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C00C48C8-A144-4818-9F9B-155349BFA9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3" r:id="rId2"/>
    <sheet name="Active 3" sheetId="6" r:id="rId3"/>
    <sheet name="Graphs 3" sheetId="12" r:id="rId4"/>
    <sheet name="Active 5" sheetId="8" r:id="rId5"/>
    <sheet name="Active 6" sheetId="9" r:id="rId6"/>
    <sheet name="Active 7" sheetId="11" r:id="rId7"/>
    <sheet name="Q_fit" sheetId="3" r:id="rId8"/>
    <sheet name="A (2)" sheetId="2" r:id="rId9"/>
    <sheet name="BAV" sheetId="4" r:id="rId10"/>
    <sheet name="Sheet2" sheetId="5" r:id="rId11"/>
    <sheet name="Sheet3" sheetId="10" r:id="rId12"/>
  </sheets>
  <definedNames>
    <definedName name="solver_adj" localSheetId="8" hidden="1">'A (2)'!$E$11:$E$13</definedName>
    <definedName name="solver_adj" localSheetId="0" hidden="1">'Active 1'!$E$11:$E$13</definedName>
    <definedName name="solver_adj" localSheetId="2" hidden="1">'Active 3'!$E$11:$E$13</definedName>
    <definedName name="solver_adj" localSheetId="4" hidden="1">'Active 5'!$AC$3:$AC$5</definedName>
    <definedName name="solver_adj" localSheetId="5" hidden="1">'Active 6'!$AC$3:$AC$5</definedName>
    <definedName name="solver_adj" localSheetId="6" hidden="1">'Active 7'!$AC$3:$AC$5</definedName>
    <definedName name="solver_cvg" localSheetId="8" hidden="1">0.0001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cvg" localSheetId="5" hidden="1">0.0001</definedName>
    <definedName name="solver_cvg" localSheetId="6" hidden="1">0.0001</definedName>
    <definedName name="solver_drv" localSheetId="8" hidden="1">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est" localSheetId="8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itr" localSheetId="8" hidden="1">100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itr" localSheetId="5" hidden="1">100</definedName>
    <definedName name="solver_itr" localSheetId="6" hidden="1">100</definedName>
    <definedName name="solver_lin" localSheetId="8" hidden="1">2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lin" localSheetId="5" hidden="1">2</definedName>
    <definedName name="solver_lin" localSheetId="6" hidden="1">2</definedName>
    <definedName name="solver_neg" localSheetId="8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eg" localSheetId="5" hidden="1">2</definedName>
    <definedName name="solver_neg" localSheetId="6" hidden="1">2</definedName>
    <definedName name="solver_num" localSheetId="8" hidden="1">0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um" localSheetId="5" hidden="1">0</definedName>
    <definedName name="solver_num" localSheetId="6" hidden="1">0</definedName>
    <definedName name="solver_nwt" localSheetId="8" hidden="1">1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opt" localSheetId="8" hidden="1">'A (2)'!$E$14</definedName>
    <definedName name="solver_opt" localSheetId="0" hidden="1">'Active 1'!$E$14</definedName>
    <definedName name="solver_opt" localSheetId="2" hidden="1">'Active 3'!$E$14</definedName>
    <definedName name="solver_opt" localSheetId="4" hidden="1">'Active 5'!$AC$11</definedName>
    <definedName name="solver_opt" localSheetId="5" hidden="1">'Active 6'!$AC$11</definedName>
    <definedName name="solver_opt" localSheetId="6" hidden="1">'Active 7'!$AC$11</definedName>
    <definedName name="solver_pre" localSheetId="8" hidden="1">0.000001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scl" localSheetId="8" hidden="1">2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cl" localSheetId="5" hidden="1">2</definedName>
    <definedName name="solver_scl" localSheetId="6" hidden="1">2</definedName>
    <definedName name="solver_sho" localSheetId="8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tim" localSheetId="8" hidden="1">100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im" localSheetId="5" hidden="1">100</definedName>
    <definedName name="solver_tim" localSheetId="6" hidden="1">100</definedName>
    <definedName name="solver_tol" localSheetId="8" hidden="1">0.05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ol" localSheetId="5" hidden="1">0.05</definedName>
    <definedName name="solver_tol" localSheetId="6" hidden="1">0.05</definedName>
    <definedName name="solver_typ" localSheetId="8" hidden="1">2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typ" localSheetId="5" hidden="1">2</definedName>
    <definedName name="solver_typ" localSheetId="6" hidden="1">2</definedName>
    <definedName name="solver_val" localSheetId="8" hidden="1">0</definedName>
    <definedName name="solver_val" localSheetId="0" hidden="1">0</definedName>
    <definedName name="solver_val" localSheetId="2" hidden="1">0</definedName>
    <definedName name="solver_val" localSheetId="4" hidden="1">0</definedName>
    <definedName name="solver_val" localSheetId="5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E647" i="11" l="1"/>
  <c r="F647" i="11" s="1"/>
  <c r="Q647" i="11"/>
  <c r="E651" i="11"/>
  <c r="F651" i="11" s="1"/>
  <c r="Q651" i="11"/>
  <c r="E643" i="9"/>
  <c r="F643" i="9" s="1"/>
  <c r="Q643" i="9"/>
  <c r="AF643" i="9"/>
  <c r="E647" i="9"/>
  <c r="F647" i="9"/>
  <c r="G647" i="9" s="1"/>
  <c r="Q647" i="9"/>
  <c r="AF647" i="9"/>
  <c r="E656" i="8"/>
  <c r="F656" i="8" s="1"/>
  <c r="Q656" i="8"/>
  <c r="AF656" i="8"/>
  <c r="E660" i="8"/>
  <c r="F660" i="8"/>
  <c r="G660" i="8" s="1"/>
  <c r="Q660" i="8"/>
  <c r="AF660" i="8"/>
  <c r="E643" i="6"/>
  <c r="F643" i="6" s="1"/>
  <c r="Q643" i="6"/>
  <c r="E647" i="6"/>
  <c r="F647" i="6"/>
  <c r="G647" i="6" s="1"/>
  <c r="Q647" i="6"/>
  <c r="E653" i="1"/>
  <c r="F653" i="1" s="1"/>
  <c r="Q653" i="1"/>
  <c r="E657" i="1"/>
  <c r="F657" i="1" s="1"/>
  <c r="Q657" i="1"/>
  <c r="E342" i="11"/>
  <c r="F342" i="11" s="1"/>
  <c r="AU342" i="11" s="1"/>
  <c r="Q342" i="11"/>
  <c r="E343" i="11"/>
  <c r="F343" i="11" s="1"/>
  <c r="Q343" i="11"/>
  <c r="E344" i="11"/>
  <c r="F344" i="11" s="1"/>
  <c r="Q344" i="11"/>
  <c r="E345" i="11"/>
  <c r="F345" i="11" s="1"/>
  <c r="Q345" i="11"/>
  <c r="E346" i="11"/>
  <c r="F346" i="11" s="1"/>
  <c r="G346" i="11" s="1"/>
  <c r="Q346" i="11"/>
  <c r="E347" i="11"/>
  <c r="F347" i="11" s="1"/>
  <c r="Q347" i="11"/>
  <c r="E348" i="11"/>
  <c r="F348" i="11"/>
  <c r="Z348" i="11" s="1"/>
  <c r="Q348" i="11"/>
  <c r="E350" i="11"/>
  <c r="F350" i="11" s="1"/>
  <c r="Q350" i="11"/>
  <c r="E354" i="11"/>
  <c r="F354" i="11" s="1"/>
  <c r="Q354" i="11"/>
  <c r="E355" i="11"/>
  <c r="F355" i="11"/>
  <c r="G355" i="11" s="1"/>
  <c r="Q355" i="11"/>
  <c r="E358" i="11"/>
  <c r="F358" i="11" s="1"/>
  <c r="Q358" i="11"/>
  <c r="E359" i="11"/>
  <c r="F359" i="11" s="1"/>
  <c r="Q359" i="11"/>
  <c r="E360" i="11"/>
  <c r="F360" i="11"/>
  <c r="G360" i="11" s="1"/>
  <c r="Q360" i="11"/>
  <c r="E361" i="11"/>
  <c r="F361" i="11"/>
  <c r="AU361" i="11" s="1"/>
  <c r="Q361" i="11"/>
  <c r="Z361" i="11"/>
  <c r="E362" i="11"/>
  <c r="F362" i="11" s="1"/>
  <c r="Q362" i="11"/>
  <c r="E363" i="11"/>
  <c r="F363" i="11"/>
  <c r="AU363" i="11" s="1"/>
  <c r="AT363" i="11" s="1"/>
  <c r="AS363" i="11" s="1"/>
  <c r="AR363" i="11" s="1"/>
  <c r="Q363" i="11"/>
  <c r="Z363" i="11"/>
  <c r="E364" i="11"/>
  <c r="F364" i="11" s="1"/>
  <c r="Q364" i="11"/>
  <c r="E365" i="11"/>
  <c r="F365" i="11"/>
  <c r="Q365" i="11"/>
  <c r="E367" i="11"/>
  <c r="F367" i="11" s="1"/>
  <c r="Q367" i="11"/>
  <c r="AU367" i="11"/>
  <c r="E368" i="11"/>
  <c r="F368" i="11" s="1"/>
  <c r="Z368" i="11" s="1"/>
  <c r="Q368" i="11"/>
  <c r="E369" i="11"/>
  <c r="F369" i="11" s="1"/>
  <c r="Q369" i="11"/>
  <c r="E370" i="11"/>
  <c r="F370" i="11" s="1"/>
  <c r="Q370" i="11"/>
  <c r="E371" i="11"/>
  <c r="F371" i="11" s="1"/>
  <c r="Q371" i="11"/>
  <c r="E375" i="11"/>
  <c r="F375" i="11"/>
  <c r="Q375" i="11"/>
  <c r="AU375" i="11"/>
  <c r="AT375" i="11" s="1"/>
  <c r="AS375" i="11" s="1"/>
  <c r="E376" i="11"/>
  <c r="F376" i="11" s="1"/>
  <c r="Q376" i="11"/>
  <c r="E378" i="11"/>
  <c r="F378" i="11" s="1"/>
  <c r="AU378" i="11" s="1"/>
  <c r="Q378" i="11"/>
  <c r="E379" i="11"/>
  <c r="F379" i="11" s="1"/>
  <c r="Q379" i="11"/>
  <c r="E415" i="11"/>
  <c r="F415" i="11" s="1"/>
  <c r="Q415" i="11"/>
  <c r="E416" i="11"/>
  <c r="F416" i="11" s="1"/>
  <c r="Q416" i="11"/>
  <c r="E417" i="11"/>
  <c r="F417" i="11" s="1"/>
  <c r="Z417" i="11" s="1"/>
  <c r="Q417" i="11"/>
  <c r="E418" i="11"/>
  <c r="F418" i="11" s="1"/>
  <c r="Q418" i="11"/>
  <c r="E419" i="11"/>
  <c r="F419" i="11" s="1"/>
  <c r="AU419" i="11" s="1"/>
  <c r="Q419" i="11"/>
  <c r="E420" i="11"/>
  <c r="F420" i="11" s="1"/>
  <c r="AU420" i="11" s="1"/>
  <c r="AT420" i="11" s="1"/>
  <c r="AS420" i="11" s="1"/>
  <c r="Q420" i="11"/>
  <c r="E421" i="11"/>
  <c r="F421" i="11" s="1"/>
  <c r="Q421" i="11"/>
  <c r="E423" i="11"/>
  <c r="F423" i="11" s="1"/>
  <c r="Q423" i="11"/>
  <c r="AU423" i="11"/>
  <c r="E424" i="11"/>
  <c r="F424" i="11" s="1"/>
  <c r="Q424" i="11"/>
  <c r="E425" i="11"/>
  <c r="F425" i="11" s="1"/>
  <c r="Q425" i="11"/>
  <c r="AU425" i="11"/>
  <c r="E434" i="11"/>
  <c r="F434" i="11" s="1"/>
  <c r="Q434" i="11"/>
  <c r="E435" i="11"/>
  <c r="F435" i="11" s="1"/>
  <c r="Q435" i="11"/>
  <c r="E436" i="11"/>
  <c r="F436" i="11" s="1"/>
  <c r="P436" i="11" s="1"/>
  <c r="Q436" i="11"/>
  <c r="E437" i="11"/>
  <c r="F437" i="11" s="1"/>
  <c r="Q437" i="11"/>
  <c r="E438" i="11"/>
  <c r="F438" i="11" s="1"/>
  <c r="Q438" i="11"/>
  <c r="Z438" i="11"/>
  <c r="E440" i="11"/>
  <c r="F440" i="11" s="1"/>
  <c r="Q440" i="11"/>
  <c r="E443" i="11"/>
  <c r="F443" i="11" s="1"/>
  <c r="Q443" i="11"/>
  <c r="E445" i="11"/>
  <c r="F445" i="11" s="1"/>
  <c r="Q445" i="11"/>
  <c r="E446" i="11"/>
  <c r="F446" i="11" s="1"/>
  <c r="Q446" i="11"/>
  <c r="E447" i="11"/>
  <c r="F447" i="11" s="1"/>
  <c r="Q447" i="11"/>
  <c r="E449" i="11"/>
  <c r="F449" i="11" s="1"/>
  <c r="P449" i="11" s="1"/>
  <c r="Q449" i="11"/>
  <c r="E450" i="11"/>
  <c r="F450" i="11" s="1"/>
  <c r="Q450" i="11"/>
  <c r="E451" i="11"/>
  <c r="F451" i="11" s="1"/>
  <c r="G451" i="11" s="1"/>
  <c r="Q451" i="11"/>
  <c r="E454" i="11"/>
  <c r="F454" i="11" s="1"/>
  <c r="Q454" i="11"/>
  <c r="E455" i="11"/>
  <c r="F455" i="11" s="1"/>
  <c r="Q455" i="11"/>
  <c r="E456" i="11"/>
  <c r="F456" i="11"/>
  <c r="G456" i="11" s="1"/>
  <c r="Q456" i="11"/>
  <c r="AU456" i="11"/>
  <c r="E457" i="11"/>
  <c r="F457" i="11" s="1"/>
  <c r="Q457" i="11"/>
  <c r="E458" i="11"/>
  <c r="F458" i="11" s="1"/>
  <c r="Q458" i="11"/>
  <c r="E459" i="11"/>
  <c r="F459" i="11"/>
  <c r="Q459" i="11"/>
  <c r="E460" i="11"/>
  <c r="F460" i="11" s="1"/>
  <c r="Q460" i="11"/>
  <c r="E461" i="11"/>
  <c r="F461" i="11" s="1"/>
  <c r="Q461" i="11"/>
  <c r="E462" i="11"/>
  <c r="F462" i="11" s="1"/>
  <c r="Q462" i="11"/>
  <c r="E463" i="11"/>
  <c r="F463" i="11" s="1"/>
  <c r="AU463" i="11" s="1"/>
  <c r="G463" i="11"/>
  <c r="L463" i="11" s="1"/>
  <c r="Q463" i="11"/>
  <c r="E464" i="11"/>
  <c r="F464" i="11" s="1"/>
  <c r="Q464" i="11"/>
  <c r="E466" i="11"/>
  <c r="F466" i="11" s="1"/>
  <c r="Q466" i="11"/>
  <c r="E467" i="11"/>
  <c r="F467" i="11" s="1"/>
  <c r="Z467" i="11" s="1"/>
  <c r="Q467" i="11"/>
  <c r="E468" i="11"/>
  <c r="F468" i="11" s="1"/>
  <c r="AU468" i="11" s="1"/>
  <c r="Q468" i="11"/>
  <c r="E469" i="11"/>
  <c r="F469" i="11" s="1"/>
  <c r="Q469" i="11"/>
  <c r="E470" i="11"/>
  <c r="F470" i="11" s="1"/>
  <c r="Z470" i="11" s="1"/>
  <c r="Q470" i="11"/>
  <c r="E471" i="11"/>
  <c r="F471" i="11"/>
  <c r="Z471" i="11" s="1"/>
  <c r="G471" i="11"/>
  <c r="L471" i="11" s="1"/>
  <c r="Q471" i="11"/>
  <c r="E472" i="11"/>
  <c r="F472" i="11" s="1"/>
  <c r="AU472" i="11" s="1"/>
  <c r="Q472" i="11"/>
  <c r="E474" i="11"/>
  <c r="F474" i="11"/>
  <c r="Q474" i="11"/>
  <c r="E475" i="11"/>
  <c r="F475" i="11" s="1"/>
  <c r="Q475" i="11"/>
  <c r="E477" i="11"/>
  <c r="F477" i="11" s="1"/>
  <c r="P477" i="11" s="1"/>
  <c r="Q477" i="11"/>
  <c r="E478" i="11"/>
  <c r="F478" i="11" s="1"/>
  <c r="Q478" i="11"/>
  <c r="E479" i="11"/>
  <c r="F479" i="11" s="1"/>
  <c r="Q479" i="11"/>
  <c r="E481" i="11"/>
  <c r="F481" i="11" s="1"/>
  <c r="Q481" i="11"/>
  <c r="E484" i="11"/>
  <c r="F484" i="11" s="1"/>
  <c r="Q484" i="11"/>
  <c r="E485" i="11"/>
  <c r="F485" i="11" s="1"/>
  <c r="AU485" i="11" s="1"/>
  <c r="AT485" i="11" s="1"/>
  <c r="AS485" i="11" s="1"/>
  <c r="Q485" i="11"/>
  <c r="Z485" i="11"/>
  <c r="E486" i="11"/>
  <c r="F486" i="11" s="1"/>
  <c r="AU486" i="11" s="1"/>
  <c r="Q486" i="11"/>
  <c r="E487" i="11"/>
  <c r="F487" i="11"/>
  <c r="Q487" i="11"/>
  <c r="E488" i="11"/>
  <c r="F488" i="11" s="1"/>
  <c r="Q488" i="11"/>
  <c r="E489" i="11"/>
  <c r="F489" i="11" s="1"/>
  <c r="Q489" i="11"/>
  <c r="E490" i="11"/>
  <c r="F490" i="11" s="1"/>
  <c r="Q490" i="11"/>
  <c r="E491" i="11"/>
  <c r="F491" i="11" s="1"/>
  <c r="Z491" i="11" s="1"/>
  <c r="Q491" i="11"/>
  <c r="E492" i="11"/>
  <c r="F492" i="11" s="1"/>
  <c r="AU492" i="11" s="1"/>
  <c r="Q492" i="11"/>
  <c r="E493" i="11"/>
  <c r="F493" i="11" s="1"/>
  <c r="Q493" i="11"/>
  <c r="E494" i="11"/>
  <c r="F494" i="11"/>
  <c r="Q494" i="11"/>
  <c r="E495" i="11"/>
  <c r="F495" i="11" s="1"/>
  <c r="AU495" i="11" s="1"/>
  <c r="AT495" i="11" s="1"/>
  <c r="Q495" i="11"/>
  <c r="E496" i="11"/>
  <c r="F496" i="11" s="1"/>
  <c r="G496" i="11" s="1"/>
  <c r="L496" i="11" s="1"/>
  <c r="Q496" i="11"/>
  <c r="E497" i="11"/>
  <c r="F497" i="11" s="1"/>
  <c r="AU497" i="11" s="1"/>
  <c r="Q497" i="11"/>
  <c r="E499" i="11"/>
  <c r="F499" i="11" s="1"/>
  <c r="Q499" i="11"/>
  <c r="E500" i="11"/>
  <c r="F500" i="11" s="1"/>
  <c r="Q500" i="11"/>
  <c r="E501" i="11"/>
  <c r="F501" i="11" s="1"/>
  <c r="Q501" i="11"/>
  <c r="E502" i="11"/>
  <c r="F502" i="11" s="1"/>
  <c r="Q502" i="11"/>
  <c r="Z502" i="11"/>
  <c r="E503" i="11"/>
  <c r="F503" i="11" s="1"/>
  <c r="Q503" i="11"/>
  <c r="Z503" i="11"/>
  <c r="E504" i="11"/>
  <c r="F504" i="11" s="1"/>
  <c r="AU504" i="11" s="1"/>
  <c r="AT504" i="11" s="1"/>
  <c r="AS504" i="11" s="1"/>
  <c r="Q504" i="11"/>
  <c r="E513" i="11"/>
  <c r="F513" i="11" s="1"/>
  <c r="Q513" i="11"/>
  <c r="E514" i="11"/>
  <c r="F514" i="11" s="1"/>
  <c r="Q514" i="11"/>
  <c r="E515" i="11"/>
  <c r="F515" i="11" s="1"/>
  <c r="Q515" i="11"/>
  <c r="E516" i="11"/>
  <c r="F516" i="11" s="1"/>
  <c r="Q516" i="11"/>
  <c r="E517" i="11"/>
  <c r="F517" i="11" s="1"/>
  <c r="Q517" i="11"/>
  <c r="E518" i="11"/>
  <c r="F518" i="11" s="1"/>
  <c r="Q518" i="11"/>
  <c r="E519" i="11"/>
  <c r="F519" i="11" s="1"/>
  <c r="Z519" i="11" s="1"/>
  <c r="Q519" i="11"/>
  <c r="E523" i="11"/>
  <c r="F523" i="11" s="1"/>
  <c r="AU523" i="11" s="1"/>
  <c r="Q523" i="11"/>
  <c r="E524" i="11"/>
  <c r="F524" i="11" s="1"/>
  <c r="Q524" i="11"/>
  <c r="E525" i="11"/>
  <c r="F525" i="11" s="1"/>
  <c r="Q525" i="11"/>
  <c r="E526" i="11"/>
  <c r="F526" i="11" s="1"/>
  <c r="Q526" i="11"/>
  <c r="E527" i="11"/>
  <c r="F527" i="11" s="1"/>
  <c r="Q527" i="11"/>
  <c r="E528" i="11"/>
  <c r="F528" i="11" s="1"/>
  <c r="Z528" i="11" s="1"/>
  <c r="Q528" i="11"/>
  <c r="E529" i="11"/>
  <c r="F529" i="11" s="1"/>
  <c r="Q529" i="11"/>
  <c r="E532" i="11"/>
  <c r="F532" i="11" s="1"/>
  <c r="AU532" i="11" s="1"/>
  <c r="Q532" i="11"/>
  <c r="E533" i="11"/>
  <c r="F533" i="11" s="1"/>
  <c r="Q533" i="11"/>
  <c r="E534" i="11"/>
  <c r="F534" i="11" s="1"/>
  <c r="AU534" i="11" s="1"/>
  <c r="Q534" i="11"/>
  <c r="E535" i="11"/>
  <c r="F535" i="11" s="1"/>
  <c r="P535" i="11" s="1"/>
  <c r="Q535" i="11"/>
  <c r="E536" i="11"/>
  <c r="F536" i="11" s="1"/>
  <c r="AU536" i="11" s="1"/>
  <c r="Q536" i="11"/>
  <c r="E537" i="11"/>
  <c r="F537" i="11" s="1"/>
  <c r="Z537" i="11" s="1"/>
  <c r="Q537" i="11"/>
  <c r="E538" i="11"/>
  <c r="F538" i="11" s="1"/>
  <c r="G538" i="11" s="1"/>
  <c r="Q538" i="11"/>
  <c r="E539" i="11"/>
  <c r="F539" i="11" s="1"/>
  <c r="Q539" i="11"/>
  <c r="E541" i="11"/>
  <c r="F541" i="11" s="1"/>
  <c r="Q541" i="11"/>
  <c r="E542" i="11"/>
  <c r="F542" i="11"/>
  <c r="G542" i="11" s="1"/>
  <c r="Q542" i="11"/>
  <c r="E543" i="11"/>
  <c r="F543" i="11" s="1"/>
  <c r="Q543" i="11"/>
  <c r="E351" i="9"/>
  <c r="F351" i="9" s="1"/>
  <c r="Q351" i="9"/>
  <c r="AF351" i="9"/>
  <c r="E352" i="9"/>
  <c r="F352" i="9" s="1"/>
  <c r="Q352" i="9"/>
  <c r="AF352" i="9"/>
  <c r="E353" i="9"/>
  <c r="F353" i="9" s="1"/>
  <c r="G353" i="9" s="1"/>
  <c r="Q353" i="9"/>
  <c r="AF353" i="9"/>
  <c r="E354" i="9"/>
  <c r="F354" i="9" s="1"/>
  <c r="G354" i="9" s="1"/>
  <c r="Q354" i="9"/>
  <c r="AF354" i="9"/>
  <c r="E355" i="9"/>
  <c r="F355" i="9" s="1"/>
  <c r="Q355" i="9"/>
  <c r="AF355" i="9"/>
  <c r="E356" i="9"/>
  <c r="F356" i="9" s="1"/>
  <c r="Q356" i="9"/>
  <c r="AF356" i="9"/>
  <c r="E357" i="9"/>
  <c r="F357" i="9" s="1"/>
  <c r="G357" i="9" s="1"/>
  <c r="Q357" i="9"/>
  <c r="AF357" i="9"/>
  <c r="E359" i="9"/>
  <c r="F359" i="9"/>
  <c r="Z359" i="9" s="1"/>
  <c r="Q359" i="9"/>
  <c r="AF359" i="9"/>
  <c r="E363" i="9"/>
  <c r="F363" i="9" s="1"/>
  <c r="Q363" i="9"/>
  <c r="AF363" i="9"/>
  <c r="E364" i="9"/>
  <c r="F364" i="9" s="1"/>
  <c r="Q364" i="9"/>
  <c r="AF364" i="9"/>
  <c r="E367" i="9"/>
  <c r="F367" i="9" s="1"/>
  <c r="G367" i="9" s="1"/>
  <c r="Q367" i="9"/>
  <c r="AF367" i="9"/>
  <c r="E368" i="9"/>
  <c r="F368" i="9" s="1"/>
  <c r="Q368" i="9"/>
  <c r="AF368" i="9"/>
  <c r="E369" i="9"/>
  <c r="F369" i="9" s="1"/>
  <c r="Q369" i="9"/>
  <c r="AF369" i="9"/>
  <c r="E370" i="9"/>
  <c r="F370" i="9" s="1"/>
  <c r="Q370" i="9"/>
  <c r="AF370" i="9"/>
  <c r="E371" i="9"/>
  <c r="F371" i="9" s="1"/>
  <c r="Q371" i="9"/>
  <c r="AF371" i="9"/>
  <c r="E372" i="9"/>
  <c r="F372" i="9" s="1"/>
  <c r="Q372" i="9"/>
  <c r="AF372" i="9"/>
  <c r="E373" i="9"/>
  <c r="F373" i="9" s="1"/>
  <c r="Q373" i="9"/>
  <c r="AF373" i="9"/>
  <c r="E374" i="9"/>
  <c r="F374" i="9" s="1"/>
  <c r="Q374" i="9"/>
  <c r="AF374" i="9"/>
  <c r="E376" i="9"/>
  <c r="F376" i="9" s="1"/>
  <c r="Q376" i="9"/>
  <c r="AF376" i="9"/>
  <c r="E377" i="9"/>
  <c r="F377" i="9" s="1"/>
  <c r="Q377" i="9"/>
  <c r="AF377" i="9"/>
  <c r="E378" i="9"/>
  <c r="F378" i="9"/>
  <c r="Q378" i="9"/>
  <c r="AF378" i="9"/>
  <c r="E379" i="9"/>
  <c r="F379" i="9" s="1"/>
  <c r="AU379" i="9" s="1"/>
  <c r="Q379" i="9"/>
  <c r="AF379" i="9"/>
  <c r="E380" i="9"/>
  <c r="F380" i="9" s="1"/>
  <c r="G380" i="9" s="1"/>
  <c r="Q380" i="9"/>
  <c r="AF380" i="9"/>
  <c r="E384" i="9"/>
  <c r="F384" i="9" s="1"/>
  <c r="AU384" i="9" s="1"/>
  <c r="AT384" i="9" s="1"/>
  <c r="Q384" i="9"/>
  <c r="AF384" i="9"/>
  <c r="E385" i="9"/>
  <c r="F385" i="9" s="1"/>
  <c r="Q385" i="9"/>
  <c r="AF385" i="9"/>
  <c r="E387" i="9"/>
  <c r="F387" i="9" s="1"/>
  <c r="Z387" i="9" s="1"/>
  <c r="Q387" i="9"/>
  <c r="AF387" i="9"/>
  <c r="E388" i="9"/>
  <c r="F388" i="9" s="1"/>
  <c r="Q388" i="9"/>
  <c r="AF388" i="9"/>
  <c r="E422" i="9"/>
  <c r="F422" i="9" s="1"/>
  <c r="Q422" i="9"/>
  <c r="AF422" i="9"/>
  <c r="E423" i="9"/>
  <c r="F423" i="9" s="1"/>
  <c r="G423" i="9" s="1"/>
  <c r="L423" i="9" s="1"/>
  <c r="Q423" i="9"/>
  <c r="AF423" i="9"/>
  <c r="E424" i="9"/>
  <c r="F424" i="9" s="1"/>
  <c r="G424" i="9"/>
  <c r="Q424" i="9"/>
  <c r="AF424" i="9"/>
  <c r="E425" i="9"/>
  <c r="F425" i="9" s="1"/>
  <c r="Q425" i="9"/>
  <c r="AF425" i="9"/>
  <c r="E426" i="9"/>
  <c r="F426" i="9" s="1"/>
  <c r="Q426" i="9"/>
  <c r="AF426" i="9"/>
  <c r="E427" i="9"/>
  <c r="F427" i="9" s="1"/>
  <c r="G427" i="9" s="1"/>
  <c r="Q427" i="9"/>
  <c r="AF427" i="9"/>
  <c r="E428" i="9"/>
  <c r="F428" i="9" s="1"/>
  <c r="AU428" i="9" s="1"/>
  <c r="AT428" i="9" s="1"/>
  <c r="Q428" i="9"/>
  <c r="AF428" i="9"/>
  <c r="E430" i="9"/>
  <c r="F430" i="9" s="1"/>
  <c r="Q430" i="9"/>
  <c r="AF430" i="9"/>
  <c r="E431" i="9"/>
  <c r="F431" i="9" s="1"/>
  <c r="Q431" i="9"/>
  <c r="AF431" i="9"/>
  <c r="E432" i="9"/>
  <c r="F432" i="9" s="1"/>
  <c r="Z432" i="9" s="1"/>
  <c r="Q432" i="9"/>
  <c r="AF432" i="9"/>
  <c r="E441" i="9"/>
  <c r="F441" i="9"/>
  <c r="AU441" i="9" s="1"/>
  <c r="Q441" i="9"/>
  <c r="AF441" i="9"/>
  <c r="E442" i="9"/>
  <c r="F442" i="9" s="1"/>
  <c r="Q442" i="9"/>
  <c r="AF442" i="9"/>
  <c r="E443" i="9"/>
  <c r="F443" i="9" s="1"/>
  <c r="AU443" i="9" s="1"/>
  <c r="Q443" i="9"/>
  <c r="AF443" i="9"/>
  <c r="E444" i="9"/>
  <c r="F444" i="9" s="1"/>
  <c r="Q444" i="9"/>
  <c r="AF444" i="9"/>
  <c r="E445" i="9"/>
  <c r="F445" i="9" s="1"/>
  <c r="G445" i="9" s="1"/>
  <c r="Q445" i="9"/>
  <c r="AF445" i="9"/>
  <c r="E447" i="9"/>
  <c r="F447" i="9" s="1"/>
  <c r="G447" i="9" s="1"/>
  <c r="L447" i="9" s="1"/>
  <c r="Q447" i="9"/>
  <c r="AF447" i="9"/>
  <c r="E450" i="9"/>
  <c r="F450" i="9" s="1"/>
  <c r="Q450" i="9"/>
  <c r="AF450" i="9"/>
  <c r="E452" i="9"/>
  <c r="F452" i="9" s="1"/>
  <c r="Q452" i="9"/>
  <c r="AF452" i="9"/>
  <c r="E453" i="9"/>
  <c r="F453" i="9" s="1"/>
  <c r="Q453" i="9"/>
  <c r="AF453" i="9"/>
  <c r="E454" i="9"/>
  <c r="F454" i="9"/>
  <c r="G454" i="9" s="1"/>
  <c r="Q454" i="9"/>
  <c r="AF454" i="9"/>
  <c r="E456" i="9"/>
  <c r="F456" i="9" s="1"/>
  <c r="Q456" i="9"/>
  <c r="AF456" i="9"/>
  <c r="E457" i="9"/>
  <c r="F457" i="9" s="1"/>
  <c r="Q457" i="9"/>
  <c r="AF457" i="9"/>
  <c r="E458" i="9"/>
  <c r="F458" i="9" s="1"/>
  <c r="G458" i="9" s="1"/>
  <c r="Q458" i="9"/>
  <c r="AF458" i="9"/>
  <c r="E461" i="9"/>
  <c r="F461" i="9" s="1"/>
  <c r="G461" i="9" s="1"/>
  <c r="L461" i="9" s="1"/>
  <c r="Q461" i="9"/>
  <c r="AF461" i="9"/>
  <c r="E462" i="9"/>
  <c r="F462" i="9" s="1"/>
  <c r="Q462" i="9"/>
  <c r="AF462" i="9"/>
  <c r="E463" i="9"/>
  <c r="F463" i="9" s="1"/>
  <c r="Q463" i="9"/>
  <c r="AF463" i="9"/>
  <c r="E464" i="9"/>
  <c r="F464" i="9" s="1"/>
  <c r="Q464" i="9"/>
  <c r="AF464" i="9"/>
  <c r="E465" i="9"/>
  <c r="F465" i="9" s="1"/>
  <c r="Q465" i="9"/>
  <c r="AF465" i="9"/>
  <c r="E466" i="9"/>
  <c r="F466" i="9" s="1"/>
  <c r="Q466" i="9"/>
  <c r="AF466" i="9"/>
  <c r="E467" i="9"/>
  <c r="F467" i="9" s="1"/>
  <c r="Q467" i="9"/>
  <c r="AF467" i="9"/>
  <c r="E468" i="9"/>
  <c r="F468" i="9" s="1"/>
  <c r="Q468" i="9"/>
  <c r="AF468" i="9"/>
  <c r="E469" i="9"/>
  <c r="F469" i="9" s="1"/>
  <c r="Q469" i="9"/>
  <c r="AF469" i="9"/>
  <c r="E470" i="9"/>
  <c r="F470" i="9" s="1"/>
  <c r="Q470" i="9"/>
  <c r="AF470" i="9"/>
  <c r="E471" i="9"/>
  <c r="F471" i="9" s="1"/>
  <c r="Q471" i="9"/>
  <c r="AF471" i="9"/>
  <c r="E473" i="9"/>
  <c r="F473" i="9" s="1"/>
  <c r="Q473" i="9"/>
  <c r="AF473" i="9"/>
  <c r="E474" i="9"/>
  <c r="F474" i="9" s="1"/>
  <c r="Q474" i="9"/>
  <c r="AF474" i="9"/>
  <c r="E475" i="9"/>
  <c r="F475" i="9" s="1"/>
  <c r="Q475" i="9"/>
  <c r="AF475" i="9"/>
  <c r="E476" i="9"/>
  <c r="F476" i="9" s="1"/>
  <c r="G476" i="9" s="1"/>
  <c r="Q476" i="9"/>
  <c r="AF476" i="9"/>
  <c r="E477" i="9"/>
  <c r="F477" i="9" s="1"/>
  <c r="Q477" i="9"/>
  <c r="AF477" i="9"/>
  <c r="E478" i="9"/>
  <c r="F478" i="9" s="1"/>
  <c r="AU478" i="9" s="1"/>
  <c r="Q478" i="9"/>
  <c r="AF478" i="9"/>
  <c r="E479" i="9"/>
  <c r="F479" i="9" s="1"/>
  <c r="Q479" i="9"/>
  <c r="AF479" i="9"/>
  <c r="E481" i="9"/>
  <c r="F481" i="9"/>
  <c r="G481" i="9" s="1"/>
  <c r="Q481" i="9"/>
  <c r="AF481" i="9"/>
  <c r="E482" i="9"/>
  <c r="F482" i="9" s="1"/>
  <c r="Q482" i="9"/>
  <c r="AF482" i="9"/>
  <c r="AU482" i="9"/>
  <c r="E484" i="9"/>
  <c r="F484" i="9" s="1"/>
  <c r="G484" i="9" s="1"/>
  <c r="L484" i="9" s="1"/>
  <c r="Q484" i="9"/>
  <c r="AF484" i="9"/>
  <c r="E485" i="9"/>
  <c r="F485" i="9" s="1"/>
  <c r="Q485" i="9"/>
  <c r="AF485" i="9"/>
  <c r="E486" i="9"/>
  <c r="F486" i="9" s="1"/>
  <c r="Q486" i="9"/>
  <c r="AF486" i="9"/>
  <c r="E488" i="9"/>
  <c r="F488" i="9" s="1"/>
  <c r="Q488" i="9"/>
  <c r="AF488" i="9"/>
  <c r="E491" i="9"/>
  <c r="F491" i="9" s="1"/>
  <c r="Q491" i="9"/>
  <c r="AF491" i="9"/>
  <c r="E492" i="9"/>
  <c r="F492" i="9" s="1"/>
  <c r="Q492" i="9"/>
  <c r="AF492" i="9"/>
  <c r="E493" i="9"/>
  <c r="F493" i="9" s="1"/>
  <c r="Q493" i="9"/>
  <c r="AF493" i="9"/>
  <c r="E494" i="9"/>
  <c r="F494" i="9" s="1"/>
  <c r="Q494" i="9"/>
  <c r="AF494" i="9"/>
  <c r="E495" i="9"/>
  <c r="F495" i="9"/>
  <c r="Q495" i="9"/>
  <c r="AF495" i="9"/>
  <c r="E496" i="9"/>
  <c r="F496" i="9" s="1"/>
  <c r="Q496" i="9"/>
  <c r="AF496" i="9"/>
  <c r="E497" i="9"/>
  <c r="F497" i="9" s="1"/>
  <c r="Q497" i="9"/>
  <c r="AF497" i="9"/>
  <c r="E498" i="9"/>
  <c r="F498" i="9" s="1"/>
  <c r="Q498" i="9"/>
  <c r="AF498" i="9"/>
  <c r="E499" i="9"/>
  <c r="F499" i="9" s="1"/>
  <c r="Q499" i="9"/>
  <c r="AF499" i="9"/>
  <c r="E500" i="9"/>
  <c r="F500" i="9" s="1"/>
  <c r="Q500" i="9"/>
  <c r="AF500" i="9"/>
  <c r="E501" i="9"/>
  <c r="F501" i="9"/>
  <c r="Q501" i="9"/>
  <c r="AF501" i="9"/>
  <c r="E502" i="9"/>
  <c r="F502" i="9" s="1"/>
  <c r="AU502" i="9" s="1"/>
  <c r="AT502" i="9" s="1"/>
  <c r="Q502" i="9"/>
  <c r="AF502" i="9"/>
  <c r="E503" i="9"/>
  <c r="F503" i="9" s="1"/>
  <c r="G503" i="9" s="1"/>
  <c r="L503" i="9" s="1"/>
  <c r="Q503" i="9"/>
  <c r="AF503" i="9"/>
  <c r="E504" i="9"/>
  <c r="F504" i="9" s="1"/>
  <c r="Z504" i="9" s="1"/>
  <c r="Q504" i="9"/>
  <c r="AF504" i="9"/>
  <c r="E506" i="9"/>
  <c r="F506" i="9" s="1"/>
  <c r="Q506" i="9"/>
  <c r="AF506" i="9"/>
  <c r="E507" i="9"/>
  <c r="F507" i="9"/>
  <c r="Q507" i="9"/>
  <c r="AF507" i="9"/>
  <c r="E508" i="9"/>
  <c r="F508" i="9" s="1"/>
  <c r="G508" i="9" s="1"/>
  <c r="Q508" i="9"/>
  <c r="AF508" i="9"/>
  <c r="AU508" i="9"/>
  <c r="AT508" i="9" s="1"/>
  <c r="AS508" i="9" s="1"/>
  <c r="E509" i="9"/>
  <c r="F509" i="9" s="1"/>
  <c r="Q509" i="9"/>
  <c r="AF509" i="9"/>
  <c r="E510" i="9"/>
  <c r="F510" i="9" s="1"/>
  <c r="Q510" i="9"/>
  <c r="AF510" i="9"/>
  <c r="E511" i="9"/>
  <c r="F511" i="9" s="1"/>
  <c r="Q511" i="9"/>
  <c r="AF511" i="9"/>
  <c r="E520" i="9"/>
  <c r="F520" i="9" s="1"/>
  <c r="Q520" i="9"/>
  <c r="AF520" i="9"/>
  <c r="E521" i="9"/>
  <c r="F521" i="9" s="1"/>
  <c r="Q521" i="9"/>
  <c r="AF521" i="9"/>
  <c r="E522" i="9"/>
  <c r="F522" i="9"/>
  <c r="G522" i="9" s="1"/>
  <c r="L522" i="9" s="1"/>
  <c r="Q522" i="9"/>
  <c r="AF522" i="9"/>
  <c r="E523" i="9"/>
  <c r="F523" i="9"/>
  <c r="AU523" i="9" s="1"/>
  <c r="Q523" i="9"/>
  <c r="AF523" i="9"/>
  <c r="E524" i="9"/>
  <c r="F524" i="9" s="1"/>
  <c r="Q524" i="9"/>
  <c r="AF524" i="9"/>
  <c r="E525" i="9"/>
  <c r="F525" i="9"/>
  <c r="Q525" i="9"/>
  <c r="AF525" i="9"/>
  <c r="E526" i="9"/>
  <c r="F526" i="9"/>
  <c r="G526" i="9" s="1"/>
  <c r="L526" i="9" s="1"/>
  <c r="Q526" i="9"/>
  <c r="AF526" i="9"/>
  <c r="E530" i="9"/>
  <c r="F530" i="9" s="1"/>
  <c r="Q530" i="9"/>
  <c r="AF530" i="9"/>
  <c r="E531" i="9"/>
  <c r="F531" i="9" s="1"/>
  <c r="Q531" i="9"/>
  <c r="AF531" i="9"/>
  <c r="E532" i="9"/>
  <c r="F532" i="9" s="1"/>
  <c r="Q532" i="9"/>
  <c r="AF532" i="9"/>
  <c r="E533" i="9"/>
  <c r="F533" i="9" s="1"/>
  <c r="Q533" i="9"/>
  <c r="AF533" i="9"/>
  <c r="E534" i="9"/>
  <c r="F534" i="9" s="1"/>
  <c r="Q534" i="9"/>
  <c r="AF534" i="9"/>
  <c r="E535" i="9"/>
  <c r="F535" i="9" s="1"/>
  <c r="Q535" i="9"/>
  <c r="AF535" i="9"/>
  <c r="E536" i="9"/>
  <c r="F536" i="9" s="1"/>
  <c r="AU536" i="9" s="1"/>
  <c r="Q536" i="9"/>
  <c r="AF536" i="9"/>
  <c r="E539" i="9"/>
  <c r="F539" i="9"/>
  <c r="G539" i="9" s="1"/>
  <c r="Q539" i="9"/>
  <c r="AF539" i="9"/>
  <c r="E540" i="9"/>
  <c r="F540" i="9" s="1"/>
  <c r="Q540" i="9"/>
  <c r="AF540" i="9"/>
  <c r="E541" i="9"/>
  <c r="F541" i="9" s="1"/>
  <c r="Q541" i="9"/>
  <c r="AF541" i="9"/>
  <c r="E542" i="9"/>
  <c r="F542" i="9"/>
  <c r="AU542" i="9" s="1"/>
  <c r="AT542" i="9" s="1"/>
  <c r="G542" i="9"/>
  <c r="Q542" i="9"/>
  <c r="AF542" i="9"/>
  <c r="E543" i="9"/>
  <c r="F543" i="9"/>
  <c r="G543" i="9" s="1"/>
  <c r="Q543" i="9"/>
  <c r="AF543" i="9"/>
  <c r="E544" i="9"/>
  <c r="F544" i="9" s="1"/>
  <c r="Q544" i="9"/>
  <c r="AF544" i="9"/>
  <c r="E545" i="9"/>
  <c r="F545" i="9"/>
  <c r="AU545" i="9" s="1"/>
  <c r="Q545" i="9"/>
  <c r="AF545" i="9"/>
  <c r="E546" i="9"/>
  <c r="F546" i="9" s="1"/>
  <c r="Q546" i="9"/>
  <c r="AF546" i="9"/>
  <c r="E548" i="9"/>
  <c r="F548" i="9"/>
  <c r="Z548" i="9" s="1"/>
  <c r="G548" i="9"/>
  <c r="Q548" i="9"/>
  <c r="AF548" i="9"/>
  <c r="E549" i="9"/>
  <c r="F549" i="9" s="1"/>
  <c r="Q549" i="9"/>
  <c r="AF549" i="9"/>
  <c r="E550" i="9"/>
  <c r="F550" i="9"/>
  <c r="G550" i="9" s="1"/>
  <c r="Q550" i="9"/>
  <c r="AF550" i="9"/>
  <c r="E351" i="8"/>
  <c r="F351" i="8" s="1"/>
  <c r="Q351" i="8"/>
  <c r="AF351" i="8"/>
  <c r="E352" i="8"/>
  <c r="F352" i="8" s="1"/>
  <c r="Q352" i="8"/>
  <c r="AF352" i="8"/>
  <c r="E353" i="8"/>
  <c r="F353" i="8" s="1"/>
  <c r="G353" i="8" s="1"/>
  <c r="Q353" i="8"/>
  <c r="AF353" i="8"/>
  <c r="E354" i="8"/>
  <c r="F354" i="8"/>
  <c r="Q354" i="8"/>
  <c r="AF354" i="8"/>
  <c r="E355" i="8"/>
  <c r="F355" i="8" s="1"/>
  <c r="Q355" i="8"/>
  <c r="AF355" i="8"/>
  <c r="E356" i="8"/>
  <c r="F356" i="8" s="1"/>
  <c r="Q356" i="8"/>
  <c r="AF356" i="8"/>
  <c r="E357" i="8"/>
  <c r="F357" i="8" s="1"/>
  <c r="Q357" i="8"/>
  <c r="AF357" i="8"/>
  <c r="E359" i="8"/>
  <c r="F359" i="8"/>
  <c r="Q359" i="8"/>
  <c r="AF359" i="8"/>
  <c r="E363" i="8"/>
  <c r="F363" i="8" s="1"/>
  <c r="Q363" i="8"/>
  <c r="AF363" i="8"/>
  <c r="E364" i="8"/>
  <c r="F364" i="8" s="1"/>
  <c r="Q364" i="8"/>
  <c r="AF364" i="8"/>
  <c r="E367" i="8"/>
  <c r="F367" i="8" s="1"/>
  <c r="G367" i="8" s="1"/>
  <c r="L367" i="8"/>
  <c r="Q367" i="8"/>
  <c r="AF367" i="8"/>
  <c r="E368" i="8"/>
  <c r="F368" i="8"/>
  <c r="Q368" i="8"/>
  <c r="AF368" i="8"/>
  <c r="E369" i="8"/>
  <c r="F369" i="8" s="1"/>
  <c r="Q369" i="8"/>
  <c r="AF369" i="8"/>
  <c r="E370" i="8"/>
  <c r="F370" i="8" s="1"/>
  <c r="Q370" i="8"/>
  <c r="AF370" i="8"/>
  <c r="E371" i="8"/>
  <c r="F371" i="8" s="1"/>
  <c r="G371" i="8" s="1"/>
  <c r="L371" i="8" s="1"/>
  <c r="Q371" i="8"/>
  <c r="AF371" i="8"/>
  <c r="E372" i="8"/>
  <c r="F372" i="8" s="1"/>
  <c r="Q372" i="8"/>
  <c r="AF372" i="8"/>
  <c r="E373" i="8"/>
  <c r="F373" i="8" s="1"/>
  <c r="Q373" i="8"/>
  <c r="AF373" i="8"/>
  <c r="E374" i="8"/>
  <c r="F374" i="8" s="1"/>
  <c r="Q374" i="8"/>
  <c r="AF374" i="8"/>
  <c r="E376" i="8"/>
  <c r="F376" i="8" s="1"/>
  <c r="G376" i="8" s="1"/>
  <c r="L376" i="8"/>
  <c r="Q376" i="8"/>
  <c r="AF376" i="8"/>
  <c r="E377" i="8"/>
  <c r="F377" i="8" s="1"/>
  <c r="Q377" i="8"/>
  <c r="AF377" i="8"/>
  <c r="E378" i="8"/>
  <c r="F378" i="8" s="1"/>
  <c r="Q378" i="8"/>
  <c r="AF378" i="8"/>
  <c r="E379" i="8"/>
  <c r="F379" i="8" s="1"/>
  <c r="P379" i="8" s="1"/>
  <c r="Q379" i="8"/>
  <c r="AF379" i="8"/>
  <c r="E380" i="8"/>
  <c r="F380" i="8" s="1"/>
  <c r="Q380" i="8"/>
  <c r="AF380" i="8"/>
  <c r="E384" i="8"/>
  <c r="F384" i="8" s="1"/>
  <c r="G384" i="8" s="1"/>
  <c r="Q384" i="8"/>
  <c r="AF384" i="8"/>
  <c r="AU384" i="8"/>
  <c r="E385" i="8"/>
  <c r="F385" i="8" s="1"/>
  <c r="G385" i="8" s="1"/>
  <c r="Q385" i="8"/>
  <c r="AF385" i="8"/>
  <c r="AU385" i="8"/>
  <c r="E387" i="8"/>
  <c r="F387" i="8" s="1"/>
  <c r="Q387" i="8"/>
  <c r="AF387" i="8"/>
  <c r="E388" i="8"/>
  <c r="F388" i="8" s="1"/>
  <c r="G388" i="8" s="1"/>
  <c r="L388" i="8" s="1"/>
  <c r="Q388" i="8"/>
  <c r="AF388" i="8"/>
  <c r="E424" i="8"/>
  <c r="F424" i="8" s="1"/>
  <c r="G424" i="8" s="1"/>
  <c r="Q424" i="8"/>
  <c r="AF424" i="8"/>
  <c r="E425" i="8"/>
  <c r="F425" i="8" s="1"/>
  <c r="Q425" i="8"/>
  <c r="AF425" i="8"/>
  <c r="E426" i="8"/>
  <c r="F426" i="8" s="1"/>
  <c r="G426" i="8" s="1"/>
  <c r="Q426" i="8"/>
  <c r="AF426" i="8"/>
  <c r="E427" i="8"/>
  <c r="F427" i="8" s="1"/>
  <c r="Q427" i="8"/>
  <c r="AF427" i="8"/>
  <c r="E428" i="8"/>
  <c r="F428" i="8" s="1"/>
  <c r="Q428" i="8"/>
  <c r="AF428" i="8"/>
  <c r="E429" i="8"/>
  <c r="F429" i="8" s="1"/>
  <c r="Q429" i="8"/>
  <c r="AF429" i="8"/>
  <c r="E430" i="8"/>
  <c r="F430" i="8" s="1"/>
  <c r="G430" i="8" s="1"/>
  <c r="Q430" i="8"/>
  <c r="AF430" i="8"/>
  <c r="E432" i="8"/>
  <c r="F432" i="8"/>
  <c r="Q432" i="8"/>
  <c r="AF432" i="8"/>
  <c r="E433" i="8"/>
  <c r="F433" i="8" s="1"/>
  <c r="Q433" i="8"/>
  <c r="AF433" i="8"/>
  <c r="E434" i="8"/>
  <c r="F434" i="8" s="1"/>
  <c r="Q434" i="8"/>
  <c r="AF434" i="8"/>
  <c r="E443" i="8"/>
  <c r="F443" i="8" s="1"/>
  <c r="Q443" i="8"/>
  <c r="AF443" i="8"/>
  <c r="E444" i="8"/>
  <c r="F444" i="8" s="1"/>
  <c r="Q444" i="8"/>
  <c r="AF444" i="8"/>
  <c r="E445" i="8"/>
  <c r="F445" i="8"/>
  <c r="P445" i="8" s="1"/>
  <c r="Q445" i="8"/>
  <c r="AF445" i="8"/>
  <c r="E446" i="8"/>
  <c r="F446" i="8" s="1"/>
  <c r="Q446" i="8"/>
  <c r="AF446" i="8"/>
  <c r="E447" i="8"/>
  <c r="F447" i="8" s="1"/>
  <c r="Q447" i="8"/>
  <c r="AF447" i="8"/>
  <c r="E449" i="8"/>
  <c r="F449" i="8" s="1"/>
  <c r="Q449" i="8"/>
  <c r="AF449" i="8"/>
  <c r="E452" i="8"/>
  <c r="F452" i="8" s="1"/>
  <c r="Z452" i="8" s="1"/>
  <c r="G452" i="8"/>
  <c r="L452" i="8" s="1"/>
  <c r="Q452" i="8"/>
  <c r="AF452" i="8"/>
  <c r="E454" i="8"/>
  <c r="F454" i="8" s="1"/>
  <c r="Q454" i="8"/>
  <c r="AF454" i="8"/>
  <c r="E455" i="8"/>
  <c r="F455" i="8" s="1"/>
  <c r="Q455" i="8"/>
  <c r="AF455" i="8"/>
  <c r="E456" i="8"/>
  <c r="F456" i="8" s="1"/>
  <c r="AU456" i="8" s="1"/>
  <c r="Q456" i="8"/>
  <c r="AF456" i="8"/>
  <c r="E458" i="8"/>
  <c r="F458" i="8" s="1"/>
  <c r="G458" i="8" s="1"/>
  <c r="Q458" i="8"/>
  <c r="AF458" i="8"/>
  <c r="E459" i="8"/>
  <c r="F459" i="8"/>
  <c r="Q459" i="8"/>
  <c r="AF459" i="8"/>
  <c r="E460" i="8"/>
  <c r="F460" i="8" s="1"/>
  <c r="Q460" i="8"/>
  <c r="AF460" i="8"/>
  <c r="E463" i="8"/>
  <c r="F463" i="8" s="1"/>
  <c r="Z463" i="8" s="1"/>
  <c r="Q463" i="8"/>
  <c r="AF463" i="8"/>
  <c r="E464" i="8"/>
  <c r="F464" i="8" s="1"/>
  <c r="Q464" i="8"/>
  <c r="AF464" i="8"/>
  <c r="E465" i="8"/>
  <c r="F465" i="8" s="1"/>
  <c r="Q465" i="8"/>
  <c r="AF465" i="8"/>
  <c r="E466" i="8"/>
  <c r="F466" i="8" s="1"/>
  <c r="Q466" i="8"/>
  <c r="AF466" i="8"/>
  <c r="E467" i="8"/>
  <c r="F467" i="8" s="1"/>
  <c r="Q467" i="8"/>
  <c r="AF467" i="8"/>
  <c r="E468" i="8"/>
  <c r="F468" i="8" s="1"/>
  <c r="G468" i="8" s="1"/>
  <c r="Q468" i="8"/>
  <c r="AF468" i="8"/>
  <c r="E469" i="8"/>
  <c r="F469" i="8"/>
  <c r="Q469" i="8"/>
  <c r="AF469" i="8"/>
  <c r="E470" i="8"/>
  <c r="F470" i="8" s="1"/>
  <c r="AU470" i="8" s="1"/>
  <c r="Q470" i="8"/>
  <c r="AF470" i="8"/>
  <c r="E471" i="8"/>
  <c r="F471" i="8"/>
  <c r="Q471" i="8"/>
  <c r="AF471" i="8"/>
  <c r="E472" i="8"/>
  <c r="F472" i="8" s="1"/>
  <c r="Q472" i="8"/>
  <c r="AF472" i="8"/>
  <c r="E473" i="8"/>
  <c r="F473" i="8" s="1"/>
  <c r="Q473" i="8"/>
  <c r="AF473" i="8"/>
  <c r="E475" i="8"/>
  <c r="F475" i="8" s="1"/>
  <c r="Q475" i="8"/>
  <c r="AF475" i="8"/>
  <c r="E476" i="8"/>
  <c r="F476" i="8" s="1"/>
  <c r="G476" i="8" s="1"/>
  <c r="Q476" i="8"/>
  <c r="AF476" i="8"/>
  <c r="E477" i="8"/>
  <c r="F477" i="8" s="1"/>
  <c r="Q477" i="8"/>
  <c r="AF477" i="8"/>
  <c r="E478" i="8"/>
  <c r="F478" i="8" s="1"/>
  <c r="AU478" i="8" s="1"/>
  <c r="Q478" i="8"/>
  <c r="AF478" i="8"/>
  <c r="E479" i="8"/>
  <c r="F479" i="8"/>
  <c r="Q479" i="8"/>
  <c r="AF479" i="8"/>
  <c r="E480" i="8"/>
  <c r="F480" i="8" s="1"/>
  <c r="G480" i="8" s="1"/>
  <c r="L480" i="8" s="1"/>
  <c r="Q480" i="8"/>
  <c r="AF480" i="8"/>
  <c r="E481" i="8"/>
  <c r="F481" i="8" s="1"/>
  <c r="Q481" i="8"/>
  <c r="AF481" i="8"/>
  <c r="E483" i="8"/>
  <c r="F483" i="8" s="1"/>
  <c r="Q483" i="8"/>
  <c r="AF483" i="8"/>
  <c r="E484" i="8"/>
  <c r="F484" i="8" s="1"/>
  <c r="AU484" i="8" s="1"/>
  <c r="Q484" i="8"/>
  <c r="AF484" i="8"/>
  <c r="E486" i="8"/>
  <c r="F486" i="8" s="1"/>
  <c r="Q486" i="8"/>
  <c r="AF486" i="8"/>
  <c r="E487" i="8"/>
  <c r="F487" i="8" s="1"/>
  <c r="Q487" i="8"/>
  <c r="AF487" i="8"/>
  <c r="E488" i="8"/>
  <c r="F488" i="8"/>
  <c r="G488" i="8" s="1"/>
  <c r="L488" i="8" s="1"/>
  <c r="P488" i="8"/>
  <c r="S488" i="8" s="1"/>
  <c r="U488" i="8" s="1"/>
  <c r="Q488" i="8"/>
  <c r="Z488" i="8"/>
  <c r="AF488" i="8"/>
  <c r="AU488" i="8"/>
  <c r="AT488" i="8" s="1"/>
  <c r="AS488" i="8" s="1"/>
  <c r="E490" i="8"/>
  <c r="F490" i="8" s="1"/>
  <c r="Q490" i="8"/>
  <c r="AF490" i="8"/>
  <c r="E493" i="8"/>
  <c r="F493" i="8" s="1"/>
  <c r="Q493" i="8"/>
  <c r="AF493" i="8"/>
  <c r="E494" i="8"/>
  <c r="F494" i="8" s="1"/>
  <c r="Q494" i="8"/>
  <c r="AF494" i="8"/>
  <c r="E495" i="8"/>
  <c r="F495" i="8"/>
  <c r="G495" i="8" s="1"/>
  <c r="Q495" i="8"/>
  <c r="AF495" i="8"/>
  <c r="E496" i="8"/>
  <c r="F496" i="8" s="1"/>
  <c r="Q496" i="8"/>
  <c r="AF496" i="8"/>
  <c r="E497" i="8"/>
  <c r="F497" i="8" s="1"/>
  <c r="Q497" i="8"/>
  <c r="AF497" i="8"/>
  <c r="E498" i="8"/>
  <c r="F498" i="8" s="1"/>
  <c r="G498" i="8" s="1"/>
  <c r="Q498" i="8"/>
  <c r="AF498" i="8"/>
  <c r="E499" i="8"/>
  <c r="F499" i="8" s="1"/>
  <c r="AU499" i="8" s="1"/>
  <c r="Q499" i="8"/>
  <c r="AF499" i="8"/>
  <c r="E500" i="8"/>
  <c r="F500" i="8" s="1"/>
  <c r="Q500" i="8"/>
  <c r="AF500" i="8"/>
  <c r="E501" i="8"/>
  <c r="F501" i="8" s="1"/>
  <c r="Q501" i="8"/>
  <c r="AF501" i="8"/>
  <c r="E502" i="8"/>
  <c r="F502" i="8" s="1"/>
  <c r="G502" i="8" s="1"/>
  <c r="Q502" i="8"/>
  <c r="AF502" i="8"/>
  <c r="E503" i="8"/>
  <c r="F503" i="8" s="1"/>
  <c r="Q503" i="8"/>
  <c r="AF503" i="8"/>
  <c r="E504" i="8"/>
  <c r="F504" i="8" s="1"/>
  <c r="Q504" i="8"/>
  <c r="AF504" i="8"/>
  <c r="E505" i="8"/>
  <c r="F505" i="8" s="1"/>
  <c r="Q505" i="8"/>
  <c r="AF505" i="8"/>
  <c r="E506" i="8"/>
  <c r="F506" i="8" s="1"/>
  <c r="Q506" i="8"/>
  <c r="AF506" i="8"/>
  <c r="E508" i="8"/>
  <c r="F508" i="8" s="1"/>
  <c r="Q508" i="8"/>
  <c r="AF508" i="8"/>
  <c r="E509" i="8"/>
  <c r="F509" i="8" s="1"/>
  <c r="Q509" i="8"/>
  <c r="AF509" i="8"/>
  <c r="E510" i="8"/>
  <c r="F510" i="8" s="1"/>
  <c r="Q510" i="8"/>
  <c r="AF510" i="8"/>
  <c r="E511" i="8"/>
  <c r="F511" i="8" s="1"/>
  <c r="G511" i="8" s="1"/>
  <c r="Q511" i="8"/>
  <c r="AF511" i="8"/>
  <c r="E512" i="8"/>
  <c r="F512" i="8"/>
  <c r="G512" i="8" s="1"/>
  <c r="Q512" i="8"/>
  <c r="AF512" i="8"/>
  <c r="E513" i="8"/>
  <c r="F513" i="8" s="1"/>
  <c r="Q513" i="8"/>
  <c r="AF513" i="8"/>
  <c r="E522" i="8"/>
  <c r="F522" i="8" s="1"/>
  <c r="Q522" i="8"/>
  <c r="AF522" i="8"/>
  <c r="E523" i="8"/>
  <c r="F523" i="8" s="1"/>
  <c r="Z523" i="8" s="1"/>
  <c r="G523" i="8"/>
  <c r="L523" i="8" s="1"/>
  <c r="Q523" i="8"/>
  <c r="AF523" i="8"/>
  <c r="E524" i="8"/>
  <c r="F524" i="8" s="1"/>
  <c r="Q524" i="8"/>
  <c r="AF524" i="8"/>
  <c r="E525" i="8"/>
  <c r="F525" i="8" s="1"/>
  <c r="Q525" i="8"/>
  <c r="AF525" i="8"/>
  <c r="E526" i="8"/>
  <c r="F526" i="8" s="1"/>
  <c r="Q526" i="8"/>
  <c r="AF526" i="8"/>
  <c r="E527" i="8"/>
  <c r="F527" i="8" s="1"/>
  <c r="G527" i="8"/>
  <c r="L527" i="8" s="1"/>
  <c r="Q527" i="8"/>
  <c r="AF527" i="8"/>
  <c r="E528" i="8"/>
  <c r="F528" i="8" s="1"/>
  <c r="Q528" i="8"/>
  <c r="AF528" i="8"/>
  <c r="E532" i="8"/>
  <c r="F532" i="8" s="1"/>
  <c r="Q532" i="8"/>
  <c r="AF532" i="8"/>
  <c r="E533" i="8"/>
  <c r="F533" i="8"/>
  <c r="Q533" i="8"/>
  <c r="AF533" i="8"/>
  <c r="E534" i="8"/>
  <c r="F534" i="8" s="1"/>
  <c r="G534" i="8" s="1"/>
  <c r="L534" i="8" s="1"/>
  <c r="Q534" i="8"/>
  <c r="AF534" i="8"/>
  <c r="E535" i="8"/>
  <c r="F535" i="8" s="1"/>
  <c r="Q535" i="8"/>
  <c r="AF535" i="8"/>
  <c r="E536" i="8"/>
  <c r="F536" i="8" s="1"/>
  <c r="Q536" i="8"/>
  <c r="AF536" i="8"/>
  <c r="E537" i="8"/>
  <c r="F537" i="8" s="1"/>
  <c r="Q537" i="8"/>
  <c r="AF537" i="8"/>
  <c r="E538" i="8"/>
  <c r="F538" i="8" s="1"/>
  <c r="G538" i="8" s="1"/>
  <c r="L538" i="8" s="1"/>
  <c r="Q538" i="8"/>
  <c r="AF538" i="8"/>
  <c r="E541" i="8"/>
  <c r="F541" i="8" s="1"/>
  <c r="G541" i="8" s="1"/>
  <c r="Q541" i="8"/>
  <c r="AF541" i="8"/>
  <c r="E542" i="8"/>
  <c r="F542" i="8" s="1"/>
  <c r="Q542" i="8"/>
  <c r="AF542" i="8"/>
  <c r="E543" i="8"/>
  <c r="F543" i="8" s="1"/>
  <c r="Q543" i="8"/>
  <c r="AF543" i="8"/>
  <c r="E544" i="8"/>
  <c r="F544" i="8" s="1"/>
  <c r="Q544" i="8"/>
  <c r="AF544" i="8"/>
  <c r="E545" i="8"/>
  <c r="F545" i="8"/>
  <c r="Q545" i="8"/>
  <c r="AF545" i="8"/>
  <c r="E546" i="8"/>
  <c r="F546" i="8" s="1"/>
  <c r="Q546" i="8"/>
  <c r="AF546" i="8"/>
  <c r="E547" i="8"/>
  <c r="F547" i="8" s="1"/>
  <c r="Q547" i="8"/>
  <c r="AF547" i="8"/>
  <c r="E548" i="8"/>
  <c r="F548" i="8"/>
  <c r="G548" i="8" s="1"/>
  <c r="Q548" i="8"/>
  <c r="AF548" i="8"/>
  <c r="E550" i="8"/>
  <c r="F550" i="8" s="1"/>
  <c r="Q550" i="8"/>
  <c r="AF550" i="8"/>
  <c r="E551" i="8"/>
  <c r="F551" i="8" s="1"/>
  <c r="AU551" i="8" s="1"/>
  <c r="Q551" i="8"/>
  <c r="AF551" i="8"/>
  <c r="E552" i="8"/>
  <c r="F552" i="8" s="1"/>
  <c r="Q552" i="8"/>
  <c r="AF552" i="8"/>
  <c r="Q351" i="6"/>
  <c r="Q352" i="6"/>
  <c r="Q353" i="6"/>
  <c r="Q354" i="6"/>
  <c r="Q355" i="6"/>
  <c r="Q356" i="6"/>
  <c r="Q357" i="6"/>
  <c r="Q359" i="6"/>
  <c r="Q363" i="6"/>
  <c r="Q364" i="6"/>
  <c r="Q367" i="6"/>
  <c r="Q368" i="6"/>
  <c r="Q369" i="6"/>
  <c r="Q370" i="6"/>
  <c r="Q371" i="6"/>
  <c r="Q372" i="6"/>
  <c r="Q373" i="6"/>
  <c r="Q374" i="6"/>
  <c r="Q376" i="6"/>
  <c r="Q377" i="6"/>
  <c r="Q378" i="6"/>
  <c r="Q379" i="6"/>
  <c r="Q380" i="6"/>
  <c r="Q384" i="6"/>
  <c r="Q385" i="6"/>
  <c r="Q387" i="6"/>
  <c r="Q388" i="6"/>
  <c r="Q422" i="6"/>
  <c r="Q423" i="6"/>
  <c r="E424" i="6"/>
  <c r="F424" i="6" s="1"/>
  <c r="G424" i="6" s="1"/>
  <c r="Q424" i="6"/>
  <c r="Q425" i="6"/>
  <c r="Q426" i="6"/>
  <c r="Q427" i="6"/>
  <c r="Q428" i="6"/>
  <c r="Q430" i="6"/>
  <c r="E431" i="6"/>
  <c r="F431" i="6" s="1"/>
  <c r="Q431" i="6"/>
  <c r="Q432" i="6"/>
  <c r="Q441" i="6"/>
  <c r="Q442" i="6"/>
  <c r="Q443" i="6"/>
  <c r="Q444" i="6"/>
  <c r="E445" i="6"/>
  <c r="F445" i="6" s="1"/>
  <c r="Q445" i="6"/>
  <c r="Q447" i="6"/>
  <c r="Q450" i="6"/>
  <c r="Q452" i="6"/>
  <c r="Q453" i="6"/>
  <c r="Q454" i="6"/>
  <c r="Q456" i="6"/>
  <c r="Q457" i="6"/>
  <c r="Q458" i="6"/>
  <c r="Q461" i="6"/>
  <c r="Q462" i="6"/>
  <c r="Q463" i="6"/>
  <c r="Q464" i="6"/>
  <c r="Q465" i="6"/>
  <c r="Q466" i="6"/>
  <c r="Q467" i="6"/>
  <c r="Q468" i="6"/>
  <c r="Q469" i="6"/>
  <c r="Q470" i="6"/>
  <c r="Q471" i="6"/>
  <c r="Q473" i="6"/>
  <c r="Q474" i="6"/>
  <c r="Q475" i="6"/>
  <c r="Q476" i="6"/>
  <c r="Q477" i="6"/>
  <c r="E478" i="6"/>
  <c r="F478" i="6" s="1"/>
  <c r="Q478" i="6"/>
  <c r="Q479" i="6"/>
  <c r="Q481" i="6"/>
  <c r="Q482" i="6"/>
  <c r="Q484" i="6"/>
  <c r="Q485" i="6"/>
  <c r="Q486" i="6"/>
  <c r="Q488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6" i="6"/>
  <c r="Q507" i="6"/>
  <c r="Q508" i="6"/>
  <c r="Q509" i="6"/>
  <c r="Q510" i="6"/>
  <c r="Q511" i="6"/>
  <c r="Q520" i="6"/>
  <c r="Q521" i="6"/>
  <c r="Q522" i="6"/>
  <c r="Q523" i="6"/>
  <c r="Q524" i="6"/>
  <c r="E525" i="6"/>
  <c r="F525" i="6" s="1"/>
  <c r="P525" i="6" s="1"/>
  <c r="Q525" i="6"/>
  <c r="Q526" i="6"/>
  <c r="Q530" i="6"/>
  <c r="Q531" i="6"/>
  <c r="Q532" i="6"/>
  <c r="Q533" i="6"/>
  <c r="E534" i="6"/>
  <c r="F534" i="6" s="1"/>
  <c r="Q534" i="6"/>
  <c r="Q535" i="6"/>
  <c r="Q536" i="6"/>
  <c r="Q539" i="6"/>
  <c r="Q540" i="6"/>
  <c r="Q541" i="6"/>
  <c r="Q542" i="6"/>
  <c r="Q543" i="6"/>
  <c r="Q544" i="6"/>
  <c r="Q545" i="6"/>
  <c r="Q546" i="6"/>
  <c r="Q548" i="6"/>
  <c r="Q549" i="6"/>
  <c r="Q550" i="6"/>
  <c r="Q351" i="1"/>
  <c r="Q352" i="1"/>
  <c r="Q353" i="1"/>
  <c r="Q354" i="1"/>
  <c r="Q355" i="1"/>
  <c r="Q356" i="1"/>
  <c r="Q357" i="1"/>
  <c r="Q359" i="1"/>
  <c r="Q363" i="1"/>
  <c r="Q364" i="1"/>
  <c r="Q367" i="1"/>
  <c r="Q368" i="1"/>
  <c r="Q369" i="1"/>
  <c r="Q370" i="1"/>
  <c r="Q371" i="1"/>
  <c r="Q372" i="1"/>
  <c r="Q373" i="1"/>
  <c r="Q374" i="1"/>
  <c r="Q376" i="1"/>
  <c r="Q377" i="1"/>
  <c r="Q378" i="1"/>
  <c r="E379" i="1"/>
  <c r="F379" i="1" s="1"/>
  <c r="G379" i="1" s="1"/>
  <c r="Q379" i="1"/>
  <c r="Q380" i="1"/>
  <c r="Q384" i="1"/>
  <c r="Q385" i="1"/>
  <c r="Q387" i="1"/>
  <c r="Q388" i="1"/>
  <c r="Q422" i="1"/>
  <c r="Q423" i="1"/>
  <c r="Q424" i="1"/>
  <c r="Q425" i="1"/>
  <c r="Q426" i="1"/>
  <c r="Q427" i="1"/>
  <c r="Q428" i="1"/>
  <c r="Q430" i="1"/>
  <c r="Q431" i="1"/>
  <c r="Q432" i="1"/>
  <c r="Q441" i="1"/>
  <c r="Q442" i="1"/>
  <c r="Q443" i="1"/>
  <c r="Q444" i="1"/>
  <c r="Q445" i="1"/>
  <c r="Q447" i="1"/>
  <c r="Q450" i="1"/>
  <c r="Q452" i="1"/>
  <c r="Q453" i="1"/>
  <c r="Q454" i="1"/>
  <c r="Q456" i="1"/>
  <c r="Q457" i="1"/>
  <c r="Q458" i="1"/>
  <c r="Q461" i="1"/>
  <c r="Q462" i="1"/>
  <c r="Q463" i="1"/>
  <c r="Q464" i="1"/>
  <c r="Q465" i="1"/>
  <c r="Q466" i="1"/>
  <c r="Q467" i="1"/>
  <c r="Q468" i="1"/>
  <c r="Q469" i="1"/>
  <c r="Q470" i="1"/>
  <c r="Q471" i="1"/>
  <c r="Q473" i="1"/>
  <c r="Q474" i="1"/>
  <c r="Q475" i="1"/>
  <c r="Q476" i="1"/>
  <c r="Q477" i="1"/>
  <c r="Q478" i="1"/>
  <c r="Q479" i="1"/>
  <c r="Q481" i="1"/>
  <c r="Q482" i="1"/>
  <c r="Q484" i="1"/>
  <c r="Q485" i="1"/>
  <c r="Q486" i="1"/>
  <c r="Q488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6" i="1"/>
  <c r="Q507" i="1"/>
  <c r="Q508" i="1"/>
  <c r="Q509" i="1"/>
  <c r="Q510" i="1"/>
  <c r="Q511" i="1"/>
  <c r="Q520" i="1"/>
  <c r="Q521" i="1"/>
  <c r="Q522" i="1"/>
  <c r="Q523" i="1"/>
  <c r="Q524" i="1"/>
  <c r="Q525" i="1"/>
  <c r="Q526" i="1"/>
  <c r="Q530" i="1"/>
  <c r="Q531" i="1"/>
  <c r="Q532" i="1"/>
  <c r="Q533" i="1"/>
  <c r="Q534" i="1"/>
  <c r="Q535" i="1"/>
  <c r="Q536" i="1"/>
  <c r="Q539" i="1"/>
  <c r="Q540" i="1"/>
  <c r="Q541" i="1"/>
  <c r="Q542" i="1"/>
  <c r="Q543" i="1"/>
  <c r="Q544" i="1"/>
  <c r="Q545" i="1"/>
  <c r="Q546" i="1"/>
  <c r="Q548" i="1"/>
  <c r="Q549" i="1"/>
  <c r="Q550" i="1"/>
  <c r="Q644" i="6"/>
  <c r="Q645" i="6"/>
  <c r="Q646" i="6"/>
  <c r="Y43" i="1"/>
  <c r="Y44" i="1" s="1"/>
  <c r="Y45" i="1" s="1"/>
  <c r="Q654" i="1"/>
  <c r="Q655" i="1"/>
  <c r="Q656" i="1"/>
  <c r="E644" i="9"/>
  <c r="F644" i="9" s="1"/>
  <c r="Q644" i="9"/>
  <c r="AF644" i="9"/>
  <c r="E645" i="9"/>
  <c r="F645" i="9" s="1"/>
  <c r="Q645" i="9"/>
  <c r="AF645" i="9"/>
  <c r="E646" i="9"/>
  <c r="F646" i="9" s="1"/>
  <c r="Q646" i="9"/>
  <c r="AF646" i="9"/>
  <c r="AW45" i="8"/>
  <c r="AY45" i="8"/>
  <c r="BL45" i="8"/>
  <c r="AW46" i="8"/>
  <c r="AY46" i="8"/>
  <c r="BL46" i="8"/>
  <c r="AW47" i="8"/>
  <c r="AY47" i="8"/>
  <c r="BL47" i="8"/>
  <c r="AW48" i="8"/>
  <c r="AY48" i="8"/>
  <c r="BL48" i="8"/>
  <c r="AW49" i="8"/>
  <c r="AY49" i="8"/>
  <c r="BL49" i="8"/>
  <c r="AW50" i="8"/>
  <c r="AY50" i="8"/>
  <c r="BL50" i="8"/>
  <c r="AW51" i="8"/>
  <c r="AY51" i="8"/>
  <c r="BL51" i="8"/>
  <c r="AW52" i="8"/>
  <c r="AY52" i="8"/>
  <c r="BL52" i="8"/>
  <c r="AW44" i="8"/>
  <c r="E657" i="8"/>
  <c r="F657" i="8" s="1"/>
  <c r="Q657" i="8"/>
  <c r="AF657" i="8"/>
  <c r="E658" i="8"/>
  <c r="F658" i="8" s="1"/>
  <c r="Q658" i="8"/>
  <c r="AF658" i="8"/>
  <c r="E659" i="8"/>
  <c r="F659" i="8" s="1"/>
  <c r="Q659" i="8"/>
  <c r="AF659" i="8"/>
  <c r="E648" i="11"/>
  <c r="F648" i="11" s="1"/>
  <c r="Q648" i="11"/>
  <c r="E649" i="11"/>
  <c r="F649" i="11" s="1"/>
  <c r="Q649" i="11"/>
  <c r="E650" i="11"/>
  <c r="F650" i="11" s="1"/>
  <c r="Q650" i="11"/>
  <c r="F4" i="1"/>
  <c r="Q642" i="6"/>
  <c r="E655" i="8"/>
  <c r="F655" i="8" s="1"/>
  <c r="Q655" i="8"/>
  <c r="AF655" i="8"/>
  <c r="E642" i="9"/>
  <c r="F642" i="9" s="1"/>
  <c r="Q642" i="9"/>
  <c r="AF642" i="9"/>
  <c r="E646" i="11"/>
  <c r="F646" i="11" s="1"/>
  <c r="Q646" i="11"/>
  <c r="Q651" i="1"/>
  <c r="Q652" i="1"/>
  <c r="Q644" i="1"/>
  <c r="Q635" i="6"/>
  <c r="E648" i="8"/>
  <c r="F648" i="8" s="1"/>
  <c r="Q648" i="8"/>
  <c r="AF648" i="8"/>
  <c r="E635" i="9"/>
  <c r="F635" i="9" s="1"/>
  <c r="Q635" i="9"/>
  <c r="AF635" i="9"/>
  <c r="E639" i="11"/>
  <c r="F639" i="11" s="1"/>
  <c r="Q639" i="11"/>
  <c r="Q640" i="6"/>
  <c r="Q641" i="6"/>
  <c r="E653" i="8"/>
  <c r="F653" i="8" s="1"/>
  <c r="Q653" i="8"/>
  <c r="AF653" i="8"/>
  <c r="E654" i="8"/>
  <c r="F654" i="8" s="1"/>
  <c r="Q654" i="8"/>
  <c r="AF654" i="8"/>
  <c r="E640" i="9"/>
  <c r="F640" i="9" s="1"/>
  <c r="G640" i="9" s="1"/>
  <c r="Q640" i="9"/>
  <c r="AF640" i="9"/>
  <c r="E641" i="9"/>
  <c r="F641" i="9" s="1"/>
  <c r="G641" i="9" s="1"/>
  <c r="Q641" i="9"/>
  <c r="AF641" i="9"/>
  <c r="E644" i="11"/>
  <c r="F644" i="11" s="1"/>
  <c r="Q644" i="11"/>
  <c r="E645" i="11"/>
  <c r="F645" i="11" s="1"/>
  <c r="Q645" i="11"/>
  <c r="Q649" i="1"/>
  <c r="Q650" i="1"/>
  <c r="E618" i="11"/>
  <c r="F618" i="11" s="1"/>
  <c r="Q618" i="11"/>
  <c r="E622" i="11"/>
  <c r="F622" i="11" s="1"/>
  <c r="Q622" i="11"/>
  <c r="E623" i="11"/>
  <c r="F623" i="11" s="1"/>
  <c r="G623" i="11" s="1"/>
  <c r="Q623" i="11"/>
  <c r="E624" i="11"/>
  <c r="F624" i="11" s="1"/>
  <c r="Q624" i="11"/>
  <c r="E626" i="11"/>
  <c r="F626" i="11" s="1"/>
  <c r="G626" i="11" s="1"/>
  <c r="Q626" i="11"/>
  <c r="E627" i="11"/>
  <c r="F627" i="11" s="1"/>
  <c r="Q627" i="11"/>
  <c r="E628" i="11"/>
  <c r="F628" i="11" s="1"/>
  <c r="Q628" i="11"/>
  <c r="Z628" i="11"/>
  <c r="E629" i="11"/>
  <c r="F629" i="11" s="1"/>
  <c r="Q629" i="11"/>
  <c r="E630" i="11"/>
  <c r="F630" i="11" s="1"/>
  <c r="Q630" i="11"/>
  <c r="E631" i="11"/>
  <c r="F631" i="11" s="1"/>
  <c r="Q631" i="11"/>
  <c r="E632" i="11"/>
  <c r="F632" i="11" s="1"/>
  <c r="G632" i="11" s="1"/>
  <c r="Q632" i="11"/>
  <c r="E633" i="11"/>
  <c r="F633" i="11" s="1"/>
  <c r="G633" i="11" s="1"/>
  <c r="K633" i="11" s="1"/>
  <c r="Q633" i="11"/>
  <c r="E634" i="11"/>
  <c r="F634" i="11" s="1"/>
  <c r="Q634" i="11"/>
  <c r="E635" i="11"/>
  <c r="F635" i="11" s="1"/>
  <c r="Q635" i="11"/>
  <c r="E637" i="11"/>
  <c r="F637" i="11"/>
  <c r="AU637" i="11" s="1"/>
  <c r="Q637" i="11"/>
  <c r="E638" i="11"/>
  <c r="F638" i="11" s="1"/>
  <c r="Q638" i="11"/>
  <c r="E640" i="11"/>
  <c r="F640" i="11" s="1"/>
  <c r="Q640" i="11"/>
  <c r="E641" i="11"/>
  <c r="F641" i="11" s="1"/>
  <c r="Q641" i="11"/>
  <c r="E642" i="11"/>
  <c r="F642" i="11" s="1"/>
  <c r="G642" i="11" s="1"/>
  <c r="Q642" i="11"/>
  <c r="E643" i="11"/>
  <c r="F643" i="11" s="1"/>
  <c r="Q643" i="11"/>
  <c r="E614" i="9"/>
  <c r="F614" i="9" s="1"/>
  <c r="Q614" i="9"/>
  <c r="AF614" i="9"/>
  <c r="E618" i="9"/>
  <c r="F618" i="9" s="1"/>
  <c r="Q618" i="9"/>
  <c r="AF618" i="9"/>
  <c r="E619" i="9"/>
  <c r="F619" i="9" s="1"/>
  <c r="Q619" i="9"/>
  <c r="AF619" i="9"/>
  <c r="E620" i="9"/>
  <c r="F620" i="9" s="1"/>
  <c r="Q620" i="9"/>
  <c r="AF620" i="9"/>
  <c r="E622" i="9"/>
  <c r="F622" i="9" s="1"/>
  <c r="Q622" i="9"/>
  <c r="AF622" i="9"/>
  <c r="E623" i="9"/>
  <c r="F623" i="9" s="1"/>
  <c r="Q623" i="9"/>
  <c r="AF623" i="9"/>
  <c r="E624" i="9"/>
  <c r="F624" i="9" s="1"/>
  <c r="G624" i="9" s="1"/>
  <c r="Q624" i="9"/>
  <c r="AF624" i="9"/>
  <c r="E625" i="9"/>
  <c r="F625" i="9" s="1"/>
  <c r="Q625" i="9"/>
  <c r="AF625" i="9"/>
  <c r="E626" i="9"/>
  <c r="F626" i="9" s="1"/>
  <c r="Q626" i="9"/>
  <c r="AF626" i="9"/>
  <c r="E627" i="9"/>
  <c r="F627" i="9" s="1"/>
  <c r="Q627" i="9"/>
  <c r="AF627" i="9"/>
  <c r="E628" i="9"/>
  <c r="F628" i="9" s="1"/>
  <c r="Q628" i="9"/>
  <c r="AF628" i="9"/>
  <c r="E629" i="9"/>
  <c r="F629" i="9" s="1"/>
  <c r="Q629" i="9"/>
  <c r="AF629" i="9"/>
  <c r="E630" i="9"/>
  <c r="F630" i="9" s="1"/>
  <c r="Q630" i="9"/>
  <c r="AF630" i="9"/>
  <c r="E631" i="9"/>
  <c r="F631" i="9" s="1"/>
  <c r="Q631" i="9"/>
  <c r="AF631" i="9"/>
  <c r="E633" i="9"/>
  <c r="F633" i="9" s="1"/>
  <c r="Q633" i="9"/>
  <c r="AF633" i="9"/>
  <c r="E634" i="9"/>
  <c r="F634" i="9" s="1"/>
  <c r="Q634" i="9"/>
  <c r="AF634" i="9"/>
  <c r="E636" i="9"/>
  <c r="F636" i="9" s="1"/>
  <c r="Q636" i="9"/>
  <c r="AF636" i="9"/>
  <c r="E637" i="9"/>
  <c r="F637" i="9" s="1"/>
  <c r="Q637" i="9"/>
  <c r="AF637" i="9"/>
  <c r="E638" i="9"/>
  <c r="F638" i="9" s="1"/>
  <c r="Q638" i="9"/>
  <c r="AF638" i="9"/>
  <c r="E639" i="9"/>
  <c r="F639" i="9" s="1"/>
  <c r="Q639" i="9"/>
  <c r="AF639" i="9"/>
  <c r="E627" i="8"/>
  <c r="F627" i="8" s="1"/>
  <c r="Q627" i="8"/>
  <c r="AF627" i="8"/>
  <c r="E631" i="8"/>
  <c r="F631" i="8" s="1"/>
  <c r="Q631" i="8"/>
  <c r="AF631" i="8"/>
  <c r="E632" i="8"/>
  <c r="F632" i="8" s="1"/>
  <c r="Q632" i="8"/>
  <c r="AF632" i="8"/>
  <c r="E633" i="8"/>
  <c r="F633" i="8" s="1"/>
  <c r="Q633" i="8"/>
  <c r="AF633" i="8"/>
  <c r="E635" i="8"/>
  <c r="F635" i="8" s="1"/>
  <c r="Q635" i="8"/>
  <c r="AF635" i="8"/>
  <c r="E636" i="8"/>
  <c r="F636" i="8" s="1"/>
  <c r="Q636" i="8"/>
  <c r="AF636" i="8"/>
  <c r="E637" i="8"/>
  <c r="F637" i="8" s="1"/>
  <c r="Q637" i="8"/>
  <c r="AF637" i="8"/>
  <c r="E638" i="8"/>
  <c r="F638" i="8" s="1"/>
  <c r="Q638" i="8"/>
  <c r="AF638" i="8"/>
  <c r="E639" i="8"/>
  <c r="F639" i="8" s="1"/>
  <c r="Q639" i="8"/>
  <c r="AF639" i="8"/>
  <c r="E640" i="8"/>
  <c r="F640" i="8" s="1"/>
  <c r="Q640" i="8"/>
  <c r="AF640" i="8"/>
  <c r="E641" i="8"/>
  <c r="F641" i="8" s="1"/>
  <c r="Q641" i="8"/>
  <c r="AF641" i="8"/>
  <c r="E642" i="8"/>
  <c r="F642" i="8" s="1"/>
  <c r="Q642" i="8"/>
  <c r="AF642" i="8"/>
  <c r="E643" i="8"/>
  <c r="F643" i="8" s="1"/>
  <c r="Q643" i="8"/>
  <c r="AF643" i="8"/>
  <c r="E644" i="8"/>
  <c r="F644" i="8" s="1"/>
  <c r="Q644" i="8"/>
  <c r="AF644" i="8"/>
  <c r="E646" i="8"/>
  <c r="F646" i="8" s="1"/>
  <c r="Q646" i="8"/>
  <c r="AF646" i="8"/>
  <c r="E647" i="8"/>
  <c r="F647" i="8" s="1"/>
  <c r="Q647" i="8"/>
  <c r="AF647" i="8"/>
  <c r="E649" i="8"/>
  <c r="F649" i="8" s="1"/>
  <c r="Q649" i="8"/>
  <c r="AF649" i="8"/>
  <c r="E650" i="8"/>
  <c r="F650" i="8" s="1"/>
  <c r="Q650" i="8"/>
  <c r="AF650" i="8"/>
  <c r="E651" i="8"/>
  <c r="F651" i="8" s="1"/>
  <c r="Z651" i="8" s="1"/>
  <c r="Q651" i="8"/>
  <c r="AF651" i="8"/>
  <c r="E652" i="8"/>
  <c r="F652" i="8" s="1"/>
  <c r="Q652" i="8"/>
  <c r="AF652" i="8"/>
  <c r="Q614" i="6"/>
  <c r="Q618" i="6"/>
  <c r="Q619" i="6"/>
  <c r="Q620" i="6"/>
  <c r="Q622" i="6"/>
  <c r="Q623" i="6"/>
  <c r="Q624" i="6"/>
  <c r="Q625" i="6"/>
  <c r="Q626" i="6"/>
  <c r="Q627" i="6"/>
  <c r="Q628" i="6"/>
  <c r="Q629" i="6"/>
  <c r="Q630" i="6"/>
  <c r="Q631" i="6"/>
  <c r="Q633" i="6"/>
  <c r="Q634" i="6"/>
  <c r="Q636" i="6"/>
  <c r="Q637" i="6"/>
  <c r="Q638" i="6"/>
  <c r="Q639" i="6"/>
  <c r="Q623" i="1"/>
  <c r="Q627" i="1"/>
  <c r="Q628" i="1"/>
  <c r="Q629" i="1"/>
  <c r="Q631" i="1"/>
  <c r="Q632" i="1"/>
  <c r="Q633" i="1"/>
  <c r="Q634" i="1"/>
  <c r="Q635" i="1"/>
  <c r="Q636" i="1"/>
  <c r="Q637" i="1"/>
  <c r="Q638" i="1"/>
  <c r="Q639" i="1"/>
  <c r="Q640" i="1"/>
  <c r="Q642" i="1"/>
  <c r="Q643" i="1"/>
  <c r="Q645" i="1"/>
  <c r="Q646" i="1"/>
  <c r="Q647" i="1"/>
  <c r="Q648" i="1"/>
  <c r="E576" i="9"/>
  <c r="F576" i="9" s="1"/>
  <c r="Q576" i="9"/>
  <c r="AF576" i="9"/>
  <c r="E577" i="9"/>
  <c r="F577" i="9" s="1"/>
  <c r="Q577" i="9"/>
  <c r="AF577" i="9"/>
  <c r="E578" i="9"/>
  <c r="F578" i="9" s="1"/>
  <c r="Q578" i="9"/>
  <c r="AF578" i="9"/>
  <c r="E579" i="9"/>
  <c r="F579" i="9" s="1"/>
  <c r="Z579" i="9" s="1"/>
  <c r="Q579" i="9"/>
  <c r="AF579" i="9"/>
  <c r="E580" i="9"/>
  <c r="F580" i="9" s="1"/>
  <c r="Q580" i="9"/>
  <c r="AF580" i="9"/>
  <c r="E581" i="9"/>
  <c r="F581" i="9" s="1"/>
  <c r="Q581" i="9"/>
  <c r="AF581" i="9"/>
  <c r="E582" i="9"/>
  <c r="F582" i="9" s="1"/>
  <c r="Q582" i="9"/>
  <c r="AF582" i="9"/>
  <c r="E583" i="9"/>
  <c r="F583" i="9" s="1"/>
  <c r="Q583" i="9"/>
  <c r="AF583" i="9"/>
  <c r="E584" i="9"/>
  <c r="F584" i="9" s="1"/>
  <c r="Q584" i="9"/>
  <c r="AF584" i="9"/>
  <c r="E585" i="9"/>
  <c r="F585" i="9" s="1"/>
  <c r="Q585" i="9"/>
  <c r="AF585" i="9"/>
  <c r="E586" i="9"/>
  <c r="F586" i="9" s="1"/>
  <c r="Q586" i="9"/>
  <c r="AF586" i="9"/>
  <c r="E587" i="9"/>
  <c r="F587" i="9" s="1"/>
  <c r="Z587" i="9" s="1"/>
  <c r="Q587" i="9"/>
  <c r="AF587" i="9"/>
  <c r="E588" i="9"/>
  <c r="F588" i="9" s="1"/>
  <c r="AU588" i="9" s="1"/>
  <c r="Q588" i="9"/>
  <c r="AF588" i="9"/>
  <c r="E589" i="9"/>
  <c r="F589" i="9" s="1"/>
  <c r="Q589" i="9"/>
  <c r="AF589" i="9"/>
  <c r="E590" i="9"/>
  <c r="F590" i="9" s="1"/>
  <c r="Q590" i="9"/>
  <c r="AF590" i="9"/>
  <c r="E591" i="9"/>
  <c r="F591" i="9" s="1"/>
  <c r="G591" i="9" s="1"/>
  <c r="K591" i="9" s="1"/>
  <c r="Q591" i="9"/>
  <c r="AF591" i="9"/>
  <c r="E592" i="9"/>
  <c r="F592" i="9" s="1"/>
  <c r="AU592" i="9" s="1"/>
  <c r="Q592" i="9"/>
  <c r="AF592" i="9"/>
  <c r="E593" i="9"/>
  <c r="F593" i="9" s="1"/>
  <c r="Q593" i="9"/>
  <c r="AF593" i="9"/>
  <c r="E594" i="9"/>
  <c r="F594" i="9" s="1"/>
  <c r="Q594" i="9"/>
  <c r="AF594" i="9"/>
  <c r="E595" i="9"/>
  <c r="F595" i="9" s="1"/>
  <c r="AU595" i="9" s="1"/>
  <c r="Q595" i="9"/>
  <c r="AF595" i="9"/>
  <c r="E596" i="9"/>
  <c r="F596" i="9" s="1"/>
  <c r="G596" i="9" s="1"/>
  <c r="K596" i="9" s="1"/>
  <c r="Q596" i="9"/>
  <c r="AF596" i="9"/>
  <c r="E597" i="9"/>
  <c r="F597" i="9" s="1"/>
  <c r="Q597" i="9"/>
  <c r="AF597" i="9"/>
  <c r="E598" i="9"/>
  <c r="F598" i="9" s="1"/>
  <c r="Q598" i="9"/>
  <c r="AF598" i="9"/>
  <c r="E599" i="9"/>
  <c r="F599" i="9" s="1"/>
  <c r="Q599" i="9"/>
  <c r="AF599" i="9"/>
  <c r="E600" i="9"/>
  <c r="F600" i="9" s="1"/>
  <c r="G600" i="9" s="1"/>
  <c r="K600" i="9" s="1"/>
  <c r="Q600" i="9"/>
  <c r="AF600" i="9"/>
  <c r="E601" i="9"/>
  <c r="F601" i="9" s="1"/>
  <c r="Q601" i="9"/>
  <c r="AF601" i="9"/>
  <c r="E602" i="9"/>
  <c r="F602" i="9" s="1"/>
  <c r="AU602" i="9" s="1"/>
  <c r="Q602" i="9"/>
  <c r="AF602" i="9"/>
  <c r="E603" i="9"/>
  <c r="F603" i="9" s="1"/>
  <c r="Q603" i="9"/>
  <c r="AF603" i="9"/>
  <c r="E604" i="9"/>
  <c r="F604" i="9" s="1"/>
  <c r="Z604" i="9" s="1"/>
  <c r="Q604" i="9"/>
  <c r="AF604" i="9"/>
  <c r="E605" i="9"/>
  <c r="F605" i="9" s="1"/>
  <c r="Q605" i="9"/>
  <c r="AF605" i="9"/>
  <c r="E606" i="9"/>
  <c r="F606" i="9" s="1"/>
  <c r="Q606" i="9"/>
  <c r="AF606" i="9"/>
  <c r="E607" i="9"/>
  <c r="F607" i="9" s="1"/>
  <c r="Q607" i="9"/>
  <c r="AF607" i="9"/>
  <c r="E608" i="9"/>
  <c r="F608" i="9" s="1"/>
  <c r="Z608" i="9" s="1"/>
  <c r="Q608" i="9"/>
  <c r="AF608" i="9"/>
  <c r="E609" i="9"/>
  <c r="F609" i="9" s="1"/>
  <c r="Q609" i="9"/>
  <c r="AF609" i="9"/>
  <c r="E610" i="9"/>
  <c r="F610" i="9" s="1"/>
  <c r="Q610" i="9"/>
  <c r="AF610" i="9"/>
  <c r="E611" i="9"/>
  <c r="F611" i="9" s="1"/>
  <c r="Q611" i="9"/>
  <c r="AF611" i="9"/>
  <c r="E612" i="9"/>
  <c r="F612" i="9" s="1"/>
  <c r="Q612" i="9"/>
  <c r="AF612" i="9"/>
  <c r="E613" i="9"/>
  <c r="F613" i="9"/>
  <c r="Z613" i="9" s="1"/>
  <c r="Q613" i="9"/>
  <c r="AF613" i="9"/>
  <c r="E615" i="9"/>
  <c r="F615" i="9" s="1"/>
  <c r="Q615" i="9"/>
  <c r="AF615" i="9"/>
  <c r="E616" i="9"/>
  <c r="F616" i="9" s="1"/>
  <c r="Q616" i="9"/>
  <c r="AF616" i="9"/>
  <c r="E617" i="9"/>
  <c r="F617" i="9" s="1"/>
  <c r="Q617" i="9"/>
  <c r="AF617" i="9"/>
  <c r="E621" i="9"/>
  <c r="F621" i="9" s="1"/>
  <c r="AU621" i="9" s="1"/>
  <c r="Q621" i="9"/>
  <c r="AF621" i="9"/>
  <c r="E632" i="9"/>
  <c r="F632" i="9" s="1"/>
  <c r="G632" i="9" s="1"/>
  <c r="Q632" i="9"/>
  <c r="AF632" i="9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E601" i="6"/>
  <c r="F601" i="6" s="1"/>
  <c r="G601" i="6" s="1"/>
  <c r="Q601" i="6"/>
  <c r="Q602" i="6"/>
  <c r="Q603" i="6"/>
  <c r="Q604" i="6"/>
  <c r="Q605" i="6"/>
  <c r="Q606" i="6"/>
  <c r="E607" i="6"/>
  <c r="F607" i="6" s="1"/>
  <c r="Q607" i="6"/>
  <c r="Q608" i="6"/>
  <c r="Q609" i="6"/>
  <c r="Q610" i="6"/>
  <c r="Q611" i="6"/>
  <c r="Q612" i="6"/>
  <c r="E613" i="6"/>
  <c r="F613" i="6" s="1"/>
  <c r="Q613" i="6"/>
  <c r="Q615" i="6"/>
  <c r="Q616" i="6"/>
  <c r="Q617" i="6"/>
  <c r="Q621" i="6"/>
  <c r="Q632" i="6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4" i="1"/>
  <c r="Q625" i="1"/>
  <c r="Q626" i="1"/>
  <c r="Q630" i="1"/>
  <c r="Q641" i="1"/>
  <c r="E634" i="8"/>
  <c r="F634" i="8" s="1"/>
  <c r="Q634" i="8"/>
  <c r="AF634" i="8"/>
  <c r="E645" i="8"/>
  <c r="F645" i="8" s="1"/>
  <c r="G645" i="8" s="1"/>
  <c r="Q645" i="8"/>
  <c r="AF645" i="8"/>
  <c r="Q578" i="1"/>
  <c r="Q579" i="1"/>
  <c r="Q580" i="1"/>
  <c r="Q582" i="1"/>
  <c r="Q583" i="1"/>
  <c r="Q584" i="1"/>
  <c r="Q585" i="1"/>
  <c r="Q581" i="1"/>
  <c r="Q577" i="1"/>
  <c r="AB3" i="11"/>
  <c r="AB4" i="11"/>
  <c r="AB5" i="11"/>
  <c r="D13" i="11"/>
  <c r="AY177" i="11"/>
  <c r="AY181" i="11"/>
  <c r="AY185" i="11"/>
  <c r="E636" i="11"/>
  <c r="F636" i="11" s="1"/>
  <c r="Z636" i="11" s="1"/>
  <c r="D11" i="11"/>
  <c r="P354" i="11" s="1"/>
  <c r="D12" i="11"/>
  <c r="Q636" i="11"/>
  <c r="D9" i="11"/>
  <c r="C9" i="11"/>
  <c r="E625" i="11"/>
  <c r="F625" i="11" s="1"/>
  <c r="Q625" i="11"/>
  <c r="T50" i="11"/>
  <c r="T51" i="11"/>
  <c r="T52" i="11"/>
  <c r="T53" i="11"/>
  <c r="T54" i="11"/>
  <c r="T55" i="11"/>
  <c r="T56" i="11"/>
  <c r="T58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7" i="11"/>
  <c r="T98" i="11"/>
  <c r="T99" i="11"/>
  <c r="T100" i="11"/>
  <c r="T101" i="11"/>
  <c r="T102" i="11"/>
  <c r="T103" i="11"/>
  <c r="T104" i="11"/>
  <c r="T105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1" i="11"/>
  <c r="T152" i="11"/>
  <c r="T153" i="11"/>
  <c r="T154" i="11"/>
  <c r="T155" i="11"/>
  <c r="T159" i="11"/>
  <c r="T160" i="11"/>
  <c r="T161" i="11"/>
  <c r="T162" i="11"/>
  <c r="T163" i="11"/>
  <c r="T164" i="11"/>
  <c r="T165" i="11"/>
  <c r="T166" i="11"/>
  <c r="T167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90" i="11"/>
  <c r="T192" i="11"/>
  <c r="T193" i="11"/>
  <c r="T194" i="11"/>
  <c r="T195" i="11"/>
  <c r="T196" i="11"/>
  <c r="T197" i="11"/>
  <c r="T200" i="11"/>
  <c r="T201" i="11"/>
  <c r="T202" i="11"/>
  <c r="T203" i="11"/>
  <c r="T204" i="11"/>
  <c r="T205" i="11"/>
  <c r="T206" i="11"/>
  <c r="T207" i="11"/>
  <c r="T212" i="11"/>
  <c r="T213" i="11"/>
  <c r="T214" i="11"/>
  <c r="T216" i="11"/>
  <c r="T218" i="11"/>
  <c r="T219" i="11"/>
  <c r="T220" i="11"/>
  <c r="T221" i="11"/>
  <c r="T222" i="11"/>
  <c r="T226" i="11"/>
  <c r="T235" i="11"/>
  <c r="T236" i="11"/>
  <c r="T238" i="11"/>
  <c r="T239" i="11"/>
  <c r="T240" i="11"/>
  <c r="T241" i="11"/>
  <c r="T259" i="11"/>
  <c r="T266" i="11"/>
  <c r="T268" i="11"/>
  <c r="T271" i="11"/>
  <c r="T273" i="11"/>
  <c r="T274" i="11"/>
  <c r="T279" i="11"/>
  <c r="T304" i="11"/>
  <c r="T373" i="11"/>
  <c r="T498" i="11"/>
  <c r="T540" i="11"/>
  <c r="T566" i="11"/>
  <c r="T22" i="11"/>
  <c r="T23" i="11"/>
  <c r="T24" i="11"/>
  <c r="T25" i="11"/>
  <c r="T26" i="11"/>
  <c r="T27" i="11"/>
  <c r="T28" i="11"/>
  <c r="T30" i="11"/>
  <c r="T31" i="11"/>
  <c r="T33" i="11"/>
  <c r="T34" i="11"/>
  <c r="T35" i="11"/>
  <c r="T36" i="11"/>
  <c r="T37" i="11"/>
  <c r="T38" i="11"/>
  <c r="T39" i="11"/>
  <c r="T41" i="11"/>
  <c r="T42" i="11"/>
  <c r="T43" i="11"/>
  <c r="T44" i="11"/>
  <c r="T45" i="11"/>
  <c r="T46" i="11"/>
  <c r="T47" i="11"/>
  <c r="T48" i="11"/>
  <c r="T49" i="11"/>
  <c r="T21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E58" i="11"/>
  <c r="F58" i="11" s="1"/>
  <c r="G58" i="11" s="1"/>
  <c r="E59" i="11"/>
  <c r="F59" i="11" s="1"/>
  <c r="Z59" i="11" s="1"/>
  <c r="E60" i="11"/>
  <c r="F60" i="11" s="1"/>
  <c r="E61" i="11"/>
  <c r="F61" i="11" s="1"/>
  <c r="E62" i="11"/>
  <c r="F62" i="11" s="1"/>
  <c r="E63" i="11"/>
  <c r="F63" i="11" s="1"/>
  <c r="E64" i="11"/>
  <c r="F64" i="11" s="1"/>
  <c r="E65" i="11"/>
  <c r="F65" i="11" s="1"/>
  <c r="Z65" i="11" s="1"/>
  <c r="E66" i="11"/>
  <c r="F66" i="11" s="1"/>
  <c r="E67" i="11"/>
  <c r="F67" i="11" s="1"/>
  <c r="E68" i="11"/>
  <c r="F68" i="11" s="1"/>
  <c r="E69" i="11"/>
  <c r="F69" i="11" s="1"/>
  <c r="E70" i="11"/>
  <c r="F70" i="11" s="1"/>
  <c r="E71" i="11"/>
  <c r="F71" i="11" s="1"/>
  <c r="Z71" i="11" s="1"/>
  <c r="E72" i="11"/>
  <c r="F72" i="11" s="1"/>
  <c r="E73" i="11"/>
  <c r="F73" i="11" s="1"/>
  <c r="E74" i="11"/>
  <c r="F74" i="11" s="1"/>
  <c r="Z74" i="11" s="1"/>
  <c r="E75" i="11"/>
  <c r="F75" i="11" s="1"/>
  <c r="E76" i="11"/>
  <c r="F76" i="11" s="1"/>
  <c r="E77" i="11"/>
  <c r="F77" i="11" s="1"/>
  <c r="G77" i="11" s="1"/>
  <c r="E78" i="11"/>
  <c r="F78" i="11" s="1"/>
  <c r="Z78" i="11" s="1"/>
  <c r="E79" i="11"/>
  <c r="F79" i="11" s="1"/>
  <c r="Z79" i="11" s="1"/>
  <c r="AB10" i="11"/>
  <c r="AB9" i="11"/>
  <c r="AB8" i="11"/>
  <c r="AB7" i="11"/>
  <c r="AB11" i="11"/>
  <c r="AB6" i="11"/>
  <c r="AY3" i="11"/>
  <c r="E139" i="11"/>
  <c r="F139" i="11" s="1"/>
  <c r="AU139" i="11" s="1"/>
  <c r="AT139" i="11" s="1"/>
  <c r="AS139" i="11" s="1"/>
  <c r="AR139" i="11" s="1"/>
  <c r="AQ139" i="11" s="1"/>
  <c r="AP139" i="11" s="1"/>
  <c r="AO139" i="11" s="1"/>
  <c r="AN139" i="11" s="1"/>
  <c r="AM139" i="11" s="1"/>
  <c r="AL139" i="11" s="1"/>
  <c r="E140" i="11"/>
  <c r="F140" i="11" s="1"/>
  <c r="E131" i="11"/>
  <c r="F131" i="11" s="1"/>
  <c r="E141" i="11"/>
  <c r="F141" i="11" s="1"/>
  <c r="E132" i="11"/>
  <c r="F132" i="11" s="1"/>
  <c r="E142" i="11"/>
  <c r="F142" i="11" s="1"/>
  <c r="E133" i="11"/>
  <c r="F133" i="11" s="1"/>
  <c r="E143" i="11"/>
  <c r="F143" i="11" s="1"/>
  <c r="E134" i="11"/>
  <c r="F134" i="11" s="1"/>
  <c r="Z134" i="11" s="1"/>
  <c r="E144" i="11"/>
  <c r="F144" i="11" s="1"/>
  <c r="E135" i="11"/>
  <c r="F135" i="11" s="1"/>
  <c r="E145" i="11"/>
  <c r="F145" i="11" s="1"/>
  <c r="E136" i="11"/>
  <c r="F136" i="11" s="1"/>
  <c r="G136" i="11" s="1"/>
  <c r="I136" i="11" s="1"/>
  <c r="E146" i="11"/>
  <c r="F146" i="11" s="1"/>
  <c r="E137" i="11"/>
  <c r="F137" i="11" s="1"/>
  <c r="E147" i="11"/>
  <c r="F147" i="11"/>
  <c r="Z147" i="11" s="1"/>
  <c r="E138" i="11"/>
  <c r="F138" i="11" s="1"/>
  <c r="AU138" i="11" s="1"/>
  <c r="E148" i="11"/>
  <c r="F148" i="11" s="1"/>
  <c r="E149" i="11"/>
  <c r="F149" i="11" s="1"/>
  <c r="E150" i="11"/>
  <c r="F150" i="11" s="1"/>
  <c r="E151" i="11"/>
  <c r="F151" i="11" s="1"/>
  <c r="E152" i="11"/>
  <c r="F152" i="11" s="1"/>
  <c r="E153" i="11"/>
  <c r="F153" i="11" s="1"/>
  <c r="AU153" i="11" s="1"/>
  <c r="AT153" i="11" s="1"/>
  <c r="AS153" i="11" s="1"/>
  <c r="AR153" i="11" s="1"/>
  <c r="AQ153" i="11" s="1"/>
  <c r="AP153" i="11" s="1"/>
  <c r="AO153" i="11" s="1"/>
  <c r="AN153" i="11" s="1"/>
  <c r="AM153" i="11" s="1"/>
  <c r="AL153" i="11" s="1"/>
  <c r="AJ153" i="11" s="1"/>
  <c r="E154" i="11"/>
  <c r="F154" i="11" s="1"/>
  <c r="E155" i="11"/>
  <c r="F155" i="11" s="1"/>
  <c r="E156" i="11"/>
  <c r="F156" i="11" s="1"/>
  <c r="G156" i="11" s="1"/>
  <c r="E157" i="11"/>
  <c r="F157" i="11" s="1"/>
  <c r="Z157" i="11" s="1"/>
  <c r="E158" i="11"/>
  <c r="F158" i="11" s="1"/>
  <c r="E159" i="11"/>
  <c r="F159" i="11"/>
  <c r="G159" i="11" s="1"/>
  <c r="I159" i="11" s="1"/>
  <c r="E160" i="11"/>
  <c r="F160" i="11" s="1"/>
  <c r="E161" i="11"/>
  <c r="F161" i="11" s="1"/>
  <c r="E162" i="11"/>
  <c r="F162" i="11" s="1"/>
  <c r="E163" i="11"/>
  <c r="F163" i="11" s="1"/>
  <c r="E164" i="11"/>
  <c r="F164" i="11" s="1"/>
  <c r="E165" i="11"/>
  <c r="F165" i="11" s="1"/>
  <c r="E166" i="11"/>
  <c r="F166" i="11"/>
  <c r="E167" i="11"/>
  <c r="F167" i="11" s="1"/>
  <c r="E168" i="11"/>
  <c r="F168" i="11" s="1"/>
  <c r="E169" i="11"/>
  <c r="F169" i="11" s="1"/>
  <c r="E170" i="11"/>
  <c r="F170" i="11" s="1"/>
  <c r="E171" i="11"/>
  <c r="F171" i="11" s="1"/>
  <c r="E172" i="11"/>
  <c r="F172" i="11" s="1"/>
  <c r="E173" i="11"/>
  <c r="F173" i="11"/>
  <c r="AU173" i="11" s="1"/>
  <c r="AT173" i="11" s="1"/>
  <c r="AS173" i="11" s="1"/>
  <c r="AR173" i="11" s="1"/>
  <c r="AQ173" i="11" s="1"/>
  <c r="AP173" i="11" s="1"/>
  <c r="AO173" i="11" s="1"/>
  <c r="AN173" i="11" s="1"/>
  <c r="AM173" i="11" s="1"/>
  <c r="AL173" i="11" s="1"/>
  <c r="AI173" i="11" s="1"/>
  <c r="E174" i="11"/>
  <c r="F174" i="11" s="1"/>
  <c r="E175" i="11"/>
  <c r="F175" i="11" s="1"/>
  <c r="G175" i="11" s="1"/>
  <c r="E176" i="11"/>
  <c r="F176" i="11" s="1"/>
  <c r="E177" i="11"/>
  <c r="F177" i="11" s="1"/>
  <c r="E178" i="11"/>
  <c r="F178" i="11" s="1"/>
  <c r="E179" i="11"/>
  <c r="F179" i="11" s="1"/>
  <c r="E180" i="11"/>
  <c r="F180" i="11" s="1"/>
  <c r="E181" i="11"/>
  <c r="F181" i="11" s="1"/>
  <c r="E182" i="11"/>
  <c r="F182" i="11" s="1"/>
  <c r="E183" i="11"/>
  <c r="F183" i="11" s="1"/>
  <c r="E184" i="11"/>
  <c r="F184" i="11"/>
  <c r="E185" i="11"/>
  <c r="F185" i="11" s="1"/>
  <c r="Z185" i="11" s="1"/>
  <c r="E186" i="11"/>
  <c r="F186" i="11" s="1"/>
  <c r="E187" i="11"/>
  <c r="F187" i="11" s="1"/>
  <c r="E188" i="11"/>
  <c r="F188" i="11" s="1"/>
  <c r="G188" i="11" s="1"/>
  <c r="I188" i="11" s="1"/>
  <c r="E189" i="11"/>
  <c r="F189" i="11" s="1"/>
  <c r="E190" i="11"/>
  <c r="F190" i="11" s="1"/>
  <c r="E191" i="11"/>
  <c r="F191" i="11" s="1"/>
  <c r="E192" i="11"/>
  <c r="F192" i="11" s="1"/>
  <c r="G192" i="11" s="1"/>
  <c r="E193" i="11"/>
  <c r="F193" i="11" s="1"/>
  <c r="Z193" i="11" s="1"/>
  <c r="E194" i="11"/>
  <c r="F194" i="11" s="1"/>
  <c r="E195" i="11"/>
  <c r="F195" i="11" s="1"/>
  <c r="E196" i="11"/>
  <c r="F196" i="11" s="1"/>
  <c r="G196" i="11" s="1"/>
  <c r="I196" i="11" s="1"/>
  <c r="E197" i="11"/>
  <c r="F197" i="11" s="1"/>
  <c r="E198" i="11"/>
  <c r="F198" i="11" s="1"/>
  <c r="E199" i="11"/>
  <c r="F199" i="11" s="1"/>
  <c r="E200" i="11"/>
  <c r="F200" i="11" s="1"/>
  <c r="G200" i="11" s="1"/>
  <c r="E201" i="11"/>
  <c r="F201" i="11" s="1"/>
  <c r="Z201" i="11" s="1"/>
  <c r="E202" i="11"/>
  <c r="F202" i="11" s="1"/>
  <c r="E203" i="11"/>
  <c r="F203" i="11" s="1"/>
  <c r="E204" i="11"/>
  <c r="F204" i="11" s="1"/>
  <c r="E205" i="11"/>
  <c r="F205" i="11" s="1"/>
  <c r="AU205" i="11" s="1"/>
  <c r="E206" i="11"/>
  <c r="F206" i="11" s="1"/>
  <c r="G206" i="11" s="1"/>
  <c r="I206" i="11" s="1"/>
  <c r="E207" i="11"/>
  <c r="F207" i="11"/>
  <c r="E208" i="11"/>
  <c r="F208" i="11" s="1"/>
  <c r="G208" i="11" s="1"/>
  <c r="E209" i="11"/>
  <c r="F209" i="11" s="1"/>
  <c r="E210" i="11"/>
  <c r="F210" i="11" s="1"/>
  <c r="E211" i="11"/>
  <c r="F211" i="11" s="1"/>
  <c r="G211" i="11" s="1"/>
  <c r="E212" i="11"/>
  <c r="F212" i="11" s="1"/>
  <c r="E213" i="11"/>
  <c r="F213" i="11" s="1"/>
  <c r="G213" i="11" s="1"/>
  <c r="E214" i="11"/>
  <c r="F214" i="11" s="1"/>
  <c r="E215" i="11"/>
  <c r="F215" i="11" s="1"/>
  <c r="E216" i="11"/>
  <c r="F216" i="11" s="1"/>
  <c r="AU216" i="11" s="1"/>
  <c r="E217" i="11"/>
  <c r="F217" i="11" s="1"/>
  <c r="E218" i="11"/>
  <c r="F218" i="11" s="1"/>
  <c r="E219" i="11"/>
  <c r="F219" i="11" s="1"/>
  <c r="E220" i="11"/>
  <c r="F220" i="11"/>
  <c r="E221" i="11"/>
  <c r="F221" i="11" s="1"/>
  <c r="E222" i="11"/>
  <c r="F222" i="11" s="1"/>
  <c r="E223" i="11"/>
  <c r="F223" i="11" s="1"/>
  <c r="E224" i="11"/>
  <c r="F224" i="11" s="1"/>
  <c r="E225" i="11"/>
  <c r="F225" i="11" s="1"/>
  <c r="G225" i="11" s="1"/>
  <c r="K225" i="11" s="1"/>
  <c r="E226" i="11"/>
  <c r="F226" i="11"/>
  <c r="E227" i="11"/>
  <c r="F227" i="11" s="1"/>
  <c r="E228" i="11"/>
  <c r="F228" i="11" s="1"/>
  <c r="E229" i="11"/>
  <c r="F229" i="11" s="1"/>
  <c r="E230" i="11"/>
  <c r="F230" i="11" s="1"/>
  <c r="E231" i="11"/>
  <c r="F231" i="11" s="1"/>
  <c r="G231" i="11" s="1"/>
  <c r="K231" i="11" s="1"/>
  <c r="E232" i="11"/>
  <c r="F232" i="11"/>
  <c r="E233" i="11"/>
  <c r="F233" i="11" s="1"/>
  <c r="E234" i="11"/>
  <c r="F234" i="11" s="1"/>
  <c r="E235" i="11"/>
  <c r="F235" i="11" s="1"/>
  <c r="E236" i="11"/>
  <c r="F236" i="11" s="1"/>
  <c r="E237" i="11"/>
  <c r="F237" i="11" s="1"/>
  <c r="G237" i="11" s="1"/>
  <c r="K237" i="11" s="1"/>
  <c r="E238" i="11"/>
  <c r="F238" i="11" s="1"/>
  <c r="E239" i="11"/>
  <c r="F239" i="11" s="1"/>
  <c r="E240" i="11"/>
  <c r="F240" i="11" s="1"/>
  <c r="E241" i="11"/>
  <c r="F241" i="11"/>
  <c r="AU241" i="11" s="1"/>
  <c r="E242" i="11"/>
  <c r="F242" i="11" s="1"/>
  <c r="E243" i="11"/>
  <c r="F243" i="11" s="1"/>
  <c r="E244" i="11"/>
  <c r="F244" i="11"/>
  <c r="G244" i="11" s="1"/>
  <c r="K244" i="11" s="1"/>
  <c r="E245" i="11"/>
  <c r="F245" i="11" s="1"/>
  <c r="Z245" i="11" s="1"/>
  <c r="E246" i="11"/>
  <c r="F246" i="11" s="1"/>
  <c r="E247" i="11"/>
  <c r="F247" i="11" s="1"/>
  <c r="E248" i="11"/>
  <c r="F248" i="11" s="1"/>
  <c r="E249" i="11"/>
  <c r="F249" i="11" s="1"/>
  <c r="E250" i="11"/>
  <c r="F250" i="11" s="1"/>
  <c r="E251" i="11"/>
  <c r="F251" i="11"/>
  <c r="Z251" i="11" s="1"/>
  <c r="E252" i="11"/>
  <c r="F252" i="11" s="1"/>
  <c r="E253" i="11"/>
  <c r="F253" i="11" s="1"/>
  <c r="E254" i="11"/>
  <c r="F254" i="11" s="1"/>
  <c r="G254" i="11" s="1"/>
  <c r="E255" i="11"/>
  <c r="F255" i="11" s="1"/>
  <c r="E256" i="11"/>
  <c r="F256" i="11" s="1"/>
  <c r="E257" i="11"/>
  <c r="F257" i="11" s="1"/>
  <c r="E258" i="11"/>
  <c r="F258" i="11" s="1"/>
  <c r="G258" i="11" s="1"/>
  <c r="K258" i="11" s="1"/>
  <c r="E259" i="11"/>
  <c r="F259" i="11" s="1"/>
  <c r="E260" i="11"/>
  <c r="F260" i="11" s="1"/>
  <c r="AU260" i="11" s="1"/>
  <c r="E261" i="11"/>
  <c r="F261" i="11" s="1"/>
  <c r="Z261" i="11" s="1"/>
  <c r="E262" i="11"/>
  <c r="F262" i="11" s="1"/>
  <c r="E263" i="11"/>
  <c r="F263" i="11" s="1"/>
  <c r="E264" i="11"/>
  <c r="F264" i="11" s="1"/>
  <c r="Z264" i="11" s="1"/>
  <c r="E265" i="11"/>
  <c r="F265" i="11" s="1"/>
  <c r="E266" i="11"/>
  <c r="F266" i="11" s="1"/>
  <c r="E267" i="11"/>
  <c r="F267" i="11" s="1"/>
  <c r="E268" i="11"/>
  <c r="F268" i="11" s="1"/>
  <c r="AU268" i="11" s="1"/>
  <c r="E269" i="11"/>
  <c r="F269" i="11" s="1"/>
  <c r="Z269" i="11" s="1"/>
  <c r="E270" i="11"/>
  <c r="F270" i="11" s="1"/>
  <c r="E271" i="11"/>
  <c r="F271" i="11" s="1"/>
  <c r="E272" i="11"/>
  <c r="F272" i="11" s="1"/>
  <c r="E273" i="11"/>
  <c r="F273" i="11" s="1"/>
  <c r="Z273" i="11" s="1"/>
  <c r="E274" i="11"/>
  <c r="F274" i="11" s="1"/>
  <c r="E275" i="11"/>
  <c r="F275" i="11" s="1"/>
  <c r="G275" i="11" s="1"/>
  <c r="K275" i="11" s="1"/>
  <c r="E276" i="11"/>
  <c r="F276" i="11" s="1"/>
  <c r="G276" i="11" s="1"/>
  <c r="E277" i="11"/>
  <c r="F277" i="11" s="1"/>
  <c r="Z277" i="11" s="1"/>
  <c r="E278" i="11"/>
  <c r="F278" i="11" s="1"/>
  <c r="G278" i="11" s="1"/>
  <c r="E279" i="11"/>
  <c r="F279" i="11" s="1"/>
  <c r="E280" i="11"/>
  <c r="F280" i="11" s="1"/>
  <c r="Z280" i="11" s="1"/>
  <c r="E281" i="11"/>
  <c r="F281" i="11" s="1"/>
  <c r="E282" i="11"/>
  <c r="F282" i="11" s="1"/>
  <c r="E283" i="11"/>
  <c r="F283" i="11" s="1"/>
  <c r="E284" i="11"/>
  <c r="F284" i="11" s="1"/>
  <c r="E285" i="11"/>
  <c r="F285" i="11" s="1"/>
  <c r="E286" i="11"/>
  <c r="F286" i="11" s="1"/>
  <c r="E287" i="11"/>
  <c r="F287" i="11" s="1"/>
  <c r="E288" i="11"/>
  <c r="F288" i="11"/>
  <c r="Z288" i="11" s="1"/>
  <c r="E289" i="11"/>
  <c r="F289" i="11" s="1"/>
  <c r="AU289" i="11" s="1"/>
  <c r="E290" i="11"/>
  <c r="F290" i="11" s="1"/>
  <c r="G290" i="11" s="1"/>
  <c r="E291" i="11"/>
  <c r="F291" i="11" s="1"/>
  <c r="E292" i="11"/>
  <c r="F292" i="11" s="1"/>
  <c r="E293" i="11"/>
  <c r="F293" i="11" s="1"/>
  <c r="Z293" i="11" s="1"/>
  <c r="E294" i="11"/>
  <c r="F294" i="11" s="1"/>
  <c r="G294" i="11" s="1"/>
  <c r="E295" i="11"/>
  <c r="F295" i="11" s="1"/>
  <c r="E296" i="11"/>
  <c r="F296" i="11" s="1"/>
  <c r="Z296" i="11" s="1"/>
  <c r="E297" i="11"/>
  <c r="F297" i="11" s="1"/>
  <c r="E298" i="11"/>
  <c r="F298" i="11" s="1"/>
  <c r="E299" i="11"/>
  <c r="F299" i="11" s="1"/>
  <c r="E300" i="11"/>
  <c r="F300" i="11" s="1"/>
  <c r="E301" i="11"/>
  <c r="F301" i="11" s="1"/>
  <c r="E302" i="11"/>
  <c r="F302" i="11" s="1"/>
  <c r="G302" i="11" s="1"/>
  <c r="E303" i="11"/>
  <c r="F303" i="11" s="1"/>
  <c r="E304" i="11"/>
  <c r="F304" i="11" s="1"/>
  <c r="AU304" i="11" s="1"/>
  <c r="AT304" i="11" s="1"/>
  <c r="AS304" i="11" s="1"/>
  <c r="AR304" i="11" s="1"/>
  <c r="AQ304" i="11" s="1"/>
  <c r="AP304" i="11" s="1"/>
  <c r="AO304" i="11" s="1"/>
  <c r="AN304" i="11" s="1"/>
  <c r="AM304" i="11" s="1"/>
  <c r="AL304" i="11" s="1"/>
  <c r="E305" i="11"/>
  <c r="F305" i="11" s="1"/>
  <c r="E306" i="11"/>
  <c r="F306" i="11" s="1"/>
  <c r="G306" i="11" s="1"/>
  <c r="E307" i="11"/>
  <c r="F307" i="11" s="1"/>
  <c r="E308" i="11"/>
  <c r="F308" i="11" s="1"/>
  <c r="E309" i="11"/>
  <c r="F309" i="11" s="1"/>
  <c r="Z309" i="11" s="1"/>
  <c r="E310" i="11"/>
  <c r="F310" i="11" s="1"/>
  <c r="AU310" i="11" s="1"/>
  <c r="AT310" i="11" s="1"/>
  <c r="AS310" i="11" s="1"/>
  <c r="AR310" i="11" s="1"/>
  <c r="AQ310" i="11" s="1"/>
  <c r="AP310" i="11" s="1"/>
  <c r="AO310" i="11" s="1"/>
  <c r="AN310" i="11" s="1"/>
  <c r="AM310" i="11" s="1"/>
  <c r="AL310" i="11" s="1"/>
  <c r="E311" i="11"/>
  <c r="F311" i="11" s="1"/>
  <c r="E312" i="11"/>
  <c r="F312" i="11" s="1"/>
  <c r="E313" i="11"/>
  <c r="F313" i="11" s="1"/>
  <c r="E314" i="11"/>
  <c r="F314" i="11" s="1"/>
  <c r="E315" i="11"/>
  <c r="F315" i="11" s="1"/>
  <c r="E316" i="11"/>
  <c r="F316" i="11" s="1"/>
  <c r="E317" i="11"/>
  <c r="F317" i="11" s="1"/>
  <c r="Z317" i="11" s="1"/>
  <c r="E318" i="11"/>
  <c r="F318" i="11" s="1"/>
  <c r="G318" i="11" s="1"/>
  <c r="E319" i="11"/>
  <c r="F319" i="11" s="1"/>
  <c r="E320" i="11"/>
  <c r="F320" i="11" s="1"/>
  <c r="G320" i="11" s="1"/>
  <c r="K320" i="11" s="1"/>
  <c r="E321" i="11"/>
  <c r="F321" i="11" s="1"/>
  <c r="E322" i="11"/>
  <c r="F322" i="11" s="1"/>
  <c r="G322" i="11" s="1"/>
  <c r="E323" i="11"/>
  <c r="F323" i="11" s="1"/>
  <c r="E324" i="11"/>
  <c r="F324" i="11" s="1"/>
  <c r="E325" i="11"/>
  <c r="F325" i="11" s="1"/>
  <c r="E326" i="11"/>
  <c r="F326" i="11" s="1"/>
  <c r="Z326" i="11" s="1"/>
  <c r="E327" i="11"/>
  <c r="F327" i="11" s="1"/>
  <c r="E328" i="11"/>
  <c r="F328" i="11" s="1"/>
  <c r="AU328" i="11" s="1"/>
  <c r="AT328" i="11" s="1"/>
  <c r="AS328" i="11" s="1"/>
  <c r="AR328" i="11" s="1"/>
  <c r="AQ328" i="11" s="1"/>
  <c r="AP328" i="11" s="1"/>
  <c r="AO328" i="11" s="1"/>
  <c r="AN328" i="11" s="1"/>
  <c r="AM328" i="11" s="1"/>
  <c r="AL328" i="11" s="1"/>
  <c r="E329" i="11"/>
  <c r="F329" i="11" s="1"/>
  <c r="Z329" i="11" s="1"/>
  <c r="E330" i="11"/>
  <c r="F330" i="11" s="1"/>
  <c r="G330" i="11" s="1"/>
  <c r="E331" i="11"/>
  <c r="F331" i="11" s="1"/>
  <c r="E332" i="11"/>
  <c r="F332" i="11" s="1"/>
  <c r="E333" i="11"/>
  <c r="F333" i="11" s="1"/>
  <c r="E334" i="11"/>
  <c r="F334" i="11" s="1"/>
  <c r="E335" i="11"/>
  <c r="F335" i="11" s="1"/>
  <c r="E336" i="11"/>
  <c r="F336" i="11" s="1"/>
  <c r="Z336" i="11" s="1"/>
  <c r="E337" i="11"/>
  <c r="F337" i="11" s="1"/>
  <c r="E338" i="11"/>
  <c r="F338" i="11" s="1"/>
  <c r="E339" i="11"/>
  <c r="F339" i="11" s="1"/>
  <c r="E340" i="11"/>
  <c r="F340" i="11" s="1"/>
  <c r="E341" i="11"/>
  <c r="F341" i="11" s="1"/>
  <c r="E349" i="11"/>
  <c r="F349" i="11" s="1"/>
  <c r="E351" i="11"/>
  <c r="F351" i="11" s="1"/>
  <c r="AU351" i="11" s="1"/>
  <c r="AT351" i="11" s="1"/>
  <c r="AS351" i="11" s="1"/>
  <c r="AR351" i="11" s="1"/>
  <c r="AQ351" i="11" s="1"/>
  <c r="AP351" i="11" s="1"/>
  <c r="AO351" i="11" s="1"/>
  <c r="AN351" i="11" s="1"/>
  <c r="AM351" i="11" s="1"/>
  <c r="AL351" i="11" s="1"/>
  <c r="E352" i="11"/>
  <c r="F352" i="11" s="1"/>
  <c r="E353" i="11"/>
  <c r="F353" i="11" s="1"/>
  <c r="E356" i="11"/>
  <c r="F356" i="11" s="1"/>
  <c r="E357" i="11"/>
  <c r="F357" i="11" s="1"/>
  <c r="E366" i="11"/>
  <c r="F366" i="11" s="1"/>
  <c r="AU366" i="11" s="1"/>
  <c r="E372" i="11"/>
  <c r="F372" i="11" s="1"/>
  <c r="E373" i="11"/>
  <c r="F373" i="11"/>
  <c r="G373" i="11" s="1"/>
  <c r="I373" i="11" s="1"/>
  <c r="E374" i="11"/>
  <c r="F374" i="11" s="1"/>
  <c r="G374" i="11" s="1"/>
  <c r="E377" i="11"/>
  <c r="F377" i="11" s="1"/>
  <c r="G377" i="11" s="1"/>
  <c r="E380" i="11"/>
  <c r="F380" i="11" s="1"/>
  <c r="E381" i="11"/>
  <c r="F381" i="11" s="1"/>
  <c r="AU381" i="11" s="1"/>
  <c r="AT381" i="11" s="1"/>
  <c r="AS381" i="11" s="1"/>
  <c r="AR381" i="11" s="1"/>
  <c r="AQ381" i="11" s="1"/>
  <c r="AP381" i="11" s="1"/>
  <c r="AO381" i="11" s="1"/>
  <c r="AN381" i="11" s="1"/>
  <c r="AM381" i="11" s="1"/>
  <c r="AL381" i="11" s="1"/>
  <c r="E382" i="11"/>
  <c r="F382" i="11" s="1"/>
  <c r="Z382" i="11" s="1"/>
  <c r="E383" i="11"/>
  <c r="F383" i="11"/>
  <c r="AU383" i="11" s="1"/>
  <c r="E384" i="11"/>
  <c r="F384" i="11" s="1"/>
  <c r="Z384" i="11" s="1"/>
  <c r="E385" i="11"/>
  <c r="F385" i="11" s="1"/>
  <c r="E386" i="11"/>
  <c r="F386" i="11" s="1"/>
  <c r="Z386" i="11" s="1"/>
  <c r="E387" i="11"/>
  <c r="F387" i="11" s="1"/>
  <c r="G387" i="11" s="1"/>
  <c r="K387" i="11" s="1"/>
  <c r="E388" i="11"/>
  <c r="F388" i="11" s="1"/>
  <c r="E389" i="11"/>
  <c r="F389" i="11" s="1"/>
  <c r="E390" i="11"/>
  <c r="F390" i="11"/>
  <c r="Z390" i="11" s="1"/>
  <c r="E391" i="11"/>
  <c r="F391" i="11" s="1"/>
  <c r="AU391" i="11" s="1"/>
  <c r="E392" i="11"/>
  <c r="F392" i="11" s="1"/>
  <c r="Z392" i="11" s="1"/>
  <c r="E393" i="11"/>
  <c r="F393" i="11" s="1"/>
  <c r="E394" i="11"/>
  <c r="F394" i="11" s="1"/>
  <c r="E395" i="11"/>
  <c r="F395" i="11" s="1"/>
  <c r="E396" i="11"/>
  <c r="F396" i="11" s="1"/>
  <c r="E397" i="11"/>
  <c r="F397" i="11" s="1"/>
  <c r="E398" i="11"/>
  <c r="F398" i="11" s="1"/>
  <c r="AU398" i="11" s="1"/>
  <c r="AT398" i="11" s="1"/>
  <c r="AS398" i="11" s="1"/>
  <c r="AR398" i="11" s="1"/>
  <c r="AQ398" i="11" s="1"/>
  <c r="AP398" i="11" s="1"/>
  <c r="AO398" i="11" s="1"/>
  <c r="AN398" i="11" s="1"/>
  <c r="AM398" i="11" s="1"/>
  <c r="AL398" i="11" s="1"/>
  <c r="E399" i="11"/>
  <c r="F399" i="11" s="1"/>
  <c r="E400" i="11"/>
  <c r="F400" i="11" s="1"/>
  <c r="Z400" i="11" s="1"/>
  <c r="E401" i="11"/>
  <c r="F401" i="11" s="1"/>
  <c r="E402" i="11"/>
  <c r="F402" i="11" s="1"/>
  <c r="Z402" i="11" s="1"/>
  <c r="E403" i="11"/>
  <c r="F403" i="11" s="1"/>
  <c r="G403" i="11" s="1"/>
  <c r="K403" i="11" s="1"/>
  <c r="E404" i="11"/>
  <c r="F404" i="11" s="1"/>
  <c r="E405" i="11"/>
  <c r="F405" i="11" s="1"/>
  <c r="Z405" i="11" s="1"/>
  <c r="E406" i="11"/>
  <c r="F406" i="11" s="1"/>
  <c r="Z406" i="11" s="1"/>
  <c r="E407" i="11"/>
  <c r="F407" i="11" s="1"/>
  <c r="E408" i="11"/>
  <c r="F408" i="11" s="1"/>
  <c r="Z408" i="11" s="1"/>
  <c r="E409" i="11"/>
  <c r="F409" i="11" s="1"/>
  <c r="E410" i="11"/>
  <c r="F410" i="11" s="1"/>
  <c r="E411" i="11"/>
  <c r="F411" i="11" s="1"/>
  <c r="G411" i="11" s="1"/>
  <c r="E412" i="11"/>
  <c r="F412" i="11" s="1"/>
  <c r="E413" i="11"/>
  <c r="F413" i="11" s="1"/>
  <c r="E414" i="11"/>
  <c r="F414" i="11" s="1"/>
  <c r="E422" i="11"/>
  <c r="F422" i="11" s="1"/>
  <c r="E426" i="11"/>
  <c r="F426" i="11" s="1"/>
  <c r="Z426" i="11" s="1"/>
  <c r="E427" i="11"/>
  <c r="F427" i="11" s="1"/>
  <c r="E428" i="11"/>
  <c r="F428" i="11" s="1"/>
  <c r="E429" i="11"/>
  <c r="F429" i="11" s="1"/>
  <c r="G429" i="11" s="1"/>
  <c r="E430" i="11"/>
  <c r="F430" i="11" s="1"/>
  <c r="E431" i="11"/>
  <c r="F431" i="11" s="1"/>
  <c r="AU431" i="11" s="1"/>
  <c r="AT431" i="11" s="1"/>
  <c r="AS431" i="11" s="1"/>
  <c r="AR431" i="11" s="1"/>
  <c r="AQ431" i="11" s="1"/>
  <c r="AP431" i="11" s="1"/>
  <c r="AO431" i="11" s="1"/>
  <c r="AN431" i="11" s="1"/>
  <c r="AM431" i="11" s="1"/>
  <c r="AL431" i="11" s="1"/>
  <c r="E432" i="11"/>
  <c r="F432" i="11" s="1"/>
  <c r="E433" i="11"/>
  <c r="F433" i="11" s="1"/>
  <c r="E439" i="11"/>
  <c r="F439" i="11" s="1"/>
  <c r="AU439" i="11" s="1"/>
  <c r="E441" i="11"/>
  <c r="F441" i="11" s="1"/>
  <c r="E442" i="11"/>
  <c r="F442" i="11" s="1"/>
  <c r="E444" i="11"/>
  <c r="F444" i="11" s="1"/>
  <c r="E448" i="11"/>
  <c r="F448" i="11" s="1"/>
  <c r="E452" i="11"/>
  <c r="F452" i="11" s="1"/>
  <c r="Z452" i="11" s="1"/>
  <c r="E453" i="11"/>
  <c r="F453" i="11" s="1"/>
  <c r="E465" i="11"/>
  <c r="F465" i="11" s="1"/>
  <c r="G465" i="11" s="1"/>
  <c r="E473" i="11"/>
  <c r="F473" i="11" s="1"/>
  <c r="Z473" i="11" s="1"/>
  <c r="E476" i="11"/>
  <c r="F476" i="11" s="1"/>
  <c r="E480" i="11"/>
  <c r="F480" i="11" s="1"/>
  <c r="E482" i="11"/>
  <c r="F482" i="11" s="1"/>
  <c r="G482" i="11" s="1"/>
  <c r="E483" i="11"/>
  <c r="F483" i="11" s="1"/>
  <c r="AU483" i="11" s="1"/>
  <c r="AT483" i="11" s="1"/>
  <c r="AS483" i="11" s="1"/>
  <c r="AR483" i="11" s="1"/>
  <c r="AQ483" i="11" s="1"/>
  <c r="AP483" i="11" s="1"/>
  <c r="AO483" i="11" s="1"/>
  <c r="AN483" i="11" s="1"/>
  <c r="AM483" i="11" s="1"/>
  <c r="AL483" i="11" s="1"/>
  <c r="E498" i="11"/>
  <c r="F498" i="11"/>
  <c r="AU498" i="11" s="1"/>
  <c r="E505" i="11"/>
  <c r="F505" i="11" s="1"/>
  <c r="E506" i="11"/>
  <c r="F506" i="11" s="1"/>
  <c r="G506" i="11" s="1"/>
  <c r="E507" i="11"/>
  <c r="F507" i="11" s="1"/>
  <c r="E508" i="11"/>
  <c r="F508" i="11" s="1"/>
  <c r="E509" i="11"/>
  <c r="F509" i="11" s="1"/>
  <c r="E510" i="11"/>
  <c r="F510" i="11" s="1"/>
  <c r="E511" i="11"/>
  <c r="F511" i="11" s="1"/>
  <c r="AU511" i="11" s="1"/>
  <c r="E512" i="11"/>
  <c r="F512" i="11" s="1"/>
  <c r="AU512" i="11" s="1"/>
  <c r="AT512" i="11" s="1"/>
  <c r="AS512" i="11" s="1"/>
  <c r="AR512" i="11" s="1"/>
  <c r="AQ512" i="11" s="1"/>
  <c r="AP512" i="11" s="1"/>
  <c r="AO512" i="11" s="1"/>
  <c r="AN512" i="11" s="1"/>
  <c r="AM512" i="11" s="1"/>
  <c r="AL512" i="11" s="1"/>
  <c r="E520" i="11"/>
  <c r="F520" i="11" s="1"/>
  <c r="Z520" i="11" s="1"/>
  <c r="E521" i="11"/>
  <c r="F521" i="11" s="1"/>
  <c r="G521" i="11" s="1"/>
  <c r="K521" i="11" s="1"/>
  <c r="E522" i="11"/>
  <c r="F522" i="11" s="1"/>
  <c r="E530" i="11"/>
  <c r="F530" i="11" s="1"/>
  <c r="E531" i="11"/>
  <c r="F531" i="11" s="1"/>
  <c r="E540" i="11"/>
  <c r="F540" i="11" s="1"/>
  <c r="AU540" i="11" s="1"/>
  <c r="E544" i="11"/>
  <c r="F544" i="11" s="1"/>
  <c r="E545" i="11"/>
  <c r="F545" i="11" s="1"/>
  <c r="G545" i="11" s="1"/>
  <c r="K545" i="11" s="1"/>
  <c r="E546" i="11"/>
  <c r="F546" i="11" s="1"/>
  <c r="G546" i="11" s="1"/>
  <c r="K546" i="11" s="1"/>
  <c r="E547" i="11"/>
  <c r="F547" i="11" s="1"/>
  <c r="E548" i="11"/>
  <c r="F548" i="11" s="1"/>
  <c r="AU548" i="11" s="1"/>
  <c r="AT548" i="11" s="1"/>
  <c r="AS548" i="11" s="1"/>
  <c r="AR548" i="11" s="1"/>
  <c r="AQ548" i="11" s="1"/>
  <c r="AP548" i="11" s="1"/>
  <c r="AO548" i="11" s="1"/>
  <c r="AN548" i="11" s="1"/>
  <c r="AM548" i="11" s="1"/>
  <c r="AL548" i="11" s="1"/>
  <c r="E549" i="11"/>
  <c r="F549" i="11" s="1"/>
  <c r="AU549" i="11" s="1"/>
  <c r="E550" i="11"/>
  <c r="F550" i="11" s="1"/>
  <c r="AU550" i="11" s="1"/>
  <c r="E551" i="11"/>
  <c r="F551" i="11" s="1"/>
  <c r="E552" i="11"/>
  <c r="F552" i="11" s="1"/>
  <c r="E553" i="11"/>
  <c r="F553" i="11" s="1"/>
  <c r="E554" i="11"/>
  <c r="F554" i="11" s="1"/>
  <c r="E555" i="11"/>
  <c r="F555" i="11" s="1"/>
  <c r="E556" i="11"/>
  <c r="F556" i="11" s="1"/>
  <c r="G556" i="11" s="1"/>
  <c r="E557" i="11"/>
  <c r="F557" i="11" s="1"/>
  <c r="AU557" i="11" s="1"/>
  <c r="E558" i="11"/>
  <c r="F558" i="11" s="1"/>
  <c r="E559" i="11"/>
  <c r="F559" i="11" s="1"/>
  <c r="E560" i="11"/>
  <c r="F560" i="11" s="1"/>
  <c r="G560" i="11" s="1"/>
  <c r="E561" i="11"/>
  <c r="F561" i="11" s="1"/>
  <c r="E562" i="11"/>
  <c r="F562" i="11" s="1"/>
  <c r="E563" i="11"/>
  <c r="F563" i="11" s="1"/>
  <c r="Z563" i="11" s="1"/>
  <c r="E564" i="11"/>
  <c r="F564" i="11" s="1"/>
  <c r="E565" i="11"/>
  <c r="F565" i="11" s="1"/>
  <c r="E566" i="11"/>
  <c r="F566" i="11" s="1"/>
  <c r="E567" i="11"/>
  <c r="F567" i="11" s="1"/>
  <c r="Z567" i="11" s="1"/>
  <c r="E568" i="11"/>
  <c r="F568" i="11" s="1"/>
  <c r="G568" i="11" s="1"/>
  <c r="K568" i="11" s="1"/>
  <c r="E569" i="11"/>
  <c r="F569" i="11" s="1"/>
  <c r="E570" i="11"/>
  <c r="F570" i="11" s="1"/>
  <c r="AU570" i="11" s="1"/>
  <c r="E571" i="11"/>
  <c r="F571" i="11" s="1"/>
  <c r="E572" i="11"/>
  <c r="F572" i="11" s="1"/>
  <c r="E573" i="11"/>
  <c r="F573" i="11" s="1"/>
  <c r="E574" i="11"/>
  <c r="F574" i="11" s="1"/>
  <c r="Z574" i="11" s="1"/>
  <c r="E575" i="11"/>
  <c r="F575" i="11" s="1"/>
  <c r="E576" i="11"/>
  <c r="F576" i="11" s="1"/>
  <c r="E577" i="11"/>
  <c r="F577" i="11" s="1"/>
  <c r="E578" i="11"/>
  <c r="F578" i="11" s="1"/>
  <c r="G578" i="11" s="1"/>
  <c r="K578" i="11" s="1"/>
  <c r="E579" i="11"/>
  <c r="F579" i="11" s="1"/>
  <c r="Z579" i="11" s="1"/>
  <c r="E580" i="11"/>
  <c r="F580" i="11" s="1"/>
  <c r="G580" i="11" s="1"/>
  <c r="K580" i="11" s="1"/>
  <c r="E581" i="11"/>
  <c r="F581" i="11" s="1"/>
  <c r="AU581" i="11" s="1"/>
  <c r="AT581" i="11" s="1"/>
  <c r="AS581" i="11" s="1"/>
  <c r="AR581" i="11" s="1"/>
  <c r="AQ581" i="11" s="1"/>
  <c r="AP581" i="11" s="1"/>
  <c r="AO581" i="11" s="1"/>
  <c r="AN581" i="11" s="1"/>
  <c r="AM581" i="11" s="1"/>
  <c r="AL581" i="11" s="1"/>
  <c r="E582" i="11"/>
  <c r="F582" i="11" s="1"/>
  <c r="AU582" i="11" s="1"/>
  <c r="AT582" i="11" s="1"/>
  <c r="AS582" i="11" s="1"/>
  <c r="AR582" i="11" s="1"/>
  <c r="AQ582" i="11" s="1"/>
  <c r="AP582" i="11" s="1"/>
  <c r="AO582" i="11" s="1"/>
  <c r="AN582" i="11" s="1"/>
  <c r="AM582" i="11" s="1"/>
  <c r="AL582" i="11" s="1"/>
  <c r="E583" i="11"/>
  <c r="F583" i="11" s="1"/>
  <c r="Z583" i="11" s="1"/>
  <c r="E584" i="11"/>
  <c r="F584" i="11" s="1"/>
  <c r="AU584" i="11" s="1"/>
  <c r="E585" i="11"/>
  <c r="F585" i="11" s="1"/>
  <c r="E586" i="11"/>
  <c r="F586" i="11" s="1"/>
  <c r="G586" i="11" s="1"/>
  <c r="K586" i="11" s="1"/>
  <c r="E587" i="11"/>
  <c r="F587" i="11" s="1"/>
  <c r="E588" i="11"/>
  <c r="F588" i="11" s="1"/>
  <c r="E589" i="11"/>
  <c r="F589" i="11" s="1"/>
  <c r="AU589" i="11" s="1"/>
  <c r="AT589" i="11" s="1"/>
  <c r="AS589" i="11" s="1"/>
  <c r="AR589" i="11" s="1"/>
  <c r="AQ589" i="11" s="1"/>
  <c r="AP589" i="11" s="1"/>
  <c r="AO589" i="11" s="1"/>
  <c r="AN589" i="11" s="1"/>
  <c r="AM589" i="11" s="1"/>
  <c r="AL589" i="11" s="1"/>
  <c r="AJ589" i="11" s="1"/>
  <c r="E590" i="11"/>
  <c r="F590" i="11" s="1"/>
  <c r="E591" i="11"/>
  <c r="F591" i="11" s="1"/>
  <c r="Z591" i="11" s="1"/>
  <c r="E592" i="11"/>
  <c r="F592" i="11" s="1"/>
  <c r="G592" i="11" s="1"/>
  <c r="K592" i="11" s="1"/>
  <c r="E593" i="11"/>
  <c r="F593" i="11" s="1"/>
  <c r="E594" i="11"/>
  <c r="F594" i="11" s="1"/>
  <c r="G594" i="11" s="1"/>
  <c r="E595" i="11"/>
  <c r="F595" i="11" s="1"/>
  <c r="AU595" i="11" s="1"/>
  <c r="AT595" i="11" s="1"/>
  <c r="AS595" i="11" s="1"/>
  <c r="AR595" i="11" s="1"/>
  <c r="AQ595" i="11" s="1"/>
  <c r="AP595" i="11" s="1"/>
  <c r="AO595" i="11" s="1"/>
  <c r="AN595" i="11" s="1"/>
  <c r="AM595" i="11" s="1"/>
  <c r="AL595" i="11" s="1"/>
  <c r="AJ595" i="11" s="1"/>
  <c r="E596" i="11"/>
  <c r="F596" i="11" s="1"/>
  <c r="G596" i="11" s="1"/>
  <c r="E597" i="11"/>
  <c r="F597" i="11" s="1"/>
  <c r="E598" i="11"/>
  <c r="F598" i="11" s="1"/>
  <c r="E599" i="11"/>
  <c r="F599" i="11" s="1"/>
  <c r="E600" i="11"/>
  <c r="F600" i="11" s="1"/>
  <c r="E601" i="11"/>
  <c r="F601" i="11" s="1"/>
  <c r="E602" i="11"/>
  <c r="F602" i="11" s="1"/>
  <c r="E603" i="11"/>
  <c r="F603" i="11"/>
  <c r="Z603" i="11" s="1"/>
  <c r="E604" i="11"/>
  <c r="F604" i="11" s="1"/>
  <c r="E605" i="11"/>
  <c r="F605" i="11"/>
  <c r="E606" i="11"/>
  <c r="F606" i="11" s="1"/>
  <c r="AU606" i="11" s="1"/>
  <c r="AT606" i="11" s="1"/>
  <c r="AS606" i="11" s="1"/>
  <c r="AR606" i="11" s="1"/>
  <c r="AQ606" i="11" s="1"/>
  <c r="AP606" i="11" s="1"/>
  <c r="AO606" i="11" s="1"/>
  <c r="AN606" i="11" s="1"/>
  <c r="AM606" i="11" s="1"/>
  <c r="AL606" i="11" s="1"/>
  <c r="E607" i="11"/>
  <c r="F607" i="11" s="1"/>
  <c r="E608" i="11"/>
  <c r="F608" i="11" s="1"/>
  <c r="E609" i="11"/>
  <c r="F609" i="11" s="1"/>
  <c r="AU609" i="11" s="1"/>
  <c r="E610" i="11"/>
  <c r="F610" i="11" s="1"/>
  <c r="E611" i="11"/>
  <c r="F611" i="11" s="1"/>
  <c r="E612" i="11"/>
  <c r="F612" i="11" s="1"/>
  <c r="E613" i="11"/>
  <c r="F613" i="11" s="1"/>
  <c r="E614" i="11"/>
  <c r="F614" i="11" s="1"/>
  <c r="E615" i="11"/>
  <c r="F615" i="11" s="1"/>
  <c r="E616" i="11"/>
  <c r="F616" i="11" s="1"/>
  <c r="E617" i="11"/>
  <c r="F617" i="11" s="1"/>
  <c r="E619" i="11"/>
  <c r="F619" i="11" s="1"/>
  <c r="E620" i="11"/>
  <c r="F620" i="11" s="1"/>
  <c r="AU620" i="11" s="1"/>
  <c r="AT620" i="11" s="1"/>
  <c r="AS620" i="11" s="1"/>
  <c r="AR620" i="11" s="1"/>
  <c r="AQ620" i="11" s="1"/>
  <c r="AP620" i="11" s="1"/>
  <c r="AO620" i="11" s="1"/>
  <c r="AN620" i="11" s="1"/>
  <c r="AM620" i="11" s="1"/>
  <c r="AL620" i="11" s="1"/>
  <c r="E621" i="11"/>
  <c r="F621" i="11" s="1"/>
  <c r="E21" i="11"/>
  <c r="F21" i="11" s="1"/>
  <c r="E22" i="11"/>
  <c r="F22" i="11" s="1"/>
  <c r="E23" i="11"/>
  <c r="F23" i="11" s="1"/>
  <c r="E24" i="11"/>
  <c r="F24" i="11" s="1"/>
  <c r="AU24" i="11" s="1"/>
  <c r="AT24" i="11" s="1"/>
  <c r="AS24" i="11" s="1"/>
  <c r="AR24" i="11" s="1"/>
  <c r="AQ24" i="11" s="1"/>
  <c r="AP24" i="11" s="1"/>
  <c r="AO24" i="11" s="1"/>
  <c r="AN24" i="11" s="1"/>
  <c r="AM24" i="11" s="1"/>
  <c r="AL24" i="11" s="1"/>
  <c r="E25" i="11"/>
  <c r="F25" i="11" s="1"/>
  <c r="AU25" i="11" s="1"/>
  <c r="E26" i="11"/>
  <c r="F26" i="11" s="1"/>
  <c r="E27" i="11"/>
  <c r="F27" i="11" s="1"/>
  <c r="E28" i="11"/>
  <c r="F28" i="11" s="1"/>
  <c r="E29" i="11"/>
  <c r="F29" i="11" s="1"/>
  <c r="Z29" i="11" s="1"/>
  <c r="E30" i="11"/>
  <c r="F30" i="11" s="1"/>
  <c r="E31" i="11"/>
  <c r="F31" i="11" s="1"/>
  <c r="E32" i="11"/>
  <c r="F32" i="11" s="1"/>
  <c r="E33" i="11"/>
  <c r="F33" i="11" s="1"/>
  <c r="E34" i="11"/>
  <c r="F34" i="11" s="1"/>
  <c r="G34" i="11" s="1"/>
  <c r="I34" i="11" s="1"/>
  <c r="E35" i="11"/>
  <c r="F35" i="11" s="1"/>
  <c r="E36" i="11"/>
  <c r="F36" i="11"/>
  <c r="E37" i="11"/>
  <c r="F37" i="11" s="1"/>
  <c r="E38" i="11"/>
  <c r="F38" i="11" s="1"/>
  <c r="E39" i="11"/>
  <c r="F39" i="11" s="1"/>
  <c r="E40" i="11"/>
  <c r="F40" i="11" s="1"/>
  <c r="Z40" i="11" s="1"/>
  <c r="E41" i="11"/>
  <c r="F41" i="11" s="1"/>
  <c r="E42" i="11"/>
  <c r="F42" i="11" s="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/>
  <c r="E52" i="11"/>
  <c r="F52" i="11" s="1"/>
  <c r="AU52" i="11" s="1"/>
  <c r="AT52" i="11" s="1"/>
  <c r="AS52" i="11" s="1"/>
  <c r="AR52" i="11" s="1"/>
  <c r="AQ52" i="11" s="1"/>
  <c r="AP52" i="11" s="1"/>
  <c r="AO52" i="11" s="1"/>
  <c r="AN52" i="11" s="1"/>
  <c r="AM52" i="11" s="1"/>
  <c r="AL52" i="11" s="1"/>
  <c r="E53" i="11"/>
  <c r="F53" i="11" s="1"/>
  <c r="E54" i="11"/>
  <c r="F54" i="11" s="1"/>
  <c r="E55" i="11"/>
  <c r="F55" i="11" s="1"/>
  <c r="E56" i="11"/>
  <c r="F56" i="11" s="1"/>
  <c r="E57" i="11"/>
  <c r="F57" i="11" s="1"/>
  <c r="G57" i="11" s="1"/>
  <c r="E80" i="11"/>
  <c r="F80" i="11" s="1"/>
  <c r="E81" i="11"/>
  <c r="F81" i="11" s="1"/>
  <c r="AU81" i="11" s="1"/>
  <c r="E82" i="11"/>
  <c r="F82" i="11" s="1"/>
  <c r="E83" i="11"/>
  <c r="F83" i="11" s="1"/>
  <c r="Z83" i="11" s="1"/>
  <c r="G83" i="11"/>
  <c r="I83" i="11" s="1"/>
  <c r="E84" i="11"/>
  <c r="F84" i="11" s="1"/>
  <c r="E85" i="11"/>
  <c r="F85" i="11"/>
  <c r="E86" i="11"/>
  <c r="F86" i="11" s="1"/>
  <c r="E87" i="11"/>
  <c r="F87" i="11" s="1"/>
  <c r="AU87" i="11" s="1"/>
  <c r="E88" i="11"/>
  <c r="F88" i="11" s="1"/>
  <c r="E89" i="11"/>
  <c r="F89" i="11"/>
  <c r="E90" i="11"/>
  <c r="F90" i="11" s="1"/>
  <c r="E91" i="11"/>
  <c r="F91" i="11" s="1"/>
  <c r="E92" i="11"/>
  <c r="F92" i="11" s="1"/>
  <c r="AU92" i="11" s="1"/>
  <c r="E93" i="11"/>
  <c r="F93" i="11" s="1"/>
  <c r="E94" i="11"/>
  <c r="F94" i="11" s="1"/>
  <c r="E95" i="11"/>
  <c r="F95" i="11" s="1"/>
  <c r="E96" i="11"/>
  <c r="F96" i="11" s="1"/>
  <c r="E97" i="11"/>
  <c r="F97" i="11" s="1"/>
  <c r="Z97" i="11" s="1"/>
  <c r="E98" i="11"/>
  <c r="F98" i="11" s="1"/>
  <c r="Z98" i="11" s="1"/>
  <c r="E99" i="11"/>
  <c r="F99" i="11" s="1"/>
  <c r="E100" i="11"/>
  <c r="F100" i="11"/>
  <c r="E101" i="11"/>
  <c r="F101" i="11" s="1"/>
  <c r="G101" i="11" s="1"/>
  <c r="I101" i="11" s="1"/>
  <c r="E102" i="11"/>
  <c r="F102" i="11" s="1"/>
  <c r="E103" i="11"/>
  <c r="F103" i="11" s="1"/>
  <c r="AU103" i="11" s="1"/>
  <c r="AT103" i="11" s="1"/>
  <c r="E104" i="11"/>
  <c r="F104" i="11" s="1"/>
  <c r="E105" i="11"/>
  <c r="F105" i="11" s="1"/>
  <c r="Z105" i="11" s="1"/>
  <c r="G105" i="11"/>
  <c r="I105" i="11" s="1"/>
  <c r="E106" i="11"/>
  <c r="F106" i="11" s="1"/>
  <c r="AU106" i="11" s="1"/>
  <c r="E107" i="11"/>
  <c r="F107" i="11" s="1"/>
  <c r="E108" i="11"/>
  <c r="F108" i="11" s="1"/>
  <c r="E109" i="11"/>
  <c r="F109" i="11" s="1"/>
  <c r="E110" i="11"/>
  <c r="F110" i="11" s="1"/>
  <c r="E111" i="11"/>
  <c r="F111" i="11" s="1"/>
  <c r="E112" i="11"/>
  <c r="F112" i="11" s="1"/>
  <c r="E113" i="11"/>
  <c r="F113" i="11" s="1"/>
  <c r="E114" i="11"/>
  <c r="F114" i="11" s="1"/>
  <c r="E115" i="11"/>
  <c r="F115" i="11" s="1"/>
  <c r="E116" i="11"/>
  <c r="F116" i="11" s="1"/>
  <c r="E117" i="11"/>
  <c r="F117" i="11" s="1"/>
  <c r="E118" i="11"/>
  <c r="F118" i="11" s="1"/>
  <c r="AU118" i="11" s="1"/>
  <c r="AT118" i="11" s="1"/>
  <c r="AS118" i="11" s="1"/>
  <c r="AR118" i="11" s="1"/>
  <c r="AQ118" i="11" s="1"/>
  <c r="AP118" i="11" s="1"/>
  <c r="AO118" i="11" s="1"/>
  <c r="AN118" i="11" s="1"/>
  <c r="AM118" i="11" s="1"/>
  <c r="AL118" i="11" s="1"/>
  <c r="AK118" i="11" s="1"/>
  <c r="E119" i="11"/>
  <c r="F119" i="11" s="1"/>
  <c r="E120" i="11"/>
  <c r="F120" i="11" s="1"/>
  <c r="E121" i="11"/>
  <c r="F121" i="11" s="1"/>
  <c r="E122" i="11"/>
  <c r="F122" i="11" s="1"/>
  <c r="E123" i="11"/>
  <c r="F123" i="11" s="1"/>
  <c r="E124" i="11"/>
  <c r="F124" i="11" s="1"/>
  <c r="E125" i="11"/>
  <c r="F125" i="11"/>
  <c r="AU125" i="11" s="1"/>
  <c r="AT125" i="11" s="1"/>
  <c r="AS125" i="11" s="1"/>
  <c r="AR125" i="11" s="1"/>
  <c r="AQ125" i="11" s="1"/>
  <c r="AP125" i="11" s="1"/>
  <c r="AO125" i="11" s="1"/>
  <c r="AN125" i="11" s="1"/>
  <c r="AM125" i="11" s="1"/>
  <c r="AL125" i="11" s="1"/>
  <c r="E126" i="11"/>
  <c r="F126" i="11"/>
  <c r="E127" i="11"/>
  <c r="F127" i="11" s="1"/>
  <c r="E128" i="11"/>
  <c r="F128" i="11" s="1"/>
  <c r="E129" i="11"/>
  <c r="F129" i="11" s="1"/>
  <c r="E130" i="11"/>
  <c r="F130" i="11" s="1"/>
  <c r="Z131" i="11"/>
  <c r="Z132" i="11"/>
  <c r="Z136" i="11"/>
  <c r="Z137" i="11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D101" i="5"/>
  <c r="E105" i="5"/>
  <c r="D106" i="5"/>
  <c r="D107" i="5"/>
  <c r="D114" i="5"/>
  <c r="D115" i="5"/>
  <c r="D122" i="5"/>
  <c r="D129" i="5"/>
  <c r="D131" i="5"/>
  <c r="D132" i="5"/>
  <c r="D144" i="5"/>
  <c r="D145" i="5"/>
  <c r="D146" i="5"/>
  <c r="D163" i="5"/>
  <c r="D184" i="5"/>
  <c r="D189" i="5"/>
  <c r="E211" i="5"/>
  <c r="E212" i="5"/>
  <c r="E213" i="5"/>
  <c r="E214" i="5"/>
  <c r="E215" i="5"/>
  <c r="E217" i="5"/>
  <c r="E218" i="5"/>
  <c r="E219" i="5"/>
  <c r="E220" i="5"/>
  <c r="E221" i="5"/>
  <c r="E222" i="5"/>
  <c r="E224" i="5"/>
  <c r="E228" i="5"/>
  <c r="E229" i="5"/>
  <c r="E230" i="5"/>
  <c r="E232" i="5"/>
  <c r="E233" i="5"/>
  <c r="E238" i="5"/>
  <c r="E241" i="5"/>
  <c r="E242" i="5"/>
  <c r="E243" i="5"/>
  <c r="E244" i="5"/>
  <c r="J177" i="4"/>
  <c r="J178" i="4"/>
  <c r="J182" i="4"/>
  <c r="J184" i="4"/>
  <c r="J192" i="4"/>
  <c r="J199" i="4"/>
  <c r="J201" i="4"/>
  <c r="J202" i="4"/>
  <c r="J206" i="4"/>
  <c r="J210" i="4"/>
  <c r="J211" i="4"/>
  <c r="J212" i="4"/>
  <c r="J213" i="4"/>
  <c r="J214" i="4"/>
  <c r="J215" i="4"/>
  <c r="J228" i="4"/>
  <c r="AB2" i="9"/>
  <c r="AD2" i="9"/>
  <c r="M3" i="9"/>
  <c r="AB3" i="9"/>
  <c r="AY5" i="9"/>
  <c r="M4" i="9"/>
  <c r="X8" i="9"/>
  <c r="AB4" i="9"/>
  <c r="M5" i="9"/>
  <c r="X2" i="9"/>
  <c r="AB5" i="9"/>
  <c r="M6" i="9"/>
  <c r="M9" i="9"/>
  <c r="M10" i="9"/>
  <c r="M11" i="9"/>
  <c r="AB6" i="9"/>
  <c r="M7" i="9"/>
  <c r="AB7" i="9"/>
  <c r="AY7" i="9"/>
  <c r="AB8" i="9"/>
  <c r="AF8" i="9"/>
  <c r="C9" i="9"/>
  <c r="D9" i="9"/>
  <c r="AB9" i="9"/>
  <c r="AF9" i="9"/>
  <c r="AB10" i="9"/>
  <c r="D11" i="9"/>
  <c r="X11" i="9"/>
  <c r="D12" i="9"/>
  <c r="AY11" i="9"/>
  <c r="X12" i="9"/>
  <c r="AB12" i="9"/>
  <c r="AY12" i="9"/>
  <c r="D13" i="9"/>
  <c r="X13" i="9"/>
  <c r="AB13" i="9"/>
  <c r="AY13" i="9"/>
  <c r="X14" i="9"/>
  <c r="AB14" i="9"/>
  <c r="AY14" i="9"/>
  <c r="X15" i="9"/>
  <c r="AB15" i="9"/>
  <c r="AY15" i="9"/>
  <c r="F16" i="9"/>
  <c r="F17" i="9" s="1"/>
  <c r="X16" i="9"/>
  <c r="AB16" i="9"/>
  <c r="AY16" i="9"/>
  <c r="C17" i="9"/>
  <c r="X17" i="9"/>
  <c r="AB17" i="9"/>
  <c r="AY17" i="9"/>
  <c r="BL17" i="9"/>
  <c r="X18" i="9"/>
  <c r="AB18" i="9"/>
  <c r="BL14" i="9"/>
  <c r="AY18" i="9"/>
  <c r="BL18" i="9"/>
  <c r="BK18" i="9"/>
  <c r="X19" i="9"/>
  <c r="AY19" i="9"/>
  <c r="X20" i="9"/>
  <c r="AY20" i="9"/>
  <c r="E21" i="9"/>
  <c r="F21" i="9" s="1"/>
  <c r="Q21" i="9"/>
  <c r="X21" i="9"/>
  <c r="AF21" i="9"/>
  <c r="AY21" i="9"/>
  <c r="BK21" i="9"/>
  <c r="BL21" i="9"/>
  <c r="E22" i="9"/>
  <c r="F22" i="9" s="1"/>
  <c r="Q22" i="9"/>
  <c r="X22" i="9"/>
  <c r="AF22" i="9"/>
  <c r="AY22" i="9"/>
  <c r="E23" i="9"/>
  <c r="F23" i="9"/>
  <c r="G23" i="9" s="1"/>
  <c r="Q23" i="9"/>
  <c r="X23" i="9"/>
  <c r="AF23" i="9"/>
  <c r="AY23" i="9"/>
  <c r="BL23" i="9"/>
  <c r="E24" i="9"/>
  <c r="F24" i="9" s="1"/>
  <c r="Q24" i="9"/>
  <c r="X24" i="9"/>
  <c r="AF24" i="9"/>
  <c r="AY24" i="9"/>
  <c r="BL24" i="9"/>
  <c r="BK24" i="9"/>
  <c r="E25" i="9"/>
  <c r="F25" i="9" s="1"/>
  <c r="Q25" i="9"/>
  <c r="X25" i="9"/>
  <c r="AF25" i="9"/>
  <c r="AY25" i="9"/>
  <c r="BK25" i="9"/>
  <c r="BJ25" i="9"/>
  <c r="BL25" i="9"/>
  <c r="E26" i="9"/>
  <c r="F26" i="9" s="1"/>
  <c r="Q26" i="9"/>
  <c r="X26" i="9"/>
  <c r="AF26" i="9"/>
  <c r="AY26" i="9"/>
  <c r="E27" i="9"/>
  <c r="F27" i="9" s="1"/>
  <c r="AU27" i="9" s="1"/>
  <c r="AT27" i="9" s="1"/>
  <c r="AS27" i="9" s="1"/>
  <c r="AR27" i="9" s="1"/>
  <c r="AQ27" i="9" s="1"/>
  <c r="AP27" i="9" s="1"/>
  <c r="AO27" i="9" s="1"/>
  <c r="AN27" i="9" s="1"/>
  <c r="AM27" i="9" s="1"/>
  <c r="AL27" i="9" s="1"/>
  <c r="Q27" i="9"/>
  <c r="X27" i="9"/>
  <c r="AF27" i="9"/>
  <c r="AY27" i="9"/>
  <c r="BL27" i="9"/>
  <c r="BK27" i="9"/>
  <c r="BJ27" i="9"/>
  <c r="BI27" i="9"/>
  <c r="BH27" i="9"/>
  <c r="E28" i="9"/>
  <c r="F28" i="9" s="1"/>
  <c r="Q28" i="9"/>
  <c r="X28" i="9"/>
  <c r="AF28" i="9"/>
  <c r="AY28" i="9"/>
  <c r="BL28" i="9"/>
  <c r="E29" i="9"/>
  <c r="F29" i="9" s="1"/>
  <c r="Q29" i="9"/>
  <c r="X29" i="9"/>
  <c r="AF29" i="9"/>
  <c r="AY29" i="9"/>
  <c r="BL29" i="9"/>
  <c r="BK29" i="9"/>
  <c r="BJ29" i="9"/>
  <c r="BI29" i="9"/>
  <c r="BH29" i="9"/>
  <c r="E30" i="9"/>
  <c r="F30" i="9" s="1"/>
  <c r="Q30" i="9"/>
  <c r="X30" i="9"/>
  <c r="AF30" i="9"/>
  <c r="AY30" i="9"/>
  <c r="BL30" i="9"/>
  <c r="E31" i="9"/>
  <c r="F31" i="9" s="1"/>
  <c r="Q31" i="9"/>
  <c r="X31" i="9"/>
  <c r="AF31" i="9"/>
  <c r="AY31" i="9"/>
  <c r="BL31" i="9"/>
  <c r="BK31" i="9"/>
  <c r="BJ31" i="9"/>
  <c r="BI31" i="9"/>
  <c r="BH31" i="9"/>
  <c r="E32" i="9"/>
  <c r="F32" i="9" s="1"/>
  <c r="Q32" i="9"/>
  <c r="X32" i="9"/>
  <c r="AF32" i="9"/>
  <c r="AY32" i="9"/>
  <c r="BL32" i="9"/>
  <c r="E33" i="9"/>
  <c r="F33" i="9" s="1"/>
  <c r="Q33" i="9"/>
  <c r="X33" i="9"/>
  <c r="AF33" i="9"/>
  <c r="AY33" i="9"/>
  <c r="BK33" i="9"/>
  <c r="BL33" i="9"/>
  <c r="E34" i="9"/>
  <c r="F34" i="9" s="1"/>
  <c r="Q34" i="9"/>
  <c r="X34" i="9"/>
  <c r="AF34" i="9"/>
  <c r="AY34" i="9"/>
  <c r="E35" i="9"/>
  <c r="F35" i="9" s="1"/>
  <c r="AU35" i="9" s="1"/>
  <c r="AT35" i="9" s="1"/>
  <c r="Q35" i="9"/>
  <c r="X35" i="9"/>
  <c r="AF35" i="9"/>
  <c r="AY35" i="9"/>
  <c r="BL35" i="9"/>
  <c r="E36" i="9"/>
  <c r="F36" i="9" s="1"/>
  <c r="Q36" i="9"/>
  <c r="X36" i="9"/>
  <c r="AF36" i="9"/>
  <c r="AY36" i="9"/>
  <c r="BL36" i="9"/>
  <c r="BK36" i="9"/>
  <c r="E37" i="9"/>
  <c r="F37" i="9" s="1"/>
  <c r="Q37" i="9"/>
  <c r="X37" i="9"/>
  <c r="AF37" i="9"/>
  <c r="AY37" i="9"/>
  <c r="BK37" i="9"/>
  <c r="BJ37" i="9"/>
  <c r="BL37" i="9"/>
  <c r="E38" i="9"/>
  <c r="F38" i="9" s="1"/>
  <c r="AU38" i="9" s="1"/>
  <c r="G38" i="9"/>
  <c r="I38" i="9" s="1"/>
  <c r="Q38" i="9"/>
  <c r="X38" i="9"/>
  <c r="AF38" i="9"/>
  <c r="AY38" i="9"/>
  <c r="BJ38" i="9"/>
  <c r="BI38" i="9"/>
  <c r="BK38" i="9"/>
  <c r="BL38" i="9"/>
  <c r="E39" i="9"/>
  <c r="F39" i="9" s="1"/>
  <c r="Q39" i="9"/>
  <c r="X39" i="9"/>
  <c r="AF39" i="9"/>
  <c r="AY39" i="9"/>
  <c r="BL39" i="9"/>
  <c r="BK39" i="9"/>
  <c r="BJ39" i="9"/>
  <c r="BI39" i="9"/>
  <c r="BH39" i="9"/>
  <c r="E40" i="9"/>
  <c r="F40" i="9" s="1"/>
  <c r="Q40" i="9"/>
  <c r="X40" i="9"/>
  <c r="AF40" i="9"/>
  <c r="AY40" i="9"/>
  <c r="BJ40" i="9"/>
  <c r="BI40" i="9"/>
  <c r="BK40" i="9"/>
  <c r="BL40" i="9"/>
  <c r="E41" i="9"/>
  <c r="F41" i="9"/>
  <c r="AU41" i="9" s="1"/>
  <c r="AT41" i="9" s="1"/>
  <c r="Q41" i="9"/>
  <c r="X41" i="9"/>
  <c r="AF41" i="9"/>
  <c r="AY41" i="9"/>
  <c r="BL41" i="9"/>
  <c r="BK41" i="9"/>
  <c r="BJ41" i="9"/>
  <c r="BI41" i="9"/>
  <c r="BH41" i="9"/>
  <c r="E42" i="9"/>
  <c r="F42" i="9" s="1"/>
  <c r="Q42" i="9"/>
  <c r="X42" i="9"/>
  <c r="AF42" i="9"/>
  <c r="AY42" i="9"/>
  <c r="BL42" i="9"/>
  <c r="E43" i="9"/>
  <c r="F43" i="9" s="1"/>
  <c r="Q43" i="9"/>
  <c r="X43" i="9"/>
  <c r="AF43" i="9"/>
  <c r="AY43" i="9"/>
  <c r="BK43" i="9"/>
  <c r="BL43" i="9"/>
  <c r="E44" i="9"/>
  <c r="F44" i="9" s="1"/>
  <c r="Z44" i="9" s="1"/>
  <c r="Q44" i="9"/>
  <c r="X44" i="9"/>
  <c r="AF44" i="9"/>
  <c r="AY44" i="9"/>
  <c r="BB44" i="9"/>
  <c r="BJ44" i="9"/>
  <c r="BI44" i="9"/>
  <c r="BH44" i="9"/>
  <c r="BG44" i="9"/>
  <c r="BF44" i="9"/>
  <c r="BE44" i="9"/>
  <c r="BD44" i="9"/>
  <c r="BC44" i="9"/>
  <c r="BA44" i="9"/>
  <c r="BK44" i="9"/>
  <c r="BL44" i="9"/>
  <c r="E45" i="9"/>
  <c r="F45" i="9" s="1"/>
  <c r="Q45" i="9"/>
  <c r="X45" i="9"/>
  <c r="AF45" i="9"/>
  <c r="AY45" i="9"/>
  <c r="BL45" i="9"/>
  <c r="E46" i="9"/>
  <c r="F46" i="9" s="1"/>
  <c r="Q46" i="9"/>
  <c r="X46" i="9"/>
  <c r="AF46" i="9"/>
  <c r="AY46" i="9"/>
  <c r="BL46" i="9"/>
  <c r="E47" i="9"/>
  <c r="F47" i="9" s="1"/>
  <c r="Q47" i="9"/>
  <c r="X47" i="9"/>
  <c r="AF47" i="9"/>
  <c r="AY47" i="9"/>
  <c r="BK47" i="9"/>
  <c r="BJ47" i="9"/>
  <c r="BL47" i="9"/>
  <c r="E48" i="9"/>
  <c r="F48" i="9" s="1"/>
  <c r="Q48" i="9"/>
  <c r="AF48" i="9"/>
  <c r="AY48" i="9"/>
  <c r="BJ48" i="9"/>
  <c r="BK48" i="9"/>
  <c r="BL48" i="9"/>
  <c r="E49" i="9"/>
  <c r="F49" i="9" s="1"/>
  <c r="Q49" i="9"/>
  <c r="AF49" i="9"/>
  <c r="AY49" i="9"/>
  <c r="BK49" i="9"/>
  <c r="BL49" i="9"/>
  <c r="E50" i="9"/>
  <c r="F50" i="9" s="1"/>
  <c r="Q50" i="9"/>
  <c r="AF50" i="9"/>
  <c r="AY50" i="9"/>
  <c r="BK50" i="9"/>
  <c r="BL50" i="9"/>
  <c r="E51" i="9"/>
  <c r="F51" i="9" s="1"/>
  <c r="G51" i="9" s="1"/>
  <c r="I51" i="9" s="1"/>
  <c r="Q51" i="9"/>
  <c r="AF51" i="9"/>
  <c r="AY51" i="9"/>
  <c r="BK51" i="9"/>
  <c r="BL51" i="9"/>
  <c r="E52" i="9"/>
  <c r="F52" i="9"/>
  <c r="G52" i="9" s="1"/>
  <c r="H52" i="9" s="1"/>
  <c r="Q52" i="9"/>
  <c r="AF52" i="9"/>
  <c r="AY52" i="9"/>
  <c r="BK52" i="9"/>
  <c r="BL52" i="9"/>
  <c r="E53" i="9"/>
  <c r="F53" i="9" s="1"/>
  <c r="G53" i="9"/>
  <c r="H53" i="9" s="1"/>
  <c r="Q53" i="9"/>
  <c r="AF53" i="9"/>
  <c r="AY53" i="9"/>
  <c r="BK53" i="9"/>
  <c r="BL53" i="9"/>
  <c r="E54" i="9"/>
  <c r="F54" i="9" s="1"/>
  <c r="Q54" i="9"/>
  <c r="AF54" i="9"/>
  <c r="AY54" i="9"/>
  <c r="BK54" i="9"/>
  <c r="BL54" i="9"/>
  <c r="E55" i="9"/>
  <c r="F55" i="9" s="1"/>
  <c r="G55" i="9" s="1"/>
  <c r="H55" i="9" s="1"/>
  <c r="Q55" i="9"/>
  <c r="AF55" i="9"/>
  <c r="AY55" i="9"/>
  <c r="BK55" i="9"/>
  <c r="BL55" i="9"/>
  <c r="E56" i="9"/>
  <c r="F56" i="9" s="1"/>
  <c r="Z56" i="9" s="1"/>
  <c r="Q56" i="9"/>
  <c r="AF56" i="9"/>
  <c r="AY56" i="9"/>
  <c r="BK56" i="9"/>
  <c r="BL56" i="9"/>
  <c r="E57" i="9"/>
  <c r="F57" i="9" s="1"/>
  <c r="AU57" i="9" s="1"/>
  <c r="Q57" i="9"/>
  <c r="AF57" i="9"/>
  <c r="AY57" i="9"/>
  <c r="BK57" i="9"/>
  <c r="BJ57" i="9"/>
  <c r="BI57" i="9"/>
  <c r="BL57" i="9"/>
  <c r="B58" i="9"/>
  <c r="E58" i="9"/>
  <c r="F58" i="9" s="1"/>
  <c r="AU58" i="9" s="1"/>
  <c r="Q58" i="9"/>
  <c r="AF58" i="9"/>
  <c r="AY58" i="9"/>
  <c r="BK58" i="9"/>
  <c r="BL58" i="9"/>
  <c r="E59" i="9"/>
  <c r="F59" i="9" s="1"/>
  <c r="Q59" i="9"/>
  <c r="AF59" i="9"/>
  <c r="AY59" i="9"/>
  <c r="BK59" i="9"/>
  <c r="BL59" i="9"/>
  <c r="E60" i="9"/>
  <c r="F60" i="9" s="1"/>
  <c r="Q60" i="9"/>
  <c r="AF60" i="9"/>
  <c r="AY60" i="9"/>
  <c r="BK60" i="9"/>
  <c r="BJ60" i="9"/>
  <c r="BL60" i="9"/>
  <c r="B61" i="9"/>
  <c r="E61" i="9"/>
  <c r="F61" i="9" s="1"/>
  <c r="Q61" i="9"/>
  <c r="AF61" i="9"/>
  <c r="AY61" i="9"/>
  <c r="BL61" i="9"/>
  <c r="E62" i="9"/>
  <c r="F62" i="9" s="1"/>
  <c r="Q62" i="9"/>
  <c r="AF62" i="9"/>
  <c r="AY62" i="9"/>
  <c r="BL62" i="9"/>
  <c r="B63" i="9"/>
  <c r="E63" i="9"/>
  <c r="F63" i="9" s="1"/>
  <c r="AU63" i="9" s="1"/>
  <c r="Q63" i="9"/>
  <c r="AF63" i="9"/>
  <c r="E64" i="9"/>
  <c r="F64" i="9" s="1"/>
  <c r="Q64" i="9"/>
  <c r="AF64" i="9"/>
  <c r="B65" i="9"/>
  <c r="E65" i="9"/>
  <c r="F65" i="9" s="1"/>
  <c r="Z65" i="9" s="1"/>
  <c r="Q65" i="9"/>
  <c r="AF65" i="9"/>
  <c r="E66" i="9"/>
  <c r="F66" i="9" s="1"/>
  <c r="AU66" i="9" s="1"/>
  <c r="Q66" i="9"/>
  <c r="AF66" i="9"/>
  <c r="B67" i="9"/>
  <c r="E67" i="9"/>
  <c r="F67" i="9" s="1"/>
  <c r="AU67" i="9" s="1"/>
  <c r="Q67" i="9"/>
  <c r="AF67" i="9"/>
  <c r="E68" i="9"/>
  <c r="F68" i="9" s="1"/>
  <c r="G68" i="9" s="1"/>
  <c r="Q68" i="9"/>
  <c r="AF68" i="9"/>
  <c r="B69" i="9"/>
  <c r="E69" i="9"/>
  <c r="F69" i="9" s="1"/>
  <c r="G69" i="9" s="1"/>
  <c r="Q69" i="9"/>
  <c r="AF69" i="9"/>
  <c r="E70" i="9"/>
  <c r="F70" i="9" s="1"/>
  <c r="Q70" i="9"/>
  <c r="AF70" i="9"/>
  <c r="B71" i="9"/>
  <c r="E71" i="9"/>
  <c r="F71" i="9" s="1"/>
  <c r="Q71" i="9"/>
  <c r="AF71" i="9"/>
  <c r="E72" i="9"/>
  <c r="F72" i="9" s="1"/>
  <c r="Q72" i="9"/>
  <c r="AF72" i="9"/>
  <c r="B73" i="9"/>
  <c r="E73" i="9"/>
  <c r="F73" i="9" s="1"/>
  <c r="Z73" i="9" s="1"/>
  <c r="Q73" i="9"/>
  <c r="AF73" i="9"/>
  <c r="E74" i="9"/>
  <c r="F74" i="9" s="1"/>
  <c r="Q74" i="9"/>
  <c r="AF74" i="9"/>
  <c r="B75" i="9"/>
  <c r="E75" i="9"/>
  <c r="F75" i="9" s="1"/>
  <c r="AU75" i="9" s="1"/>
  <c r="Q75" i="9"/>
  <c r="AF75" i="9"/>
  <c r="E76" i="9"/>
  <c r="F76" i="9" s="1"/>
  <c r="Q76" i="9"/>
  <c r="AF76" i="9"/>
  <c r="E77" i="9"/>
  <c r="F77" i="9" s="1"/>
  <c r="Q77" i="9"/>
  <c r="AF77" i="9"/>
  <c r="E78" i="9"/>
  <c r="F78" i="9" s="1"/>
  <c r="AU78" i="9" s="1"/>
  <c r="AT78" i="9" s="1"/>
  <c r="AS78" i="9" s="1"/>
  <c r="AR78" i="9" s="1"/>
  <c r="AQ78" i="9" s="1"/>
  <c r="AP78" i="9" s="1"/>
  <c r="AO78" i="9" s="1"/>
  <c r="AN78" i="9" s="1"/>
  <c r="AM78" i="9" s="1"/>
  <c r="AL78" i="9" s="1"/>
  <c r="Q78" i="9"/>
  <c r="AF78" i="9"/>
  <c r="E79" i="9"/>
  <c r="F79" i="9" s="1"/>
  <c r="Q79" i="9"/>
  <c r="AF79" i="9"/>
  <c r="E80" i="9"/>
  <c r="F80" i="9" s="1"/>
  <c r="Q80" i="9"/>
  <c r="AF80" i="9"/>
  <c r="E81" i="9"/>
  <c r="F81" i="9" s="1"/>
  <c r="AU81" i="9" s="1"/>
  <c r="Q81" i="9"/>
  <c r="AF81" i="9"/>
  <c r="E82" i="9"/>
  <c r="F82" i="9" s="1"/>
  <c r="Q82" i="9"/>
  <c r="AF82" i="9"/>
  <c r="E83" i="9"/>
  <c r="F83" i="9" s="1"/>
  <c r="Z83" i="9" s="1"/>
  <c r="Q83" i="9"/>
  <c r="AF83" i="9"/>
  <c r="E84" i="9"/>
  <c r="F84" i="9" s="1"/>
  <c r="AU84" i="9" s="1"/>
  <c r="Q84" i="9"/>
  <c r="AF84" i="9"/>
  <c r="E85" i="9"/>
  <c r="F85" i="9" s="1"/>
  <c r="Z85" i="9" s="1"/>
  <c r="Q85" i="9"/>
  <c r="AF85" i="9"/>
  <c r="E86" i="9"/>
  <c r="F86" i="9" s="1"/>
  <c r="Q86" i="9"/>
  <c r="AF86" i="9"/>
  <c r="E87" i="9"/>
  <c r="F87" i="9" s="1"/>
  <c r="Q87" i="9"/>
  <c r="AF87" i="9"/>
  <c r="E88" i="9"/>
  <c r="F88" i="9"/>
  <c r="Q88" i="9"/>
  <c r="AF88" i="9"/>
  <c r="E89" i="9"/>
  <c r="F89" i="9" s="1"/>
  <c r="AU89" i="9" s="1"/>
  <c r="Q89" i="9"/>
  <c r="AF89" i="9"/>
  <c r="E90" i="9"/>
  <c r="F90" i="9" s="1"/>
  <c r="Q90" i="9"/>
  <c r="AF90" i="9"/>
  <c r="E91" i="9"/>
  <c r="F91" i="9" s="1"/>
  <c r="Z91" i="9" s="1"/>
  <c r="Q91" i="9"/>
  <c r="AF91" i="9"/>
  <c r="E92" i="9"/>
  <c r="F92" i="9" s="1"/>
  <c r="Q92" i="9"/>
  <c r="AF92" i="9"/>
  <c r="E93" i="9"/>
  <c r="F93" i="9" s="1"/>
  <c r="Z93" i="9"/>
  <c r="Q93" i="9"/>
  <c r="AF93" i="9"/>
  <c r="E94" i="9"/>
  <c r="F94" i="9" s="1"/>
  <c r="Q94" i="9"/>
  <c r="AF94" i="9"/>
  <c r="E95" i="9"/>
  <c r="F95" i="9" s="1"/>
  <c r="Q95" i="9"/>
  <c r="AF95" i="9"/>
  <c r="E96" i="9"/>
  <c r="F96" i="9" s="1"/>
  <c r="Z96" i="9" s="1"/>
  <c r="Q96" i="9"/>
  <c r="AF96" i="9"/>
  <c r="E97" i="9"/>
  <c r="F97" i="9" s="1"/>
  <c r="AU97" i="9" s="1"/>
  <c r="Q97" i="9"/>
  <c r="AF97" i="9"/>
  <c r="E98" i="9"/>
  <c r="F98" i="9" s="1"/>
  <c r="Q98" i="9"/>
  <c r="AF98" i="9"/>
  <c r="E99" i="9"/>
  <c r="F99" i="9" s="1"/>
  <c r="Q99" i="9"/>
  <c r="AF99" i="9"/>
  <c r="E100" i="9"/>
  <c r="F100" i="9" s="1"/>
  <c r="Q100" i="9"/>
  <c r="AF100" i="9"/>
  <c r="E101" i="9"/>
  <c r="F101" i="9" s="1"/>
  <c r="Z101" i="9" s="1"/>
  <c r="Q101" i="9"/>
  <c r="AF101" i="9"/>
  <c r="E102" i="9"/>
  <c r="F102" i="9" s="1"/>
  <c r="Q102" i="9"/>
  <c r="AF102" i="9"/>
  <c r="E103" i="9"/>
  <c r="F103" i="9" s="1"/>
  <c r="G103" i="9"/>
  <c r="I103" i="9" s="1"/>
  <c r="Q103" i="9"/>
  <c r="AF103" i="9"/>
  <c r="E104" i="9"/>
  <c r="F104" i="9" s="1"/>
  <c r="Q104" i="9"/>
  <c r="AF104" i="9"/>
  <c r="E105" i="9"/>
  <c r="F105" i="9" s="1"/>
  <c r="AU105" i="9" s="1"/>
  <c r="AT105" i="9" s="1"/>
  <c r="AS105" i="9" s="1"/>
  <c r="AR105" i="9" s="1"/>
  <c r="AQ105" i="9" s="1"/>
  <c r="AP105" i="9" s="1"/>
  <c r="AO105" i="9" s="1"/>
  <c r="AN105" i="9" s="1"/>
  <c r="AM105" i="9" s="1"/>
  <c r="AL105" i="9" s="1"/>
  <c r="Q105" i="9"/>
  <c r="AF105" i="9"/>
  <c r="E106" i="9"/>
  <c r="F106" i="9" s="1"/>
  <c r="Q106" i="9"/>
  <c r="AF106" i="9"/>
  <c r="E107" i="9"/>
  <c r="F107" i="9" s="1"/>
  <c r="G107" i="9" s="1"/>
  <c r="Q107" i="9"/>
  <c r="AF107" i="9"/>
  <c r="E108" i="9"/>
  <c r="F108" i="9" s="1"/>
  <c r="Q108" i="9"/>
  <c r="AF108" i="9"/>
  <c r="E109" i="9"/>
  <c r="F109" i="9" s="1"/>
  <c r="AU109" i="9" s="1"/>
  <c r="Q109" i="9"/>
  <c r="AF109" i="9"/>
  <c r="E110" i="9"/>
  <c r="F110" i="9" s="1"/>
  <c r="Q110" i="9"/>
  <c r="AF110" i="9"/>
  <c r="E111" i="9"/>
  <c r="F111" i="9" s="1"/>
  <c r="Z111" i="9" s="1"/>
  <c r="Q111" i="9"/>
  <c r="AF111" i="9"/>
  <c r="E112" i="9"/>
  <c r="F112" i="9" s="1"/>
  <c r="G112" i="9" s="1"/>
  <c r="Q112" i="9"/>
  <c r="AF112" i="9"/>
  <c r="E113" i="9"/>
  <c r="F113" i="9" s="1"/>
  <c r="Z113" i="9" s="1"/>
  <c r="Q113" i="9"/>
  <c r="AF113" i="9"/>
  <c r="E114" i="9"/>
  <c r="F114" i="9" s="1"/>
  <c r="Q114" i="9"/>
  <c r="AF114" i="9"/>
  <c r="E115" i="9"/>
  <c r="F115" i="9" s="1"/>
  <c r="Q115" i="9"/>
  <c r="AF115" i="9"/>
  <c r="E116" i="9"/>
  <c r="F116" i="9" s="1"/>
  <c r="AU116" i="9" s="1"/>
  <c r="AT116" i="9" s="1"/>
  <c r="AS116" i="9" s="1"/>
  <c r="AR116" i="9" s="1"/>
  <c r="AQ116" i="9" s="1"/>
  <c r="AP116" i="9" s="1"/>
  <c r="AO116" i="9" s="1"/>
  <c r="AN116" i="9" s="1"/>
  <c r="AM116" i="9" s="1"/>
  <c r="AL116" i="9" s="1"/>
  <c r="Q116" i="9"/>
  <c r="AF116" i="9"/>
  <c r="E117" i="9"/>
  <c r="F117" i="9" s="1"/>
  <c r="Q117" i="9"/>
  <c r="AF117" i="9"/>
  <c r="E118" i="9"/>
  <c r="F118" i="9" s="1"/>
  <c r="Q118" i="9"/>
  <c r="AF118" i="9"/>
  <c r="E119" i="9"/>
  <c r="F119" i="9" s="1"/>
  <c r="AU119" i="9" s="1"/>
  <c r="Q119" i="9"/>
  <c r="AF119" i="9"/>
  <c r="E120" i="9"/>
  <c r="F120" i="9" s="1"/>
  <c r="Q120" i="9"/>
  <c r="AF120" i="9"/>
  <c r="E121" i="9"/>
  <c r="F121" i="9" s="1"/>
  <c r="Z121" i="9" s="1"/>
  <c r="Q121" i="9"/>
  <c r="AF121" i="9"/>
  <c r="E122" i="9"/>
  <c r="F122" i="9" s="1"/>
  <c r="Q122" i="9"/>
  <c r="AF122" i="9"/>
  <c r="E123" i="9"/>
  <c r="F123" i="9" s="1"/>
  <c r="Q123" i="9"/>
  <c r="AF123" i="9"/>
  <c r="E124" i="9"/>
  <c r="F124" i="9" s="1"/>
  <c r="Q124" i="9"/>
  <c r="AF124" i="9"/>
  <c r="E125" i="9"/>
  <c r="F125" i="9" s="1"/>
  <c r="G125" i="9" s="1"/>
  <c r="I125" i="9" s="1"/>
  <c r="Q125" i="9"/>
  <c r="AF125" i="9"/>
  <c r="E126" i="9"/>
  <c r="F126" i="9" s="1"/>
  <c r="G126" i="9" s="1"/>
  <c r="Q126" i="9"/>
  <c r="AF126" i="9"/>
  <c r="E127" i="9"/>
  <c r="F127" i="9" s="1"/>
  <c r="Q127" i="9"/>
  <c r="AF127" i="9"/>
  <c r="E128" i="9"/>
  <c r="F128" i="9" s="1"/>
  <c r="Q128" i="9"/>
  <c r="AF128" i="9"/>
  <c r="B129" i="9"/>
  <c r="E129" i="9"/>
  <c r="F129" i="9" s="1"/>
  <c r="Q129" i="9"/>
  <c r="AF129" i="9"/>
  <c r="E130" i="9"/>
  <c r="F130" i="9" s="1"/>
  <c r="Z130" i="9" s="1"/>
  <c r="Q130" i="9"/>
  <c r="AF130" i="9"/>
  <c r="E131" i="9"/>
  <c r="F131" i="9" s="1"/>
  <c r="Z131" i="9" s="1"/>
  <c r="Q131" i="9"/>
  <c r="AF131" i="9"/>
  <c r="E132" i="9"/>
  <c r="F132" i="9" s="1"/>
  <c r="Q132" i="9"/>
  <c r="AF132" i="9"/>
  <c r="E133" i="9"/>
  <c r="F133" i="9" s="1"/>
  <c r="Q133" i="9"/>
  <c r="AF133" i="9"/>
  <c r="E134" i="9"/>
  <c r="F134" i="9" s="1"/>
  <c r="Z134" i="9" s="1"/>
  <c r="Q134" i="9"/>
  <c r="AF134" i="9"/>
  <c r="E135" i="9"/>
  <c r="F135" i="9" s="1"/>
  <c r="Q135" i="9"/>
  <c r="AF135" i="9"/>
  <c r="E136" i="9"/>
  <c r="F136" i="9" s="1"/>
  <c r="AU136" i="9" s="1"/>
  <c r="Q136" i="9"/>
  <c r="AF136" i="9"/>
  <c r="E137" i="9"/>
  <c r="F137" i="9" s="1"/>
  <c r="Q137" i="9"/>
  <c r="AF137" i="9"/>
  <c r="E138" i="9"/>
  <c r="F138" i="9" s="1"/>
  <c r="G138" i="9" s="1"/>
  <c r="Q138" i="9"/>
  <c r="AF138" i="9"/>
  <c r="E139" i="9"/>
  <c r="F139" i="9" s="1"/>
  <c r="Q139" i="9"/>
  <c r="AF139" i="9"/>
  <c r="E140" i="9"/>
  <c r="F140" i="9" s="1"/>
  <c r="Q140" i="9"/>
  <c r="AF140" i="9"/>
  <c r="E141" i="9"/>
  <c r="F141" i="9" s="1"/>
  <c r="AU141" i="9" s="1"/>
  <c r="Q141" i="9"/>
  <c r="AF141" i="9"/>
  <c r="E142" i="9"/>
  <c r="F142" i="9" s="1"/>
  <c r="Q142" i="9"/>
  <c r="AF142" i="9"/>
  <c r="E143" i="9"/>
  <c r="F143" i="9" s="1"/>
  <c r="Z143" i="9" s="1"/>
  <c r="Q143" i="9"/>
  <c r="AF143" i="9"/>
  <c r="E144" i="9"/>
  <c r="F144" i="9" s="1"/>
  <c r="Q144" i="9"/>
  <c r="AF144" i="9"/>
  <c r="E145" i="9"/>
  <c r="F145" i="9" s="1"/>
  <c r="Q145" i="9"/>
  <c r="AF145" i="9"/>
  <c r="E146" i="9"/>
  <c r="F146" i="9" s="1"/>
  <c r="Q146" i="9"/>
  <c r="AF146" i="9"/>
  <c r="E147" i="9"/>
  <c r="F147" i="9" s="1"/>
  <c r="Q147" i="9"/>
  <c r="AF147" i="9"/>
  <c r="E148" i="9"/>
  <c r="F148" i="9" s="1"/>
  <c r="Q148" i="9"/>
  <c r="AF148" i="9"/>
  <c r="E149" i="9"/>
  <c r="F149" i="9" s="1"/>
  <c r="AU149" i="9" s="1"/>
  <c r="Q149" i="9"/>
  <c r="AF149" i="9"/>
  <c r="E150" i="9"/>
  <c r="F150" i="9" s="1"/>
  <c r="Q150" i="9"/>
  <c r="AF150" i="9"/>
  <c r="E151" i="9"/>
  <c r="F151" i="9" s="1"/>
  <c r="G151" i="9" s="1"/>
  <c r="I151" i="9" s="1"/>
  <c r="Q151" i="9"/>
  <c r="AF151" i="9"/>
  <c r="E152" i="9"/>
  <c r="F152" i="9" s="1"/>
  <c r="Q152" i="9"/>
  <c r="AF152" i="9"/>
  <c r="E153" i="9"/>
  <c r="F153" i="9" s="1"/>
  <c r="Q153" i="9"/>
  <c r="AF153" i="9"/>
  <c r="E154" i="9"/>
  <c r="F154" i="9" s="1"/>
  <c r="Q154" i="9"/>
  <c r="AF154" i="9"/>
  <c r="E155" i="9"/>
  <c r="F155" i="9"/>
  <c r="Z155" i="9" s="1"/>
  <c r="Q155" i="9"/>
  <c r="AF155" i="9"/>
  <c r="E156" i="9"/>
  <c r="F156" i="9" s="1"/>
  <c r="Q156" i="9"/>
  <c r="AF156" i="9"/>
  <c r="E157" i="9"/>
  <c r="F157" i="9" s="1"/>
  <c r="AU157" i="9" s="1"/>
  <c r="Q157" i="9"/>
  <c r="AF157" i="9"/>
  <c r="E158" i="9"/>
  <c r="F158" i="9" s="1"/>
  <c r="Q158" i="9"/>
  <c r="AF158" i="9"/>
  <c r="E159" i="9"/>
  <c r="F159" i="9" s="1"/>
  <c r="Q159" i="9"/>
  <c r="AF159" i="9"/>
  <c r="E160" i="9"/>
  <c r="F160" i="9" s="1"/>
  <c r="Q160" i="9"/>
  <c r="AF160" i="9"/>
  <c r="E161" i="9"/>
  <c r="F161" i="9" s="1"/>
  <c r="Q161" i="9"/>
  <c r="AF161" i="9"/>
  <c r="E162" i="9"/>
  <c r="F162" i="9" s="1"/>
  <c r="Q162" i="9"/>
  <c r="AF162" i="9"/>
  <c r="E163" i="9"/>
  <c r="F163" i="9" s="1"/>
  <c r="G163" i="9" s="1"/>
  <c r="I163" i="9" s="1"/>
  <c r="Q163" i="9"/>
  <c r="AF163" i="9"/>
  <c r="E164" i="9"/>
  <c r="F164" i="9" s="1"/>
  <c r="Q164" i="9"/>
  <c r="AF164" i="9"/>
  <c r="B165" i="9"/>
  <c r="E165" i="9"/>
  <c r="F165" i="9" s="1"/>
  <c r="Z165" i="9" s="1"/>
  <c r="Q165" i="9"/>
  <c r="AF165" i="9"/>
  <c r="E166" i="9"/>
  <c r="F166" i="9" s="1"/>
  <c r="Q166" i="9"/>
  <c r="AF166" i="9"/>
  <c r="B167" i="9"/>
  <c r="E167" i="9"/>
  <c r="F167" i="9" s="1"/>
  <c r="Q167" i="9"/>
  <c r="AF167" i="9"/>
  <c r="E168" i="9"/>
  <c r="F168" i="9"/>
  <c r="AU168" i="9" s="1"/>
  <c r="AT168" i="9" s="1"/>
  <c r="Q168" i="9"/>
  <c r="AF168" i="9"/>
  <c r="E169" i="9"/>
  <c r="F169" i="9" s="1"/>
  <c r="Q169" i="9"/>
  <c r="AF169" i="9"/>
  <c r="E170" i="9"/>
  <c r="F170" i="9" s="1"/>
  <c r="Z170" i="9" s="1"/>
  <c r="Q170" i="9"/>
  <c r="AF170" i="9"/>
  <c r="E171" i="9"/>
  <c r="F171" i="9" s="1"/>
  <c r="Q171" i="9"/>
  <c r="AF171" i="9"/>
  <c r="E172" i="9"/>
  <c r="F172" i="9" s="1"/>
  <c r="G172" i="9" s="1"/>
  <c r="I172" i="9" s="1"/>
  <c r="Q172" i="9"/>
  <c r="AF172" i="9"/>
  <c r="E173" i="9"/>
  <c r="F173" i="9" s="1"/>
  <c r="Q173" i="9"/>
  <c r="AF173" i="9"/>
  <c r="E174" i="9"/>
  <c r="F174" i="9" s="1"/>
  <c r="Q174" i="9"/>
  <c r="AF174" i="9"/>
  <c r="E175" i="9"/>
  <c r="F175" i="9" s="1"/>
  <c r="Q175" i="9"/>
  <c r="AF175" i="9"/>
  <c r="E176" i="9"/>
  <c r="F176" i="9" s="1"/>
  <c r="G176" i="9" s="1"/>
  <c r="I176" i="9" s="1"/>
  <c r="Q176" i="9"/>
  <c r="AF176" i="9"/>
  <c r="E177" i="9"/>
  <c r="F177" i="9" s="1"/>
  <c r="Q177" i="9"/>
  <c r="AF177" i="9"/>
  <c r="B178" i="9"/>
  <c r="E178" i="9"/>
  <c r="F178" i="9" s="1"/>
  <c r="Q178" i="9"/>
  <c r="AF178" i="9"/>
  <c r="E179" i="9"/>
  <c r="F179" i="9" s="1"/>
  <c r="Q179" i="9"/>
  <c r="AF179" i="9"/>
  <c r="E180" i="9"/>
  <c r="F180" i="9" s="1"/>
  <c r="Q180" i="9"/>
  <c r="AF180" i="9"/>
  <c r="E181" i="9"/>
  <c r="F181" i="9" s="1"/>
  <c r="Q181" i="9"/>
  <c r="AF181" i="9"/>
  <c r="E182" i="9"/>
  <c r="F182" i="9" s="1"/>
  <c r="Z182" i="9" s="1"/>
  <c r="Q182" i="9"/>
  <c r="AF182" i="9"/>
  <c r="E183" i="9"/>
  <c r="F183" i="9" s="1"/>
  <c r="AU183" i="9" s="1"/>
  <c r="AT183" i="9" s="1"/>
  <c r="AS183" i="9" s="1"/>
  <c r="AR183" i="9" s="1"/>
  <c r="AQ183" i="9" s="1"/>
  <c r="AP183" i="9" s="1"/>
  <c r="AO183" i="9" s="1"/>
  <c r="AN183" i="9" s="1"/>
  <c r="AM183" i="9" s="1"/>
  <c r="AL183" i="9" s="1"/>
  <c r="Q183" i="9"/>
  <c r="AF183" i="9"/>
  <c r="E184" i="9"/>
  <c r="F184" i="9" s="1"/>
  <c r="Q184" i="9"/>
  <c r="AF184" i="9"/>
  <c r="E185" i="9"/>
  <c r="F185" i="9" s="1"/>
  <c r="Q185" i="9"/>
  <c r="AF185" i="9"/>
  <c r="E186" i="9"/>
  <c r="F186" i="9" s="1"/>
  <c r="G186" i="9" s="1"/>
  <c r="Q186" i="9"/>
  <c r="AF186" i="9"/>
  <c r="E187" i="9"/>
  <c r="F187" i="9" s="1"/>
  <c r="Q187" i="9"/>
  <c r="AF187" i="9"/>
  <c r="E188" i="9"/>
  <c r="F188" i="9"/>
  <c r="AU188" i="9" s="1"/>
  <c r="AT188" i="9" s="1"/>
  <c r="AS188" i="9" s="1"/>
  <c r="AR188" i="9" s="1"/>
  <c r="AQ188" i="9" s="1"/>
  <c r="AP188" i="9" s="1"/>
  <c r="AO188" i="9" s="1"/>
  <c r="AN188" i="9" s="1"/>
  <c r="AM188" i="9" s="1"/>
  <c r="AL188" i="9" s="1"/>
  <c r="AK188" i="9" s="1"/>
  <c r="Q188" i="9"/>
  <c r="AF188" i="9"/>
  <c r="E189" i="9"/>
  <c r="F189" i="9"/>
  <c r="AU189" i="9" s="1"/>
  <c r="Q189" i="9"/>
  <c r="AF189" i="9"/>
  <c r="E190" i="9"/>
  <c r="F190" i="9" s="1"/>
  <c r="AU190" i="9" s="1"/>
  <c r="Q190" i="9"/>
  <c r="AF190" i="9"/>
  <c r="E191" i="9"/>
  <c r="F191" i="9" s="1"/>
  <c r="Q191" i="9"/>
  <c r="AF191" i="9"/>
  <c r="E192" i="9"/>
  <c r="F192" i="9" s="1"/>
  <c r="Q192" i="9"/>
  <c r="AF192" i="9"/>
  <c r="E193" i="9"/>
  <c r="F193" i="9" s="1"/>
  <c r="G193" i="9" s="1"/>
  <c r="I193" i="9" s="1"/>
  <c r="Q193" i="9"/>
  <c r="AF193" i="9"/>
  <c r="E194" i="9"/>
  <c r="F194" i="9" s="1"/>
  <c r="Q194" i="9"/>
  <c r="AF194" i="9"/>
  <c r="E195" i="9"/>
  <c r="F195" i="9" s="1"/>
  <c r="Q195" i="9"/>
  <c r="AF195" i="9"/>
  <c r="E196" i="9"/>
  <c r="F196" i="9" s="1"/>
  <c r="Q196" i="9"/>
  <c r="AF196" i="9"/>
  <c r="E197" i="9"/>
  <c r="F197" i="9" s="1"/>
  <c r="Q197" i="9"/>
  <c r="AF197" i="9"/>
  <c r="E198" i="9"/>
  <c r="F198" i="9" s="1"/>
  <c r="AU198" i="9" s="1"/>
  <c r="Q198" i="9"/>
  <c r="AF198" i="9"/>
  <c r="E199" i="9"/>
  <c r="F199" i="9" s="1"/>
  <c r="Q199" i="9"/>
  <c r="AF199" i="9"/>
  <c r="E200" i="9"/>
  <c r="F200" i="9" s="1"/>
  <c r="Q200" i="9"/>
  <c r="AF200" i="9"/>
  <c r="E201" i="9"/>
  <c r="F201" i="9" s="1"/>
  <c r="Z201" i="9" s="1"/>
  <c r="Q201" i="9"/>
  <c r="AF201" i="9"/>
  <c r="E202" i="9"/>
  <c r="F202" i="9" s="1"/>
  <c r="Q202" i="9"/>
  <c r="AF202" i="9"/>
  <c r="E203" i="9"/>
  <c r="F203" i="9" s="1"/>
  <c r="AU203" i="9" s="1"/>
  <c r="Q203" i="9"/>
  <c r="AF203" i="9"/>
  <c r="E204" i="9"/>
  <c r="F204" i="9" s="1"/>
  <c r="Q204" i="9"/>
  <c r="AF204" i="9"/>
  <c r="E205" i="9"/>
  <c r="F205" i="9" s="1"/>
  <c r="Q205" i="9"/>
  <c r="AF205" i="9"/>
  <c r="E206" i="9"/>
  <c r="F206" i="9" s="1"/>
  <c r="Z206" i="9" s="1"/>
  <c r="Q206" i="9"/>
  <c r="AF206" i="9"/>
  <c r="E207" i="9"/>
  <c r="F207" i="9" s="1"/>
  <c r="Q207" i="9"/>
  <c r="AF207" i="9"/>
  <c r="E208" i="9"/>
  <c r="F208" i="9" s="1"/>
  <c r="Q208" i="9"/>
  <c r="AF208" i="9"/>
  <c r="E209" i="9"/>
  <c r="F209" i="9" s="1"/>
  <c r="Q209" i="9"/>
  <c r="AF209" i="9"/>
  <c r="E210" i="9"/>
  <c r="F210" i="9" s="1"/>
  <c r="Q210" i="9"/>
  <c r="AF210" i="9"/>
  <c r="E211" i="9"/>
  <c r="F211" i="9" s="1"/>
  <c r="Q211" i="9"/>
  <c r="AF211" i="9"/>
  <c r="E212" i="9"/>
  <c r="F212" i="9" s="1"/>
  <c r="AU212" i="9" s="1"/>
  <c r="Q212" i="9"/>
  <c r="AF212" i="9"/>
  <c r="E213" i="9"/>
  <c r="F213" i="9" s="1"/>
  <c r="G213" i="9" s="1"/>
  <c r="I213" i="9" s="1"/>
  <c r="Q213" i="9"/>
  <c r="AF213" i="9"/>
  <c r="E214" i="9"/>
  <c r="F214" i="9" s="1"/>
  <c r="Q214" i="9"/>
  <c r="AF214" i="9"/>
  <c r="E215" i="9"/>
  <c r="F215" i="9" s="1"/>
  <c r="Q215" i="9"/>
  <c r="AF215" i="9"/>
  <c r="E216" i="9"/>
  <c r="F216" i="9" s="1"/>
  <c r="Q216" i="9"/>
  <c r="AF216" i="9"/>
  <c r="E217" i="9"/>
  <c r="F217" i="9" s="1"/>
  <c r="AU217" i="9" s="1"/>
  <c r="Q217" i="9"/>
  <c r="AF217" i="9"/>
  <c r="E218" i="9"/>
  <c r="F218" i="9" s="1"/>
  <c r="Q218" i="9"/>
  <c r="AF218" i="9"/>
  <c r="E219" i="9"/>
  <c r="F219" i="9" s="1"/>
  <c r="Q219" i="9"/>
  <c r="AF219" i="9"/>
  <c r="E220" i="9"/>
  <c r="F220" i="9" s="1"/>
  <c r="Q220" i="9"/>
  <c r="AF220" i="9"/>
  <c r="E221" i="9"/>
  <c r="F221" i="9" s="1"/>
  <c r="AU221" i="9" s="1"/>
  <c r="AT221" i="9" s="1"/>
  <c r="Q221" i="9"/>
  <c r="AF221" i="9"/>
  <c r="E222" i="9"/>
  <c r="F222" i="9" s="1"/>
  <c r="AU222" i="9" s="1"/>
  <c r="AT222" i="9" s="1"/>
  <c r="AS222" i="9" s="1"/>
  <c r="AR222" i="9" s="1"/>
  <c r="AQ222" i="9" s="1"/>
  <c r="AP222" i="9" s="1"/>
  <c r="AO222" i="9" s="1"/>
  <c r="AN222" i="9" s="1"/>
  <c r="AM222" i="9" s="1"/>
  <c r="AL222" i="9" s="1"/>
  <c r="Q222" i="9"/>
  <c r="AF222" i="9"/>
  <c r="E223" i="9"/>
  <c r="F223" i="9" s="1"/>
  <c r="Q223" i="9"/>
  <c r="AF223" i="9"/>
  <c r="E224" i="9"/>
  <c r="F224" i="9" s="1"/>
  <c r="Q224" i="9"/>
  <c r="AF224" i="9"/>
  <c r="E225" i="9"/>
  <c r="F225" i="9" s="1"/>
  <c r="Q225" i="9"/>
  <c r="AF225" i="9"/>
  <c r="E226" i="9"/>
  <c r="F226" i="9" s="1"/>
  <c r="Q226" i="9"/>
  <c r="AF226" i="9"/>
  <c r="E227" i="9"/>
  <c r="F227" i="9" s="1"/>
  <c r="AU227" i="9" s="1"/>
  <c r="Q227" i="9"/>
  <c r="AF227" i="9"/>
  <c r="E228" i="9"/>
  <c r="F228" i="9" s="1"/>
  <c r="AU228" i="9" s="1"/>
  <c r="Q228" i="9"/>
  <c r="AF228" i="9"/>
  <c r="E229" i="9"/>
  <c r="F229" i="9" s="1"/>
  <c r="Q229" i="9"/>
  <c r="AF229" i="9"/>
  <c r="E230" i="9"/>
  <c r="F230" i="9" s="1"/>
  <c r="Q230" i="9"/>
  <c r="AF230" i="9"/>
  <c r="E231" i="9"/>
  <c r="F231" i="9" s="1"/>
  <c r="Q231" i="9"/>
  <c r="AF231" i="9"/>
  <c r="E232" i="9"/>
  <c r="F232" i="9" s="1"/>
  <c r="Z232" i="9"/>
  <c r="Q232" i="9"/>
  <c r="AF232" i="9"/>
  <c r="E233" i="9"/>
  <c r="F233" i="9" s="1"/>
  <c r="Q233" i="9"/>
  <c r="AF233" i="9"/>
  <c r="E234" i="9"/>
  <c r="F234" i="9"/>
  <c r="Q234" i="9"/>
  <c r="AF234" i="9"/>
  <c r="E235" i="9"/>
  <c r="F235" i="9" s="1"/>
  <c r="Q235" i="9"/>
  <c r="AF235" i="9"/>
  <c r="E236" i="9"/>
  <c r="F236" i="9" s="1"/>
  <c r="Q236" i="9"/>
  <c r="AF236" i="9"/>
  <c r="E237" i="9"/>
  <c r="F237" i="9" s="1"/>
  <c r="AU237" i="9" s="1"/>
  <c r="AT237" i="9" s="1"/>
  <c r="AS237" i="9" s="1"/>
  <c r="AR237" i="9" s="1"/>
  <c r="AQ237" i="9" s="1"/>
  <c r="AP237" i="9" s="1"/>
  <c r="AO237" i="9" s="1"/>
  <c r="AN237" i="9" s="1"/>
  <c r="AM237" i="9" s="1"/>
  <c r="AL237" i="9" s="1"/>
  <c r="AK237" i="9" s="1"/>
  <c r="Q237" i="9"/>
  <c r="AF237" i="9"/>
  <c r="E238" i="9"/>
  <c r="F238" i="9" s="1"/>
  <c r="Q238" i="9"/>
  <c r="AF238" i="9"/>
  <c r="E239" i="9"/>
  <c r="F239" i="9" s="1"/>
  <c r="Q239" i="9"/>
  <c r="AF239" i="9"/>
  <c r="E240" i="9"/>
  <c r="F240" i="9" s="1"/>
  <c r="Z240" i="9" s="1"/>
  <c r="Q240" i="9"/>
  <c r="AF240" i="9"/>
  <c r="E241" i="9"/>
  <c r="F241" i="9" s="1"/>
  <c r="Q241" i="9"/>
  <c r="AF241" i="9"/>
  <c r="E242" i="9"/>
  <c r="F242" i="9"/>
  <c r="Z242" i="9" s="1"/>
  <c r="Q242" i="9"/>
  <c r="AF242" i="9"/>
  <c r="E243" i="9"/>
  <c r="F243" i="9" s="1"/>
  <c r="Q243" i="9"/>
  <c r="AF243" i="9"/>
  <c r="E244" i="9"/>
  <c r="F244" i="9"/>
  <c r="Q244" i="9"/>
  <c r="AF244" i="9"/>
  <c r="E245" i="9"/>
  <c r="F245" i="9" s="1"/>
  <c r="Q245" i="9"/>
  <c r="AF245" i="9"/>
  <c r="E246" i="9"/>
  <c r="F246" i="9" s="1"/>
  <c r="Q246" i="9"/>
  <c r="AF246" i="9"/>
  <c r="E247" i="9"/>
  <c r="F247" i="9" s="1"/>
  <c r="Q247" i="9"/>
  <c r="AF247" i="9"/>
  <c r="E248" i="9"/>
  <c r="F248" i="9" s="1"/>
  <c r="Q248" i="9"/>
  <c r="AF248" i="9"/>
  <c r="E249" i="9"/>
  <c r="F249" i="9" s="1"/>
  <c r="Q249" i="9"/>
  <c r="AF249" i="9"/>
  <c r="E250" i="9"/>
  <c r="F250" i="9" s="1"/>
  <c r="G250" i="9" s="1"/>
  <c r="I250" i="9" s="1"/>
  <c r="Q250" i="9"/>
  <c r="AF250" i="9"/>
  <c r="AU250" i="9"/>
  <c r="E251" i="9"/>
  <c r="F251" i="9" s="1"/>
  <c r="Q251" i="9"/>
  <c r="AF251" i="9"/>
  <c r="E252" i="9"/>
  <c r="F252" i="9" s="1"/>
  <c r="G252" i="9" s="1"/>
  <c r="K252" i="9" s="1"/>
  <c r="Q252" i="9"/>
  <c r="AF252" i="9"/>
  <c r="E253" i="9"/>
  <c r="F253" i="9" s="1"/>
  <c r="Q253" i="9"/>
  <c r="AF253" i="9"/>
  <c r="B254" i="9"/>
  <c r="E254" i="9"/>
  <c r="F254" i="9" s="1"/>
  <c r="Q254" i="9"/>
  <c r="AF254" i="9"/>
  <c r="B255" i="9"/>
  <c r="E255" i="9"/>
  <c r="F255" i="9" s="1"/>
  <c r="Q255" i="9"/>
  <c r="AF255" i="9"/>
  <c r="B256" i="9"/>
  <c r="E256" i="9"/>
  <c r="F256" i="9" s="1"/>
  <c r="Q256" i="9"/>
  <c r="AF256" i="9"/>
  <c r="E257" i="9"/>
  <c r="F257" i="9" s="1"/>
  <c r="G257" i="9" s="1"/>
  <c r="K257" i="9" s="1"/>
  <c r="Q257" i="9"/>
  <c r="AF257" i="9"/>
  <c r="E258" i="9"/>
  <c r="F258" i="9"/>
  <c r="Q258" i="9"/>
  <c r="AF258" i="9"/>
  <c r="E259" i="9"/>
  <c r="F259" i="9" s="1"/>
  <c r="AU259" i="9" s="1"/>
  <c r="Q259" i="9"/>
  <c r="AF259" i="9"/>
  <c r="B260" i="9"/>
  <c r="E260" i="9"/>
  <c r="F260" i="9"/>
  <c r="Q260" i="9"/>
  <c r="AF260" i="9"/>
  <c r="E261" i="9"/>
  <c r="F261" i="9" s="1"/>
  <c r="Q261" i="9"/>
  <c r="AF261" i="9"/>
  <c r="E262" i="9"/>
  <c r="F262" i="9" s="1"/>
  <c r="Q262" i="9"/>
  <c r="AF262" i="9"/>
  <c r="E263" i="9"/>
  <c r="F263" i="9" s="1"/>
  <c r="Z263" i="9" s="1"/>
  <c r="Q263" i="9"/>
  <c r="AF263" i="9"/>
  <c r="E264" i="9"/>
  <c r="F264" i="9" s="1"/>
  <c r="Z264" i="9" s="1"/>
  <c r="G264" i="9"/>
  <c r="K264" i="9" s="1"/>
  <c r="Q264" i="9"/>
  <c r="AF264" i="9"/>
  <c r="B265" i="9"/>
  <c r="E265" i="9"/>
  <c r="F265" i="9" s="1"/>
  <c r="Q265" i="9"/>
  <c r="AF265" i="9"/>
  <c r="E266" i="9"/>
  <c r="F266" i="9" s="1"/>
  <c r="Q266" i="9"/>
  <c r="AF266" i="9"/>
  <c r="E267" i="9"/>
  <c r="F267" i="9" s="1"/>
  <c r="Z267" i="9" s="1"/>
  <c r="Q267" i="9"/>
  <c r="AF267" i="9"/>
  <c r="E268" i="9"/>
  <c r="F268" i="9" s="1"/>
  <c r="Q268" i="9"/>
  <c r="AF268" i="9"/>
  <c r="E269" i="9"/>
  <c r="F269" i="9" s="1"/>
  <c r="Q269" i="9"/>
  <c r="AF269" i="9"/>
  <c r="B270" i="9"/>
  <c r="E270" i="9"/>
  <c r="F270" i="9" s="1"/>
  <c r="Q270" i="9"/>
  <c r="AF270" i="9"/>
  <c r="E271" i="9"/>
  <c r="F271" i="9" s="1"/>
  <c r="Q271" i="9"/>
  <c r="AF271" i="9"/>
  <c r="B272" i="9"/>
  <c r="E272" i="9"/>
  <c r="F272" i="9" s="1"/>
  <c r="Q272" i="9"/>
  <c r="AF272" i="9"/>
  <c r="E273" i="9"/>
  <c r="F273" i="9" s="1"/>
  <c r="Q273" i="9"/>
  <c r="AF273" i="9"/>
  <c r="E274" i="9"/>
  <c r="F274" i="9" s="1"/>
  <c r="Q274" i="9"/>
  <c r="AF274" i="9"/>
  <c r="E275" i="9"/>
  <c r="F275" i="9" s="1"/>
  <c r="Q275" i="9"/>
  <c r="AF275" i="9"/>
  <c r="E276" i="9"/>
  <c r="F276" i="9" s="1"/>
  <c r="AU276" i="9" s="1"/>
  <c r="Q276" i="9"/>
  <c r="AF276" i="9"/>
  <c r="E277" i="9"/>
  <c r="F277" i="9" s="1"/>
  <c r="Q277" i="9"/>
  <c r="AF277" i="9"/>
  <c r="E278" i="9"/>
  <c r="F278" i="9" s="1"/>
  <c r="AU278" i="9" s="1"/>
  <c r="Q278" i="9"/>
  <c r="AF278" i="9"/>
  <c r="B279" i="9"/>
  <c r="E279" i="9"/>
  <c r="F279" i="9" s="1"/>
  <c r="Q279" i="9"/>
  <c r="AF279" i="9"/>
  <c r="E280" i="9"/>
  <c r="F280" i="9" s="1"/>
  <c r="Q280" i="9"/>
  <c r="AF280" i="9"/>
  <c r="E281" i="9"/>
  <c r="F281" i="9" s="1"/>
  <c r="Q281" i="9"/>
  <c r="AF281" i="9"/>
  <c r="E282" i="9"/>
  <c r="F282" i="9"/>
  <c r="AU282" i="9" s="1"/>
  <c r="AT282" i="9" s="1"/>
  <c r="AS282" i="9" s="1"/>
  <c r="AR282" i="9" s="1"/>
  <c r="AQ282" i="9" s="1"/>
  <c r="AP282" i="9" s="1"/>
  <c r="AO282" i="9" s="1"/>
  <c r="AN282" i="9" s="1"/>
  <c r="AM282" i="9" s="1"/>
  <c r="AL282" i="9" s="1"/>
  <c r="Q282" i="9"/>
  <c r="AF282" i="9"/>
  <c r="E283" i="9"/>
  <c r="F283" i="9" s="1"/>
  <c r="Q283" i="9"/>
  <c r="AF283" i="9"/>
  <c r="E284" i="9"/>
  <c r="F284" i="9" s="1"/>
  <c r="AU284" i="9" s="1"/>
  <c r="Q284" i="9"/>
  <c r="AF284" i="9"/>
  <c r="E285" i="9"/>
  <c r="F285" i="9" s="1"/>
  <c r="Q285" i="9"/>
  <c r="AF285" i="9"/>
  <c r="E286" i="9"/>
  <c r="F286" i="9" s="1"/>
  <c r="Q286" i="9"/>
  <c r="AF286" i="9"/>
  <c r="E287" i="9"/>
  <c r="F287" i="9" s="1"/>
  <c r="Q287" i="9"/>
  <c r="AF287" i="9"/>
  <c r="E288" i="9"/>
  <c r="F288" i="9" s="1"/>
  <c r="G288" i="9" s="1"/>
  <c r="I288" i="9" s="1"/>
  <c r="Q288" i="9"/>
  <c r="AF288" i="9"/>
  <c r="E289" i="9"/>
  <c r="F289" i="9" s="1"/>
  <c r="Q289" i="9"/>
  <c r="AF289" i="9"/>
  <c r="E290" i="9"/>
  <c r="F290" i="9" s="1"/>
  <c r="Z290" i="9" s="1"/>
  <c r="Q290" i="9"/>
  <c r="AF290" i="9"/>
  <c r="E291" i="9"/>
  <c r="F291" i="9" s="1"/>
  <c r="Q291" i="9"/>
  <c r="AF291" i="9"/>
  <c r="E292" i="9"/>
  <c r="F292" i="9" s="1"/>
  <c r="Q292" i="9"/>
  <c r="AF292" i="9"/>
  <c r="E293" i="9"/>
  <c r="F293" i="9" s="1"/>
  <c r="Q293" i="9"/>
  <c r="AF293" i="9"/>
  <c r="B294" i="9"/>
  <c r="E294" i="9"/>
  <c r="F294" i="9" s="1"/>
  <c r="Q294" i="9"/>
  <c r="AF294" i="9"/>
  <c r="E295" i="9"/>
  <c r="F295" i="9" s="1"/>
  <c r="Q295" i="9"/>
  <c r="AF295" i="9"/>
  <c r="E296" i="9"/>
  <c r="F296" i="9" s="1"/>
  <c r="Q296" i="9"/>
  <c r="AF296" i="9"/>
  <c r="B297" i="9"/>
  <c r="E297" i="9"/>
  <c r="F297" i="9" s="1"/>
  <c r="Q297" i="9"/>
  <c r="AF297" i="9"/>
  <c r="E298" i="9"/>
  <c r="F298" i="9" s="1"/>
  <c r="Q298" i="9"/>
  <c r="AF298" i="9"/>
  <c r="E299" i="9"/>
  <c r="F299" i="9" s="1"/>
  <c r="Q299" i="9"/>
  <c r="AF299" i="9"/>
  <c r="E300" i="9"/>
  <c r="F300" i="9" s="1"/>
  <c r="Q300" i="9"/>
  <c r="AF300" i="9"/>
  <c r="E301" i="9"/>
  <c r="F301" i="9" s="1"/>
  <c r="Q301" i="9"/>
  <c r="AF301" i="9"/>
  <c r="B302" i="9"/>
  <c r="E302" i="9"/>
  <c r="F302" i="9" s="1"/>
  <c r="AU302" i="9" s="1"/>
  <c r="Q302" i="9"/>
  <c r="AF302" i="9"/>
  <c r="E303" i="9"/>
  <c r="F303" i="9" s="1"/>
  <c r="Q303" i="9"/>
  <c r="AF303" i="9"/>
  <c r="E304" i="9"/>
  <c r="F304" i="9" s="1"/>
  <c r="Q304" i="9"/>
  <c r="AF304" i="9"/>
  <c r="E305" i="9"/>
  <c r="F305" i="9" s="1"/>
  <c r="Z305" i="9" s="1"/>
  <c r="Q305" i="9"/>
  <c r="AF305" i="9"/>
  <c r="E306" i="9"/>
  <c r="F306" i="9" s="1"/>
  <c r="Q306" i="9"/>
  <c r="AF306" i="9"/>
  <c r="E307" i="9"/>
  <c r="F307" i="9" s="1"/>
  <c r="Q307" i="9"/>
  <c r="AF307" i="9"/>
  <c r="E308" i="9"/>
  <c r="F308" i="9" s="1"/>
  <c r="Q308" i="9"/>
  <c r="AF308" i="9"/>
  <c r="E309" i="9"/>
  <c r="F309" i="9" s="1"/>
  <c r="AU309" i="9" s="1"/>
  <c r="AT309" i="9" s="1"/>
  <c r="Q309" i="9"/>
  <c r="AF309" i="9"/>
  <c r="E310" i="9"/>
  <c r="F310" i="9" s="1"/>
  <c r="Q310" i="9"/>
  <c r="AF310" i="9"/>
  <c r="E311" i="9"/>
  <c r="F311" i="9" s="1"/>
  <c r="Q311" i="9"/>
  <c r="AF311" i="9"/>
  <c r="E312" i="9"/>
  <c r="F312" i="9" s="1"/>
  <c r="Q312" i="9"/>
  <c r="AF312" i="9"/>
  <c r="E313" i="9"/>
  <c r="F313" i="9" s="1"/>
  <c r="Q313" i="9"/>
  <c r="AF313" i="9"/>
  <c r="E314" i="9"/>
  <c r="F314" i="9" s="1"/>
  <c r="AU314" i="9" s="1"/>
  <c r="Q314" i="9"/>
  <c r="AF314" i="9"/>
  <c r="E315" i="9"/>
  <c r="F315" i="9" s="1"/>
  <c r="AU315" i="9" s="1"/>
  <c r="Q315" i="9"/>
  <c r="AF315" i="9"/>
  <c r="E316" i="9"/>
  <c r="F316" i="9" s="1"/>
  <c r="Q316" i="9"/>
  <c r="AF316" i="9"/>
  <c r="E317" i="9"/>
  <c r="F317" i="9" s="1"/>
  <c r="Z317" i="9" s="1"/>
  <c r="Q317" i="9"/>
  <c r="AF317" i="9"/>
  <c r="E318" i="9"/>
  <c r="F318" i="9" s="1"/>
  <c r="Q318" i="9"/>
  <c r="AF318" i="9"/>
  <c r="E319" i="9"/>
  <c r="F319" i="9" s="1"/>
  <c r="Q319" i="9"/>
  <c r="AF319" i="9"/>
  <c r="E320" i="9"/>
  <c r="F320" i="9" s="1"/>
  <c r="Q320" i="9"/>
  <c r="AF320" i="9"/>
  <c r="E321" i="9"/>
  <c r="F321" i="9" s="1"/>
  <c r="Q321" i="9"/>
  <c r="AF321" i="9"/>
  <c r="E322" i="9"/>
  <c r="F322" i="9" s="1"/>
  <c r="Q322" i="9"/>
  <c r="AF322" i="9"/>
  <c r="E323" i="9"/>
  <c r="F323" i="9" s="1"/>
  <c r="Q323" i="9"/>
  <c r="AF323" i="9"/>
  <c r="E324" i="9"/>
  <c r="F324" i="9" s="1"/>
  <c r="G324" i="9" s="1"/>
  <c r="Q324" i="9"/>
  <c r="AF324" i="9"/>
  <c r="E325" i="9"/>
  <c r="F325" i="9" s="1"/>
  <c r="Q325" i="9"/>
  <c r="AF325" i="9"/>
  <c r="E326" i="9"/>
  <c r="F326" i="9" s="1"/>
  <c r="Z326" i="9" s="1"/>
  <c r="Q326" i="9"/>
  <c r="AF326" i="9"/>
  <c r="E327" i="9"/>
  <c r="F327" i="9" s="1"/>
  <c r="Q327" i="9"/>
  <c r="AF327" i="9"/>
  <c r="E328" i="9"/>
  <c r="F328" i="9" s="1"/>
  <c r="Q328" i="9"/>
  <c r="AF328" i="9"/>
  <c r="B329" i="9"/>
  <c r="E329" i="9"/>
  <c r="F329" i="9" s="1"/>
  <c r="Q329" i="9"/>
  <c r="AF329" i="9"/>
  <c r="E330" i="9"/>
  <c r="F330" i="9" s="1"/>
  <c r="Q330" i="9"/>
  <c r="AF330" i="9"/>
  <c r="E331" i="9"/>
  <c r="F331" i="9" s="1"/>
  <c r="AU331" i="9" s="1"/>
  <c r="AT331" i="9" s="1"/>
  <c r="AS331" i="9" s="1"/>
  <c r="AR331" i="9" s="1"/>
  <c r="AQ331" i="9" s="1"/>
  <c r="AP331" i="9" s="1"/>
  <c r="AO331" i="9" s="1"/>
  <c r="AN331" i="9" s="1"/>
  <c r="AM331" i="9" s="1"/>
  <c r="AL331" i="9" s="1"/>
  <c r="Q331" i="9"/>
  <c r="AF331" i="9"/>
  <c r="B332" i="9"/>
  <c r="E332" i="9"/>
  <c r="F332" i="9" s="1"/>
  <c r="Q332" i="9"/>
  <c r="AF332" i="9"/>
  <c r="E333" i="9"/>
  <c r="F333" i="9"/>
  <c r="G333" i="9" s="1"/>
  <c r="K333" i="9" s="1"/>
  <c r="Q333" i="9"/>
  <c r="AF333" i="9"/>
  <c r="E334" i="9"/>
  <c r="F334" i="9" s="1"/>
  <c r="Q334" i="9"/>
  <c r="AF334" i="9"/>
  <c r="E335" i="9"/>
  <c r="F335" i="9"/>
  <c r="Q335" i="9"/>
  <c r="AF335" i="9"/>
  <c r="E336" i="9"/>
  <c r="F336" i="9" s="1"/>
  <c r="Q336" i="9"/>
  <c r="AF336" i="9"/>
  <c r="E337" i="9"/>
  <c r="F337" i="9" s="1"/>
  <c r="Q337" i="9"/>
  <c r="AF337" i="9"/>
  <c r="E338" i="9"/>
  <c r="F338" i="9" s="1"/>
  <c r="AU338" i="9" s="1"/>
  <c r="Q338" i="9"/>
  <c r="AF338" i="9"/>
  <c r="E339" i="9"/>
  <c r="F339" i="9" s="1"/>
  <c r="Q339" i="9"/>
  <c r="AF339" i="9"/>
  <c r="E340" i="9"/>
  <c r="F340" i="9" s="1"/>
  <c r="Q340" i="9"/>
  <c r="AF340" i="9"/>
  <c r="E341" i="9"/>
  <c r="F341" i="9"/>
  <c r="Q341" i="9"/>
  <c r="AF341" i="9"/>
  <c r="E342" i="9"/>
  <c r="F342" i="9" s="1"/>
  <c r="Q342" i="9"/>
  <c r="AF342" i="9"/>
  <c r="E343" i="9"/>
  <c r="F343" i="9"/>
  <c r="Q343" i="9"/>
  <c r="AF343" i="9"/>
  <c r="E344" i="9"/>
  <c r="F344" i="9" s="1"/>
  <c r="Z344" i="9" s="1"/>
  <c r="Q344" i="9"/>
  <c r="AF344" i="9"/>
  <c r="E345" i="9"/>
  <c r="F345" i="9" s="1"/>
  <c r="Q345" i="9"/>
  <c r="AF345" i="9"/>
  <c r="E346" i="9"/>
  <c r="F346" i="9" s="1"/>
  <c r="AU346" i="9" s="1"/>
  <c r="Q346" i="9"/>
  <c r="AF346" i="9"/>
  <c r="E347" i="9"/>
  <c r="F347" i="9" s="1"/>
  <c r="Q347" i="9"/>
  <c r="AF347" i="9"/>
  <c r="E348" i="9"/>
  <c r="F348" i="9" s="1"/>
  <c r="Q348" i="9"/>
  <c r="AF348" i="9"/>
  <c r="E349" i="9"/>
  <c r="F349" i="9" s="1"/>
  <c r="Q349" i="9"/>
  <c r="AF349" i="9"/>
  <c r="E350" i="9"/>
  <c r="F350" i="9" s="1"/>
  <c r="Q350" i="9"/>
  <c r="AF350" i="9"/>
  <c r="E358" i="9"/>
  <c r="F358" i="9" s="1"/>
  <c r="Q358" i="9"/>
  <c r="AF358" i="9"/>
  <c r="E360" i="9"/>
  <c r="F360" i="9" s="1"/>
  <c r="Q360" i="9"/>
  <c r="AF360" i="9"/>
  <c r="E361" i="9"/>
  <c r="F361" i="9" s="1"/>
  <c r="Z361" i="9" s="1"/>
  <c r="Q361" i="9"/>
  <c r="AF361" i="9"/>
  <c r="E362" i="9"/>
  <c r="F362" i="9" s="1"/>
  <c r="Q362" i="9"/>
  <c r="AF362" i="9"/>
  <c r="E365" i="9"/>
  <c r="F365" i="9"/>
  <c r="Q365" i="9"/>
  <c r="AF365" i="9"/>
  <c r="E366" i="9"/>
  <c r="F366" i="9" s="1"/>
  <c r="G366" i="9" s="1"/>
  <c r="K366" i="9" s="1"/>
  <c r="Q366" i="9"/>
  <c r="AF366" i="9"/>
  <c r="E375" i="9"/>
  <c r="F375" i="9" s="1"/>
  <c r="Q375" i="9"/>
  <c r="AF375" i="9"/>
  <c r="E381" i="9"/>
  <c r="F381" i="9" s="1"/>
  <c r="Q381" i="9"/>
  <c r="AF381" i="9"/>
  <c r="E382" i="9"/>
  <c r="F382" i="9" s="1"/>
  <c r="Q382" i="9"/>
  <c r="AF382" i="9"/>
  <c r="E383" i="9"/>
  <c r="F383" i="9" s="1"/>
  <c r="Q383" i="9"/>
  <c r="AF383" i="9"/>
  <c r="E386" i="9"/>
  <c r="F386" i="9" s="1"/>
  <c r="Q386" i="9"/>
  <c r="AF386" i="9"/>
  <c r="E389" i="9"/>
  <c r="F389" i="9" s="1"/>
  <c r="Q389" i="9"/>
  <c r="AF389" i="9"/>
  <c r="E390" i="9"/>
  <c r="F390" i="9" s="1"/>
  <c r="Q390" i="9"/>
  <c r="AF390" i="9"/>
  <c r="E391" i="9"/>
  <c r="F391" i="9" s="1"/>
  <c r="Q391" i="9"/>
  <c r="AF391" i="9"/>
  <c r="E392" i="9"/>
  <c r="F392" i="9" s="1"/>
  <c r="Q392" i="9"/>
  <c r="AF392" i="9"/>
  <c r="E393" i="9"/>
  <c r="F393" i="9"/>
  <c r="Q393" i="9"/>
  <c r="AF393" i="9"/>
  <c r="E394" i="9"/>
  <c r="F394" i="9" s="1"/>
  <c r="Z394" i="9" s="1"/>
  <c r="Q394" i="9"/>
  <c r="AF394" i="9"/>
  <c r="E395" i="9"/>
  <c r="F395" i="9"/>
  <c r="Q395" i="9"/>
  <c r="AF395" i="9"/>
  <c r="E396" i="9"/>
  <c r="F396" i="9" s="1"/>
  <c r="Z396" i="9" s="1"/>
  <c r="Q396" i="9"/>
  <c r="AF396" i="9"/>
  <c r="E397" i="9"/>
  <c r="F397" i="9" s="1"/>
  <c r="Z397" i="9" s="1"/>
  <c r="Q397" i="9"/>
  <c r="AF397" i="9"/>
  <c r="E398" i="9"/>
  <c r="F398" i="9"/>
  <c r="Q398" i="9"/>
  <c r="AF398" i="9"/>
  <c r="E399" i="9"/>
  <c r="F399" i="9" s="1"/>
  <c r="Q399" i="9"/>
  <c r="AF399" i="9"/>
  <c r="E400" i="9"/>
  <c r="F400" i="9" s="1"/>
  <c r="Q400" i="9"/>
  <c r="AF400" i="9"/>
  <c r="E401" i="9"/>
  <c r="F401" i="9" s="1"/>
  <c r="Q401" i="9"/>
  <c r="AF401" i="9"/>
  <c r="E402" i="9"/>
  <c r="F402" i="9" s="1"/>
  <c r="Q402" i="9"/>
  <c r="AF402" i="9"/>
  <c r="E403" i="9"/>
  <c r="F403" i="9" s="1"/>
  <c r="Q403" i="9"/>
  <c r="AF403" i="9"/>
  <c r="E404" i="9"/>
  <c r="F404" i="9" s="1"/>
  <c r="AU404" i="9" s="1"/>
  <c r="Q404" i="9"/>
  <c r="AF404" i="9"/>
  <c r="E405" i="9"/>
  <c r="F405" i="9" s="1"/>
  <c r="Q405" i="9"/>
  <c r="AF405" i="9"/>
  <c r="E406" i="9"/>
  <c r="F406" i="9" s="1"/>
  <c r="G406" i="9" s="1"/>
  <c r="Q406" i="9"/>
  <c r="AF406" i="9"/>
  <c r="E407" i="9"/>
  <c r="F407" i="9" s="1"/>
  <c r="Q407" i="9"/>
  <c r="AF407" i="9"/>
  <c r="E408" i="9"/>
  <c r="F408" i="9" s="1"/>
  <c r="AU408" i="9" s="1"/>
  <c r="Q408" i="9"/>
  <c r="AF408" i="9"/>
  <c r="E409" i="9"/>
  <c r="F409" i="9" s="1"/>
  <c r="Q409" i="9"/>
  <c r="AF409" i="9"/>
  <c r="E410" i="9"/>
  <c r="F410" i="9" s="1"/>
  <c r="Q410" i="9"/>
  <c r="AF410" i="9"/>
  <c r="E411" i="9"/>
  <c r="F411" i="9" s="1"/>
  <c r="Q411" i="9"/>
  <c r="AF411" i="9"/>
  <c r="E412" i="9"/>
  <c r="F412" i="9" s="1"/>
  <c r="Q412" i="9"/>
  <c r="AF412" i="9"/>
  <c r="E413" i="9"/>
  <c r="F413" i="9" s="1"/>
  <c r="Q413" i="9"/>
  <c r="AF413" i="9"/>
  <c r="E414" i="9"/>
  <c r="F414" i="9" s="1"/>
  <c r="Q414" i="9"/>
  <c r="AF414" i="9"/>
  <c r="E415" i="9"/>
  <c r="F415" i="9" s="1"/>
  <c r="Q415" i="9"/>
  <c r="AF415" i="9"/>
  <c r="E416" i="9"/>
  <c r="F416" i="9" s="1"/>
  <c r="G416" i="9" s="1"/>
  <c r="Q416" i="9"/>
  <c r="AF416" i="9"/>
  <c r="AU416" i="9"/>
  <c r="AT416" i="9" s="1"/>
  <c r="AS416" i="9" s="1"/>
  <c r="AR416" i="9" s="1"/>
  <c r="AQ416" i="9" s="1"/>
  <c r="AP416" i="9" s="1"/>
  <c r="AO416" i="9" s="1"/>
  <c r="AN416" i="9" s="1"/>
  <c r="AM416" i="9" s="1"/>
  <c r="AL416" i="9" s="1"/>
  <c r="E417" i="9"/>
  <c r="F417" i="9" s="1"/>
  <c r="Q417" i="9"/>
  <c r="AF417" i="9"/>
  <c r="E418" i="9"/>
  <c r="F418" i="9" s="1"/>
  <c r="Q418" i="9"/>
  <c r="AF418" i="9"/>
  <c r="E419" i="9"/>
  <c r="F419" i="9" s="1"/>
  <c r="G419" i="9" s="1"/>
  <c r="K419" i="9" s="1"/>
  <c r="Q419" i="9"/>
  <c r="AF419" i="9"/>
  <c r="E420" i="9"/>
  <c r="F420" i="9" s="1"/>
  <c r="Q420" i="9"/>
  <c r="AF420" i="9"/>
  <c r="E421" i="9"/>
  <c r="F421" i="9" s="1"/>
  <c r="G421" i="9" s="1"/>
  <c r="Q421" i="9"/>
  <c r="AF421" i="9"/>
  <c r="E429" i="9"/>
  <c r="F429" i="9" s="1"/>
  <c r="Q429" i="9"/>
  <c r="AF429" i="9"/>
  <c r="E433" i="9"/>
  <c r="F433" i="9" s="1"/>
  <c r="Q433" i="9"/>
  <c r="AF433" i="9"/>
  <c r="E434" i="9"/>
  <c r="F434" i="9" s="1"/>
  <c r="AU434" i="9" s="1"/>
  <c r="Q434" i="9"/>
  <c r="AF434" i="9"/>
  <c r="E435" i="9"/>
  <c r="F435" i="9" s="1"/>
  <c r="G435" i="9" s="1"/>
  <c r="Q435" i="9"/>
  <c r="AF435" i="9"/>
  <c r="E436" i="9"/>
  <c r="F436" i="9" s="1"/>
  <c r="G436" i="9" s="1"/>
  <c r="Q436" i="9"/>
  <c r="AF436" i="9"/>
  <c r="E437" i="9"/>
  <c r="F437" i="9" s="1"/>
  <c r="Q437" i="9"/>
  <c r="AF437" i="9"/>
  <c r="E438" i="9"/>
  <c r="F438" i="9"/>
  <c r="Q438" i="9"/>
  <c r="AF438" i="9"/>
  <c r="E439" i="9"/>
  <c r="F439" i="9" s="1"/>
  <c r="Q439" i="9"/>
  <c r="AF439" i="9"/>
  <c r="E440" i="9"/>
  <c r="F440" i="9" s="1"/>
  <c r="Q440" i="9"/>
  <c r="AF440" i="9"/>
  <c r="E446" i="9"/>
  <c r="F446" i="9"/>
  <c r="G446" i="9" s="1"/>
  <c r="Q446" i="9"/>
  <c r="AF446" i="9"/>
  <c r="E448" i="9"/>
  <c r="F448" i="9" s="1"/>
  <c r="Q448" i="9"/>
  <c r="AF448" i="9"/>
  <c r="E449" i="9"/>
  <c r="F449" i="9" s="1"/>
  <c r="Q449" i="9"/>
  <c r="AF449" i="9"/>
  <c r="E451" i="9"/>
  <c r="F451" i="9" s="1"/>
  <c r="AU451" i="9" s="1"/>
  <c r="AT451" i="9" s="1"/>
  <c r="AS451" i="9" s="1"/>
  <c r="AR451" i="9" s="1"/>
  <c r="AQ451" i="9" s="1"/>
  <c r="AP451" i="9" s="1"/>
  <c r="AO451" i="9" s="1"/>
  <c r="AN451" i="9" s="1"/>
  <c r="AM451" i="9" s="1"/>
  <c r="AL451" i="9" s="1"/>
  <c r="Q451" i="9"/>
  <c r="AF451" i="9"/>
  <c r="E455" i="9"/>
  <c r="F455" i="9" s="1"/>
  <c r="Q455" i="9"/>
  <c r="AF455" i="9"/>
  <c r="E459" i="9"/>
  <c r="F459" i="9" s="1"/>
  <c r="G459" i="9" s="1"/>
  <c r="Q459" i="9"/>
  <c r="AF459" i="9"/>
  <c r="E460" i="9"/>
  <c r="F460" i="9" s="1"/>
  <c r="Q460" i="9"/>
  <c r="AF460" i="9"/>
  <c r="E472" i="9"/>
  <c r="F472" i="9" s="1"/>
  <c r="G472" i="9" s="1"/>
  <c r="K472" i="9" s="1"/>
  <c r="Q472" i="9"/>
  <c r="AF472" i="9"/>
  <c r="E480" i="9"/>
  <c r="F480" i="9" s="1"/>
  <c r="Z480" i="9" s="1"/>
  <c r="Q480" i="9"/>
  <c r="AF480" i="9"/>
  <c r="E483" i="9"/>
  <c r="F483" i="9" s="1"/>
  <c r="Q483" i="9"/>
  <c r="AF483" i="9"/>
  <c r="E487" i="9"/>
  <c r="F487" i="9" s="1"/>
  <c r="Q487" i="9"/>
  <c r="AF487" i="9"/>
  <c r="E489" i="9"/>
  <c r="F489" i="9" s="1"/>
  <c r="Z489" i="9" s="1"/>
  <c r="Q489" i="9"/>
  <c r="AF489" i="9"/>
  <c r="E490" i="9"/>
  <c r="F490" i="9"/>
  <c r="Q490" i="9"/>
  <c r="AF490" i="9"/>
  <c r="E505" i="9"/>
  <c r="F505" i="9" s="1"/>
  <c r="Q505" i="9"/>
  <c r="AF505" i="9"/>
  <c r="E512" i="9"/>
  <c r="F512" i="9" s="1"/>
  <c r="Z512" i="9" s="1"/>
  <c r="Q512" i="9"/>
  <c r="AF512" i="9"/>
  <c r="E513" i="9"/>
  <c r="F513" i="9" s="1"/>
  <c r="Q513" i="9"/>
  <c r="AF513" i="9"/>
  <c r="E514" i="9"/>
  <c r="F514" i="9" s="1"/>
  <c r="AU514" i="9" s="1"/>
  <c r="AT514" i="9" s="1"/>
  <c r="AS514" i="9" s="1"/>
  <c r="AR514" i="9" s="1"/>
  <c r="AQ514" i="9" s="1"/>
  <c r="AP514" i="9" s="1"/>
  <c r="AO514" i="9" s="1"/>
  <c r="AN514" i="9" s="1"/>
  <c r="AM514" i="9" s="1"/>
  <c r="AL514" i="9" s="1"/>
  <c r="AI514" i="9" s="1"/>
  <c r="Q514" i="9"/>
  <c r="AF514" i="9"/>
  <c r="E515" i="9"/>
  <c r="F515" i="9" s="1"/>
  <c r="Q515" i="9"/>
  <c r="AF515" i="9"/>
  <c r="E516" i="9"/>
  <c r="F516" i="9"/>
  <c r="Q516" i="9"/>
  <c r="AF516" i="9"/>
  <c r="E517" i="9"/>
  <c r="F517" i="9" s="1"/>
  <c r="Q517" i="9"/>
  <c r="AF517" i="9"/>
  <c r="E518" i="9"/>
  <c r="F518" i="9" s="1"/>
  <c r="Q518" i="9"/>
  <c r="AF518" i="9"/>
  <c r="E519" i="9"/>
  <c r="F519" i="9" s="1"/>
  <c r="Q519" i="9"/>
  <c r="AF519" i="9"/>
  <c r="E527" i="9"/>
  <c r="F527" i="9" s="1"/>
  <c r="Q527" i="9"/>
  <c r="AF527" i="9"/>
  <c r="E528" i="9"/>
  <c r="F528" i="9" s="1"/>
  <c r="Q528" i="9"/>
  <c r="AF528" i="9"/>
  <c r="E529" i="9"/>
  <c r="F529" i="9" s="1"/>
  <c r="Q529" i="9"/>
  <c r="AF529" i="9"/>
  <c r="E537" i="9"/>
  <c r="F537" i="9" s="1"/>
  <c r="Q537" i="9"/>
  <c r="AF537" i="9"/>
  <c r="E538" i="9"/>
  <c r="F538" i="9" s="1"/>
  <c r="G538" i="9" s="1"/>
  <c r="K538" i="9" s="1"/>
  <c r="Q538" i="9"/>
  <c r="AF538" i="9"/>
  <c r="E547" i="9"/>
  <c r="F547" i="9" s="1"/>
  <c r="Q547" i="9"/>
  <c r="AF547" i="9"/>
  <c r="E551" i="9"/>
  <c r="F551" i="9" s="1"/>
  <c r="AU551" i="9" s="1"/>
  <c r="AT551" i="9" s="1"/>
  <c r="Q551" i="9"/>
  <c r="AF551" i="9"/>
  <c r="E552" i="9"/>
  <c r="F552" i="9" s="1"/>
  <c r="Q552" i="9"/>
  <c r="AF552" i="9"/>
  <c r="E553" i="9"/>
  <c r="F553" i="9" s="1"/>
  <c r="Q553" i="9"/>
  <c r="AF553" i="9"/>
  <c r="E554" i="9"/>
  <c r="F554" i="9" s="1"/>
  <c r="G554" i="9" s="1"/>
  <c r="Q554" i="9"/>
  <c r="AF554" i="9"/>
  <c r="E555" i="9"/>
  <c r="F555" i="9" s="1"/>
  <c r="Q555" i="9"/>
  <c r="AF555" i="9"/>
  <c r="E556" i="9"/>
  <c r="F556" i="9" s="1"/>
  <c r="Q556" i="9"/>
  <c r="AF556" i="9"/>
  <c r="E557" i="9"/>
  <c r="F557" i="9" s="1"/>
  <c r="Q557" i="9"/>
  <c r="AF557" i="9"/>
  <c r="E558" i="9"/>
  <c r="F558" i="9" s="1"/>
  <c r="Q558" i="9"/>
  <c r="AF558" i="9"/>
  <c r="E559" i="9"/>
  <c r="F559" i="9" s="1"/>
  <c r="Q559" i="9"/>
  <c r="AF559" i="9"/>
  <c r="E560" i="9"/>
  <c r="F560" i="9" s="1"/>
  <c r="Q560" i="9"/>
  <c r="AF560" i="9"/>
  <c r="E561" i="9"/>
  <c r="F561" i="9" s="1"/>
  <c r="Q561" i="9"/>
  <c r="AF561" i="9"/>
  <c r="E562" i="9"/>
  <c r="F562" i="9" s="1"/>
  <c r="Q562" i="9"/>
  <c r="AF562" i="9"/>
  <c r="E563" i="9"/>
  <c r="F563" i="9" s="1"/>
  <c r="AU563" i="9" s="1"/>
  <c r="AT563" i="9" s="1"/>
  <c r="Q563" i="9"/>
  <c r="AF563" i="9"/>
  <c r="E564" i="9"/>
  <c r="F564" i="9" s="1"/>
  <c r="Q564" i="9"/>
  <c r="AF564" i="9"/>
  <c r="E565" i="9"/>
  <c r="F565" i="9" s="1"/>
  <c r="Q565" i="9"/>
  <c r="AF565" i="9"/>
  <c r="E566" i="9"/>
  <c r="F566" i="9" s="1"/>
  <c r="Z566" i="9" s="1"/>
  <c r="Q566" i="9"/>
  <c r="AF566" i="9"/>
  <c r="E567" i="9"/>
  <c r="F567" i="9"/>
  <c r="AU567" i="9" s="1"/>
  <c r="AT567" i="9" s="1"/>
  <c r="AS567" i="9" s="1"/>
  <c r="AR567" i="9" s="1"/>
  <c r="AQ567" i="9" s="1"/>
  <c r="AP567" i="9" s="1"/>
  <c r="AO567" i="9" s="1"/>
  <c r="AN567" i="9" s="1"/>
  <c r="AM567" i="9" s="1"/>
  <c r="AL567" i="9" s="1"/>
  <c r="AI567" i="9" s="1"/>
  <c r="Q567" i="9"/>
  <c r="AF567" i="9"/>
  <c r="E568" i="9"/>
  <c r="F568" i="9" s="1"/>
  <c r="AU568" i="9" s="1"/>
  <c r="Q568" i="9"/>
  <c r="AF568" i="9"/>
  <c r="E569" i="9"/>
  <c r="F569" i="9" s="1"/>
  <c r="Q569" i="9"/>
  <c r="AF569" i="9"/>
  <c r="E570" i="9"/>
  <c r="F570" i="9" s="1"/>
  <c r="Q570" i="9"/>
  <c r="AF570" i="9"/>
  <c r="E571" i="9"/>
  <c r="F571" i="9" s="1"/>
  <c r="AU571" i="9" s="1"/>
  <c r="Q571" i="9"/>
  <c r="AF571" i="9"/>
  <c r="E572" i="9"/>
  <c r="F572" i="9" s="1"/>
  <c r="Z572" i="9" s="1"/>
  <c r="Q572" i="9"/>
  <c r="AF572" i="9"/>
  <c r="E573" i="9"/>
  <c r="F573" i="9" s="1"/>
  <c r="Q573" i="9"/>
  <c r="AF573" i="9"/>
  <c r="E574" i="9"/>
  <c r="F574" i="9" s="1"/>
  <c r="Q574" i="9"/>
  <c r="AF574" i="9"/>
  <c r="E575" i="9"/>
  <c r="F575" i="9" s="1"/>
  <c r="Q575" i="9"/>
  <c r="AF575" i="9"/>
  <c r="AB2" i="11"/>
  <c r="AB15" i="11"/>
  <c r="AD2" i="11"/>
  <c r="AY2" i="11"/>
  <c r="AB13" i="11"/>
  <c r="AB17" i="11"/>
  <c r="AB14" i="11"/>
  <c r="F16" i="11"/>
  <c r="F17" i="11" s="1"/>
  <c r="AB16" i="11"/>
  <c r="C17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H58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I77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B120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B156" i="11"/>
  <c r="J156" i="11"/>
  <c r="Q156" i="11"/>
  <c r="Q157" i="11"/>
  <c r="B158" i="11"/>
  <c r="Q158" i="11"/>
  <c r="Q159" i="11"/>
  <c r="Q160" i="11"/>
  <c r="Q161" i="11"/>
  <c r="Q162" i="11"/>
  <c r="Q163" i="11"/>
  <c r="Q164" i="11"/>
  <c r="Q165" i="11"/>
  <c r="Q166" i="11"/>
  <c r="Q167" i="11"/>
  <c r="Q168" i="11"/>
  <c r="B169" i="11"/>
  <c r="Q169" i="11"/>
  <c r="Q170" i="11"/>
  <c r="Q171" i="11"/>
  <c r="Q172" i="11"/>
  <c r="Q173" i="11"/>
  <c r="Q174" i="11"/>
  <c r="I175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I192" i="11"/>
  <c r="Q192" i="11"/>
  <c r="Q193" i="11"/>
  <c r="Q194" i="11"/>
  <c r="Q195" i="11"/>
  <c r="Q196" i="11"/>
  <c r="Q197" i="11"/>
  <c r="Q198" i="11"/>
  <c r="Q199" i="11"/>
  <c r="I200" i="11"/>
  <c r="Q200" i="11"/>
  <c r="Q201" i="11"/>
  <c r="Q202" i="11"/>
  <c r="Q203" i="11"/>
  <c r="Q204" i="11"/>
  <c r="Q205" i="11"/>
  <c r="Q206" i="11"/>
  <c r="Q207" i="11"/>
  <c r="K208" i="11"/>
  <c r="Q208" i="11"/>
  <c r="Q209" i="11"/>
  <c r="Q210" i="11"/>
  <c r="Q211" i="11"/>
  <c r="Q212" i="11"/>
  <c r="I213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B245" i="11"/>
  <c r="Q245" i="11"/>
  <c r="B246" i="11"/>
  <c r="Q246" i="11"/>
  <c r="B247" i="11"/>
  <c r="Q247" i="11"/>
  <c r="Q248" i="11"/>
  <c r="Q249" i="11"/>
  <c r="Q250" i="11"/>
  <c r="B251" i="11"/>
  <c r="Q251" i="11"/>
  <c r="Q252" i="11"/>
  <c r="Q253" i="11"/>
  <c r="Q254" i="11"/>
  <c r="Q255" i="11"/>
  <c r="B256" i="11"/>
  <c r="Q256" i="11"/>
  <c r="Q257" i="11"/>
  <c r="Q258" i="11"/>
  <c r="Q259" i="11"/>
  <c r="Q260" i="11"/>
  <c r="B261" i="11"/>
  <c r="Q261" i="11"/>
  <c r="Q262" i="11"/>
  <c r="B263" i="11"/>
  <c r="Q263" i="11"/>
  <c r="Q264" i="11"/>
  <c r="Q265" i="11"/>
  <c r="Q266" i="11"/>
  <c r="Q267" i="11"/>
  <c r="Q268" i="11"/>
  <c r="Q269" i="11"/>
  <c r="B270" i="11"/>
  <c r="Q270" i="11"/>
  <c r="Q271" i="11"/>
  <c r="Q272" i="11"/>
  <c r="Q273" i="11"/>
  <c r="Q274" i="11"/>
  <c r="Q275" i="11"/>
  <c r="K276" i="11"/>
  <c r="Q276" i="11"/>
  <c r="Q277" i="11"/>
  <c r="K278" i="11"/>
  <c r="Q278" i="11"/>
  <c r="Q279" i="11"/>
  <c r="Q280" i="11"/>
  <c r="Q281" i="11"/>
  <c r="Q282" i="11"/>
  <c r="Q283" i="11"/>
  <c r="Q284" i="11"/>
  <c r="B285" i="11"/>
  <c r="Q285" i="11"/>
  <c r="Q286" i="11"/>
  <c r="Q287" i="11"/>
  <c r="B288" i="11"/>
  <c r="Q288" i="11"/>
  <c r="Q289" i="11"/>
  <c r="J290" i="11"/>
  <c r="Q290" i="11"/>
  <c r="Q291" i="11"/>
  <c r="Q292" i="11"/>
  <c r="B293" i="11"/>
  <c r="Q293" i="11"/>
  <c r="K294" i="11"/>
  <c r="Q294" i="11"/>
  <c r="Q295" i="11"/>
  <c r="Q296" i="11"/>
  <c r="Q297" i="11"/>
  <c r="Q298" i="11"/>
  <c r="Q299" i="11"/>
  <c r="Q300" i="11"/>
  <c r="Q301" i="11"/>
  <c r="K302" i="11"/>
  <c r="Q302" i="11"/>
  <c r="Q303" i="11"/>
  <c r="Q304" i="11"/>
  <c r="Q305" i="11"/>
  <c r="K306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K318" i="11"/>
  <c r="Q318" i="11"/>
  <c r="Q319" i="11"/>
  <c r="B320" i="11"/>
  <c r="Q320" i="11"/>
  <c r="Q321" i="11"/>
  <c r="K322" i="11"/>
  <c r="Q322" i="11"/>
  <c r="B323" i="11"/>
  <c r="Q323" i="11"/>
  <c r="Q324" i="11"/>
  <c r="Q325" i="11"/>
  <c r="Q326" i="11"/>
  <c r="Q327" i="11"/>
  <c r="Q328" i="11"/>
  <c r="Q329" i="11"/>
  <c r="K330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9" i="11"/>
  <c r="Q351" i="11"/>
  <c r="Q352" i="11"/>
  <c r="Q353" i="11"/>
  <c r="Q356" i="11"/>
  <c r="Q357" i="11"/>
  <c r="Q366" i="11"/>
  <c r="Q372" i="11"/>
  <c r="Q373" i="11"/>
  <c r="K374" i="11"/>
  <c r="Q374" i="11"/>
  <c r="K377" i="11"/>
  <c r="Q377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K411" i="11"/>
  <c r="Q411" i="11"/>
  <c r="Q412" i="11"/>
  <c r="Q413" i="11"/>
  <c r="Q414" i="11"/>
  <c r="Q422" i="11"/>
  <c r="Q426" i="11"/>
  <c r="Q427" i="11"/>
  <c r="Q428" i="11"/>
  <c r="K429" i="11"/>
  <c r="Q429" i="11"/>
  <c r="Q430" i="11"/>
  <c r="Q431" i="11"/>
  <c r="Q432" i="11"/>
  <c r="Q433" i="11"/>
  <c r="Q439" i="11"/>
  <c r="Q441" i="11"/>
  <c r="Q442" i="11"/>
  <c r="Q444" i="11"/>
  <c r="Q448" i="11"/>
  <c r="Q452" i="11"/>
  <c r="Q453" i="11"/>
  <c r="K465" i="11"/>
  <c r="Q465" i="11"/>
  <c r="Q473" i="11"/>
  <c r="Q476" i="11"/>
  <c r="Q480" i="11"/>
  <c r="K482" i="11"/>
  <c r="Q482" i="11"/>
  <c r="Q483" i="11"/>
  <c r="Q498" i="11"/>
  <c r="Q505" i="11"/>
  <c r="K506" i="11"/>
  <c r="Q506" i="11"/>
  <c r="Q507" i="11"/>
  <c r="Q508" i="11"/>
  <c r="Q509" i="11"/>
  <c r="Q510" i="11"/>
  <c r="Q511" i="11"/>
  <c r="Q512" i="11"/>
  <c r="Q520" i="11"/>
  <c r="Q521" i="11"/>
  <c r="Q522" i="11"/>
  <c r="Q530" i="11"/>
  <c r="Q531" i="11"/>
  <c r="Q540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K556" i="11"/>
  <c r="Q556" i="11"/>
  <c r="Q557" i="11"/>
  <c r="Q558" i="11"/>
  <c r="Q559" i="11"/>
  <c r="K560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K594" i="11"/>
  <c r="Q594" i="11"/>
  <c r="Q595" i="11"/>
  <c r="K596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9" i="11"/>
  <c r="Q620" i="11"/>
  <c r="Q621" i="11"/>
  <c r="D11" i="8"/>
  <c r="P634" i="8" s="1"/>
  <c r="D12" i="8"/>
  <c r="AB2" i="8"/>
  <c r="AD2" i="8"/>
  <c r="AB3" i="8"/>
  <c r="AB4" i="8"/>
  <c r="AB5" i="8"/>
  <c r="AY7" i="8"/>
  <c r="AB6" i="8"/>
  <c r="AB7" i="8"/>
  <c r="AB8" i="8"/>
  <c r="AF8" i="8"/>
  <c r="C9" i="8"/>
  <c r="D9" i="8"/>
  <c r="AB9" i="8"/>
  <c r="AF9" i="8"/>
  <c r="AB10" i="8"/>
  <c r="AY11" i="8"/>
  <c r="AB12" i="8"/>
  <c r="AY12" i="8"/>
  <c r="D13" i="8"/>
  <c r="AB13" i="8"/>
  <c r="AY13" i="8"/>
  <c r="AB14" i="8"/>
  <c r="AY14" i="8"/>
  <c r="BL14" i="8"/>
  <c r="AB15" i="8"/>
  <c r="BL12" i="8"/>
  <c r="AY15" i="8"/>
  <c r="F16" i="8"/>
  <c r="F17" i="8" s="1"/>
  <c r="AB16" i="8"/>
  <c r="AY16" i="8"/>
  <c r="C17" i="8"/>
  <c r="AB17" i="8"/>
  <c r="AY17" i="8"/>
  <c r="BL17" i="8"/>
  <c r="BK17" i="8"/>
  <c r="BJ17" i="8"/>
  <c r="AB18" i="8"/>
  <c r="AY18" i="8"/>
  <c r="BL18" i="8"/>
  <c r="AY19" i="8"/>
  <c r="BK19" i="8"/>
  <c r="BL19" i="8"/>
  <c r="AY20" i="8"/>
  <c r="BK20" i="8"/>
  <c r="BL20" i="8"/>
  <c r="E21" i="8"/>
  <c r="F21" i="8" s="1"/>
  <c r="Q21" i="8"/>
  <c r="AF21" i="8"/>
  <c r="AY21" i="8"/>
  <c r="BL21" i="8"/>
  <c r="BK21" i="8"/>
  <c r="BJ21" i="8"/>
  <c r="E22" i="8"/>
  <c r="F22" i="8" s="1"/>
  <c r="AU22" i="8" s="1"/>
  <c r="AT22" i="8" s="1"/>
  <c r="AS22" i="8" s="1"/>
  <c r="AR22" i="8" s="1"/>
  <c r="AQ22" i="8" s="1"/>
  <c r="AP22" i="8" s="1"/>
  <c r="AO22" i="8" s="1"/>
  <c r="AN22" i="8" s="1"/>
  <c r="AM22" i="8" s="1"/>
  <c r="AL22" i="8" s="1"/>
  <c r="Q22" i="8"/>
  <c r="AF22" i="8"/>
  <c r="AY22" i="8"/>
  <c r="E23" i="8"/>
  <c r="F23" i="8" s="1"/>
  <c r="Q23" i="8"/>
  <c r="AF23" i="8"/>
  <c r="AY23" i="8"/>
  <c r="BL23" i="8"/>
  <c r="E24" i="8"/>
  <c r="F24" i="8" s="1"/>
  <c r="AU24" i="8" s="1"/>
  <c r="Q24" i="8"/>
  <c r="AF24" i="8"/>
  <c r="AY24" i="8"/>
  <c r="BK24" i="8"/>
  <c r="BL24" i="8"/>
  <c r="E25" i="8"/>
  <c r="F25" i="8" s="1"/>
  <c r="Q25" i="8"/>
  <c r="AF25" i="8"/>
  <c r="AY25" i="8"/>
  <c r="BL25" i="8"/>
  <c r="E26" i="8"/>
  <c r="F26" i="8" s="1"/>
  <c r="Q26" i="8"/>
  <c r="AF26" i="8"/>
  <c r="AY26" i="8"/>
  <c r="E27" i="8"/>
  <c r="F27" i="8" s="1"/>
  <c r="Q27" i="8"/>
  <c r="AF27" i="8"/>
  <c r="AY27" i="8"/>
  <c r="BL27" i="8"/>
  <c r="E28" i="8"/>
  <c r="F28" i="8" s="1"/>
  <c r="G28" i="8" s="1"/>
  <c r="I28" i="8" s="1"/>
  <c r="Q28" i="8"/>
  <c r="AF28" i="8"/>
  <c r="AY28" i="8"/>
  <c r="BK28" i="8"/>
  <c r="BL28" i="8"/>
  <c r="E29" i="8"/>
  <c r="F29" i="8" s="1"/>
  <c r="R29" i="8" s="1"/>
  <c r="Q29" i="8"/>
  <c r="AF29" i="8"/>
  <c r="AY29" i="8"/>
  <c r="BL29" i="8"/>
  <c r="E30" i="8"/>
  <c r="F30" i="8" s="1"/>
  <c r="Q30" i="8"/>
  <c r="AF30" i="8"/>
  <c r="AY30" i="8"/>
  <c r="BK30" i="8"/>
  <c r="BL30" i="8"/>
  <c r="E31" i="8"/>
  <c r="F31" i="8" s="1"/>
  <c r="Q31" i="8"/>
  <c r="AF31" i="8"/>
  <c r="AY31" i="8"/>
  <c r="BL31" i="8"/>
  <c r="E32" i="8"/>
  <c r="F32" i="8"/>
  <c r="G32" i="8" s="1"/>
  <c r="I32" i="8" s="1"/>
  <c r="Q32" i="8"/>
  <c r="Z32" i="8"/>
  <c r="AF32" i="8"/>
  <c r="AY32" i="8"/>
  <c r="BK32" i="8"/>
  <c r="BL32" i="8"/>
  <c r="E33" i="8"/>
  <c r="F33" i="8" s="1"/>
  <c r="Q33" i="8"/>
  <c r="AF33" i="8"/>
  <c r="AY33" i="8"/>
  <c r="BL33" i="8"/>
  <c r="E34" i="8"/>
  <c r="F34" i="8" s="1"/>
  <c r="Q34" i="8"/>
  <c r="AF34" i="8"/>
  <c r="AY34" i="8"/>
  <c r="E35" i="8"/>
  <c r="F35" i="8" s="1"/>
  <c r="Q35" i="8"/>
  <c r="AF35" i="8"/>
  <c r="AY35" i="8"/>
  <c r="BL35" i="8"/>
  <c r="E36" i="8"/>
  <c r="F36" i="8" s="1"/>
  <c r="AU36" i="8" s="1"/>
  <c r="Q36" i="8"/>
  <c r="AF36" i="8"/>
  <c r="AY36" i="8"/>
  <c r="BK36" i="8"/>
  <c r="BL36" i="8"/>
  <c r="E37" i="8"/>
  <c r="F37" i="8" s="1"/>
  <c r="G37" i="8" s="1"/>
  <c r="Q37" i="8"/>
  <c r="AF37" i="8"/>
  <c r="AY37" i="8"/>
  <c r="BL37" i="8"/>
  <c r="E38" i="8"/>
  <c r="F38" i="8" s="1"/>
  <c r="Q38" i="8"/>
  <c r="AF38" i="8"/>
  <c r="AY38" i="8"/>
  <c r="E39" i="8"/>
  <c r="F39" i="8" s="1"/>
  <c r="Q39" i="8"/>
  <c r="AF39" i="8"/>
  <c r="AY39" i="8"/>
  <c r="BL39" i="8"/>
  <c r="E40" i="8"/>
  <c r="F40" i="8" s="1"/>
  <c r="Q40" i="8"/>
  <c r="AF40" i="8"/>
  <c r="AY40" i="8"/>
  <c r="BI40" i="8"/>
  <c r="BK40" i="8"/>
  <c r="BJ40" i="8"/>
  <c r="BL40" i="8"/>
  <c r="E41" i="8"/>
  <c r="F41" i="8" s="1"/>
  <c r="G41" i="8" s="1"/>
  <c r="Q41" i="8"/>
  <c r="AF41" i="8"/>
  <c r="AY41" i="8"/>
  <c r="BL41" i="8"/>
  <c r="E42" i="8"/>
  <c r="F42" i="8" s="1"/>
  <c r="Q42" i="8"/>
  <c r="AF42" i="8"/>
  <c r="AY42" i="8"/>
  <c r="BK42" i="8"/>
  <c r="BL42" i="8"/>
  <c r="E43" i="8"/>
  <c r="F43" i="8" s="1"/>
  <c r="Q43" i="8"/>
  <c r="AF43" i="8"/>
  <c r="AY43" i="8"/>
  <c r="BL43" i="8"/>
  <c r="E44" i="8"/>
  <c r="F44" i="8" s="1"/>
  <c r="G44" i="8" s="1"/>
  <c r="Q44" i="8"/>
  <c r="AF44" i="8"/>
  <c r="AY44" i="8"/>
  <c r="BL44" i="8"/>
  <c r="E45" i="8"/>
  <c r="F45" i="8" s="1"/>
  <c r="Q45" i="8"/>
  <c r="AF45" i="8"/>
  <c r="E46" i="8"/>
  <c r="F46" i="8" s="1"/>
  <c r="G46" i="8" s="1"/>
  <c r="Q46" i="8"/>
  <c r="AF46" i="8"/>
  <c r="E47" i="8"/>
  <c r="F47" i="8" s="1"/>
  <c r="Q47" i="8"/>
  <c r="AF47" i="8"/>
  <c r="E48" i="8"/>
  <c r="F48" i="8" s="1"/>
  <c r="Q48" i="8"/>
  <c r="AF48" i="8"/>
  <c r="E49" i="8"/>
  <c r="F49" i="8" s="1"/>
  <c r="G49" i="8" s="1"/>
  <c r="Q49" i="8"/>
  <c r="AF49" i="8"/>
  <c r="E50" i="8"/>
  <c r="F50" i="8" s="1"/>
  <c r="G50" i="8" s="1"/>
  <c r="Q50" i="8"/>
  <c r="AF50" i="8"/>
  <c r="E51" i="8"/>
  <c r="F51" i="8" s="1"/>
  <c r="Q51" i="8"/>
  <c r="AF51" i="8"/>
  <c r="E52" i="8"/>
  <c r="F52" i="8" s="1"/>
  <c r="Q52" i="8"/>
  <c r="AF52" i="8"/>
  <c r="E53" i="8"/>
  <c r="F53" i="8" s="1"/>
  <c r="Q53" i="8"/>
  <c r="AF53" i="8"/>
  <c r="E54" i="8"/>
  <c r="F54" i="8" s="1"/>
  <c r="Q54" i="8"/>
  <c r="AF54" i="8"/>
  <c r="E55" i="8"/>
  <c r="F55" i="8" s="1"/>
  <c r="G55" i="8" s="1"/>
  <c r="Q55" i="8"/>
  <c r="AF55" i="8"/>
  <c r="E56" i="8"/>
  <c r="F56" i="8"/>
  <c r="Q56" i="8"/>
  <c r="AF56" i="8"/>
  <c r="E57" i="8"/>
  <c r="F57" i="8" s="1"/>
  <c r="G57" i="8" s="1"/>
  <c r="Q57" i="8"/>
  <c r="AF57" i="8"/>
  <c r="B58" i="8"/>
  <c r="E58" i="8"/>
  <c r="F58" i="8" s="1"/>
  <c r="Q58" i="8"/>
  <c r="AF58" i="8"/>
  <c r="E59" i="8"/>
  <c r="F59" i="8" s="1"/>
  <c r="Q59" i="8"/>
  <c r="AF59" i="8"/>
  <c r="E60" i="8"/>
  <c r="F60" i="8" s="1"/>
  <c r="G60" i="8" s="1"/>
  <c r="Q60" i="8"/>
  <c r="AF60" i="8"/>
  <c r="B61" i="8"/>
  <c r="E61" i="8"/>
  <c r="F61" i="8" s="1"/>
  <c r="Q61" i="8"/>
  <c r="AF61" i="8"/>
  <c r="E62" i="8"/>
  <c r="F62" i="8" s="1"/>
  <c r="Q62" i="8"/>
  <c r="AF62" i="8"/>
  <c r="B63" i="8"/>
  <c r="E63" i="8"/>
  <c r="F63" i="8" s="1"/>
  <c r="Q63" i="8"/>
  <c r="AF63" i="8"/>
  <c r="E64" i="8"/>
  <c r="F64" i="8" s="1"/>
  <c r="AU64" i="8" s="1"/>
  <c r="Q64" i="8"/>
  <c r="AF64" i="8"/>
  <c r="B65" i="8"/>
  <c r="E65" i="8"/>
  <c r="F65" i="8" s="1"/>
  <c r="Z65" i="8" s="1"/>
  <c r="Q65" i="8"/>
  <c r="AF65" i="8"/>
  <c r="E66" i="8"/>
  <c r="F66" i="8" s="1"/>
  <c r="Q66" i="8"/>
  <c r="AF66" i="8"/>
  <c r="B67" i="8"/>
  <c r="E67" i="8"/>
  <c r="F67" i="8" s="1"/>
  <c r="Z67" i="8" s="1"/>
  <c r="Q67" i="8"/>
  <c r="AF67" i="8"/>
  <c r="E68" i="8"/>
  <c r="F68" i="8" s="1"/>
  <c r="G68" i="8" s="1"/>
  <c r="Q68" i="8"/>
  <c r="AF68" i="8"/>
  <c r="B69" i="8"/>
  <c r="E69" i="8"/>
  <c r="F69" i="8" s="1"/>
  <c r="Q69" i="8"/>
  <c r="AF69" i="8"/>
  <c r="E70" i="8"/>
  <c r="F70" i="8" s="1"/>
  <c r="Z70" i="8" s="1"/>
  <c r="Q70" i="8"/>
  <c r="AF70" i="8"/>
  <c r="B71" i="8"/>
  <c r="E71" i="8"/>
  <c r="F71" i="8" s="1"/>
  <c r="Q71" i="8"/>
  <c r="AF71" i="8"/>
  <c r="E72" i="8"/>
  <c r="F72" i="8" s="1"/>
  <c r="Q72" i="8"/>
  <c r="AF72" i="8"/>
  <c r="B73" i="8"/>
  <c r="E73" i="8"/>
  <c r="F73" i="8"/>
  <c r="Q73" i="8"/>
  <c r="AF73" i="8"/>
  <c r="E74" i="8"/>
  <c r="F74" i="8" s="1"/>
  <c r="Z74" i="8" s="1"/>
  <c r="Q74" i="8"/>
  <c r="AF74" i="8"/>
  <c r="B75" i="8"/>
  <c r="E75" i="8"/>
  <c r="F75" i="8" s="1"/>
  <c r="Q75" i="8"/>
  <c r="AF75" i="8"/>
  <c r="E76" i="8"/>
  <c r="F76" i="8" s="1"/>
  <c r="G76" i="8" s="1"/>
  <c r="Q76" i="8"/>
  <c r="AF76" i="8"/>
  <c r="E77" i="8"/>
  <c r="F77" i="8" s="1"/>
  <c r="Q77" i="8"/>
  <c r="AF77" i="8"/>
  <c r="E78" i="8"/>
  <c r="F78" i="8" s="1"/>
  <c r="Q78" i="8"/>
  <c r="AF78" i="8"/>
  <c r="E79" i="8"/>
  <c r="F79" i="8"/>
  <c r="Q79" i="8"/>
  <c r="AF79" i="8"/>
  <c r="E80" i="8"/>
  <c r="F80" i="8" s="1"/>
  <c r="Q80" i="8"/>
  <c r="AF80" i="8"/>
  <c r="E81" i="8"/>
  <c r="F81" i="8" s="1"/>
  <c r="Q81" i="8"/>
  <c r="AF81" i="8"/>
  <c r="E82" i="8"/>
  <c r="F82" i="8" s="1"/>
  <c r="Q82" i="8"/>
  <c r="AF82" i="8"/>
  <c r="E83" i="8"/>
  <c r="F83" i="8" s="1"/>
  <c r="Q83" i="8"/>
  <c r="AF83" i="8"/>
  <c r="E84" i="8"/>
  <c r="F84" i="8" s="1"/>
  <c r="Q84" i="8"/>
  <c r="AF84" i="8"/>
  <c r="E85" i="8"/>
  <c r="F85" i="8" s="1"/>
  <c r="Q85" i="8"/>
  <c r="AF85" i="8"/>
  <c r="E86" i="8"/>
  <c r="F86" i="8" s="1"/>
  <c r="Q86" i="8"/>
  <c r="AF86" i="8"/>
  <c r="E87" i="8"/>
  <c r="F87" i="8" s="1"/>
  <c r="Q87" i="8"/>
  <c r="AF87" i="8"/>
  <c r="E88" i="8"/>
  <c r="F88" i="8"/>
  <c r="Q88" i="8"/>
  <c r="AF88" i="8"/>
  <c r="E89" i="8"/>
  <c r="F89" i="8" s="1"/>
  <c r="Q89" i="8"/>
  <c r="AF89" i="8"/>
  <c r="E90" i="8"/>
  <c r="F90" i="8" s="1"/>
  <c r="Q90" i="8"/>
  <c r="AF90" i="8"/>
  <c r="E91" i="8"/>
  <c r="F91" i="8" s="1"/>
  <c r="Q91" i="8"/>
  <c r="AF91" i="8"/>
  <c r="E92" i="8"/>
  <c r="F92" i="8" s="1"/>
  <c r="Q92" i="8"/>
  <c r="AF92" i="8"/>
  <c r="E93" i="8"/>
  <c r="F93" i="8" s="1"/>
  <c r="Q93" i="8"/>
  <c r="AF93" i="8"/>
  <c r="E94" i="8"/>
  <c r="F94" i="8" s="1"/>
  <c r="Q94" i="8"/>
  <c r="AF94" i="8"/>
  <c r="E95" i="8"/>
  <c r="F95" i="8" s="1"/>
  <c r="Q95" i="8"/>
  <c r="AF95" i="8"/>
  <c r="E96" i="8"/>
  <c r="F96" i="8" s="1"/>
  <c r="Q96" i="8"/>
  <c r="AF96" i="8"/>
  <c r="E97" i="8"/>
  <c r="F97" i="8" s="1"/>
  <c r="Q97" i="8"/>
  <c r="AF97" i="8"/>
  <c r="E98" i="8"/>
  <c r="F98" i="8"/>
  <c r="Q98" i="8"/>
  <c r="AF98" i="8"/>
  <c r="E99" i="8"/>
  <c r="F99" i="8" s="1"/>
  <c r="Q99" i="8"/>
  <c r="AF99" i="8"/>
  <c r="E100" i="8"/>
  <c r="F100" i="8" s="1"/>
  <c r="Q100" i="8"/>
  <c r="AF100" i="8"/>
  <c r="E101" i="8"/>
  <c r="F101" i="8" s="1"/>
  <c r="Q101" i="8"/>
  <c r="AF101" i="8"/>
  <c r="E102" i="8"/>
  <c r="F102" i="8" s="1"/>
  <c r="Q102" i="8"/>
  <c r="AF102" i="8"/>
  <c r="E103" i="8"/>
  <c r="F103" i="8" s="1"/>
  <c r="Q103" i="8"/>
  <c r="AF103" i="8"/>
  <c r="E104" i="8"/>
  <c r="F104" i="8" s="1"/>
  <c r="Q104" i="8"/>
  <c r="AF104" i="8"/>
  <c r="E105" i="8"/>
  <c r="F105" i="8" s="1"/>
  <c r="Q105" i="8"/>
  <c r="AF105" i="8"/>
  <c r="E106" i="8"/>
  <c r="F106" i="8" s="1"/>
  <c r="Q106" i="8"/>
  <c r="AF106" i="8"/>
  <c r="E107" i="8"/>
  <c r="F107" i="8" s="1"/>
  <c r="Z107" i="8" s="1"/>
  <c r="Q107" i="8"/>
  <c r="AF107" i="8"/>
  <c r="E108" i="8"/>
  <c r="F108" i="8" s="1"/>
  <c r="Q108" i="8"/>
  <c r="AF108" i="8"/>
  <c r="E109" i="8"/>
  <c r="F109" i="8" s="1"/>
  <c r="Q109" i="8"/>
  <c r="AF109" i="8"/>
  <c r="E110" i="8"/>
  <c r="F110" i="8" s="1"/>
  <c r="Q110" i="8"/>
  <c r="AF110" i="8"/>
  <c r="E111" i="8"/>
  <c r="F111" i="8" s="1"/>
  <c r="Q111" i="8"/>
  <c r="AF111" i="8"/>
  <c r="E112" i="8"/>
  <c r="F112" i="8" s="1"/>
  <c r="Q112" i="8"/>
  <c r="AF112" i="8"/>
  <c r="E113" i="8"/>
  <c r="F113" i="8" s="1"/>
  <c r="Q113" i="8"/>
  <c r="AF113" i="8"/>
  <c r="E114" i="8"/>
  <c r="F114" i="8" s="1"/>
  <c r="Q114" i="8"/>
  <c r="AF114" i="8"/>
  <c r="E115" i="8"/>
  <c r="F115" i="8" s="1"/>
  <c r="Q115" i="8"/>
  <c r="AF115" i="8"/>
  <c r="E116" i="8"/>
  <c r="F116" i="8" s="1"/>
  <c r="Q116" i="8"/>
  <c r="AF116" i="8"/>
  <c r="E117" i="8"/>
  <c r="F117" i="8" s="1"/>
  <c r="Q117" i="8"/>
  <c r="AF117" i="8"/>
  <c r="E118" i="8"/>
  <c r="F118" i="8" s="1"/>
  <c r="Q118" i="8"/>
  <c r="AF118" i="8"/>
  <c r="E119" i="8"/>
  <c r="F119" i="8" s="1"/>
  <c r="Q119" i="8"/>
  <c r="AF119" i="8"/>
  <c r="E120" i="8"/>
  <c r="F120" i="8" s="1"/>
  <c r="Q120" i="8"/>
  <c r="AF120" i="8"/>
  <c r="E121" i="8"/>
  <c r="F121" i="8" s="1"/>
  <c r="Q121" i="8"/>
  <c r="AF121" i="8"/>
  <c r="E122" i="8"/>
  <c r="F122" i="8" s="1"/>
  <c r="Q122" i="8"/>
  <c r="AF122" i="8"/>
  <c r="E123" i="8"/>
  <c r="F123" i="8" s="1"/>
  <c r="Q123" i="8"/>
  <c r="AF123" i="8"/>
  <c r="E124" i="8"/>
  <c r="F124" i="8" s="1"/>
  <c r="Q124" i="8"/>
  <c r="AF124" i="8"/>
  <c r="E125" i="8"/>
  <c r="F125" i="8" s="1"/>
  <c r="Q125" i="8"/>
  <c r="AF125" i="8"/>
  <c r="E126" i="8"/>
  <c r="F126" i="8" s="1"/>
  <c r="Q126" i="8"/>
  <c r="AF126" i="8"/>
  <c r="E127" i="8"/>
  <c r="F127" i="8" s="1"/>
  <c r="Q127" i="8"/>
  <c r="AF127" i="8"/>
  <c r="E128" i="8"/>
  <c r="F128" i="8" s="1"/>
  <c r="Q128" i="8"/>
  <c r="AF128" i="8"/>
  <c r="B129" i="8"/>
  <c r="E129" i="8"/>
  <c r="F129" i="8"/>
  <c r="Q129" i="8"/>
  <c r="AF129" i="8"/>
  <c r="E130" i="8"/>
  <c r="F130" i="8" s="1"/>
  <c r="Q130" i="8"/>
  <c r="AF130" i="8"/>
  <c r="E131" i="8"/>
  <c r="F131" i="8" s="1"/>
  <c r="Q131" i="8"/>
  <c r="AF131" i="8"/>
  <c r="E132" i="8"/>
  <c r="F132" i="8" s="1"/>
  <c r="Q132" i="8"/>
  <c r="AF132" i="8"/>
  <c r="E133" i="8"/>
  <c r="F133" i="8" s="1"/>
  <c r="Q133" i="8"/>
  <c r="AF133" i="8"/>
  <c r="E134" i="8"/>
  <c r="F134" i="8" s="1"/>
  <c r="Q134" i="8"/>
  <c r="AF134" i="8"/>
  <c r="E135" i="8"/>
  <c r="F135" i="8" s="1"/>
  <c r="Q135" i="8"/>
  <c r="AF135" i="8"/>
  <c r="E136" i="8"/>
  <c r="F136" i="8" s="1"/>
  <c r="Z136" i="8" s="1"/>
  <c r="Q136" i="8"/>
  <c r="AF136" i="8"/>
  <c r="E137" i="8"/>
  <c r="F137" i="8"/>
  <c r="Q137" i="8"/>
  <c r="AF137" i="8"/>
  <c r="E138" i="8"/>
  <c r="F138" i="8" s="1"/>
  <c r="Z138" i="8" s="1"/>
  <c r="Q138" i="8"/>
  <c r="AF138" i="8"/>
  <c r="E139" i="8"/>
  <c r="F139" i="8" s="1"/>
  <c r="Q139" i="8"/>
  <c r="AF139" i="8"/>
  <c r="E140" i="8"/>
  <c r="F140" i="8" s="1"/>
  <c r="Q140" i="8"/>
  <c r="AF140" i="8"/>
  <c r="E141" i="8"/>
  <c r="F141" i="8" s="1"/>
  <c r="Q141" i="8"/>
  <c r="AF141" i="8"/>
  <c r="E142" i="8"/>
  <c r="F142" i="8" s="1"/>
  <c r="Q142" i="8"/>
  <c r="AF142" i="8"/>
  <c r="E143" i="8"/>
  <c r="F143" i="8" s="1"/>
  <c r="AU143" i="8" s="1"/>
  <c r="Q143" i="8"/>
  <c r="AF143" i="8"/>
  <c r="E144" i="8"/>
  <c r="F144" i="8" s="1"/>
  <c r="Q144" i="8"/>
  <c r="AF144" i="8"/>
  <c r="E145" i="8"/>
  <c r="F145" i="8" s="1"/>
  <c r="Q145" i="8"/>
  <c r="AF145" i="8"/>
  <c r="E146" i="8"/>
  <c r="F146" i="8"/>
  <c r="Z146" i="8" s="1"/>
  <c r="Q146" i="8"/>
  <c r="AF146" i="8"/>
  <c r="E147" i="8"/>
  <c r="F147" i="8" s="1"/>
  <c r="Q147" i="8"/>
  <c r="AF147" i="8"/>
  <c r="E148" i="8"/>
  <c r="F148" i="8" s="1"/>
  <c r="Q148" i="8"/>
  <c r="AF148" i="8"/>
  <c r="E149" i="8"/>
  <c r="F149" i="8" s="1"/>
  <c r="Q149" i="8"/>
  <c r="AF149" i="8"/>
  <c r="E150" i="8"/>
  <c r="F150" i="8" s="1"/>
  <c r="Q150" i="8"/>
  <c r="AF150" i="8"/>
  <c r="E151" i="8"/>
  <c r="F151" i="8" s="1"/>
  <c r="Q151" i="8"/>
  <c r="AF151" i="8"/>
  <c r="E152" i="8"/>
  <c r="F152" i="8" s="1"/>
  <c r="Q152" i="8"/>
  <c r="AF152" i="8"/>
  <c r="E153" i="8"/>
  <c r="F153" i="8" s="1"/>
  <c r="Q153" i="8"/>
  <c r="AF153" i="8"/>
  <c r="E154" i="8"/>
  <c r="F154" i="8" s="1"/>
  <c r="Q154" i="8"/>
  <c r="AF154" i="8"/>
  <c r="E155" i="8"/>
  <c r="F155" i="8" s="1"/>
  <c r="Q155" i="8"/>
  <c r="AF155" i="8"/>
  <c r="E156" i="8"/>
  <c r="F156" i="8" s="1"/>
  <c r="Z156" i="8" s="1"/>
  <c r="Q156" i="8"/>
  <c r="AF156" i="8"/>
  <c r="E157" i="8"/>
  <c r="F157" i="8" s="1"/>
  <c r="Q157" i="8"/>
  <c r="AF157" i="8"/>
  <c r="E158" i="8"/>
  <c r="F158" i="8"/>
  <c r="Q158" i="8"/>
  <c r="AF158" i="8"/>
  <c r="E159" i="8"/>
  <c r="F159" i="8" s="1"/>
  <c r="Q159" i="8"/>
  <c r="AF159" i="8"/>
  <c r="E160" i="8"/>
  <c r="F160" i="8" s="1"/>
  <c r="Q160" i="8"/>
  <c r="AF160" i="8"/>
  <c r="E161" i="8"/>
  <c r="F161" i="8" s="1"/>
  <c r="Q161" i="8"/>
  <c r="AF161" i="8"/>
  <c r="E162" i="8"/>
  <c r="F162" i="8"/>
  <c r="Z162" i="8" s="1"/>
  <c r="Q162" i="8"/>
  <c r="AF162" i="8"/>
  <c r="E163" i="8"/>
  <c r="F163" i="8" s="1"/>
  <c r="Q163" i="8"/>
  <c r="AF163" i="8"/>
  <c r="E164" i="8"/>
  <c r="F164" i="8" s="1"/>
  <c r="Q164" i="8"/>
  <c r="AF164" i="8"/>
  <c r="B165" i="8"/>
  <c r="E165" i="8"/>
  <c r="F165" i="8" s="1"/>
  <c r="Q165" i="8"/>
  <c r="AF165" i="8"/>
  <c r="E166" i="8"/>
  <c r="F166" i="8" s="1"/>
  <c r="Z166" i="8" s="1"/>
  <c r="Q166" i="8"/>
  <c r="AF166" i="8"/>
  <c r="B167" i="8"/>
  <c r="E167" i="8"/>
  <c r="F167" i="8" s="1"/>
  <c r="Q167" i="8"/>
  <c r="AF167" i="8"/>
  <c r="E168" i="8"/>
  <c r="F168" i="8" s="1"/>
  <c r="Q168" i="8"/>
  <c r="AF168" i="8"/>
  <c r="E169" i="8"/>
  <c r="F169" i="8" s="1"/>
  <c r="G169" i="8" s="1"/>
  <c r="Q169" i="8"/>
  <c r="AF169" i="8"/>
  <c r="E170" i="8"/>
  <c r="F170" i="8" s="1"/>
  <c r="Q170" i="8"/>
  <c r="AF170" i="8"/>
  <c r="E171" i="8"/>
  <c r="F171" i="8" s="1"/>
  <c r="Q171" i="8"/>
  <c r="AF171" i="8"/>
  <c r="E172" i="8"/>
  <c r="F172" i="8" s="1"/>
  <c r="Q172" i="8"/>
  <c r="AF172" i="8"/>
  <c r="E173" i="8"/>
  <c r="F173" i="8" s="1"/>
  <c r="Q173" i="8"/>
  <c r="AF173" i="8"/>
  <c r="E174" i="8"/>
  <c r="F174" i="8" s="1"/>
  <c r="Q174" i="8"/>
  <c r="AF174" i="8"/>
  <c r="E175" i="8"/>
  <c r="F175" i="8" s="1"/>
  <c r="Q175" i="8"/>
  <c r="AF175" i="8"/>
  <c r="E176" i="8"/>
  <c r="F176" i="8" s="1"/>
  <c r="Q176" i="8"/>
  <c r="AF176" i="8"/>
  <c r="E177" i="8"/>
  <c r="F177" i="8" s="1"/>
  <c r="Q177" i="8"/>
  <c r="AF177" i="8"/>
  <c r="B178" i="8"/>
  <c r="E178" i="8"/>
  <c r="F178" i="8" s="1"/>
  <c r="AU178" i="8" s="1"/>
  <c r="Q178" i="8"/>
  <c r="AF178" i="8"/>
  <c r="E179" i="8"/>
  <c r="F179" i="8" s="1"/>
  <c r="Q179" i="8"/>
  <c r="AF179" i="8"/>
  <c r="E180" i="8"/>
  <c r="F180" i="8" s="1"/>
  <c r="Q180" i="8"/>
  <c r="AF180" i="8"/>
  <c r="E181" i="8"/>
  <c r="F181" i="8" s="1"/>
  <c r="Q181" i="8"/>
  <c r="AF181" i="8"/>
  <c r="E182" i="8"/>
  <c r="F182" i="8" s="1"/>
  <c r="G182" i="8" s="1"/>
  <c r="Q182" i="8"/>
  <c r="AF182" i="8"/>
  <c r="E183" i="8"/>
  <c r="F183" i="8" s="1"/>
  <c r="Q183" i="8"/>
  <c r="AF183" i="8"/>
  <c r="E184" i="8"/>
  <c r="F184" i="8" s="1"/>
  <c r="Q184" i="8"/>
  <c r="AF184" i="8"/>
  <c r="E185" i="8"/>
  <c r="F185" i="8" s="1"/>
  <c r="Q185" i="8"/>
  <c r="AF185" i="8"/>
  <c r="E186" i="8"/>
  <c r="F186" i="8" s="1"/>
  <c r="AU186" i="8" s="1"/>
  <c r="Q186" i="8"/>
  <c r="AF186" i="8"/>
  <c r="E187" i="8"/>
  <c r="F187" i="8" s="1"/>
  <c r="Q187" i="8"/>
  <c r="AF187" i="8"/>
  <c r="E188" i="8"/>
  <c r="F188" i="8" s="1"/>
  <c r="Q188" i="8"/>
  <c r="AF188" i="8"/>
  <c r="E189" i="8"/>
  <c r="F189" i="8" s="1"/>
  <c r="Q189" i="8"/>
  <c r="AF189" i="8"/>
  <c r="E190" i="8"/>
  <c r="F190" i="8" s="1"/>
  <c r="Q190" i="8"/>
  <c r="AF190" i="8"/>
  <c r="E191" i="8"/>
  <c r="F191" i="8" s="1"/>
  <c r="Q191" i="8"/>
  <c r="AF191" i="8"/>
  <c r="E192" i="8"/>
  <c r="F192" i="8" s="1"/>
  <c r="Q192" i="8"/>
  <c r="AF192" i="8"/>
  <c r="E193" i="8"/>
  <c r="F193" i="8"/>
  <c r="Q193" i="8"/>
  <c r="AF193" i="8"/>
  <c r="E194" i="8"/>
  <c r="F194" i="8" s="1"/>
  <c r="AU194" i="8" s="1"/>
  <c r="Q194" i="8"/>
  <c r="AF194" i="8"/>
  <c r="E195" i="8"/>
  <c r="F195" i="8" s="1"/>
  <c r="Q195" i="8"/>
  <c r="AF195" i="8"/>
  <c r="E196" i="8"/>
  <c r="F196" i="8" s="1"/>
  <c r="Q196" i="8"/>
  <c r="AF196" i="8"/>
  <c r="E197" i="8"/>
  <c r="F197" i="8" s="1"/>
  <c r="Q197" i="8"/>
  <c r="AF197" i="8"/>
  <c r="E198" i="8"/>
  <c r="F198" i="8" s="1"/>
  <c r="Z198" i="8" s="1"/>
  <c r="G198" i="8"/>
  <c r="Q198" i="8"/>
  <c r="AF198" i="8"/>
  <c r="E199" i="8"/>
  <c r="F199" i="8" s="1"/>
  <c r="Q199" i="8"/>
  <c r="AF199" i="8"/>
  <c r="E200" i="8"/>
  <c r="F200" i="8" s="1"/>
  <c r="AU200" i="8" s="1"/>
  <c r="Q200" i="8"/>
  <c r="AF200" i="8"/>
  <c r="E201" i="8"/>
  <c r="F201" i="8" s="1"/>
  <c r="Z201" i="8" s="1"/>
  <c r="Q201" i="8"/>
  <c r="AF201" i="8"/>
  <c r="E202" i="8"/>
  <c r="F202" i="8" s="1"/>
  <c r="Q202" i="8"/>
  <c r="AF202" i="8"/>
  <c r="E203" i="8"/>
  <c r="F203" i="8" s="1"/>
  <c r="Q203" i="8"/>
  <c r="AF203" i="8"/>
  <c r="E204" i="8"/>
  <c r="F204" i="8" s="1"/>
  <c r="AU204" i="8" s="1"/>
  <c r="Q204" i="8"/>
  <c r="AF204" i="8"/>
  <c r="E205" i="8"/>
  <c r="F205" i="8" s="1"/>
  <c r="Q205" i="8"/>
  <c r="AF205" i="8"/>
  <c r="E206" i="8"/>
  <c r="F206" i="8"/>
  <c r="G206" i="8" s="1"/>
  <c r="I206" i="8" s="1"/>
  <c r="Q206" i="8"/>
  <c r="AF206" i="8"/>
  <c r="E207" i="8"/>
  <c r="F207" i="8" s="1"/>
  <c r="Q207" i="8"/>
  <c r="AF207" i="8"/>
  <c r="E208" i="8"/>
  <c r="F208" i="8" s="1"/>
  <c r="Q208" i="8"/>
  <c r="AF208" i="8"/>
  <c r="E209" i="8"/>
  <c r="F209" i="8" s="1"/>
  <c r="G209" i="8" s="1"/>
  <c r="Q209" i="8"/>
  <c r="AF209" i="8"/>
  <c r="E210" i="8"/>
  <c r="F210" i="8" s="1"/>
  <c r="AU210" i="8" s="1"/>
  <c r="Q210" i="8"/>
  <c r="AF210" i="8"/>
  <c r="E211" i="8"/>
  <c r="F211" i="8" s="1"/>
  <c r="Q211" i="8"/>
  <c r="AF211" i="8"/>
  <c r="E212" i="8"/>
  <c r="F212" i="8" s="1"/>
  <c r="AU212" i="8" s="1"/>
  <c r="AT212" i="8" s="1"/>
  <c r="Q212" i="8"/>
  <c r="AF212" i="8"/>
  <c r="E213" i="8"/>
  <c r="F213" i="8" s="1"/>
  <c r="Z213" i="8" s="1"/>
  <c r="Q213" i="8"/>
  <c r="AF213" i="8"/>
  <c r="E214" i="8"/>
  <c r="F214" i="8" s="1"/>
  <c r="Q214" i="8"/>
  <c r="AF214" i="8"/>
  <c r="E215" i="8"/>
  <c r="F215" i="8" s="1"/>
  <c r="Q215" i="8"/>
  <c r="AF215" i="8"/>
  <c r="E216" i="8"/>
  <c r="F216" i="8" s="1"/>
  <c r="G216" i="8" s="1"/>
  <c r="I216" i="8" s="1"/>
  <c r="Q216" i="8"/>
  <c r="AF216" i="8"/>
  <c r="E217" i="8"/>
  <c r="F217" i="8"/>
  <c r="G217" i="8" s="1"/>
  <c r="Q217" i="8"/>
  <c r="AF217" i="8"/>
  <c r="E218" i="8"/>
  <c r="F218" i="8" s="1"/>
  <c r="Q218" i="8"/>
  <c r="AF218" i="8"/>
  <c r="E219" i="8"/>
  <c r="F219" i="8" s="1"/>
  <c r="Q219" i="8"/>
  <c r="AF219" i="8"/>
  <c r="E220" i="8"/>
  <c r="F220" i="8" s="1"/>
  <c r="Z220" i="8" s="1"/>
  <c r="Q220" i="8"/>
  <c r="AF220" i="8"/>
  <c r="E221" i="8"/>
  <c r="F221" i="8" s="1"/>
  <c r="AU221" i="8" s="1"/>
  <c r="AT221" i="8" s="1"/>
  <c r="AS221" i="8" s="1"/>
  <c r="AR221" i="8" s="1"/>
  <c r="AQ221" i="8" s="1"/>
  <c r="AP221" i="8" s="1"/>
  <c r="AO221" i="8" s="1"/>
  <c r="AN221" i="8" s="1"/>
  <c r="AM221" i="8" s="1"/>
  <c r="AL221" i="8" s="1"/>
  <c r="AK221" i="8" s="1"/>
  <c r="Q221" i="8"/>
  <c r="AF221" i="8"/>
  <c r="E222" i="8"/>
  <c r="F222" i="8"/>
  <c r="Z222" i="8" s="1"/>
  <c r="Q222" i="8"/>
  <c r="AF222" i="8"/>
  <c r="E223" i="8"/>
  <c r="F223" i="8" s="1"/>
  <c r="Q223" i="8"/>
  <c r="AF223" i="8"/>
  <c r="E224" i="8"/>
  <c r="F224" i="8" s="1"/>
  <c r="Q224" i="8"/>
  <c r="AF224" i="8"/>
  <c r="E225" i="8"/>
  <c r="F225" i="8" s="1"/>
  <c r="Q225" i="8"/>
  <c r="AF225" i="8"/>
  <c r="E226" i="8"/>
  <c r="F226" i="8" s="1"/>
  <c r="Q226" i="8"/>
  <c r="AF226" i="8"/>
  <c r="E227" i="8"/>
  <c r="F227" i="8" s="1"/>
  <c r="AU227" i="8" s="1"/>
  <c r="Q227" i="8"/>
  <c r="AF227" i="8"/>
  <c r="E228" i="8"/>
  <c r="F228" i="8" s="1"/>
  <c r="Q228" i="8"/>
  <c r="AF228" i="8"/>
  <c r="E229" i="8"/>
  <c r="F229" i="8" s="1"/>
  <c r="Q229" i="8"/>
  <c r="AF229" i="8"/>
  <c r="E230" i="8"/>
  <c r="F230" i="8" s="1"/>
  <c r="Q230" i="8"/>
  <c r="AF230" i="8"/>
  <c r="E231" i="8"/>
  <c r="F231" i="8" s="1"/>
  <c r="Q231" i="8"/>
  <c r="AF231" i="8"/>
  <c r="E232" i="8"/>
  <c r="F232" i="8"/>
  <c r="Q232" i="8"/>
  <c r="AF232" i="8"/>
  <c r="E233" i="8"/>
  <c r="F233" i="8" s="1"/>
  <c r="Q233" i="8"/>
  <c r="AF233" i="8"/>
  <c r="E234" i="8"/>
  <c r="F234" i="8" s="1"/>
  <c r="Z234" i="8" s="1"/>
  <c r="Q234" i="8"/>
  <c r="AF234" i="8"/>
  <c r="E235" i="8"/>
  <c r="F235" i="8" s="1"/>
  <c r="Z235" i="8" s="1"/>
  <c r="Q235" i="8"/>
  <c r="AF235" i="8"/>
  <c r="E236" i="8"/>
  <c r="F236" i="8" s="1"/>
  <c r="Q236" i="8"/>
  <c r="AF236" i="8"/>
  <c r="E237" i="8"/>
  <c r="F237" i="8" s="1"/>
  <c r="Q237" i="8"/>
  <c r="AF237" i="8"/>
  <c r="E238" i="8"/>
  <c r="F238" i="8" s="1"/>
  <c r="Z238" i="8" s="1"/>
  <c r="Q238" i="8"/>
  <c r="AF238" i="8"/>
  <c r="E239" i="8"/>
  <c r="F239" i="8"/>
  <c r="Q239" i="8"/>
  <c r="AF239" i="8"/>
  <c r="E240" i="8"/>
  <c r="F240" i="8" s="1"/>
  <c r="Q240" i="8"/>
  <c r="AF240" i="8"/>
  <c r="E241" i="8"/>
  <c r="F241" i="8" s="1"/>
  <c r="Q241" i="8"/>
  <c r="AF241" i="8"/>
  <c r="E242" i="8"/>
  <c r="F242" i="8"/>
  <c r="Q242" i="8"/>
  <c r="AF242" i="8"/>
  <c r="E243" i="8"/>
  <c r="F243" i="8" s="1"/>
  <c r="G243" i="8" s="1"/>
  <c r="K243" i="8" s="1"/>
  <c r="Q243" i="8"/>
  <c r="AF243" i="8"/>
  <c r="E244" i="8"/>
  <c r="F244" i="8" s="1"/>
  <c r="Q244" i="8"/>
  <c r="AF244" i="8"/>
  <c r="E245" i="8"/>
  <c r="F245" i="8" s="1"/>
  <c r="Q245" i="8"/>
  <c r="AF245" i="8"/>
  <c r="E246" i="8"/>
  <c r="F246" i="8"/>
  <c r="Q246" i="8"/>
  <c r="AF246" i="8"/>
  <c r="E247" i="8"/>
  <c r="F247" i="8" s="1"/>
  <c r="AU247" i="8" s="1"/>
  <c r="Q247" i="8"/>
  <c r="AF247" i="8"/>
  <c r="E248" i="8"/>
  <c r="F248" i="8" s="1"/>
  <c r="Q248" i="8"/>
  <c r="AF248" i="8"/>
  <c r="E249" i="8"/>
  <c r="F249" i="8"/>
  <c r="Q249" i="8"/>
  <c r="AF249" i="8"/>
  <c r="E250" i="8"/>
  <c r="F250" i="8" s="1"/>
  <c r="G250" i="8" s="1"/>
  <c r="Q250" i="8"/>
  <c r="AF250" i="8"/>
  <c r="E251" i="8"/>
  <c r="F251" i="8" s="1"/>
  <c r="AU251" i="8" s="1"/>
  <c r="Q251" i="8"/>
  <c r="AF251" i="8"/>
  <c r="E252" i="8"/>
  <c r="F252" i="8" s="1"/>
  <c r="AU252" i="8" s="1"/>
  <c r="Q252" i="8"/>
  <c r="AF252" i="8"/>
  <c r="E253" i="8"/>
  <c r="F253" i="8" s="1"/>
  <c r="Q253" i="8"/>
  <c r="AF253" i="8"/>
  <c r="B254" i="8"/>
  <c r="E254" i="8"/>
  <c r="F254" i="8" s="1"/>
  <c r="Q254" i="8"/>
  <c r="AF254" i="8"/>
  <c r="B255" i="8"/>
  <c r="E255" i="8"/>
  <c r="F255" i="8" s="1"/>
  <c r="Q255" i="8"/>
  <c r="AF255" i="8"/>
  <c r="B256" i="8"/>
  <c r="E256" i="8"/>
  <c r="F256" i="8" s="1"/>
  <c r="Q256" i="8"/>
  <c r="AF256" i="8"/>
  <c r="E257" i="8"/>
  <c r="F257" i="8"/>
  <c r="AU257" i="8" s="1"/>
  <c r="AT257" i="8" s="1"/>
  <c r="AS257" i="8" s="1"/>
  <c r="AR257" i="8" s="1"/>
  <c r="AQ257" i="8" s="1"/>
  <c r="AP257" i="8" s="1"/>
  <c r="AO257" i="8" s="1"/>
  <c r="AN257" i="8" s="1"/>
  <c r="AM257" i="8" s="1"/>
  <c r="AL257" i="8" s="1"/>
  <c r="Q257" i="8"/>
  <c r="AF257" i="8"/>
  <c r="E258" i="8"/>
  <c r="F258" i="8" s="1"/>
  <c r="Z258" i="8" s="1"/>
  <c r="Q258" i="8"/>
  <c r="AF258" i="8"/>
  <c r="E259" i="8"/>
  <c r="F259" i="8" s="1"/>
  <c r="Q259" i="8"/>
  <c r="AF259" i="8"/>
  <c r="B260" i="8"/>
  <c r="E260" i="8"/>
  <c r="F260" i="8" s="1"/>
  <c r="Z260" i="8" s="1"/>
  <c r="Q260" i="8"/>
  <c r="AF260" i="8"/>
  <c r="E261" i="8"/>
  <c r="F261" i="8"/>
  <c r="Q261" i="8"/>
  <c r="AF261" i="8"/>
  <c r="E262" i="8"/>
  <c r="F262" i="8" s="1"/>
  <c r="Q262" i="8"/>
  <c r="AF262" i="8"/>
  <c r="E263" i="8"/>
  <c r="F263" i="8" s="1"/>
  <c r="AU263" i="8" s="1"/>
  <c r="Q263" i="8"/>
  <c r="AF263" i="8"/>
  <c r="E264" i="8"/>
  <c r="F264" i="8" s="1"/>
  <c r="Q264" i="8"/>
  <c r="AF264" i="8"/>
  <c r="B265" i="8"/>
  <c r="E265" i="8"/>
  <c r="F265" i="8"/>
  <c r="Q265" i="8"/>
  <c r="AF265" i="8"/>
  <c r="E266" i="8"/>
  <c r="F266" i="8" s="1"/>
  <c r="Q266" i="8"/>
  <c r="AF266" i="8"/>
  <c r="E267" i="8"/>
  <c r="F267" i="8" s="1"/>
  <c r="Q267" i="8"/>
  <c r="AF267" i="8"/>
  <c r="E268" i="8"/>
  <c r="F268" i="8" s="1"/>
  <c r="Z268" i="8" s="1"/>
  <c r="Q268" i="8"/>
  <c r="AF268" i="8"/>
  <c r="E269" i="8"/>
  <c r="F269" i="8" s="1"/>
  <c r="Q269" i="8"/>
  <c r="AF269" i="8"/>
  <c r="B270" i="8"/>
  <c r="E270" i="8"/>
  <c r="F270" i="8" s="1"/>
  <c r="Q270" i="8"/>
  <c r="AF270" i="8"/>
  <c r="E271" i="8"/>
  <c r="F271" i="8" s="1"/>
  <c r="Q271" i="8"/>
  <c r="AF271" i="8"/>
  <c r="B272" i="8"/>
  <c r="E272" i="8"/>
  <c r="F272" i="8" s="1"/>
  <c r="Q272" i="8"/>
  <c r="AF272" i="8"/>
  <c r="E273" i="8"/>
  <c r="F273" i="8" s="1"/>
  <c r="Q273" i="8"/>
  <c r="AF273" i="8"/>
  <c r="E274" i="8"/>
  <c r="F274" i="8" s="1"/>
  <c r="Q274" i="8"/>
  <c r="AF274" i="8"/>
  <c r="E275" i="8"/>
  <c r="F275" i="8" s="1"/>
  <c r="Z275" i="8" s="1"/>
  <c r="Q275" i="8"/>
  <c r="AF275" i="8"/>
  <c r="E276" i="8"/>
  <c r="F276" i="8" s="1"/>
  <c r="Q276" i="8"/>
  <c r="AF276" i="8"/>
  <c r="E277" i="8"/>
  <c r="F277" i="8" s="1"/>
  <c r="AU277" i="8" s="1"/>
  <c r="Q277" i="8"/>
  <c r="AF277" i="8"/>
  <c r="E278" i="8"/>
  <c r="F278" i="8" s="1"/>
  <c r="Q278" i="8"/>
  <c r="AF278" i="8"/>
  <c r="B279" i="8"/>
  <c r="E279" i="8"/>
  <c r="F279" i="8" s="1"/>
  <c r="Q279" i="8"/>
  <c r="AF279" i="8"/>
  <c r="E280" i="8"/>
  <c r="F280" i="8" s="1"/>
  <c r="Q280" i="8"/>
  <c r="AF280" i="8"/>
  <c r="E281" i="8"/>
  <c r="F281" i="8" s="1"/>
  <c r="Q281" i="8"/>
  <c r="AF281" i="8"/>
  <c r="E282" i="8"/>
  <c r="F282" i="8" s="1"/>
  <c r="Q282" i="8"/>
  <c r="AF282" i="8"/>
  <c r="E283" i="8"/>
  <c r="F283" i="8" s="1"/>
  <c r="Q283" i="8"/>
  <c r="AF283" i="8"/>
  <c r="E284" i="8"/>
  <c r="F284" i="8" s="1"/>
  <c r="Q284" i="8"/>
  <c r="AF284" i="8"/>
  <c r="E285" i="8"/>
  <c r="F285" i="8" s="1"/>
  <c r="Q285" i="8"/>
  <c r="AF285" i="8"/>
  <c r="E286" i="8"/>
  <c r="F286" i="8" s="1"/>
  <c r="Z286" i="8" s="1"/>
  <c r="Q286" i="8"/>
  <c r="AF286" i="8"/>
  <c r="E287" i="8"/>
  <c r="F287" i="8" s="1"/>
  <c r="Q287" i="8"/>
  <c r="AF287" i="8"/>
  <c r="E288" i="8"/>
  <c r="F288" i="8" s="1"/>
  <c r="Q288" i="8"/>
  <c r="AF288" i="8"/>
  <c r="E289" i="8"/>
  <c r="F289" i="8" s="1"/>
  <c r="Q289" i="8"/>
  <c r="AF289" i="8"/>
  <c r="E290" i="8"/>
  <c r="F290" i="8" s="1"/>
  <c r="Q290" i="8"/>
  <c r="AF290" i="8"/>
  <c r="E291" i="8"/>
  <c r="F291" i="8" s="1"/>
  <c r="Q291" i="8"/>
  <c r="AF291" i="8"/>
  <c r="E292" i="8"/>
  <c r="F292" i="8" s="1"/>
  <c r="Q292" i="8"/>
  <c r="AF292" i="8"/>
  <c r="E293" i="8"/>
  <c r="F293" i="8" s="1"/>
  <c r="Q293" i="8"/>
  <c r="AF293" i="8"/>
  <c r="B294" i="8"/>
  <c r="E294" i="8"/>
  <c r="F294" i="8" s="1"/>
  <c r="AU294" i="8" s="1"/>
  <c r="AT294" i="8" s="1"/>
  <c r="Q294" i="8"/>
  <c r="AF294" i="8"/>
  <c r="E295" i="8"/>
  <c r="F295" i="8" s="1"/>
  <c r="Q295" i="8"/>
  <c r="AF295" i="8"/>
  <c r="E296" i="8"/>
  <c r="F296" i="8" s="1"/>
  <c r="AU296" i="8" s="1"/>
  <c r="Q296" i="8"/>
  <c r="AF296" i="8"/>
  <c r="B297" i="8"/>
  <c r="E297" i="8"/>
  <c r="F297" i="8" s="1"/>
  <c r="G297" i="8" s="1"/>
  <c r="K297" i="8" s="1"/>
  <c r="Q297" i="8"/>
  <c r="AF297" i="8"/>
  <c r="E298" i="8"/>
  <c r="F298" i="8" s="1"/>
  <c r="Q298" i="8"/>
  <c r="AF298" i="8"/>
  <c r="E299" i="8"/>
  <c r="F299" i="8"/>
  <c r="AU299" i="8" s="1"/>
  <c r="Q299" i="8"/>
  <c r="Z299" i="8"/>
  <c r="AF299" i="8"/>
  <c r="E300" i="8"/>
  <c r="F300" i="8" s="1"/>
  <c r="Q300" i="8"/>
  <c r="AF300" i="8"/>
  <c r="E301" i="8"/>
  <c r="F301" i="8" s="1"/>
  <c r="Q301" i="8"/>
  <c r="AF301" i="8"/>
  <c r="B302" i="8"/>
  <c r="E302" i="8"/>
  <c r="F302" i="8" s="1"/>
  <c r="Q302" i="8"/>
  <c r="AF302" i="8"/>
  <c r="E303" i="8"/>
  <c r="F303" i="8"/>
  <c r="AU303" i="8" s="1"/>
  <c r="Q303" i="8"/>
  <c r="AF303" i="8"/>
  <c r="E304" i="8"/>
  <c r="F304" i="8" s="1"/>
  <c r="Q304" i="8"/>
  <c r="AF304" i="8"/>
  <c r="E305" i="8"/>
  <c r="F305" i="8" s="1"/>
  <c r="AU305" i="8" s="1"/>
  <c r="Q305" i="8"/>
  <c r="AF305" i="8"/>
  <c r="E306" i="8"/>
  <c r="F306" i="8" s="1"/>
  <c r="Z306" i="8" s="1"/>
  <c r="Q306" i="8"/>
  <c r="AF306" i="8"/>
  <c r="E307" i="8"/>
  <c r="F307" i="8" s="1"/>
  <c r="Q307" i="8"/>
  <c r="AF307" i="8"/>
  <c r="E308" i="8"/>
  <c r="F308" i="8" s="1"/>
  <c r="Q308" i="8"/>
  <c r="AF308" i="8"/>
  <c r="E309" i="8"/>
  <c r="F309" i="8" s="1"/>
  <c r="G309" i="8" s="1"/>
  <c r="K309" i="8" s="1"/>
  <c r="Q309" i="8"/>
  <c r="AF309" i="8"/>
  <c r="E310" i="8"/>
  <c r="F310" i="8" s="1"/>
  <c r="Q310" i="8"/>
  <c r="AF310" i="8"/>
  <c r="E311" i="8"/>
  <c r="F311" i="8" s="1"/>
  <c r="Q311" i="8"/>
  <c r="AF311" i="8"/>
  <c r="E312" i="8"/>
  <c r="F312" i="8" s="1"/>
  <c r="Q312" i="8"/>
  <c r="AF312" i="8"/>
  <c r="E313" i="8"/>
  <c r="F313" i="8" s="1"/>
  <c r="AU313" i="8" s="1"/>
  <c r="Q313" i="8"/>
  <c r="AF313" i="8"/>
  <c r="E314" i="8"/>
  <c r="F314" i="8" s="1"/>
  <c r="Q314" i="8"/>
  <c r="AF314" i="8"/>
  <c r="E315" i="8"/>
  <c r="F315" i="8"/>
  <c r="AU315" i="8" s="1"/>
  <c r="Q315" i="8"/>
  <c r="AF315" i="8"/>
  <c r="E316" i="8"/>
  <c r="F316" i="8" s="1"/>
  <c r="Q316" i="8"/>
  <c r="AF316" i="8"/>
  <c r="E317" i="8"/>
  <c r="F317" i="8" s="1"/>
  <c r="Q317" i="8"/>
  <c r="AF317" i="8"/>
  <c r="E318" i="8"/>
  <c r="F318" i="8" s="1"/>
  <c r="Z318" i="8"/>
  <c r="Q318" i="8"/>
  <c r="AF318" i="8"/>
  <c r="E319" i="8"/>
  <c r="F319" i="8" s="1"/>
  <c r="AU319" i="8" s="1"/>
  <c r="Q319" i="8"/>
  <c r="AF319" i="8"/>
  <c r="E320" i="8"/>
  <c r="F320" i="8" s="1"/>
  <c r="Q320" i="8"/>
  <c r="AF320" i="8"/>
  <c r="E321" i="8"/>
  <c r="F321" i="8" s="1"/>
  <c r="Q321" i="8"/>
  <c r="AF321" i="8"/>
  <c r="E322" i="8"/>
  <c r="F322" i="8" s="1"/>
  <c r="Q322" i="8"/>
  <c r="AF322" i="8"/>
  <c r="E323" i="8"/>
  <c r="F323" i="8" s="1"/>
  <c r="AU323" i="8" s="1"/>
  <c r="Q323" i="8"/>
  <c r="AF323" i="8"/>
  <c r="E324" i="8"/>
  <c r="F324" i="8" s="1"/>
  <c r="Q324" i="8"/>
  <c r="AF324" i="8"/>
  <c r="E325" i="8"/>
  <c r="F325" i="8" s="1"/>
  <c r="G325" i="8" s="1"/>
  <c r="K325" i="8" s="1"/>
  <c r="Q325" i="8"/>
  <c r="AF325" i="8"/>
  <c r="E326" i="8"/>
  <c r="F326" i="8" s="1"/>
  <c r="Z326" i="8" s="1"/>
  <c r="Q326" i="8"/>
  <c r="AF326" i="8"/>
  <c r="E327" i="8"/>
  <c r="F327" i="8" s="1"/>
  <c r="Q327" i="8"/>
  <c r="AF327" i="8"/>
  <c r="E328" i="8"/>
  <c r="F328" i="8" s="1"/>
  <c r="Q328" i="8"/>
  <c r="AF328" i="8"/>
  <c r="B329" i="8"/>
  <c r="E329" i="8"/>
  <c r="F329" i="8" s="1"/>
  <c r="Q329" i="8"/>
  <c r="AF329" i="8"/>
  <c r="E330" i="8"/>
  <c r="F330" i="8"/>
  <c r="G330" i="8" s="1"/>
  <c r="Q330" i="8"/>
  <c r="AF330" i="8"/>
  <c r="E331" i="8"/>
  <c r="F331" i="8" s="1"/>
  <c r="Q331" i="8"/>
  <c r="AF331" i="8"/>
  <c r="B332" i="8"/>
  <c r="E332" i="8"/>
  <c r="F332" i="8" s="1"/>
  <c r="G332" i="8" s="1"/>
  <c r="Q332" i="8"/>
  <c r="AF332" i="8"/>
  <c r="E333" i="8"/>
  <c r="F333" i="8" s="1"/>
  <c r="Q333" i="8"/>
  <c r="AF333" i="8"/>
  <c r="E334" i="8"/>
  <c r="F334" i="8" s="1"/>
  <c r="Q334" i="8"/>
  <c r="AF334" i="8"/>
  <c r="E335" i="8"/>
  <c r="F335" i="8" s="1"/>
  <c r="Z335" i="8" s="1"/>
  <c r="Q335" i="8"/>
  <c r="AF335" i="8"/>
  <c r="E336" i="8"/>
  <c r="F336" i="8" s="1"/>
  <c r="Q336" i="8"/>
  <c r="AF336" i="8"/>
  <c r="E337" i="8"/>
  <c r="F337" i="8"/>
  <c r="G337" i="8" s="1"/>
  <c r="Q337" i="8"/>
  <c r="AF337" i="8"/>
  <c r="E338" i="8"/>
  <c r="F338" i="8" s="1"/>
  <c r="Q338" i="8"/>
  <c r="AF338" i="8"/>
  <c r="E339" i="8"/>
  <c r="F339" i="8" s="1"/>
  <c r="Z339" i="8" s="1"/>
  <c r="Q339" i="8"/>
  <c r="AF339" i="8"/>
  <c r="E340" i="8"/>
  <c r="F340" i="8"/>
  <c r="Z340" i="8" s="1"/>
  <c r="Q340" i="8"/>
  <c r="AF340" i="8"/>
  <c r="E341" i="8"/>
  <c r="F341" i="8" s="1"/>
  <c r="Q341" i="8"/>
  <c r="AF341" i="8"/>
  <c r="E342" i="8"/>
  <c r="F342" i="8" s="1"/>
  <c r="Q342" i="8"/>
  <c r="AF342" i="8"/>
  <c r="E343" i="8"/>
  <c r="F343" i="8" s="1"/>
  <c r="Q343" i="8"/>
  <c r="AF343" i="8"/>
  <c r="E344" i="8"/>
  <c r="F344" i="8" s="1"/>
  <c r="G344" i="8" s="1"/>
  <c r="Q344" i="8"/>
  <c r="AF344" i="8"/>
  <c r="E345" i="8"/>
  <c r="F345" i="8" s="1"/>
  <c r="G345" i="8" s="1"/>
  <c r="K345" i="8" s="1"/>
  <c r="Q345" i="8"/>
  <c r="AF345" i="8"/>
  <c r="E346" i="8"/>
  <c r="F346" i="8" s="1"/>
  <c r="Z346" i="8" s="1"/>
  <c r="Q346" i="8"/>
  <c r="AF346" i="8"/>
  <c r="E347" i="8"/>
  <c r="F347" i="8" s="1"/>
  <c r="Q347" i="8"/>
  <c r="AF347" i="8"/>
  <c r="E348" i="8"/>
  <c r="F348" i="8" s="1"/>
  <c r="Q348" i="8"/>
  <c r="AF348" i="8"/>
  <c r="E349" i="8"/>
  <c r="F349" i="8" s="1"/>
  <c r="G349" i="8" s="1"/>
  <c r="K349" i="8" s="1"/>
  <c r="Q349" i="8"/>
  <c r="AF349" i="8"/>
  <c r="E350" i="8"/>
  <c r="F350" i="8" s="1"/>
  <c r="Q350" i="8"/>
  <c r="AF350" i="8"/>
  <c r="E358" i="8"/>
  <c r="F358" i="8" s="1"/>
  <c r="Q358" i="8"/>
  <c r="AF358" i="8"/>
  <c r="E360" i="8"/>
  <c r="F360" i="8" s="1"/>
  <c r="Q360" i="8"/>
  <c r="AF360" i="8"/>
  <c r="E361" i="8"/>
  <c r="F361" i="8" s="1"/>
  <c r="Q361" i="8"/>
  <c r="AF361" i="8"/>
  <c r="E362" i="8"/>
  <c r="F362" i="8" s="1"/>
  <c r="Q362" i="8"/>
  <c r="AF362" i="8"/>
  <c r="E365" i="8"/>
  <c r="F365" i="8"/>
  <c r="Q365" i="8"/>
  <c r="AF365" i="8"/>
  <c r="E366" i="8"/>
  <c r="F366" i="8" s="1"/>
  <c r="G366" i="8" s="1"/>
  <c r="Q366" i="8"/>
  <c r="AF366" i="8"/>
  <c r="E375" i="8"/>
  <c r="F375" i="8" s="1"/>
  <c r="Q375" i="8"/>
  <c r="AF375" i="8"/>
  <c r="E381" i="8"/>
  <c r="F381" i="8" s="1"/>
  <c r="Q381" i="8"/>
  <c r="AF381" i="8"/>
  <c r="E382" i="8"/>
  <c r="F382" i="8"/>
  <c r="Z382" i="8" s="1"/>
  <c r="Q382" i="8"/>
  <c r="AF382" i="8"/>
  <c r="E383" i="8"/>
  <c r="F383" i="8" s="1"/>
  <c r="Q383" i="8"/>
  <c r="AF383" i="8"/>
  <c r="E386" i="8"/>
  <c r="F386" i="8" s="1"/>
  <c r="Q386" i="8"/>
  <c r="AF386" i="8"/>
  <c r="E389" i="8"/>
  <c r="F389" i="8" s="1"/>
  <c r="Q389" i="8"/>
  <c r="AF389" i="8"/>
  <c r="E390" i="8"/>
  <c r="F390" i="8" s="1"/>
  <c r="Q390" i="8"/>
  <c r="AF390" i="8"/>
  <c r="E391" i="8"/>
  <c r="F391" i="8" s="1"/>
  <c r="Q391" i="8"/>
  <c r="AF391" i="8"/>
  <c r="E392" i="8"/>
  <c r="F392" i="8" s="1"/>
  <c r="Q392" i="8"/>
  <c r="AF392" i="8"/>
  <c r="E393" i="8"/>
  <c r="F393" i="8"/>
  <c r="Q393" i="8"/>
  <c r="AF393" i="8"/>
  <c r="E394" i="8"/>
  <c r="F394" i="8" s="1"/>
  <c r="G394" i="8" s="1"/>
  <c r="K394" i="8" s="1"/>
  <c r="Q394" i="8"/>
  <c r="AF394" i="8"/>
  <c r="E395" i="8"/>
  <c r="F395" i="8" s="1"/>
  <c r="Q395" i="8"/>
  <c r="AF395" i="8"/>
  <c r="E396" i="8"/>
  <c r="F396" i="8" s="1"/>
  <c r="G396" i="8" s="1"/>
  <c r="Q396" i="8"/>
  <c r="AF396" i="8"/>
  <c r="E397" i="8"/>
  <c r="F397" i="8" s="1"/>
  <c r="Q397" i="8"/>
  <c r="AF397" i="8"/>
  <c r="E398" i="8"/>
  <c r="F398" i="8"/>
  <c r="Z398" i="8" s="1"/>
  <c r="Q398" i="8"/>
  <c r="AF398" i="8"/>
  <c r="E399" i="8"/>
  <c r="F399" i="8"/>
  <c r="Q399" i="8"/>
  <c r="AF399" i="8"/>
  <c r="E400" i="8"/>
  <c r="F400" i="8" s="1"/>
  <c r="Q400" i="8"/>
  <c r="AF400" i="8"/>
  <c r="E401" i="8"/>
  <c r="F401" i="8" s="1"/>
  <c r="Q401" i="8"/>
  <c r="AF401" i="8"/>
  <c r="E402" i="8"/>
  <c r="F402" i="8" s="1"/>
  <c r="Q402" i="8"/>
  <c r="AF402" i="8"/>
  <c r="E403" i="8"/>
  <c r="F403" i="8" s="1"/>
  <c r="G403" i="8" s="1"/>
  <c r="Q403" i="8"/>
  <c r="AF403" i="8"/>
  <c r="E404" i="8"/>
  <c r="F404" i="8" s="1"/>
  <c r="Q404" i="8"/>
  <c r="AF404" i="8"/>
  <c r="E405" i="8"/>
  <c r="F405" i="8"/>
  <c r="Q405" i="8"/>
  <c r="AF405" i="8"/>
  <c r="E406" i="8"/>
  <c r="F406" i="8" s="1"/>
  <c r="Q406" i="8"/>
  <c r="AF406" i="8"/>
  <c r="E407" i="8"/>
  <c r="F407" i="8" s="1"/>
  <c r="G407" i="8" s="1"/>
  <c r="Q407" i="8"/>
  <c r="AF407" i="8"/>
  <c r="E408" i="8"/>
  <c r="F408" i="8" s="1"/>
  <c r="Q408" i="8"/>
  <c r="AF408" i="8"/>
  <c r="E409" i="8"/>
  <c r="F409" i="8" s="1"/>
  <c r="Q409" i="8"/>
  <c r="AF409" i="8"/>
  <c r="E410" i="8"/>
  <c r="F410" i="8"/>
  <c r="G410" i="8" s="1"/>
  <c r="K410" i="8" s="1"/>
  <c r="Q410" i="8"/>
  <c r="AF410" i="8"/>
  <c r="E411" i="8"/>
  <c r="F411" i="8" s="1"/>
  <c r="Q411" i="8"/>
  <c r="AF411" i="8"/>
  <c r="E412" i="8"/>
  <c r="F412" i="8"/>
  <c r="Q412" i="8"/>
  <c r="AF412" i="8"/>
  <c r="E413" i="8"/>
  <c r="F413" i="8" s="1"/>
  <c r="Q413" i="8"/>
  <c r="AF413" i="8"/>
  <c r="E414" i="8"/>
  <c r="F414" i="8" s="1"/>
  <c r="Q414" i="8"/>
  <c r="AF414" i="8"/>
  <c r="E415" i="8"/>
  <c r="F415" i="8" s="1"/>
  <c r="G415" i="8" s="1"/>
  <c r="K415" i="8" s="1"/>
  <c r="Q415" i="8"/>
  <c r="AF415" i="8"/>
  <c r="E416" i="8"/>
  <c r="F416" i="8" s="1"/>
  <c r="Q416" i="8"/>
  <c r="AF416" i="8"/>
  <c r="E417" i="8"/>
  <c r="F417" i="8" s="1"/>
  <c r="Q417" i="8"/>
  <c r="AF417" i="8"/>
  <c r="E418" i="8"/>
  <c r="F418" i="8" s="1"/>
  <c r="G418" i="8" s="1"/>
  <c r="K418" i="8" s="1"/>
  <c r="Q418" i="8"/>
  <c r="AF418" i="8"/>
  <c r="E419" i="8"/>
  <c r="F419" i="8" s="1"/>
  <c r="G419" i="8" s="1"/>
  <c r="Q419" i="8"/>
  <c r="AF419" i="8"/>
  <c r="E420" i="8"/>
  <c r="F420" i="8" s="1"/>
  <c r="Q420" i="8"/>
  <c r="AF420" i="8"/>
  <c r="E421" i="8"/>
  <c r="F421" i="8" s="1"/>
  <c r="Q421" i="8"/>
  <c r="AF421" i="8"/>
  <c r="E422" i="8"/>
  <c r="F422" i="8" s="1"/>
  <c r="Q422" i="8"/>
  <c r="AF422" i="8"/>
  <c r="E423" i="8"/>
  <c r="F423" i="8" s="1"/>
  <c r="G423" i="8" s="1"/>
  <c r="Q423" i="8"/>
  <c r="AF423" i="8"/>
  <c r="E431" i="8"/>
  <c r="F431" i="8" s="1"/>
  <c r="Q431" i="8"/>
  <c r="AF431" i="8"/>
  <c r="E435" i="8"/>
  <c r="F435" i="8" s="1"/>
  <c r="Q435" i="8"/>
  <c r="AF435" i="8"/>
  <c r="E436" i="8"/>
  <c r="F436" i="8" s="1"/>
  <c r="Q436" i="8"/>
  <c r="AF436" i="8"/>
  <c r="E437" i="8"/>
  <c r="F437" i="8" s="1"/>
  <c r="G437" i="8" s="1"/>
  <c r="K437" i="8" s="1"/>
  <c r="Q437" i="8"/>
  <c r="AF437" i="8"/>
  <c r="E438" i="8"/>
  <c r="F438" i="8" s="1"/>
  <c r="G438" i="8" s="1"/>
  <c r="K438" i="8" s="1"/>
  <c r="Q438" i="8"/>
  <c r="AF438" i="8"/>
  <c r="E439" i="8"/>
  <c r="F439" i="8" s="1"/>
  <c r="Q439" i="8"/>
  <c r="AF439" i="8"/>
  <c r="E440" i="8"/>
  <c r="F440" i="8"/>
  <c r="AU440" i="8" s="1"/>
  <c r="Q440" i="8"/>
  <c r="AF440" i="8"/>
  <c r="E441" i="8"/>
  <c r="F441" i="8" s="1"/>
  <c r="G441" i="8" s="1"/>
  <c r="Q441" i="8"/>
  <c r="AF441" i="8"/>
  <c r="E442" i="8"/>
  <c r="F442" i="8" s="1"/>
  <c r="Q442" i="8"/>
  <c r="AF442" i="8"/>
  <c r="E448" i="8"/>
  <c r="F448" i="8" s="1"/>
  <c r="Q448" i="8"/>
  <c r="AF448" i="8"/>
  <c r="E450" i="8"/>
  <c r="F450" i="8"/>
  <c r="Q450" i="8"/>
  <c r="AF450" i="8"/>
  <c r="E451" i="8"/>
  <c r="F451" i="8" s="1"/>
  <c r="Q451" i="8"/>
  <c r="AF451" i="8"/>
  <c r="E453" i="8"/>
  <c r="F453" i="8" s="1"/>
  <c r="G453" i="8" s="1"/>
  <c r="K453" i="8" s="1"/>
  <c r="Q453" i="8"/>
  <c r="AF453" i="8"/>
  <c r="E457" i="8"/>
  <c r="F457" i="8" s="1"/>
  <c r="G457" i="8" s="1"/>
  <c r="Q457" i="8"/>
  <c r="AF457" i="8"/>
  <c r="E461" i="8"/>
  <c r="F461" i="8" s="1"/>
  <c r="Q461" i="8"/>
  <c r="AF461" i="8"/>
  <c r="E462" i="8"/>
  <c r="F462" i="8" s="1"/>
  <c r="Q462" i="8"/>
  <c r="AF462" i="8"/>
  <c r="E474" i="8"/>
  <c r="F474" i="8" s="1"/>
  <c r="Q474" i="8"/>
  <c r="AF474" i="8"/>
  <c r="E482" i="8"/>
  <c r="F482" i="8" s="1"/>
  <c r="Z482" i="8" s="1"/>
  <c r="Q482" i="8"/>
  <c r="AF482" i="8"/>
  <c r="E485" i="8"/>
  <c r="F485" i="8" s="1"/>
  <c r="Q485" i="8"/>
  <c r="AF485" i="8"/>
  <c r="E489" i="8"/>
  <c r="F489" i="8" s="1"/>
  <c r="G489" i="8" s="1"/>
  <c r="Q489" i="8"/>
  <c r="AF489" i="8"/>
  <c r="E491" i="8"/>
  <c r="F491" i="8" s="1"/>
  <c r="Q491" i="8"/>
  <c r="AF491" i="8"/>
  <c r="E492" i="8"/>
  <c r="F492" i="8"/>
  <c r="Q492" i="8"/>
  <c r="AF492" i="8"/>
  <c r="E507" i="8"/>
  <c r="F507" i="8" s="1"/>
  <c r="Q507" i="8"/>
  <c r="AF507" i="8"/>
  <c r="E514" i="8"/>
  <c r="F514" i="8" s="1"/>
  <c r="Q514" i="8"/>
  <c r="AF514" i="8"/>
  <c r="E515" i="8"/>
  <c r="F515" i="8" s="1"/>
  <c r="Q515" i="8"/>
  <c r="AF515" i="8"/>
  <c r="E516" i="8"/>
  <c r="F516" i="8" s="1"/>
  <c r="AU516" i="8" s="1"/>
  <c r="Q516" i="8"/>
  <c r="AF516" i="8"/>
  <c r="E517" i="8"/>
  <c r="F517" i="8" s="1"/>
  <c r="Q517" i="8"/>
  <c r="AF517" i="8"/>
  <c r="E518" i="8"/>
  <c r="F518" i="8" s="1"/>
  <c r="Q518" i="8"/>
  <c r="AF518" i="8"/>
  <c r="E519" i="8"/>
  <c r="F519" i="8" s="1"/>
  <c r="Q519" i="8"/>
  <c r="AF519" i="8"/>
  <c r="E520" i="8"/>
  <c r="F520" i="8" s="1"/>
  <c r="Q520" i="8"/>
  <c r="AF520" i="8"/>
  <c r="E521" i="8"/>
  <c r="F521" i="8" s="1"/>
  <c r="Q521" i="8"/>
  <c r="AF521" i="8"/>
  <c r="E529" i="8"/>
  <c r="F529" i="8" s="1"/>
  <c r="Q529" i="8"/>
  <c r="AF529" i="8"/>
  <c r="E530" i="8"/>
  <c r="F530" i="8"/>
  <c r="G530" i="8" s="1"/>
  <c r="K530" i="8" s="1"/>
  <c r="Q530" i="8"/>
  <c r="AF530" i="8"/>
  <c r="E531" i="8"/>
  <c r="F531" i="8" s="1"/>
  <c r="Q531" i="8"/>
  <c r="AF531" i="8"/>
  <c r="E539" i="8"/>
  <c r="F539" i="8"/>
  <c r="Q539" i="8"/>
  <c r="AF539" i="8"/>
  <c r="E540" i="8"/>
  <c r="F540" i="8" s="1"/>
  <c r="Q540" i="8"/>
  <c r="AF540" i="8"/>
  <c r="E549" i="8"/>
  <c r="F549" i="8" s="1"/>
  <c r="Z549" i="8" s="1"/>
  <c r="Q549" i="8"/>
  <c r="AF549" i="8"/>
  <c r="E553" i="8"/>
  <c r="F553" i="8" s="1"/>
  <c r="Q553" i="8"/>
  <c r="AF553" i="8"/>
  <c r="E554" i="8"/>
  <c r="F554" i="8" s="1"/>
  <c r="Q554" i="8"/>
  <c r="AF554" i="8"/>
  <c r="E555" i="8"/>
  <c r="F555" i="8" s="1"/>
  <c r="Z555" i="8" s="1"/>
  <c r="Q555" i="8"/>
  <c r="AF555" i="8"/>
  <c r="E556" i="8"/>
  <c r="F556" i="8"/>
  <c r="Q556" i="8"/>
  <c r="AF556" i="8"/>
  <c r="E557" i="8"/>
  <c r="F557" i="8" s="1"/>
  <c r="Q557" i="8"/>
  <c r="AF557" i="8"/>
  <c r="E558" i="8"/>
  <c r="F558" i="8" s="1"/>
  <c r="AU558" i="8" s="1"/>
  <c r="Q558" i="8"/>
  <c r="AF558" i="8"/>
  <c r="E559" i="8"/>
  <c r="F559" i="8" s="1"/>
  <c r="AU559" i="8" s="1"/>
  <c r="Q559" i="8"/>
  <c r="AF559" i="8"/>
  <c r="E560" i="8"/>
  <c r="F560" i="8" s="1"/>
  <c r="Q560" i="8"/>
  <c r="AF560" i="8"/>
  <c r="E561" i="8"/>
  <c r="F561" i="8"/>
  <c r="Q561" i="8"/>
  <c r="AF561" i="8"/>
  <c r="E562" i="8"/>
  <c r="F562" i="8" s="1"/>
  <c r="AU562" i="8" s="1"/>
  <c r="Q562" i="8"/>
  <c r="AF562" i="8"/>
  <c r="E563" i="8"/>
  <c r="F563" i="8" s="1"/>
  <c r="Q563" i="8"/>
  <c r="AF563" i="8"/>
  <c r="E564" i="8"/>
  <c r="F564" i="8"/>
  <c r="Q564" i="8"/>
  <c r="AF564" i="8"/>
  <c r="E565" i="8"/>
  <c r="F565" i="8" s="1"/>
  <c r="Q565" i="8"/>
  <c r="AF565" i="8"/>
  <c r="E566" i="8"/>
  <c r="F566" i="8" s="1"/>
  <c r="AU566" i="8" s="1"/>
  <c r="Q566" i="8"/>
  <c r="AF566" i="8"/>
  <c r="E567" i="8"/>
  <c r="F567" i="8" s="1"/>
  <c r="Q567" i="8"/>
  <c r="AF567" i="8"/>
  <c r="E568" i="8"/>
  <c r="F568" i="8" s="1"/>
  <c r="AU568" i="8" s="1"/>
  <c r="Q568" i="8"/>
  <c r="AF568" i="8"/>
  <c r="E569" i="8"/>
  <c r="F569" i="8" s="1"/>
  <c r="Q569" i="8"/>
  <c r="AF569" i="8"/>
  <c r="E570" i="8"/>
  <c r="F570" i="8"/>
  <c r="AU570" i="8" s="1"/>
  <c r="Q570" i="8"/>
  <c r="AF570" i="8"/>
  <c r="E571" i="8"/>
  <c r="F571" i="8"/>
  <c r="Q571" i="8"/>
  <c r="AF571" i="8"/>
  <c r="E572" i="8"/>
  <c r="F572" i="8"/>
  <c r="Q572" i="8"/>
  <c r="AF572" i="8"/>
  <c r="E573" i="8"/>
  <c r="F573" i="8" s="1"/>
  <c r="Q573" i="8"/>
  <c r="AF573" i="8"/>
  <c r="E574" i="8"/>
  <c r="F574" i="8" s="1"/>
  <c r="AU574" i="8" s="1"/>
  <c r="Q574" i="8"/>
  <c r="AF574" i="8"/>
  <c r="E575" i="8"/>
  <c r="F575" i="8" s="1"/>
  <c r="Q575" i="8"/>
  <c r="AF575" i="8"/>
  <c r="E576" i="8"/>
  <c r="F576" i="8" s="1"/>
  <c r="Q576" i="8"/>
  <c r="AF576" i="8"/>
  <c r="E577" i="8"/>
  <c r="F577" i="8"/>
  <c r="Z577" i="8" s="1"/>
  <c r="Q577" i="8"/>
  <c r="AF577" i="8"/>
  <c r="E578" i="8"/>
  <c r="F578" i="8" s="1"/>
  <c r="Q578" i="8"/>
  <c r="AF578" i="8"/>
  <c r="E579" i="8"/>
  <c r="F579" i="8" s="1"/>
  <c r="Q579" i="8"/>
  <c r="AF579" i="8"/>
  <c r="E580" i="8"/>
  <c r="F580" i="8" s="1"/>
  <c r="G580" i="8" s="1"/>
  <c r="Q580" i="8"/>
  <c r="AF580" i="8"/>
  <c r="E581" i="8"/>
  <c r="F581" i="8" s="1"/>
  <c r="Q581" i="8"/>
  <c r="AF581" i="8"/>
  <c r="E582" i="8"/>
  <c r="F582" i="8" s="1"/>
  <c r="AU582" i="8" s="1"/>
  <c r="Q582" i="8"/>
  <c r="AF582" i="8"/>
  <c r="E583" i="8"/>
  <c r="F583" i="8" s="1"/>
  <c r="Q583" i="8"/>
  <c r="AF583" i="8"/>
  <c r="E584" i="8"/>
  <c r="F584" i="8" s="1"/>
  <c r="Z584" i="8" s="1"/>
  <c r="Q584" i="8"/>
  <c r="AF584" i="8"/>
  <c r="AU584" i="8"/>
  <c r="E585" i="8"/>
  <c r="F585" i="8" s="1"/>
  <c r="Q585" i="8"/>
  <c r="AF585" i="8"/>
  <c r="E586" i="8"/>
  <c r="F586" i="8" s="1"/>
  <c r="AU586" i="8" s="1"/>
  <c r="Q586" i="8"/>
  <c r="AF586" i="8"/>
  <c r="E587" i="8"/>
  <c r="F587" i="8" s="1"/>
  <c r="Q587" i="8"/>
  <c r="AF587" i="8"/>
  <c r="E588" i="8"/>
  <c r="F588" i="8" s="1"/>
  <c r="Q588" i="8"/>
  <c r="AF588" i="8"/>
  <c r="E589" i="8"/>
  <c r="F589" i="8" s="1"/>
  <c r="Z589" i="8" s="1"/>
  <c r="Q589" i="8"/>
  <c r="AF589" i="8"/>
  <c r="E590" i="8"/>
  <c r="F590" i="8" s="1"/>
  <c r="Q590" i="8"/>
  <c r="AF590" i="8"/>
  <c r="E591" i="8"/>
  <c r="F591" i="8" s="1"/>
  <c r="Q591" i="8"/>
  <c r="AF591" i="8"/>
  <c r="E592" i="8"/>
  <c r="F592" i="8" s="1"/>
  <c r="G592" i="8" s="1"/>
  <c r="Q592" i="8"/>
  <c r="AF592" i="8"/>
  <c r="E593" i="8"/>
  <c r="F593" i="8" s="1"/>
  <c r="Q593" i="8"/>
  <c r="AF593" i="8"/>
  <c r="E594" i="8"/>
  <c r="F594" i="8" s="1"/>
  <c r="AU594" i="8" s="1"/>
  <c r="Q594" i="8"/>
  <c r="AF594" i="8"/>
  <c r="E595" i="8"/>
  <c r="F595" i="8" s="1"/>
  <c r="G595" i="8" s="1"/>
  <c r="K595" i="8" s="1"/>
  <c r="Q595" i="8"/>
  <c r="AF595" i="8"/>
  <c r="E596" i="8"/>
  <c r="F596" i="8" s="1"/>
  <c r="Q596" i="8"/>
  <c r="AF596" i="8"/>
  <c r="E597" i="8"/>
  <c r="F597" i="8" s="1"/>
  <c r="Q597" i="8"/>
  <c r="AF597" i="8"/>
  <c r="E598" i="8"/>
  <c r="F598" i="8"/>
  <c r="AU598" i="8" s="1"/>
  <c r="Q598" i="8"/>
  <c r="AF598" i="8"/>
  <c r="E599" i="8"/>
  <c r="F599" i="8" s="1"/>
  <c r="Q599" i="8"/>
  <c r="AF599" i="8"/>
  <c r="E600" i="8"/>
  <c r="F600" i="8" s="1"/>
  <c r="G600" i="8" s="1"/>
  <c r="K600" i="8" s="1"/>
  <c r="Q600" i="8"/>
  <c r="AF600" i="8"/>
  <c r="E601" i="8"/>
  <c r="F601" i="8" s="1"/>
  <c r="Q601" i="8"/>
  <c r="AF601" i="8"/>
  <c r="E602" i="8"/>
  <c r="F602" i="8" s="1"/>
  <c r="Q602" i="8"/>
  <c r="AF602" i="8"/>
  <c r="E603" i="8"/>
  <c r="F603" i="8"/>
  <c r="AU603" i="8" s="1"/>
  <c r="Q603" i="8"/>
  <c r="AF603" i="8"/>
  <c r="E604" i="8"/>
  <c r="F604" i="8" s="1"/>
  <c r="Q604" i="8"/>
  <c r="AF604" i="8"/>
  <c r="E605" i="8"/>
  <c r="F605" i="8" s="1"/>
  <c r="Q605" i="8"/>
  <c r="AF605" i="8"/>
  <c r="E606" i="8"/>
  <c r="F606" i="8" s="1"/>
  <c r="AU606" i="8" s="1"/>
  <c r="Q606" i="8"/>
  <c r="AF606" i="8"/>
  <c r="E607" i="8"/>
  <c r="F607" i="8"/>
  <c r="Q607" i="8"/>
  <c r="AF607" i="8"/>
  <c r="E608" i="8"/>
  <c r="F608" i="8" s="1"/>
  <c r="Q608" i="8"/>
  <c r="AF608" i="8"/>
  <c r="E609" i="8"/>
  <c r="F609" i="8" s="1"/>
  <c r="Q609" i="8"/>
  <c r="AF609" i="8"/>
  <c r="E610" i="8"/>
  <c r="F610" i="8" s="1"/>
  <c r="AU610" i="8" s="1"/>
  <c r="Q610" i="8"/>
  <c r="AF610" i="8"/>
  <c r="E611" i="8"/>
  <c r="F611" i="8" s="1"/>
  <c r="Q611" i="8"/>
  <c r="AF611" i="8"/>
  <c r="E612" i="8"/>
  <c r="F612" i="8" s="1"/>
  <c r="Q612" i="8"/>
  <c r="AF612" i="8"/>
  <c r="E613" i="8"/>
  <c r="F613" i="8" s="1"/>
  <c r="Q613" i="8"/>
  <c r="AF613" i="8"/>
  <c r="E614" i="8"/>
  <c r="F614" i="8" s="1"/>
  <c r="Q614" i="8"/>
  <c r="AF614" i="8"/>
  <c r="AU614" i="8"/>
  <c r="E615" i="8"/>
  <c r="F615" i="8" s="1"/>
  <c r="Q615" i="8"/>
  <c r="AF615" i="8"/>
  <c r="E616" i="8"/>
  <c r="F616" i="8" s="1"/>
  <c r="G616" i="8" s="1"/>
  <c r="Q616" i="8"/>
  <c r="AF616" i="8"/>
  <c r="E617" i="8"/>
  <c r="F617" i="8" s="1"/>
  <c r="Q617" i="8"/>
  <c r="AF617" i="8"/>
  <c r="E618" i="8"/>
  <c r="F618" i="8" s="1"/>
  <c r="Q618" i="8"/>
  <c r="AF618" i="8"/>
  <c r="E619" i="8"/>
  <c r="F619" i="8" s="1"/>
  <c r="Q619" i="8"/>
  <c r="AF619" i="8"/>
  <c r="E620" i="8"/>
  <c r="F620" i="8" s="1"/>
  <c r="Z620" i="8" s="1"/>
  <c r="Q620" i="8"/>
  <c r="AF620" i="8"/>
  <c r="E621" i="8"/>
  <c r="F621" i="8" s="1"/>
  <c r="G621" i="8" s="1"/>
  <c r="Q621" i="8"/>
  <c r="AF621" i="8"/>
  <c r="E622" i="8"/>
  <c r="F622" i="8" s="1"/>
  <c r="AU622" i="8" s="1"/>
  <c r="Q622" i="8"/>
  <c r="AF622" i="8"/>
  <c r="E623" i="8"/>
  <c r="F623" i="8" s="1"/>
  <c r="Q623" i="8"/>
  <c r="AF623" i="8"/>
  <c r="E624" i="8"/>
  <c r="F624" i="8" s="1"/>
  <c r="Q624" i="8"/>
  <c r="AF624" i="8"/>
  <c r="E625" i="8"/>
  <c r="F625" i="8"/>
  <c r="AU625" i="8" s="1"/>
  <c r="Q625" i="8"/>
  <c r="AF625" i="8"/>
  <c r="E626" i="8"/>
  <c r="F626" i="8" s="1"/>
  <c r="Z626" i="8" s="1"/>
  <c r="Q626" i="8"/>
  <c r="AF626" i="8"/>
  <c r="E628" i="8"/>
  <c r="F628" i="8" s="1"/>
  <c r="Q628" i="8"/>
  <c r="AF628" i="8"/>
  <c r="E629" i="8"/>
  <c r="F629" i="8" s="1"/>
  <c r="Q629" i="8"/>
  <c r="AF629" i="8"/>
  <c r="E630" i="8"/>
  <c r="F630" i="8" s="1"/>
  <c r="Q630" i="8"/>
  <c r="AF630" i="8"/>
  <c r="D11" i="6"/>
  <c r="D12" i="6"/>
  <c r="C7" i="6"/>
  <c r="E351" i="6" s="1"/>
  <c r="F351" i="6" s="1"/>
  <c r="C8" i="6"/>
  <c r="E536" i="6" s="1"/>
  <c r="F536" i="6" s="1"/>
  <c r="G536" i="6" s="1"/>
  <c r="C9" i="6"/>
  <c r="D9" i="6"/>
  <c r="D13" i="6"/>
  <c r="F16" i="6"/>
  <c r="C17" i="6"/>
  <c r="Q21" i="6"/>
  <c r="Q22" i="6"/>
  <c r="Q23" i="6"/>
  <c r="Q24" i="6"/>
  <c r="E25" i="6"/>
  <c r="F25" i="6" s="1"/>
  <c r="Q25" i="6"/>
  <c r="Q26" i="6"/>
  <c r="Q27" i="6"/>
  <c r="Q28" i="6"/>
  <c r="E29" i="6"/>
  <c r="F29" i="6" s="1"/>
  <c r="R29" i="6" s="1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E43" i="6"/>
  <c r="F43" i="6" s="1"/>
  <c r="G43" i="6" s="1"/>
  <c r="H43" i="6" s="1"/>
  <c r="Q43" i="6"/>
  <c r="Q44" i="6"/>
  <c r="Q45" i="6"/>
  <c r="Q46" i="6"/>
  <c r="Q47" i="6"/>
  <c r="Q48" i="6"/>
  <c r="E49" i="6"/>
  <c r="F49" i="6" s="1"/>
  <c r="G49" i="6" s="1"/>
  <c r="H49" i="6" s="1"/>
  <c r="Q49" i="6"/>
  <c r="Q50" i="6"/>
  <c r="Q51" i="6"/>
  <c r="Q52" i="6"/>
  <c r="E53" i="6"/>
  <c r="F53" i="6" s="1"/>
  <c r="G53" i="6" s="1"/>
  <c r="H53" i="6" s="1"/>
  <c r="Q53" i="6"/>
  <c r="Q54" i="6"/>
  <c r="Q55" i="6"/>
  <c r="Q56" i="6"/>
  <c r="Q57" i="6"/>
  <c r="B58" i="6"/>
  <c r="Q58" i="6"/>
  <c r="E59" i="6"/>
  <c r="F59" i="6" s="1"/>
  <c r="G59" i="6" s="1"/>
  <c r="Q59" i="6"/>
  <c r="Q60" i="6"/>
  <c r="B61" i="6"/>
  <c r="Q61" i="6"/>
  <c r="E62" i="6"/>
  <c r="F62" i="6" s="1"/>
  <c r="G62" i="6" s="1"/>
  <c r="Q62" i="6"/>
  <c r="B63" i="6"/>
  <c r="Q63" i="6"/>
  <c r="Q64" i="6"/>
  <c r="B65" i="6"/>
  <c r="Q65" i="6"/>
  <c r="Q66" i="6"/>
  <c r="B67" i="6"/>
  <c r="Q67" i="6"/>
  <c r="Q68" i="6"/>
  <c r="B69" i="6"/>
  <c r="Q69" i="6"/>
  <c r="Q70" i="6"/>
  <c r="B71" i="6"/>
  <c r="Q71" i="6"/>
  <c r="Q72" i="6"/>
  <c r="B73" i="6"/>
  <c r="Q73" i="6"/>
  <c r="Q74" i="6"/>
  <c r="B75" i="6"/>
  <c r="Q75" i="6"/>
  <c r="Q76" i="6"/>
  <c r="E77" i="6"/>
  <c r="F77" i="6" s="1"/>
  <c r="G77" i="6" s="1"/>
  <c r="I77" i="6" s="1"/>
  <c r="Q77" i="6"/>
  <c r="Q78" i="6"/>
  <c r="Q79" i="6"/>
  <c r="E80" i="6"/>
  <c r="F80" i="6" s="1"/>
  <c r="G80" i="6" s="1"/>
  <c r="Q80" i="6"/>
  <c r="Q81" i="6"/>
  <c r="Q82" i="6"/>
  <c r="Q83" i="6"/>
  <c r="Q84" i="6"/>
  <c r="E85" i="6"/>
  <c r="F85" i="6" s="1"/>
  <c r="G85" i="6" s="1"/>
  <c r="I85" i="6" s="1"/>
  <c r="Q85" i="6"/>
  <c r="Q86" i="6"/>
  <c r="Q87" i="6"/>
  <c r="Q88" i="6"/>
  <c r="Q89" i="6"/>
  <c r="Q90" i="6"/>
  <c r="Q91" i="6"/>
  <c r="Q92" i="6"/>
  <c r="Q93" i="6"/>
  <c r="E94" i="6"/>
  <c r="F94" i="6" s="1"/>
  <c r="G94" i="6" s="1"/>
  <c r="I94" i="6" s="1"/>
  <c r="Q94" i="6"/>
  <c r="Q95" i="6"/>
  <c r="Q96" i="6"/>
  <c r="E97" i="6"/>
  <c r="F97" i="6" s="1"/>
  <c r="G97" i="6" s="1"/>
  <c r="I97" i="6" s="1"/>
  <c r="Q97" i="6"/>
  <c r="Q98" i="6"/>
  <c r="Q99" i="6"/>
  <c r="Q100" i="6"/>
  <c r="Q101" i="6"/>
  <c r="Q102" i="6"/>
  <c r="Q103" i="6"/>
  <c r="E104" i="6"/>
  <c r="F104" i="6" s="1"/>
  <c r="R104" i="6" s="1"/>
  <c r="Q104" i="6"/>
  <c r="E105" i="6"/>
  <c r="F105" i="6" s="1"/>
  <c r="Q105" i="6"/>
  <c r="Q106" i="6"/>
  <c r="Q107" i="6"/>
  <c r="Q108" i="6"/>
  <c r="Q109" i="6"/>
  <c r="Q110" i="6"/>
  <c r="E111" i="6"/>
  <c r="F111" i="6" s="1"/>
  <c r="G111" i="6" s="1"/>
  <c r="I111" i="6" s="1"/>
  <c r="Q111" i="6"/>
  <c r="E112" i="6"/>
  <c r="F112" i="6" s="1"/>
  <c r="G112" i="6" s="1"/>
  <c r="I112" i="6" s="1"/>
  <c r="Q112" i="6"/>
  <c r="Q113" i="6"/>
  <c r="Q114" i="6"/>
  <c r="Q115" i="6"/>
  <c r="Q116" i="6"/>
  <c r="Q117" i="6"/>
  <c r="E118" i="6"/>
  <c r="F118" i="6" s="1"/>
  <c r="G118" i="6" s="1"/>
  <c r="I118" i="6" s="1"/>
  <c r="Q118" i="6"/>
  <c r="Q119" i="6"/>
  <c r="Q120" i="6"/>
  <c r="Q121" i="6"/>
  <c r="Q122" i="6"/>
  <c r="Q123" i="6"/>
  <c r="E124" i="6"/>
  <c r="F124" i="6" s="1"/>
  <c r="G124" i="6" s="1"/>
  <c r="Q124" i="6"/>
  <c r="E125" i="6"/>
  <c r="F125" i="6" s="1"/>
  <c r="G125" i="6" s="1"/>
  <c r="I125" i="6" s="1"/>
  <c r="Q125" i="6"/>
  <c r="Q126" i="6"/>
  <c r="Q127" i="6"/>
  <c r="Q128" i="6"/>
  <c r="B129" i="6"/>
  <c r="Q129" i="6"/>
  <c r="Q130" i="6"/>
  <c r="Q131" i="6"/>
  <c r="Q132" i="6"/>
  <c r="Q133" i="6"/>
  <c r="E134" i="6"/>
  <c r="F134" i="6" s="1"/>
  <c r="G134" i="6" s="1"/>
  <c r="Q134" i="6"/>
  <c r="E135" i="6"/>
  <c r="F135" i="6" s="1"/>
  <c r="Q135" i="6"/>
  <c r="Q136" i="6"/>
  <c r="E137" i="6"/>
  <c r="F137" i="6" s="1"/>
  <c r="G137" i="6" s="1"/>
  <c r="I137" i="6" s="1"/>
  <c r="Q137" i="6"/>
  <c r="Q138" i="6"/>
  <c r="Q139" i="6"/>
  <c r="E140" i="6"/>
  <c r="F140" i="6" s="1"/>
  <c r="G140" i="6" s="1"/>
  <c r="Q140" i="6"/>
  <c r="Q141" i="6"/>
  <c r="Q142" i="6"/>
  <c r="E143" i="6"/>
  <c r="F143" i="6" s="1"/>
  <c r="Q143" i="6"/>
  <c r="E144" i="6"/>
  <c r="F144" i="6" s="1"/>
  <c r="G144" i="6" s="1"/>
  <c r="Q144" i="6"/>
  <c r="Q145" i="6"/>
  <c r="Q146" i="6"/>
  <c r="E147" i="6"/>
  <c r="F147" i="6" s="1"/>
  <c r="Q147" i="6"/>
  <c r="Q148" i="6"/>
  <c r="E149" i="6"/>
  <c r="F149" i="6" s="1"/>
  <c r="G149" i="6" s="1"/>
  <c r="Q149" i="6"/>
  <c r="Q150" i="6"/>
  <c r="Q151" i="6"/>
  <c r="Q152" i="6"/>
  <c r="Q153" i="6"/>
  <c r="Q154" i="6"/>
  <c r="Q155" i="6"/>
  <c r="Q156" i="6"/>
  <c r="Q157" i="6"/>
  <c r="E158" i="6"/>
  <c r="F158" i="6" s="1"/>
  <c r="G158" i="6" s="1"/>
  <c r="I158" i="6" s="1"/>
  <c r="Q158" i="6"/>
  <c r="Q159" i="6"/>
  <c r="Q160" i="6"/>
  <c r="Q161" i="6"/>
  <c r="Q162" i="6"/>
  <c r="Q163" i="6"/>
  <c r="Q164" i="6"/>
  <c r="B165" i="6"/>
  <c r="Q165" i="6"/>
  <c r="Q166" i="6"/>
  <c r="B167" i="6"/>
  <c r="Q167" i="6"/>
  <c r="Q168" i="6"/>
  <c r="Q169" i="6"/>
  <c r="E170" i="6"/>
  <c r="F170" i="6" s="1"/>
  <c r="Q170" i="6"/>
  <c r="E171" i="6"/>
  <c r="F171" i="6" s="1"/>
  <c r="G171" i="6" s="1"/>
  <c r="I171" i="6" s="1"/>
  <c r="Q171" i="6"/>
  <c r="Q172" i="6"/>
  <c r="E173" i="6"/>
  <c r="F173" i="6" s="1"/>
  <c r="Q173" i="6"/>
  <c r="E174" i="6"/>
  <c r="F174" i="6" s="1"/>
  <c r="G174" i="6" s="1"/>
  <c r="I174" i="6" s="1"/>
  <c r="Q174" i="6"/>
  <c r="Q175" i="6"/>
  <c r="E176" i="6"/>
  <c r="F176" i="6" s="1"/>
  <c r="G176" i="6" s="1"/>
  <c r="I176" i="6" s="1"/>
  <c r="Q176" i="6"/>
  <c r="Q177" i="6"/>
  <c r="B178" i="6"/>
  <c r="E178" i="6"/>
  <c r="F178" i="6" s="1"/>
  <c r="Q178" i="6"/>
  <c r="Q179" i="6"/>
  <c r="Q180" i="6"/>
  <c r="E181" i="6"/>
  <c r="F181" i="6" s="1"/>
  <c r="G181" i="6" s="1"/>
  <c r="Q181" i="6"/>
  <c r="Q182" i="6"/>
  <c r="E183" i="6"/>
  <c r="F183" i="6" s="1"/>
  <c r="G183" i="6" s="1"/>
  <c r="Q183" i="6"/>
  <c r="E184" i="6"/>
  <c r="F184" i="6" s="1"/>
  <c r="G184" i="6" s="1"/>
  <c r="I184" i="6" s="1"/>
  <c r="Q184" i="6"/>
  <c r="Q185" i="6"/>
  <c r="E186" i="6"/>
  <c r="F186" i="6" s="1"/>
  <c r="Q186" i="6"/>
  <c r="E187" i="6"/>
  <c r="F187" i="6" s="1"/>
  <c r="G187" i="6" s="1"/>
  <c r="Q187" i="6"/>
  <c r="Q188" i="6"/>
  <c r="Q189" i="6"/>
  <c r="Q190" i="6"/>
  <c r="E191" i="6"/>
  <c r="F191" i="6" s="1"/>
  <c r="G191" i="6" s="1"/>
  <c r="Q191" i="6"/>
  <c r="E192" i="6"/>
  <c r="F192" i="6" s="1"/>
  <c r="G192" i="6" s="1"/>
  <c r="I192" i="6" s="1"/>
  <c r="Q192" i="6"/>
  <c r="Q193" i="6"/>
  <c r="Q194" i="6"/>
  <c r="E195" i="6"/>
  <c r="F195" i="6" s="1"/>
  <c r="Q195" i="6"/>
  <c r="Q196" i="6"/>
  <c r="E197" i="6"/>
  <c r="F197" i="6" s="1"/>
  <c r="G197" i="6" s="1"/>
  <c r="I197" i="6" s="1"/>
  <c r="Q197" i="6"/>
  <c r="Q198" i="6"/>
  <c r="Q199" i="6"/>
  <c r="Q200" i="6"/>
  <c r="Q201" i="6"/>
  <c r="Q202" i="6"/>
  <c r="Q203" i="6"/>
  <c r="Q204" i="6"/>
  <c r="Q205" i="6"/>
  <c r="E206" i="6"/>
  <c r="F206" i="6" s="1"/>
  <c r="G206" i="6" s="1"/>
  <c r="I206" i="6" s="1"/>
  <c r="Q206" i="6"/>
  <c r="E207" i="6"/>
  <c r="F207" i="6" s="1"/>
  <c r="G207" i="6" s="1"/>
  <c r="Q207" i="6"/>
  <c r="E208" i="6"/>
  <c r="F208" i="6" s="1"/>
  <c r="G208" i="6" s="1"/>
  <c r="Q208" i="6"/>
  <c r="E209" i="6"/>
  <c r="F209" i="6" s="1"/>
  <c r="G209" i="6" s="1"/>
  <c r="I209" i="6" s="1"/>
  <c r="Q209" i="6"/>
  <c r="Q210" i="6"/>
  <c r="E211" i="6"/>
  <c r="F211" i="6" s="1"/>
  <c r="G211" i="6" s="1"/>
  <c r="I211" i="6" s="1"/>
  <c r="Q211" i="6"/>
  <c r="E212" i="6"/>
  <c r="F212" i="6" s="1"/>
  <c r="G212" i="6" s="1"/>
  <c r="Q212" i="6"/>
  <c r="E213" i="6"/>
  <c r="F213" i="6" s="1"/>
  <c r="G213" i="6" s="1"/>
  <c r="I213" i="6" s="1"/>
  <c r="Q213" i="6"/>
  <c r="Q214" i="6"/>
  <c r="E215" i="6"/>
  <c r="F215" i="6" s="1"/>
  <c r="G215" i="6" s="1"/>
  <c r="I215" i="6" s="1"/>
  <c r="Q215" i="6"/>
  <c r="E216" i="6"/>
  <c r="F216" i="6" s="1"/>
  <c r="G216" i="6" s="1"/>
  <c r="I216" i="6" s="1"/>
  <c r="Q216" i="6"/>
  <c r="Q217" i="6"/>
  <c r="E218" i="6"/>
  <c r="F218" i="6"/>
  <c r="Q218" i="6"/>
  <c r="E219" i="6"/>
  <c r="F219" i="6" s="1"/>
  <c r="Q219" i="6"/>
  <c r="Q220" i="6"/>
  <c r="E221" i="6"/>
  <c r="F221" i="6" s="1"/>
  <c r="G221" i="6" s="1"/>
  <c r="I221" i="6" s="1"/>
  <c r="Q221" i="6"/>
  <c r="E222" i="6"/>
  <c r="F222" i="6" s="1"/>
  <c r="G222" i="6" s="1"/>
  <c r="I222" i="6" s="1"/>
  <c r="Q222" i="6"/>
  <c r="Q223" i="6"/>
  <c r="E224" i="6"/>
  <c r="F224" i="6" s="1"/>
  <c r="G224" i="6" s="1"/>
  <c r="Q224" i="6"/>
  <c r="Q225" i="6"/>
  <c r="E226" i="6"/>
  <c r="F226" i="6" s="1"/>
  <c r="Q226" i="6"/>
  <c r="E227" i="6"/>
  <c r="F227" i="6" s="1"/>
  <c r="G227" i="6" s="1"/>
  <c r="I227" i="6" s="1"/>
  <c r="Q227" i="6"/>
  <c r="Q228" i="6"/>
  <c r="E229" i="6"/>
  <c r="F229" i="6" s="1"/>
  <c r="Q229" i="6"/>
  <c r="E230" i="6"/>
  <c r="F230" i="6" s="1"/>
  <c r="G230" i="6" s="1"/>
  <c r="Q230" i="6"/>
  <c r="E231" i="6"/>
  <c r="F231" i="6" s="1"/>
  <c r="Q231" i="6"/>
  <c r="E232" i="6"/>
  <c r="F232" i="6" s="1"/>
  <c r="G232" i="6" s="1"/>
  <c r="K232" i="6" s="1"/>
  <c r="Q232" i="6"/>
  <c r="Q233" i="6"/>
  <c r="E234" i="6"/>
  <c r="F234" i="6" s="1"/>
  <c r="Q234" i="6"/>
  <c r="E235" i="6"/>
  <c r="F235" i="6" s="1"/>
  <c r="G235" i="6" s="1"/>
  <c r="I235" i="6" s="1"/>
  <c r="Q235" i="6"/>
  <c r="E236" i="6"/>
  <c r="F236" i="6" s="1"/>
  <c r="G236" i="6" s="1"/>
  <c r="K236" i="6" s="1"/>
  <c r="Q236" i="6"/>
  <c r="Q237" i="6"/>
  <c r="Q238" i="6"/>
  <c r="E239" i="6"/>
  <c r="F239" i="6" s="1"/>
  <c r="G239" i="6" s="1"/>
  <c r="Q239" i="6"/>
  <c r="E240" i="6"/>
  <c r="F240" i="6" s="1"/>
  <c r="G240" i="6" s="1"/>
  <c r="K240" i="6" s="1"/>
  <c r="Q240" i="6"/>
  <c r="Q241" i="6"/>
  <c r="E242" i="6"/>
  <c r="F242" i="6" s="1"/>
  <c r="Q242" i="6"/>
  <c r="E243" i="6"/>
  <c r="F243" i="6" s="1"/>
  <c r="Q243" i="6"/>
  <c r="E244" i="6"/>
  <c r="F244" i="6"/>
  <c r="G244" i="6" s="1"/>
  <c r="I244" i="6" s="1"/>
  <c r="Q244" i="6"/>
  <c r="E245" i="6"/>
  <c r="F245" i="6" s="1"/>
  <c r="Q245" i="6"/>
  <c r="E246" i="6"/>
  <c r="F246" i="6" s="1"/>
  <c r="G246" i="6" s="1"/>
  <c r="K246" i="6" s="1"/>
  <c r="Q246" i="6"/>
  <c r="E247" i="6"/>
  <c r="F247" i="6" s="1"/>
  <c r="G247" i="6" s="1"/>
  <c r="I247" i="6" s="1"/>
  <c r="Q247" i="6"/>
  <c r="E248" i="6"/>
  <c r="F248" i="6" s="1"/>
  <c r="G248" i="6" s="1"/>
  <c r="I248" i="6" s="1"/>
  <c r="Q248" i="6"/>
  <c r="E249" i="6"/>
  <c r="F249" i="6" s="1"/>
  <c r="G249" i="6" s="1"/>
  <c r="I249" i="6" s="1"/>
  <c r="Q249" i="6"/>
  <c r="E250" i="6"/>
  <c r="F250" i="6" s="1"/>
  <c r="G250" i="6" s="1"/>
  <c r="I250" i="6" s="1"/>
  <c r="Q250" i="6"/>
  <c r="E251" i="6"/>
  <c r="F251" i="6" s="1"/>
  <c r="Q251" i="6"/>
  <c r="E252" i="6"/>
  <c r="F252" i="6" s="1"/>
  <c r="G252" i="6" s="1"/>
  <c r="Q252" i="6"/>
  <c r="E253" i="6"/>
  <c r="F253" i="6"/>
  <c r="G253" i="6" s="1"/>
  <c r="K253" i="6" s="1"/>
  <c r="Q253" i="6"/>
  <c r="B254" i="6"/>
  <c r="E254" i="6"/>
  <c r="F254" i="6" s="1"/>
  <c r="G254" i="6" s="1"/>
  <c r="K254" i="6" s="1"/>
  <c r="Q254" i="6"/>
  <c r="B255" i="6"/>
  <c r="E255" i="6"/>
  <c r="F255" i="6" s="1"/>
  <c r="Q255" i="6"/>
  <c r="B256" i="6"/>
  <c r="E256" i="6"/>
  <c r="F256" i="6" s="1"/>
  <c r="G256" i="6" s="1"/>
  <c r="Q256" i="6"/>
  <c r="E257" i="6"/>
  <c r="F257" i="6" s="1"/>
  <c r="G257" i="6" s="1"/>
  <c r="K257" i="6" s="1"/>
  <c r="Q257" i="6"/>
  <c r="E258" i="6"/>
  <c r="F258" i="6" s="1"/>
  <c r="Q258" i="6"/>
  <c r="E259" i="6"/>
  <c r="F259" i="6" s="1"/>
  <c r="G259" i="6" s="1"/>
  <c r="K259" i="6" s="1"/>
  <c r="Q259" i="6"/>
  <c r="B260" i="6"/>
  <c r="E260" i="6"/>
  <c r="F260" i="6" s="1"/>
  <c r="G260" i="6" s="1"/>
  <c r="K260" i="6" s="1"/>
  <c r="Q260" i="6"/>
  <c r="E261" i="6"/>
  <c r="F261" i="6" s="1"/>
  <c r="G261" i="6" s="1"/>
  <c r="Q261" i="6"/>
  <c r="E262" i="6"/>
  <c r="F262" i="6" s="1"/>
  <c r="G262" i="6" s="1"/>
  <c r="Q262" i="6"/>
  <c r="E263" i="6"/>
  <c r="F263" i="6" s="1"/>
  <c r="G263" i="6" s="1"/>
  <c r="K263" i="6" s="1"/>
  <c r="Q263" i="6"/>
  <c r="E264" i="6"/>
  <c r="F264" i="6"/>
  <c r="G264" i="6" s="1"/>
  <c r="K264" i="6" s="1"/>
  <c r="Q264" i="6"/>
  <c r="B265" i="6"/>
  <c r="E265" i="6"/>
  <c r="F265" i="6" s="1"/>
  <c r="G265" i="6" s="1"/>
  <c r="K265" i="6" s="1"/>
  <c r="Q265" i="6"/>
  <c r="E266" i="6"/>
  <c r="F266" i="6" s="1"/>
  <c r="Q266" i="6"/>
  <c r="E267" i="6"/>
  <c r="F267" i="6" s="1"/>
  <c r="G267" i="6" s="1"/>
  <c r="Q267" i="6"/>
  <c r="E268" i="6"/>
  <c r="F268" i="6" s="1"/>
  <c r="G268" i="6" s="1"/>
  <c r="Q268" i="6"/>
  <c r="E269" i="6"/>
  <c r="F269" i="6" s="1"/>
  <c r="Q269" i="6"/>
  <c r="B270" i="6"/>
  <c r="E270" i="6"/>
  <c r="F270" i="6" s="1"/>
  <c r="G270" i="6" s="1"/>
  <c r="K270" i="6" s="1"/>
  <c r="Q270" i="6"/>
  <c r="E271" i="6"/>
  <c r="F271" i="6" s="1"/>
  <c r="Q271" i="6"/>
  <c r="B272" i="6"/>
  <c r="E272" i="6"/>
  <c r="F272" i="6" s="1"/>
  <c r="G272" i="6" s="1"/>
  <c r="K272" i="6" s="1"/>
  <c r="Q272" i="6"/>
  <c r="E273" i="6"/>
  <c r="F273" i="6" s="1"/>
  <c r="G273" i="6" s="1"/>
  <c r="K273" i="6" s="1"/>
  <c r="Q273" i="6"/>
  <c r="E274" i="6"/>
  <c r="F274" i="6" s="1"/>
  <c r="Q274" i="6"/>
  <c r="E275" i="6"/>
  <c r="F275" i="6" s="1"/>
  <c r="Q275" i="6"/>
  <c r="E276" i="6"/>
  <c r="F276" i="6" s="1"/>
  <c r="G276" i="6" s="1"/>
  <c r="K276" i="6" s="1"/>
  <c r="Q276" i="6"/>
  <c r="E277" i="6"/>
  <c r="F277" i="6" s="1"/>
  <c r="G277" i="6" s="1"/>
  <c r="I277" i="6" s="1"/>
  <c r="Q277" i="6"/>
  <c r="E278" i="6"/>
  <c r="F278" i="6" s="1"/>
  <c r="G278" i="6" s="1"/>
  <c r="K278" i="6" s="1"/>
  <c r="Q278" i="6"/>
  <c r="B279" i="6"/>
  <c r="E279" i="6"/>
  <c r="F279" i="6" s="1"/>
  <c r="G279" i="6" s="1"/>
  <c r="K279" i="6" s="1"/>
  <c r="Q279" i="6"/>
  <c r="E280" i="6"/>
  <c r="F280" i="6" s="1"/>
  <c r="G280" i="6" s="1"/>
  <c r="I280" i="6" s="1"/>
  <c r="Q280" i="6"/>
  <c r="E281" i="6"/>
  <c r="F281" i="6" s="1"/>
  <c r="G281" i="6" s="1"/>
  <c r="K281" i="6" s="1"/>
  <c r="Q281" i="6"/>
  <c r="E282" i="6"/>
  <c r="F282" i="6" s="1"/>
  <c r="Q282" i="6"/>
  <c r="E283" i="6"/>
  <c r="F283" i="6" s="1"/>
  <c r="G283" i="6" s="1"/>
  <c r="I283" i="6" s="1"/>
  <c r="Q283" i="6"/>
  <c r="E284" i="6"/>
  <c r="F284" i="6" s="1"/>
  <c r="G284" i="6" s="1"/>
  <c r="K284" i="6" s="1"/>
  <c r="Q284" i="6"/>
  <c r="E285" i="6"/>
  <c r="F285" i="6" s="1"/>
  <c r="Q285" i="6"/>
  <c r="E286" i="6"/>
  <c r="F286" i="6" s="1"/>
  <c r="G286" i="6" s="1"/>
  <c r="K286" i="6" s="1"/>
  <c r="Q286" i="6"/>
  <c r="E287" i="6"/>
  <c r="F287" i="6" s="1"/>
  <c r="Q287" i="6"/>
  <c r="E288" i="6"/>
  <c r="F288" i="6" s="1"/>
  <c r="G288" i="6" s="1"/>
  <c r="Q288" i="6"/>
  <c r="E289" i="6"/>
  <c r="F289" i="6" s="1"/>
  <c r="G289" i="6" s="1"/>
  <c r="K289" i="6" s="1"/>
  <c r="Q289" i="6"/>
  <c r="E290" i="6"/>
  <c r="F290" i="6" s="1"/>
  <c r="Q290" i="6"/>
  <c r="E291" i="6"/>
  <c r="F291" i="6" s="1"/>
  <c r="G291" i="6" s="1"/>
  <c r="K291" i="6" s="1"/>
  <c r="Q291" i="6"/>
  <c r="E292" i="6"/>
  <c r="F292" i="6" s="1"/>
  <c r="G292" i="6" s="1"/>
  <c r="K292" i="6" s="1"/>
  <c r="Q292" i="6"/>
  <c r="E293" i="6"/>
  <c r="F293" i="6" s="1"/>
  <c r="G293" i="6" s="1"/>
  <c r="K293" i="6" s="1"/>
  <c r="Q293" i="6"/>
  <c r="B294" i="6"/>
  <c r="E294" i="6"/>
  <c r="F294" i="6"/>
  <c r="G294" i="6" s="1"/>
  <c r="K294" i="6" s="1"/>
  <c r="Q294" i="6"/>
  <c r="E295" i="6"/>
  <c r="F295" i="6" s="1"/>
  <c r="Q295" i="6"/>
  <c r="E296" i="6"/>
  <c r="F296" i="6" s="1"/>
  <c r="G296" i="6" s="1"/>
  <c r="K296" i="6" s="1"/>
  <c r="Q296" i="6"/>
  <c r="B297" i="6"/>
  <c r="E297" i="6"/>
  <c r="F297" i="6" s="1"/>
  <c r="G297" i="6" s="1"/>
  <c r="K297" i="6" s="1"/>
  <c r="Q297" i="6"/>
  <c r="E298" i="6"/>
  <c r="F298" i="6" s="1"/>
  <c r="Q298" i="6"/>
  <c r="E299" i="6"/>
  <c r="F299" i="6" s="1"/>
  <c r="G299" i="6" s="1"/>
  <c r="J299" i="6" s="1"/>
  <c r="Q299" i="6"/>
  <c r="E300" i="6"/>
  <c r="F300" i="6" s="1"/>
  <c r="G300" i="6" s="1"/>
  <c r="J300" i="6" s="1"/>
  <c r="Q300" i="6"/>
  <c r="E301" i="6"/>
  <c r="F301" i="6" s="1"/>
  <c r="Q301" i="6"/>
  <c r="B302" i="6"/>
  <c r="E302" i="6"/>
  <c r="F302" i="6" s="1"/>
  <c r="G302" i="6" s="1"/>
  <c r="K302" i="6" s="1"/>
  <c r="Q302" i="6"/>
  <c r="E303" i="6"/>
  <c r="F303" i="6" s="1"/>
  <c r="Q303" i="6"/>
  <c r="E304" i="6"/>
  <c r="F304" i="6" s="1"/>
  <c r="G304" i="6" s="1"/>
  <c r="K304" i="6" s="1"/>
  <c r="Q304" i="6"/>
  <c r="E305" i="6"/>
  <c r="F305" i="6" s="1"/>
  <c r="G305" i="6" s="1"/>
  <c r="K305" i="6" s="1"/>
  <c r="Q305" i="6"/>
  <c r="E306" i="6"/>
  <c r="F306" i="6" s="1"/>
  <c r="G306" i="6" s="1"/>
  <c r="Q306" i="6"/>
  <c r="E307" i="6"/>
  <c r="F307" i="6" s="1"/>
  <c r="Q307" i="6"/>
  <c r="E308" i="6"/>
  <c r="F308" i="6" s="1"/>
  <c r="G308" i="6" s="1"/>
  <c r="Q308" i="6"/>
  <c r="E309" i="6"/>
  <c r="F309" i="6" s="1"/>
  <c r="G309" i="6" s="1"/>
  <c r="Q309" i="6"/>
  <c r="E310" i="6"/>
  <c r="F310" i="6" s="1"/>
  <c r="G310" i="6" s="1"/>
  <c r="K310" i="6" s="1"/>
  <c r="Q310" i="6"/>
  <c r="E311" i="6"/>
  <c r="F311" i="6" s="1"/>
  <c r="G311" i="6" s="1"/>
  <c r="K311" i="6" s="1"/>
  <c r="Q311" i="6"/>
  <c r="E312" i="6"/>
  <c r="F312" i="6" s="1"/>
  <c r="G312" i="6" s="1"/>
  <c r="K312" i="6" s="1"/>
  <c r="Q312" i="6"/>
  <c r="E313" i="6"/>
  <c r="F313" i="6" s="1"/>
  <c r="G313" i="6" s="1"/>
  <c r="I313" i="6" s="1"/>
  <c r="Q313" i="6"/>
  <c r="E314" i="6"/>
  <c r="F314" i="6"/>
  <c r="G314" i="6" s="1"/>
  <c r="K314" i="6" s="1"/>
  <c r="Q314" i="6"/>
  <c r="E315" i="6"/>
  <c r="F315" i="6" s="1"/>
  <c r="Q315" i="6"/>
  <c r="E316" i="6"/>
  <c r="F316" i="6" s="1"/>
  <c r="G316" i="6" s="1"/>
  <c r="K316" i="6" s="1"/>
  <c r="Q316" i="6"/>
  <c r="E317" i="6"/>
  <c r="F317" i="6" s="1"/>
  <c r="G317" i="6" s="1"/>
  <c r="K317" i="6" s="1"/>
  <c r="Q317" i="6"/>
  <c r="E318" i="6"/>
  <c r="F318" i="6" s="1"/>
  <c r="G318" i="6" s="1"/>
  <c r="Q318" i="6"/>
  <c r="E319" i="6"/>
  <c r="F319" i="6" s="1"/>
  <c r="Q319" i="6"/>
  <c r="E320" i="6"/>
  <c r="F320" i="6" s="1"/>
  <c r="G320" i="6" s="1"/>
  <c r="K320" i="6" s="1"/>
  <c r="Q320" i="6"/>
  <c r="E321" i="6"/>
  <c r="F321" i="6"/>
  <c r="G321" i="6" s="1"/>
  <c r="K321" i="6" s="1"/>
  <c r="Q321" i="6"/>
  <c r="E322" i="6"/>
  <c r="F322" i="6" s="1"/>
  <c r="Q322" i="6"/>
  <c r="E323" i="6"/>
  <c r="F323" i="6" s="1"/>
  <c r="Q323" i="6"/>
  <c r="E324" i="6"/>
  <c r="F324" i="6" s="1"/>
  <c r="G324" i="6" s="1"/>
  <c r="K324" i="6" s="1"/>
  <c r="Q324" i="6"/>
  <c r="E325" i="6"/>
  <c r="F325" i="6" s="1"/>
  <c r="G325" i="6" s="1"/>
  <c r="K325" i="6" s="1"/>
  <c r="Q325" i="6"/>
  <c r="E326" i="6"/>
  <c r="F326" i="6" s="1"/>
  <c r="G326" i="6" s="1"/>
  <c r="K326" i="6" s="1"/>
  <c r="Q326" i="6"/>
  <c r="E327" i="6"/>
  <c r="F327" i="6" s="1"/>
  <c r="G327" i="6" s="1"/>
  <c r="K327" i="6" s="1"/>
  <c r="Q327" i="6"/>
  <c r="E328" i="6"/>
  <c r="F328" i="6" s="1"/>
  <c r="G328" i="6" s="1"/>
  <c r="K328" i="6" s="1"/>
  <c r="Q328" i="6"/>
  <c r="B329" i="6"/>
  <c r="E329" i="6"/>
  <c r="F329" i="6" s="1"/>
  <c r="G329" i="6" s="1"/>
  <c r="K329" i="6" s="1"/>
  <c r="Q329" i="6"/>
  <c r="E330" i="6"/>
  <c r="F330" i="6" s="1"/>
  <c r="G330" i="6" s="1"/>
  <c r="K330" i="6" s="1"/>
  <c r="Q330" i="6"/>
  <c r="E331" i="6"/>
  <c r="F331" i="6" s="1"/>
  <c r="Q331" i="6"/>
  <c r="B332" i="6"/>
  <c r="E332" i="6"/>
  <c r="F332" i="6" s="1"/>
  <c r="Q332" i="6"/>
  <c r="E333" i="6"/>
  <c r="F333" i="6" s="1"/>
  <c r="G333" i="6" s="1"/>
  <c r="K333" i="6" s="1"/>
  <c r="Q333" i="6"/>
  <c r="E334" i="6"/>
  <c r="F334" i="6" s="1"/>
  <c r="G334" i="6" s="1"/>
  <c r="K334" i="6" s="1"/>
  <c r="Q334" i="6"/>
  <c r="E335" i="6"/>
  <c r="F335" i="6" s="1"/>
  <c r="Q335" i="6"/>
  <c r="E336" i="6"/>
  <c r="F336" i="6" s="1"/>
  <c r="G336" i="6" s="1"/>
  <c r="Q336" i="6"/>
  <c r="E337" i="6"/>
  <c r="F337" i="6" s="1"/>
  <c r="G337" i="6" s="1"/>
  <c r="K337" i="6" s="1"/>
  <c r="Q337" i="6"/>
  <c r="E338" i="6"/>
  <c r="F338" i="6" s="1"/>
  <c r="G338" i="6" s="1"/>
  <c r="K338" i="6" s="1"/>
  <c r="Q338" i="6"/>
  <c r="E339" i="6"/>
  <c r="F339" i="6" s="1"/>
  <c r="G339" i="6" s="1"/>
  <c r="K339" i="6" s="1"/>
  <c r="Q339" i="6"/>
  <c r="E340" i="6"/>
  <c r="F340" i="6" s="1"/>
  <c r="G340" i="6" s="1"/>
  <c r="Q340" i="6"/>
  <c r="E341" i="6"/>
  <c r="F341" i="6" s="1"/>
  <c r="G341" i="6" s="1"/>
  <c r="K341" i="6" s="1"/>
  <c r="Q341" i="6"/>
  <c r="E342" i="6"/>
  <c r="F342" i="6" s="1"/>
  <c r="G342" i="6" s="1"/>
  <c r="K342" i="6" s="1"/>
  <c r="Q342" i="6"/>
  <c r="E343" i="6"/>
  <c r="F343" i="6" s="1"/>
  <c r="Q343" i="6"/>
  <c r="E344" i="6"/>
  <c r="F344" i="6" s="1"/>
  <c r="G344" i="6" s="1"/>
  <c r="K344" i="6" s="1"/>
  <c r="Q344" i="6"/>
  <c r="E345" i="6"/>
  <c r="F345" i="6" s="1"/>
  <c r="G345" i="6" s="1"/>
  <c r="Q345" i="6"/>
  <c r="E346" i="6"/>
  <c r="F346" i="6" s="1"/>
  <c r="Q346" i="6"/>
  <c r="E347" i="6"/>
  <c r="F347" i="6" s="1"/>
  <c r="Q347" i="6"/>
  <c r="E348" i="6"/>
  <c r="F348" i="6" s="1"/>
  <c r="G348" i="6" s="1"/>
  <c r="K348" i="6" s="1"/>
  <c r="Q348" i="6"/>
  <c r="E349" i="6"/>
  <c r="F349" i="6" s="1"/>
  <c r="Q349" i="6"/>
  <c r="E350" i="6"/>
  <c r="F350" i="6" s="1"/>
  <c r="G350" i="6" s="1"/>
  <c r="K350" i="6" s="1"/>
  <c r="Q350" i="6"/>
  <c r="E358" i="6"/>
  <c r="F358" i="6" s="1"/>
  <c r="G358" i="6" s="1"/>
  <c r="K358" i="6" s="1"/>
  <c r="Q358" i="6"/>
  <c r="E360" i="6"/>
  <c r="F360" i="6" s="1"/>
  <c r="G360" i="6" s="1"/>
  <c r="K360" i="6" s="1"/>
  <c r="Q360" i="6"/>
  <c r="E361" i="6"/>
  <c r="F361" i="6" s="1"/>
  <c r="G361" i="6" s="1"/>
  <c r="K361" i="6" s="1"/>
  <c r="Q361" i="6"/>
  <c r="E362" i="6"/>
  <c r="F362" i="6" s="1"/>
  <c r="G362" i="6" s="1"/>
  <c r="K362" i="6" s="1"/>
  <c r="Q362" i="6"/>
  <c r="E365" i="6"/>
  <c r="F365" i="6" s="1"/>
  <c r="Q365" i="6"/>
  <c r="E366" i="6"/>
  <c r="F366" i="6" s="1"/>
  <c r="G366" i="6" s="1"/>
  <c r="K366" i="6" s="1"/>
  <c r="Q366" i="6"/>
  <c r="E375" i="6"/>
  <c r="F375" i="6"/>
  <c r="G375" i="6" s="1"/>
  <c r="K375" i="6" s="1"/>
  <c r="Q375" i="6"/>
  <c r="E381" i="6"/>
  <c r="F381" i="6" s="1"/>
  <c r="G381" i="6" s="1"/>
  <c r="K381" i="6" s="1"/>
  <c r="Q381" i="6"/>
  <c r="E382" i="6"/>
  <c r="F382" i="6" s="1"/>
  <c r="Q382" i="6"/>
  <c r="E383" i="6"/>
  <c r="F383" i="6" s="1"/>
  <c r="G383" i="6" s="1"/>
  <c r="K383" i="6" s="1"/>
  <c r="Q383" i="6"/>
  <c r="E386" i="6"/>
  <c r="F386" i="6" s="1"/>
  <c r="G386" i="6" s="1"/>
  <c r="K386" i="6" s="1"/>
  <c r="Q386" i="6"/>
  <c r="E389" i="6"/>
  <c r="F389" i="6" s="1"/>
  <c r="Q389" i="6"/>
  <c r="E390" i="6"/>
  <c r="F390" i="6" s="1"/>
  <c r="Q390" i="6"/>
  <c r="E391" i="6"/>
  <c r="F391" i="6"/>
  <c r="G391" i="6" s="1"/>
  <c r="Q391" i="6"/>
  <c r="E392" i="6"/>
  <c r="F392" i="6" s="1"/>
  <c r="G392" i="6" s="1"/>
  <c r="K392" i="6" s="1"/>
  <c r="Q392" i="6"/>
  <c r="E393" i="6"/>
  <c r="F393" i="6" s="1"/>
  <c r="G393" i="6" s="1"/>
  <c r="K393" i="6" s="1"/>
  <c r="Q393" i="6"/>
  <c r="E394" i="6"/>
  <c r="F394" i="6" s="1"/>
  <c r="G394" i="6" s="1"/>
  <c r="K394" i="6" s="1"/>
  <c r="Q394" i="6"/>
  <c r="E395" i="6"/>
  <c r="F395" i="6" s="1"/>
  <c r="G395" i="6" s="1"/>
  <c r="K395" i="6" s="1"/>
  <c r="Q395" i="6"/>
  <c r="E396" i="6"/>
  <c r="F396" i="6" s="1"/>
  <c r="G396" i="6" s="1"/>
  <c r="Q396" i="6"/>
  <c r="E397" i="6"/>
  <c r="F397" i="6" s="1"/>
  <c r="G397" i="6" s="1"/>
  <c r="K397" i="6" s="1"/>
  <c r="Q397" i="6"/>
  <c r="E398" i="6"/>
  <c r="F398" i="6" s="1"/>
  <c r="Q398" i="6"/>
  <c r="E399" i="6"/>
  <c r="F399" i="6" s="1"/>
  <c r="G399" i="6" s="1"/>
  <c r="K399" i="6" s="1"/>
  <c r="Q399" i="6"/>
  <c r="E400" i="6"/>
  <c r="F400" i="6" s="1"/>
  <c r="G400" i="6" s="1"/>
  <c r="K400" i="6" s="1"/>
  <c r="Q400" i="6"/>
  <c r="E401" i="6"/>
  <c r="F401" i="6" s="1"/>
  <c r="G401" i="6" s="1"/>
  <c r="K401" i="6" s="1"/>
  <c r="Q401" i="6"/>
  <c r="E402" i="6"/>
  <c r="F402" i="6" s="1"/>
  <c r="Q402" i="6"/>
  <c r="E403" i="6"/>
  <c r="F403" i="6" s="1"/>
  <c r="G403" i="6" s="1"/>
  <c r="K403" i="6" s="1"/>
  <c r="Q403" i="6"/>
  <c r="E404" i="6"/>
  <c r="F404" i="6" s="1"/>
  <c r="G404" i="6" s="1"/>
  <c r="K404" i="6" s="1"/>
  <c r="Q404" i="6"/>
  <c r="E405" i="6"/>
  <c r="F405" i="6" s="1"/>
  <c r="Q405" i="6"/>
  <c r="E406" i="6"/>
  <c r="F406" i="6" s="1"/>
  <c r="Q406" i="6"/>
  <c r="E407" i="6"/>
  <c r="F407" i="6" s="1"/>
  <c r="G407" i="6" s="1"/>
  <c r="K407" i="6" s="1"/>
  <c r="Q407" i="6"/>
  <c r="E408" i="6"/>
  <c r="F408" i="6" s="1"/>
  <c r="Q408" i="6"/>
  <c r="E409" i="6"/>
  <c r="F409" i="6" s="1"/>
  <c r="G409" i="6" s="1"/>
  <c r="K409" i="6" s="1"/>
  <c r="Q409" i="6"/>
  <c r="E410" i="6"/>
  <c r="F410" i="6" s="1"/>
  <c r="Q410" i="6"/>
  <c r="E411" i="6"/>
  <c r="F411" i="6" s="1"/>
  <c r="G411" i="6" s="1"/>
  <c r="K411" i="6" s="1"/>
  <c r="Q411" i="6"/>
  <c r="E412" i="6"/>
  <c r="F412" i="6" s="1"/>
  <c r="G412" i="6" s="1"/>
  <c r="Q412" i="6"/>
  <c r="E413" i="6"/>
  <c r="F413" i="6" s="1"/>
  <c r="G413" i="6" s="1"/>
  <c r="Q413" i="6"/>
  <c r="E414" i="6"/>
  <c r="F414" i="6" s="1"/>
  <c r="Q414" i="6"/>
  <c r="E415" i="6"/>
  <c r="F415" i="6" s="1"/>
  <c r="G415" i="6" s="1"/>
  <c r="K415" i="6" s="1"/>
  <c r="Q415" i="6"/>
  <c r="E416" i="6"/>
  <c r="F416" i="6" s="1"/>
  <c r="G416" i="6" s="1"/>
  <c r="K416" i="6" s="1"/>
  <c r="Q416" i="6"/>
  <c r="E417" i="6"/>
  <c r="F417" i="6" s="1"/>
  <c r="G417" i="6" s="1"/>
  <c r="K417" i="6" s="1"/>
  <c r="Q417" i="6"/>
  <c r="E418" i="6"/>
  <c r="F418" i="6" s="1"/>
  <c r="G418" i="6" s="1"/>
  <c r="K418" i="6" s="1"/>
  <c r="Q418" i="6"/>
  <c r="E419" i="6"/>
  <c r="F419" i="6" s="1"/>
  <c r="G419" i="6" s="1"/>
  <c r="K419" i="6" s="1"/>
  <c r="Q419" i="6"/>
  <c r="E420" i="6"/>
  <c r="F420" i="6" s="1"/>
  <c r="Q420" i="6"/>
  <c r="E421" i="6"/>
  <c r="F421" i="6" s="1"/>
  <c r="G421" i="6" s="1"/>
  <c r="K421" i="6" s="1"/>
  <c r="Q421" i="6"/>
  <c r="E429" i="6"/>
  <c r="F429" i="6" s="1"/>
  <c r="G429" i="6" s="1"/>
  <c r="K429" i="6" s="1"/>
  <c r="Q429" i="6"/>
  <c r="E433" i="6"/>
  <c r="F433" i="6" s="1"/>
  <c r="G433" i="6" s="1"/>
  <c r="K433" i="6" s="1"/>
  <c r="Q433" i="6"/>
  <c r="E434" i="6"/>
  <c r="F434" i="6" s="1"/>
  <c r="G434" i="6" s="1"/>
  <c r="Q434" i="6"/>
  <c r="E435" i="6"/>
  <c r="F435" i="6" s="1"/>
  <c r="G435" i="6" s="1"/>
  <c r="K435" i="6" s="1"/>
  <c r="Q435" i="6"/>
  <c r="E436" i="6"/>
  <c r="F436" i="6" s="1"/>
  <c r="Q436" i="6"/>
  <c r="E437" i="6"/>
  <c r="F437" i="6"/>
  <c r="G437" i="6" s="1"/>
  <c r="K437" i="6" s="1"/>
  <c r="Q437" i="6"/>
  <c r="E438" i="6"/>
  <c r="F438" i="6" s="1"/>
  <c r="Q438" i="6"/>
  <c r="E439" i="6"/>
  <c r="F439" i="6" s="1"/>
  <c r="G439" i="6" s="1"/>
  <c r="Q439" i="6"/>
  <c r="E440" i="6"/>
  <c r="F440" i="6"/>
  <c r="Q440" i="6"/>
  <c r="E446" i="6"/>
  <c r="F446" i="6" s="1"/>
  <c r="G446" i="6" s="1"/>
  <c r="Q446" i="6"/>
  <c r="E448" i="6"/>
  <c r="F448" i="6" s="1"/>
  <c r="G448" i="6" s="1"/>
  <c r="K448" i="6" s="1"/>
  <c r="Q448" i="6"/>
  <c r="E449" i="6"/>
  <c r="F449" i="6" s="1"/>
  <c r="G449" i="6" s="1"/>
  <c r="Q449" i="6"/>
  <c r="E451" i="6"/>
  <c r="F451" i="6" s="1"/>
  <c r="G451" i="6" s="1"/>
  <c r="K451" i="6" s="1"/>
  <c r="Q451" i="6"/>
  <c r="E455" i="6"/>
  <c r="F455" i="6" s="1"/>
  <c r="G455" i="6" s="1"/>
  <c r="K455" i="6" s="1"/>
  <c r="Q455" i="6"/>
  <c r="E459" i="6"/>
  <c r="F459" i="6" s="1"/>
  <c r="Q459" i="6"/>
  <c r="E460" i="6"/>
  <c r="F460" i="6" s="1"/>
  <c r="G460" i="6" s="1"/>
  <c r="K460" i="6" s="1"/>
  <c r="Q460" i="6"/>
  <c r="E472" i="6"/>
  <c r="F472" i="6" s="1"/>
  <c r="G472" i="6" s="1"/>
  <c r="K472" i="6" s="1"/>
  <c r="Q472" i="6"/>
  <c r="E480" i="6"/>
  <c r="F480" i="6" s="1"/>
  <c r="G480" i="6" s="1"/>
  <c r="K480" i="6" s="1"/>
  <c r="Q480" i="6"/>
  <c r="E483" i="6"/>
  <c r="F483" i="6" s="1"/>
  <c r="G483" i="6" s="1"/>
  <c r="K483" i="6" s="1"/>
  <c r="Q483" i="6"/>
  <c r="E487" i="6"/>
  <c r="F487" i="6" s="1"/>
  <c r="Q487" i="6"/>
  <c r="E489" i="6"/>
  <c r="F489" i="6" s="1"/>
  <c r="G489" i="6" s="1"/>
  <c r="K489" i="6" s="1"/>
  <c r="Q489" i="6"/>
  <c r="E490" i="6"/>
  <c r="F490" i="6" s="1"/>
  <c r="Q490" i="6"/>
  <c r="E505" i="6"/>
  <c r="F505" i="6" s="1"/>
  <c r="G505" i="6" s="1"/>
  <c r="I505" i="6" s="1"/>
  <c r="Q505" i="6"/>
  <c r="E512" i="6"/>
  <c r="F512" i="6" s="1"/>
  <c r="Q512" i="6"/>
  <c r="E513" i="6"/>
  <c r="F513" i="6" s="1"/>
  <c r="G513" i="6" s="1"/>
  <c r="Q513" i="6"/>
  <c r="E514" i="6"/>
  <c r="F514" i="6"/>
  <c r="G514" i="6" s="1"/>
  <c r="K514" i="6" s="1"/>
  <c r="Q514" i="6"/>
  <c r="E515" i="6"/>
  <c r="F515" i="6" s="1"/>
  <c r="G515" i="6" s="1"/>
  <c r="K515" i="6" s="1"/>
  <c r="Q515" i="6"/>
  <c r="E516" i="6"/>
  <c r="F516" i="6" s="1"/>
  <c r="G516" i="6" s="1"/>
  <c r="K516" i="6" s="1"/>
  <c r="Q516" i="6"/>
  <c r="E517" i="6"/>
  <c r="F517" i="6" s="1"/>
  <c r="Q517" i="6"/>
  <c r="E518" i="6"/>
  <c r="F518" i="6" s="1"/>
  <c r="Q518" i="6"/>
  <c r="E519" i="6"/>
  <c r="F519" i="6" s="1"/>
  <c r="G519" i="6" s="1"/>
  <c r="K519" i="6" s="1"/>
  <c r="Q519" i="6"/>
  <c r="E527" i="6"/>
  <c r="F527" i="6" s="1"/>
  <c r="G527" i="6" s="1"/>
  <c r="K527" i="6" s="1"/>
  <c r="Q527" i="6"/>
  <c r="E528" i="6"/>
  <c r="F528" i="6" s="1"/>
  <c r="Q528" i="6"/>
  <c r="E529" i="6"/>
  <c r="F529" i="6" s="1"/>
  <c r="G529" i="6" s="1"/>
  <c r="K529" i="6" s="1"/>
  <c r="Q529" i="6"/>
  <c r="E537" i="6"/>
  <c r="F537" i="6" s="1"/>
  <c r="G537" i="6" s="1"/>
  <c r="K537" i="6" s="1"/>
  <c r="Q537" i="6"/>
  <c r="E538" i="6"/>
  <c r="F538" i="6" s="1"/>
  <c r="G538" i="6" s="1"/>
  <c r="K538" i="6" s="1"/>
  <c r="Q538" i="6"/>
  <c r="E547" i="6"/>
  <c r="F547" i="6" s="1"/>
  <c r="Q547" i="6"/>
  <c r="E551" i="6"/>
  <c r="F551" i="6" s="1"/>
  <c r="Q551" i="6"/>
  <c r="E552" i="6"/>
  <c r="F552" i="6" s="1"/>
  <c r="P552" i="6" s="1"/>
  <c r="Q552" i="6"/>
  <c r="E553" i="6"/>
  <c r="F553" i="6" s="1"/>
  <c r="Q553" i="6"/>
  <c r="E554" i="6"/>
  <c r="F554" i="6" s="1"/>
  <c r="Q554" i="6"/>
  <c r="E555" i="6"/>
  <c r="F555" i="6" s="1"/>
  <c r="G555" i="6" s="1"/>
  <c r="K555" i="6" s="1"/>
  <c r="Q555" i="6"/>
  <c r="E556" i="6"/>
  <c r="F556" i="6" s="1"/>
  <c r="G556" i="6" s="1"/>
  <c r="K556" i="6" s="1"/>
  <c r="Q556" i="6"/>
  <c r="E557" i="6"/>
  <c r="F557" i="6"/>
  <c r="G557" i="6" s="1"/>
  <c r="K557" i="6" s="1"/>
  <c r="Q557" i="6"/>
  <c r="E558" i="6"/>
  <c r="F558" i="6" s="1"/>
  <c r="G558" i="6" s="1"/>
  <c r="Q558" i="6"/>
  <c r="E559" i="6"/>
  <c r="F559" i="6" s="1"/>
  <c r="Q559" i="6"/>
  <c r="E560" i="6"/>
  <c r="F560" i="6" s="1"/>
  <c r="G560" i="6" s="1"/>
  <c r="Q560" i="6"/>
  <c r="E561" i="6"/>
  <c r="F561" i="6" s="1"/>
  <c r="G561" i="6" s="1"/>
  <c r="K561" i="6" s="1"/>
  <c r="Q561" i="6"/>
  <c r="E562" i="6"/>
  <c r="F562" i="6" s="1"/>
  <c r="G562" i="6" s="1"/>
  <c r="Q562" i="6"/>
  <c r="E563" i="6"/>
  <c r="F563" i="6" s="1"/>
  <c r="G563" i="6" s="1"/>
  <c r="K563" i="6" s="1"/>
  <c r="Q563" i="6"/>
  <c r="E564" i="6"/>
  <c r="F564" i="6" s="1"/>
  <c r="G564" i="6" s="1"/>
  <c r="K564" i="6" s="1"/>
  <c r="Q564" i="6"/>
  <c r="E565" i="6"/>
  <c r="F565" i="6" s="1"/>
  <c r="G565" i="6" s="1"/>
  <c r="K565" i="6" s="1"/>
  <c r="Q565" i="6"/>
  <c r="E566" i="6"/>
  <c r="F566" i="6" s="1"/>
  <c r="Q566" i="6"/>
  <c r="E567" i="6"/>
  <c r="F567" i="6" s="1"/>
  <c r="G567" i="6" s="1"/>
  <c r="K567" i="6" s="1"/>
  <c r="Q567" i="6"/>
  <c r="E568" i="6"/>
  <c r="F568" i="6" s="1"/>
  <c r="Q568" i="6"/>
  <c r="E569" i="6"/>
  <c r="F569" i="6" s="1"/>
  <c r="G569" i="6" s="1"/>
  <c r="Q569" i="6"/>
  <c r="E570" i="6"/>
  <c r="F570" i="6" s="1"/>
  <c r="Q570" i="6"/>
  <c r="E571" i="6"/>
  <c r="F571" i="6" s="1"/>
  <c r="G571" i="6" s="1"/>
  <c r="K571" i="6" s="1"/>
  <c r="Q571" i="6"/>
  <c r="E572" i="6"/>
  <c r="F572" i="6" s="1"/>
  <c r="G572" i="6" s="1"/>
  <c r="K572" i="6" s="1"/>
  <c r="Q572" i="6"/>
  <c r="E573" i="6"/>
  <c r="F573" i="6" s="1"/>
  <c r="G573" i="6" s="1"/>
  <c r="K573" i="6" s="1"/>
  <c r="Q573" i="6"/>
  <c r="E574" i="6"/>
  <c r="F574" i="6" s="1"/>
  <c r="Q574" i="6"/>
  <c r="E575" i="6"/>
  <c r="F575" i="6" s="1"/>
  <c r="Q575" i="6"/>
  <c r="F9" i="2"/>
  <c r="G9" i="2"/>
  <c r="D11" i="2"/>
  <c r="P216" i="2" s="1"/>
  <c r="R216" i="2" s="1"/>
  <c r="D12" i="2"/>
  <c r="D16" i="2" s="1"/>
  <c r="D19" i="2" s="1"/>
  <c r="D13" i="2"/>
  <c r="D14" i="2"/>
  <c r="C17" i="2"/>
  <c r="E21" i="2"/>
  <c r="F21" i="2"/>
  <c r="G21" i="2"/>
  <c r="N21" i="2"/>
  <c r="Q21" i="2"/>
  <c r="E22" i="2"/>
  <c r="F22" i="2"/>
  <c r="Q22" i="2"/>
  <c r="E23" i="2"/>
  <c r="F23" i="2"/>
  <c r="Q23" i="2"/>
  <c r="E24" i="2"/>
  <c r="F24" i="2"/>
  <c r="G24" i="2"/>
  <c r="N24" i="2"/>
  <c r="Q24" i="2"/>
  <c r="E25" i="2"/>
  <c r="F25" i="2"/>
  <c r="G25" i="2"/>
  <c r="Q25" i="2"/>
  <c r="E26" i="2"/>
  <c r="F26" i="2"/>
  <c r="G26" i="2"/>
  <c r="Q26" i="2"/>
  <c r="E27" i="2"/>
  <c r="F27" i="2"/>
  <c r="Q27" i="2"/>
  <c r="E28" i="2"/>
  <c r="F28" i="2"/>
  <c r="G28" i="2"/>
  <c r="N28" i="2"/>
  <c r="Q28" i="2"/>
  <c r="E29" i="2"/>
  <c r="F29" i="2"/>
  <c r="G29" i="2"/>
  <c r="Q29" i="2"/>
  <c r="E30" i="2"/>
  <c r="F30" i="2"/>
  <c r="G30" i="2"/>
  <c r="N30" i="2"/>
  <c r="Q30" i="2"/>
  <c r="E31" i="2"/>
  <c r="F31" i="2"/>
  <c r="Q31" i="2"/>
  <c r="E32" i="2"/>
  <c r="F32" i="2"/>
  <c r="G32" i="2"/>
  <c r="N32" i="2"/>
  <c r="Q32" i="2"/>
  <c r="E33" i="2"/>
  <c r="F33" i="2"/>
  <c r="G33" i="2"/>
  <c r="Q33" i="2"/>
  <c r="E34" i="2"/>
  <c r="F34" i="2"/>
  <c r="G34" i="2"/>
  <c r="N34" i="2"/>
  <c r="Q34" i="2"/>
  <c r="E35" i="2"/>
  <c r="F35" i="2"/>
  <c r="Q35" i="2"/>
  <c r="E36" i="2"/>
  <c r="F36" i="2"/>
  <c r="G36" i="2"/>
  <c r="N36" i="2"/>
  <c r="Q36" i="2"/>
  <c r="E37" i="2"/>
  <c r="F37" i="2"/>
  <c r="G37" i="2"/>
  <c r="Q37" i="2"/>
  <c r="E38" i="2"/>
  <c r="F38" i="2"/>
  <c r="G38" i="2"/>
  <c r="N38" i="2"/>
  <c r="Q38" i="2"/>
  <c r="E39" i="2"/>
  <c r="F39" i="2"/>
  <c r="Q39" i="2"/>
  <c r="E40" i="2"/>
  <c r="F40" i="2"/>
  <c r="G40" i="2"/>
  <c r="N40" i="2"/>
  <c r="Q40" i="2"/>
  <c r="E41" i="2"/>
  <c r="F41" i="2"/>
  <c r="G41" i="2"/>
  <c r="Q41" i="2"/>
  <c r="E42" i="2"/>
  <c r="F42" i="2"/>
  <c r="G42" i="2"/>
  <c r="N42" i="2"/>
  <c r="Q42" i="2"/>
  <c r="E43" i="2"/>
  <c r="F43" i="2"/>
  <c r="Q43" i="2"/>
  <c r="E44" i="2"/>
  <c r="F44" i="2"/>
  <c r="G44" i="2"/>
  <c r="N44" i="2"/>
  <c r="Q44" i="2"/>
  <c r="E45" i="2"/>
  <c r="F45" i="2"/>
  <c r="G45" i="2"/>
  <c r="Q45" i="2"/>
  <c r="E46" i="2"/>
  <c r="F46" i="2"/>
  <c r="Q46" i="2"/>
  <c r="E47" i="2"/>
  <c r="F47" i="2"/>
  <c r="G47" i="2"/>
  <c r="N47" i="2"/>
  <c r="Q47" i="2"/>
  <c r="E48" i="2"/>
  <c r="F48" i="2"/>
  <c r="N48" i="2"/>
  <c r="G48" i="2"/>
  <c r="Q48" i="2"/>
  <c r="E49" i="2"/>
  <c r="F49" i="2"/>
  <c r="Q49" i="2"/>
  <c r="E50" i="2"/>
  <c r="F50" i="2"/>
  <c r="Q50" i="2"/>
  <c r="E51" i="2"/>
  <c r="F51" i="2"/>
  <c r="G51" i="2"/>
  <c r="N51" i="2"/>
  <c r="Q51" i="2"/>
  <c r="E52" i="2"/>
  <c r="F52" i="2"/>
  <c r="G52" i="2"/>
  <c r="Q52" i="2"/>
  <c r="E53" i="2"/>
  <c r="F53" i="2"/>
  <c r="G53" i="2"/>
  <c r="Q53" i="2"/>
  <c r="E54" i="2"/>
  <c r="F54" i="2"/>
  <c r="Q54" i="2"/>
  <c r="E55" i="2"/>
  <c r="F55" i="2"/>
  <c r="G55" i="2"/>
  <c r="N55" i="2"/>
  <c r="Q55" i="2"/>
  <c r="E56" i="2"/>
  <c r="F56" i="2"/>
  <c r="N56" i="2"/>
  <c r="G56" i="2"/>
  <c r="Q56" i="2"/>
  <c r="E57" i="2"/>
  <c r="F57" i="2"/>
  <c r="Q57" i="2"/>
  <c r="E58" i="2"/>
  <c r="F58" i="2"/>
  <c r="G58" i="2"/>
  <c r="Q58" i="2"/>
  <c r="E59" i="2"/>
  <c r="F59" i="2"/>
  <c r="Q59" i="2"/>
  <c r="E60" i="2"/>
  <c r="F60" i="2"/>
  <c r="G60" i="2"/>
  <c r="N60" i="2"/>
  <c r="Q60" i="2"/>
  <c r="E61" i="2"/>
  <c r="F61" i="2"/>
  <c r="N61" i="2"/>
  <c r="G61" i="2"/>
  <c r="Q61" i="2"/>
  <c r="E62" i="2"/>
  <c r="F62" i="2"/>
  <c r="Q62" i="2"/>
  <c r="E63" i="2"/>
  <c r="F63" i="2"/>
  <c r="Q63" i="2"/>
  <c r="E64" i="2"/>
  <c r="F64" i="2"/>
  <c r="G64" i="2"/>
  <c r="N64" i="2"/>
  <c r="Q64" i="2"/>
  <c r="E65" i="2"/>
  <c r="F65" i="2"/>
  <c r="G65" i="2"/>
  <c r="Q65" i="2"/>
  <c r="E66" i="2"/>
  <c r="F66" i="2"/>
  <c r="Q66" i="2"/>
  <c r="E67" i="2"/>
  <c r="F67" i="2"/>
  <c r="Q67" i="2"/>
  <c r="E68" i="2"/>
  <c r="F68" i="2"/>
  <c r="G68" i="2"/>
  <c r="J68" i="2"/>
  <c r="Q68" i="2"/>
  <c r="E69" i="2"/>
  <c r="F69" i="2"/>
  <c r="J69" i="2"/>
  <c r="G69" i="2"/>
  <c r="Q69" i="2"/>
  <c r="E70" i="2"/>
  <c r="F70" i="2"/>
  <c r="Q70" i="2"/>
  <c r="E71" i="2"/>
  <c r="F71" i="2"/>
  <c r="Q71" i="2"/>
  <c r="E72" i="2"/>
  <c r="F72" i="2"/>
  <c r="G72" i="2"/>
  <c r="I72" i="2"/>
  <c r="Q72" i="2"/>
  <c r="E73" i="2"/>
  <c r="F73" i="2"/>
  <c r="G73" i="2"/>
  <c r="Q73" i="2"/>
  <c r="E74" i="2"/>
  <c r="F74" i="2"/>
  <c r="Q74" i="2"/>
  <c r="E75" i="2"/>
  <c r="F75" i="2"/>
  <c r="Q75" i="2"/>
  <c r="E76" i="2"/>
  <c r="F76" i="2"/>
  <c r="G76" i="2"/>
  <c r="I76" i="2"/>
  <c r="Q76" i="2"/>
  <c r="E77" i="2"/>
  <c r="F77" i="2"/>
  <c r="I77" i="2"/>
  <c r="G77" i="2"/>
  <c r="Q77" i="2"/>
  <c r="E78" i="2"/>
  <c r="F78" i="2"/>
  <c r="Q78" i="2"/>
  <c r="E79" i="2"/>
  <c r="F79" i="2"/>
  <c r="G79" i="2"/>
  <c r="I79" i="2"/>
  <c r="Q79" i="2"/>
  <c r="E80" i="2"/>
  <c r="F80" i="2"/>
  <c r="G80" i="2"/>
  <c r="I80" i="2"/>
  <c r="Q80" i="2"/>
  <c r="E81" i="2"/>
  <c r="F81" i="2"/>
  <c r="Q81" i="2"/>
  <c r="E82" i="2"/>
  <c r="F82" i="2"/>
  <c r="Q82" i="2"/>
  <c r="E83" i="2"/>
  <c r="F83" i="2"/>
  <c r="Q83" i="2"/>
  <c r="E84" i="2"/>
  <c r="F84" i="2"/>
  <c r="G84" i="2"/>
  <c r="I84" i="2"/>
  <c r="Q84" i="2"/>
  <c r="E85" i="2"/>
  <c r="F85" i="2"/>
  <c r="I85" i="2"/>
  <c r="G85" i="2"/>
  <c r="Q85" i="2"/>
  <c r="E86" i="2"/>
  <c r="F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Q89" i="2"/>
  <c r="E90" i="2"/>
  <c r="F90" i="2"/>
  <c r="Q90" i="2"/>
  <c r="E91" i="2"/>
  <c r="F91" i="2"/>
  <c r="Q91" i="2"/>
  <c r="E92" i="2"/>
  <c r="F92" i="2"/>
  <c r="G92" i="2"/>
  <c r="I92" i="2"/>
  <c r="Q92" i="2"/>
  <c r="E93" i="2"/>
  <c r="F93" i="2"/>
  <c r="I93" i="2"/>
  <c r="G93" i="2"/>
  <c r="Q93" i="2"/>
  <c r="E94" i="2"/>
  <c r="F94" i="2"/>
  <c r="Q94" i="2"/>
  <c r="E95" i="2"/>
  <c r="F95" i="2"/>
  <c r="G95" i="2"/>
  <c r="N95" i="2"/>
  <c r="Q95" i="2"/>
  <c r="E96" i="2"/>
  <c r="F96" i="2"/>
  <c r="G96" i="2"/>
  <c r="N96" i="2"/>
  <c r="Q96" i="2"/>
  <c r="E97" i="2"/>
  <c r="F97" i="2"/>
  <c r="Q97" i="2"/>
  <c r="E98" i="2"/>
  <c r="F98" i="2"/>
  <c r="Q98" i="2"/>
  <c r="E99" i="2"/>
  <c r="F99" i="2"/>
  <c r="Q99" i="2"/>
  <c r="E100" i="2"/>
  <c r="F100" i="2"/>
  <c r="G100" i="2"/>
  <c r="I100" i="2"/>
  <c r="Q100" i="2"/>
  <c r="E101" i="2"/>
  <c r="F101" i="2"/>
  <c r="J101" i="2"/>
  <c r="G101" i="2"/>
  <c r="Q101" i="2"/>
  <c r="E102" i="2"/>
  <c r="F102" i="2"/>
  <c r="Q102" i="2"/>
  <c r="E103" i="2"/>
  <c r="F103" i="2"/>
  <c r="G103" i="2"/>
  <c r="Q103" i="2"/>
  <c r="E104" i="2"/>
  <c r="F104" i="2"/>
  <c r="G104" i="2"/>
  <c r="I104" i="2"/>
  <c r="Q104" i="2"/>
  <c r="E105" i="2"/>
  <c r="F105" i="2"/>
  <c r="Q105" i="2"/>
  <c r="E106" i="2"/>
  <c r="F106" i="2"/>
  <c r="Q106" i="2"/>
  <c r="E107" i="2"/>
  <c r="F107" i="2"/>
  <c r="Q107" i="2"/>
  <c r="E108" i="2"/>
  <c r="F108" i="2"/>
  <c r="G108" i="2"/>
  <c r="N108" i="2"/>
  <c r="Q108" i="2"/>
  <c r="E109" i="2"/>
  <c r="F109" i="2"/>
  <c r="J109" i="2"/>
  <c r="G109" i="2"/>
  <c r="Q109" i="2"/>
  <c r="E110" i="2"/>
  <c r="F110" i="2"/>
  <c r="Q110" i="2"/>
  <c r="E111" i="2"/>
  <c r="F111" i="2"/>
  <c r="G111" i="2"/>
  <c r="I111" i="2"/>
  <c r="Q111" i="2"/>
  <c r="E112" i="2"/>
  <c r="F112" i="2"/>
  <c r="G112" i="2"/>
  <c r="J112" i="2"/>
  <c r="Q112" i="2"/>
  <c r="E113" i="2"/>
  <c r="F113" i="2"/>
  <c r="Q113" i="2"/>
  <c r="E114" i="2"/>
  <c r="F114" i="2"/>
  <c r="Q114" i="2"/>
  <c r="E115" i="2"/>
  <c r="F115" i="2"/>
  <c r="Q115" i="2"/>
  <c r="E116" i="2"/>
  <c r="F116" i="2"/>
  <c r="G116" i="2"/>
  <c r="J116" i="2"/>
  <c r="Q116" i="2"/>
  <c r="E117" i="2"/>
  <c r="F117" i="2"/>
  <c r="I117" i="2"/>
  <c r="G117" i="2"/>
  <c r="Q117" i="2"/>
  <c r="E118" i="2"/>
  <c r="F118" i="2"/>
  <c r="Q118" i="2"/>
  <c r="E119" i="2"/>
  <c r="F119" i="2"/>
  <c r="G119" i="2"/>
  <c r="Q119" i="2"/>
  <c r="E120" i="2"/>
  <c r="F120" i="2"/>
  <c r="G120" i="2"/>
  <c r="N120" i="2"/>
  <c r="Q120" i="2"/>
  <c r="E121" i="2"/>
  <c r="F121" i="2"/>
  <c r="Q121" i="2"/>
  <c r="E122" i="2"/>
  <c r="F122" i="2"/>
  <c r="Q122" i="2"/>
  <c r="E123" i="2"/>
  <c r="F123" i="2"/>
  <c r="Q123" i="2"/>
  <c r="E124" i="2"/>
  <c r="F124" i="2"/>
  <c r="G124" i="2"/>
  <c r="J124" i="2"/>
  <c r="Q124" i="2"/>
  <c r="E125" i="2"/>
  <c r="F125" i="2"/>
  <c r="I125" i="2"/>
  <c r="G125" i="2"/>
  <c r="Q125" i="2"/>
  <c r="E126" i="2"/>
  <c r="F126" i="2"/>
  <c r="Q126" i="2"/>
  <c r="E127" i="2"/>
  <c r="F127" i="2"/>
  <c r="G127" i="2"/>
  <c r="J127" i="2"/>
  <c r="Q127" i="2"/>
  <c r="E128" i="2"/>
  <c r="F128" i="2"/>
  <c r="G128" i="2"/>
  <c r="I128" i="2"/>
  <c r="Q128" i="2"/>
  <c r="E129" i="2"/>
  <c r="F129" i="2"/>
  <c r="Q129" i="2"/>
  <c r="E130" i="2"/>
  <c r="F130" i="2"/>
  <c r="Q130" i="2"/>
  <c r="E131" i="2"/>
  <c r="F131" i="2"/>
  <c r="Q131" i="2"/>
  <c r="E132" i="2"/>
  <c r="F132" i="2"/>
  <c r="G132" i="2"/>
  <c r="J132" i="2"/>
  <c r="Q132" i="2"/>
  <c r="E133" i="2"/>
  <c r="F133" i="2"/>
  <c r="J133" i="2"/>
  <c r="G133" i="2"/>
  <c r="Q133" i="2"/>
  <c r="E134" i="2"/>
  <c r="F134" i="2"/>
  <c r="Q134" i="2"/>
  <c r="E135" i="2"/>
  <c r="F135" i="2"/>
  <c r="Q135" i="2"/>
  <c r="E136" i="2"/>
  <c r="F136" i="2"/>
  <c r="G136" i="2"/>
  <c r="J136" i="2"/>
  <c r="Q136" i="2"/>
  <c r="E137" i="2"/>
  <c r="F137" i="2"/>
  <c r="Q137" i="2"/>
  <c r="E138" i="2"/>
  <c r="F138" i="2"/>
  <c r="Q138" i="2"/>
  <c r="E139" i="2"/>
  <c r="F139" i="2"/>
  <c r="Q139" i="2"/>
  <c r="E140" i="2"/>
  <c r="F140" i="2"/>
  <c r="G140" i="2"/>
  <c r="J140" i="2"/>
  <c r="Q140" i="2"/>
  <c r="E141" i="2"/>
  <c r="F141" i="2"/>
  <c r="J141" i="2"/>
  <c r="G141" i="2"/>
  <c r="Q141" i="2"/>
  <c r="E142" i="2"/>
  <c r="F142" i="2"/>
  <c r="Q142" i="2"/>
  <c r="E143" i="2"/>
  <c r="F143" i="2"/>
  <c r="G143" i="2"/>
  <c r="J143" i="2"/>
  <c r="Q143" i="2"/>
  <c r="E144" i="2"/>
  <c r="F144" i="2"/>
  <c r="G144" i="2"/>
  <c r="I144" i="2"/>
  <c r="Q144" i="2"/>
  <c r="E145" i="2"/>
  <c r="F145" i="2"/>
  <c r="Q145" i="2"/>
  <c r="E146" i="2"/>
  <c r="F146" i="2"/>
  <c r="Q146" i="2"/>
  <c r="E147" i="2"/>
  <c r="F147" i="2"/>
  <c r="Q147" i="2"/>
  <c r="E148" i="2"/>
  <c r="F148" i="2"/>
  <c r="G148" i="2"/>
  <c r="J148" i="2"/>
  <c r="Q148" i="2"/>
  <c r="E149" i="2"/>
  <c r="F149" i="2"/>
  <c r="J149" i="2"/>
  <c r="G149" i="2"/>
  <c r="Q149" i="2"/>
  <c r="E150" i="2"/>
  <c r="F150" i="2"/>
  <c r="Q150" i="2"/>
  <c r="E151" i="2"/>
  <c r="F151" i="2"/>
  <c r="G151" i="2"/>
  <c r="J151" i="2"/>
  <c r="Q151" i="2"/>
  <c r="E152" i="2"/>
  <c r="F152" i="2"/>
  <c r="G152" i="2"/>
  <c r="J152" i="2"/>
  <c r="Q152" i="2"/>
  <c r="E153" i="2"/>
  <c r="F153" i="2"/>
  <c r="Q153" i="2"/>
  <c r="E154" i="2"/>
  <c r="F154" i="2"/>
  <c r="Q154" i="2"/>
  <c r="E155" i="2"/>
  <c r="F155" i="2"/>
  <c r="Q155" i="2"/>
  <c r="E156" i="2"/>
  <c r="F156" i="2"/>
  <c r="G156" i="2"/>
  <c r="I156" i="2"/>
  <c r="Q156" i="2"/>
  <c r="E157" i="2"/>
  <c r="F157" i="2"/>
  <c r="I157" i="2"/>
  <c r="G157" i="2"/>
  <c r="Q157" i="2"/>
  <c r="E158" i="2"/>
  <c r="F158" i="2"/>
  <c r="Q158" i="2"/>
  <c r="E159" i="2"/>
  <c r="F159" i="2"/>
  <c r="G159" i="2"/>
  <c r="N159" i="2"/>
  <c r="Q159" i="2"/>
  <c r="E160" i="2"/>
  <c r="F160" i="2"/>
  <c r="G160" i="2"/>
  <c r="I160" i="2"/>
  <c r="Q160" i="2"/>
  <c r="E161" i="2"/>
  <c r="F161" i="2"/>
  <c r="Q161" i="2"/>
  <c r="E162" i="2"/>
  <c r="F162" i="2"/>
  <c r="Q162" i="2"/>
  <c r="E163" i="2"/>
  <c r="F163" i="2"/>
  <c r="G163" i="2"/>
  <c r="I163" i="2"/>
  <c r="Q163" i="2"/>
  <c r="E164" i="2"/>
  <c r="F164" i="2"/>
  <c r="G164" i="2"/>
  <c r="N164" i="2"/>
  <c r="Q164" i="2"/>
  <c r="E165" i="2"/>
  <c r="F165" i="2"/>
  <c r="Q165" i="2"/>
  <c r="E166" i="2"/>
  <c r="F166" i="2"/>
  <c r="Q166" i="2"/>
  <c r="E167" i="2"/>
  <c r="F167" i="2"/>
  <c r="G167" i="2"/>
  <c r="I167" i="2"/>
  <c r="Q167" i="2"/>
  <c r="E168" i="2"/>
  <c r="F168" i="2"/>
  <c r="G168" i="2"/>
  <c r="I168" i="2"/>
  <c r="Q168" i="2"/>
  <c r="E169" i="2"/>
  <c r="F169" i="2"/>
  <c r="Q169" i="2"/>
  <c r="E170" i="2"/>
  <c r="F170" i="2"/>
  <c r="Q170" i="2"/>
  <c r="E171" i="2"/>
  <c r="F171" i="2"/>
  <c r="G171" i="2"/>
  <c r="I171" i="2"/>
  <c r="Q171" i="2"/>
  <c r="E172" i="2"/>
  <c r="F172" i="2"/>
  <c r="G172" i="2"/>
  <c r="I172" i="2"/>
  <c r="Q172" i="2"/>
  <c r="E173" i="2"/>
  <c r="F173" i="2"/>
  <c r="I173" i="2"/>
  <c r="Q173" i="2"/>
  <c r="E174" i="2"/>
  <c r="F174" i="2"/>
  <c r="Q174" i="2"/>
  <c r="E175" i="2"/>
  <c r="F175" i="2"/>
  <c r="G175" i="2"/>
  <c r="N175" i="2"/>
  <c r="Q175" i="2"/>
  <c r="E176" i="2"/>
  <c r="F176" i="2"/>
  <c r="G176" i="2"/>
  <c r="I176" i="2"/>
  <c r="Q176" i="2"/>
  <c r="E177" i="2"/>
  <c r="F177" i="2"/>
  <c r="Q177" i="2"/>
  <c r="E178" i="2"/>
  <c r="F178" i="2"/>
  <c r="Q178" i="2"/>
  <c r="E179" i="2"/>
  <c r="F179" i="2"/>
  <c r="G179" i="2"/>
  <c r="I179" i="2"/>
  <c r="Q179" i="2"/>
  <c r="E180" i="2"/>
  <c r="F180" i="2"/>
  <c r="G180" i="2"/>
  <c r="I180" i="2"/>
  <c r="Q180" i="2"/>
  <c r="E181" i="2"/>
  <c r="F181" i="2"/>
  <c r="Q181" i="2"/>
  <c r="E182" i="2"/>
  <c r="F182" i="2"/>
  <c r="Q182" i="2"/>
  <c r="E183" i="2"/>
  <c r="F183" i="2"/>
  <c r="G183" i="2"/>
  <c r="I183" i="2"/>
  <c r="Q183" i="2"/>
  <c r="E184" i="2"/>
  <c r="F184" i="2"/>
  <c r="G184" i="2"/>
  <c r="K184" i="2"/>
  <c r="Q184" i="2"/>
  <c r="E185" i="2"/>
  <c r="F185" i="2"/>
  <c r="Q185" i="2"/>
  <c r="E186" i="2"/>
  <c r="F186" i="2"/>
  <c r="Q186" i="2"/>
  <c r="E187" i="2"/>
  <c r="F187" i="2"/>
  <c r="G187" i="2"/>
  <c r="I187" i="2"/>
  <c r="Q187" i="2"/>
  <c r="E188" i="2"/>
  <c r="F188" i="2"/>
  <c r="G188" i="2"/>
  <c r="I188" i="2"/>
  <c r="Q188" i="2"/>
  <c r="E189" i="2"/>
  <c r="F189" i="2"/>
  <c r="I189" i="2"/>
  <c r="Q189" i="2"/>
  <c r="E190" i="2"/>
  <c r="F190" i="2"/>
  <c r="Q190" i="2"/>
  <c r="E191" i="2"/>
  <c r="F191" i="2"/>
  <c r="G191" i="2"/>
  <c r="K191" i="2"/>
  <c r="Q191" i="2"/>
  <c r="E192" i="2"/>
  <c r="F192" i="2"/>
  <c r="G192" i="2"/>
  <c r="Q192" i="2"/>
  <c r="E193" i="2"/>
  <c r="F193" i="2"/>
  <c r="G193" i="2"/>
  <c r="Q193" i="2"/>
  <c r="E194" i="2"/>
  <c r="F194" i="2"/>
  <c r="G194" i="2"/>
  <c r="Q194" i="2"/>
  <c r="E195" i="2"/>
  <c r="F195" i="2"/>
  <c r="G195" i="2"/>
  <c r="Q195" i="2"/>
  <c r="E196" i="2"/>
  <c r="F196" i="2"/>
  <c r="G196" i="2"/>
  <c r="K196" i="2"/>
  <c r="Q196" i="2"/>
  <c r="E197" i="2"/>
  <c r="F197" i="2"/>
  <c r="Q197" i="2"/>
  <c r="E198" i="2"/>
  <c r="F198" i="2"/>
  <c r="Q198" i="2"/>
  <c r="E199" i="2"/>
  <c r="F199" i="2"/>
  <c r="G199" i="2"/>
  <c r="Q199" i="2"/>
  <c r="E200" i="2"/>
  <c r="F200" i="2"/>
  <c r="K200" i="2"/>
  <c r="Q200" i="2"/>
  <c r="E201" i="2"/>
  <c r="F201" i="2"/>
  <c r="G201" i="2"/>
  <c r="K201" i="2"/>
  <c r="Q201" i="2"/>
  <c r="E202" i="2"/>
  <c r="F202" i="2"/>
  <c r="Q202" i="2"/>
  <c r="E203" i="2"/>
  <c r="F203" i="2"/>
  <c r="Q203" i="2"/>
  <c r="E204" i="2"/>
  <c r="F204" i="2"/>
  <c r="K204" i="2"/>
  <c r="Q204" i="2"/>
  <c r="E205" i="2"/>
  <c r="F205" i="2"/>
  <c r="G205" i="2"/>
  <c r="K205" i="2"/>
  <c r="Q205" i="2"/>
  <c r="E206" i="2"/>
  <c r="F206" i="2"/>
  <c r="Q206" i="2"/>
  <c r="E207" i="2"/>
  <c r="F207" i="2"/>
  <c r="G207" i="2"/>
  <c r="K207" i="2"/>
  <c r="Q207" i="2"/>
  <c r="E208" i="2"/>
  <c r="F208" i="2"/>
  <c r="K208" i="2"/>
  <c r="Q208" i="2"/>
  <c r="E209" i="2"/>
  <c r="F209" i="2"/>
  <c r="G209" i="2"/>
  <c r="K209" i="2"/>
  <c r="Q209" i="2"/>
  <c r="E210" i="2"/>
  <c r="F210" i="2"/>
  <c r="Q210" i="2"/>
  <c r="E211" i="2"/>
  <c r="F211" i="2"/>
  <c r="G211" i="2"/>
  <c r="Q211" i="2"/>
  <c r="E212" i="2"/>
  <c r="F212" i="2"/>
  <c r="G212" i="2"/>
  <c r="Q212" i="2"/>
  <c r="E213" i="2"/>
  <c r="F213" i="2"/>
  <c r="G213" i="2"/>
  <c r="K213" i="2"/>
  <c r="Q213" i="2"/>
  <c r="E214" i="2"/>
  <c r="F214" i="2"/>
  <c r="G214" i="2"/>
  <c r="K214" i="2"/>
  <c r="Q214" i="2"/>
  <c r="E215" i="2"/>
  <c r="F215" i="2"/>
  <c r="G215" i="2"/>
  <c r="Q215" i="2"/>
  <c r="E216" i="2"/>
  <c r="F216" i="2"/>
  <c r="Q216" i="2"/>
  <c r="E217" i="2"/>
  <c r="F217" i="2"/>
  <c r="Q217" i="2"/>
  <c r="E218" i="2"/>
  <c r="F218" i="2"/>
  <c r="K218" i="2"/>
  <c r="Q218" i="2"/>
  <c r="E219" i="2"/>
  <c r="F219" i="2"/>
  <c r="G219" i="2"/>
  <c r="K219" i="2"/>
  <c r="Q219" i="2"/>
  <c r="E220" i="2"/>
  <c r="F220" i="2"/>
  <c r="G220" i="2"/>
  <c r="Q220" i="2"/>
  <c r="E221" i="2"/>
  <c r="F221" i="2"/>
  <c r="G221" i="2"/>
  <c r="K221" i="2"/>
  <c r="Q221" i="2"/>
  <c r="E222" i="2"/>
  <c r="F222" i="2"/>
  <c r="G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G226" i="2"/>
  <c r="K226" i="2"/>
  <c r="Q226" i="2"/>
  <c r="E227" i="2"/>
  <c r="F227" i="2"/>
  <c r="G227" i="2"/>
  <c r="K227" i="2"/>
  <c r="Q227" i="2"/>
  <c r="E228" i="2"/>
  <c r="F228" i="2"/>
  <c r="G228" i="2"/>
  <c r="Q228" i="2"/>
  <c r="E229" i="2"/>
  <c r="F229" i="2"/>
  <c r="G229" i="2"/>
  <c r="K229" i="2"/>
  <c r="Q229" i="2"/>
  <c r="E230" i="2"/>
  <c r="F230" i="2"/>
  <c r="G230" i="2"/>
  <c r="Q230" i="2"/>
  <c r="E231" i="2"/>
  <c r="F231" i="2"/>
  <c r="G231" i="2"/>
  <c r="K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G235" i="2"/>
  <c r="K235" i="2"/>
  <c r="Q235" i="2"/>
  <c r="E236" i="2"/>
  <c r="F236" i="2"/>
  <c r="G236" i="2"/>
  <c r="Q236" i="2"/>
  <c r="E237" i="2"/>
  <c r="F237" i="2"/>
  <c r="G237" i="2"/>
  <c r="K237" i="2"/>
  <c r="Q237" i="2"/>
  <c r="E238" i="2"/>
  <c r="F238" i="2"/>
  <c r="Q238" i="2"/>
  <c r="E239" i="2"/>
  <c r="F239" i="2"/>
  <c r="K239" i="2"/>
  <c r="Q239" i="2"/>
  <c r="E240" i="2"/>
  <c r="F240" i="2"/>
  <c r="Q240" i="2"/>
  <c r="E241" i="2"/>
  <c r="F241" i="2"/>
  <c r="Q241" i="2"/>
  <c r="E242" i="2"/>
  <c r="F242" i="2"/>
  <c r="G242" i="2"/>
  <c r="K242" i="2"/>
  <c r="Q242" i="2"/>
  <c r="E243" i="2"/>
  <c r="F243" i="2"/>
  <c r="G243" i="2"/>
  <c r="K243" i="2"/>
  <c r="Q243" i="2"/>
  <c r="E244" i="2"/>
  <c r="F244" i="2"/>
  <c r="Q244" i="2"/>
  <c r="E245" i="2"/>
  <c r="F245" i="2"/>
  <c r="G245" i="2"/>
  <c r="K245" i="2"/>
  <c r="Q245" i="2"/>
  <c r="E246" i="2"/>
  <c r="F246" i="2"/>
  <c r="G246" i="2"/>
  <c r="K246" i="2"/>
  <c r="Q246" i="2"/>
  <c r="E247" i="2"/>
  <c r="F247" i="2"/>
  <c r="K247" i="2"/>
  <c r="Q247" i="2"/>
  <c r="E248" i="2"/>
  <c r="F248" i="2"/>
  <c r="G248" i="2"/>
  <c r="Q248" i="2"/>
  <c r="E249" i="2"/>
  <c r="F249" i="2"/>
  <c r="K249" i="2"/>
  <c r="G249" i="2"/>
  <c r="Q249" i="2"/>
  <c r="E250" i="2"/>
  <c r="F250" i="2"/>
  <c r="G250" i="2"/>
  <c r="K250" i="2"/>
  <c r="Q250" i="2"/>
  <c r="E251" i="2"/>
  <c r="F251" i="2"/>
  <c r="K251" i="2"/>
  <c r="G251" i="2"/>
  <c r="Q251" i="2"/>
  <c r="E252" i="2"/>
  <c r="F252" i="2"/>
  <c r="G252" i="2"/>
  <c r="K252" i="2"/>
  <c r="Q252" i="2"/>
  <c r="E253" i="2"/>
  <c r="F253" i="2"/>
  <c r="K253" i="2"/>
  <c r="G253" i="2"/>
  <c r="Q253" i="2"/>
  <c r="E254" i="2"/>
  <c r="F254" i="2"/>
  <c r="G254" i="2"/>
  <c r="K254" i="2"/>
  <c r="Q254" i="2"/>
  <c r="E255" i="2"/>
  <c r="F255" i="2"/>
  <c r="Q255" i="2"/>
  <c r="E256" i="2"/>
  <c r="F256" i="2"/>
  <c r="G256" i="2"/>
  <c r="Q256" i="2"/>
  <c r="E257" i="2"/>
  <c r="F257" i="2"/>
  <c r="K257" i="2"/>
  <c r="G257" i="2"/>
  <c r="Q257" i="2"/>
  <c r="E258" i="2"/>
  <c r="F258" i="2"/>
  <c r="G258" i="2"/>
  <c r="K258" i="2"/>
  <c r="Q258" i="2"/>
  <c r="E259" i="2"/>
  <c r="F259" i="2"/>
  <c r="K259" i="2"/>
  <c r="Q259" i="2"/>
  <c r="E260" i="2"/>
  <c r="F260" i="2"/>
  <c r="G260" i="2"/>
  <c r="K260" i="2"/>
  <c r="Q260" i="2"/>
  <c r="E261" i="2"/>
  <c r="F261" i="2"/>
  <c r="K261" i="2"/>
  <c r="G261" i="2"/>
  <c r="Q261" i="2"/>
  <c r="E262" i="2"/>
  <c r="F262" i="2"/>
  <c r="G262" i="2"/>
  <c r="K262" i="2"/>
  <c r="Q262" i="2"/>
  <c r="E263" i="2"/>
  <c r="F263" i="2"/>
  <c r="K263" i="2"/>
  <c r="Q263" i="2"/>
  <c r="E264" i="2"/>
  <c r="F264" i="2"/>
  <c r="G264" i="2"/>
  <c r="Q264" i="2"/>
  <c r="E265" i="2"/>
  <c r="F265" i="2"/>
  <c r="K265" i="2"/>
  <c r="G265" i="2"/>
  <c r="Q265" i="2"/>
  <c r="E266" i="2"/>
  <c r="F266" i="2"/>
  <c r="G266" i="2"/>
  <c r="K266" i="2"/>
  <c r="Q266" i="2"/>
  <c r="E267" i="2"/>
  <c r="F267" i="2"/>
  <c r="L267" i="2"/>
  <c r="G267" i="2"/>
  <c r="Q267" i="2"/>
  <c r="E268" i="2"/>
  <c r="F268" i="2"/>
  <c r="G268" i="2"/>
  <c r="Q268" i="2"/>
  <c r="E269" i="2"/>
  <c r="F269" i="2"/>
  <c r="Q269" i="2"/>
  <c r="E270" i="2"/>
  <c r="F270" i="2"/>
  <c r="G270" i="2"/>
  <c r="K270" i="2"/>
  <c r="Q270" i="2"/>
  <c r="E271" i="2"/>
  <c r="F271" i="2"/>
  <c r="Q271" i="2"/>
  <c r="E272" i="2"/>
  <c r="F272" i="2"/>
  <c r="G272" i="2"/>
  <c r="K272" i="2"/>
  <c r="Q272" i="2"/>
  <c r="D21" i="3"/>
  <c r="F21" i="3" s="1"/>
  <c r="H21" i="3" s="1"/>
  <c r="D22" i="3"/>
  <c r="F22" i="3" s="1"/>
  <c r="D23" i="3"/>
  <c r="D24" i="3"/>
  <c r="F24" i="3" s="1"/>
  <c r="H24" i="3" s="1"/>
  <c r="D25" i="3"/>
  <c r="F25" i="3" s="1"/>
  <c r="H25" i="3" s="1"/>
  <c r="D26" i="3"/>
  <c r="F26" i="3" s="1"/>
  <c r="H26" i="3" s="1"/>
  <c r="D27" i="3"/>
  <c r="D28" i="3"/>
  <c r="D29" i="3"/>
  <c r="F29" i="3" s="1"/>
  <c r="H29" i="3" s="1"/>
  <c r="D30" i="3"/>
  <c r="F30" i="3" s="1"/>
  <c r="D31" i="3"/>
  <c r="F31" i="3" s="1"/>
  <c r="D32" i="3"/>
  <c r="F32" i="3" s="1"/>
  <c r="D33" i="3"/>
  <c r="F33" i="3" s="1"/>
  <c r="H33" i="3" s="1"/>
  <c r="D34" i="3"/>
  <c r="F34" i="3" s="1"/>
  <c r="H34" i="3" s="1"/>
  <c r="D35" i="3"/>
  <c r="D36" i="3"/>
  <c r="F36" i="3" s="1"/>
  <c r="H36" i="3" s="1"/>
  <c r="D37" i="3"/>
  <c r="F37" i="3" s="1"/>
  <c r="D38" i="3"/>
  <c r="D39" i="3"/>
  <c r="D40" i="3"/>
  <c r="F40" i="3" s="1"/>
  <c r="H40" i="3" s="1"/>
  <c r="D41" i="3"/>
  <c r="D42" i="3"/>
  <c r="F42" i="3" s="1"/>
  <c r="H42" i="3" s="1"/>
  <c r="D43" i="3"/>
  <c r="D44" i="3"/>
  <c r="F44" i="3" s="1"/>
  <c r="H44" i="3" s="1"/>
  <c r="D45" i="3"/>
  <c r="F45" i="3" s="1"/>
  <c r="H45" i="3" s="1"/>
  <c r="D46" i="3"/>
  <c r="F46" i="3" s="1"/>
  <c r="D47" i="3"/>
  <c r="F47" i="3" s="1"/>
  <c r="H47" i="3" s="1"/>
  <c r="D48" i="3"/>
  <c r="F48" i="3" s="1"/>
  <c r="D49" i="3"/>
  <c r="F49" i="3" s="1"/>
  <c r="H49" i="3" s="1"/>
  <c r="D50" i="3"/>
  <c r="F50" i="3" s="1"/>
  <c r="H50" i="3" s="1"/>
  <c r="D51" i="3"/>
  <c r="F51" i="3" s="1"/>
  <c r="D52" i="3"/>
  <c r="F52" i="3" s="1"/>
  <c r="H52" i="3" s="1"/>
  <c r="E21" i="3"/>
  <c r="E22" i="3"/>
  <c r="E23" i="3"/>
  <c r="E24" i="3"/>
  <c r="E25" i="3"/>
  <c r="I25" i="3" s="1"/>
  <c r="J25" i="3" s="1"/>
  <c r="E26" i="3"/>
  <c r="E27" i="3"/>
  <c r="I27" i="3" s="1"/>
  <c r="J27" i="3" s="1"/>
  <c r="E28" i="3"/>
  <c r="E29" i="3"/>
  <c r="I29" i="3" s="1"/>
  <c r="J29" i="3" s="1"/>
  <c r="E30" i="3"/>
  <c r="E31" i="3"/>
  <c r="I31" i="3" s="1"/>
  <c r="J31" i="3" s="1"/>
  <c r="E32" i="3"/>
  <c r="I32" i="3" s="1"/>
  <c r="J32" i="3" s="1"/>
  <c r="E33" i="3"/>
  <c r="E34" i="3"/>
  <c r="I34" i="3" s="1"/>
  <c r="J34" i="3" s="1"/>
  <c r="E35" i="3"/>
  <c r="E36" i="3"/>
  <c r="E37" i="3"/>
  <c r="I37" i="3" s="1"/>
  <c r="J37" i="3" s="1"/>
  <c r="E38" i="3"/>
  <c r="E39" i="3"/>
  <c r="E40" i="3"/>
  <c r="I40" i="3" s="1"/>
  <c r="J40" i="3" s="1"/>
  <c r="E41" i="3"/>
  <c r="E42" i="3"/>
  <c r="I42" i="3" s="1"/>
  <c r="J42" i="3" s="1"/>
  <c r="E43" i="3"/>
  <c r="E44" i="3"/>
  <c r="I44" i="3" s="1"/>
  <c r="J44" i="3" s="1"/>
  <c r="E45" i="3"/>
  <c r="I45" i="3" s="1"/>
  <c r="J45" i="3" s="1"/>
  <c r="E46" i="3"/>
  <c r="E47" i="3"/>
  <c r="I47" i="3" s="1"/>
  <c r="J47" i="3" s="1"/>
  <c r="E48" i="3"/>
  <c r="E49" i="3"/>
  <c r="I49" i="3" s="1"/>
  <c r="J49" i="3" s="1"/>
  <c r="E50" i="3"/>
  <c r="I50" i="3" s="1"/>
  <c r="J50" i="3" s="1"/>
  <c r="E51" i="3"/>
  <c r="I51" i="3" s="1"/>
  <c r="J51" i="3" s="1"/>
  <c r="E52" i="3"/>
  <c r="I52" i="3" s="1"/>
  <c r="J52" i="3" s="1"/>
  <c r="G4" i="3"/>
  <c r="G5" i="3"/>
  <c r="G6" i="3"/>
  <c r="G7" i="3"/>
  <c r="A13" i="3"/>
  <c r="M13" i="3"/>
  <c r="E15" i="3"/>
  <c r="E12" i="3"/>
  <c r="F15" i="3"/>
  <c r="I15" i="3"/>
  <c r="I12" i="3"/>
  <c r="M15" i="3"/>
  <c r="M12" i="3"/>
  <c r="O15" i="3"/>
  <c r="O13" i="3"/>
  <c r="D16" i="3"/>
  <c r="D15" i="3"/>
  <c r="D13" i="3"/>
  <c r="E16" i="3"/>
  <c r="F16" i="3"/>
  <c r="G16" i="3"/>
  <c r="G15" i="3"/>
  <c r="G12" i="3"/>
  <c r="H16" i="3"/>
  <c r="H15" i="3"/>
  <c r="H13" i="3"/>
  <c r="I16" i="3"/>
  <c r="J16" i="3"/>
  <c r="J15" i="3"/>
  <c r="J13" i="3"/>
  <c r="K16" i="3"/>
  <c r="K15" i="3"/>
  <c r="L16" i="3"/>
  <c r="L15" i="3"/>
  <c r="M16" i="3"/>
  <c r="N16" i="3"/>
  <c r="N15" i="3"/>
  <c r="O16" i="3"/>
  <c r="D17" i="3"/>
  <c r="D53" i="3"/>
  <c r="E53" i="3"/>
  <c r="I53" i="3"/>
  <c r="J53" i="3"/>
  <c r="F53" i="3"/>
  <c r="H53" i="3"/>
  <c r="D54" i="3"/>
  <c r="F54" i="3"/>
  <c r="H54" i="3"/>
  <c r="E54" i="3"/>
  <c r="I54" i="3"/>
  <c r="J54" i="3"/>
  <c r="D55" i="3"/>
  <c r="E55" i="3"/>
  <c r="I55" i="3"/>
  <c r="J55" i="3"/>
  <c r="F55" i="3"/>
  <c r="H55" i="3"/>
  <c r="D56" i="3"/>
  <c r="F56" i="3"/>
  <c r="H56" i="3"/>
  <c r="E56" i="3"/>
  <c r="D57" i="3"/>
  <c r="E57" i="3"/>
  <c r="I57" i="3"/>
  <c r="J57" i="3"/>
  <c r="F57" i="3"/>
  <c r="H57" i="3"/>
  <c r="D58" i="3"/>
  <c r="F58" i="3"/>
  <c r="H58" i="3"/>
  <c r="E58" i="3"/>
  <c r="I58" i="3"/>
  <c r="J58" i="3"/>
  <c r="D59" i="3"/>
  <c r="E59" i="3"/>
  <c r="I59" i="3"/>
  <c r="J59" i="3"/>
  <c r="F59" i="3"/>
  <c r="H59" i="3"/>
  <c r="D60" i="3"/>
  <c r="F60" i="3"/>
  <c r="H60" i="3"/>
  <c r="E60" i="3"/>
  <c r="D61" i="3"/>
  <c r="E61" i="3"/>
  <c r="I61" i="3"/>
  <c r="J61" i="3"/>
  <c r="F61" i="3"/>
  <c r="H61" i="3"/>
  <c r="D62" i="3"/>
  <c r="F62" i="3"/>
  <c r="H62" i="3"/>
  <c r="E62" i="3"/>
  <c r="I62" i="3"/>
  <c r="J62" i="3"/>
  <c r="D63" i="3"/>
  <c r="E63" i="3"/>
  <c r="I63" i="3"/>
  <c r="J63" i="3"/>
  <c r="F63" i="3"/>
  <c r="H63" i="3"/>
  <c r="D64" i="3"/>
  <c r="F64" i="3"/>
  <c r="H64" i="3"/>
  <c r="E64" i="3"/>
  <c r="D65" i="3"/>
  <c r="E65" i="3"/>
  <c r="I65" i="3"/>
  <c r="J65" i="3"/>
  <c r="F65" i="3"/>
  <c r="H65" i="3"/>
  <c r="D66" i="3"/>
  <c r="F66" i="3"/>
  <c r="H66" i="3"/>
  <c r="E66" i="3"/>
  <c r="I66" i="3"/>
  <c r="J66" i="3"/>
  <c r="D67" i="3"/>
  <c r="E67" i="3"/>
  <c r="I67" i="3"/>
  <c r="J67" i="3"/>
  <c r="F67" i="3"/>
  <c r="H67" i="3"/>
  <c r="D68" i="3"/>
  <c r="F68" i="3"/>
  <c r="H68" i="3"/>
  <c r="E68" i="3"/>
  <c r="D69" i="3"/>
  <c r="E69" i="3"/>
  <c r="I69" i="3"/>
  <c r="J69" i="3"/>
  <c r="F69" i="3"/>
  <c r="H69" i="3"/>
  <c r="D70" i="3"/>
  <c r="F70" i="3"/>
  <c r="H70" i="3"/>
  <c r="E70" i="3"/>
  <c r="I70" i="3"/>
  <c r="J70" i="3"/>
  <c r="D71" i="3"/>
  <c r="E71" i="3"/>
  <c r="I71" i="3"/>
  <c r="J71" i="3"/>
  <c r="F71" i="3"/>
  <c r="H71" i="3"/>
  <c r="D72" i="3"/>
  <c r="F72" i="3"/>
  <c r="H72" i="3"/>
  <c r="E72" i="3"/>
  <c r="D73" i="3"/>
  <c r="E73" i="3"/>
  <c r="I73" i="3"/>
  <c r="J73" i="3"/>
  <c r="F73" i="3"/>
  <c r="H73" i="3"/>
  <c r="D74" i="3"/>
  <c r="F74" i="3"/>
  <c r="H74" i="3"/>
  <c r="E74" i="3"/>
  <c r="I74" i="3"/>
  <c r="J74" i="3"/>
  <c r="D75" i="3"/>
  <c r="E75" i="3"/>
  <c r="I75" i="3"/>
  <c r="J75" i="3"/>
  <c r="F75" i="3"/>
  <c r="H75" i="3"/>
  <c r="D76" i="3"/>
  <c r="F76" i="3"/>
  <c r="H76" i="3"/>
  <c r="E76" i="3"/>
  <c r="D77" i="3"/>
  <c r="E77" i="3"/>
  <c r="I77" i="3"/>
  <c r="J77" i="3"/>
  <c r="F77" i="3"/>
  <c r="H77" i="3"/>
  <c r="D78" i="3"/>
  <c r="F78" i="3"/>
  <c r="H78" i="3"/>
  <c r="E78" i="3"/>
  <c r="I78" i="3"/>
  <c r="J78" i="3"/>
  <c r="D79" i="3"/>
  <c r="E79" i="3"/>
  <c r="I79" i="3"/>
  <c r="J79" i="3"/>
  <c r="F79" i="3"/>
  <c r="H79" i="3"/>
  <c r="D80" i="3"/>
  <c r="F80" i="3"/>
  <c r="H80" i="3"/>
  <c r="E80" i="3"/>
  <c r="D81" i="3"/>
  <c r="E81" i="3"/>
  <c r="I81" i="3"/>
  <c r="J81" i="3"/>
  <c r="F81" i="3"/>
  <c r="H81" i="3"/>
  <c r="D82" i="3"/>
  <c r="F82" i="3"/>
  <c r="H82" i="3"/>
  <c r="E82" i="3"/>
  <c r="I82" i="3"/>
  <c r="J82" i="3"/>
  <c r="D83" i="3"/>
  <c r="E83" i="3"/>
  <c r="I83" i="3"/>
  <c r="J83" i="3"/>
  <c r="F83" i="3"/>
  <c r="H83" i="3"/>
  <c r="D84" i="3"/>
  <c r="F84" i="3"/>
  <c r="H84" i="3"/>
  <c r="E84" i="3"/>
  <c r="D85" i="3"/>
  <c r="E85" i="3"/>
  <c r="I85" i="3"/>
  <c r="J85" i="3"/>
  <c r="F85" i="3"/>
  <c r="H85" i="3"/>
  <c r="D86" i="3"/>
  <c r="F86" i="3"/>
  <c r="H86" i="3"/>
  <c r="E86" i="3"/>
  <c r="I86" i="3"/>
  <c r="J86" i="3"/>
  <c r="D87" i="3"/>
  <c r="E87" i="3"/>
  <c r="I87" i="3"/>
  <c r="J87" i="3"/>
  <c r="F87" i="3"/>
  <c r="H87" i="3"/>
  <c r="D88" i="3"/>
  <c r="F88" i="3"/>
  <c r="H88" i="3"/>
  <c r="E88" i="3"/>
  <c r="D89" i="3"/>
  <c r="E89" i="3"/>
  <c r="I89" i="3"/>
  <c r="J89" i="3"/>
  <c r="F89" i="3"/>
  <c r="H89" i="3"/>
  <c r="D90" i="3"/>
  <c r="F90" i="3"/>
  <c r="H90" i="3"/>
  <c r="E90" i="3"/>
  <c r="I90" i="3"/>
  <c r="J90" i="3"/>
  <c r="D91" i="3"/>
  <c r="E91" i="3"/>
  <c r="I91" i="3"/>
  <c r="J91" i="3"/>
  <c r="F91" i="3"/>
  <c r="H91" i="3"/>
  <c r="D92" i="3"/>
  <c r="F92" i="3"/>
  <c r="H92" i="3"/>
  <c r="E92" i="3"/>
  <c r="D93" i="3"/>
  <c r="E93" i="3"/>
  <c r="I93" i="3"/>
  <c r="J93" i="3"/>
  <c r="F93" i="3"/>
  <c r="H93" i="3"/>
  <c r="D94" i="3"/>
  <c r="F94" i="3"/>
  <c r="H94" i="3"/>
  <c r="E94" i="3"/>
  <c r="I94" i="3"/>
  <c r="J94" i="3"/>
  <c r="D95" i="3"/>
  <c r="E95" i="3"/>
  <c r="I95" i="3"/>
  <c r="J95" i="3"/>
  <c r="F95" i="3"/>
  <c r="H95" i="3"/>
  <c r="D96" i="3"/>
  <c r="F96" i="3"/>
  <c r="H96" i="3"/>
  <c r="E96" i="3"/>
  <c r="D97" i="3"/>
  <c r="E97" i="3"/>
  <c r="I97" i="3"/>
  <c r="J97" i="3"/>
  <c r="F97" i="3"/>
  <c r="H97" i="3"/>
  <c r="D98" i="3"/>
  <c r="F98" i="3"/>
  <c r="H98" i="3"/>
  <c r="E98" i="3"/>
  <c r="I98" i="3"/>
  <c r="J98" i="3"/>
  <c r="D99" i="3"/>
  <c r="E99" i="3"/>
  <c r="I99" i="3"/>
  <c r="J99" i="3"/>
  <c r="F99" i="3"/>
  <c r="H99" i="3"/>
  <c r="D100" i="3"/>
  <c r="F100" i="3"/>
  <c r="H100" i="3"/>
  <c r="E100" i="3"/>
  <c r="D101" i="3"/>
  <c r="E101" i="3"/>
  <c r="I101" i="3"/>
  <c r="J101" i="3"/>
  <c r="F101" i="3"/>
  <c r="H101" i="3"/>
  <c r="D102" i="3"/>
  <c r="F102" i="3"/>
  <c r="H102" i="3"/>
  <c r="E102" i="3"/>
  <c r="I102" i="3"/>
  <c r="J102" i="3"/>
  <c r="D103" i="3"/>
  <c r="E103" i="3"/>
  <c r="I103" i="3"/>
  <c r="J103" i="3"/>
  <c r="F103" i="3"/>
  <c r="H103" i="3"/>
  <c r="G103" i="3"/>
  <c r="D104" i="3"/>
  <c r="E104" i="3"/>
  <c r="F104" i="3"/>
  <c r="H104" i="3"/>
  <c r="G104" i="3"/>
  <c r="I104" i="3"/>
  <c r="J104" i="3"/>
  <c r="D105" i="3"/>
  <c r="E105" i="3"/>
  <c r="I105" i="3"/>
  <c r="J105" i="3"/>
  <c r="F105" i="3"/>
  <c r="H105" i="3"/>
  <c r="D106" i="3"/>
  <c r="E106" i="3"/>
  <c r="D107" i="3"/>
  <c r="I107" i="3"/>
  <c r="E107" i="3"/>
  <c r="F107" i="3"/>
  <c r="H107" i="3"/>
  <c r="J107" i="3"/>
  <c r="D108" i="3"/>
  <c r="E108" i="3"/>
  <c r="I108" i="3"/>
  <c r="J108" i="3"/>
  <c r="F108" i="3"/>
  <c r="H108" i="3"/>
  <c r="G108" i="3"/>
  <c r="D109" i="3"/>
  <c r="F109" i="3"/>
  <c r="H109" i="3"/>
  <c r="E109" i="3"/>
  <c r="I109" i="3"/>
  <c r="J109" i="3"/>
  <c r="D110" i="3"/>
  <c r="F110" i="3"/>
  <c r="E110" i="3"/>
  <c r="I110" i="3"/>
  <c r="J110" i="3"/>
  <c r="G110" i="3"/>
  <c r="H110" i="3"/>
  <c r="D111" i="3"/>
  <c r="F111" i="3"/>
  <c r="E111" i="3"/>
  <c r="I111" i="3"/>
  <c r="J111" i="3"/>
  <c r="D112" i="3"/>
  <c r="E112" i="3"/>
  <c r="I112" i="3"/>
  <c r="J112" i="3"/>
  <c r="F112" i="3"/>
  <c r="D113" i="3"/>
  <c r="E113" i="3"/>
  <c r="D114" i="3"/>
  <c r="F114" i="3"/>
  <c r="H114" i="3"/>
  <c r="E114" i="3"/>
  <c r="G114" i="3"/>
  <c r="D115" i="3"/>
  <c r="I115" i="3"/>
  <c r="J115" i="3"/>
  <c r="E115" i="3"/>
  <c r="D116" i="3"/>
  <c r="E116" i="3"/>
  <c r="F116" i="3"/>
  <c r="H116" i="3"/>
  <c r="G116" i="3"/>
  <c r="D117" i="3"/>
  <c r="E117" i="3"/>
  <c r="I117" i="3"/>
  <c r="J117" i="3"/>
  <c r="F117" i="3"/>
  <c r="H117" i="3"/>
  <c r="D118" i="3"/>
  <c r="F118" i="3"/>
  <c r="E118" i="3"/>
  <c r="H118" i="3"/>
  <c r="I118" i="3"/>
  <c r="J118" i="3"/>
  <c r="D119" i="3"/>
  <c r="E119" i="3"/>
  <c r="I119" i="3"/>
  <c r="F119" i="3"/>
  <c r="H119" i="3"/>
  <c r="G119" i="3"/>
  <c r="J119" i="3"/>
  <c r="D120" i="3"/>
  <c r="E120" i="3"/>
  <c r="F120" i="3"/>
  <c r="H120" i="3"/>
  <c r="I120" i="3"/>
  <c r="J120" i="3"/>
  <c r="D121" i="3"/>
  <c r="E121" i="3"/>
  <c r="F121" i="3"/>
  <c r="H121" i="3"/>
  <c r="D122" i="3"/>
  <c r="F122" i="3"/>
  <c r="E122" i="3"/>
  <c r="H122" i="3"/>
  <c r="I122" i="3"/>
  <c r="J122" i="3"/>
  <c r="D123" i="3"/>
  <c r="I123" i="3"/>
  <c r="J123" i="3"/>
  <c r="E123" i="3"/>
  <c r="F123" i="3"/>
  <c r="H123" i="3"/>
  <c r="D124" i="3"/>
  <c r="E124" i="3"/>
  <c r="I124" i="3"/>
  <c r="J124" i="3"/>
  <c r="F124" i="3"/>
  <c r="H124" i="3"/>
  <c r="G124" i="3"/>
  <c r="D125" i="3"/>
  <c r="F125" i="3"/>
  <c r="H125" i="3"/>
  <c r="E125" i="3"/>
  <c r="I125" i="3"/>
  <c r="J125" i="3"/>
  <c r="D126" i="3"/>
  <c r="F126" i="3"/>
  <c r="E126" i="3"/>
  <c r="I126" i="3"/>
  <c r="J126" i="3"/>
  <c r="G126" i="3"/>
  <c r="H126" i="3"/>
  <c r="D127" i="3"/>
  <c r="F127" i="3"/>
  <c r="H127" i="3"/>
  <c r="E127" i="3"/>
  <c r="I127" i="3"/>
  <c r="J127" i="3"/>
  <c r="D128" i="3"/>
  <c r="E128" i="3"/>
  <c r="F128" i="3"/>
  <c r="H128" i="3"/>
  <c r="I128" i="3"/>
  <c r="J128" i="3"/>
  <c r="D129" i="3"/>
  <c r="E129" i="3"/>
  <c r="I129" i="3"/>
  <c r="J129" i="3"/>
  <c r="D130" i="3"/>
  <c r="F130" i="3"/>
  <c r="H130" i="3"/>
  <c r="E130" i="3"/>
  <c r="I130" i="3"/>
  <c r="J130" i="3"/>
  <c r="G130" i="3"/>
  <c r="D131" i="3"/>
  <c r="E131" i="3"/>
  <c r="D132" i="3"/>
  <c r="E132" i="3"/>
  <c r="F132" i="3"/>
  <c r="H132" i="3"/>
  <c r="G132" i="3"/>
  <c r="I132" i="3"/>
  <c r="J132" i="3"/>
  <c r="D133" i="3"/>
  <c r="E133" i="3"/>
  <c r="I133" i="3"/>
  <c r="J133" i="3"/>
  <c r="F133" i="3"/>
  <c r="H133" i="3"/>
  <c r="D134" i="3"/>
  <c r="F134" i="3"/>
  <c r="H134" i="3"/>
  <c r="E134" i="3"/>
  <c r="I134" i="3"/>
  <c r="J134" i="3"/>
  <c r="D135" i="3"/>
  <c r="E135" i="3"/>
  <c r="I135" i="3"/>
  <c r="J135" i="3"/>
  <c r="F135" i="3"/>
  <c r="H135" i="3"/>
  <c r="G135" i="3"/>
  <c r="D136" i="3"/>
  <c r="E136" i="3"/>
  <c r="F136" i="3"/>
  <c r="H136" i="3"/>
  <c r="G136" i="3"/>
  <c r="I136" i="3"/>
  <c r="J136" i="3"/>
  <c r="D137" i="3"/>
  <c r="E137" i="3"/>
  <c r="I137" i="3"/>
  <c r="J137" i="3"/>
  <c r="F137" i="3"/>
  <c r="H137" i="3"/>
  <c r="D138" i="3"/>
  <c r="E138" i="3"/>
  <c r="D139" i="3"/>
  <c r="I139" i="3"/>
  <c r="E139" i="3"/>
  <c r="F139" i="3"/>
  <c r="H139" i="3"/>
  <c r="J139" i="3"/>
  <c r="D140" i="3"/>
  <c r="E140" i="3"/>
  <c r="I140" i="3"/>
  <c r="J140" i="3"/>
  <c r="F140" i="3"/>
  <c r="H140" i="3"/>
  <c r="G140" i="3"/>
  <c r="D141" i="3"/>
  <c r="F141" i="3"/>
  <c r="H141" i="3"/>
  <c r="E141" i="3"/>
  <c r="D142" i="3"/>
  <c r="F142" i="3"/>
  <c r="E142" i="3"/>
  <c r="H142" i="3"/>
  <c r="I142" i="3"/>
  <c r="J142" i="3"/>
  <c r="D143" i="3"/>
  <c r="F143" i="3"/>
  <c r="H143" i="3"/>
  <c r="E143" i="3"/>
  <c r="D144" i="3"/>
  <c r="F144" i="3"/>
  <c r="G144" i="3"/>
  <c r="E144" i="3"/>
  <c r="I144" i="3"/>
  <c r="J144" i="3"/>
  <c r="H144" i="3"/>
  <c r="D145" i="3"/>
  <c r="E145" i="3"/>
  <c r="I145" i="3"/>
  <c r="J145" i="3"/>
  <c r="F145" i="3"/>
  <c r="H145" i="3"/>
  <c r="G145" i="3"/>
  <c r="D146" i="3"/>
  <c r="E146" i="3"/>
  <c r="F146" i="3"/>
  <c r="H146" i="3"/>
  <c r="D147" i="3"/>
  <c r="F147" i="3"/>
  <c r="E147" i="3"/>
  <c r="I147" i="3"/>
  <c r="J147" i="3"/>
  <c r="D148" i="3"/>
  <c r="E148" i="3"/>
  <c r="D149" i="3"/>
  <c r="E149" i="3"/>
  <c r="F149" i="3"/>
  <c r="H149" i="3"/>
  <c r="G149" i="3"/>
  <c r="I149" i="3"/>
  <c r="J149" i="3"/>
  <c r="D150" i="3"/>
  <c r="G150" i="3"/>
  <c r="E150" i="3"/>
  <c r="F150" i="3"/>
  <c r="H150" i="3"/>
  <c r="I150" i="3"/>
  <c r="J150" i="3"/>
  <c r="D151" i="3"/>
  <c r="F151" i="3"/>
  <c r="H151" i="3"/>
  <c r="E151" i="3"/>
  <c r="D152" i="3"/>
  <c r="F152" i="3"/>
  <c r="G152" i="3"/>
  <c r="E152" i="3"/>
  <c r="I152" i="3"/>
  <c r="J152" i="3"/>
  <c r="H152" i="3"/>
  <c r="D153" i="3"/>
  <c r="E153" i="3"/>
  <c r="I153" i="3"/>
  <c r="J153" i="3"/>
  <c r="F153" i="3"/>
  <c r="H153" i="3"/>
  <c r="G153" i="3"/>
  <c r="D154" i="3"/>
  <c r="G154" i="3"/>
  <c r="E154" i="3"/>
  <c r="F154" i="3"/>
  <c r="H154" i="3"/>
  <c r="D155" i="3"/>
  <c r="F155" i="3"/>
  <c r="E155" i="3"/>
  <c r="I155" i="3"/>
  <c r="J155" i="3"/>
  <c r="D156" i="3"/>
  <c r="E156" i="3"/>
  <c r="D157" i="3"/>
  <c r="E157" i="3"/>
  <c r="F157" i="3"/>
  <c r="H157" i="3"/>
  <c r="G157" i="3"/>
  <c r="I157" i="3"/>
  <c r="J157" i="3"/>
  <c r="D158" i="3"/>
  <c r="G158" i="3"/>
  <c r="E158" i="3"/>
  <c r="F158" i="3"/>
  <c r="H158" i="3"/>
  <c r="I158" i="3"/>
  <c r="J158" i="3"/>
  <c r="D159" i="3"/>
  <c r="E159" i="3"/>
  <c r="D160" i="3"/>
  <c r="F160" i="3"/>
  <c r="E160" i="3"/>
  <c r="I160" i="3"/>
  <c r="J160" i="3"/>
  <c r="G160" i="3"/>
  <c r="H160" i="3"/>
  <c r="D161" i="3"/>
  <c r="E161" i="3"/>
  <c r="I161" i="3"/>
  <c r="J161" i="3"/>
  <c r="F161" i="3"/>
  <c r="H161" i="3"/>
  <c r="G161" i="3"/>
  <c r="D162" i="3"/>
  <c r="E162" i="3"/>
  <c r="F162" i="3"/>
  <c r="H162" i="3"/>
  <c r="D163" i="3"/>
  <c r="F163" i="3"/>
  <c r="G163" i="3"/>
  <c r="E163" i="3"/>
  <c r="I163" i="3"/>
  <c r="J163" i="3"/>
  <c r="D164" i="3"/>
  <c r="E164" i="3"/>
  <c r="D165" i="3"/>
  <c r="E165" i="3"/>
  <c r="F165" i="3"/>
  <c r="H165" i="3"/>
  <c r="G165" i="3"/>
  <c r="I165" i="3"/>
  <c r="J165" i="3"/>
  <c r="D166" i="3"/>
  <c r="G166" i="3"/>
  <c r="E166" i="3"/>
  <c r="F166" i="3"/>
  <c r="H166" i="3"/>
  <c r="I166" i="3"/>
  <c r="J166" i="3"/>
  <c r="D167" i="3"/>
  <c r="I167" i="3"/>
  <c r="J167" i="3"/>
  <c r="E167" i="3"/>
  <c r="D168" i="3"/>
  <c r="F168" i="3"/>
  <c r="E168" i="3"/>
  <c r="I168" i="3"/>
  <c r="J168" i="3"/>
  <c r="G168" i="3"/>
  <c r="H168" i="3"/>
  <c r="D169" i="3"/>
  <c r="E169" i="3"/>
  <c r="I169" i="3"/>
  <c r="F169" i="3"/>
  <c r="H169" i="3"/>
  <c r="G169" i="3"/>
  <c r="J169" i="3"/>
  <c r="D170" i="3"/>
  <c r="G170" i="3"/>
  <c r="E170" i="3"/>
  <c r="F170" i="3"/>
  <c r="H170" i="3"/>
  <c r="D171" i="3"/>
  <c r="F171" i="3"/>
  <c r="G171" i="3"/>
  <c r="E171" i="3"/>
  <c r="H171" i="3"/>
  <c r="D172" i="3"/>
  <c r="E172" i="3"/>
  <c r="D173" i="3"/>
  <c r="E173" i="3"/>
  <c r="F173" i="3"/>
  <c r="H173" i="3"/>
  <c r="G173" i="3"/>
  <c r="I173" i="3"/>
  <c r="J173" i="3"/>
  <c r="D174" i="3"/>
  <c r="E174" i="3"/>
  <c r="F174" i="3"/>
  <c r="H174" i="3"/>
  <c r="I174" i="3"/>
  <c r="J174" i="3"/>
  <c r="D175" i="3"/>
  <c r="E175" i="3"/>
  <c r="I175" i="3"/>
  <c r="J175" i="3"/>
  <c r="D176" i="3"/>
  <c r="F176" i="3"/>
  <c r="H176" i="3"/>
  <c r="E176" i="3"/>
  <c r="D177" i="3"/>
  <c r="E177" i="3"/>
  <c r="I177" i="3"/>
  <c r="J177" i="3"/>
  <c r="F177" i="3"/>
  <c r="H177" i="3"/>
  <c r="G177" i="3"/>
  <c r="D178" i="3"/>
  <c r="E178" i="3"/>
  <c r="I178" i="3"/>
  <c r="J178" i="3"/>
  <c r="F178" i="3"/>
  <c r="H178" i="3"/>
  <c r="D179" i="3"/>
  <c r="F179" i="3"/>
  <c r="G179" i="3"/>
  <c r="E179" i="3"/>
  <c r="H179" i="3"/>
  <c r="I179" i="3"/>
  <c r="J179" i="3"/>
  <c r="D180" i="3"/>
  <c r="E180" i="3"/>
  <c r="F180" i="3"/>
  <c r="H180" i="3"/>
  <c r="D181" i="3"/>
  <c r="E181" i="3"/>
  <c r="F181" i="3"/>
  <c r="H181" i="3"/>
  <c r="G181" i="3"/>
  <c r="I181" i="3"/>
  <c r="J181" i="3"/>
  <c r="D182" i="3"/>
  <c r="E182" i="3"/>
  <c r="F182" i="3"/>
  <c r="H182" i="3"/>
  <c r="I182" i="3"/>
  <c r="J182" i="3"/>
  <c r="D183" i="3"/>
  <c r="F183" i="3"/>
  <c r="H183" i="3"/>
  <c r="E183" i="3"/>
  <c r="D184" i="3"/>
  <c r="F184" i="3"/>
  <c r="H184" i="3"/>
  <c r="E184" i="3"/>
  <c r="I184" i="3"/>
  <c r="J184" i="3"/>
  <c r="D185" i="3"/>
  <c r="E185" i="3"/>
  <c r="F185" i="3"/>
  <c r="H185" i="3"/>
  <c r="G185" i="3"/>
  <c r="D186" i="3"/>
  <c r="G186" i="3"/>
  <c r="E186" i="3"/>
  <c r="I186" i="3"/>
  <c r="J186" i="3"/>
  <c r="F186" i="3"/>
  <c r="H186" i="3"/>
  <c r="D187" i="3"/>
  <c r="F187" i="3"/>
  <c r="G187" i="3"/>
  <c r="E187" i="3"/>
  <c r="I187" i="3"/>
  <c r="J187" i="3"/>
  <c r="D188" i="3"/>
  <c r="E188" i="3"/>
  <c r="F188" i="3"/>
  <c r="H188" i="3"/>
  <c r="D189" i="3"/>
  <c r="E189" i="3"/>
  <c r="F189" i="3"/>
  <c r="H189" i="3"/>
  <c r="I189" i="3"/>
  <c r="J189" i="3"/>
  <c r="D190" i="3"/>
  <c r="E190" i="3"/>
  <c r="F190" i="3"/>
  <c r="H190" i="3"/>
  <c r="I190" i="3"/>
  <c r="J190" i="3"/>
  <c r="D191" i="3"/>
  <c r="F191" i="3"/>
  <c r="H191" i="3"/>
  <c r="E191" i="3"/>
  <c r="D192" i="3"/>
  <c r="F192" i="3"/>
  <c r="H192" i="3"/>
  <c r="E192" i="3"/>
  <c r="I192" i="3"/>
  <c r="J192" i="3"/>
  <c r="D193" i="3"/>
  <c r="E193" i="3"/>
  <c r="F193" i="3"/>
  <c r="H193" i="3"/>
  <c r="G193" i="3"/>
  <c r="D194" i="3"/>
  <c r="G194" i="3"/>
  <c r="E194" i="3"/>
  <c r="I194" i="3"/>
  <c r="J194" i="3"/>
  <c r="F194" i="3"/>
  <c r="H194" i="3"/>
  <c r="D195" i="3"/>
  <c r="F195" i="3"/>
  <c r="G195" i="3"/>
  <c r="E195" i="3"/>
  <c r="I195" i="3"/>
  <c r="J195" i="3"/>
  <c r="D196" i="3"/>
  <c r="E196" i="3"/>
  <c r="F196" i="3"/>
  <c r="H196" i="3"/>
  <c r="D197" i="3"/>
  <c r="E197" i="3"/>
  <c r="F197" i="3"/>
  <c r="H197" i="3"/>
  <c r="I197" i="3"/>
  <c r="J197" i="3"/>
  <c r="D198" i="3"/>
  <c r="I198" i="3"/>
  <c r="J198" i="3"/>
  <c r="E198" i="3"/>
  <c r="F198" i="3"/>
  <c r="H198" i="3"/>
  <c r="D199" i="3"/>
  <c r="F199" i="3"/>
  <c r="H199" i="3"/>
  <c r="E199" i="3"/>
  <c r="G199" i="3"/>
  <c r="I199" i="3"/>
  <c r="J199" i="3"/>
  <c r="D200" i="3"/>
  <c r="F200" i="3"/>
  <c r="E200" i="3"/>
  <c r="G200" i="3"/>
  <c r="H200" i="3"/>
  <c r="D201" i="3"/>
  <c r="E201" i="3"/>
  <c r="F201" i="3"/>
  <c r="H201" i="3"/>
  <c r="G201" i="3"/>
  <c r="D202" i="3"/>
  <c r="E202" i="3"/>
  <c r="I202" i="3"/>
  <c r="F202" i="3"/>
  <c r="H202" i="3"/>
  <c r="J202" i="3"/>
  <c r="D203" i="3"/>
  <c r="F203" i="3"/>
  <c r="G203" i="3"/>
  <c r="E203" i="3"/>
  <c r="H203" i="3"/>
  <c r="I203" i="3"/>
  <c r="J203" i="3"/>
  <c r="D204" i="3"/>
  <c r="F204" i="3"/>
  <c r="H204" i="3"/>
  <c r="E204" i="3"/>
  <c r="D205" i="3"/>
  <c r="E205" i="3"/>
  <c r="F205" i="3"/>
  <c r="H205" i="3"/>
  <c r="G205" i="3"/>
  <c r="I205" i="3"/>
  <c r="J205" i="3"/>
  <c r="D206" i="3"/>
  <c r="F206" i="3"/>
  <c r="H206" i="3"/>
  <c r="E206" i="3"/>
  <c r="D207" i="3"/>
  <c r="F207" i="3"/>
  <c r="H207" i="3"/>
  <c r="E207" i="3"/>
  <c r="I207" i="3"/>
  <c r="J207" i="3"/>
  <c r="D208" i="3"/>
  <c r="F208" i="3"/>
  <c r="E208" i="3"/>
  <c r="I208" i="3"/>
  <c r="J208" i="3"/>
  <c r="G208" i="3"/>
  <c r="H208" i="3"/>
  <c r="D209" i="3"/>
  <c r="E209" i="3"/>
  <c r="F209" i="3"/>
  <c r="H209" i="3"/>
  <c r="G209" i="3"/>
  <c r="D210" i="3"/>
  <c r="E210" i="3"/>
  <c r="I210" i="3"/>
  <c r="J210" i="3"/>
  <c r="F210" i="3"/>
  <c r="H210" i="3"/>
  <c r="D211" i="3"/>
  <c r="F211" i="3"/>
  <c r="G211" i="3"/>
  <c r="E211" i="3"/>
  <c r="I211" i="3"/>
  <c r="J211" i="3"/>
  <c r="H211" i="3"/>
  <c r="D212" i="3"/>
  <c r="F212" i="3"/>
  <c r="H212" i="3"/>
  <c r="E212" i="3"/>
  <c r="D213" i="3"/>
  <c r="E213" i="3"/>
  <c r="F213" i="3"/>
  <c r="H213" i="3"/>
  <c r="G213" i="3"/>
  <c r="I213" i="3"/>
  <c r="J213" i="3"/>
  <c r="D214" i="3"/>
  <c r="F214" i="3"/>
  <c r="H214" i="3"/>
  <c r="E214" i="3"/>
  <c r="D215" i="3"/>
  <c r="F215" i="3"/>
  <c r="H215" i="3"/>
  <c r="E215" i="3"/>
  <c r="I215" i="3"/>
  <c r="J215" i="3"/>
  <c r="D216" i="3"/>
  <c r="F216" i="3"/>
  <c r="H216" i="3"/>
  <c r="E216" i="3"/>
  <c r="I216" i="3"/>
  <c r="J216" i="3"/>
  <c r="G216" i="3"/>
  <c r="D217" i="3"/>
  <c r="E217" i="3"/>
  <c r="F217" i="3"/>
  <c r="H217" i="3"/>
  <c r="G217" i="3"/>
  <c r="D218" i="3"/>
  <c r="E218" i="3"/>
  <c r="I218" i="3"/>
  <c r="J218" i="3"/>
  <c r="F218" i="3"/>
  <c r="H218" i="3"/>
  <c r="D219" i="3"/>
  <c r="F219" i="3"/>
  <c r="G219" i="3"/>
  <c r="E219" i="3"/>
  <c r="I219" i="3"/>
  <c r="J219" i="3"/>
  <c r="H219" i="3"/>
  <c r="D220" i="3"/>
  <c r="E220" i="3"/>
  <c r="F220" i="3"/>
  <c r="H220" i="3"/>
  <c r="D221" i="3"/>
  <c r="E221" i="3"/>
  <c r="F221" i="3"/>
  <c r="H221" i="3"/>
  <c r="G221" i="3"/>
  <c r="I221" i="3"/>
  <c r="J221" i="3"/>
  <c r="D222" i="3"/>
  <c r="E222" i="3"/>
  <c r="F222" i="3"/>
  <c r="H222" i="3"/>
  <c r="I222" i="3"/>
  <c r="J222" i="3"/>
  <c r="D223" i="3"/>
  <c r="F223" i="3"/>
  <c r="H223" i="3"/>
  <c r="E223" i="3"/>
  <c r="G223" i="3"/>
  <c r="I223" i="3"/>
  <c r="J223" i="3"/>
  <c r="D224" i="3"/>
  <c r="F224" i="3"/>
  <c r="H224" i="3"/>
  <c r="E224" i="3"/>
  <c r="D225" i="3"/>
  <c r="E225" i="3"/>
  <c r="F225" i="3"/>
  <c r="H225" i="3"/>
  <c r="G225" i="3"/>
  <c r="D226" i="3"/>
  <c r="G226" i="3"/>
  <c r="E226" i="3"/>
  <c r="I226" i="3"/>
  <c r="F226" i="3"/>
  <c r="H226" i="3"/>
  <c r="J226" i="3"/>
  <c r="D227" i="3"/>
  <c r="F227" i="3"/>
  <c r="G227" i="3"/>
  <c r="E227" i="3"/>
  <c r="I227" i="3"/>
  <c r="J227" i="3"/>
  <c r="D228" i="3"/>
  <c r="F228" i="3"/>
  <c r="H228" i="3"/>
  <c r="E228" i="3"/>
  <c r="D229" i="3"/>
  <c r="E229" i="3"/>
  <c r="F229" i="3"/>
  <c r="H229" i="3"/>
  <c r="I229" i="3"/>
  <c r="J229" i="3"/>
  <c r="D230" i="3"/>
  <c r="F230" i="3"/>
  <c r="H230" i="3"/>
  <c r="E230" i="3"/>
  <c r="D231" i="3"/>
  <c r="F231" i="3"/>
  <c r="H231" i="3"/>
  <c r="E231" i="3"/>
  <c r="I231" i="3"/>
  <c r="J231" i="3"/>
  <c r="G231" i="3"/>
  <c r="D232" i="3"/>
  <c r="F232" i="3"/>
  <c r="H232" i="3"/>
  <c r="E232" i="3"/>
  <c r="D233" i="3"/>
  <c r="E233" i="3"/>
  <c r="F233" i="3"/>
  <c r="H233" i="3"/>
  <c r="G233" i="3"/>
  <c r="D234" i="3"/>
  <c r="G234" i="3"/>
  <c r="E234" i="3"/>
  <c r="I234" i="3"/>
  <c r="F234" i="3"/>
  <c r="H234" i="3"/>
  <c r="J234" i="3"/>
  <c r="D235" i="3"/>
  <c r="F235" i="3"/>
  <c r="G235" i="3"/>
  <c r="E235" i="3"/>
  <c r="I235" i="3"/>
  <c r="J235" i="3"/>
  <c r="D236" i="3"/>
  <c r="F236" i="3"/>
  <c r="H236" i="3"/>
  <c r="E236" i="3"/>
  <c r="D237" i="3"/>
  <c r="E237" i="3"/>
  <c r="F237" i="3"/>
  <c r="H237" i="3"/>
  <c r="G237" i="3"/>
  <c r="I237" i="3"/>
  <c r="J237" i="3"/>
  <c r="D238" i="3"/>
  <c r="F238" i="3"/>
  <c r="H238" i="3"/>
  <c r="E238" i="3"/>
  <c r="D239" i="3"/>
  <c r="F239" i="3"/>
  <c r="H239" i="3"/>
  <c r="E239" i="3"/>
  <c r="I239" i="3"/>
  <c r="J239" i="3"/>
  <c r="G239" i="3"/>
  <c r="D240" i="3"/>
  <c r="F240" i="3"/>
  <c r="E240" i="3"/>
  <c r="I240" i="3"/>
  <c r="J240" i="3"/>
  <c r="G240" i="3"/>
  <c r="H240" i="3"/>
  <c r="D241" i="3"/>
  <c r="E241" i="3"/>
  <c r="F241" i="3"/>
  <c r="H241" i="3"/>
  <c r="G241" i="3"/>
  <c r="D242" i="3"/>
  <c r="E242" i="3"/>
  <c r="I242" i="3"/>
  <c r="J242" i="3"/>
  <c r="F242" i="3"/>
  <c r="H242" i="3"/>
  <c r="D243" i="3"/>
  <c r="F243" i="3"/>
  <c r="G243" i="3"/>
  <c r="E243" i="3"/>
  <c r="H243" i="3"/>
  <c r="I243" i="3"/>
  <c r="J243" i="3"/>
  <c r="D244" i="3"/>
  <c r="E244" i="3"/>
  <c r="F244" i="3"/>
  <c r="H244" i="3"/>
  <c r="D245" i="3"/>
  <c r="E245" i="3"/>
  <c r="F245" i="3"/>
  <c r="H245" i="3"/>
  <c r="G245" i="3"/>
  <c r="I245" i="3"/>
  <c r="J245" i="3"/>
  <c r="D246" i="3"/>
  <c r="E246" i="3"/>
  <c r="F246" i="3"/>
  <c r="H246" i="3"/>
  <c r="I246" i="3"/>
  <c r="J246" i="3"/>
  <c r="D247" i="3"/>
  <c r="F247" i="3"/>
  <c r="H247" i="3"/>
  <c r="E247" i="3"/>
  <c r="D248" i="3"/>
  <c r="F248" i="3"/>
  <c r="H248" i="3"/>
  <c r="E248" i="3"/>
  <c r="I248" i="3"/>
  <c r="J248" i="3"/>
  <c r="D249" i="3"/>
  <c r="E249" i="3"/>
  <c r="F249" i="3"/>
  <c r="H249" i="3"/>
  <c r="G249" i="3"/>
  <c r="D250" i="3"/>
  <c r="G250" i="3"/>
  <c r="E250" i="3"/>
  <c r="I250" i="3"/>
  <c r="J250" i="3"/>
  <c r="F250" i="3"/>
  <c r="H250" i="3"/>
  <c r="D251" i="3"/>
  <c r="F251" i="3"/>
  <c r="G251" i="3"/>
  <c r="E251" i="3"/>
  <c r="I251" i="3"/>
  <c r="J251" i="3"/>
  <c r="D252" i="3"/>
  <c r="E252" i="3"/>
  <c r="F252" i="3"/>
  <c r="H252" i="3"/>
  <c r="D253" i="3"/>
  <c r="E253" i="3"/>
  <c r="F253" i="3"/>
  <c r="H253" i="3"/>
  <c r="I253" i="3"/>
  <c r="J253" i="3"/>
  <c r="D254" i="3"/>
  <c r="E254" i="3"/>
  <c r="F254" i="3"/>
  <c r="H254" i="3"/>
  <c r="I254" i="3"/>
  <c r="J254" i="3"/>
  <c r="D255" i="3"/>
  <c r="F255" i="3"/>
  <c r="H255" i="3"/>
  <c r="E255" i="3"/>
  <c r="D256" i="3"/>
  <c r="F256" i="3"/>
  <c r="H256" i="3"/>
  <c r="E256" i="3"/>
  <c r="I256" i="3"/>
  <c r="J256" i="3"/>
  <c r="D257" i="3"/>
  <c r="E257" i="3"/>
  <c r="F257" i="3"/>
  <c r="H257" i="3"/>
  <c r="G257" i="3"/>
  <c r="D258" i="3"/>
  <c r="G258" i="3"/>
  <c r="E258" i="3"/>
  <c r="I258" i="3"/>
  <c r="J258" i="3"/>
  <c r="F258" i="3"/>
  <c r="H258" i="3"/>
  <c r="D259" i="3"/>
  <c r="F259" i="3"/>
  <c r="G259" i="3"/>
  <c r="E259" i="3"/>
  <c r="I259" i="3"/>
  <c r="J259" i="3"/>
  <c r="D260" i="3"/>
  <c r="E260" i="3"/>
  <c r="F260" i="3"/>
  <c r="H260" i="3"/>
  <c r="D261" i="3"/>
  <c r="E261" i="3"/>
  <c r="F261" i="3"/>
  <c r="H261" i="3"/>
  <c r="I261" i="3"/>
  <c r="J261" i="3"/>
  <c r="D262" i="3"/>
  <c r="I262" i="3"/>
  <c r="J262" i="3"/>
  <c r="E262" i="3"/>
  <c r="F262" i="3"/>
  <c r="H262" i="3"/>
  <c r="D263" i="3"/>
  <c r="F263" i="3"/>
  <c r="H263" i="3"/>
  <c r="E263" i="3"/>
  <c r="G263" i="3"/>
  <c r="I263" i="3"/>
  <c r="J263" i="3"/>
  <c r="D264" i="3"/>
  <c r="F264" i="3"/>
  <c r="E264" i="3"/>
  <c r="G264" i="3"/>
  <c r="H264" i="3"/>
  <c r="D265" i="3"/>
  <c r="E265" i="3"/>
  <c r="F265" i="3"/>
  <c r="H265" i="3"/>
  <c r="G265" i="3"/>
  <c r="D266" i="3"/>
  <c r="E266" i="3"/>
  <c r="I266" i="3"/>
  <c r="F266" i="3"/>
  <c r="H266" i="3"/>
  <c r="J266" i="3"/>
  <c r="D267" i="3"/>
  <c r="F267" i="3"/>
  <c r="G267" i="3"/>
  <c r="E267" i="3"/>
  <c r="H267" i="3"/>
  <c r="I267" i="3"/>
  <c r="J267" i="3"/>
  <c r="D268" i="3"/>
  <c r="F268" i="3"/>
  <c r="H268" i="3"/>
  <c r="E268" i="3"/>
  <c r="D269" i="3"/>
  <c r="E269" i="3"/>
  <c r="F269" i="3"/>
  <c r="H269" i="3"/>
  <c r="G269" i="3"/>
  <c r="I269" i="3"/>
  <c r="J269" i="3"/>
  <c r="D270" i="3"/>
  <c r="F270" i="3"/>
  <c r="H270" i="3"/>
  <c r="E270" i="3"/>
  <c r="D271" i="3"/>
  <c r="F271" i="3"/>
  <c r="H271" i="3"/>
  <c r="E271" i="3"/>
  <c r="I271" i="3"/>
  <c r="J271" i="3"/>
  <c r="D272" i="3"/>
  <c r="F272" i="3"/>
  <c r="E272" i="3"/>
  <c r="I272" i="3"/>
  <c r="J272" i="3"/>
  <c r="G272" i="3"/>
  <c r="H272" i="3"/>
  <c r="D273" i="3"/>
  <c r="E273" i="3"/>
  <c r="F273" i="3"/>
  <c r="H273" i="3"/>
  <c r="G273" i="3"/>
  <c r="D274" i="3"/>
  <c r="E274" i="3"/>
  <c r="I274" i="3"/>
  <c r="J274" i="3"/>
  <c r="F274" i="3"/>
  <c r="H274" i="3"/>
  <c r="D275" i="3"/>
  <c r="F275" i="3"/>
  <c r="G275" i="3"/>
  <c r="E275" i="3"/>
  <c r="I275" i="3"/>
  <c r="J275" i="3"/>
  <c r="H275" i="3"/>
  <c r="D276" i="3"/>
  <c r="F276" i="3"/>
  <c r="H276" i="3"/>
  <c r="E276" i="3"/>
  <c r="D277" i="3"/>
  <c r="E277" i="3"/>
  <c r="F277" i="3"/>
  <c r="H277" i="3"/>
  <c r="G277" i="3"/>
  <c r="I277" i="3"/>
  <c r="J277" i="3"/>
  <c r="D278" i="3"/>
  <c r="F278" i="3"/>
  <c r="H278" i="3"/>
  <c r="E278" i="3"/>
  <c r="D279" i="3"/>
  <c r="F279" i="3"/>
  <c r="H279" i="3"/>
  <c r="E279" i="3"/>
  <c r="I279" i="3"/>
  <c r="J279" i="3"/>
  <c r="D280" i="3"/>
  <c r="F280" i="3"/>
  <c r="H280" i="3"/>
  <c r="E280" i="3"/>
  <c r="I280" i="3"/>
  <c r="J280" i="3"/>
  <c r="G280" i="3"/>
  <c r="D281" i="3"/>
  <c r="E281" i="3"/>
  <c r="F281" i="3"/>
  <c r="H281" i="3"/>
  <c r="G281" i="3"/>
  <c r="D282" i="3"/>
  <c r="E282" i="3"/>
  <c r="I282" i="3"/>
  <c r="J282" i="3"/>
  <c r="F282" i="3"/>
  <c r="H282" i="3"/>
  <c r="D283" i="3"/>
  <c r="F283" i="3"/>
  <c r="G283" i="3"/>
  <c r="E283" i="3"/>
  <c r="I283" i="3"/>
  <c r="J283" i="3"/>
  <c r="H283" i="3"/>
  <c r="D284" i="3"/>
  <c r="E284" i="3"/>
  <c r="F284" i="3"/>
  <c r="H284" i="3"/>
  <c r="D285" i="3"/>
  <c r="E285" i="3"/>
  <c r="F285" i="3"/>
  <c r="H285" i="3"/>
  <c r="G285" i="3"/>
  <c r="I285" i="3"/>
  <c r="J285" i="3"/>
  <c r="D286" i="3"/>
  <c r="E286" i="3"/>
  <c r="F286" i="3"/>
  <c r="H286" i="3"/>
  <c r="I286" i="3"/>
  <c r="J286" i="3"/>
  <c r="D287" i="3"/>
  <c r="F287" i="3"/>
  <c r="H287" i="3"/>
  <c r="E287" i="3"/>
  <c r="G287" i="3"/>
  <c r="I287" i="3"/>
  <c r="J287" i="3"/>
  <c r="D288" i="3"/>
  <c r="F288" i="3"/>
  <c r="H288" i="3"/>
  <c r="E288" i="3"/>
  <c r="D289" i="3"/>
  <c r="E289" i="3"/>
  <c r="F289" i="3"/>
  <c r="H289" i="3"/>
  <c r="G289" i="3"/>
  <c r="D290" i="3"/>
  <c r="G290" i="3"/>
  <c r="E290" i="3"/>
  <c r="I290" i="3"/>
  <c r="F290" i="3"/>
  <c r="H290" i="3"/>
  <c r="J290" i="3"/>
  <c r="D291" i="3"/>
  <c r="F291" i="3"/>
  <c r="G291" i="3"/>
  <c r="E291" i="3"/>
  <c r="I291" i="3"/>
  <c r="J291" i="3"/>
  <c r="D292" i="3"/>
  <c r="F292" i="3"/>
  <c r="H292" i="3"/>
  <c r="E292" i="3"/>
  <c r="D293" i="3"/>
  <c r="E293" i="3"/>
  <c r="F293" i="3"/>
  <c r="H293" i="3"/>
  <c r="I293" i="3"/>
  <c r="J293" i="3"/>
  <c r="D294" i="3"/>
  <c r="F294" i="3"/>
  <c r="H294" i="3"/>
  <c r="E294" i="3"/>
  <c r="D295" i="3"/>
  <c r="F295" i="3"/>
  <c r="H295" i="3"/>
  <c r="E295" i="3"/>
  <c r="I295" i="3"/>
  <c r="J295" i="3"/>
  <c r="G295" i="3"/>
  <c r="D296" i="3"/>
  <c r="F296" i="3"/>
  <c r="H296" i="3"/>
  <c r="E296" i="3"/>
  <c r="D297" i="3"/>
  <c r="E297" i="3"/>
  <c r="F297" i="3"/>
  <c r="H297" i="3"/>
  <c r="G297" i="3"/>
  <c r="D298" i="3"/>
  <c r="G298" i="3"/>
  <c r="E298" i="3"/>
  <c r="I298" i="3"/>
  <c r="F298" i="3"/>
  <c r="H298" i="3"/>
  <c r="J298" i="3"/>
  <c r="D299" i="3"/>
  <c r="F299" i="3"/>
  <c r="G299" i="3"/>
  <c r="E299" i="3"/>
  <c r="I299" i="3"/>
  <c r="J299" i="3"/>
  <c r="D300" i="3"/>
  <c r="F300" i="3"/>
  <c r="H300" i="3"/>
  <c r="E300" i="3"/>
  <c r="D301" i="3"/>
  <c r="E301" i="3"/>
  <c r="F301" i="3"/>
  <c r="H301" i="3"/>
  <c r="G301" i="3"/>
  <c r="I301" i="3"/>
  <c r="J301" i="3"/>
  <c r="D302" i="3"/>
  <c r="F302" i="3"/>
  <c r="H302" i="3"/>
  <c r="E302" i="3"/>
  <c r="D303" i="3"/>
  <c r="F303" i="3"/>
  <c r="H303" i="3"/>
  <c r="E303" i="3"/>
  <c r="I303" i="3"/>
  <c r="J303" i="3"/>
  <c r="G303" i="3"/>
  <c r="D304" i="3"/>
  <c r="F304" i="3"/>
  <c r="E304" i="3"/>
  <c r="I304" i="3"/>
  <c r="J304" i="3"/>
  <c r="G304" i="3"/>
  <c r="H304" i="3"/>
  <c r="D305" i="3"/>
  <c r="E305" i="3"/>
  <c r="F305" i="3"/>
  <c r="H305" i="3"/>
  <c r="G305" i="3"/>
  <c r="D306" i="3"/>
  <c r="E306" i="3"/>
  <c r="I306" i="3"/>
  <c r="J306" i="3"/>
  <c r="F306" i="3"/>
  <c r="H306" i="3"/>
  <c r="D307" i="3"/>
  <c r="F307" i="3"/>
  <c r="G307" i="3"/>
  <c r="E307" i="3"/>
  <c r="H307" i="3"/>
  <c r="I307" i="3"/>
  <c r="J307" i="3"/>
  <c r="D308" i="3"/>
  <c r="E308" i="3"/>
  <c r="F308" i="3"/>
  <c r="H308" i="3"/>
  <c r="D309" i="3"/>
  <c r="E309" i="3"/>
  <c r="F309" i="3"/>
  <c r="H309" i="3"/>
  <c r="G309" i="3"/>
  <c r="I309" i="3"/>
  <c r="J309" i="3"/>
  <c r="D310" i="3"/>
  <c r="E310" i="3"/>
  <c r="F310" i="3"/>
  <c r="H310" i="3"/>
  <c r="I310" i="3"/>
  <c r="J310" i="3"/>
  <c r="D311" i="3"/>
  <c r="F311" i="3"/>
  <c r="H311" i="3"/>
  <c r="E311" i="3"/>
  <c r="D312" i="3"/>
  <c r="F312" i="3"/>
  <c r="H312" i="3"/>
  <c r="E312" i="3"/>
  <c r="I312" i="3"/>
  <c r="J312" i="3"/>
  <c r="D313" i="3"/>
  <c r="E313" i="3"/>
  <c r="F313" i="3"/>
  <c r="H313" i="3"/>
  <c r="G313" i="3"/>
  <c r="D314" i="3"/>
  <c r="E314" i="3"/>
  <c r="I314" i="3"/>
  <c r="J314" i="3"/>
  <c r="F314" i="3"/>
  <c r="H314" i="3"/>
  <c r="D315" i="3"/>
  <c r="F315" i="3"/>
  <c r="G315" i="3"/>
  <c r="E315" i="3"/>
  <c r="I315" i="3"/>
  <c r="J315" i="3"/>
  <c r="D316" i="3"/>
  <c r="E316" i="3"/>
  <c r="F316" i="3"/>
  <c r="H316" i="3"/>
  <c r="D317" i="3"/>
  <c r="E317" i="3"/>
  <c r="F317" i="3"/>
  <c r="H317" i="3"/>
  <c r="I317" i="3"/>
  <c r="J317" i="3"/>
  <c r="D318" i="3"/>
  <c r="E318" i="3"/>
  <c r="F318" i="3"/>
  <c r="H318" i="3"/>
  <c r="I318" i="3"/>
  <c r="J318" i="3"/>
  <c r="D319" i="3"/>
  <c r="F319" i="3"/>
  <c r="H319" i="3"/>
  <c r="E319" i="3"/>
  <c r="D320" i="3"/>
  <c r="F320" i="3"/>
  <c r="H320" i="3"/>
  <c r="E320" i="3"/>
  <c r="I320" i="3"/>
  <c r="J320" i="3"/>
  <c r="D321" i="3"/>
  <c r="E321" i="3"/>
  <c r="F321" i="3"/>
  <c r="H321" i="3"/>
  <c r="G321" i="3"/>
  <c r="D322" i="3"/>
  <c r="G322" i="3"/>
  <c r="E322" i="3"/>
  <c r="I322" i="3"/>
  <c r="J322" i="3"/>
  <c r="F322" i="3"/>
  <c r="H322" i="3"/>
  <c r="D323" i="3"/>
  <c r="F323" i="3"/>
  <c r="G323" i="3"/>
  <c r="E323" i="3"/>
  <c r="I323" i="3"/>
  <c r="J323" i="3"/>
  <c r="D324" i="3"/>
  <c r="E324" i="3"/>
  <c r="F324" i="3"/>
  <c r="H324" i="3"/>
  <c r="D325" i="3"/>
  <c r="E325" i="3"/>
  <c r="F325" i="3"/>
  <c r="H325" i="3"/>
  <c r="I325" i="3"/>
  <c r="J325" i="3"/>
  <c r="D326" i="3"/>
  <c r="I326" i="3"/>
  <c r="J326" i="3"/>
  <c r="E326" i="3"/>
  <c r="F326" i="3"/>
  <c r="H326" i="3"/>
  <c r="D327" i="3"/>
  <c r="F327" i="3"/>
  <c r="H327" i="3"/>
  <c r="E327" i="3"/>
  <c r="G327" i="3"/>
  <c r="I327" i="3"/>
  <c r="J327" i="3"/>
  <c r="D328" i="3"/>
  <c r="F328" i="3"/>
  <c r="E328" i="3"/>
  <c r="H328" i="3"/>
  <c r="D329" i="3"/>
  <c r="E329" i="3"/>
  <c r="F329" i="3"/>
  <c r="H329" i="3"/>
  <c r="G329" i="3"/>
  <c r="D330" i="3"/>
  <c r="G330" i="3"/>
  <c r="E330" i="3"/>
  <c r="I330" i="3"/>
  <c r="F330" i="3"/>
  <c r="H330" i="3"/>
  <c r="J330" i="3"/>
  <c r="D331" i="3"/>
  <c r="F331" i="3"/>
  <c r="G331" i="3"/>
  <c r="E331" i="3"/>
  <c r="I331" i="3"/>
  <c r="J331" i="3"/>
  <c r="D332" i="3"/>
  <c r="F332" i="3"/>
  <c r="H332" i="3"/>
  <c r="E332" i="3"/>
  <c r="D333" i="3"/>
  <c r="E333" i="3"/>
  <c r="F333" i="3"/>
  <c r="H333" i="3"/>
  <c r="G333" i="3"/>
  <c r="I333" i="3"/>
  <c r="J333" i="3"/>
  <c r="D334" i="3"/>
  <c r="F334" i="3"/>
  <c r="H334" i="3"/>
  <c r="E334" i="3"/>
  <c r="D335" i="3"/>
  <c r="F335" i="3"/>
  <c r="H335" i="3"/>
  <c r="E335" i="3"/>
  <c r="I335" i="3"/>
  <c r="J335" i="3"/>
  <c r="D336" i="3"/>
  <c r="F336" i="3"/>
  <c r="E336" i="3"/>
  <c r="I336" i="3"/>
  <c r="J336" i="3"/>
  <c r="G336" i="3"/>
  <c r="H336" i="3"/>
  <c r="D337" i="3"/>
  <c r="E337" i="3"/>
  <c r="F337" i="3"/>
  <c r="H337" i="3"/>
  <c r="G337" i="3"/>
  <c r="D338" i="3"/>
  <c r="E338" i="3"/>
  <c r="I338" i="3"/>
  <c r="J338" i="3"/>
  <c r="F338" i="3"/>
  <c r="H338" i="3"/>
  <c r="D339" i="3"/>
  <c r="F339" i="3"/>
  <c r="G339" i="3"/>
  <c r="E339" i="3"/>
  <c r="I339" i="3"/>
  <c r="J339" i="3"/>
  <c r="H339" i="3"/>
  <c r="D11" i="1"/>
  <c r="D12" i="1"/>
  <c r="C7" i="1"/>
  <c r="E354" i="1" s="1"/>
  <c r="F354" i="1" s="1"/>
  <c r="C8" i="1"/>
  <c r="C9" i="1"/>
  <c r="D9" i="1"/>
  <c r="D13" i="1"/>
  <c r="C17" i="1"/>
  <c r="E21" i="1"/>
  <c r="F21" i="1" s="1"/>
  <c r="G21" i="1" s="1"/>
  <c r="H21" i="1" s="1"/>
  <c r="Q21" i="1"/>
  <c r="Q22" i="1"/>
  <c r="E23" i="1"/>
  <c r="E12" i="5" s="1"/>
  <c r="Q23" i="1"/>
  <c r="Q24" i="1"/>
  <c r="E25" i="1"/>
  <c r="E14" i="5" s="1"/>
  <c r="Q25" i="1"/>
  <c r="E26" i="1"/>
  <c r="Q26" i="1"/>
  <c r="E27" i="1"/>
  <c r="E16" i="5" s="1"/>
  <c r="Q27" i="1"/>
  <c r="Q28" i="1"/>
  <c r="E29" i="1"/>
  <c r="F29" i="1" s="1"/>
  <c r="R29" i="1" s="1"/>
  <c r="Q29" i="1"/>
  <c r="Q30" i="1"/>
  <c r="E31" i="1"/>
  <c r="F31" i="1" s="1"/>
  <c r="R32" i="1" s="1"/>
  <c r="Q31" i="1"/>
  <c r="E32" i="1"/>
  <c r="E18" i="5" s="1"/>
  <c r="Q32" i="1"/>
  <c r="Q33" i="1"/>
  <c r="E34" i="1"/>
  <c r="Q34" i="1"/>
  <c r="E35" i="1"/>
  <c r="F35" i="1" s="1"/>
  <c r="G35" i="1" s="1"/>
  <c r="I35" i="1" s="1"/>
  <c r="Q35" i="1"/>
  <c r="Q36" i="1"/>
  <c r="E37" i="1"/>
  <c r="Q37" i="1"/>
  <c r="E38" i="1"/>
  <c r="F38" i="1"/>
  <c r="G38" i="1" s="1"/>
  <c r="I38" i="1" s="1"/>
  <c r="Q38" i="1"/>
  <c r="Q39" i="1"/>
  <c r="Q40" i="1"/>
  <c r="E41" i="1"/>
  <c r="E24" i="5" s="1"/>
  <c r="Q41" i="1"/>
  <c r="Q42" i="1"/>
  <c r="E43" i="1"/>
  <c r="E26" i="5"/>
  <c r="Q43" i="1"/>
  <c r="Q44" i="1"/>
  <c r="Q45" i="1"/>
  <c r="Q46" i="1"/>
  <c r="E47" i="1"/>
  <c r="F47" i="1" s="1"/>
  <c r="G47" i="1" s="1"/>
  <c r="Q47" i="1"/>
  <c r="Q48" i="1"/>
  <c r="Q49" i="1"/>
  <c r="Q50" i="1"/>
  <c r="E51" i="1"/>
  <c r="E34" i="5" s="1"/>
  <c r="Q51" i="1"/>
  <c r="Q52" i="1"/>
  <c r="Q53" i="1"/>
  <c r="Q54" i="1"/>
  <c r="E55" i="1"/>
  <c r="Q55" i="1"/>
  <c r="Q56" i="1"/>
  <c r="Q57" i="1"/>
  <c r="B58" i="1"/>
  <c r="E58" i="1"/>
  <c r="F58" i="1" s="1"/>
  <c r="G58" i="1" s="1"/>
  <c r="Q58" i="1"/>
  <c r="E59" i="1"/>
  <c r="F59" i="1" s="1"/>
  <c r="G59" i="1" s="1"/>
  <c r="Q59" i="1"/>
  <c r="Q60" i="1"/>
  <c r="B61" i="1"/>
  <c r="E61" i="1"/>
  <c r="F61" i="1" s="1"/>
  <c r="G61" i="1" s="1"/>
  <c r="J61" i="1" s="1"/>
  <c r="Q61" i="1"/>
  <c r="E62" i="1"/>
  <c r="F62" i="1" s="1"/>
  <c r="G62" i="1" s="1"/>
  <c r="J62" i="1" s="1"/>
  <c r="Q62" i="1"/>
  <c r="B63" i="1"/>
  <c r="E63" i="1"/>
  <c r="F63" i="1" s="1"/>
  <c r="Q63" i="1"/>
  <c r="Q64" i="1"/>
  <c r="B65" i="1"/>
  <c r="E65" i="1"/>
  <c r="F65" i="1" s="1"/>
  <c r="G65" i="1" s="1"/>
  <c r="J65" i="1" s="1"/>
  <c r="Q65" i="1"/>
  <c r="Q66" i="1"/>
  <c r="B67" i="1"/>
  <c r="Q67" i="1"/>
  <c r="Q68" i="1"/>
  <c r="B69" i="1"/>
  <c r="E69" i="1"/>
  <c r="F69" i="1" s="1"/>
  <c r="G69" i="1" s="1"/>
  <c r="Q69" i="1"/>
  <c r="E70" i="1"/>
  <c r="F70" i="1" s="1"/>
  <c r="G70" i="1" s="1"/>
  <c r="J70" i="1" s="1"/>
  <c r="Q70" i="1"/>
  <c r="B71" i="1"/>
  <c r="E71" i="1"/>
  <c r="F71" i="1" s="1"/>
  <c r="G71" i="1" s="1"/>
  <c r="J71" i="1" s="1"/>
  <c r="Q71" i="1"/>
  <c r="Q72" i="1"/>
  <c r="B73" i="1"/>
  <c r="E73" i="1"/>
  <c r="F73" i="1" s="1"/>
  <c r="G73" i="1" s="1"/>
  <c r="J73" i="1" s="1"/>
  <c r="Q73" i="1"/>
  <c r="Q74" i="1"/>
  <c r="B75" i="1"/>
  <c r="Q75" i="1"/>
  <c r="Q76" i="1"/>
  <c r="Q77" i="1"/>
  <c r="E78" i="1"/>
  <c r="Q78" i="1"/>
  <c r="E79" i="1"/>
  <c r="E42" i="5" s="1"/>
  <c r="Q79" i="1"/>
  <c r="E80" i="1"/>
  <c r="F80" i="1" s="1"/>
  <c r="G80" i="1" s="1"/>
  <c r="I80" i="1" s="1"/>
  <c r="Q80" i="1"/>
  <c r="E81" i="1"/>
  <c r="F81" i="1" s="1"/>
  <c r="Q81" i="1"/>
  <c r="E82" i="1"/>
  <c r="F82" i="1" s="1"/>
  <c r="G82" i="1" s="1"/>
  <c r="Q82" i="1"/>
  <c r="E83" i="1"/>
  <c r="F83" i="1" s="1"/>
  <c r="G83" i="1" s="1"/>
  <c r="I83" i="1" s="1"/>
  <c r="Q83" i="1"/>
  <c r="Q84" i="1"/>
  <c r="Q85" i="1"/>
  <c r="E86" i="1"/>
  <c r="F86" i="1" s="1"/>
  <c r="G86" i="1" s="1"/>
  <c r="I86" i="1" s="1"/>
  <c r="Q86" i="1"/>
  <c r="E87" i="1"/>
  <c r="F87" i="1" s="1"/>
  <c r="G87" i="1" s="1"/>
  <c r="Q87" i="1"/>
  <c r="E88" i="1"/>
  <c r="F88" i="1" s="1"/>
  <c r="G88" i="1" s="1"/>
  <c r="I88" i="1" s="1"/>
  <c r="Q88" i="1"/>
  <c r="E89" i="1"/>
  <c r="F89" i="1" s="1"/>
  <c r="G89" i="1" s="1"/>
  <c r="I89" i="1" s="1"/>
  <c r="Q89" i="1"/>
  <c r="E90" i="1"/>
  <c r="F90" i="1" s="1"/>
  <c r="G90" i="1" s="1"/>
  <c r="I90" i="1" s="1"/>
  <c r="Q90" i="1"/>
  <c r="E91" i="1"/>
  <c r="F91" i="1" s="1"/>
  <c r="G91" i="1" s="1"/>
  <c r="I91" i="1" s="1"/>
  <c r="Q91" i="1"/>
  <c r="Q92" i="1"/>
  <c r="Q93" i="1"/>
  <c r="E94" i="1"/>
  <c r="F94" i="1" s="1"/>
  <c r="G94" i="1" s="1"/>
  <c r="I94" i="1" s="1"/>
  <c r="Q94" i="1"/>
  <c r="E95" i="1"/>
  <c r="F95" i="1" s="1"/>
  <c r="G95" i="1" s="1"/>
  <c r="I95" i="1" s="1"/>
  <c r="Q95" i="1"/>
  <c r="E96" i="1"/>
  <c r="F96" i="1" s="1"/>
  <c r="G96" i="1" s="1"/>
  <c r="I96" i="1" s="1"/>
  <c r="Q96" i="1"/>
  <c r="E97" i="1"/>
  <c r="F97" i="1" s="1"/>
  <c r="G97" i="1" s="1"/>
  <c r="Q97" i="1"/>
  <c r="Q98" i="1"/>
  <c r="E99" i="1"/>
  <c r="F99" i="1" s="1"/>
  <c r="G99" i="1" s="1"/>
  <c r="Q99" i="1"/>
  <c r="E100" i="1"/>
  <c r="F100" i="1" s="1"/>
  <c r="G100" i="1" s="1"/>
  <c r="I100" i="1" s="1"/>
  <c r="Q100" i="1"/>
  <c r="E101" i="1"/>
  <c r="F101" i="1" s="1"/>
  <c r="G101" i="1" s="1"/>
  <c r="I101" i="1" s="1"/>
  <c r="Q101" i="1"/>
  <c r="E102" i="1"/>
  <c r="F102" i="1" s="1"/>
  <c r="G102" i="1" s="1"/>
  <c r="I102" i="1" s="1"/>
  <c r="Q102" i="1"/>
  <c r="E103" i="1"/>
  <c r="E44" i="5" s="1"/>
  <c r="Q103" i="1"/>
  <c r="E104" i="1"/>
  <c r="F104" i="1" s="1"/>
  <c r="R104" i="1" s="1"/>
  <c r="Q104" i="1"/>
  <c r="E105" i="1"/>
  <c r="E46" i="5" s="1"/>
  <c r="Q105" i="1"/>
  <c r="E106" i="1"/>
  <c r="E47" i="5" s="1"/>
  <c r="Q106" i="1"/>
  <c r="E107" i="1"/>
  <c r="F107" i="1" s="1"/>
  <c r="G107" i="1" s="1"/>
  <c r="Q107" i="1"/>
  <c r="E108" i="1"/>
  <c r="E48" i="5" s="1"/>
  <c r="Q108" i="1"/>
  <c r="E109" i="1"/>
  <c r="F109" i="1" s="1"/>
  <c r="G109" i="1" s="1"/>
  <c r="I109" i="1" s="1"/>
  <c r="Q109" i="1"/>
  <c r="E110" i="1"/>
  <c r="E49" i="5" s="1"/>
  <c r="Q110" i="1"/>
  <c r="E111" i="1"/>
  <c r="Q111" i="1"/>
  <c r="E112" i="1"/>
  <c r="F112" i="1" s="1"/>
  <c r="G112" i="1" s="1"/>
  <c r="I112" i="1" s="1"/>
  <c r="Q112" i="1"/>
  <c r="E113" i="1"/>
  <c r="F113" i="1" s="1"/>
  <c r="G113" i="1" s="1"/>
  <c r="Q113" i="1"/>
  <c r="E114" i="1"/>
  <c r="E52" i="5" s="1"/>
  <c r="Q114" i="1"/>
  <c r="E115" i="1"/>
  <c r="F115" i="1" s="1"/>
  <c r="Q115" i="1"/>
  <c r="E116" i="1"/>
  <c r="Q116" i="1"/>
  <c r="E117" i="1"/>
  <c r="E54" i="5" s="1"/>
  <c r="Q117" i="1"/>
  <c r="E118" i="1"/>
  <c r="E55" i="5"/>
  <c r="Q118" i="1"/>
  <c r="E119" i="1"/>
  <c r="E56" i="5" s="1"/>
  <c r="Q119" i="1"/>
  <c r="E120" i="1"/>
  <c r="F120" i="1" s="1"/>
  <c r="Q120" i="1"/>
  <c r="E121" i="1"/>
  <c r="E57" i="5" s="1"/>
  <c r="Q121" i="1"/>
  <c r="E122" i="1"/>
  <c r="E58" i="5" s="1"/>
  <c r="Q122" i="1"/>
  <c r="E123" i="1"/>
  <c r="E59" i="5" s="1"/>
  <c r="Q123" i="1"/>
  <c r="E124" i="1"/>
  <c r="F124" i="1" s="1"/>
  <c r="G124" i="1" s="1"/>
  <c r="I124" i="1" s="1"/>
  <c r="Q124" i="1"/>
  <c r="E125" i="1"/>
  <c r="E60" i="5" s="1"/>
  <c r="Q125" i="1"/>
  <c r="E126" i="1"/>
  <c r="F126" i="1" s="1"/>
  <c r="G126" i="1" s="1"/>
  <c r="I126" i="1" s="1"/>
  <c r="Q126" i="1"/>
  <c r="E127" i="1"/>
  <c r="E61" i="5" s="1"/>
  <c r="Q127" i="1"/>
  <c r="E128" i="1"/>
  <c r="E62" i="5" s="1"/>
  <c r="Q128" i="1"/>
  <c r="B129" i="1"/>
  <c r="Q129" i="1"/>
  <c r="E130" i="1"/>
  <c r="Q130" i="1"/>
  <c r="E131" i="1"/>
  <c r="E64" i="5" s="1"/>
  <c r="Q131" i="1"/>
  <c r="E132" i="1"/>
  <c r="F132" i="1" s="1"/>
  <c r="Q132" i="1"/>
  <c r="E133" i="1"/>
  <c r="F133" i="1" s="1"/>
  <c r="G133" i="1" s="1"/>
  <c r="I133" i="1" s="1"/>
  <c r="Q133" i="1"/>
  <c r="E134" i="1"/>
  <c r="E65" i="5" s="1"/>
  <c r="Q134" i="1"/>
  <c r="E135" i="1"/>
  <c r="F135" i="1" s="1"/>
  <c r="G135" i="1" s="1"/>
  <c r="I135" i="1" s="1"/>
  <c r="Q135" i="1"/>
  <c r="E136" i="1"/>
  <c r="E66" i="5" s="1"/>
  <c r="Q136" i="1"/>
  <c r="E137" i="1"/>
  <c r="E67" i="5" s="1"/>
  <c r="Q137" i="1"/>
  <c r="E138" i="1"/>
  <c r="F138" i="1" s="1"/>
  <c r="G138" i="1" s="1"/>
  <c r="Q138" i="1"/>
  <c r="E139" i="1"/>
  <c r="E68" i="5" s="1"/>
  <c r="Q139" i="1"/>
  <c r="E140" i="1"/>
  <c r="F140" i="1" s="1"/>
  <c r="G140" i="1" s="1"/>
  <c r="I140" i="1" s="1"/>
  <c r="Q140" i="1"/>
  <c r="E141" i="1"/>
  <c r="E69" i="5" s="1"/>
  <c r="Q141" i="1"/>
  <c r="E142" i="1"/>
  <c r="Q142" i="1"/>
  <c r="E143" i="1"/>
  <c r="Q143" i="1"/>
  <c r="E144" i="1"/>
  <c r="F144" i="1" s="1"/>
  <c r="G144" i="1" s="1"/>
  <c r="I144" i="1" s="1"/>
  <c r="Q144" i="1"/>
  <c r="E145" i="1"/>
  <c r="E72" i="5" s="1"/>
  <c r="Q145" i="1"/>
  <c r="E146" i="1"/>
  <c r="E73" i="5" s="1"/>
  <c r="Q146" i="1"/>
  <c r="E147" i="1"/>
  <c r="F147" i="1" s="1"/>
  <c r="G147" i="1" s="1"/>
  <c r="I147" i="1" s="1"/>
  <c r="Q147" i="1"/>
  <c r="E148" i="1"/>
  <c r="E74" i="5" s="1"/>
  <c r="Q148" i="1"/>
  <c r="E149" i="1"/>
  <c r="E75" i="5" s="1"/>
  <c r="Q149" i="1"/>
  <c r="E150" i="1"/>
  <c r="E76" i="5" s="1"/>
  <c r="Q150" i="1"/>
  <c r="E151" i="1"/>
  <c r="E77" i="5" s="1"/>
  <c r="Q151" i="1"/>
  <c r="E152" i="1"/>
  <c r="Q152" i="1"/>
  <c r="E153" i="1"/>
  <c r="Q153" i="1"/>
  <c r="E154" i="1"/>
  <c r="F154" i="1" s="1"/>
  <c r="G154" i="1" s="1"/>
  <c r="I154" i="1" s="1"/>
  <c r="Q154" i="1"/>
  <c r="E155" i="1"/>
  <c r="E80" i="5" s="1"/>
  <c r="Q155" i="1"/>
  <c r="E156" i="1"/>
  <c r="E81" i="5" s="1"/>
  <c r="Q156" i="1"/>
  <c r="E157" i="1"/>
  <c r="E82" i="5" s="1"/>
  <c r="Q157" i="1"/>
  <c r="E158" i="1"/>
  <c r="Q158" i="1"/>
  <c r="E159" i="1"/>
  <c r="Q159" i="1"/>
  <c r="Q160" i="1"/>
  <c r="E161" i="1"/>
  <c r="E85" i="5" s="1"/>
  <c r="Q161" i="1"/>
  <c r="Q162" i="1"/>
  <c r="E163" i="1"/>
  <c r="F163" i="1" s="1"/>
  <c r="G163" i="1" s="1"/>
  <c r="I163" i="1" s="1"/>
  <c r="Q163" i="1"/>
  <c r="Q164" i="1"/>
  <c r="B165" i="1"/>
  <c r="E165" i="1"/>
  <c r="E88" i="5" s="1"/>
  <c r="Q165" i="1"/>
  <c r="E166" i="1"/>
  <c r="F166" i="1" s="1"/>
  <c r="G166" i="1" s="1"/>
  <c r="Q166" i="1"/>
  <c r="B167" i="1"/>
  <c r="E167" i="1"/>
  <c r="F167" i="1" s="1"/>
  <c r="G167" i="1" s="1"/>
  <c r="Q167" i="1"/>
  <c r="E168" i="1"/>
  <c r="F168" i="1" s="1"/>
  <c r="G168" i="1" s="1"/>
  <c r="I168" i="1" s="1"/>
  <c r="Q168" i="1"/>
  <c r="E169" i="1"/>
  <c r="F169" i="1" s="1"/>
  <c r="Q169" i="1"/>
  <c r="E170" i="1"/>
  <c r="F170" i="1" s="1"/>
  <c r="G170" i="1" s="1"/>
  <c r="Q170" i="1"/>
  <c r="E171" i="1"/>
  <c r="E90" i="5" s="1"/>
  <c r="Q171" i="1"/>
  <c r="E172" i="1"/>
  <c r="F172" i="1" s="1"/>
  <c r="G172" i="1" s="1"/>
  <c r="I172" i="1" s="1"/>
  <c r="Q172" i="1"/>
  <c r="E173" i="1"/>
  <c r="F173" i="1" s="1"/>
  <c r="G173" i="1" s="1"/>
  <c r="I173" i="1" s="1"/>
  <c r="Q173" i="1"/>
  <c r="E174" i="1"/>
  <c r="F174" i="1" s="1"/>
  <c r="G174" i="1" s="1"/>
  <c r="I174" i="1" s="1"/>
  <c r="Q174" i="1"/>
  <c r="E175" i="1"/>
  <c r="F175" i="1" s="1"/>
  <c r="G175" i="1" s="1"/>
  <c r="I175" i="1" s="1"/>
  <c r="Q175" i="1"/>
  <c r="E176" i="1"/>
  <c r="E91" i="5" s="1"/>
  <c r="Q176" i="1"/>
  <c r="E177" i="1"/>
  <c r="E92" i="5" s="1"/>
  <c r="Q177" i="1"/>
  <c r="B178" i="1"/>
  <c r="E178" i="1"/>
  <c r="F178" i="1" s="1"/>
  <c r="G178" i="1" s="1"/>
  <c r="J178" i="1" s="1"/>
  <c r="Q178" i="1"/>
  <c r="E179" i="1"/>
  <c r="F179" i="1" s="1"/>
  <c r="G179" i="1" s="1"/>
  <c r="I179" i="1" s="1"/>
  <c r="E93" i="5"/>
  <c r="Q179" i="1"/>
  <c r="Q180" i="1"/>
  <c r="E181" i="1"/>
  <c r="F181" i="1" s="1"/>
  <c r="G181" i="1" s="1"/>
  <c r="I181" i="1" s="1"/>
  <c r="Q181" i="1"/>
  <c r="E182" i="1"/>
  <c r="F182" i="1" s="1"/>
  <c r="G182" i="1" s="1"/>
  <c r="I182" i="1" s="1"/>
  <c r="Q182" i="1"/>
  <c r="E183" i="1"/>
  <c r="F183" i="1" s="1"/>
  <c r="G183" i="1" s="1"/>
  <c r="I183" i="1" s="1"/>
  <c r="Q183" i="1"/>
  <c r="Q184" i="1"/>
  <c r="E185" i="1"/>
  <c r="F185" i="1" s="1"/>
  <c r="G185" i="1" s="1"/>
  <c r="I185" i="1" s="1"/>
  <c r="Q185" i="1"/>
  <c r="E186" i="1"/>
  <c r="F186" i="1" s="1"/>
  <c r="G186" i="1" s="1"/>
  <c r="I186" i="1" s="1"/>
  <c r="Q186" i="1"/>
  <c r="E187" i="1"/>
  <c r="F187" i="1" s="1"/>
  <c r="G187" i="1" s="1"/>
  <c r="I187" i="1" s="1"/>
  <c r="Q187" i="1"/>
  <c r="Q188" i="1"/>
  <c r="E189" i="1"/>
  <c r="F189" i="1" s="1"/>
  <c r="Q189" i="1"/>
  <c r="E190" i="1"/>
  <c r="F190" i="1" s="1"/>
  <c r="G190" i="1" s="1"/>
  <c r="I190" i="1" s="1"/>
  <c r="Q190" i="1"/>
  <c r="E191" i="1"/>
  <c r="F191" i="1" s="1"/>
  <c r="G191" i="1" s="1"/>
  <c r="I191" i="1" s="1"/>
  <c r="Q191" i="1"/>
  <c r="Q192" i="1"/>
  <c r="E193" i="1"/>
  <c r="F193" i="1" s="1"/>
  <c r="Q193" i="1"/>
  <c r="E194" i="1"/>
  <c r="F194" i="1" s="1"/>
  <c r="G194" i="1" s="1"/>
  <c r="Q194" i="1"/>
  <c r="E195" i="1"/>
  <c r="F195" i="1" s="1"/>
  <c r="G195" i="1" s="1"/>
  <c r="I195" i="1" s="1"/>
  <c r="Q195" i="1"/>
  <c r="Q196" i="1"/>
  <c r="E197" i="1"/>
  <c r="E95" i="5" s="1"/>
  <c r="Q197" i="1"/>
  <c r="E198" i="1"/>
  <c r="E231" i="5" s="1"/>
  <c r="Q198" i="1"/>
  <c r="E199" i="1"/>
  <c r="F199" i="1" s="1"/>
  <c r="G199" i="1" s="1"/>
  <c r="I199" i="1" s="1"/>
  <c r="Q199" i="1"/>
  <c r="E200" i="1"/>
  <c r="F200" i="1" s="1"/>
  <c r="G200" i="1" s="1"/>
  <c r="K200" i="1" s="1"/>
  <c r="Q200" i="1"/>
  <c r="E201" i="1"/>
  <c r="F201" i="1" s="1"/>
  <c r="Q201" i="1"/>
  <c r="E202" i="1"/>
  <c r="F202" i="1" s="1"/>
  <c r="G202" i="1" s="1"/>
  <c r="I202" i="1" s="1"/>
  <c r="Q202" i="1"/>
  <c r="E203" i="1"/>
  <c r="F203" i="1" s="1"/>
  <c r="G203" i="1" s="1"/>
  <c r="I203" i="1" s="1"/>
  <c r="Q203" i="1"/>
  <c r="E204" i="1"/>
  <c r="F204" i="1" s="1"/>
  <c r="G204" i="1" s="1"/>
  <c r="Q204" i="1"/>
  <c r="E205" i="1"/>
  <c r="F205" i="1" s="1"/>
  <c r="G205" i="1" s="1"/>
  <c r="I205" i="1" s="1"/>
  <c r="Q205" i="1"/>
  <c r="E206" i="1"/>
  <c r="F206" i="1" s="1"/>
  <c r="G206" i="1" s="1"/>
  <c r="I206" i="1" s="1"/>
  <c r="Q206" i="1"/>
  <c r="E207" i="1"/>
  <c r="E96" i="5" s="1"/>
  <c r="Q207" i="1"/>
  <c r="E208" i="1"/>
  <c r="E237" i="5" s="1"/>
  <c r="Q208" i="1"/>
  <c r="E209" i="1"/>
  <c r="F209" i="1" s="1"/>
  <c r="G209" i="1" s="1"/>
  <c r="I209" i="1" s="1"/>
  <c r="Q209" i="1"/>
  <c r="E210" i="1"/>
  <c r="F210" i="1" s="1"/>
  <c r="G210" i="1" s="1"/>
  <c r="I210" i="1" s="1"/>
  <c r="Q210" i="1"/>
  <c r="E211" i="1"/>
  <c r="F211" i="1" s="1"/>
  <c r="G211" i="1" s="1"/>
  <c r="I211" i="1" s="1"/>
  <c r="Q211" i="1"/>
  <c r="E212" i="1"/>
  <c r="F212" i="1" s="1"/>
  <c r="G212" i="1" s="1"/>
  <c r="I212" i="1" s="1"/>
  <c r="Q212" i="1"/>
  <c r="E213" i="1"/>
  <c r="F213" i="1" s="1"/>
  <c r="Q213" i="1"/>
  <c r="E214" i="1"/>
  <c r="F214" i="1" s="1"/>
  <c r="G214" i="1" s="1"/>
  <c r="I214" i="1" s="1"/>
  <c r="Q214" i="1"/>
  <c r="E215" i="1"/>
  <c r="F215" i="1" s="1"/>
  <c r="G215" i="1" s="1"/>
  <c r="I215" i="1" s="1"/>
  <c r="Q215" i="1"/>
  <c r="E216" i="1"/>
  <c r="F216" i="1" s="1"/>
  <c r="G216" i="1" s="1"/>
  <c r="I216" i="1" s="1"/>
  <c r="Q216" i="1"/>
  <c r="E217" i="1"/>
  <c r="F217" i="1" s="1"/>
  <c r="G217" i="1" s="1"/>
  <c r="Q217" i="1"/>
  <c r="E218" i="1"/>
  <c r="F218" i="1" s="1"/>
  <c r="G218" i="1" s="1"/>
  <c r="K218" i="1" s="1"/>
  <c r="Q218" i="1"/>
  <c r="E219" i="1"/>
  <c r="F219" i="1" s="1"/>
  <c r="G219" i="1" s="1"/>
  <c r="K219" i="1" s="1"/>
  <c r="Q219" i="1"/>
  <c r="E220" i="1"/>
  <c r="F220" i="1" s="1"/>
  <c r="G220" i="1" s="1"/>
  <c r="Q220" i="1"/>
  <c r="E221" i="1"/>
  <c r="F221" i="1" s="1"/>
  <c r="G221" i="1" s="1"/>
  <c r="I221" i="1" s="1"/>
  <c r="Q221" i="1"/>
  <c r="E222" i="1"/>
  <c r="F222" i="1" s="1"/>
  <c r="G222" i="1" s="1"/>
  <c r="I222" i="1" s="1"/>
  <c r="Q222" i="1"/>
  <c r="E223" i="1"/>
  <c r="F223" i="1" s="1"/>
  <c r="G223" i="1" s="1"/>
  <c r="I223" i="1" s="1"/>
  <c r="Q223" i="1"/>
  <c r="E224" i="1"/>
  <c r="E223" i="5" s="1"/>
  <c r="Q224" i="1"/>
  <c r="E225" i="1"/>
  <c r="F225" i="1" s="1"/>
  <c r="G225" i="1" s="1"/>
  <c r="I225" i="1" s="1"/>
  <c r="Q225" i="1"/>
  <c r="E226" i="1"/>
  <c r="E97" i="5" s="1"/>
  <c r="Q226" i="1"/>
  <c r="E227" i="1"/>
  <c r="F227" i="1" s="1"/>
  <c r="G227" i="1" s="1"/>
  <c r="Q227" i="1"/>
  <c r="E228" i="1"/>
  <c r="F228" i="1" s="1"/>
  <c r="G228" i="1" s="1"/>
  <c r="I228" i="1" s="1"/>
  <c r="Q228" i="1"/>
  <c r="E229" i="1"/>
  <c r="F229" i="1" s="1"/>
  <c r="G229" i="1" s="1"/>
  <c r="I229" i="1" s="1"/>
  <c r="Q229" i="1"/>
  <c r="E230" i="1"/>
  <c r="F230" i="1" s="1"/>
  <c r="G230" i="1" s="1"/>
  <c r="I230" i="1" s="1"/>
  <c r="Q230" i="1"/>
  <c r="E231" i="1"/>
  <c r="F231" i="1" s="1"/>
  <c r="G231" i="1" s="1"/>
  <c r="I231" i="1" s="1"/>
  <c r="Q231" i="1"/>
  <c r="E232" i="1"/>
  <c r="F232" i="1" s="1"/>
  <c r="G232" i="1" s="1"/>
  <c r="E98" i="5"/>
  <c r="Q232" i="1"/>
  <c r="E233" i="1"/>
  <c r="F233" i="1" s="1"/>
  <c r="G233" i="1" s="1"/>
  <c r="K233" i="1" s="1"/>
  <c r="Q233" i="1"/>
  <c r="E234" i="1"/>
  <c r="F234" i="1" s="1"/>
  <c r="G234" i="1" s="1"/>
  <c r="K234" i="1" s="1"/>
  <c r="Q234" i="1"/>
  <c r="E235" i="1"/>
  <c r="F235" i="1" s="1"/>
  <c r="G235" i="1" s="1"/>
  <c r="Q235" i="1"/>
  <c r="E236" i="1"/>
  <c r="F236" i="1" s="1"/>
  <c r="G236" i="1" s="1"/>
  <c r="K236" i="1" s="1"/>
  <c r="Q236" i="1"/>
  <c r="E237" i="1"/>
  <c r="F237" i="1" s="1"/>
  <c r="G237" i="1" s="1"/>
  <c r="K237" i="1" s="1"/>
  <c r="Q237" i="1"/>
  <c r="E238" i="1"/>
  <c r="Q238" i="1"/>
  <c r="E239" i="1"/>
  <c r="E102" i="5" s="1"/>
  <c r="Q239" i="1"/>
  <c r="E240" i="1"/>
  <c r="F240" i="1" s="1"/>
  <c r="G240" i="1" s="1"/>
  <c r="Q240" i="1"/>
  <c r="E241" i="1"/>
  <c r="F241" i="1" s="1"/>
  <c r="G241" i="1" s="1"/>
  <c r="K241" i="1" s="1"/>
  <c r="Q241" i="1"/>
  <c r="E242" i="1"/>
  <c r="E103" i="5" s="1"/>
  <c r="Q242" i="1"/>
  <c r="E243" i="1"/>
  <c r="E104" i="5" s="1"/>
  <c r="Q243" i="1"/>
  <c r="E244" i="1"/>
  <c r="F244" i="1" s="1"/>
  <c r="G244" i="1" s="1"/>
  <c r="I244" i="1" s="1"/>
  <c r="Q244" i="1"/>
  <c r="E245" i="1"/>
  <c r="F245" i="1" s="1"/>
  <c r="G245" i="1" s="1"/>
  <c r="I245" i="1" s="1"/>
  <c r="Q245" i="1"/>
  <c r="E246" i="1"/>
  <c r="F246" i="1" s="1"/>
  <c r="G246" i="1" s="1"/>
  <c r="K246" i="1" s="1"/>
  <c r="Q246" i="1"/>
  <c r="E247" i="1"/>
  <c r="F247" i="1" s="1"/>
  <c r="G247" i="1" s="1"/>
  <c r="I247" i="1" s="1"/>
  <c r="Q247" i="1"/>
  <c r="E248" i="1"/>
  <c r="F248" i="1" s="1"/>
  <c r="G248" i="1" s="1"/>
  <c r="I248" i="1" s="1"/>
  <c r="Q248" i="1"/>
  <c r="E249" i="1"/>
  <c r="F249" i="1" s="1"/>
  <c r="G249" i="1" s="1"/>
  <c r="I249" i="1" s="1"/>
  <c r="Q249" i="1"/>
  <c r="E250" i="1"/>
  <c r="F250" i="1" s="1"/>
  <c r="Q250" i="1"/>
  <c r="E251" i="1"/>
  <c r="F251" i="1" s="1"/>
  <c r="G251" i="1" s="1"/>
  <c r="K251" i="1" s="1"/>
  <c r="Q251" i="1"/>
  <c r="E252" i="1"/>
  <c r="F252" i="1" s="1"/>
  <c r="G252" i="1" s="1"/>
  <c r="K252" i="1" s="1"/>
  <c r="Q252" i="1"/>
  <c r="E253" i="1"/>
  <c r="F253" i="1" s="1"/>
  <c r="G253" i="1" s="1"/>
  <c r="K253" i="1" s="1"/>
  <c r="Q253" i="1"/>
  <c r="B254" i="1"/>
  <c r="E254" i="1"/>
  <c r="F254" i="1" s="1"/>
  <c r="G254" i="1" s="1"/>
  <c r="K254" i="1" s="1"/>
  <c r="Q254" i="1"/>
  <c r="B255" i="1"/>
  <c r="E255" i="1"/>
  <c r="F255" i="1" s="1"/>
  <c r="G255" i="1" s="1"/>
  <c r="K255" i="1" s="1"/>
  <c r="Q255" i="1"/>
  <c r="B256" i="1"/>
  <c r="E256" i="1"/>
  <c r="F256" i="1" s="1"/>
  <c r="G256" i="1" s="1"/>
  <c r="K256" i="1" s="1"/>
  <c r="Q256" i="1"/>
  <c r="E257" i="1"/>
  <c r="F257" i="1" s="1"/>
  <c r="G257" i="1" s="1"/>
  <c r="K257" i="1" s="1"/>
  <c r="Q257" i="1"/>
  <c r="E258" i="1"/>
  <c r="F258" i="1" s="1"/>
  <c r="G258" i="1" s="1"/>
  <c r="K258" i="1" s="1"/>
  <c r="Q258" i="1"/>
  <c r="E259" i="1"/>
  <c r="F259" i="1" s="1"/>
  <c r="G259" i="1" s="1"/>
  <c r="K259" i="1" s="1"/>
  <c r="Q259" i="1"/>
  <c r="B260" i="1"/>
  <c r="E260" i="1"/>
  <c r="F260" i="1" s="1"/>
  <c r="G260" i="1" s="1"/>
  <c r="K260" i="1" s="1"/>
  <c r="Q260" i="1"/>
  <c r="E261" i="1"/>
  <c r="F261" i="1" s="1"/>
  <c r="Q261" i="1"/>
  <c r="E262" i="1"/>
  <c r="E106" i="5" s="1"/>
  <c r="Q262" i="1"/>
  <c r="E263" i="1"/>
  <c r="E107" i="5" s="1"/>
  <c r="Q263" i="1"/>
  <c r="E264" i="1"/>
  <c r="E108" i="5" s="1"/>
  <c r="Q264" i="1"/>
  <c r="B265" i="1"/>
  <c r="E265" i="1"/>
  <c r="F265" i="1" s="1"/>
  <c r="G265" i="1" s="1"/>
  <c r="K265" i="1" s="1"/>
  <c r="Q265" i="1"/>
  <c r="E266" i="1"/>
  <c r="Q266" i="1"/>
  <c r="E267" i="1"/>
  <c r="Q267" i="1"/>
  <c r="E268" i="1"/>
  <c r="F268" i="1" s="1"/>
  <c r="G268" i="1" s="1"/>
  <c r="I268" i="1" s="1"/>
  <c r="Q268" i="1"/>
  <c r="E269" i="1"/>
  <c r="Q269" i="1"/>
  <c r="B270" i="1"/>
  <c r="E270" i="1"/>
  <c r="F270" i="1" s="1"/>
  <c r="G270" i="1" s="1"/>
  <c r="Q270" i="1"/>
  <c r="E271" i="1"/>
  <c r="E112" i="5" s="1"/>
  <c r="Q271" i="1"/>
  <c r="B272" i="1"/>
  <c r="E272" i="1"/>
  <c r="F272" i="1" s="1"/>
  <c r="G272" i="1" s="1"/>
  <c r="K272" i="1" s="1"/>
  <c r="Q272" i="1"/>
  <c r="E273" i="1"/>
  <c r="Q273" i="1"/>
  <c r="E274" i="1"/>
  <c r="Q274" i="1"/>
  <c r="E275" i="1"/>
  <c r="F275" i="1" s="1"/>
  <c r="G275" i="1" s="1"/>
  <c r="I275" i="1" s="1"/>
  <c r="Q275" i="1"/>
  <c r="E276" i="1"/>
  <c r="F276" i="1" s="1"/>
  <c r="G276" i="1" s="1"/>
  <c r="K276" i="1" s="1"/>
  <c r="Q276" i="1"/>
  <c r="E277" i="1"/>
  <c r="F277" i="1" s="1"/>
  <c r="Q277" i="1"/>
  <c r="E278" i="1"/>
  <c r="F278" i="1" s="1"/>
  <c r="G278" i="1" s="1"/>
  <c r="K278" i="1" s="1"/>
  <c r="Q278" i="1"/>
  <c r="B279" i="1"/>
  <c r="E279" i="1"/>
  <c r="F279" i="1" s="1"/>
  <c r="G279" i="1" s="1"/>
  <c r="K279" i="1" s="1"/>
  <c r="Q279" i="1"/>
  <c r="E280" i="1"/>
  <c r="F280" i="1" s="1"/>
  <c r="G280" i="1" s="1"/>
  <c r="I280" i="1" s="1"/>
  <c r="Q280" i="1"/>
  <c r="E281" i="1"/>
  <c r="F281" i="1" s="1"/>
  <c r="Q281" i="1"/>
  <c r="E282" i="1"/>
  <c r="F282" i="1" s="1"/>
  <c r="G282" i="1" s="1"/>
  <c r="I282" i="1" s="1"/>
  <c r="Q282" i="1"/>
  <c r="E283" i="1"/>
  <c r="F283" i="1" s="1"/>
  <c r="G283" i="1" s="1"/>
  <c r="I283" i="1" s="1"/>
  <c r="Q283" i="1"/>
  <c r="E284" i="1"/>
  <c r="E115" i="5" s="1"/>
  <c r="Q284" i="1"/>
  <c r="E285" i="1"/>
  <c r="F285" i="1" s="1"/>
  <c r="G285" i="1" s="1"/>
  <c r="K285" i="1" s="1"/>
  <c r="Q285" i="1"/>
  <c r="E286" i="1"/>
  <c r="Q286" i="1"/>
  <c r="E287" i="1"/>
  <c r="F287" i="1" s="1"/>
  <c r="G287" i="1" s="1"/>
  <c r="Q287" i="1"/>
  <c r="E288" i="1"/>
  <c r="F288" i="1" s="1"/>
  <c r="G288" i="1" s="1"/>
  <c r="I288" i="1" s="1"/>
  <c r="Q288" i="1"/>
  <c r="E289" i="1"/>
  <c r="Q289" i="1"/>
  <c r="E290" i="1"/>
  <c r="E118" i="5" s="1"/>
  <c r="Q290" i="1"/>
  <c r="E291" i="1"/>
  <c r="E119" i="5" s="1"/>
  <c r="Q291" i="1"/>
  <c r="E292" i="1"/>
  <c r="F292" i="1" s="1"/>
  <c r="G292" i="1" s="1"/>
  <c r="K292" i="1" s="1"/>
  <c r="Q292" i="1"/>
  <c r="E293" i="1"/>
  <c r="E120" i="5" s="1"/>
  <c r="Q293" i="1"/>
  <c r="B294" i="1"/>
  <c r="E294" i="1"/>
  <c r="F294" i="1" s="1"/>
  <c r="G294" i="1" s="1"/>
  <c r="K294" i="1" s="1"/>
  <c r="Q294" i="1"/>
  <c r="E295" i="1"/>
  <c r="Q295" i="1"/>
  <c r="E296" i="1"/>
  <c r="Q296" i="1"/>
  <c r="B297" i="1"/>
  <c r="E297" i="1"/>
  <c r="F297" i="1" s="1"/>
  <c r="G297" i="1" s="1"/>
  <c r="K297" i="1" s="1"/>
  <c r="Q297" i="1"/>
  <c r="E298" i="1"/>
  <c r="F298" i="1" s="1"/>
  <c r="G298" i="1" s="1"/>
  <c r="K298" i="1" s="1"/>
  <c r="Q298" i="1"/>
  <c r="E299" i="1"/>
  <c r="E123" i="5" s="1"/>
  <c r="Q299" i="1"/>
  <c r="E300" i="1"/>
  <c r="E124" i="5" s="1"/>
  <c r="Q300" i="1"/>
  <c r="E301" i="1"/>
  <c r="F301" i="1" s="1"/>
  <c r="G301" i="1" s="1"/>
  <c r="K301" i="1" s="1"/>
  <c r="Q301" i="1"/>
  <c r="B302" i="1"/>
  <c r="E302" i="1"/>
  <c r="F302" i="1" s="1"/>
  <c r="G302" i="1" s="1"/>
  <c r="K302" i="1" s="1"/>
  <c r="Q302" i="1"/>
  <c r="E303" i="1"/>
  <c r="Q303" i="1"/>
  <c r="E304" i="1"/>
  <c r="F304" i="1" s="1"/>
  <c r="G304" i="1" s="1"/>
  <c r="K304" i="1" s="1"/>
  <c r="Q304" i="1"/>
  <c r="E305" i="1"/>
  <c r="F305" i="1" s="1"/>
  <c r="G305" i="1" s="1"/>
  <c r="K305" i="1" s="1"/>
  <c r="E126" i="5"/>
  <c r="Q305" i="1"/>
  <c r="E306" i="1"/>
  <c r="E127" i="5" s="1"/>
  <c r="Q306" i="1"/>
  <c r="E307" i="1"/>
  <c r="F307" i="1" s="1"/>
  <c r="Q307" i="1"/>
  <c r="E308" i="1"/>
  <c r="E128" i="5" s="1"/>
  <c r="Q308" i="1"/>
  <c r="E309" i="1"/>
  <c r="F309" i="1" s="1"/>
  <c r="G309" i="1" s="1"/>
  <c r="Q309" i="1"/>
  <c r="E310" i="1"/>
  <c r="Q310" i="1"/>
  <c r="E311" i="1"/>
  <c r="Q311" i="1"/>
  <c r="E312" i="1"/>
  <c r="E132" i="5" s="1"/>
  <c r="Q312" i="1"/>
  <c r="E313" i="1"/>
  <c r="F313" i="1" s="1"/>
  <c r="G313" i="1" s="1"/>
  <c r="I313" i="1" s="1"/>
  <c r="Q313" i="1"/>
  <c r="E314" i="1"/>
  <c r="Q314" i="1"/>
  <c r="E315" i="1"/>
  <c r="Q315" i="1"/>
  <c r="E316" i="1"/>
  <c r="E135" i="5" s="1"/>
  <c r="Q316" i="1"/>
  <c r="E317" i="1"/>
  <c r="F317" i="1" s="1"/>
  <c r="G317" i="1" s="1"/>
  <c r="K317" i="1" s="1"/>
  <c r="Q317" i="1"/>
  <c r="E318" i="1"/>
  <c r="Q318" i="1"/>
  <c r="E319" i="1"/>
  <c r="E137" i="5" s="1"/>
  <c r="Q319" i="1"/>
  <c r="E320" i="1"/>
  <c r="Q320" i="1"/>
  <c r="E321" i="1"/>
  <c r="E139" i="5" s="1"/>
  <c r="Q321" i="1"/>
  <c r="E322" i="1"/>
  <c r="F322" i="1" s="1"/>
  <c r="Q322" i="1"/>
  <c r="E323" i="1"/>
  <c r="F323" i="1" s="1"/>
  <c r="G323" i="1" s="1"/>
  <c r="K323" i="1" s="1"/>
  <c r="Q323" i="1"/>
  <c r="E324" i="1"/>
  <c r="Q324" i="1"/>
  <c r="E325" i="1"/>
  <c r="E141" i="5" s="1"/>
  <c r="Q325" i="1"/>
  <c r="E326" i="1"/>
  <c r="Q326" i="1"/>
  <c r="E327" i="1"/>
  <c r="F327" i="1" s="1"/>
  <c r="G327" i="1" s="1"/>
  <c r="K327" i="1" s="1"/>
  <c r="Q327" i="1"/>
  <c r="E328" i="1"/>
  <c r="F328" i="1" s="1"/>
  <c r="G328" i="1" s="1"/>
  <c r="K328" i="1" s="1"/>
  <c r="Q328" i="1"/>
  <c r="B329" i="1"/>
  <c r="E329" i="1"/>
  <c r="F329" i="1" s="1"/>
  <c r="Q329" i="1"/>
  <c r="E330" i="1"/>
  <c r="F330" i="1" s="1"/>
  <c r="G330" i="1" s="1"/>
  <c r="K330" i="1" s="1"/>
  <c r="Q330" i="1"/>
  <c r="E331" i="1"/>
  <c r="F331" i="1" s="1"/>
  <c r="Q331" i="1"/>
  <c r="B332" i="1"/>
  <c r="E332" i="1"/>
  <c r="F332" i="1" s="1"/>
  <c r="G332" i="1" s="1"/>
  <c r="K332" i="1" s="1"/>
  <c r="Q332" i="1"/>
  <c r="E333" i="1"/>
  <c r="F333" i="1" s="1"/>
  <c r="G333" i="1" s="1"/>
  <c r="K333" i="1" s="1"/>
  <c r="Q333" i="1"/>
  <c r="E334" i="1"/>
  <c r="F334" i="1" s="1"/>
  <c r="Q334" i="1"/>
  <c r="E335" i="1"/>
  <c r="E143" i="5" s="1"/>
  <c r="Q335" i="1"/>
  <c r="E336" i="1"/>
  <c r="Q336" i="1"/>
  <c r="E337" i="1"/>
  <c r="E145" i="5" s="1"/>
  <c r="Q337" i="1"/>
  <c r="E338" i="1"/>
  <c r="E146" i="5" s="1"/>
  <c r="Q338" i="1"/>
  <c r="E339" i="1"/>
  <c r="E147" i="5" s="1"/>
  <c r="Q339" i="1"/>
  <c r="E340" i="1"/>
  <c r="F340" i="1" s="1"/>
  <c r="G340" i="1" s="1"/>
  <c r="K340" i="1" s="1"/>
  <c r="Q340" i="1"/>
  <c r="E341" i="1"/>
  <c r="Q341" i="1"/>
  <c r="E342" i="1"/>
  <c r="E150" i="5" s="1"/>
  <c r="Q342" i="1"/>
  <c r="E343" i="1"/>
  <c r="F343" i="1" s="1"/>
  <c r="G343" i="1" s="1"/>
  <c r="K343" i="1" s="1"/>
  <c r="Q343" i="1"/>
  <c r="E344" i="1"/>
  <c r="E152" i="5" s="1"/>
  <c r="Q344" i="1"/>
  <c r="E345" i="1"/>
  <c r="F345" i="1" s="1"/>
  <c r="G345" i="1" s="1"/>
  <c r="K345" i="1" s="1"/>
  <c r="Q345" i="1"/>
  <c r="E346" i="1"/>
  <c r="E154" i="5" s="1"/>
  <c r="Q346" i="1"/>
  <c r="E347" i="1"/>
  <c r="F347" i="1" s="1"/>
  <c r="G347" i="1" s="1"/>
  <c r="K347" i="1" s="1"/>
  <c r="Q347" i="1"/>
  <c r="E348" i="1"/>
  <c r="E156" i="5" s="1"/>
  <c r="Q348" i="1"/>
  <c r="E349" i="1"/>
  <c r="Q349" i="1"/>
  <c r="E350" i="1"/>
  <c r="Q350" i="1"/>
  <c r="E358" i="1"/>
  <c r="Q358" i="1"/>
  <c r="E360" i="1"/>
  <c r="E160" i="5" s="1"/>
  <c r="Q360" i="1"/>
  <c r="E361" i="1"/>
  <c r="Q361" i="1"/>
  <c r="E362" i="1"/>
  <c r="E162" i="5" s="1"/>
  <c r="Q362" i="1"/>
  <c r="E365" i="1"/>
  <c r="F365" i="1" s="1"/>
  <c r="G365" i="1" s="1"/>
  <c r="K365" i="1" s="1"/>
  <c r="Q365" i="1"/>
  <c r="E366" i="1"/>
  <c r="F366" i="1" s="1"/>
  <c r="Q366" i="1"/>
  <c r="E375" i="1"/>
  <c r="Q375" i="1"/>
  <c r="E381" i="1"/>
  <c r="Q381" i="1"/>
  <c r="E382" i="1"/>
  <c r="Q382" i="1"/>
  <c r="E383" i="1"/>
  <c r="E166" i="5" s="1"/>
  <c r="Q383" i="1"/>
  <c r="E386" i="1"/>
  <c r="F386" i="1" s="1"/>
  <c r="G386" i="1" s="1"/>
  <c r="K386" i="1" s="1"/>
  <c r="Q386" i="1"/>
  <c r="E389" i="1"/>
  <c r="Q389" i="1"/>
  <c r="E390" i="1"/>
  <c r="E169" i="5" s="1"/>
  <c r="Q390" i="1"/>
  <c r="E391" i="1"/>
  <c r="Q391" i="1"/>
  <c r="E392" i="1"/>
  <c r="F392" i="1" s="1"/>
  <c r="G392" i="1" s="1"/>
  <c r="K392" i="1" s="1"/>
  <c r="Q392" i="1"/>
  <c r="E393" i="1"/>
  <c r="F393" i="1" s="1"/>
  <c r="G393" i="1" s="1"/>
  <c r="K393" i="1" s="1"/>
  <c r="Q393" i="1"/>
  <c r="E394" i="1"/>
  <c r="Q394" i="1"/>
  <c r="E395" i="1"/>
  <c r="F395" i="1" s="1"/>
  <c r="G395" i="1" s="1"/>
  <c r="Q395" i="1"/>
  <c r="E396" i="1"/>
  <c r="F396" i="1" s="1"/>
  <c r="G396" i="1" s="1"/>
  <c r="K396" i="1" s="1"/>
  <c r="Q396" i="1"/>
  <c r="E397" i="1"/>
  <c r="F397" i="1" s="1"/>
  <c r="G397" i="1" s="1"/>
  <c r="K397" i="1" s="1"/>
  <c r="Q397" i="1"/>
  <c r="E398" i="1"/>
  <c r="Q398" i="1"/>
  <c r="E399" i="1"/>
  <c r="F399" i="1" s="1"/>
  <c r="G399" i="1" s="1"/>
  <c r="K399" i="1" s="1"/>
  <c r="Q399" i="1"/>
  <c r="E400" i="1"/>
  <c r="Q400" i="1"/>
  <c r="E401" i="1"/>
  <c r="E176" i="5" s="1"/>
  <c r="Q401" i="1"/>
  <c r="E402" i="1"/>
  <c r="F402" i="1" s="1"/>
  <c r="G402" i="1" s="1"/>
  <c r="K402" i="1" s="1"/>
  <c r="Q402" i="1"/>
  <c r="E403" i="1"/>
  <c r="E239" i="5" s="1"/>
  <c r="Q403" i="1"/>
  <c r="E404" i="1"/>
  <c r="F404" i="1" s="1"/>
  <c r="G404" i="1" s="1"/>
  <c r="K404" i="1" s="1"/>
  <c r="Q404" i="1"/>
  <c r="E405" i="1"/>
  <c r="F405" i="1" s="1"/>
  <c r="G405" i="1" s="1"/>
  <c r="K405" i="1" s="1"/>
  <c r="Q405" i="1"/>
  <c r="E406" i="1"/>
  <c r="E226" i="5" s="1"/>
  <c r="Q406" i="1"/>
  <c r="E407" i="1"/>
  <c r="F407" i="1" s="1"/>
  <c r="G407" i="1" s="1"/>
  <c r="Q407" i="1"/>
  <c r="E408" i="1"/>
  <c r="E177" i="5"/>
  <c r="Q408" i="1"/>
  <c r="E409" i="1"/>
  <c r="F409" i="1"/>
  <c r="G409" i="1" s="1"/>
  <c r="K409" i="1" s="1"/>
  <c r="Q409" i="1"/>
  <c r="E410" i="1"/>
  <c r="F410" i="1" s="1"/>
  <c r="G410" i="1" s="1"/>
  <c r="K410" i="1" s="1"/>
  <c r="Q410" i="1"/>
  <c r="E411" i="1"/>
  <c r="Q411" i="1"/>
  <c r="E412" i="1"/>
  <c r="Q412" i="1"/>
  <c r="E413" i="1"/>
  <c r="E180" i="5" s="1"/>
  <c r="Q413" i="1"/>
  <c r="E414" i="1"/>
  <c r="F414" i="1" s="1"/>
  <c r="G414" i="1" s="1"/>
  <c r="K414" i="1" s="1"/>
  <c r="Q414" i="1"/>
  <c r="E415" i="1"/>
  <c r="E181" i="5" s="1"/>
  <c r="Q415" i="1"/>
  <c r="E416" i="1"/>
  <c r="F416" i="1" s="1"/>
  <c r="G416" i="1" s="1"/>
  <c r="K416" i="1" s="1"/>
  <c r="Q416" i="1"/>
  <c r="E417" i="1"/>
  <c r="F417" i="1" s="1"/>
  <c r="Q417" i="1"/>
  <c r="E418" i="1"/>
  <c r="F418" i="1" s="1"/>
  <c r="Q418" i="1"/>
  <c r="E419" i="1"/>
  <c r="F419" i="1" s="1"/>
  <c r="G419" i="1" s="1"/>
  <c r="K419" i="1" s="1"/>
  <c r="Q419" i="1"/>
  <c r="E420" i="1"/>
  <c r="F420" i="1" s="1"/>
  <c r="G420" i="1" s="1"/>
  <c r="K420" i="1" s="1"/>
  <c r="Q420" i="1"/>
  <c r="E421" i="1"/>
  <c r="F421" i="1" s="1"/>
  <c r="G421" i="1" s="1"/>
  <c r="K421" i="1" s="1"/>
  <c r="Q421" i="1"/>
  <c r="E429" i="1"/>
  <c r="E183" i="5" s="1"/>
  <c r="Q429" i="1"/>
  <c r="E433" i="1"/>
  <c r="F433" i="1" s="1"/>
  <c r="G433" i="1" s="1"/>
  <c r="K433" i="1" s="1"/>
  <c r="Q433" i="1"/>
  <c r="E434" i="1"/>
  <c r="E185" i="5" s="1"/>
  <c r="Q434" i="1"/>
  <c r="E435" i="1"/>
  <c r="E187" i="5" s="1"/>
  <c r="Q435" i="1"/>
  <c r="E436" i="1"/>
  <c r="F436" i="1" s="1"/>
  <c r="G436" i="1" s="1"/>
  <c r="K436" i="1" s="1"/>
  <c r="Q436" i="1"/>
  <c r="E437" i="1"/>
  <c r="E188" i="5" s="1"/>
  <c r="Q437" i="1"/>
  <c r="E438" i="1"/>
  <c r="Q438" i="1"/>
  <c r="E439" i="1"/>
  <c r="E190" i="5" s="1"/>
  <c r="Q439" i="1"/>
  <c r="E440" i="1"/>
  <c r="Q440" i="1"/>
  <c r="E446" i="1"/>
  <c r="F446" i="1" s="1"/>
  <c r="G446" i="1" s="1"/>
  <c r="K446" i="1" s="1"/>
  <c r="Q446" i="1"/>
  <c r="E448" i="1"/>
  <c r="Q448" i="1"/>
  <c r="E449" i="1"/>
  <c r="F449" i="1" s="1"/>
  <c r="G449" i="1" s="1"/>
  <c r="K449" i="1" s="1"/>
  <c r="E194" i="5"/>
  <c r="Q449" i="1"/>
  <c r="E451" i="1"/>
  <c r="E195" i="5" s="1"/>
  <c r="Q451" i="1"/>
  <c r="E455" i="1"/>
  <c r="F455" i="1" s="1"/>
  <c r="G455" i="1" s="1"/>
  <c r="K455" i="1" s="1"/>
  <c r="E196" i="5"/>
  <c r="Q455" i="1"/>
  <c r="E459" i="1"/>
  <c r="F459" i="1" s="1"/>
  <c r="E197" i="5"/>
  <c r="Q459" i="1"/>
  <c r="E460" i="1"/>
  <c r="F460" i="1" s="1"/>
  <c r="G460" i="1" s="1"/>
  <c r="E198" i="5"/>
  <c r="Q460" i="1"/>
  <c r="E472" i="1"/>
  <c r="E199" i="5" s="1"/>
  <c r="Q472" i="1"/>
  <c r="E480" i="1"/>
  <c r="F480" i="1" s="1"/>
  <c r="G480" i="1" s="1"/>
  <c r="E200" i="5"/>
  <c r="Q480" i="1"/>
  <c r="E483" i="1"/>
  <c r="F483" i="1" s="1"/>
  <c r="E201" i="5"/>
  <c r="Q483" i="1"/>
  <c r="E487" i="1"/>
  <c r="F487" i="1" s="1"/>
  <c r="G487" i="1" s="1"/>
  <c r="Q487" i="1"/>
  <c r="E489" i="1"/>
  <c r="E203" i="5" s="1"/>
  <c r="Q489" i="1"/>
  <c r="E490" i="1"/>
  <c r="E204" i="5" s="1"/>
  <c r="Q490" i="1"/>
  <c r="E505" i="1"/>
  <c r="F505" i="1" s="1"/>
  <c r="G505" i="1" s="1"/>
  <c r="I505" i="1" s="1"/>
  <c r="E205" i="5"/>
  <c r="Q505" i="1"/>
  <c r="E512" i="1"/>
  <c r="E236" i="5" s="1"/>
  <c r="Q512" i="1"/>
  <c r="E513" i="1"/>
  <c r="F513" i="1" s="1"/>
  <c r="Q513" i="1"/>
  <c r="E514" i="1"/>
  <c r="F514" i="1" s="1"/>
  <c r="G514" i="1" s="1"/>
  <c r="Q514" i="1"/>
  <c r="E515" i="1"/>
  <c r="F515" i="1" s="1"/>
  <c r="G515" i="1" s="1"/>
  <c r="K515" i="1" s="1"/>
  <c r="E240" i="5"/>
  <c r="Q515" i="1"/>
  <c r="E516" i="1"/>
  <c r="F516" i="1" s="1"/>
  <c r="G516" i="1" s="1"/>
  <c r="K516" i="1" s="1"/>
  <c r="E227" i="5"/>
  <c r="Q516" i="1"/>
  <c r="E517" i="1"/>
  <c r="F517" i="1" s="1"/>
  <c r="Q517" i="1"/>
  <c r="E518" i="1"/>
  <c r="F518" i="1" s="1"/>
  <c r="G518" i="1" s="1"/>
  <c r="K518" i="1" s="1"/>
  <c r="Q518" i="1"/>
  <c r="E519" i="1"/>
  <c r="F519" i="1" s="1"/>
  <c r="Q519" i="1"/>
  <c r="E527" i="1"/>
  <c r="F527" i="1" s="1"/>
  <c r="G527" i="1" s="1"/>
  <c r="K527" i="1" s="1"/>
  <c r="Q527" i="1"/>
  <c r="E528" i="1"/>
  <c r="F528" i="1" s="1"/>
  <c r="G528" i="1" s="1"/>
  <c r="K528" i="1" s="1"/>
  <c r="Q528" i="1"/>
  <c r="E529" i="1"/>
  <c r="F529" i="1" s="1"/>
  <c r="G529" i="1" s="1"/>
  <c r="K529" i="1" s="1"/>
  <c r="E206" i="5"/>
  <c r="Q529" i="1"/>
  <c r="E537" i="1"/>
  <c r="F537" i="1" s="1"/>
  <c r="Q537" i="1"/>
  <c r="E538" i="1"/>
  <c r="F538" i="1" s="1"/>
  <c r="Q538" i="1"/>
  <c r="E547" i="1"/>
  <c r="F547" i="1" s="1"/>
  <c r="G547" i="1" s="1"/>
  <c r="I547" i="1" s="1"/>
  <c r="E207" i="5"/>
  <c r="Q547" i="1"/>
  <c r="E551" i="1"/>
  <c r="E208" i="5" s="1"/>
  <c r="Q551" i="1"/>
  <c r="E552" i="1"/>
  <c r="F552" i="1" s="1"/>
  <c r="G552" i="1" s="1"/>
  <c r="K552" i="1" s="1"/>
  <c r="E209" i="5"/>
  <c r="Q552" i="1"/>
  <c r="E553" i="1"/>
  <c r="E210" i="5"/>
  <c r="Q553" i="1"/>
  <c r="E554" i="1"/>
  <c r="F554" i="1" s="1"/>
  <c r="G554" i="1" s="1"/>
  <c r="K554" i="1" s="1"/>
  <c r="Q554" i="1"/>
  <c r="E555" i="1"/>
  <c r="F555" i="1" s="1"/>
  <c r="G555" i="1" s="1"/>
  <c r="K555" i="1" s="1"/>
  <c r="Q555" i="1"/>
  <c r="E556" i="1"/>
  <c r="F556" i="1" s="1"/>
  <c r="Q556" i="1"/>
  <c r="E557" i="1"/>
  <c r="F557" i="1" s="1"/>
  <c r="Q557" i="1"/>
  <c r="E558" i="1"/>
  <c r="F558" i="1" s="1"/>
  <c r="G558" i="1" s="1"/>
  <c r="K558" i="1" s="1"/>
  <c r="Q558" i="1"/>
  <c r="E559" i="1"/>
  <c r="F559" i="1" s="1"/>
  <c r="G559" i="1" s="1"/>
  <c r="K559" i="1" s="1"/>
  <c r="Q559" i="1"/>
  <c r="E560" i="1"/>
  <c r="F560" i="1" s="1"/>
  <c r="G560" i="1" s="1"/>
  <c r="Q560" i="1"/>
  <c r="E561" i="1"/>
  <c r="F561" i="1" s="1"/>
  <c r="Q561" i="1"/>
  <c r="E562" i="1"/>
  <c r="F562" i="1" s="1"/>
  <c r="G562" i="1" s="1"/>
  <c r="K562" i="1" s="1"/>
  <c r="Q562" i="1"/>
  <c r="E563" i="1"/>
  <c r="F563" i="1" s="1"/>
  <c r="G563" i="1" s="1"/>
  <c r="K563" i="1" s="1"/>
  <c r="Q563" i="1"/>
  <c r="E564" i="1"/>
  <c r="F564" i="1" s="1"/>
  <c r="G564" i="1" s="1"/>
  <c r="K564" i="1" s="1"/>
  <c r="Q564" i="1"/>
  <c r="E565" i="1"/>
  <c r="F565" i="1" s="1"/>
  <c r="Q565" i="1"/>
  <c r="E566" i="1"/>
  <c r="F566" i="1" s="1"/>
  <c r="G566" i="1" s="1"/>
  <c r="K566" i="1" s="1"/>
  <c r="Q566" i="1"/>
  <c r="E567" i="1"/>
  <c r="F567" i="1" s="1"/>
  <c r="G567" i="1" s="1"/>
  <c r="K567" i="1" s="1"/>
  <c r="Q567" i="1"/>
  <c r="E568" i="1"/>
  <c r="F568" i="1" s="1"/>
  <c r="G568" i="1" s="1"/>
  <c r="K568" i="1" s="1"/>
  <c r="Q568" i="1"/>
  <c r="E569" i="1"/>
  <c r="F569" i="1" s="1"/>
  <c r="Q569" i="1"/>
  <c r="E570" i="1"/>
  <c r="F570" i="1" s="1"/>
  <c r="G570" i="1" s="1"/>
  <c r="K570" i="1" s="1"/>
  <c r="Q570" i="1"/>
  <c r="E571" i="1"/>
  <c r="F571" i="1" s="1"/>
  <c r="G571" i="1" s="1"/>
  <c r="Q571" i="1"/>
  <c r="E572" i="1"/>
  <c r="F572" i="1" s="1"/>
  <c r="G572" i="1" s="1"/>
  <c r="K572" i="1" s="1"/>
  <c r="Q572" i="1"/>
  <c r="E573" i="1"/>
  <c r="F573" i="1" s="1"/>
  <c r="Q573" i="1"/>
  <c r="E574" i="1"/>
  <c r="F574" i="1" s="1"/>
  <c r="Q574" i="1"/>
  <c r="E575" i="1"/>
  <c r="F575" i="1" s="1"/>
  <c r="G575" i="1" s="1"/>
  <c r="K575" i="1" s="1"/>
  <c r="Q575" i="1"/>
  <c r="E576" i="1"/>
  <c r="F576" i="1" s="1"/>
  <c r="G576" i="1" s="1"/>
  <c r="K576" i="1" s="1"/>
  <c r="Q576" i="1"/>
  <c r="K220" i="1"/>
  <c r="I138" i="1"/>
  <c r="K232" i="1"/>
  <c r="I113" i="1"/>
  <c r="I99" i="1"/>
  <c r="G201" i="1"/>
  <c r="I201" i="1" s="1"/>
  <c r="I194" i="1"/>
  <c r="I227" i="1"/>
  <c r="K217" i="1"/>
  <c r="I204" i="1"/>
  <c r="R115" i="1"/>
  <c r="I107" i="1"/>
  <c r="H59" i="1"/>
  <c r="F348" i="1"/>
  <c r="F319" i="1"/>
  <c r="G319" i="1" s="1"/>
  <c r="K319" i="1" s="1"/>
  <c r="F308" i="1"/>
  <c r="F290" i="1"/>
  <c r="G290" i="1" s="1"/>
  <c r="K290" i="1" s="1"/>
  <c r="F208" i="1"/>
  <c r="F177" i="1"/>
  <c r="E162" i="1"/>
  <c r="F150" i="1"/>
  <c r="G150" i="1" s="1"/>
  <c r="I150" i="1" s="1"/>
  <c r="F146" i="1"/>
  <c r="G146" i="1" s="1"/>
  <c r="E129" i="1"/>
  <c r="F129" i="1" s="1"/>
  <c r="G129" i="1" s="1"/>
  <c r="E98" i="1"/>
  <c r="F98" i="1" s="1"/>
  <c r="G98" i="1" s="1"/>
  <c r="I98" i="1" s="1"/>
  <c r="E93" i="1"/>
  <c r="F93" i="1" s="1"/>
  <c r="G93" i="1" s="1"/>
  <c r="I93" i="1" s="1"/>
  <c r="E84" i="1"/>
  <c r="F84" i="1" s="1"/>
  <c r="E77" i="1"/>
  <c r="F77" i="1" s="1"/>
  <c r="G77" i="1" s="1"/>
  <c r="I77" i="1" s="1"/>
  <c r="E53" i="1"/>
  <c r="E36" i="5" s="1"/>
  <c r="E45" i="1"/>
  <c r="E42" i="1"/>
  <c r="F42" i="1" s="1"/>
  <c r="E39" i="1"/>
  <c r="E33" i="1"/>
  <c r="F33" i="1" s="1"/>
  <c r="G33" i="1" s="1"/>
  <c r="I33" i="1" s="1"/>
  <c r="E30" i="1"/>
  <c r="F30" i="1" s="1"/>
  <c r="G30" i="1" s="1"/>
  <c r="I30" i="1" s="1"/>
  <c r="F27" i="1"/>
  <c r="I329" i="3"/>
  <c r="J329" i="3"/>
  <c r="I328" i="3"/>
  <c r="J328" i="3"/>
  <c r="G311" i="3"/>
  <c r="G306" i="3"/>
  <c r="I294" i="3"/>
  <c r="J294" i="3"/>
  <c r="G293" i="3"/>
  <c r="H291" i="3"/>
  <c r="G288" i="3"/>
  <c r="G286" i="3"/>
  <c r="G284" i="3"/>
  <c r="I284" i="3"/>
  <c r="J284" i="3"/>
  <c r="I265" i="3"/>
  <c r="J265" i="3"/>
  <c r="I264" i="3"/>
  <c r="J264" i="3"/>
  <c r="G247" i="3"/>
  <c r="G242" i="3"/>
  <c r="I230" i="3"/>
  <c r="J230" i="3"/>
  <c r="G229" i="3"/>
  <c r="H227" i="3"/>
  <c r="G224" i="3"/>
  <c r="G222" i="3"/>
  <c r="G220" i="3"/>
  <c r="I220" i="3"/>
  <c r="J220" i="3"/>
  <c r="I201" i="3"/>
  <c r="J201" i="3"/>
  <c r="I200" i="3"/>
  <c r="J200" i="3"/>
  <c r="G183" i="3"/>
  <c r="G174" i="3"/>
  <c r="G162" i="3"/>
  <c r="F159" i="3"/>
  <c r="H159" i="3"/>
  <c r="F148" i="3"/>
  <c r="H148" i="3"/>
  <c r="G148" i="3"/>
  <c r="I148" i="3"/>
  <c r="J148" i="3"/>
  <c r="H112" i="3"/>
  <c r="G112" i="3"/>
  <c r="I88" i="3"/>
  <c r="J88" i="3"/>
  <c r="I72" i="3"/>
  <c r="J72" i="3"/>
  <c r="I56" i="3"/>
  <c r="J56" i="3"/>
  <c r="G178" i="2"/>
  <c r="I178" i="2"/>
  <c r="E100" i="5"/>
  <c r="E28" i="1"/>
  <c r="E17" i="5" s="1"/>
  <c r="E36" i="1"/>
  <c r="F36" i="1" s="1"/>
  <c r="G36" i="1" s="1"/>
  <c r="E44" i="1"/>
  <c r="E48" i="1"/>
  <c r="F48" i="1" s="1"/>
  <c r="E52" i="1"/>
  <c r="F52" i="1" s="1"/>
  <c r="E56" i="1"/>
  <c r="E66" i="1"/>
  <c r="F66" i="1" s="1"/>
  <c r="G66" i="1" s="1"/>
  <c r="J66" i="1" s="1"/>
  <c r="E67" i="1"/>
  <c r="F67" i="1" s="1"/>
  <c r="G67" i="1" s="1"/>
  <c r="J67" i="1" s="1"/>
  <c r="E24" i="1"/>
  <c r="E40" i="1"/>
  <c r="F40" i="1" s="1"/>
  <c r="E46" i="1"/>
  <c r="E29" i="5" s="1"/>
  <c r="E50" i="1"/>
  <c r="E54" i="1"/>
  <c r="G63" i="1"/>
  <c r="J63" i="1" s="1"/>
  <c r="E74" i="1"/>
  <c r="F74" i="1" s="1"/>
  <c r="G74" i="1" s="1"/>
  <c r="J74" i="1" s="1"/>
  <c r="E75" i="1"/>
  <c r="F75" i="1" s="1"/>
  <c r="G75" i="1" s="1"/>
  <c r="J75" i="1" s="1"/>
  <c r="G335" i="3"/>
  <c r="G317" i="3"/>
  <c r="H315" i="3"/>
  <c r="G312" i="3"/>
  <c r="G310" i="3"/>
  <c r="G308" i="3"/>
  <c r="I308" i="3"/>
  <c r="J308" i="3"/>
  <c r="I289" i="3"/>
  <c r="J289" i="3"/>
  <c r="I288" i="3"/>
  <c r="J288" i="3"/>
  <c r="G271" i="3"/>
  <c r="G266" i="3"/>
  <c r="G253" i="3"/>
  <c r="H251" i="3"/>
  <c r="G248" i="3"/>
  <c r="G246" i="3"/>
  <c r="G244" i="3"/>
  <c r="I244" i="3"/>
  <c r="J244" i="3"/>
  <c r="I225" i="3"/>
  <c r="J225" i="3"/>
  <c r="I224" i="3"/>
  <c r="J224" i="3"/>
  <c r="G207" i="3"/>
  <c r="G202" i="3"/>
  <c r="G189" i="3"/>
  <c r="H187" i="3"/>
  <c r="G184" i="3"/>
  <c r="G182" i="3"/>
  <c r="G180" i="3"/>
  <c r="I180" i="3"/>
  <c r="J180" i="3"/>
  <c r="I171" i="3"/>
  <c r="J171" i="3"/>
  <c r="I170" i="3"/>
  <c r="J170" i="3"/>
  <c r="H163" i="3"/>
  <c r="I151" i="3"/>
  <c r="J151" i="3"/>
  <c r="F106" i="3"/>
  <c r="H106" i="3"/>
  <c r="G106" i="3"/>
  <c r="I106" i="3"/>
  <c r="J106" i="3"/>
  <c r="F13" i="3"/>
  <c r="F12" i="3"/>
  <c r="N165" i="2"/>
  <c r="G165" i="2"/>
  <c r="E171" i="5"/>
  <c r="E172" i="5"/>
  <c r="G322" i="1"/>
  <c r="F321" i="1"/>
  <c r="G321" i="1" s="1"/>
  <c r="K321" i="1" s="1"/>
  <c r="F271" i="1"/>
  <c r="G271" i="1" s="1"/>
  <c r="K271" i="1" s="1"/>
  <c r="F264" i="1"/>
  <c r="G264" i="1" s="1"/>
  <c r="F242" i="1"/>
  <c r="G242" i="1" s="1"/>
  <c r="K242" i="1" s="1"/>
  <c r="F122" i="1"/>
  <c r="F118" i="1"/>
  <c r="G118" i="1" s="1"/>
  <c r="I118" i="1" s="1"/>
  <c r="F114" i="1"/>
  <c r="F43" i="1"/>
  <c r="G334" i="3"/>
  <c r="G332" i="3"/>
  <c r="I332" i="3"/>
  <c r="J332" i="3"/>
  <c r="I319" i="3"/>
  <c r="J319" i="3"/>
  <c r="I313" i="3"/>
  <c r="J313" i="3"/>
  <c r="I278" i="3"/>
  <c r="J278" i="3"/>
  <c r="G270" i="3"/>
  <c r="G268" i="3"/>
  <c r="I268" i="3"/>
  <c r="J268" i="3"/>
  <c r="I255" i="3"/>
  <c r="J255" i="3"/>
  <c r="I249" i="3"/>
  <c r="J249" i="3"/>
  <c r="I214" i="3"/>
  <c r="J214" i="3"/>
  <c r="G206" i="3"/>
  <c r="G204" i="3"/>
  <c r="I204" i="3"/>
  <c r="J204" i="3"/>
  <c r="I191" i="3"/>
  <c r="J191" i="3"/>
  <c r="I185" i="3"/>
  <c r="J185" i="3"/>
  <c r="F175" i="3"/>
  <c r="H175" i="3"/>
  <c r="G155" i="3"/>
  <c r="H155" i="3"/>
  <c r="I143" i="3"/>
  <c r="J143" i="3"/>
  <c r="I141" i="3"/>
  <c r="J141" i="3"/>
  <c r="I92" i="3"/>
  <c r="J92" i="3"/>
  <c r="I76" i="3"/>
  <c r="J76" i="3"/>
  <c r="I60" i="3"/>
  <c r="J60" i="3"/>
  <c r="G238" i="2"/>
  <c r="K238" i="2"/>
  <c r="G223" i="2"/>
  <c r="K223" i="2"/>
  <c r="K206" i="2"/>
  <c r="G206" i="2"/>
  <c r="G170" i="2"/>
  <c r="I170" i="2"/>
  <c r="E41" i="5"/>
  <c r="F78" i="1"/>
  <c r="G78" i="1" s="1"/>
  <c r="I78" i="1" s="1"/>
  <c r="I337" i="3"/>
  <c r="J337" i="3"/>
  <c r="G319" i="3"/>
  <c r="G314" i="3"/>
  <c r="I302" i="3"/>
  <c r="J302" i="3"/>
  <c r="H299" i="3"/>
  <c r="G296" i="3"/>
  <c r="G294" i="3"/>
  <c r="G292" i="3"/>
  <c r="I292" i="3"/>
  <c r="J292" i="3"/>
  <c r="I273" i="3"/>
  <c r="J273" i="3"/>
  <c r="G255" i="3"/>
  <c r="I238" i="3"/>
  <c r="J238" i="3"/>
  <c r="H235" i="3"/>
  <c r="G232" i="3"/>
  <c r="G230" i="3"/>
  <c r="G228" i="3"/>
  <c r="I228" i="3"/>
  <c r="J228" i="3"/>
  <c r="I209" i="3"/>
  <c r="J209" i="3"/>
  <c r="G191" i="3"/>
  <c r="G176" i="3"/>
  <c r="G147" i="3"/>
  <c r="H147" i="3"/>
  <c r="N12" i="3"/>
  <c r="N13" i="3"/>
  <c r="F490" i="1"/>
  <c r="G490" i="1" s="1"/>
  <c r="F403" i="1"/>
  <c r="G403" i="1" s="1"/>
  <c r="K403" i="1" s="1"/>
  <c r="F360" i="1"/>
  <c r="G360" i="1" s="1"/>
  <c r="K360" i="1" s="1"/>
  <c r="F299" i="1"/>
  <c r="E196" i="1"/>
  <c r="F196" i="1" s="1"/>
  <c r="E192" i="1"/>
  <c r="F192" i="1" s="1"/>
  <c r="G189" i="1"/>
  <c r="E188" i="1"/>
  <c r="F188" i="1" s="1"/>
  <c r="E184" i="1"/>
  <c r="F184" i="1" s="1"/>
  <c r="E180" i="1"/>
  <c r="F180" i="1" s="1"/>
  <c r="G180" i="1" s="1"/>
  <c r="I180" i="1" s="1"/>
  <c r="F171" i="1"/>
  <c r="G171" i="1" s="1"/>
  <c r="I171" i="1" s="1"/>
  <c r="F165" i="1"/>
  <c r="E164" i="1"/>
  <c r="E160" i="1"/>
  <c r="F160" i="1" s="1"/>
  <c r="F156" i="1"/>
  <c r="G156" i="1" s="1"/>
  <c r="F148" i="1"/>
  <c r="G148" i="1" s="1"/>
  <c r="I148" i="1" s="1"/>
  <c r="F127" i="1"/>
  <c r="G127" i="1" s="1"/>
  <c r="I127" i="1" s="1"/>
  <c r="F123" i="1"/>
  <c r="G123" i="1" s="1"/>
  <c r="I123" i="1" s="1"/>
  <c r="F103" i="1"/>
  <c r="E92" i="1"/>
  <c r="F92" i="1" s="1"/>
  <c r="G92" i="1" s="1"/>
  <c r="I92" i="1" s="1"/>
  <c r="E85" i="1"/>
  <c r="F85" i="1" s="1"/>
  <c r="G85" i="1" s="1"/>
  <c r="I85" i="1" s="1"/>
  <c r="E76" i="1"/>
  <c r="E40" i="5" s="1"/>
  <c r="E72" i="1"/>
  <c r="F72" i="1" s="1"/>
  <c r="G72" i="1" s="1"/>
  <c r="J72" i="1" s="1"/>
  <c r="E68" i="1"/>
  <c r="F68" i="1" s="1"/>
  <c r="G68" i="1" s="1"/>
  <c r="J68" i="1" s="1"/>
  <c r="E64" i="1"/>
  <c r="F64" i="1" s="1"/>
  <c r="G64" i="1" s="1"/>
  <c r="J64" i="1" s="1"/>
  <c r="E60" i="1"/>
  <c r="F60" i="1" s="1"/>
  <c r="E57" i="1"/>
  <c r="F57" i="1" s="1"/>
  <c r="G57" i="1" s="1"/>
  <c r="J57" i="1" s="1"/>
  <c r="E49" i="1"/>
  <c r="F49" i="1" s="1"/>
  <c r="E22" i="1"/>
  <c r="G338" i="3"/>
  <c r="G325" i="3"/>
  <c r="H323" i="3"/>
  <c r="G320" i="3"/>
  <c r="G318" i="3"/>
  <c r="G316" i="3"/>
  <c r="I316" i="3"/>
  <c r="J316" i="3"/>
  <c r="I297" i="3"/>
  <c r="J297" i="3"/>
  <c r="I296" i="3"/>
  <c r="J296" i="3"/>
  <c r="G279" i="3"/>
  <c r="G274" i="3"/>
  <c r="G261" i="3"/>
  <c r="H259" i="3"/>
  <c r="G256" i="3"/>
  <c r="G254" i="3"/>
  <c r="G252" i="3"/>
  <c r="I252" i="3"/>
  <c r="J252" i="3"/>
  <c r="I233" i="3"/>
  <c r="J233" i="3"/>
  <c r="I232" i="3"/>
  <c r="J232" i="3"/>
  <c r="G215" i="3"/>
  <c r="G210" i="3"/>
  <c r="G197" i="3"/>
  <c r="H195" i="3"/>
  <c r="G192" i="3"/>
  <c r="G190" i="3"/>
  <c r="G188" i="3"/>
  <c r="I188" i="3"/>
  <c r="J188" i="3"/>
  <c r="I176" i="3"/>
  <c r="J176" i="3"/>
  <c r="I131" i="3"/>
  <c r="J131" i="3"/>
  <c r="F131" i="3"/>
  <c r="H131" i="3"/>
  <c r="I116" i="3"/>
  <c r="J116" i="3"/>
  <c r="I96" i="3"/>
  <c r="J96" i="3"/>
  <c r="I80" i="3"/>
  <c r="J80" i="3"/>
  <c r="I64" i="3"/>
  <c r="J64" i="3"/>
  <c r="G13" i="3"/>
  <c r="G225" i="2"/>
  <c r="K225" i="2"/>
  <c r="G198" i="2"/>
  <c r="K198" i="2"/>
  <c r="G162" i="2"/>
  <c r="I162" i="2"/>
  <c r="I321" i="3"/>
  <c r="J321" i="3"/>
  <c r="G278" i="3"/>
  <c r="G276" i="3"/>
  <c r="I276" i="3"/>
  <c r="J276" i="3"/>
  <c r="I257" i="3"/>
  <c r="J257" i="3"/>
  <c r="G214" i="3"/>
  <c r="G212" i="3"/>
  <c r="I212" i="3"/>
  <c r="J212" i="3"/>
  <c r="I193" i="3"/>
  <c r="J193" i="3"/>
  <c r="F167" i="3"/>
  <c r="H167" i="3"/>
  <c r="G111" i="3"/>
  <c r="H111" i="3"/>
  <c r="L13" i="3"/>
  <c r="L12" i="3"/>
  <c r="G244" i="2"/>
  <c r="K244" i="2"/>
  <c r="G203" i="2"/>
  <c r="K203" i="2"/>
  <c r="I181" i="2"/>
  <c r="G181" i="2"/>
  <c r="G22" i="2"/>
  <c r="N22" i="2"/>
  <c r="I183" i="6"/>
  <c r="I134" i="6"/>
  <c r="F553" i="1"/>
  <c r="F512" i="1"/>
  <c r="G512" i="1" s="1"/>
  <c r="K512" i="1" s="1"/>
  <c r="F413" i="1"/>
  <c r="G413" i="1" s="1"/>
  <c r="K413" i="1" s="1"/>
  <c r="F325" i="1"/>
  <c r="G325" i="1" s="1"/>
  <c r="K325" i="1" s="1"/>
  <c r="F284" i="1"/>
  <c r="F207" i="1"/>
  <c r="G207" i="1" s="1"/>
  <c r="K207" i="1" s="1"/>
  <c r="F157" i="1"/>
  <c r="G157" i="1" s="1"/>
  <c r="I157" i="1" s="1"/>
  <c r="F149" i="1"/>
  <c r="G149" i="1" s="1"/>
  <c r="I149" i="1" s="1"/>
  <c r="F145" i="1"/>
  <c r="G145" i="1" s="1"/>
  <c r="F141" i="1"/>
  <c r="G141" i="1" s="1"/>
  <c r="I141" i="1" s="1"/>
  <c r="F137" i="1"/>
  <c r="F32" i="1"/>
  <c r="G32" i="1" s="1"/>
  <c r="I32" i="1" s="1"/>
  <c r="F23" i="1"/>
  <c r="G23" i="1" s="1"/>
  <c r="I23" i="1" s="1"/>
  <c r="G302" i="3"/>
  <c r="G300" i="3"/>
  <c r="I300" i="3"/>
  <c r="J300" i="3"/>
  <c r="I281" i="3"/>
  <c r="J281" i="3"/>
  <c r="G238" i="3"/>
  <c r="G236" i="3"/>
  <c r="I236" i="3"/>
  <c r="J236" i="3"/>
  <c r="I217" i="3"/>
  <c r="J217" i="3"/>
  <c r="F172" i="3"/>
  <c r="H172" i="3"/>
  <c r="G172" i="3"/>
  <c r="I172" i="3"/>
  <c r="J172" i="3"/>
  <c r="F164" i="3"/>
  <c r="H164" i="3"/>
  <c r="G164" i="3"/>
  <c r="I164" i="3"/>
  <c r="J164" i="3"/>
  <c r="I100" i="3"/>
  <c r="J100" i="3"/>
  <c r="I84" i="3"/>
  <c r="J84" i="3"/>
  <c r="I68" i="3"/>
  <c r="J68" i="3"/>
  <c r="K12" i="3"/>
  <c r="K13" i="3"/>
  <c r="J12" i="3"/>
  <c r="D12" i="3"/>
  <c r="K269" i="2"/>
  <c r="G269" i="2"/>
  <c r="K255" i="2"/>
  <c r="G255" i="2"/>
  <c r="G186" i="2"/>
  <c r="I186" i="2"/>
  <c r="G118" i="2"/>
  <c r="J118" i="2"/>
  <c r="G113" i="2"/>
  <c r="N113" i="2"/>
  <c r="G106" i="2"/>
  <c r="N106" i="2"/>
  <c r="I334" i="3"/>
  <c r="J334" i="3"/>
  <c r="H331" i="3"/>
  <c r="G328" i="3"/>
  <c r="G326" i="3"/>
  <c r="G324" i="3"/>
  <c r="I324" i="3"/>
  <c r="J324" i="3"/>
  <c r="I311" i="3"/>
  <c r="J311" i="3"/>
  <c r="I305" i="3"/>
  <c r="J305" i="3"/>
  <c r="G282" i="3"/>
  <c r="I270" i="3"/>
  <c r="J270" i="3"/>
  <c r="G262" i="3"/>
  <c r="G260" i="3"/>
  <c r="I260" i="3"/>
  <c r="J260" i="3"/>
  <c r="I247" i="3"/>
  <c r="J247" i="3"/>
  <c r="I241" i="3"/>
  <c r="J241" i="3"/>
  <c r="G218" i="3"/>
  <c r="I206" i="3"/>
  <c r="J206" i="3"/>
  <c r="G198" i="3"/>
  <c r="G196" i="3"/>
  <c r="I196" i="3"/>
  <c r="J196" i="3"/>
  <c r="I183" i="3"/>
  <c r="J183" i="3"/>
  <c r="G178" i="3"/>
  <c r="I162" i="3"/>
  <c r="J162" i="3"/>
  <c r="I159" i="3"/>
  <c r="J159" i="3"/>
  <c r="F156" i="3"/>
  <c r="H156" i="3"/>
  <c r="I156" i="3"/>
  <c r="J156" i="3"/>
  <c r="G146" i="3"/>
  <c r="F138" i="3"/>
  <c r="H138" i="3"/>
  <c r="I138" i="3"/>
  <c r="J138" i="3"/>
  <c r="G113" i="3"/>
  <c r="F113" i="3"/>
  <c r="H113" i="3"/>
  <c r="I113" i="3"/>
  <c r="J113" i="3"/>
  <c r="L271" i="2"/>
  <c r="G271" i="2"/>
  <c r="G234" i="2"/>
  <c r="K234" i="2"/>
  <c r="G135" i="2"/>
  <c r="J135" i="2"/>
  <c r="I123" i="2"/>
  <c r="G123" i="2"/>
  <c r="G142" i="3"/>
  <c r="G139" i="3"/>
  <c r="G133" i="3"/>
  <c r="G128" i="3"/>
  <c r="G118" i="3"/>
  <c r="G107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K268" i="2"/>
  <c r="G263" i="2"/>
  <c r="K256" i="2"/>
  <c r="G247" i="2"/>
  <c r="G239" i="2"/>
  <c r="G224" i="2"/>
  <c r="K224" i="2"/>
  <c r="K222" i="2"/>
  <c r="G218" i="2"/>
  <c r="G189" i="2"/>
  <c r="G173" i="2"/>
  <c r="I115" i="2"/>
  <c r="G115" i="2"/>
  <c r="G110" i="2"/>
  <c r="N110" i="2"/>
  <c r="G105" i="2"/>
  <c r="J105" i="2"/>
  <c r="J103" i="2"/>
  <c r="G98" i="2"/>
  <c r="I98" i="2"/>
  <c r="G62" i="2"/>
  <c r="N62" i="2"/>
  <c r="G551" i="6"/>
  <c r="K551" i="6" s="1"/>
  <c r="G243" i="6"/>
  <c r="G231" i="6"/>
  <c r="I212" i="6"/>
  <c r="G25" i="6"/>
  <c r="O12" i="3"/>
  <c r="G241" i="2"/>
  <c r="K241" i="2"/>
  <c r="K228" i="2"/>
  <c r="N155" i="2"/>
  <c r="G155" i="2"/>
  <c r="G150" i="2"/>
  <c r="I150" i="2"/>
  <c r="G145" i="2"/>
  <c r="N145" i="2"/>
  <c r="G138" i="2"/>
  <c r="N138" i="2"/>
  <c r="I91" i="2"/>
  <c r="G91" i="2"/>
  <c r="G86" i="2"/>
  <c r="I86" i="2"/>
  <c r="G81" i="2"/>
  <c r="I81" i="2"/>
  <c r="G74" i="2"/>
  <c r="I74" i="2"/>
  <c r="J67" i="2"/>
  <c r="G67" i="2"/>
  <c r="G49" i="2"/>
  <c r="N49" i="2"/>
  <c r="G459" i="6"/>
  <c r="K459" i="6" s="1"/>
  <c r="K345" i="6"/>
  <c r="I144" i="6"/>
  <c r="I154" i="3"/>
  <c r="J154" i="3"/>
  <c r="I146" i="3"/>
  <c r="J146" i="3"/>
  <c r="G125" i="3"/>
  <c r="G120" i="3"/>
  <c r="G98" i="3"/>
  <c r="G94" i="3"/>
  <c r="G90" i="3"/>
  <c r="G86" i="3"/>
  <c r="G82" i="3"/>
  <c r="G78" i="3"/>
  <c r="G74" i="3"/>
  <c r="G70" i="3"/>
  <c r="G66" i="3"/>
  <c r="G62" i="3"/>
  <c r="G58" i="3"/>
  <c r="G54" i="3"/>
  <c r="G259" i="2"/>
  <c r="G232" i="2"/>
  <c r="K232" i="2"/>
  <c r="K230" i="2"/>
  <c r="M211" i="2"/>
  <c r="G182" i="2"/>
  <c r="I182" i="2"/>
  <c r="G166" i="2"/>
  <c r="N166" i="2"/>
  <c r="J131" i="2"/>
  <c r="G131" i="2"/>
  <c r="G126" i="2"/>
  <c r="N126" i="2"/>
  <c r="G121" i="2"/>
  <c r="J121" i="2"/>
  <c r="J119" i="2"/>
  <c r="G114" i="2"/>
  <c r="N114" i="2"/>
  <c r="N54" i="2"/>
  <c r="G54" i="2"/>
  <c r="G490" i="6"/>
  <c r="G438" i="6"/>
  <c r="K438" i="6" s="1"/>
  <c r="K308" i="6"/>
  <c r="I124" i="6"/>
  <c r="G151" i="3"/>
  <c r="G143" i="3"/>
  <c r="G141" i="3"/>
  <c r="G127" i="3"/>
  <c r="G121" i="3"/>
  <c r="K236" i="2"/>
  <c r="G217" i="2"/>
  <c r="K217" i="2"/>
  <c r="G202" i="2"/>
  <c r="K202" i="2"/>
  <c r="G197" i="2"/>
  <c r="K197" i="2"/>
  <c r="G177" i="2"/>
  <c r="I177" i="2"/>
  <c r="G161" i="2"/>
  <c r="I161" i="2"/>
  <c r="G154" i="2"/>
  <c r="N154" i="2"/>
  <c r="J107" i="2"/>
  <c r="G107" i="2"/>
  <c r="G102" i="2"/>
  <c r="J102" i="2"/>
  <c r="G97" i="2"/>
  <c r="J97" i="2"/>
  <c r="G90" i="2"/>
  <c r="I90" i="2"/>
  <c r="G66" i="2"/>
  <c r="N66" i="2"/>
  <c r="N59" i="2"/>
  <c r="G59" i="2"/>
  <c r="G23" i="2"/>
  <c r="N23" i="2"/>
  <c r="G420" i="6"/>
  <c r="K420" i="6" s="1"/>
  <c r="I288" i="6"/>
  <c r="K262" i="6"/>
  <c r="I80" i="6"/>
  <c r="H59" i="6"/>
  <c r="G134" i="3"/>
  <c r="G123" i="3"/>
  <c r="G117" i="3"/>
  <c r="G102" i="3"/>
  <c r="G99" i="3"/>
  <c r="G95" i="3"/>
  <c r="G91" i="3"/>
  <c r="G87" i="3"/>
  <c r="G83" i="3"/>
  <c r="G79" i="3"/>
  <c r="G75" i="3"/>
  <c r="G71" i="3"/>
  <c r="G67" i="3"/>
  <c r="G63" i="3"/>
  <c r="G59" i="3"/>
  <c r="G55" i="3"/>
  <c r="I13" i="3"/>
  <c r="G40" i="3"/>
  <c r="G24" i="3"/>
  <c r="K264" i="2"/>
  <c r="K248" i="2"/>
  <c r="G240" i="2"/>
  <c r="K240" i="2"/>
  <c r="G200" i="2"/>
  <c r="N147" i="2"/>
  <c r="G147" i="2"/>
  <c r="G142" i="2"/>
  <c r="J142" i="2"/>
  <c r="G137" i="2"/>
  <c r="I137" i="2"/>
  <c r="G130" i="2"/>
  <c r="I130" i="2"/>
  <c r="N83" i="2"/>
  <c r="G83" i="2"/>
  <c r="G78" i="2"/>
  <c r="I78" i="2"/>
  <c r="G71" i="2"/>
  <c r="I71" i="2"/>
  <c r="N46" i="2"/>
  <c r="G46" i="2"/>
  <c r="G568" i="6"/>
  <c r="K412" i="6"/>
  <c r="K336" i="6"/>
  <c r="K252" i="6"/>
  <c r="K224" i="6"/>
  <c r="G173" i="6"/>
  <c r="I173" i="6" s="1"/>
  <c r="I140" i="6"/>
  <c r="G109" i="3"/>
  <c r="G100" i="3"/>
  <c r="G96" i="3"/>
  <c r="G92" i="3"/>
  <c r="G88" i="3"/>
  <c r="G84" i="3"/>
  <c r="G80" i="3"/>
  <c r="G76" i="3"/>
  <c r="G72" i="3"/>
  <c r="G68" i="3"/>
  <c r="G64" i="3"/>
  <c r="G60" i="3"/>
  <c r="G56" i="3"/>
  <c r="H12" i="3"/>
  <c r="G216" i="2"/>
  <c r="K216" i="2"/>
  <c r="G210" i="2"/>
  <c r="M210" i="2"/>
  <c r="G204" i="2"/>
  <c r="G190" i="2"/>
  <c r="I190" i="2"/>
  <c r="G174" i="2"/>
  <c r="I174" i="2"/>
  <c r="G158" i="2"/>
  <c r="I158" i="2"/>
  <c r="G153" i="2"/>
  <c r="I153" i="2"/>
  <c r="G146" i="2"/>
  <c r="N146" i="2"/>
  <c r="N99" i="2"/>
  <c r="G99" i="2"/>
  <c r="G94" i="2"/>
  <c r="N94" i="2"/>
  <c r="G89" i="2"/>
  <c r="I89" i="2"/>
  <c r="G82" i="2"/>
  <c r="I82" i="2"/>
  <c r="G70" i="2"/>
  <c r="J70" i="2"/>
  <c r="G63" i="2"/>
  <c r="N63" i="2"/>
  <c r="N27" i="2"/>
  <c r="G27" i="2"/>
  <c r="G552" i="6"/>
  <c r="K552" i="6" s="1"/>
  <c r="K396" i="6"/>
  <c r="K391" i="6"/>
  <c r="G319" i="6"/>
  <c r="K319" i="6" s="1"/>
  <c r="G290" i="6"/>
  <c r="G234" i="6"/>
  <c r="K234" i="6" s="1"/>
  <c r="K208" i="6"/>
  <c r="G178" i="6"/>
  <c r="J178" i="6" s="1"/>
  <c r="P178" i="6"/>
  <c r="S178" i="6" s="1"/>
  <c r="U178" i="6" s="1"/>
  <c r="G137" i="3"/>
  <c r="F129" i="3"/>
  <c r="H129" i="3"/>
  <c r="G122" i="3"/>
  <c r="I121" i="3"/>
  <c r="J121" i="3"/>
  <c r="F115" i="3"/>
  <c r="I114" i="3"/>
  <c r="J114" i="3"/>
  <c r="G105" i="3"/>
  <c r="E13" i="3"/>
  <c r="G233" i="2"/>
  <c r="K233" i="2"/>
  <c r="K220" i="2"/>
  <c r="M212" i="2"/>
  <c r="G208" i="2"/>
  <c r="G185" i="2"/>
  <c r="I185" i="2"/>
  <c r="G169" i="2"/>
  <c r="I169" i="2"/>
  <c r="N139" i="2"/>
  <c r="G139" i="2"/>
  <c r="G134" i="2"/>
  <c r="I134" i="2"/>
  <c r="G129" i="2"/>
  <c r="J129" i="2"/>
  <c r="G122" i="2"/>
  <c r="I122" i="2"/>
  <c r="I75" i="2"/>
  <c r="G75" i="2"/>
  <c r="G57" i="2"/>
  <c r="N57" i="2"/>
  <c r="G50" i="2"/>
  <c r="N50" i="2"/>
  <c r="G43" i="2"/>
  <c r="N43" i="2"/>
  <c r="G39" i="2"/>
  <c r="N39" i="2"/>
  <c r="G35" i="2"/>
  <c r="N35" i="2"/>
  <c r="G31" i="2"/>
  <c r="N31" i="2"/>
  <c r="G559" i="6"/>
  <c r="K559" i="6" s="1"/>
  <c r="K309" i="6"/>
  <c r="G274" i="6"/>
  <c r="K274" i="6" s="1"/>
  <c r="G251" i="6"/>
  <c r="I187" i="6"/>
  <c r="R105" i="6"/>
  <c r="Z554" i="8"/>
  <c r="Z439" i="8"/>
  <c r="G435" i="8"/>
  <c r="K435" i="8" s="1"/>
  <c r="I73" i="2"/>
  <c r="N65" i="2"/>
  <c r="N52" i="2"/>
  <c r="N25" i="2"/>
  <c r="Z462" i="8"/>
  <c r="K396" i="8"/>
  <c r="Z334" i="8"/>
  <c r="G334" i="8"/>
  <c r="AU334" i="8"/>
  <c r="K562" i="6"/>
  <c r="G553" i="6"/>
  <c r="K513" i="6"/>
  <c r="G512" i="6"/>
  <c r="G405" i="6"/>
  <c r="G389" i="6"/>
  <c r="G346" i="6"/>
  <c r="G331" i="6"/>
  <c r="K318" i="6"/>
  <c r="G301" i="6"/>
  <c r="K301" i="6" s="1"/>
  <c r="G275" i="6"/>
  <c r="I275" i="6" s="1"/>
  <c r="I268" i="6"/>
  <c r="I230" i="6"/>
  <c r="G229" i="6"/>
  <c r="I229" i="6" s="1"/>
  <c r="J62" i="6"/>
  <c r="Z338" i="8"/>
  <c r="G338" i="8"/>
  <c r="AU338" i="8"/>
  <c r="Z618" i="8"/>
  <c r="G618" i="8"/>
  <c r="K344" i="8"/>
  <c r="N53" i="2"/>
  <c r="N45" i="2"/>
  <c r="N41" i="2"/>
  <c r="U38" i="2"/>
  <c r="N37" i="2"/>
  <c r="N33" i="2"/>
  <c r="N29" i="2"/>
  <c r="N26" i="2"/>
  <c r="G623" i="8"/>
  <c r="AU618" i="8"/>
  <c r="Z461" i="8"/>
  <c r="AU461" i="8"/>
  <c r="G461" i="8"/>
  <c r="G349" i="6"/>
  <c r="G255" i="6"/>
  <c r="K255" i="6" s="1"/>
  <c r="G195" i="6"/>
  <c r="I195" i="6" s="1"/>
  <c r="G628" i="8"/>
  <c r="AU620" i="8"/>
  <c r="G555" i="8"/>
  <c r="AU555" i="8"/>
  <c r="K407" i="8"/>
  <c r="K403" i="8"/>
  <c r="G389" i="8"/>
  <c r="K389" i="8" s="1"/>
  <c r="Z381" i="8"/>
  <c r="AU381" i="8"/>
  <c r="G381" i="8"/>
  <c r="Z362" i="8"/>
  <c r="G362" i="8"/>
  <c r="AU362" i="8"/>
  <c r="Z350" i="8"/>
  <c r="K337" i="8"/>
  <c r="AT622" i="8"/>
  <c r="AS622" i="8" s="1"/>
  <c r="AR622" i="8" s="1"/>
  <c r="AQ622" i="8" s="1"/>
  <c r="AP622" i="8" s="1"/>
  <c r="AO622" i="8" s="1"/>
  <c r="AN622" i="8" s="1"/>
  <c r="AM622" i="8" s="1"/>
  <c r="AL622" i="8" s="1"/>
  <c r="AT610" i="8"/>
  <c r="AS610" i="8" s="1"/>
  <c r="AR610" i="8" s="1"/>
  <c r="AQ610" i="8" s="1"/>
  <c r="AP610" i="8" s="1"/>
  <c r="AO610" i="8" s="1"/>
  <c r="AN610" i="8" s="1"/>
  <c r="AM610" i="8" s="1"/>
  <c r="AL610" i="8" s="1"/>
  <c r="Z557" i="8"/>
  <c r="G557" i="8"/>
  <c r="AU557" i="8"/>
  <c r="Z531" i="8"/>
  <c r="AU531" i="8"/>
  <c r="G531" i="8"/>
  <c r="K423" i="8"/>
  <c r="K419" i="8"/>
  <c r="Z401" i="8"/>
  <c r="Z393" i="8"/>
  <c r="G393" i="8"/>
  <c r="AU393" i="8"/>
  <c r="Z622" i="8"/>
  <c r="G622" i="8"/>
  <c r="G620" i="8"/>
  <c r="K620" i="8" s="1"/>
  <c r="AU521" i="8"/>
  <c r="AT521" i="8" s="1"/>
  <c r="AU514" i="8"/>
  <c r="K457" i="8"/>
  <c r="K441" i="8"/>
  <c r="Z421" i="8"/>
  <c r="G421" i="8"/>
  <c r="AU421" i="8"/>
  <c r="G413" i="8"/>
  <c r="K413" i="8" s="1"/>
  <c r="K332" i="8"/>
  <c r="G611" i="8"/>
  <c r="G603" i="8"/>
  <c r="G599" i="8"/>
  <c r="K599" i="8" s="1"/>
  <c r="G591" i="8"/>
  <c r="AT584" i="8"/>
  <c r="G583" i="8"/>
  <c r="G575" i="8"/>
  <c r="AT568" i="8"/>
  <c r="AS568" i="8" s="1"/>
  <c r="AR568" i="8" s="1"/>
  <c r="AQ568" i="8" s="1"/>
  <c r="G559" i="8"/>
  <c r="G558" i="8"/>
  <c r="G451" i="8"/>
  <c r="AU441" i="8"/>
  <c r="AU415" i="8"/>
  <c r="AU414" i="8"/>
  <c r="AU398" i="8"/>
  <c r="AU366" i="8"/>
  <c r="AU365" i="8"/>
  <c r="G316" i="8"/>
  <c r="Z316" i="8"/>
  <c r="AU316" i="8"/>
  <c r="AU310" i="8"/>
  <c r="AT310" i="8" s="1"/>
  <c r="AS310" i="8" s="1"/>
  <c r="AR310" i="8" s="1"/>
  <c r="AQ310" i="8" s="1"/>
  <c r="AP310" i="8" s="1"/>
  <c r="AO310" i="8" s="1"/>
  <c r="AN310" i="8" s="1"/>
  <c r="AM310" i="8" s="1"/>
  <c r="AL310" i="8" s="1"/>
  <c r="G310" i="8"/>
  <c r="Z265" i="8"/>
  <c r="AU265" i="8"/>
  <c r="G265" i="8"/>
  <c r="Z263" i="8"/>
  <c r="G263" i="8"/>
  <c r="AT247" i="8"/>
  <c r="AS247" i="8" s="1"/>
  <c r="AR247" i="8" s="1"/>
  <c r="AQ247" i="8" s="1"/>
  <c r="AP247" i="8" s="1"/>
  <c r="AO247" i="8" s="1"/>
  <c r="AN247" i="8" s="1"/>
  <c r="AM247" i="8" s="1"/>
  <c r="AL247" i="8" s="1"/>
  <c r="G210" i="8"/>
  <c r="Z210" i="8"/>
  <c r="AU530" i="8"/>
  <c r="AU438" i="8"/>
  <c r="Z419" i="8"/>
  <c r="AU412" i="8"/>
  <c r="Z403" i="8"/>
  <c r="AU396" i="8"/>
  <c r="Z383" i="8"/>
  <c r="AU337" i="8"/>
  <c r="Z332" i="8"/>
  <c r="AU331" i="8"/>
  <c r="G331" i="8"/>
  <c r="G320" i="8"/>
  <c r="AU320" i="8"/>
  <c r="Z309" i="8"/>
  <c r="Z276" i="8"/>
  <c r="AU276" i="8"/>
  <c r="G276" i="8"/>
  <c r="AT251" i="8"/>
  <c r="AS251" i="8" s="1"/>
  <c r="AR251" i="8" s="1"/>
  <c r="AQ251" i="8" s="1"/>
  <c r="AP251" i="8" s="1"/>
  <c r="AO251" i="8" s="1"/>
  <c r="AN251" i="8" s="1"/>
  <c r="AM251" i="8" s="1"/>
  <c r="AL251" i="8" s="1"/>
  <c r="Z239" i="8"/>
  <c r="G239" i="8"/>
  <c r="K239" i="8" s="1"/>
  <c r="AU239" i="8"/>
  <c r="G610" i="8"/>
  <c r="G606" i="8"/>
  <c r="AT603" i="8"/>
  <c r="AS603" i="8"/>
  <c r="AR603" i="8" s="1"/>
  <c r="AQ603" i="8" s="1"/>
  <c r="AP603" i="8" s="1"/>
  <c r="AO603" i="8" s="1"/>
  <c r="AN603" i="8" s="1"/>
  <c r="AM603" i="8" s="1"/>
  <c r="AL603" i="8" s="1"/>
  <c r="G598" i="8"/>
  <c r="G594" i="8"/>
  <c r="G590" i="8"/>
  <c r="G586" i="8"/>
  <c r="G582" i="8"/>
  <c r="G574" i="8"/>
  <c r="G570" i="8"/>
  <c r="G566" i="8"/>
  <c r="G562" i="8"/>
  <c r="AT559" i="8"/>
  <c r="G539" i="8"/>
  <c r="AU453" i="8"/>
  <c r="AU410" i="8"/>
  <c r="AU394" i="8"/>
  <c r="AU345" i="8"/>
  <c r="AT345" i="8" s="1"/>
  <c r="AS345" i="8" s="1"/>
  <c r="AR345" i="8" s="1"/>
  <c r="AQ345" i="8" s="1"/>
  <c r="AP345" i="8" s="1"/>
  <c r="AO345" i="8" s="1"/>
  <c r="AN345" i="8" s="1"/>
  <c r="AM345" i="8" s="1"/>
  <c r="AL345" i="8" s="1"/>
  <c r="G343" i="8"/>
  <c r="AU343" i="8"/>
  <c r="AT319" i="8"/>
  <c r="AS319" i="8" s="1"/>
  <c r="AR319" i="8" s="1"/>
  <c r="AQ319" i="8" s="1"/>
  <c r="AP319" i="8" s="1"/>
  <c r="AO319" i="8" s="1"/>
  <c r="AN319" i="8" s="1"/>
  <c r="AM319" i="8" s="1"/>
  <c r="AL319" i="8" s="1"/>
  <c r="G308" i="8"/>
  <c r="K308" i="8" s="1"/>
  <c r="Z308" i="8"/>
  <c r="AU308" i="8"/>
  <c r="Z293" i="8"/>
  <c r="AU293" i="8"/>
  <c r="G293" i="8"/>
  <c r="Z289" i="8"/>
  <c r="AU289" i="8"/>
  <c r="G289" i="8"/>
  <c r="Z281" i="8"/>
  <c r="AU281" i="8"/>
  <c r="G281" i="8"/>
  <c r="G266" i="8"/>
  <c r="Z266" i="8"/>
  <c r="AU266" i="8"/>
  <c r="Z256" i="8"/>
  <c r="G256" i="8"/>
  <c r="G228" i="8"/>
  <c r="Z228" i="8"/>
  <c r="AU228" i="8"/>
  <c r="Z226" i="8"/>
  <c r="AU226" i="8"/>
  <c r="G226" i="8"/>
  <c r="Z207" i="8"/>
  <c r="G207" i="8"/>
  <c r="AU207" i="8"/>
  <c r="AS559" i="8"/>
  <c r="AR559" i="8" s="1"/>
  <c r="AQ559" i="8" s="1"/>
  <c r="AP559" i="8" s="1"/>
  <c r="AO559" i="8" s="1"/>
  <c r="AN559" i="8" s="1"/>
  <c r="AM559" i="8" s="1"/>
  <c r="AL559" i="8" s="1"/>
  <c r="Z559" i="8"/>
  <c r="Z558" i="8"/>
  <c r="Z530" i="8"/>
  <c r="Z457" i="8"/>
  <c r="Z441" i="8"/>
  <c r="Z438" i="8"/>
  <c r="AU431" i="8"/>
  <c r="Z415" i="8"/>
  <c r="Z396" i="8"/>
  <c r="Z366" i="8"/>
  <c r="AU349" i="8"/>
  <c r="Z344" i="8"/>
  <c r="G314" i="8"/>
  <c r="K314" i="8" s="1"/>
  <c r="AU302" i="8"/>
  <c r="Z287" i="8"/>
  <c r="G287" i="8"/>
  <c r="Z283" i="8"/>
  <c r="G283" i="8"/>
  <c r="Z279" i="8"/>
  <c r="G279" i="8"/>
  <c r="G278" i="8"/>
  <c r="Z278" i="8"/>
  <c r="AU278" i="8"/>
  <c r="AT263" i="8"/>
  <c r="AS263" i="8" s="1"/>
  <c r="AR263" i="8" s="1"/>
  <c r="AQ263" i="8" s="1"/>
  <c r="AP263" i="8" s="1"/>
  <c r="AO263" i="8" s="1"/>
  <c r="AN263" i="8" s="1"/>
  <c r="AM263" i="8" s="1"/>
  <c r="AL263" i="8" s="1"/>
  <c r="G232" i="8"/>
  <c r="Z232" i="8"/>
  <c r="AU232" i="8"/>
  <c r="Z218" i="8"/>
  <c r="G218" i="8"/>
  <c r="AU218" i="8"/>
  <c r="I209" i="8"/>
  <c r="AT186" i="8"/>
  <c r="AS186" i="8" s="1"/>
  <c r="AR186" i="8" s="1"/>
  <c r="AQ186" i="8" s="1"/>
  <c r="AP186" i="8" s="1"/>
  <c r="AO186" i="8" s="1"/>
  <c r="AN186" i="8" s="1"/>
  <c r="AM186" i="8" s="1"/>
  <c r="AL186" i="8" s="1"/>
  <c r="G625" i="8"/>
  <c r="G613" i="8"/>
  <c r="AT606" i="8"/>
  <c r="AS606" i="8" s="1"/>
  <c r="AR606" i="8" s="1"/>
  <c r="AQ606" i="8" s="1"/>
  <c r="AP606" i="8" s="1"/>
  <c r="AO606" i="8" s="1"/>
  <c r="AN606" i="8" s="1"/>
  <c r="AM606" i="8" s="1"/>
  <c r="AL606" i="8" s="1"/>
  <c r="G601" i="8"/>
  <c r="AT598" i="8"/>
  <c r="AS598" i="8" s="1"/>
  <c r="AR598" i="8" s="1"/>
  <c r="AQ598" i="8" s="1"/>
  <c r="AP598" i="8" s="1"/>
  <c r="AO598" i="8" s="1"/>
  <c r="AN598" i="8" s="1"/>
  <c r="AM598" i="8" s="1"/>
  <c r="AL598" i="8" s="1"/>
  <c r="AJ598" i="8" s="1"/>
  <c r="AT594" i="8"/>
  <c r="AS594" i="8" s="1"/>
  <c r="G593" i="8"/>
  <c r="G589" i="8"/>
  <c r="AT586" i="8"/>
  <c r="G585" i="8"/>
  <c r="AT582" i="8"/>
  <c r="AS582" i="8" s="1"/>
  <c r="AR582" i="8" s="1"/>
  <c r="AQ582" i="8" s="1"/>
  <c r="AP582" i="8" s="1"/>
  <c r="AO582" i="8" s="1"/>
  <c r="AN582" i="8" s="1"/>
  <c r="AM582" i="8" s="1"/>
  <c r="AL582" i="8" s="1"/>
  <c r="G581" i="8"/>
  <c r="G577" i="8"/>
  <c r="AT574" i="8"/>
  <c r="AS574" i="8" s="1"/>
  <c r="AR574" i="8" s="1"/>
  <c r="AQ574" i="8" s="1"/>
  <c r="AP574" i="8" s="1"/>
  <c r="AT570" i="8"/>
  <c r="AS570" i="8" s="1"/>
  <c r="AR570" i="8" s="1"/>
  <c r="AQ570" i="8" s="1"/>
  <c r="AP570" i="8" s="1"/>
  <c r="AO570" i="8" s="1"/>
  <c r="AN570" i="8" s="1"/>
  <c r="AM570" i="8" s="1"/>
  <c r="AL570" i="8" s="1"/>
  <c r="AK570" i="8" s="1"/>
  <c r="G569" i="8"/>
  <c r="AP568" i="8"/>
  <c r="AO568" i="8" s="1"/>
  <c r="AN568" i="8" s="1"/>
  <c r="AM568" i="8" s="1"/>
  <c r="AL568" i="8" s="1"/>
  <c r="AT566" i="8"/>
  <c r="AS566" i="8" s="1"/>
  <c r="AR566" i="8" s="1"/>
  <c r="AQ566" i="8" s="1"/>
  <c r="AP566" i="8" s="1"/>
  <c r="AO566" i="8" s="1"/>
  <c r="AN566" i="8" s="1"/>
  <c r="AM566" i="8" s="1"/>
  <c r="AL566" i="8" s="1"/>
  <c r="G565" i="8"/>
  <c r="AT562" i="8"/>
  <c r="AT558" i="8"/>
  <c r="AS558" i="8" s="1"/>
  <c r="AR558" i="8"/>
  <c r="AQ558" i="8" s="1"/>
  <c r="AP558" i="8" s="1"/>
  <c r="AO558" i="8" s="1"/>
  <c r="AN558" i="8" s="1"/>
  <c r="AM558" i="8" s="1"/>
  <c r="AL558" i="8" s="1"/>
  <c r="AU549" i="8"/>
  <c r="AT549" i="8" s="1"/>
  <c r="G518" i="8"/>
  <c r="G517" i="8"/>
  <c r="Z453" i="8"/>
  <c r="AU423" i="8"/>
  <c r="Z410" i="8"/>
  <c r="AU407" i="8"/>
  <c r="AU406" i="8"/>
  <c r="AT406" i="8" s="1"/>
  <c r="AS406" i="8" s="1"/>
  <c r="AR406" i="8" s="1"/>
  <c r="AQ406" i="8" s="1"/>
  <c r="AP406" i="8" s="1"/>
  <c r="AO406" i="8" s="1"/>
  <c r="AN406" i="8" s="1"/>
  <c r="AM406" i="8" s="1"/>
  <c r="AL406" i="8" s="1"/>
  <c r="AI406" i="8" s="1"/>
  <c r="Z394" i="8"/>
  <c r="G339" i="8"/>
  <c r="AU339" i="8"/>
  <c r="AU332" i="8"/>
  <c r="Z330" i="8"/>
  <c r="AU326" i="8"/>
  <c r="G326" i="8"/>
  <c r="AT313" i="8"/>
  <c r="AS313" i="8" s="1"/>
  <c r="AR313" i="8" s="1"/>
  <c r="AQ313" i="8" s="1"/>
  <c r="AP313" i="8" s="1"/>
  <c r="AO313" i="8" s="1"/>
  <c r="AN313" i="8" s="1"/>
  <c r="AM313" i="8" s="1"/>
  <c r="AL313" i="8" s="1"/>
  <c r="Z313" i="8"/>
  <c r="Z269" i="8"/>
  <c r="AU269" i="8"/>
  <c r="G269" i="8"/>
  <c r="G259" i="8"/>
  <c r="AU241" i="8"/>
  <c r="AT241" i="8" s="1"/>
  <c r="AS241" i="8" s="1"/>
  <c r="AR241" i="8" s="1"/>
  <c r="AQ241" i="8" s="1"/>
  <c r="AP241" i="8" s="1"/>
  <c r="AO241" i="8" s="1"/>
  <c r="AN241" i="8" s="1"/>
  <c r="AM241" i="8" s="1"/>
  <c r="AL241" i="8" s="1"/>
  <c r="Z610" i="8"/>
  <c r="Z606" i="8"/>
  <c r="Z602" i="8"/>
  <c r="Z598" i="8"/>
  <c r="AR594" i="8"/>
  <c r="AQ594" i="8" s="1"/>
  <c r="AP594" i="8" s="1"/>
  <c r="AO594" i="8" s="1"/>
  <c r="AN594" i="8" s="1"/>
  <c r="AM594" i="8" s="1"/>
  <c r="AL594" i="8" s="1"/>
  <c r="Z594" i="8"/>
  <c r="AS586" i="8"/>
  <c r="AR586" i="8" s="1"/>
  <c r="AQ586" i="8" s="1"/>
  <c r="AP586" i="8" s="1"/>
  <c r="AO586" i="8" s="1"/>
  <c r="AN586" i="8" s="1"/>
  <c r="AM586" i="8" s="1"/>
  <c r="AL586" i="8" s="1"/>
  <c r="Z586" i="8"/>
  <c r="Z582" i="8"/>
  <c r="Z574" i="8"/>
  <c r="Z570" i="8"/>
  <c r="Z566" i="8"/>
  <c r="AS562" i="8"/>
  <c r="AR562" i="8"/>
  <c r="AQ562" i="8" s="1"/>
  <c r="AP562" i="8" s="1"/>
  <c r="AO562" i="8" s="1"/>
  <c r="AN562" i="8" s="1"/>
  <c r="AM562" i="8" s="1"/>
  <c r="AL562" i="8" s="1"/>
  <c r="Z562" i="8"/>
  <c r="Z553" i="8"/>
  <c r="AU539" i="8"/>
  <c r="AT539" i="8" s="1"/>
  <c r="AS539" i="8" s="1"/>
  <c r="AR539" i="8" s="1"/>
  <c r="AQ539" i="8" s="1"/>
  <c r="Z539" i="8"/>
  <c r="AU474" i="8"/>
  <c r="Z437" i="8"/>
  <c r="AU420" i="8"/>
  <c r="Z411" i="8"/>
  <c r="Z408" i="8"/>
  <c r="AU404" i="8"/>
  <c r="Z395" i="8"/>
  <c r="AU386" i="8"/>
  <c r="Z360" i="8"/>
  <c r="Z349" i="8"/>
  <c r="Z345" i="8"/>
  <c r="Z343" i="8"/>
  <c r="Z337" i="8"/>
  <c r="AU325" i="8"/>
  <c r="Z321" i="8"/>
  <c r="Z320" i="8"/>
  <c r="AU306" i="8"/>
  <c r="G306" i="8"/>
  <c r="Z270" i="8"/>
  <c r="AU262" i="8"/>
  <c r="G262" i="8"/>
  <c r="Z262" i="8"/>
  <c r="AU256" i="8"/>
  <c r="G225" i="8"/>
  <c r="Z225" i="8"/>
  <c r="AU225" i="8"/>
  <c r="I169" i="8"/>
  <c r="G608" i="8"/>
  <c r="G604" i="8"/>
  <c r="G596" i="8"/>
  <c r="G588" i="8"/>
  <c r="G584" i="8"/>
  <c r="G576" i="8"/>
  <c r="G572" i="8"/>
  <c r="G568" i="8"/>
  <c r="K568" i="8" s="1"/>
  <c r="G560" i="8"/>
  <c r="AU519" i="8"/>
  <c r="G485" i="8"/>
  <c r="AU457" i="8"/>
  <c r="AU450" i="8"/>
  <c r="AU419" i="8"/>
  <c r="AU418" i="8"/>
  <c r="AU403" i="8"/>
  <c r="AU402" i="8"/>
  <c r="AU382" i="8"/>
  <c r="G335" i="8"/>
  <c r="AU335" i="8"/>
  <c r="Z331" i="8"/>
  <c r="Z323" i="8"/>
  <c r="G323" i="8"/>
  <c r="AU318" i="8"/>
  <c r="G318" i="8"/>
  <c r="Z310" i="8"/>
  <c r="AT305" i="8"/>
  <c r="AS305" i="8"/>
  <c r="AR305" i="8" s="1"/>
  <c r="AQ305" i="8" s="1"/>
  <c r="AP305" i="8" s="1"/>
  <c r="AO305" i="8" s="1"/>
  <c r="AN305" i="8" s="1"/>
  <c r="AM305" i="8" s="1"/>
  <c r="AL305" i="8" s="1"/>
  <c r="AI305" i="8" s="1"/>
  <c r="Z305" i="8"/>
  <c r="AU287" i="8"/>
  <c r="AU283" i="8"/>
  <c r="AU279" i="8"/>
  <c r="Z251" i="8"/>
  <c r="G251" i="8"/>
  <c r="Z246" i="8"/>
  <c r="G246" i="8"/>
  <c r="AU246" i="8"/>
  <c r="G242" i="8"/>
  <c r="Z242" i="8"/>
  <c r="AU242" i="8"/>
  <c r="K217" i="8"/>
  <c r="AU556" i="8"/>
  <c r="AU442" i="8"/>
  <c r="Z423" i="8"/>
  <c r="AU416" i="8"/>
  <c r="Z407" i="8"/>
  <c r="AU375" i="8"/>
  <c r="AU347" i="8"/>
  <c r="AU341" i="8"/>
  <c r="K330" i="8"/>
  <c r="Z329" i="8"/>
  <c r="Z325" i="8"/>
  <c r="G274" i="8"/>
  <c r="K274" i="8" s="1"/>
  <c r="Z274" i="8"/>
  <c r="AU274" i="8"/>
  <c r="G254" i="8"/>
  <c r="Z254" i="8"/>
  <c r="AU254" i="8"/>
  <c r="G235" i="8"/>
  <c r="AU235" i="8"/>
  <c r="AU230" i="8"/>
  <c r="Z215" i="8"/>
  <c r="G215" i="8"/>
  <c r="AU215" i="8"/>
  <c r="AS294" i="8"/>
  <c r="AR294" i="8" s="1"/>
  <c r="AQ294" i="8" s="1"/>
  <c r="AP294" i="8" s="1"/>
  <c r="AO294" i="8" s="1"/>
  <c r="AN294" i="8" s="1"/>
  <c r="AM294" i="8" s="1"/>
  <c r="AL294" i="8" s="1"/>
  <c r="AK294" i="8" s="1"/>
  <c r="Z294" i="8"/>
  <c r="AU260" i="8"/>
  <c r="AT260" i="8" s="1"/>
  <c r="AS260" i="8" s="1"/>
  <c r="AR260" i="8" s="1"/>
  <c r="AQ260" i="8" s="1"/>
  <c r="AP260" i="8" s="1"/>
  <c r="AO260" i="8" s="1"/>
  <c r="AN260" i="8" s="1"/>
  <c r="AM260" i="8" s="1"/>
  <c r="AL260" i="8" s="1"/>
  <c r="Z217" i="8"/>
  <c r="AT200" i="8"/>
  <c r="AS200" i="8" s="1"/>
  <c r="AR200" i="8" s="1"/>
  <c r="AQ200" i="8" s="1"/>
  <c r="AP200" i="8" s="1"/>
  <c r="AO200" i="8" s="1"/>
  <c r="AN200" i="8" s="1"/>
  <c r="AM200" i="8" s="1"/>
  <c r="AL200" i="8" s="1"/>
  <c r="Z189" i="8"/>
  <c r="AU189" i="8"/>
  <c r="AT189" i="8" s="1"/>
  <c r="G189" i="8"/>
  <c r="AU173" i="8"/>
  <c r="AU166" i="8"/>
  <c r="G166" i="8"/>
  <c r="AU157" i="8"/>
  <c r="G157" i="8"/>
  <c r="Z157" i="8"/>
  <c r="AU150" i="8"/>
  <c r="G150" i="8"/>
  <c r="Z150" i="8"/>
  <c r="Z143" i="8"/>
  <c r="G143" i="8"/>
  <c r="G114" i="8"/>
  <c r="Z114" i="8"/>
  <c r="AU114" i="8"/>
  <c r="AU109" i="8"/>
  <c r="G109" i="8"/>
  <c r="I109" i="8" s="1"/>
  <c r="Z109" i="8"/>
  <c r="G77" i="8"/>
  <c r="AU77" i="8"/>
  <c r="Z77" i="8"/>
  <c r="G319" i="8"/>
  <c r="G315" i="8"/>
  <c r="G303" i="8"/>
  <c r="K303" i="8" s="1"/>
  <c r="Z301" i="8"/>
  <c r="Z297" i="8"/>
  <c r="G296" i="8"/>
  <c r="Z290" i="8"/>
  <c r="Z282" i="8"/>
  <c r="G277" i="8"/>
  <c r="G273" i="8"/>
  <c r="G258" i="8"/>
  <c r="K258" i="8" s="1"/>
  <c r="G249" i="8"/>
  <c r="G240" i="8"/>
  <c r="G222" i="8"/>
  <c r="I222" i="8" s="1"/>
  <c r="AU220" i="8"/>
  <c r="AU209" i="8"/>
  <c r="Z208" i="8"/>
  <c r="AU196" i="8"/>
  <c r="Z172" i="8"/>
  <c r="Z171" i="8"/>
  <c r="Z167" i="8"/>
  <c r="AU167" i="8"/>
  <c r="G167" i="8"/>
  <c r="Z145" i="8"/>
  <c r="AU145" i="8"/>
  <c r="G145" i="8"/>
  <c r="I145" i="8" s="1"/>
  <c r="G133" i="8"/>
  <c r="I133" i="8" s="1"/>
  <c r="G116" i="8"/>
  <c r="Z116" i="8"/>
  <c r="AU116" i="8"/>
  <c r="AT116" i="8" s="1"/>
  <c r="AS116" i="8" s="1"/>
  <c r="AR116" i="8" s="1"/>
  <c r="AQ116" i="8" s="1"/>
  <c r="AP116" i="8" s="1"/>
  <c r="AO116" i="8" s="1"/>
  <c r="AN116" i="8" s="1"/>
  <c r="AM116" i="8" s="1"/>
  <c r="AL116" i="8" s="1"/>
  <c r="R104" i="8"/>
  <c r="Z104" i="8"/>
  <c r="AU104" i="8"/>
  <c r="Z82" i="8"/>
  <c r="AU82" i="8"/>
  <c r="G82" i="8"/>
  <c r="J68" i="8"/>
  <c r="G58" i="8"/>
  <c r="Z58" i="8"/>
  <c r="AU58" i="8"/>
  <c r="Z47" i="8"/>
  <c r="G47" i="8"/>
  <c r="AU47" i="8"/>
  <c r="I37" i="8"/>
  <c r="I250" i="8"/>
  <c r="AU224" i="8"/>
  <c r="Z224" i="8"/>
  <c r="G211" i="8"/>
  <c r="Z199" i="8"/>
  <c r="G199" i="8"/>
  <c r="Z191" i="8"/>
  <c r="AU191" i="8"/>
  <c r="G191" i="8"/>
  <c r="Z182" i="8"/>
  <c r="Z181" i="8"/>
  <c r="AU181" i="8"/>
  <c r="G181" i="8"/>
  <c r="AU169" i="8"/>
  <c r="Z159" i="8"/>
  <c r="AU159" i="8"/>
  <c r="G159" i="8"/>
  <c r="G147" i="8"/>
  <c r="Z147" i="8"/>
  <c r="AU147" i="8"/>
  <c r="Z128" i="8"/>
  <c r="AU128" i="8"/>
  <c r="G128" i="8"/>
  <c r="G106" i="8"/>
  <c r="Z106" i="8"/>
  <c r="AU106" i="8"/>
  <c r="G94" i="8"/>
  <c r="Z94" i="8"/>
  <c r="AU94" i="8"/>
  <c r="AU89" i="8"/>
  <c r="G89" i="8"/>
  <c r="Z89" i="8"/>
  <c r="AU84" i="8"/>
  <c r="G79" i="8"/>
  <c r="Z79" i="8"/>
  <c r="AU79" i="8"/>
  <c r="J60" i="8"/>
  <c r="H49" i="8"/>
  <c r="AT315" i="8"/>
  <c r="AS315" i="8" s="1"/>
  <c r="AR315" i="8" s="1"/>
  <c r="AQ315" i="8" s="1"/>
  <c r="AP315" i="8" s="1"/>
  <c r="AO315" i="8" s="1"/>
  <c r="AN315" i="8" s="1"/>
  <c r="AM315" i="8" s="1"/>
  <c r="AL315" i="8" s="1"/>
  <c r="AI315" i="8" s="1"/>
  <c r="AT303" i="8"/>
  <c r="AT296" i="8"/>
  <c r="AS296" i="8" s="1"/>
  <c r="AR296" i="8" s="1"/>
  <c r="AQ296" i="8" s="1"/>
  <c r="AP296" i="8" s="1"/>
  <c r="AO296" i="8" s="1"/>
  <c r="AN296" i="8" s="1"/>
  <c r="AM296" i="8" s="1"/>
  <c r="AL296" i="8" s="1"/>
  <c r="AT277" i="8"/>
  <c r="AS277" i="8" s="1"/>
  <c r="AR277" i="8" s="1"/>
  <c r="AQ277" i="8" s="1"/>
  <c r="AP277" i="8" s="1"/>
  <c r="AO277" i="8" s="1"/>
  <c r="AN277" i="8" s="1"/>
  <c r="AM277" i="8" s="1"/>
  <c r="AL277" i="8" s="1"/>
  <c r="AJ277" i="8" s="1"/>
  <c r="AU258" i="8"/>
  <c r="AT258" i="8" s="1"/>
  <c r="G227" i="8"/>
  <c r="AU213" i="8"/>
  <c r="Z212" i="8"/>
  <c r="AU208" i="8"/>
  <c r="G193" i="8"/>
  <c r="Z193" i="8"/>
  <c r="AU193" i="8"/>
  <c r="AU188" i="8"/>
  <c r="AU182" i="8"/>
  <c r="AU180" i="8"/>
  <c r="AU149" i="8"/>
  <c r="G149" i="8"/>
  <c r="Z149" i="8"/>
  <c r="AU142" i="8"/>
  <c r="G142" i="8"/>
  <c r="Z142" i="8"/>
  <c r="Z130" i="8"/>
  <c r="AU130" i="8"/>
  <c r="G130" i="8"/>
  <c r="I130" i="8" s="1"/>
  <c r="AU108" i="8"/>
  <c r="G108" i="8"/>
  <c r="Z108" i="8"/>
  <c r="Z101" i="8"/>
  <c r="AU101" i="8"/>
  <c r="G101" i="8"/>
  <c r="AU96" i="8"/>
  <c r="G96" i="8"/>
  <c r="Z96" i="8"/>
  <c r="I76" i="8"/>
  <c r="Z72" i="8"/>
  <c r="AU72" i="8"/>
  <c r="G72" i="8"/>
  <c r="AT64" i="8"/>
  <c r="AS64" i="8" s="1"/>
  <c r="AR64" i="8" s="1"/>
  <c r="AQ64" i="8" s="1"/>
  <c r="AP64" i="8" s="1"/>
  <c r="AO64" i="8" s="1"/>
  <c r="AN64" i="8" s="1"/>
  <c r="AM64" i="8" s="1"/>
  <c r="AL64" i="8" s="1"/>
  <c r="AI64" i="8" s="1"/>
  <c r="Z319" i="8"/>
  <c r="Z315" i="8"/>
  <c r="AS303" i="8"/>
  <c r="AR303" i="8" s="1"/>
  <c r="AQ303" i="8" s="1"/>
  <c r="AP303" i="8" s="1"/>
  <c r="AO303" i="8" s="1"/>
  <c r="AN303" i="8" s="1"/>
  <c r="AM303" i="8" s="1"/>
  <c r="AL303" i="8" s="1"/>
  <c r="Z303" i="8"/>
  <c r="AT299" i="8"/>
  <c r="AS299" i="8" s="1"/>
  <c r="AR299" i="8" s="1"/>
  <c r="AQ299" i="8" s="1"/>
  <c r="AP299" i="8" s="1"/>
  <c r="AO299" i="8" s="1"/>
  <c r="AN299" i="8" s="1"/>
  <c r="AM299" i="8" s="1"/>
  <c r="AL299" i="8" s="1"/>
  <c r="Z296" i="8"/>
  <c r="Z277" i="8"/>
  <c r="AU264" i="8"/>
  <c r="AU237" i="8"/>
  <c r="AT237" i="8" s="1"/>
  <c r="AS237" i="8" s="1"/>
  <c r="AR237" i="8" s="1"/>
  <c r="AQ237" i="8" s="1"/>
  <c r="AP237" i="8" s="1"/>
  <c r="AO237" i="8" s="1"/>
  <c r="AN237" i="8" s="1"/>
  <c r="AM237" i="8" s="1"/>
  <c r="AL237" i="8" s="1"/>
  <c r="Z209" i="8"/>
  <c r="G208" i="8"/>
  <c r="AU198" i="8"/>
  <c r="G178" i="8"/>
  <c r="Z178" i="8"/>
  <c r="G165" i="8"/>
  <c r="Z137" i="8"/>
  <c r="AU137" i="8"/>
  <c r="G137" i="8"/>
  <c r="Z120" i="8"/>
  <c r="AU120" i="8"/>
  <c r="G120" i="8"/>
  <c r="G86" i="8"/>
  <c r="Z86" i="8"/>
  <c r="AU86" i="8"/>
  <c r="AU81" i="8"/>
  <c r="G81" i="8"/>
  <c r="I81" i="8" s="1"/>
  <c r="Z81" i="8"/>
  <c r="Z55" i="8"/>
  <c r="AU55" i="8"/>
  <c r="AT55" i="8" s="1"/>
  <c r="AS55" i="8" s="1"/>
  <c r="AR55" i="8" s="1"/>
  <c r="AQ55" i="8" s="1"/>
  <c r="AP55" i="8" s="1"/>
  <c r="AO55" i="8" s="1"/>
  <c r="AN55" i="8" s="1"/>
  <c r="AM55" i="8" s="1"/>
  <c r="AL55" i="8" s="1"/>
  <c r="H46" i="8"/>
  <c r="G224" i="8"/>
  <c r="AU217" i="8"/>
  <c r="G201" i="8"/>
  <c r="I201" i="8" s="1"/>
  <c r="AU201" i="8"/>
  <c r="AU199" i="8"/>
  <c r="AU192" i="8"/>
  <c r="AT178" i="8"/>
  <c r="AS178" i="8" s="1"/>
  <c r="AR178" i="8" s="1"/>
  <c r="AQ178" i="8" s="1"/>
  <c r="AP178" i="8" s="1"/>
  <c r="AO178" i="8" s="1"/>
  <c r="AN178" i="8" s="1"/>
  <c r="AM178" i="8" s="1"/>
  <c r="AL178" i="8" s="1"/>
  <c r="AU158" i="8"/>
  <c r="Z151" i="8"/>
  <c r="AU151" i="8"/>
  <c r="G151" i="8"/>
  <c r="G139" i="8"/>
  <c r="Z139" i="8"/>
  <c r="AU139" i="8"/>
  <c r="Z122" i="8"/>
  <c r="AU122" i="8"/>
  <c r="G122" i="8"/>
  <c r="Z98" i="8"/>
  <c r="AU98" i="8"/>
  <c r="G98" i="8"/>
  <c r="Z93" i="8"/>
  <c r="AU93" i="8"/>
  <c r="G93" i="8"/>
  <c r="AU88" i="8"/>
  <c r="G88" i="8"/>
  <c r="Z88" i="8"/>
  <c r="AU78" i="8"/>
  <c r="G69" i="8"/>
  <c r="J69" i="8" s="1"/>
  <c r="J57" i="8"/>
  <c r="H41" i="8"/>
  <c r="Z247" i="8"/>
  <c r="G219" i="8"/>
  <c r="K219" i="8" s="1"/>
  <c r="J198" i="8"/>
  <c r="AT194" i="8"/>
  <c r="AS194" i="8" s="1"/>
  <c r="AR194" i="8" s="1"/>
  <c r="AQ194" i="8" s="1"/>
  <c r="AP194" i="8" s="1"/>
  <c r="AO194" i="8" s="1"/>
  <c r="AN194" i="8" s="1"/>
  <c r="AM194" i="8" s="1"/>
  <c r="AL194" i="8" s="1"/>
  <c r="AI194" i="8" s="1"/>
  <c r="Z153" i="8"/>
  <c r="AU153" i="8"/>
  <c r="G153" i="8"/>
  <c r="AU141" i="8"/>
  <c r="AU134" i="8"/>
  <c r="G134" i="8"/>
  <c r="Z134" i="8"/>
  <c r="Z129" i="8"/>
  <c r="AU129" i="8"/>
  <c r="G129" i="8"/>
  <c r="Z112" i="8"/>
  <c r="AU112" i="8"/>
  <c r="G112" i="8"/>
  <c r="G100" i="8"/>
  <c r="I100" i="8" s="1"/>
  <c r="AU71" i="8"/>
  <c r="Z61" i="8"/>
  <c r="G61" i="8"/>
  <c r="AU61" i="8"/>
  <c r="I50" i="8"/>
  <c r="H44" i="8"/>
  <c r="AU255" i="8"/>
  <c r="Z250" i="8"/>
  <c r="AT227" i="8"/>
  <c r="AS227" i="8" s="1"/>
  <c r="AR227" i="8" s="1"/>
  <c r="AQ227" i="8" s="1"/>
  <c r="AP227" i="8" s="1"/>
  <c r="AO227" i="8" s="1"/>
  <c r="AN227" i="8" s="1"/>
  <c r="AM227" i="8" s="1"/>
  <c r="AL227" i="8" s="1"/>
  <c r="Z227" i="8"/>
  <c r="AS212" i="8"/>
  <c r="AR212" i="8" s="1"/>
  <c r="AQ212" i="8" s="1"/>
  <c r="AP212" i="8" s="1"/>
  <c r="AO212" i="8" s="1"/>
  <c r="AN212" i="8" s="1"/>
  <c r="AM212" i="8" s="1"/>
  <c r="AL212" i="8" s="1"/>
  <c r="AU205" i="8"/>
  <c r="G186" i="8"/>
  <c r="Z186" i="8"/>
  <c r="G185" i="8"/>
  <c r="Z185" i="8"/>
  <c r="AU185" i="8"/>
  <c r="Z174" i="8"/>
  <c r="AU174" i="8"/>
  <c r="G174" i="8"/>
  <c r="Z169" i="8"/>
  <c r="G155" i="8"/>
  <c r="Z155" i="8"/>
  <c r="AU155" i="8"/>
  <c r="G124" i="8"/>
  <c r="I124" i="8" s="1"/>
  <c r="Z124" i="8"/>
  <c r="AU124" i="8"/>
  <c r="G63" i="8"/>
  <c r="AU63" i="8"/>
  <c r="Z63" i="8"/>
  <c r="G54" i="8"/>
  <c r="H54" i="8" s="1"/>
  <c r="G183" i="8"/>
  <c r="G162" i="8"/>
  <c r="AU156" i="8"/>
  <c r="AT156" i="8" s="1"/>
  <c r="G146" i="8"/>
  <c r="AU140" i="8"/>
  <c r="G138" i="8"/>
  <c r="AU132" i="8"/>
  <c r="AU125" i="8"/>
  <c r="AU117" i="8"/>
  <c r="AU107" i="8"/>
  <c r="AU103" i="8"/>
  <c r="AT103" i="8" s="1"/>
  <c r="AS103" i="8" s="1"/>
  <c r="AR103" i="8" s="1"/>
  <c r="AQ103" i="8" s="1"/>
  <c r="AP103" i="8" s="1"/>
  <c r="AO103" i="8" s="1"/>
  <c r="AN103" i="8" s="1"/>
  <c r="AM103" i="8" s="1"/>
  <c r="AL103" i="8" s="1"/>
  <c r="AU95" i="8"/>
  <c r="AU75" i="8"/>
  <c r="Z75" i="8"/>
  <c r="G52" i="8"/>
  <c r="BH40" i="8"/>
  <c r="BG40" i="8"/>
  <c r="BF40" i="8"/>
  <c r="BE40" i="8"/>
  <c r="BD40" i="8"/>
  <c r="BC40" i="8"/>
  <c r="BI35" i="8"/>
  <c r="BH35" i="8"/>
  <c r="BK31" i="8"/>
  <c r="BJ31" i="8"/>
  <c r="BI31" i="8"/>
  <c r="BH31" i="8"/>
  <c r="BG31" i="8"/>
  <c r="BF31" i="8"/>
  <c r="BE31" i="8"/>
  <c r="BD31" i="8"/>
  <c r="BC31" i="8"/>
  <c r="BF20" i="8"/>
  <c r="BE20" i="8"/>
  <c r="BD20" i="8"/>
  <c r="BC20" i="8"/>
  <c r="Z76" i="8"/>
  <c r="AU70" i="8"/>
  <c r="AU56" i="8"/>
  <c r="AT56" i="8" s="1"/>
  <c r="Z46" i="8"/>
  <c r="AU45" i="8"/>
  <c r="AU44" i="8"/>
  <c r="BK41" i="8"/>
  <c r="BJ41" i="8"/>
  <c r="BI41" i="8"/>
  <c r="BH41" i="8"/>
  <c r="BG41" i="8"/>
  <c r="BF41" i="8"/>
  <c r="BE41" i="8"/>
  <c r="BD41" i="8"/>
  <c r="BC41" i="8"/>
  <c r="AU23" i="8"/>
  <c r="AU183" i="8"/>
  <c r="AU162" i="8"/>
  <c r="AU154" i="8"/>
  <c r="G152" i="8"/>
  <c r="AU146" i="8"/>
  <c r="G144" i="8"/>
  <c r="Z140" i="8"/>
  <c r="AU138" i="8"/>
  <c r="Z132" i="8"/>
  <c r="Z125" i="8"/>
  <c r="G121" i="8"/>
  <c r="Z117" i="8"/>
  <c r="AU115" i="8"/>
  <c r="Z103" i="8"/>
  <c r="G91" i="8"/>
  <c r="Z87" i="8"/>
  <c r="G74" i="8"/>
  <c r="G70" i="8"/>
  <c r="Z57" i="8"/>
  <c r="G56" i="8"/>
  <c r="Z35" i="8"/>
  <c r="Z33" i="8"/>
  <c r="AU33" i="8"/>
  <c r="G33" i="8"/>
  <c r="AU68" i="8"/>
  <c r="G64" i="8"/>
  <c r="Z64" i="8"/>
  <c r="AU60" i="8"/>
  <c r="AT60" i="8" s="1"/>
  <c r="AS60" i="8" s="1"/>
  <c r="Z59" i="8"/>
  <c r="Z50" i="8"/>
  <c r="AU49" i="8"/>
  <c r="Z48" i="8"/>
  <c r="Z37" i="8"/>
  <c r="AU37" i="8"/>
  <c r="AT36" i="8"/>
  <c r="AS36" i="8"/>
  <c r="AR36" i="8" s="1"/>
  <c r="AQ36" i="8" s="1"/>
  <c r="AP36" i="8" s="1"/>
  <c r="AO36" i="8" s="1"/>
  <c r="AN36" i="8" s="1"/>
  <c r="AM36" i="8" s="1"/>
  <c r="AL36" i="8" s="1"/>
  <c r="Z25" i="8"/>
  <c r="Z183" i="8"/>
  <c r="AU152" i="8"/>
  <c r="AU144" i="8"/>
  <c r="AU121" i="8"/>
  <c r="AU91" i="8"/>
  <c r="G75" i="8"/>
  <c r="AU46" i="8"/>
  <c r="BK44" i="8"/>
  <c r="BJ44" i="8" s="1"/>
  <c r="BI44" i="8" s="1"/>
  <c r="BH44" i="8" s="1"/>
  <c r="BG44" i="8" s="1"/>
  <c r="BF44" i="8" s="1"/>
  <c r="BE44" i="8" s="1"/>
  <c r="BD44" i="8" s="1"/>
  <c r="BC44" i="8" s="1"/>
  <c r="Z44" i="8"/>
  <c r="BK43" i="8"/>
  <c r="Z43" i="8"/>
  <c r="AU67" i="8"/>
  <c r="AU59" i="8"/>
  <c r="AU48" i="8"/>
  <c r="BJ43" i="8"/>
  <c r="BI43" i="8"/>
  <c r="BH43" i="8"/>
  <c r="BG43" i="8"/>
  <c r="BF43" i="8"/>
  <c r="BE43" i="8"/>
  <c r="BD43" i="8"/>
  <c r="BC43" i="8"/>
  <c r="BI37" i="8"/>
  <c r="BH37" i="8"/>
  <c r="BG37" i="8"/>
  <c r="BF37" i="8"/>
  <c r="BE37" i="8"/>
  <c r="BD37" i="8"/>
  <c r="BC37" i="8"/>
  <c r="BK37" i="8"/>
  <c r="BJ37" i="8"/>
  <c r="BK33" i="8"/>
  <c r="BJ33" i="8"/>
  <c r="BI33" i="8"/>
  <c r="BH33" i="8"/>
  <c r="BG33" i="8"/>
  <c r="BF33" i="8"/>
  <c r="BE33" i="8"/>
  <c r="BD33" i="8"/>
  <c r="BC33" i="8"/>
  <c r="BJ12" i="8"/>
  <c r="BI12" i="8"/>
  <c r="BH12" i="8"/>
  <c r="BG12" i="8"/>
  <c r="BF12" i="8"/>
  <c r="BE12" i="8"/>
  <c r="BD12" i="8"/>
  <c r="BC12" i="8"/>
  <c r="BK12" i="8"/>
  <c r="G156" i="8"/>
  <c r="I156" i="8" s="1"/>
  <c r="Z152" i="8"/>
  <c r="Z144" i="8"/>
  <c r="G140" i="8"/>
  <c r="G132" i="8"/>
  <c r="G125" i="8"/>
  <c r="Z121" i="8"/>
  <c r="G117" i="8"/>
  <c r="G107" i="8"/>
  <c r="G103" i="8"/>
  <c r="Z91" i="8"/>
  <c r="AU76" i="8"/>
  <c r="Z68" i="8"/>
  <c r="G67" i="8"/>
  <c r="J67" i="8" s="1"/>
  <c r="AU65" i="8"/>
  <c r="Z60" i="8"/>
  <c r="G59" i="8"/>
  <c r="AU50" i="8"/>
  <c r="Z49" i="8"/>
  <c r="G48" i="8"/>
  <c r="Z36" i="8"/>
  <c r="G36" i="8"/>
  <c r="AU29" i="8"/>
  <c r="Z29" i="8"/>
  <c r="AU27" i="8"/>
  <c r="G27" i="8"/>
  <c r="Z27" i="8"/>
  <c r="AU74" i="8"/>
  <c r="AU57" i="8"/>
  <c r="Z56" i="8"/>
  <c r="AU41" i="8"/>
  <c r="Z41" i="8"/>
  <c r="BK39" i="8"/>
  <c r="BJ39" i="8"/>
  <c r="BI39" i="8"/>
  <c r="BH39" i="8"/>
  <c r="BG39" i="8"/>
  <c r="BF39" i="8"/>
  <c r="BE39" i="8"/>
  <c r="BD39" i="8"/>
  <c r="BC39" i="8"/>
  <c r="BF30" i="8"/>
  <c r="BE30" i="8"/>
  <c r="BD30" i="8"/>
  <c r="BC30" i="8"/>
  <c r="BF28" i="8"/>
  <c r="BE28" i="8"/>
  <c r="BD28" i="8"/>
  <c r="BC28" i="8"/>
  <c r="Z21" i="8"/>
  <c r="AU21" i="8"/>
  <c r="G21" i="8"/>
  <c r="BJ42" i="8"/>
  <c r="BI42" i="8"/>
  <c r="BH42" i="8"/>
  <c r="BG42" i="8"/>
  <c r="BF42" i="8"/>
  <c r="BE42" i="8"/>
  <c r="BD42" i="8"/>
  <c r="BC42" i="8"/>
  <c r="BL38" i="8"/>
  <c r="BG35" i="8"/>
  <c r="BF35" i="8"/>
  <c r="BE35" i="8"/>
  <c r="BD35" i="8"/>
  <c r="BC35" i="8"/>
  <c r="BJ32" i="8"/>
  <c r="BI32" i="8"/>
  <c r="BH32" i="8"/>
  <c r="BG32" i="8"/>
  <c r="BF32" i="8"/>
  <c r="BE32" i="8"/>
  <c r="BD32" i="8"/>
  <c r="BC32" i="8"/>
  <c r="BJ30" i="8"/>
  <c r="BI30" i="8"/>
  <c r="BK29" i="8"/>
  <c r="BJ29" i="8"/>
  <c r="BI29" i="8"/>
  <c r="BH29" i="8"/>
  <c r="BG29" i="8"/>
  <c r="BF29" i="8"/>
  <c r="BE29" i="8"/>
  <c r="BD29" i="8"/>
  <c r="BC29" i="8"/>
  <c r="BJ28" i="8"/>
  <c r="BI28" i="8"/>
  <c r="BH28" i="8"/>
  <c r="BG28" i="8"/>
  <c r="BK27" i="8"/>
  <c r="BL26" i="8"/>
  <c r="G24" i="8"/>
  <c r="I24" i="8" s="1"/>
  <c r="BI21" i="8"/>
  <c r="BH21" i="8"/>
  <c r="BG21" i="8"/>
  <c r="BF21" i="8"/>
  <c r="BE21" i="8"/>
  <c r="BD21" i="8"/>
  <c r="BC21" i="8"/>
  <c r="BJ20" i="8"/>
  <c r="BI20" i="8"/>
  <c r="BH20" i="8"/>
  <c r="BG20" i="8"/>
  <c r="BJ19" i="8"/>
  <c r="BI19" i="8"/>
  <c r="BH19" i="8"/>
  <c r="BG19" i="8"/>
  <c r="BF19" i="8"/>
  <c r="BE19" i="8"/>
  <c r="BD19" i="8"/>
  <c r="BC19" i="8"/>
  <c r="BL2" i="8"/>
  <c r="BL3" i="8"/>
  <c r="BL4" i="8"/>
  <c r="BL9" i="8"/>
  <c r="BL8" i="8"/>
  <c r="BI17" i="8"/>
  <c r="BL16" i="8"/>
  <c r="BK14" i="8"/>
  <c r="BJ14" i="8"/>
  <c r="BI14" i="8"/>
  <c r="BH14" i="8"/>
  <c r="BG14" i="8"/>
  <c r="BF14" i="8"/>
  <c r="BE14" i="8"/>
  <c r="BD14" i="8"/>
  <c r="BC14" i="8"/>
  <c r="BL7" i="8"/>
  <c r="BJ27" i="8"/>
  <c r="BH17" i="8"/>
  <c r="BL11" i="8"/>
  <c r="BH30" i="8"/>
  <c r="BG30" i="8"/>
  <c r="BI27" i="8"/>
  <c r="BH27" i="8"/>
  <c r="BG27" i="8"/>
  <c r="BF27" i="8"/>
  <c r="BE27" i="8"/>
  <c r="BD27" i="8"/>
  <c r="BC27" i="8"/>
  <c r="BK25" i="8"/>
  <c r="AT24" i="8"/>
  <c r="AS24" i="8" s="1"/>
  <c r="AR24" i="8" s="1"/>
  <c r="AQ24" i="8" s="1"/>
  <c r="AP24" i="8" s="1"/>
  <c r="AO24" i="8" s="1"/>
  <c r="AN24" i="8" s="1"/>
  <c r="AM24" i="8" s="1"/>
  <c r="AL24" i="8" s="1"/>
  <c r="BK18" i="8"/>
  <c r="BG17" i="8"/>
  <c r="BF17" i="8"/>
  <c r="BE17" i="8"/>
  <c r="BD17" i="8"/>
  <c r="BC17" i="8"/>
  <c r="BJ25" i="8"/>
  <c r="BI25" i="8"/>
  <c r="BH25" i="8"/>
  <c r="BG25" i="8"/>
  <c r="BF25" i="8"/>
  <c r="BE25" i="8"/>
  <c r="BD25" i="8"/>
  <c r="BC25" i="8"/>
  <c r="Z24" i="8"/>
  <c r="BJ18" i="8"/>
  <c r="BI18" i="8"/>
  <c r="BH18" i="8"/>
  <c r="BG18" i="8"/>
  <c r="BF18" i="8"/>
  <c r="BE18" i="8"/>
  <c r="BD18" i="8"/>
  <c r="BC18" i="8"/>
  <c r="BJ36" i="8"/>
  <c r="BI36" i="8"/>
  <c r="BH36" i="8"/>
  <c r="BG36" i="8"/>
  <c r="BF36" i="8"/>
  <c r="BE36" i="8"/>
  <c r="BD36" i="8"/>
  <c r="BC36" i="8"/>
  <c r="BK35" i="8"/>
  <c r="BJ35" i="8"/>
  <c r="BL34" i="8"/>
  <c r="BJ24" i="8"/>
  <c r="BI24" i="8"/>
  <c r="BH24" i="8"/>
  <c r="BG24" i="8"/>
  <c r="BF24" i="8"/>
  <c r="BE24" i="8"/>
  <c r="BD24" i="8"/>
  <c r="BC24" i="8"/>
  <c r="BK23" i="8"/>
  <c r="BJ23" i="8"/>
  <c r="BI23" i="8"/>
  <c r="BH23" i="8"/>
  <c r="BG23" i="8"/>
  <c r="BF23" i="8"/>
  <c r="BE23" i="8"/>
  <c r="BD23" i="8"/>
  <c r="BC23" i="8"/>
  <c r="BL22" i="8"/>
  <c r="BL15" i="8"/>
  <c r="BL10" i="8"/>
  <c r="BL13" i="8"/>
  <c r="BL5" i="8"/>
  <c r="BL6" i="8"/>
  <c r="AB11" i="8"/>
  <c r="AY10" i="8"/>
  <c r="AY6" i="8"/>
  <c r="AU573" i="9"/>
  <c r="AY9" i="8"/>
  <c r="AY5" i="8"/>
  <c r="G568" i="9"/>
  <c r="G537" i="9"/>
  <c r="K537" i="9" s="1"/>
  <c r="Z519" i="9"/>
  <c r="Z402" i="9"/>
  <c r="AU402" i="9"/>
  <c r="AY4" i="8"/>
  <c r="Z561" i="9"/>
  <c r="K416" i="9"/>
  <c r="Z410" i="9"/>
  <c r="AY3" i="8"/>
  <c r="Z556" i="9"/>
  <c r="AU556" i="9"/>
  <c r="AY2" i="8"/>
  <c r="AY8" i="8"/>
  <c r="Z560" i="9"/>
  <c r="AU560" i="9"/>
  <c r="G560" i="9"/>
  <c r="G558" i="9"/>
  <c r="K558" i="9" s="1"/>
  <c r="Z558" i="9"/>
  <c r="K421" i="9"/>
  <c r="Z569" i="9"/>
  <c r="AU569" i="9"/>
  <c r="G569" i="9"/>
  <c r="G398" i="9"/>
  <c r="Z398" i="9"/>
  <c r="AU398" i="9"/>
  <c r="AT398" i="9" s="1"/>
  <c r="AS398" i="9" s="1"/>
  <c r="AR398" i="9" s="1"/>
  <c r="AQ398" i="9" s="1"/>
  <c r="AP398" i="9" s="1"/>
  <c r="AO398" i="9" s="1"/>
  <c r="AN398" i="9" s="1"/>
  <c r="AM398" i="9" s="1"/>
  <c r="AL398" i="9" s="1"/>
  <c r="K446" i="9"/>
  <c r="K435" i="9"/>
  <c r="Z571" i="9"/>
  <c r="AS563" i="9"/>
  <c r="AR563" i="9" s="1"/>
  <c r="AQ563" i="9" s="1"/>
  <c r="AP563" i="9" s="1"/>
  <c r="AO563" i="9" s="1"/>
  <c r="AN563" i="9" s="1"/>
  <c r="AM563" i="9" s="1"/>
  <c r="AL563" i="9" s="1"/>
  <c r="Z563" i="9"/>
  <c r="AS551" i="9"/>
  <c r="AR551" i="9" s="1"/>
  <c r="Z551" i="9"/>
  <c r="AU480" i="9"/>
  <c r="Z446" i="9"/>
  <c r="Z415" i="9"/>
  <c r="Z328" i="9"/>
  <c r="G316" i="9"/>
  <c r="Z316" i="9"/>
  <c r="AU316" i="9"/>
  <c r="G297" i="9"/>
  <c r="Z297" i="9"/>
  <c r="AU297" i="9"/>
  <c r="AU472" i="9"/>
  <c r="Z448" i="9"/>
  <c r="AU435" i="9"/>
  <c r="Z416" i="9"/>
  <c r="Z349" i="9"/>
  <c r="AU349" i="9"/>
  <c r="G349" i="9"/>
  <c r="AU305" i="9"/>
  <c r="Z291" i="9"/>
  <c r="G291" i="9"/>
  <c r="AU291" i="9"/>
  <c r="G271" i="9"/>
  <c r="AU271" i="9"/>
  <c r="Z271" i="9"/>
  <c r="AQ551" i="9"/>
  <c r="AP551" i="9" s="1"/>
  <c r="AO551" i="9" s="1"/>
  <c r="AN551" i="9" s="1"/>
  <c r="AM551" i="9" s="1"/>
  <c r="AL551" i="9" s="1"/>
  <c r="G527" i="9"/>
  <c r="AU389" i="9"/>
  <c r="Z301" i="9"/>
  <c r="AU301" i="9"/>
  <c r="G301" i="9"/>
  <c r="AU285" i="9"/>
  <c r="AU421" i="9"/>
  <c r="Z408" i="9"/>
  <c r="G408" i="9"/>
  <c r="K408" i="9" s="1"/>
  <c r="AU397" i="9"/>
  <c r="AU386" i="9"/>
  <c r="G362" i="9"/>
  <c r="Z362" i="9"/>
  <c r="AU362" i="9"/>
  <c r="G350" i="9"/>
  <c r="K350" i="9" s="1"/>
  <c r="Z315" i="9"/>
  <c r="G315" i="9"/>
  <c r="AU307" i="9"/>
  <c r="Z293" i="9"/>
  <c r="AU293" i="9"/>
  <c r="AT293" i="9" s="1"/>
  <c r="AS293" i="9" s="1"/>
  <c r="AR293" i="9" s="1"/>
  <c r="AQ293" i="9" s="1"/>
  <c r="AP293" i="9" s="1"/>
  <c r="AO293" i="9" s="1"/>
  <c r="AN293" i="9" s="1"/>
  <c r="AM293" i="9" s="1"/>
  <c r="AL293" i="9" s="1"/>
  <c r="G293" i="9"/>
  <c r="G277" i="9"/>
  <c r="AU277" i="9"/>
  <c r="Z277" i="9"/>
  <c r="Z258" i="9"/>
  <c r="G258" i="9"/>
  <c r="AU258" i="9"/>
  <c r="AU483" i="9"/>
  <c r="AU419" i="9"/>
  <c r="G329" i="9"/>
  <c r="Z329" i="9"/>
  <c r="AU329" i="9"/>
  <c r="Z304" i="9"/>
  <c r="G304" i="9"/>
  <c r="AU304" i="9"/>
  <c r="AT304" i="9" s="1"/>
  <c r="AS304" i="9" s="1"/>
  <c r="AR304" i="9" s="1"/>
  <c r="AQ304" i="9" s="1"/>
  <c r="AP304" i="9" s="1"/>
  <c r="AO304" i="9" s="1"/>
  <c r="AN304" i="9" s="1"/>
  <c r="AM304" i="9" s="1"/>
  <c r="AL304" i="9" s="1"/>
  <c r="G571" i="9"/>
  <c r="K571" i="9" s="1"/>
  <c r="G563" i="9"/>
  <c r="G559" i="9"/>
  <c r="G551" i="9"/>
  <c r="AU527" i="9"/>
  <c r="Z527" i="9"/>
  <c r="Z460" i="9"/>
  <c r="AU449" i="9"/>
  <c r="Z421" i="9"/>
  <c r="G358" i="9"/>
  <c r="Z341" i="9"/>
  <c r="AU341" i="9"/>
  <c r="G341" i="9"/>
  <c r="Z310" i="9"/>
  <c r="AU310" i="9"/>
  <c r="G310" i="9"/>
  <c r="K310" i="9" s="1"/>
  <c r="G298" i="9"/>
  <c r="G284" i="9"/>
  <c r="Z284" i="9"/>
  <c r="AU272" i="9"/>
  <c r="Z472" i="9"/>
  <c r="K459" i="9"/>
  <c r="AU446" i="9"/>
  <c r="Z381" i="9"/>
  <c r="Z314" i="9"/>
  <c r="G314" i="9"/>
  <c r="G312" i="9"/>
  <c r="Z306" i="9"/>
  <c r="AU306" i="9"/>
  <c r="G306" i="9"/>
  <c r="K306" i="9" s="1"/>
  <c r="Z459" i="9"/>
  <c r="AU413" i="9"/>
  <c r="AT408" i="9"/>
  <c r="AS408" i="9" s="1"/>
  <c r="AR408" i="9" s="1"/>
  <c r="AQ408" i="9" s="1"/>
  <c r="AP408" i="9" s="1"/>
  <c r="AO408" i="9" s="1"/>
  <c r="AN408" i="9" s="1"/>
  <c r="AM408" i="9" s="1"/>
  <c r="AL408" i="9" s="1"/>
  <c r="Z366" i="9"/>
  <c r="AU366" i="9"/>
  <c r="AU343" i="9"/>
  <c r="G343" i="9"/>
  <c r="K343" i="9" s="1"/>
  <c r="Z343" i="9"/>
  <c r="AU335" i="9"/>
  <c r="G335" i="9"/>
  <c r="Z335" i="9"/>
  <c r="Z322" i="9"/>
  <c r="AU322" i="9"/>
  <c r="G322" i="9"/>
  <c r="AU264" i="9"/>
  <c r="G260" i="9"/>
  <c r="Z260" i="9"/>
  <c r="AU260" i="9"/>
  <c r="Z244" i="9"/>
  <c r="AU244" i="9"/>
  <c r="G244" i="9"/>
  <c r="G299" i="9"/>
  <c r="Z261" i="9"/>
  <c r="Z226" i="9"/>
  <c r="AU226" i="9"/>
  <c r="G226" i="9"/>
  <c r="Z222" i="9"/>
  <c r="Z218" i="9"/>
  <c r="AU218" i="9"/>
  <c r="G218" i="9"/>
  <c r="Z214" i="9"/>
  <c r="AU214" i="9"/>
  <c r="G214" i="9"/>
  <c r="I214" i="9" s="1"/>
  <c r="G210" i="9"/>
  <c r="Z262" i="9"/>
  <c r="AT259" i="9"/>
  <c r="AS259" i="9"/>
  <c r="AR259" i="9" s="1"/>
  <c r="AQ259" i="9" s="1"/>
  <c r="AP259" i="9" s="1"/>
  <c r="AO259" i="9" s="1"/>
  <c r="AN259" i="9" s="1"/>
  <c r="AM259" i="9" s="1"/>
  <c r="AL259" i="9" s="1"/>
  <c r="Z200" i="9"/>
  <c r="AU200" i="9"/>
  <c r="G200" i="9"/>
  <c r="Z191" i="9"/>
  <c r="AU191" i="9"/>
  <c r="G191" i="9"/>
  <c r="G144" i="9"/>
  <c r="AU144" i="9"/>
  <c r="Z144" i="9"/>
  <c r="G224" i="9"/>
  <c r="Z224" i="9"/>
  <c r="AU224" i="9"/>
  <c r="AT224" i="9" s="1"/>
  <c r="AS224" i="9" s="1"/>
  <c r="AR224" i="9" s="1"/>
  <c r="AQ224" i="9" s="1"/>
  <c r="AP224" i="9" s="1"/>
  <c r="AO224" i="9" s="1"/>
  <c r="AN224" i="9" s="1"/>
  <c r="AM224" i="9" s="1"/>
  <c r="AL224" i="9" s="1"/>
  <c r="G212" i="9"/>
  <c r="Z212" i="9"/>
  <c r="AU327" i="9"/>
  <c r="Z299" i="9"/>
  <c r="AU267" i="9"/>
  <c r="AU255" i="9"/>
  <c r="G208" i="9"/>
  <c r="Z208" i="9"/>
  <c r="AU208" i="9"/>
  <c r="G180" i="9"/>
  <c r="Z332" i="9"/>
  <c r="G317" i="9"/>
  <c r="AU299" i="9"/>
  <c r="Z281" i="9"/>
  <c r="G267" i="9"/>
  <c r="Z248" i="9"/>
  <c r="AU248" i="9"/>
  <c r="G248" i="9"/>
  <c r="I248" i="9" s="1"/>
  <c r="G245" i="9"/>
  <c r="Z245" i="9"/>
  <c r="AU245" i="9"/>
  <c r="G173" i="9"/>
  <c r="Z173" i="9"/>
  <c r="AU173" i="9"/>
  <c r="AU288" i="9"/>
  <c r="Z288" i="9"/>
  <c r="G269" i="9"/>
  <c r="Z251" i="9"/>
  <c r="Z219" i="9"/>
  <c r="AU219" i="9"/>
  <c r="G219" i="9"/>
  <c r="AU211" i="9"/>
  <c r="Z185" i="9"/>
  <c r="AU185" i="9"/>
  <c r="G185" i="9"/>
  <c r="AU317" i="9"/>
  <c r="Z311" i="9"/>
  <c r="G259" i="9"/>
  <c r="G187" i="9"/>
  <c r="G253" i="9"/>
  <c r="K253" i="9" s="1"/>
  <c r="Z250" i="9"/>
  <c r="AU240" i="9"/>
  <c r="G238" i="9"/>
  <c r="G232" i="9"/>
  <c r="Z225" i="9"/>
  <c r="AS221" i="9"/>
  <c r="AR221" i="9" s="1"/>
  <c r="Z221" i="9"/>
  <c r="Z217" i="9"/>
  <c r="Z213" i="9"/>
  <c r="G207" i="9"/>
  <c r="AU196" i="9"/>
  <c r="AT196" i="9" s="1"/>
  <c r="AS196" i="9" s="1"/>
  <c r="AR196" i="9" s="1"/>
  <c r="AQ196" i="9" s="1"/>
  <c r="AP196" i="9" s="1"/>
  <c r="AO196" i="9" s="1"/>
  <c r="AN196" i="9" s="1"/>
  <c r="AM196" i="9" s="1"/>
  <c r="AL196" i="9" s="1"/>
  <c r="G194" i="9"/>
  <c r="Z190" i="9"/>
  <c r="Z178" i="9"/>
  <c r="AU176" i="9"/>
  <c r="Z176" i="9"/>
  <c r="Z168" i="9"/>
  <c r="Z162" i="9"/>
  <c r="AU154" i="9"/>
  <c r="AU143" i="9"/>
  <c r="AT143" i="9" s="1"/>
  <c r="AS143" i="9" s="1"/>
  <c r="AR143" i="9" s="1"/>
  <c r="AQ143" i="9" s="1"/>
  <c r="AP143" i="9" s="1"/>
  <c r="AO143" i="9" s="1"/>
  <c r="AN143" i="9" s="1"/>
  <c r="AM143" i="9" s="1"/>
  <c r="AL143" i="9" s="1"/>
  <c r="G130" i="9"/>
  <c r="G171" i="9"/>
  <c r="Z145" i="9"/>
  <c r="G145" i="9"/>
  <c r="AT136" i="9"/>
  <c r="AS136" i="9" s="1"/>
  <c r="AR136" i="9" s="1"/>
  <c r="AQ136" i="9" s="1"/>
  <c r="AP136" i="9" s="1"/>
  <c r="AO136" i="9" s="1"/>
  <c r="AN136" i="9" s="1"/>
  <c r="AM136" i="9" s="1"/>
  <c r="AL136" i="9" s="1"/>
  <c r="I107" i="9"/>
  <c r="AT89" i="9"/>
  <c r="AS89" i="9" s="1"/>
  <c r="AR89" i="9" s="1"/>
  <c r="AQ89" i="9" s="1"/>
  <c r="AP89" i="9" s="1"/>
  <c r="AO89" i="9" s="1"/>
  <c r="AN89" i="9" s="1"/>
  <c r="AM89" i="9" s="1"/>
  <c r="AL89" i="9" s="1"/>
  <c r="AU80" i="9"/>
  <c r="G80" i="9"/>
  <c r="Z80" i="9"/>
  <c r="AU72" i="9"/>
  <c r="AU253" i="9"/>
  <c r="G243" i="9"/>
  <c r="AU238" i="9"/>
  <c r="AU232" i="9"/>
  <c r="G227" i="9"/>
  <c r="AQ221" i="9"/>
  <c r="AP221" i="9" s="1"/>
  <c r="AO221" i="9" s="1"/>
  <c r="AN221" i="9" s="1"/>
  <c r="AM221" i="9" s="1"/>
  <c r="AL221" i="9" s="1"/>
  <c r="AU207" i="9"/>
  <c r="G206" i="9"/>
  <c r="AU201" i="9"/>
  <c r="AT201" i="9" s="1"/>
  <c r="AS201" i="9" s="1"/>
  <c r="AR201" i="9" s="1"/>
  <c r="AQ201" i="9" s="1"/>
  <c r="AP201" i="9" s="1"/>
  <c r="AO201" i="9" s="1"/>
  <c r="AN201" i="9" s="1"/>
  <c r="AM201" i="9" s="1"/>
  <c r="AL201" i="9" s="1"/>
  <c r="AU194" i="9"/>
  <c r="AU186" i="9"/>
  <c r="G182" i="9"/>
  <c r="Z172" i="9"/>
  <c r="AT149" i="9"/>
  <c r="AS149" i="9" s="1"/>
  <c r="AR149" i="9" s="1"/>
  <c r="AQ149" i="9" s="1"/>
  <c r="AU147" i="9"/>
  <c r="Z136" i="9"/>
  <c r="AU118" i="9"/>
  <c r="AT118" i="9" s="1"/>
  <c r="AS118" i="9" s="1"/>
  <c r="AR118" i="9" s="1"/>
  <c r="AQ118" i="9" s="1"/>
  <c r="AP118" i="9" s="1"/>
  <c r="AO118" i="9" s="1"/>
  <c r="AN118" i="9" s="1"/>
  <c r="AM118" i="9" s="1"/>
  <c r="AL118" i="9" s="1"/>
  <c r="G118" i="9"/>
  <c r="Z118" i="9"/>
  <c r="AT109" i="9"/>
  <c r="AS109" i="9" s="1"/>
  <c r="AR109" i="9" s="1"/>
  <c r="AQ109" i="9" s="1"/>
  <c r="AP109" i="9" s="1"/>
  <c r="AO109" i="9" s="1"/>
  <c r="AN109" i="9" s="1"/>
  <c r="AM109" i="9" s="1"/>
  <c r="AL109" i="9" s="1"/>
  <c r="Z98" i="9"/>
  <c r="AU98" i="9"/>
  <c r="G98" i="9"/>
  <c r="Z82" i="9"/>
  <c r="AU82" i="9"/>
  <c r="AT82" i="9" s="1"/>
  <c r="AS82" i="9" s="1"/>
  <c r="AR82" i="9" s="1"/>
  <c r="AQ82" i="9" s="1"/>
  <c r="AP82" i="9" s="1"/>
  <c r="AO82" i="9" s="1"/>
  <c r="AN82" i="9" s="1"/>
  <c r="AM82" i="9" s="1"/>
  <c r="AL82" i="9" s="1"/>
  <c r="G82" i="9"/>
  <c r="G175" i="9"/>
  <c r="G149" i="9"/>
  <c r="Z149" i="9"/>
  <c r="Z139" i="9"/>
  <c r="Z135" i="9"/>
  <c r="AU135" i="9"/>
  <c r="G135" i="9"/>
  <c r="G131" i="9"/>
  <c r="AU131" i="9"/>
  <c r="Z84" i="9"/>
  <c r="G84" i="9"/>
  <c r="AT75" i="9"/>
  <c r="AS75" i="9" s="1"/>
  <c r="AR75" i="9" s="1"/>
  <c r="AQ75" i="9" s="1"/>
  <c r="AP75" i="9" s="1"/>
  <c r="AO75" i="9" s="1"/>
  <c r="AN75" i="9" s="1"/>
  <c r="AM75" i="9" s="1"/>
  <c r="AL75" i="9" s="1"/>
  <c r="J68" i="9"/>
  <c r="G62" i="9"/>
  <c r="AU62" i="9"/>
  <c r="Z62" i="9"/>
  <c r="Z253" i="9"/>
  <c r="AU243" i="9"/>
  <c r="AT243" i="9" s="1"/>
  <c r="AS243" i="9" s="1"/>
  <c r="AR243" i="9" s="1"/>
  <c r="AQ243" i="9" s="1"/>
  <c r="AP243" i="9" s="1"/>
  <c r="AO243" i="9" s="1"/>
  <c r="AN243" i="9" s="1"/>
  <c r="AM243" i="9" s="1"/>
  <c r="AL243" i="9" s="1"/>
  <c r="Z238" i="9"/>
  <c r="AT227" i="9"/>
  <c r="Z207" i="9"/>
  <c r="G198" i="9"/>
  <c r="Z194" i="9"/>
  <c r="G190" i="9"/>
  <c r="Z186" i="9"/>
  <c r="AS168" i="9"/>
  <c r="AR168" i="9" s="1"/>
  <c r="AQ168" i="9" s="1"/>
  <c r="AP168" i="9" s="1"/>
  <c r="AO168" i="9" s="1"/>
  <c r="AN168" i="9" s="1"/>
  <c r="AM168" i="9" s="1"/>
  <c r="AL168" i="9" s="1"/>
  <c r="AU146" i="9"/>
  <c r="G136" i="9"/>
  <c r="G102" i="9"/>
  <c r="Z102" i="9"/>
  <c r="AU102" i="9"/>
  <c r="AT102" i="9" s="1"/>
  <c r="AS102" i="9" s="1"/>
  <c r="AR102" i="9" s="1"/>
  <c r="AQ102" i="9" s="1"/>
  <c r="AP102" i="9" s="1"/>
  <c r="AO102" i="9" s="1"/>
  <c r="AN102" i="9" s="1"/>
  <c r="AM102" i="9" s="1"/>
  <c r="AL102" i="9" s="1"/>
  <c r="G79" i="9"/>
  <c r="Z79" i="9"/>
  <c r="AU79" i="9"/>
  <c r="BI61" i="9"/>
  <c r="BH61" i="9"/>
  <c r="AS227" i="9"/>
  <c r="AR227" i="9" s="1"/>
  <c r="AQ227" i="9" s="1"/>
  <c r="AP227" i="9" s="1"/>
  <c r="AO227" i="9" s="1"/>
  <c r="AN227" i="9" s="1"/>
  <c r="AM227" i="9" s="1"/>
  <c r="AL227" i="9" s="1"/>
  <c r="Z227" i="9"/>
  <c r="AU174" i="9"/>
  <c r="AT174" i="9" s="1"/>
  <c r="G166" i="9"/>
  <c r="K166" i="9" s="1"/>
  <c r="Z161" i="9"/>
  <c r="AU138" i="9"/>
  <c r="AU130" i="9"/>
  <c r="Z129" i="9"/>
  <c r="AU129" i="9"/>
  <c r="G129" i="9"/>
  <c r="H129" i="9" s="1"/>
  <c r="Z104" i="9"/>
  <c r="AT97" i="9"/>
  <c r="AS97" i="9" s="1"/>
  <c r="AR97" i="9" s="1"/>
  <c r="AQ97" i="9" s="1"/>
  <c r="AP97" i="9" s="1"/>
  <c r="AO97" i="9" s="1"/>
  <c r="AN97" i="9" s="1"/>
  <c r="AM97" i="9" s="1"/>
  <c r="AL97" i="9" s="1"/>
  <c r="AT81" i="9"/>
  <c r="AS81" i="9" s="1"/>
  <c r="AR81" i="9" s="1"/>
  <c r="AQ81" i="9" s="1"/>
  <c r="AP81" i="9" s="1"/>
  <c r="AO81" i="9" s="1"/>
  <c r="AN81" i="9" s="1"/>
  <c r="AM81" i="9" s="1"/>
  <c r="AL81" i="9" s="1"/>
  <c r="Z243" i="9"/>
  <c r="AT198" i="9"/>
  <c r="AS198" i="9" s="1"/>
  <c r="AR198" i="9" s="1"/>
  <c r="AQ198" i="9" s="1"/>
  <c r="AP198" i="9" s="1"/>
  <c r="AO198" i="9" s="1"/>
  <c r="AN198" i="9" s="1"/>
  <c r="AM198" i="9" s="1"/>
  <c r="AL198" i="9" s="1"/>
  <c r="AU175" i="9"/>
  <c r="AT157" i="9"/>
  <c r="AS157" i="9" s="1"/>
  <c r="AR157" i="9" s="1"/>
  <c r="AQ157" i="9" s="1"/>
  <c r="AP157" i="9" s="1"/>
  <c r="AO157" i="9" s="1"/>
  <c r="AN157" i="9" s="1"/>
  <c r="AM157" i="9" s="1"/>
  <c r="AL157" i="9" s="1"/>
  <c r="Z154" i="9"/>
  <c r="AT141" i="9"/>
  <c r="AS141" i="9" s="1"/>
  <c r="AR141" i="9" s="1"/>
  <c r="AQ141" i="9" s="1"/>
  <c r="AP141" i="9" s="1"/>
  <c r="AO141" i="9" s="1"/>
  <c r="AN141" i="9" s="1"/>
  <c r="AM141" i="9" s="1"/>
  <c r="AL141" i="9" s="1"/>
  <c r="AI141" i="9" s="1"/>
  <c r="Z138" i="9"/>
  <c r="I126" i="9"/>
  <c r="AT119" i="9"/>
  <c r="AS119" i="9" s="1"/>
  <c r="AR119" i="9" s="1"/>
  <c r="AQ119" i="9" s="1"/>
  <c r="AP119" i="9" s="1"/>
  <c r="AO119" i="9" s="1"/>
  <c r="AN119" i="9" s="1"/>
  <c r="AM119" i="9" s="1"/>
  <c r="AL119" i="9" s="1"/>
  <c r="AU108" i="9"/>
  <c r="G108" i="9"/>
  <c r="Z108" i="9"/>
  <c r="Z90" i="9"/>
  <c r="AU90" i="9"/>
  <c r="G90" i="9"/>
  <c r="I90" i="9" s="1"/>
  <c r="G64" i="9"/>
  <c r="AU64" i="9"/>
  <c r="Z64" i="9"/>
  <c r="AU204" i="9"/>
  <c r="Z198" i="9"/>
  <c r="Z175" i="9"/>
  <c r="AU171" i="9"/>
  <c r="G157" i="9"/>
  <c r="Z157" i="9"/>
  <c r="AU145" i="9"/>
  <c r="G141" i="9"/>
  <c r="Z141" i="9"/>
  <c r="Z137" i="9"/>
  <c r="AU137" i="9"/>
  <c r="AT137" i="9" s="1"/>
  <c r="AS137" i="9" s="1"/>
  <c r="AR137" i="9" s="1"/>
  <c r="AQ137" i="9" s="1"/>
  <c r="AP137" i="9" s="1"/>
  <c r="AO137" i="9" s="1"/>
  <c r="AN137" i="9" s="1"/>
  <c r="AM137" i="9" s="1"/>
  <c r="AL137" i="9" s="1"/>
  <c r="G137" i="9"/>
  <c r="AU127" i="9"/>
  <c r="AT127" i="9" s="1"/>
  <c r="AS127" i="9" s="1"/>
  <c r="AR127" i="9" s="1"/>
  <c r="AQ127" i="9" s="1"/>
  <c r="AP127" i="9" s="1"/>
  <c r="AO127" i="9" s="1"/>
  <c r="AN127" i="9" s="1"/>
  <c r="AM127" i="9" s="1"/>
  <c r="AL127" i="9" s="1"/>
  <c r="G127" i="9"/>
  <c r="Z127" i="9"/>
  <c r="AU126" i="9"/>
  <c r="Z126" i="9"/>
  <c r="Z110" i="9"/>
  <c r="AU110" i="9"/>
  <c r="AT110" i="9" s="1"/>
  <c r="AS110" i="9" s="1"/>
  <c r="AR110" i="9" s="1"/>
  <c r="AQ110" i="9" s="1"/>
  <c r="AP110" i="9" s="1"/>
  <c r="AO110" i="9" s="1"/>
  <c r="AN110" i="9" s="1"/>
  <c r="AM110" i="9" s="1"/>
  <c r="AL110" i="9" s="1"/>
  <c r="G110" i="9"/>
  <c r="Z92" i="9"/>
  <c r="AU92" i="9"/>
  <c r="G92" i="9"/>
  <c r="AU125" i="9"/>
  <c r="G123" i="9"/>
  <c r="Z119" i="9"/>
  <c r="G113" i="9"/>
  <c r="Z109" i="9"/>
  <c r="AU107" i="9"/>
  <c r="AT107" i="9" s="1"/>
  <c r="AS107" i="9" s="1"/>
  <c r="AR107" i="9" s="1"/>
  <c r="AQ107" i="9" s="1"/>
  <c r="AP107" i="9" s="1"/>
  <c r="AO107" i="9" s="1"/>
  <c r="AN107" i="9" s="1"/>
  <c r="AM107" i="9" s="1"/>
  <c r="AL107" i="9" s="1"/>
  <c r="AU103" i="9"/>
  <c r="Z97" i="9"/>
  <c r="G93" i="9"/>
  <c r="Z89" i="9"/>
  <c r="G85" i="9"/>
  <c r="I85" i="9" s="1"/>
  <c r="Z81" i="9"/>
  <c r="Z68" i="9"/>
  <c r="AT67" i="9"/>
  <c r="AS67" i="9" s="1"/>
  <c r="AR67" i="9" s="1"/>
  <c r="AQ67" i="9" s="1"/>
  <c r="AP67" i="9" s="1"/>
  <c r="AO67" i="9" s="1"/>
  <c r="AN67" i="9" s="1"/>
  <c r="AM67" i="9" s="1"/>
  <c r="AL67" i="9" s="1"/>
  <c r="AU65" i="9"/>
  <c r="BK62" i="9"/>
  <c r="BI60" i="9"/>
  <c r="BH60" i="9"/>
  <c r="BG60" i="9"/>
  <c r="BF60" i="9"/>
  <c r="BE60" i="9"/>
  <c r="BD60" i="9"/>
  <c r="BC60" i="9"/>
  <c r="BJ59" i="9"/>
  <c r="BI59" i="9"/>
  <c r="BH59" i="9"/>
  <c r="BG59" i="9"/>
  <c r="BF59" i="9"/>
  <c r="BE59" i="9"/>
  <c r="BD59" i="9"/>
  <c r="BC59" i="9"/>
  <c r="BI58" i="9"/>
  <c r="BH58" i="9"/>
  <c r="BG58" i="9"/>
  <c r="BF58" i="9"/>
  <c r="BE58" i="9"/>
  <c r="BD58" i="9"/>
  <c r="BC58" i="9"/>
  <c r="BJ56" i="9"/>
  <c r="BJ55" i="9"/>
  <c r="BI55" i="9"/>
  <c r="BH55" i="9"/>
  <c r="BG55" i="9"/>
  <c r="BF55" i="9"/>
  <c r="BE55" i="9"/>
  <c r="BD55" i="9"/>
  <c r="BC55" i="9"/>
  <c r="BJ54" i="9"/>
  <c r="BJ53" i="9"/>
  <c r="BI53" i="9"/>
  <c r="BH53" i="9"/>
  <c r="BG53" i="9"/>
  <c r="BF53" i="9"/>
  <c r="BE53" i="9"/>
  <c r="BD53" i="9"/>
  <c r="BC53" i="9"/>
  <c r="BJ52" i="9"/>
  <c r="BJ51" i="9"/>
  <c r="BI51" i="9"/>
  <c r="BH51" i="9"/>
  <c r="BG51" i="9"/>
  <c r="BF51" i="9"/>
  <c r="BE51" i="9"/>
  <c r="BD51" i="9"/>
  <c r="BC51" i="9"/>
  <c r="BJ50" i="9"/>
  <c r="BJ49" i="9"/>
  <c r="BI49" i="9"/>
  <c r="BH49" i="9"/>
  <c r="BG49" i="9"/>
  <c r="BF49" i="9"/>
  <c r="BE49" i="9"/>
  <c r="BD49" i="9"/>
  <c r="BC49" i="9"/>
  <c r="BF33" i="9"/>
  <c r="BE33" i="9"/>
  <c r="BD33" i="9"/>
  <c r="BC33" i="9"/>
  <c r="AU74" i="9"/>
  <c r="AT74" i="9" s="1"/>
  <c r="G67" i="9"/>
  <c r="Z66" i="9"/>
  <c r="Z59" i="9"/>
  <c r="Z37" i="9"/>
  <c r="G37" i="9"/>
  <c r="I37" i="9" s="1"/>
  <c r="I23" i="9"/>
  <c r="Z125" i="9"/>
  <c r="AU123" i="9"/>
  <c r="AU113" i="9"/>
  <c r="Z107" i="9"/>
  <c r="Z103" i="9"/>
  <c r="G99" i="9"/>
  <c r="AU93" i="9"/>
  <c r="AU85" i="9"/>
  <c r="G83" i="9"/>
  <c r="AU73" i="9"/>
  <c r="G65" i="9"/>
  <c r="AT63" i="9"/>
  <c r="AS63" i="9" s="1"/>
  <c r="AR63" i="9" s="1"/>
  <c r="AQ63" i="9" s="1"/>
  <c r="AP63" i="9" s="1"/>
  <c r="AO63" i="9" s="1"/>
  <c r="AN63" i="9" s="1"/>
  <c r="AM63" i="9" s="1"/>
  <c r="AL63" i="9" s="1"/>
  <c r="AI63" i="9" s="1"/>
  <c r="AT58" i="9"/>
  <c r="AS58" i="9" s="1"/>
  <c r="AR58" i="9" s="1"/>
  <c r="AQ58" i="9" s="1"/>
  <c r="AP58" i="9" s="1"/>
  <c r="AO58" i="9" s="1"/>
  <c r="AN58" i="9" s="1"/>
  <c r="AM58" i="9" s="1"/>
  <c r="AL58" i="9" s="1"/>
  <c r="AT57" i="9"/>
  <c r="AS57" i="9" s="1"/>
  <c r="AR57" i="9" s="1"/>
  <c r="AQ57" i="9" s="1"/>
  <c r="AP57" i="9" s="1"/>
  <c r="AO57" i="9" s="1"/>
  <c r="AN57" i="9" s="1"/>
  <c r="AM57" i="9" s="1"/>
  <c r="AL57" i="9" s="1"/>
  <c r="BG56" i="9"/>
  <c r="BF56" i="9"/>
  <c r="BE56" i="9"/>
  <c r="BD56" i="9"/>
  <c r="BC56" i="9"/>
  <c r="BG54" i="9"/>
  <c r="BF54" i="9"/>
  <c r="BE54" i="9"/>
  <c r="BD54" i="9"/>
  <c r="BC54" i="9"/>
  <c r="BG52" i="9"/>
  <c r="BF52" i="9"/>
  <c r="BE52" i="9"/>
  <c r="BD52" i="9"/>
  <c r="BC52" i="9"/>
  <c r="BG50" i="9"/>
  <c r="BF50" i="9"/>
  <c r="BE50" i="9"/>
  <c r="BD50" i="9"/>
  <c r="BC50" i="9"/>
  <c r="Z24" i="9"/>
  <c r="AU24" i="9"/>
  <c r="G24" i="9"/>
  <c r="BK14" i="9"/>
  <c r="BJ14" i="9"/>
  <c r="BI14" i="9"/>
  <c r="BH14" i="9"/>
  <c r="BG14" i="9"/>
  <c r="BF14" i="9"/>
  <c r="BE14" i="9"/>
  <c r="BD14" i="9"/>
  <c r="BC14" i="9"/>
  <c r="G75" i="9"/>
  <c r="AU68" i="9"/>
  <c r="AU59" i="9"/>
  <c r="AT59" i="9" s="1"/>
  <c r="AS59" i="9" s="1"/>
  <c r="AR59" i="9" s="1"/>
  <c r="AQ59" i="9" s="1"/>
  <c r="AP59" i="9" s="1"/>
  <c r="AO59" i="9" s="1"/>
  <c r="AN59" i="9" s="1"/>
  <c r="AM59" i="9" s="1"/>
  <c r="AL59" i="9" s="1"/>
  <c r="AJ59" i="9" s="1"/>
  <c r="Z123" i="9"/>
  <c r="G119" i="9"/>
  <c r="G109" i="9"/>
  <c r="AU99" i="9"/>
  <c r="G97" i="9"/>
  <c r="AU91" i="9"/>
  <c r="AT91" i="9" s="1"/>
  <c r="AS91" i="9" s="1"/>
  <c r="AR91" i="9" s="1"/>
  <c r="AQ91" i="9" s="1"/>
  <c r="AP91" i="9" s="1"/>
  <c r="AO91" i="9" s="1"/>
  <c r="AN91" i="9" s="1"/>
  <c r="AM91" i="9" s="1"/>
  <c r="AL91" i="9" s="1"/>
  <c r="G89" i="9"/>
  <c r="AU83" i="9"/>
  <c r="AT83" i="9" s="1"/>
  <c r="G81" i="9"/>
  <c r="G73" i="9"/>
  <c r="AT66" i="9"/>
  <c r="AS66" i="9" s="1"/>
  <c r="AR66" i="9" s="1"/>
  <c r="AQ66" i="9" s="1"/>
  <c r="AP66" i="9" s="1"/>
  <c r="AO66" i="9" s="1"/>
  <c r="AN66" i="9" s="1"/>
  <c r="AM66" i="9" s="1"/>
  <c r="AL66" i="9" s="1"/>
  <c r="G59" i="9"/>
  <c r="AU52" i="9"/>
  <c r="BK46" i="9"/>
  <c r="BJ46" i="9"/>
  <c r="BI46" i="9"/>
  <c r="BH46" i="9"/>
  <c r="BG46" i="9"/>
  <c r="BF46" i="9"/>
  <c r="BE46" i="9"/>
  <c r="BD46" i="9"/>
  <c r="BC46" i="9"/>
  <c r="AU28" i="9"/>
  <c r="AT28" i="9" s="1"/>
  <c r="Z99" i="9"/>
  <c r="AU76" i="9"/>
  <c r="G66" i="9"/>
  <c r="BG61" i="9"/>
  <c r="BF61" i="9"/>
  <c r="BE61" i="9"/>
  <c r="BD61" i="9"/>
  <c r="BC61" i="9"/>
  <c r="BK61" i="9"/>
  <c r="BJ61" i="9"/>
  <c r="G60" i="9"/>
  <c r="J60" i="9" s="1"/>
  <c r="BJ58" i="9"/>
  <c r="BH57" i="9"/>
  <c r="BG57" i="9"/>
  <c r="BF57" i="9"/>
  <c r="BE57" i="9"/>
  <c r="BD57" i="9"/>
  <c r="BC57" i="9"/>
  <c r="BI56" i="9"/>
  <c r="BH56" i="9"/>
  <c r="BI54" i="9"/>
  <c r="BH54" i="9"/>
  <c r="BI52" i="9"/>
  <c r="BH52" i="9"/>
  <c r="BI50" i="9"/>
  <c r="BH50" i="9"/>
  <c r="Z42" i="9"/>
  <c r="R40" i="9"/>
  <c r="Z40" i="9"/>
  <c r="AU40" i="9"/>
  <c r="R29" i="9"/>
  <c r="Z29" i="9"/>
  <c r="AU29" i="9"/>
  <c r="Z75" i="9"/>
  <c r="BJ62" i="9"/>
  <c r="BI62" i="9"/>
  <c r="BH62" i="9"/>
  <c r="BG62" i="9"/>
  <c r="BF62" i="9"/>
  <c r="BE62" i="9"/>
  <c r="BD62" i="9"/>
  <c r="BC62" i="9"/>
  <c r="BH40" i="9"/>
  <c r="BG40" i="9"/>
  <c r="BF40" i="9"/>
  <c r="BE40" i="9"/>
  <c r="BD40" i="9"/>
  <c r="BC40" i="9"/>
  <c r="BH38" i="9"/>
  <c r="BG38" i="9"/>
  <c r="BF38" i="9"/>
  <c r="BE38" i="9"/>
  <c r="BD38" i="9"/>
  <c r="BC38" i="9"/>
  <c r="AU36" i="9"/>
  <c r="AT36" i="9" s="1"/>
  <c r="AS36" i="9" s="1"/>
  <c r="AR36" i="9" s="1"/>
  <c r="AQ36" i="9" s="1"/>
  <c r="AP36" i="9" s="1"/>
  <c r="AO36" i="9" s="1"/>
  <c r="AN36" i="9" s="1"/>
  <c r="AM36" i="9" s="1"/>
  <c r="AL36" i="9" s="1"/>
  <c r="BI48" i="9"/>
  <c r="BI47" i="9"/>
  <c r="BK45" i="9"/>
  <c r="BG41" i="9"/>
  <c r="BF41" i="9"/>
  <c r="BE41" i="9"/>
  <c r="BD41" i="9"/>
  <c r="BC41" i="9"/>
  <c r="BG39" i="9"/>
  <c r="BF39" i="9"/>
  <c r="BE39" i="9"/>
  <c r="BD39" i="9"/>
  <c r="BC39" i="9"/>
  <c r="BI37" i="9"/>
  <c r="BH37" i="9"/>
  <c r="BG37" i="9"/>
  <c r="BF37" i="9"/>
  <c r="BE37" i="9"/>
  <c r="BD37" i="9"/>
  <c r="BC37" i="9"/>
  <c r="BJ36" i="9"/>
  <c r="BI36" i="9"/>
  <c r="BH36" i="9"/>
  <c r="BG36" i="9"/>
  <c r="BF36" i="9"/>
  <c r="BE36" i="9"/>
  <c r="BD36" i="9"/>
  <c r="BC36" i="9"/>
  <c r="BK35" i="9"/>
  <c r="AS35" i="9"/>
  <c r="AR35" i="9" s="1"/>
  <c r="AQ35" i="9" s="1"/>
  <c r="AP35" i="9" s="1"/>
  <c r="AO35" i="9" s="1"/>
  <c r="AN35" i="9" s="1"/>
  <c r="AM35" i="9" s="1"/>
  <c r="AL35" i="9" s="1"/>
  <c r="Z35" i="9"/>
  <c r="BL34" i="9"/>
  <c r="BG31" i="9"/>
  <c r="BF31" i="9"/>
  <c r="BE31" i="9"/>
  <c r="BD31" i="9"/>
  <c r="BC31" i="9"/>
  <c r="BG29" i="9"/>
  <c r="BF29" i="9"/>
  <c r="BE29" i="9"/>
  <c r="BD29" i="9"/>
  <c r="BC29" i="9"/>
  <c r="BG27" i="9"/>
  <c r="BF27" i="9"/>
  <c r="BE27" i="9"/>
  <c r="BD27" i="9"/>
  <c r="BC27" i="9"/>
  <c r="BI25" i="9"/>
  <c r="BH25" i="9"/>
  <c r="BG25" i="9"/>
  <c r="BJ24" i="9"/>
  <c r="BK23" i="9"/>
  <c r="BJ23" i="9"/>
  <c r="BI23" i="9"/>
  <c r="Z23" i="9"/>
  <c r="BL22" i="9"/>
  <c r="BJ18" i="9"/>
  <c r="BL9" i="9"/>
  <c r="BH48" i="9"/>
  <c r="BG48" i="9"/>
  <c r="BF48" i="9"/>
  <c r="BE48" i="9"/>
  <c r="BD48" i="9"/>
  <c r="BC48" i="9"/>
  <c r="BH47" i="9"/>
  <c r="BG47" i="9"/>
  <c r="BF47" i="9"/>
  <c r="BE47" i="9"/>
  <c r="BD47" i="9"/>
  <c r="BC47" i="9"/>
  <c r="BJ45" i="9"/>
  <c r="BI45" i="9"/>
  <c r="G39" i="9"/>
  <c r="BJ35" i="9"/>
  <c r="BI35" i="9"/>
  <c r="BH35" i="9"/>
  <c r="BG35" i="9"/>
  <c r="BF35" i="9"/>
  <c r="BE35" i="9"/>
  <c r="BD35" i="9"/>
  <c r="BC35" i="9"/>
  <c r="G27" i="9"/>
  <c r="BI24" i="9"/>
  <c r="BI18" i="9"/>
  <c r="BL15" i="9"/>
  <c r="BH24" i="9"/>
  <c r="BG24" i="9"/>
  <c r="BF24" i="9"/>
  <c r="BE24" i="9"/>
  <c r="BD24" i="9"/>
  <c r="BC24" i="9"/>
  <c r="BH18" i="9"/>
  <c r="BH45" i="9"/>
  <c r="BG45" i="9"/>
  <c r="BF45" i="9"/>
  <c r="BE45" i="9"/>
  <c r="BD45" i="9"/>
  <c r="BC45" i="9"/>
  <c r="BJ43" i="9"/>
  <c r="BI43" i="9"/>
  <c r="BH43" i="9"/>
  <c r="BG43" i="9"/>
  <c r="BF43" i="9"/>
  <c r="BE43" i="9"/>
  <c r="BD43" i="9"/>
  <c r="BC43" i="9"/>
  <c r="BK42" i="9"/>
  <c r="BJ33" i="9"/>
  <c r="BK32" i="9"/>
  <c r="BK30" i="9"/>
  <c r="BK28" i="9"/>
  <c r="BF25" i="9"/>
  <c r="BE25" i="9"/>
  <c r="BD25" i="9"/>
  <c r="BC25" i="9"/>
  <c r="BH23" i="9"/>
  <c r="BJ21" i="9"/>
  <c r="BL20" i="9"/>
  <c r="BL19" i="9"/>
  <c r="BG18" i="9"/>
  <c r="BK17" i="9"/>
  <c r="AU48" i="9"/>
  <c r="BJ42" i="9"/>
  <c r="BI42" i="9"/>
  <c r="BH42" i="9"/>
  <c r="BG42" i="9"/>
  <c r="BF42" i="9"/>
  <c r="BE42" i="9"/>
  <c r="BD42" i="9"/>
  <c r="BC42" i="9"/>
  <c r="AT38" i="9"/>
  <c r="AS38" i="9" s="1"/>
  <c r="AR38" i="9" s="1"/>
  <c r="AQ38" i="9" s="1"/>
  <c r="AP38" i="9" s="1"/>
  <c r="AO38" i="9" s="1"/>
  <c r="AN38" i="9" s="1"/>
  <c r="AM38" i="9" s="1"/>
  <c r="AL38" i="9" s="1"/>
  <c r="AU37" i="9"/>
  <c r="BI33" i="9"/>
  <c r="BJ32" i="9"/>
  <c r="BJ30" i="9"/>
  <c r="BI30" i="9"/>
  <c r="BH30" i="9"/>
  <c r="BG30" i="9"/>
  <c r="BF30" i="9"/>
  <c r="BE30" i="9"/>
  <c r="BD30" i="9"/>
  <c r="BC30" i="9"/>
  <c r="BJ28" i="9"/>
  <c r="BI28" i="9"/>
  <c r="BH28" i="9"/>
  <c r="BG28" i="9"/>
  <c r="BF28" i="9"/>
  <c r="BE28" i="9"/>
  <c r="BD28" i="9"/>
  <c r="BC28" i="9"/>
  <c r="Z27" i="9"/>
  <c r="BL26" i="9"/>
  <c r="BG23" i="9"/>
  <c r="BF23" i="9"/>
  <c r="BE23" i="9"/>
  <c r="BD23" i="9"/>
  <c r="BC23" i="9"/>
  <c r="BI21" i="9"/>
  <c r="BF18" i="9"/>
  <c r="BE18" i="9"/>
  <c r="BD18" i="9"/>
  <c r="BC18" i="9"/>
  <c r="BJ17" i="9"/>
  <c r="G35" i="9"/>
  <c r="BH33" i="9"/>
  <c r="BG33" i="9"/>
  <c r="BI32" i="9"/>
  <c r="BH32" i="9"/>
  <c r="BG32" i="9"/>
  <c r="BF32" i="9"/>
  <c r="BE32" i="9"/>
  <c r="BD32" i="9"/>
  <c r="BC32" i="9"/>
  <c r="BH21" i="9"/>
  <c r="BG21" i="9"/>
  <c r="BF21" i="9"/>
  <c r="BE21" i="9"/>
  <c r="BD21" i="9"/>
  <c r="BC21" i="9"/>
  <c r="BL11" i="9"/>
  <c r="BL12" i="9"/>
  <c r="BL13" i="9"/>
  <c r="BI17" i="9"/>
  <c r="BH17" i="9"/>
  <c r="BG17" i="9"/>
  <c r="BF17" i="9"/>
  <c r="BE17" i="9"/>
  <c r="BD17" i="9"/>
  <c r="BC17" i="9"/>
  <c r="BL16" i="9"/>
  <c r="AY4" i="9"/>
  <c r="BL2" i="9"/>
  <c r="BL6" i="9"/>
  <c r="BL3" i="9"/>
  <c r="BL7" i="9"/>
  <c r="BL4" i="9"/>
  <c r="BL8" i="9"/>
  <c r="BL5" i="9"/>
  <c r="AY3" i="9"/>
  <c r="G55" i="11"/>
  <c r="H55" i="11" s="1"/>
  <c r="AY9" i="9"/>
  <c r="AY10" i="9"/>
  <c r="AY2" i="9"/>
  <c r="AY8" i="9"/>
  <c r="X6" i="9"/>
  <c r="X9" i="9"/>
  <c r="X3" i="9"/>
  <c r="X7" i="9"/>
  <c r="X4" i="9"/>
  <c r="X5" i="9"/>
  <c r="BL10" i="9"/>
  <c r="X10" i="9"/>
  <c r="AB11" i="9"/>
  <c r="AY6" i="9"/>
  <c r="R29" i="11"/>
  <c r="G126" i="11"/>
  <c r="Z26" i="11"/>
  <c r="Z46" i="11"/>
  <c r="Z619" i="11"/>
  <c r="Z101" i="11"/>
  <c r="G90" i="11"/>
  <c r="Z53" i="11"/>
  <c r="Z126" i="11"/>
  <c r="G97" i="11"/>
  <c r="I97" i="11" s="1"/>
  <c r="Z56" i="11"/>
  <c r="Z617" i="11"/>
  <c r="G36" i="11"/>
  <c r="G603" i="11"/>
  <c r="G579" i="11"/>
  <c r="Z577" i="11"/>
  <c r="Z569" i="11"/>
  <c r="G563" i="11"/>
  <c r="K563" i="11" s="1"/>
  <c r="Z556" i="11"/>
  <c r="Z482" i="11"/>
  <c r="Z476" i="11"/>
  <c r="G476" i="11"/>
  <c r="Z465" i="11"/>
  <c r="Z36" i="11"/>
  <c r="Z530" i="11"/>
  <c r="G509" i="11"/>
  <c r="Z508" i="11"/>
  <c r="G561" i="11"/>
  <c r="K561" i="11" s="1"/>
  <c r="G553" i="11"/>
  <c r="Z546" i="11"/>
  <c r="Z596" i="11"/>
  <c r="Z594" i="11"/>
  <c r="Z586" i="11"/>
  <c r="Z580" i="11"/>
  <c r="Z578" i="11"/>
  <c r="Z561" i="11"/>
  <c r="Z553" i="11"/>
  <c r="Z545" i="11"/>
  <c r="Z544" i="11"/>
  <c r="G530" i="11"/>
  <c r="G508" i="11"/>
  <c r="G591" i="11"/>
  <c r="K591" i="11" s="1"/>
  <c r="G583" i="11"/>
  <c r="G567" i="11"/>
  <c r="Z565" i="11"/>
  <c r="Z560" i="11"/>
  <c r="G544" i="11"/>
  <c r="Z509" i="11"/>
  <c r="Z441" i="11"/>
  <c r="G441" i="11"/>
  <c r="G520" i="11"/>
  <c r="G452" i="11"/>
  <c r="K452" i="11" s="1"/>
  <c r="Z339" i="11"/>
  <c r="G339" i="11"/>
  <c r="K339" i="11" s="1"/>
  <c r="Z389" i="11"/>
  <c r="G389" i="11"/>
  <c r="Z592" i="11"/>
  <c r="G577" i="11"/>
  <c r="G569" i="11"/>
  <c r="Z568" i="11"/>
  <c r="Z521" i="11"/>
  <c r="Z506" i="11"/>
  <c r="G442" i="11"/>
  <c r="Z433" i="11"/>
  <c r="G428" i="11"/>
  <c r="G410" i="11"/>
  <c r="K410" i="11" s="1"/>
  <c r="G402" i="11"/>
  <c r="K402" i="11" s="1"/>
  <c r="G386" i="11"/>
  <c r="G448" i="11"/>
  <c r="Z442" i="11"/>
  <c r="G430" i="11"/>
  <c r="K430" i="11" s="1"/>
  <c r="Z428" i="11"/>
  <c r="G412" i="11"/>
  <c r="G396" i="11"/>
  <c r="Z353" i="11"/>
  <c r="G353" i="11"/>
  <c r="K353" i="11" s="1"/>
  <c r="G323" i="11"/>
  <c r="Z323" i="11"/>
  <c r="G311" i="11"/>
  <c r="Z303" i="11"/>
  <c r="G303" i="11"/>
  <c r="Z295" i="11"/>
  <c r="G295" i="11"/>
  <c r="Z429" i="11"/>
  <c r="Z411" i="11"/>
  <c r="G406" i="11"/>
  <c r="K406" i="11" s="1"/>
  <c r="Z403" i="11"/>
  <c r="Z387" i="11"/>
  <c r="G382" i="11"/>
  <c r="G307" i="11"/>
  <c r="K307" i="11" s="1"/>
  <c r="Z307" i="11"/>
  <c r="G287" i="11"/>
  <c r="G473" i="11"/>
  <c r="K473" i="11" s="1"/>
  <c r="G426" i="11"/>
  <c r="G408" i="11"/>
  <c r="G400" i="11"/>
  <c r="G392" i="11"/>
  <c r="G384" i="11"/>
  <c r="K384" i="11" s="1"/>
  <c r="G331" i="11"/>
  <c r="Z331" i="11"/>
  <c r="G283" i="11"/>
  <c r="Z283" i="11"/>
  <c r="Z279" i="11"/>
  <c r="G279" i="11"/>
  <c r="Z448" i="11"/>
  <c r="Z430" i="11"/>
  <c r="Z412" i="11"/>
  <c r="Z396" i="11"/>
  <c r="Z374" i="11"/>
  <c r="G349" i="11"/>
  <c r="K349" i="11" s="1"/>
  <c r="G433" i="11"/>
  <c r="Z349" i="11"/>
  <c r="AA349" i="11" s="1"/>
  <c r="AE349" i="11" s="1"/>
  <c r="G267" i="11"/>
  <c r="Z263" i="11"/>
  <c r="G317" i="11"/>
  <c r="G309" i="11"/>
  <c r="G293" i="11"/>
  <c r="G277" i="11"/>
  <c r="G269" i="11"/>
  <c r="G261" i="11"/>
  <c r="K261" i="11" s="1"/>
  <c r="Z228" i="11"/>
  <c r="G228" i="11"/>
  <c r="G255" i="11"/>
  <c r="K255" i="11" s="1"/>
  <c r="Z254" i="11"/>
  <c r="Z318" i="11"/>
  <c r="Z302" i="11"/>
  <c r="AA302" i="11" s="1"/>
  <c r="AE302" i="11" s="1"/>
  <c r="Z294" i="11"/>
  <c r="Z278" i="11"/>
  <c r="Z239" i="11"/>
  <c r="G239" i="11"/>
  <c r="I239" i="11" s="1"/>
  <c r="Z232" i="11"/>
  <c r="G214" i="11"/>
  <c r="Z214" i="11"/>
  <c r="G329" i="11"/>
  <c r="K329" i="11" s="1"/>
  <c r="G313" i="11"/>
  <c r="G297" i="11"/>
  <c r="K297" i="11" s="1"/>
  <c r="Z243" i="11"/>
  <c r="G243" i="11"/>
  <c r="G296" i="11"/>
  <c r="K296" i="11" s="1"/>
  <c r="G280" i="11"/>
  <c r="G264" i="11"/>
  <c r="G256" i="11"/>
  <c r="Z252" i="11"/>
  <c r="Z330" i="11"/>
  <c r="Z322" i="11"/>
  <c r="Z306" i="11"/>
  <c r="Z290" i="11"/>
  <c r="Z256" i="11"/>
  <c r="G247" i="11"/>
  <c r="Z246" i="11"/>
  <c r="G245" i="11"/>
  <c r="Z222" i="11"/>
  <c r="G157" i="11"/>
  <c r="G142" i="11"/>
  <c r="Z142" i="11"/>
  <c r="G184" i="11"/>
  <c r="G176" i="11"/>
  <c r="I176" i="11" s="1"/>
  <c r="G168" i="11"/>
  <c r="Z154" i="11"/>
  <c r="G227" i="11"/>
  <c r="Z208" i="11"/>
  <c r="G203" i="11"/>
  <c r="Z202" i="11"/>
  <c r="Z200" i="11"/>
  <c r="Z194" i="11"/>
  <c r="Z192" i="11"/>
  <c r="Z184" i="11"/>
  <c r="Z178" i="11"/>
  <c r="Z176" i="11"/>
  <c r="Z168" i="11"/>
  <c r="Z62" i="11"/>
  <c r="G62" i="11"/>
  <c r="J62" i="11" s="1"/>
  <c r="G234" i="11"/>
  <c r="Z227" i="11"/>
  <c r="G218" i="11"/>
  <c r="G165" i="11"/>
  <c r="Z158" i="11"/>
  <c r="G137" i="11"/>
  <c r="Z250" i="11"/>
  <c r="G241" i="11"/>
  <c r="Z234" i="11"/>
  <c r="Z218" i="11"/>
  <c r="Z165" i="11"/>
  <c r="G146" i="11"/>
  <c r="I146" i="11" s="1"/>
  <c r="Z146" i="11"/>
  <c r="G215" i="11"/>
  <c r="G207" i="11"/>
  <c r="Z206" i="11"/>
  <c r="G199" i="11"/>
  <c r="Z196" i="11"/>
  <c r="G191" i="11"/>
  <c r="G183" i="11"/>
  <c r="Z162" i="11"/>
  <c r="Z148" i="11"/>
  <c r="G148" i="11"/>
  <c r="G246" i="11"/>
  <c r="Z231" i="11"/>
  <c r="G222" i="11"/>
  <c r="Z215" i="11"/>
  <c r="Z213" i="11"/>
  <c r="Z207" i="11"/>
  <c r="G202" i="11"/>
  <c r="G201" i="11"/>
  <c r="Z199" i="11"/>
  <c r="G194" i="11"/>
  <c r="G193" i="11"/>
  <c r="Z191" i="11"/>
  <c r="G185" i="11"/>
  <c r="Z183" i="11"/>
  <c r="G178" i="11"/>
  <c r="Z175" i="11"/>
  <c r="G162" i="11"/>
  <c r="I162" i="11" s="1"/>
  <c r="Z161" i="11"/>
  <c r="Z156" i="11"/>
  <c r="G149" i="11"/>
  <c r="I149" i="11" s="1"/>
  <c r="AB18" i="11"/>
  <c r="BL186" i="11"/>
  <c r="Z68" i="11"/>
  <c r="G68" i="11"/>
  <c r="G65" i="11"/>
  <c r="J65" i="11" s="1"/>
  <c r="Z60" i="11"/>
  <c r="Z149" i="11"/>
  <c r="BL180" i="11"/>
  <c r="BL185" i="11"/>
  <c r="BL184" i="11"/>
  <c r="BL8" i="11"/>
  <c r="BL40" i="11"/>
  <c r="BL7" i="11"/>
  <c r="BL10" i="11"/>
  <c r="BL6" i="11"/>
  <c r="BL13" i="11"/>
  <c r="BL38" i="11"/>
  <c r="BL11" i="11"/>
  <c r="BL18" i="11"/>
  <c r="BL14" i="11"/>
  <c r="BL37" i="11"/>
  <c r="BL12" i="11"/>
  <c r="BL74" i="11"/>
  <c r="BL19" i="11"/>
  <c r="BL35" i="11"/>
  <c r="BL81" i="11"/>
  <c r="BL68" i="11"/>
  <c r="BL100" i="11"/>
  <c r="BL55" i="11"/>
  <c r="BL59" i="11"/>
  <c r="BL80" i="11"/>
  <c r="BL87" i="11"/>
  <c r="BL41" i="11"/>
  <c r="BL62" i="11"/>
  <c r="BL85" i="11"/>
  <c r="BL60" i="11"/>
  <c r="BL56" i="11"/>
  <c r="BL63" i="11"/>
  <c r="BL79" i="11"/>
  <c r="BL83" i="11"/>
  <c r="BL99" i="11"/>
  <c r="BL43" i="11"/>
  <c r="BL86" i="11"/>
  <c r="BL102" i="11"/>
  <c r="BL124" i="11"/>
  <c r="BL132" i="11"/>
  <c r="BL61" i="11"/>
  <c r="BL77" i="11"/>
  <c r="BL115" i="11"/>
  <c r="BL123" i="11"/>
  <c r="BL112" i="11"/>
  <c r="BL104" i="11"/>
  <c r="BL122" i="11"/>
  <c r="BL129" i="11"/>
  <c r="BL145" i="11"/>
  <c r="BL153" i="11"/>
  <c r="BL101" i="11"/>
  <c r="BL109" i="11"/>
  <c r="BL125" i="11"/>
  <c r="BL130" i="11"/>
  <c r="BL149" i="11"/>
  <c r="BL157" i="11"/>
  <c r="BL119" i="11"/>
  <c r="BL120" i="11"/>
  <c r="BL144" i="11"/>
  <c r="BL151" i="11"/>
  <c r="BL175" i="11"/>
  <c r="BL111" i="11"/>
  <c r="BL126" i="11"/>
  <c r="BL135" i="11"/>
  <c r="BL142" i="11"/>
  <c r="BL159" i="11"/>
  <c r="BL171" i="11"/>
  <c r="BL162" i="11"/>
  <c r="BL163" i="11"/>
  <c r="BL136" i="11"/>
  <c r="BL164" i="11"/>
  <c r="BL154" i="11"/>
  <c r="BL174" i="11"/>
  <c r="AU149" i="11"/>
  <c r="BL147" i="11"/>
  <c r="BL170" i="11"/>
  <c r="BL148" i="11"/>
  <c r="BL158" i="11"/>
  <c r="BL166" i="11"/>
  <c r="BL150" i="11"/>
  <c r="AU62" i="11"/>
  <c r="AU74" i="11"/>
  <c r="G132" i="11"/>
  <c r="I132" i="11" s="1"/>
  <c r="G131" i="11"/>
  <c r="AB12" i="11"/>
  <c r="G78" i="11"/>
  <c r="I78" i="11" s="1"/>
  <c r="AU77" i="11"/>
  <c r="AU76" i="11"/>
  <c r="Z58" i="11"/>
  <c r="G155" i="11"/>
  <c r="I155" i="11" s="1"/>
  <c r="Z153" i="11"/>
  <c r="Z77" i="11"/>
  <c r="Z64" i="11"/>
  <c r="G74" i="11"/>
  <c r="AU68" i="11"/>
  <c r="AT68" i="11" s="1"/>
  <c r="AS68" i="11" s="1"/>
  <c r="AR68" i="11" s="1"/>
  <c r="AQ68" i="11" s="1"/>
  <c r="AP68" i="11" s="1"/>
  <c r="AO68" i="11" s="1"/>
  <c r="AN68" i="11" s="1"/>
  <c r="AM68" i="11" s="1"/>
  <c r="AL68" i="11" s="1"/>
  <c r="AJ68" i="11" s="1"/>
  <c r="G67" i="11"/>
  <c r="I67" i="11" s="1"/>
  <c r="G59" i="11"/>
  <c r="AY179" i="11"/>
  <c r="AY180" i="11"/>
  <c r="AY182" i="11"/>
  <c r="AY183" i="11"/>
  <c r="AY184" i="11"/>
  <c r="AY186" i="11"/>
  <c r="AY178" i="11"/>
  <c r="BK186" i="11"/>
  <c r="BJ186" i="11"/>
  <c r="BI186" i="11"/>
  <c r="BH186" i="11"/>
  <c r="BG186" i="11"/>
  <c r="BF186" i="11"/>
  <c r="BE186" i="11"/>
  <c r="BD186" i="11"/>
  <c r="BC186" i="11"/>
  <c r="BH166" i="11"/>
  <c r="BG166" i="11"/>
  <c r="BF166" i="11"/>
  <c r="BE166" i="11"/>
  <c r="BD166" i="11"/>
  <c r="BC166" i="11"/>
  <c r="BK166" i="11"/>
  <c r="BJ166" i="11"/>
  <c r="BI166" i="11"/>
  <c r="BJ102" i="11"/>
  <c r="BI102" i="11"/>
  <c r="BH102" i="11"/>
  <c r="BG102" i="11"/>
  <c r="BF102" i="11"/>
  <c r="BE102" i="11"/>
  <c r="BD102" i="11"/>
  <c r="BC102" i="11"/>
  <c r="BK102" i="11"/>
  <c r="BK18" i="11"/>
  <c r="BJ18" i="11"/>
  <c r="BI18" i="11"/>
  <c r="BH18" i="11"/>
  <c r="BG18" i="11"/>
  <c r="BF18" i="11"/>
  <c r="BE18" i="11"/>
  <c r="BD18" i="11"/>
  <c r="BC18" i="11"/>
  <c r="I194" i="11"/>
  <c r="BA33" i="9"/>
  <c r="BB33" i="9"/>
  <c r="AU175" i="11"/>
  <c r="BL168" i="11"/>
  <c r="AU157" i="11"/>
  <c r="BL156" i="11"/>
  <c r="BL176" i="11"/>
  <c r="BL127" i="11"/>
  <c r="BL160" i="11"/>
  <c r="BL128" i="11"/>
  <c r="BL114" i="11"/>
  <c r="BL133" i="11"/>
  <c r="BL131" i="11"/>
  <c r="BL140" i="11"/>
  <c r="BL54" i="11"/>
  <c r="BL67" i="11"/>
  <c r="BL78" i="11"/>
  <c r="BL64" i="11"/>
  <c r="BL97" i="11"/>
  <c r="BL82" i="11"/>
  <c r="BL21" i="11"/>
  <c r="BL20" i="11"/>
  <c r="BL26" i="11"/>
  <c r="BL16" i="11"/>
  <c r="K228" i="11"/>
  <c r="BA30" i="9"/>
  <c r="BB30" i="9"/>
  <c r="BA47" i="9"/>
  <c r="BB47" i="9"/>
  <c r="BA53" i="9"/>
  <c r="BB53" i="9"/>
  <c r="BB17" i="8"/>
  <c r="BA17" i="8"/>
  <c r="BA39" i="8"/>
  <c r="BB39" i="8"/>
  <c r="BK154" i="11"/>
  <c r="BJ154" i="11"/>
  <c r="BI154" i="11"/>
  <c r="BH154" i="11"/>
  <c r="BG154" i="11"/>
  <c r="BF154" i="11"/>
  <c r="BE154" i="11"/>
  <c r="BD154" i="11"/>
  <c r="BC154" i="11"/>
  <c r="J59" i="11"/>
  <c r="BK150" i="11"/>
  <c r="BJ150" i="11"/>
  <c r="BI150" i="11"/>
  <c r="BH150" i="11"/>
  <c r="BG150" i="11"/>
  <c r="BF150" i="11"/>
  <c r="BE150" i="11"/>
  <c r="BD150" i="11"/>
  <c r="BC150" i="11"/>
  <c r="BK158" i="11"/>
  <c r="BJ158" i="11"/>
  <c r="BI158" i="11"/>
  <c r="BH158" i="11"/>
  <c r="BG158" i="11"/>
  <c r="BF158" i="11"/>
  <c r="BE158" i="11"/>
  <c r="BD158" i="11"/>
  <c r="BC158" i="11"/>
  <c r="BJ164" i="11"/>
  <c r="BI164" i="11"/>
  <c r="BH164" i="11"/>
  <c r="BG164" i="11"/>
  <c r="BF164" i="11"/>
  <c r="BE164" i="11"/>
  <c r="BD164" i="11"/>
  <c r="BC164" i="11"/>
  <c r="BK164" i="11"/>
  <c r="BK171" i="11"/>
  <c r="BJ171" i="11"/>
  <c r="BI171" i="11"/>
  <c r="BH171" i="11"/>
  <c r="BG171" i="11"/>
  <c r="BF171" i="11"/>
  <c r="BE171" i="11"/>
  <c r="BD171" i="11"/>
  <c r="BC171" i="11"/>
  <c r="BJ126" i="11"/>
  <c r="BI126" i="11"/>
  <c r="BH126" i="11"/>
  <c r="BG126" i="11"/>
  <c r="BF126" i="11"/>
  <c r="BK126" i="11"/>
  <c r="BE126" i="11"/>
  <c r="BD126" i="11"/>
  <c r="BC126" i="11"/>
  <c r="BJ151" i="11"/>
  <c r="BK151" i="11"/>
  <c r="BI151" i="11"/>
  <c r="BH151" i="11"/>
  <c r="BG151" i="11"/>
  <c r="BF151" i="11"/>
  <c r="BE151" i="11"/>
  <c r="BD151" i="11"/>
  <c r="BC151" i="11"/>
  <c r="BI157" i="11"/>
  <c r="BH157" i="11"/>
  <c r="BK157" i="11"/>
  <c r="BJ157" i="11"/>
  <c r="BG157" i="11"/>
  <c r="BF157" i="11"/>
  <c r="BE157" i="11"/>
  <c r="BD157" i="11"/>
  <c r="BC157" i="11"/>
  <c r="BK109" i="11"/>
  <c r="BJ109" i="11"/>
  <c r="BI109" i="11"/>
  <c r="BH109" i="11"/>
  <c r="BG109" i="11"/>
  <c r="BF109" i="11"/>
  <c r="BE109" i="11"/>
  <c r="BD109" i="11"/>
  <c r="BC109" i="11"/>
  <c r="BK129" i="11"/>
  <c r="BJ129" i="11"/>
  <c r="BI129" i="11"/>
  <c r="BH129" i="11"/>
  <c r="BG129" i="11"/>
  <c r="BF129" i="11"/>
  <c r="BE129" i="11"/>
  <c r="BD129" i="11"/>
  <c r="BC129" i="11"/>
  <c r="BK123" i="11"/>
  <c r="BJ123" i="11"/>
  <c r="BI123" i="11"/>
  <c r="BH123" i="11"/>
  <c r="BG123" i="11"/>
  <c r="BF123" i="11"/>
  <c r="BE123" i="11"/>
  <c r="BD123" i="11"/>
  <c r="BC123" i="11"/>
  <c r="BK132" i="11"/>
  <c r="BJ132" i="11"/>
  <c r="BI132" i="11"/>
  <c r="BH132" i="11"/>
  <c r="BG132" i="11"/>
  <c r="BF132" i="11"/>
  <c r="BE132" i="11"/>
  <c r="BD132" i="11"/>
  <c r="BC132" i="11"/>
  <c r="BE43" i="11"/>
  <c r="BD43" i="11"/>
  <c r="BC43" i="11"/>
  <c r="BK43" i="11"/>
  <c r="BJ43" i="11"/>
  <c r="BI43" i="11"/>
  <c r="BH43" i="11"/>
  <c r="BG43" i="11"/>
  <c r="BF43" i="11"/>
  <c r="BK63" i="11"/>
  <c r="BJ63" i="11"/>
  <c r="BI63" i="11"/>
  <c r="BH63" i="11"/>
  <c r="BG63" i="11"/>
  <c r="BF63" i="11"/>
  <c r="BE63" i="11"/>
  <c r="BD63" i="11"/>
  <c r="BC63" i="11"/>
  <c r="BK62" i="11"/>
  <c r="BJ62" i="11"/>
  <c r="BI62" i="11"/>
  <c r="BH62" i="11"/>
  <c r="BG62" i="11"/>
  <c r="BF62" i="11"/>
  <c r="BE62" i="11"/>
  <c r="BD62" i="11"/>
  <c r="BC62" i="11"/>
  <c r="BK59" i="11"/>
  <c r="BJ59" i="11"/>
  <c r="BI59" i="11"/>
  <c r="BH59" i="11"/>
  <c r="BG59" i="11"/>
  <c r="BF59" i="11"/>
  <c r="BE59" i="11"/>
  <c r="BD59" i="11"/>
  <c r="BC59" i="11"/>
  <c r="BK81" i="11"/>
  <c r="BJ81" i="11"/>
  <c r="BI81" i="11"/>
  <c r="BH81" i="11"/>
  <c r="BG81" i="11"/>
  <c r="BF81" i="11"/>
  <c r="BE81" i="11"/>
  <c r="BD81" i="11"/>
  <c r="BC81" i="11"/>
  <c r="BK74" i="11"/>
  <c r="BJ74" i="11"/>
  <c r="BI74" i="11"/>
  <c r="BH74" i="11"/>
  <c r="BG74" i="11"/>
  <c r="BF74" i="11"/>
  <c r="BE74" i="11"/>
  <c r="BD74" i="11"/>
  <c r="BC74" i="11"/>
  <c r="BK14" i="11"/>
  <c r="BJ14" i="11"/>
  <c r="BI14" i="11"/>
  <c r="BH14" i="11"/>
  <c r="BG14" i="11"/>
  <c r="BF14" i="11"/>
  <c r="BE14" i="11"/>
  <c r="BD14" i="11"/>
  <c r="BC14" i="11"/>
  <c r="BE38" i="11"/>
  <c r="BD38" i="11"/>
  <c r="BC38" i="11"/>
  <c r="BK38" i="11"/>
  <c r="BJ38" i="11"/>
  <c r="BI38" i="11"/>
  <c r="BH38" i="11"/>
  <c r="BG38" i="11"/>
  <c r="BF38" i="11"/>
  <c r="BK10" i="11"/>
  <c r="BJ10" i="11"/>
  <c r="BI10" i="11"/>
  <c r="BH10" i="11"/>
  <c r="BG10" i="11"/>
  <c r="BF10" i="11"/>
  <c r="BE10" i="11"/>
  <c r="BD10" i="11"/>
  <c r="BC10" i="11"/>
  <c r="BK8" i="11"/>
  <c r="BJ8" i="11"/>
  <c r="BI8" i="11"/>
  <c r="BH8" i="11"/>
  <c r="BG8" i="11"/>
  <c r="BF8" i="11"/>
  <c r="BE8" i="11"/>
  <c r="BD8" i="11"/>
  <c r="BC8" i="11"/>
  <c r="BJ180" i="11"/>
  <c r="BI180" i="11"/>
  <c r="BH180" i="11"/>
  <c r="BG180" i="11"/>
  <c r="BF180" i="11"/>
  <c r="BE180" i="11"/>
  <c r="BD180" i="11"/>
  <c r="BC180" i="11"/>
  <c r="BK180" i="11"/>
  <c r="I68" i="11"/>
  <c r="BL2" i="11"/>
  <c r="AU148" i="11"/>
  <c r="AT148" i="11" s="1"/>
  <c r="AS148" i="11" s="1"/>
  <c r="AR148" i="11" s="1"/>
  <c r="AQ148" i="11" s="1"/>
  <c r="AP148" i="11" s="1"/>
  <c r="AO148" i="11" s="1"/>
  <c r="AN148" i="11" s="1"/>
  <c r="AM148" i="11" s="1"/>
  <c r="AL148" i="11" s="1"/>
  <c r="AJ148" i="11" s="1"/>
  <c r="AU161" i="11"/>
  <c r="AT161" i="11" s="1"/>
  <c r="AS161" i="11" s="1"/>
  <c r="AR161" i="11" s="1"/>
  <c r="AQ161" i="11" s="1"/>
  <c r="AP161" i="11" s="1"/>
  <c r="AO161" i="11" s="1"/>
  <c r="AN161" i="11" s="1"/>
  <c r="AM161" i="11" s="1"/>
  <c r="AL161" i="11" s="1"/>
  <c r="AU165" i="11"/>
  <c r="AU146" i="11"/>
  <c r="AU191" i="11"/>
  <c r="AU199" i="11"/>
  <c r="AU207" i="11"/>
  <c r="AU143" i="11"/>
  <c r="AU142" i="11"/>
  <c r="AU211" i="11"/>
  <c r="AT211" i="11" s="1"/>
  <c r="AS211" i="11" s="1"/>
  <c r="AR211" i="11" s="1"/>
  <c r="AQ211" i="11" s="1"/>
  <c r="AP211" i="11" s="1"/>
  <c r="AO211" i="11" s="1"/>
  <c r="AN211" i="11" s="1"/>
  <c r="AM211" i="11" s="1"/>
  <c r="AL211" i="11" s="1"/>
  <c r="AU220" i="11"/>
  <c r="AU228" i="11"/>
  <c r="AU252" i="11"/>
  <c r="AU156" i="11"/>
  <c r="AU185" i="11"/>
  <c r="AU193" i="11"/>
  <c r="AU201" i="11"/>
  <c r="AT201" i="11" s="1"/>
  <c r="AS201" i="11" s="1"/>
  <c r="AR201" i="11" s="1"/>
  <c r="AQ201" i="11" s="1"/>
  <c r="AP201" i="11" s="1"/>
  <c r="AO201" i="11" s="1"/>
  <c r="AN201" i="11" s="1"/>
  <c r="AM201" i="11" s="1"/>
  <c r="AL201" i="11" s="1"/>
  <c r="AU221" i="11"/>
  <c r="AU245" i="11"/>
  <c r="AT245" i="11" s="1"/>
  <c r="AS245" i="11" s="1"/>
  <c r="AR245" i="11" s="1"/>
  <c r="AQ245" i="11" s="1"/>
  <c r="AP245" i="11" s="1"/>
  <c r="AO245" i="11" s="1"/>
  <c r="AN245" i="11" s="1"/>
  <c r="AM245" i="11" s="1"/>
  <c r="AL245" i="11" s="1"/>
  <c r="AU253" i="11"/>
  <c r="AU162" i="11"/>
  <c r="AU190" i="11"/>
  <c r="AU198" i="11"/>
  <c r="AU206" i="11"/>
  <c r="AT206" i="11" s="1"/>
  <c r="AS206" i="11" s="1"/>
  <c r="AR206" i="11" s="1"/>
  <c r="AQ206" i="11" s="1"/>
  <c r="AP206" i="11" s="1"/>
  <c r="AO206" i="11" s="1"/>
  <c r="AN206" i="11" s="1"/>
  <c r="AM206" i="11" s="1"/>
  <c r="AL206" i="11" s="1"/>
  <c r="AU222" i="11"/>
  <c r="AU230" i="11"/>
  <c r="AU168" i="11"/>
  <c r="AU176" i="11"/>
  <c r="AU184" i="11"/>
  <c r="AU192" i="11"/>
  <c r="AU200" i="11"/>
  <c r="AU208" i="11"/>
  <c r="AU215" i="11"/>
  <c r="AU239" i="11"/>
  <c r="AU247" i="11"/>
  <c r="AU279" i="11"/>
  <c r="AU295" i="11"/>
  <c r="AT295" i="11" s="1"/>
  <c r="AS295" i="11" s="1"/>
  <c r="AR295" i="11" s="1"/>
  <c r="AQ295" i="11" s="1"/>
  <c r="AP295" i="11" s="1"/>
  <c r="AO295" i="11" s="1"/>
  <c r="AN295" i="11" s="1"/>
  <c r="AM295" i="11" s="1"/>
  <c r="AL295" i="11" s="1"/>
  <c r="AU303" i="11"/>
  <c r="AU214" i="11"/>
  <c r="AU256" i="11"/>
  <c r="AT256" i="11" s="1"/>
  <c r="AS256" i="11" s="1"/>
  <c r="AR256" i="11" s="1"/>
  <c r="AQ256" i="11" s="1"/>
  <c r="AP256" i="11" s="1"/>
  <c r="AO256" i="11" s="1"/>
  <c r="AN256" i="11" s="1"/>
  <c r="AM256" i="11" s="1"/>
  <c r="AL256" i="11" s="1"/>
  <c r="AU213" i="11"/>
  <c r="AU178" i="11"/>
  <c r="AU194" i="11"/>
  <c r="AT194" i="11" s="1"/>
  <c r="AS194" i="11" s="1"/>
  <c r="AR194" i="11" s="1"/>
  <c r="AQ194" i="11" s="1"/>
  <c r="AP194" i="11" s="1"/>
  <c r="AO194" i="11" s="1"/>
  <c r="AN194" i="11" s="1"/>
  <c r="AM194" i="11" s="1"/>
  <c r="AL194" i="11" s="1"/>
  <c r="AU202" i="11"/>
  <c r="AU218" i="11"/>
  <c r="AU172" i="11"/>
  <c r="AU227" i="11"/>
  <c r="AU243" i="11"/>
  <c r="AU251" i="11"/>
  <c r="AU259" i="11"/>
  <c r="AU283" i="11"/>
  <c r="AU307" i="11"/>
  <c r="AU323" i="11"/>
  <c r="AT323" i="11" s="1"/>
  <c r="AS323" i="11" s="1"/>
  <c r="AR323" i="11" s="1"/>
  <c r="AQ323" i="11" s="1"/>
  <c r="AP323" i="11" s="1"/>
  <c r="AO323" i="11" s="1"/>
  <c r="AN323" i="11" s="1"/>
  <c r="AM323" i="11" s="1"/>
  <c r="AL323" i="11" s="1"/>
  <c r="AJ323" i="11" s="1"/>
  <c r="AU331" i="11"/>
  <c r="AU339" i="11"/>
  <c r="AU261" i="11"/>
  <c r="AU269" i="11"/>
  <c r="AT269" i="11" s="1"/>
  <c r="AS269" i="11" s="1"/>
  <c r="AR269" i="11" s="1"/>
  <c r="AQ269" i="11" s="1"/>
  <c r="AP269" i="11" s="1"/>
  <c r="AO269" i="11" s="1"/>
  <c r="AN269" i="11" s="1"/>
  <c r="AM269" i="11" s="1"/>
  <c r="AL269" i="11" s="1"/>
  <c r="AU277" i="11"/>
  <c r="AU293" i="11"/>
  <c r="AU309" i="11"/>
  <c r="AU317" i="11"/>
  <c r="AU325" i="11"/>
  <c r="AU234" i="11"/>
  <c r="AU290" i="11"/>
  <c r="AT290" i="11" s="1"/>
  <c r="AS290" i="11" s="1"/>
  <c r="AR290" i="11" s="1"/>
  <c r="AQ290" i="11" s="1"/>
  <c r="AP290" i="11" s="1"/>
  <c r="AO290" i="11" s="1"/>
  <c r="AN290" i="11" s="1"/>
  <c r="AM290" i="11" s="1"/>
  <c r="AL290" i="11" s="1"/>
  <c r="AU306" i="11"/>
  <c r="AU322" i="11"/>
  <c r="AT322" i="11" s="1"/>
  <c r="AS322" i="11" s="1"/>
  <c r="AR322" i="11" s="1"/>
  <c r="AQ322" i="11" s="1"/>
  <c r="AP322" i="11" s="1"/>
  <c r="AO322" i="11" s="1"/>
  <c r="AN322" i="11" s="1"/>
  <c r="AM322" i="11" s="1"/>
  <c r="AL322" i="11" s="1"/>
  <c r="AU330" i="11"/>
  <c r="AU276" i="11"/>
  <c r="AU284" i="11"/>
  <c r="AU300" i="11"/>
  <c r="AU308" i="11"/>
  <c r="AU324" i="11"/>
  <c r="AU332" i="11"/>
  <c r="AU246" i="11"/>
  <c r="AU374" i="11"/>
  <c r="AU386" i="11"/>
  <c r="AU394" i="11"/>
  <c r="AU402" i="11"/>
  <c r="AT402" i="11" s="1"/>
  <c r="AS402" i="11" s="1"/>
  <c r="AR402" i="11" s="1"/>
  <c r="AQ402" i="11" s="1"/>
  <c r="AP402" i="11" s="1"/>
  <c r="AO402" i="11" s="1"/>
  <c r="AN402" i="11" s="1"/>
  <c r="AM402" i="11" s="1"/>
  <c r="AL402" i="11" s="1"/>
  <c r="AU428" i="11"/>
  <c r="AU442" i="11"/>
  <c r="AU509" i="11"/>
  <c r="AU305" i="11"/>
  <c r="AU313" i="11"/>
  <c r="AU321" i="11"/>
  <c r="AU270" i="11"/>
  <c r="AT270" i="11" s="1"/>
  <c r="AS270" i="11" s="1"/>
  <c r="AR270" i="11" s="1"/>
  <c r="AQ270" i="11" s="1"/>
  <c r="AP270" i="11" s="1"/>
  <c r="AO270" i="11" s="1"/>
  <c r="AN270" i="11" s="1"/>
  <c r="AM270" i="11" s="1"/>
  <c r="AL270" i="11" s="1"/>
  <c r="AK270" i="11" s="1"/>
  <c r="AU278" i="11"/>
  <c r="AU294" i="11"/>
  <c r="AU302" i="11"/>
  <c r="AT302" i="11" s="1"/>
  <c r="AS302" i="11" s="1"/>
  <c r="AR302" i="11" s="1"/>
  <c r="AQ302" i="11" s="1"/>
  <c r="AP302" i="11" s="1"/>
  <c r="AO302" i="11" s="1"/>
  <c r="AN302" i="11" s="1"/>
  <c r="AM302" i="11" s="1"/>
  <c r="AL302" i="11" s="1"/>
  <c r="AU318" i="11"/>
  <c r="AU326" i="11"/>
  <c r="AU254" i="11"/>
  <c r="AU264" i="11"/>
  <c r="AU272" i="11"/>
  <c r="AT272" i="11" s="1"/>
  <c r="AS272" i="11" s="1"/>
  <c r="AR272" i="11" s="1"/>
  <c r="AQ272" i="11" s="1"/>
  <c r="AP272" i="11" s="1"/>
  <c r="AO272" i="11" s="1"/>
  <c r="AN272" i="11" s="1"/>
  <c r="AM272" i="11" s="1"/>
  <c r="AL272" i="11" s="1"/>
  <c r="AK272" i="11" s="1"/>
  <c r="AU280" i="11"/>
  <c r="AU357" i="11"/>
  <c r="AT357" i="11" s="1"/>
  <c r="AS357" i="11" s="1"/>
  <c r="AR357" i="11" s="1"/>
  <c r="AQ357" i="11" s="1"/>
  <c r="AP357" i="11" s="1"/>
  <c r="AO357" i="11" s="1"/>
  <c r="AN357" i="11" s="1"/>
  <c r="AM357" i="11" s="1"/>
  <c r="AL357" i="11" s="1"/>
  <c r="AU382" i="11"/>
  <c r="AU406" i="11"/>
  <c r="AU414" i="11"/>
  <c r="AU432" i="11"/>
  <c r="AU453" i="11"/>
  <c r="AT453" i="11" s="1"/>
  <c r="AS453" i="11" s="1"/>
  <c r="AR453" i="11" s="1"/>
  <c r="AQ453" i="11" s="1"/>
  <c r="AP453" i="11" s="1"/>
  <c r="AO453" i="11" s="1"/>
  <c r="AN453" i="11" s="1"/>
  <c r="AM453" i="11" s="1"/>
  <c r="AL453" i="11" s="1"/>
  <c r="AU505" i="11"/>
  <c r="AT505" i="11" s="1"/>
  <c r="AS505" i="11" s="1"/>
  <c r="AR505" i="11" s="1"/>
  <c r="AQ505" i="11" s="1"/>
  <c r="AP505" i="11" s="1"/>
  <c r="AO505" i="11" s="1"/>
  <c r="AN505" i="11" s="1"/>
  <c r="AM505" i="11" s="1"/>
  <c r="AL505" i="11" s="1"/>
  <c r="AU520" i="11"/>
  <c r="AU329" i="11"/>
  <c r="AU385" i="11"/>
  <c r="AU393" i="11"/>
  <c r="AU401" i="11"/>
  <c r="AU409" i="11"/>
  <c r="AT409" i="11" s="1"/>
  <c r="AS409" i="11" s="1"/>
  <c r="AR409" i="11" s="1"/>
  <c r="AQ409" i="11" s="1"/>
  <c r="AP409" i="11" s="1"/>
  <c r="AO409" i="11" s="1"/>
  <c r="AN409" i="11" s="1"/>
  <c r="AM409" i="11" s="1"/>
  <c r="AL409" i="11" s="1"/>
  <c r="AU441" i="11"/>
  <c r="AU387" i="11"/>
  <c r="AT387" i="11" s="1"/>
  <c r="AS387" i="11" s="1"/>
  <c r="AR387" i="11" s="1"/>
  <c r="AU403" i="11"/>
  <c r="AU411" i="11"/>
  <c r="AU429" i="11"/>
  <c r="AU482" i="11"/>
  <c r="AT482" i="11" s="1"/>
  <c r="AS482" i="11" s="1"/>
  <c r="AR482" i="11" s="1"/>
  <c r="AQ482" i="11" s="1"/>
  <c r="AP482" i="11" s="1"/>
  <c r="AO482" i="11" s="1"/>
  <c r="AN482" i="11" s="1"/>
  <c r="AM482" i="11" s="1"/>
  <c r="AL482" i="11" s="1"/>
  <c r="AU547" i="11"/>
  <c r="AU555" i="11"/>
  <c r="AU563" i="11"/>
  <c r="AT563" i="11" s="1"/>
  <c r="AS563" i="11" s="1"/>
  <c r="AR563" i="11" s="1"/>
  <c r="AQ563" i="11" s="1"/>
  <c r="AP563" i="11" s="1"/>
  <c r="AO563" i="11" s="1"/>
  <c r="AN563" i="11" s="1"/>
  <c r="AM563" i="11" s="1"/>
  <c r="AL563" i="11" s="1"/>
  <c r="AK563" i="11" s="1"/>
  <c r="AU372" i="11"/>
  <c r="AU349" i="11"/>
  <c r="AT349" i="11" s="1"/>
  <c r="AS349" i="11" s="1"/>
  <c r="AR349" i="11" s="1"/>
  <c r="AQ349" i="11" s="1"/>
  <c r="AP349" i="11" s="1"/>
  <c r="AO349" i="11" s="1"/>
  <c r="AN349" i="11" s="1"/>
  <c r="AM349" i="11" s="1"/>
  <c r="AL349" i="11" s="1"/>
  <c r="AU384" i="11"/>
  <c r="AU392" i="11"/>
  <c r="AU400" i="11"/>
  <c r="AU408" i="11"/>
  <c r="AU426" i="11"/>
  <c r="AU473" i="11"/>
  <c r="AT473" i="11" s="1"/>
  <c r="AS473" i="11" s="1"/>
  <c r="AR473" i="11" s="1"/>
  <c r="AQ473" i="11" s="1"/>
  <c r="AP473" i="11" s="1"/>
  <c r="AO473" i="11" s="1"/>
  <c r="AN473" i="11" s="1"/>
  <c r="AM473" i="11" s="1"/>
  <c r="AL473" i="11" s="1"/>
  <c r="AU507" i="11"/>
  <c r="AU597" i="11"/>
  <c r="AT597" i="11" s="1"/>
  <c r="AS597" i="11" s="1"/>
  <c r="AR597" i="11" s="1"/>
  <c r="AQ597" i="11" s="1"/>
  <c r="AP597" i="11" s="1"/>
  <c r="AO597" i="11" s="1"/>
  <c r="AN597" i="11" s="1"/>
  <c r="AM597" i="11" s="1"/>
  <c r="AL597" i="11" s="1"/>
  <c r="AU605" i="11"/>
  <c r="AU613" i="11"/>
  <c r="AT613" i="11" s="1"/>
  <c r="AS613" i="11" s="1"/>
  <c r="AR613" i="11" s="1"/>
  <c r="AQ613" i="11" s="1"/>
  <c r="AP613" i="11" s="1"/>
  <c r="AO613" i="11" s="1"/>
  <c r="AN613" i="11" s="1"/>
  <c r="AM613" i="11" s="1"/>
  <c r="AL613" i="11" s="1"/>
  <c r="AJ613" i="11" s="1"/>
  <c r="AU334" i="11"/>
  <c r="AU352" i="11"/>
  <c r="AU377" i="11"/>
  <c r="AU389" i="11"/>
  <c r="AU397" i="11"/>
  <c r="AT397" i="11" s="1"/>
  <c r="AS397" i="11" s="1"/>
  <c r="AR397" i="11" s="1"/>
  <c r="AQ397" i="11" s="1"/>
  <c r="AP397" i="11" s="1"/>
  <c r="AO397" i="11" s="1"/>
  <c r="AN397" i="11" s="1"/>
  <c r="AM397" i="11" s="1"/>
  <c r="AL397" i="11" s="1"/>
  <c r="AU452" i="11"/>
  <c r="AT452" i="11" s="1"/>
  <c r="AS452" i="11" s="1"/>
  <c r="AU337" i="11"/>
  <c r="AU399" i="11"/>
  <c r="AU422" i="11"/>
  <c r="AU433" i="11"/>
  <c r="AU465" i="11"/>
  <c r="AU506" i="11"/>
  <c r="AU521" i="11"/>
  <c r="AT521" i="11" s="1"/>
  <c r="AS521" i="11" s="1"/>
  <c r="AR521" i="11" s="1"/>
  <c r="AQ521" i="11" s="1"/>
  <c r="AP521" i="11" s="1"/>
  <c r="AO521" i="11" s="1"/>
  <c r="AN521" i="11" s="1"/>
  <c r="AM521" i="11" s="1"/>
  <c r="AL521" i="11" s="1"/>
  <c r="AU559" i="11"/>
  <c r="AU353" i="11"/>
  <c r="AU380" i="11"/>
  <c r="AU396" i="11"/>
  <c r="AT396" i="11" s="1"/>
  <c r="AU404" i="11"/>
  <c r="AU412" i="11"/>
  <c r="AU430" i="11"/>
  <c r="AU448" i="11"/>
  <c r="AU544" i="11"/>
  <c r="AU545" i="11"/>
  <c r="AU553" i="11"/>
  <c r="AU561" i="11"/>
  <c r="AU569" i="11"/>
  <c r="AU577" i="11"/>
  <c r="AU593" i="11"/>
  <c r="AU476" i="11"/>
  <c r="AT476" i="11" s="1"/>
  <c r="AS476" i="11" s="1"/>
  <c r="AR476" i="11" s="1"/>
  <c r="AQ476" i="11" s="1"/>
  <c r="AP476" i="11" s="1"/>
  <c r="AO476" i="11" s="1"/>
  <c r="AN476" i="11" s="1"/>
  <c r="AM476" i="11" s="1"/>
  <c r="AL476" i="11" s="1"/>
  <c r="AU556" i="11"/>
  <c r="AU564" i="11"/>
  <c r="AU571" i="11"/>
  <c r="AU579" i="11"/>
  <c r="AU603" i="11"/>
  <c r="AT603" i="11" s="1"/>
  <c r="AS603" i="11" s="1"/>
  <c r="AR603" i="11" s="1"/>
  <c r="AQ603" i="11" s="1"/>
  <c r="AP603" i="11" s="1"/>
  <c r="AO603" i="11" s="1"/>
  <c r="AN603" i="11" s="1"/>
  <c r="AM603" i="11" s="1"/>
  <c r="AL603" i="11" s="1"/>
  <c r="AU611" i="11"/>
  <c r="AU27" i="11"/>
  <c r="AT27" i="11" s="1"/>
  <c r="AS27" i="11" s="1"/>
  <c r="AR27" i="11" s="1"/>
  <c r="AQ27" i="11" s="1"/>
  <c r="AP27" i="11" s="1"/>
  <c r="AO27" i="11" s="1"/>
  <c r="AN27" i="11" s="1"/>
  <c r="AM27" i="11" s="1"/>
  <c r="AL27" i="11" s="1"/>
  <c r="AU568" i="11"/>
  <c r="AU592" i="11"/>
  <c r="AU600" i="11"/>
  <c r="AT600" i="11" s="1"/>
  <c r="AS600" i="11" s="1"/>
  <c r="AR600" i="11" s="1"/>
  <c r="AQ600" i="11" s="1"/>
  <c r="AP600" i="11" s="1"/>
  <c r="AO600" i="11" s="1"/>
  <c r="AN600" i="11" s="1"/>
  <c r="AM600" i="11" s="1"/>
  <c r="AL600" i="11" s="1"/>
  <c r="AU578" i="11"/>
  <c r="AU586" i="11"/>
  <c r="AT586" i="11" s="1"/>
  <c r="AS586" i="11" s="1"/>
  <c r="AU594" i="11"/>
  <c r="AU610" i="11"/>
  <c r="AT610" i="11" s="1"/>
  <c r="AS610" i="11" s="1"/>
  <c r="AR610" i="11" s="1"/>
  <c r="AQ610" i="11" s="1"/>
  <c r="AP610" i="11" s="1"/>
  <c r="AO610" i="11" s="1"/>
  <c r="AN610" i="11" s="1"/>
  <c r="AM610" i="11" s="1"/>
  <c r="AL610" i="11" s="1"/>
  <c r="AU21" i="11"/>
  <c r="AU29" i="11"/>
  <c r="AU37" i="11"/>
  <c r="AU83" i="11"/>
  <c r="AU30" i="11"/>
  <c r="AU88" i="11"/>
  <c r="AU112" i="11"/>
  <c r="AU120" i="11"/>
  <c r="AU552" i="11"/>
  <c r="AU560" i="11"/>
  <c r="AU567" i="11"/>
  <c r="AU575" i="11"/>
  <c r="AU583" i="11"/>
  <c r="AT583" i="11" s="1"/>
  <c r="AS583" i="11" s="1"/>
  <c r="AR583" i="11" s="1"/>
  <c r="AQ583" i="11" s="1"/>
  <c r="AP583" i="11" s="1"/>
  <c r="AO583" i="11" s="1"/>
  <c r="AN583" i="11" s="1"/>
  <c r="AM583" i="11" s="1"/>
  <c r="AL583" i="11" s="1"/>
  <c r="AU591" i="11"/>
  <c r="AU615" i="11"/>
  <c r="AU23" i="11"/>
  <c r="AT23" i="11" s="1"/>
  <c r="AS23" i="11" s="1"/>
  <c r="AR23" i="11" s="1"/>
  <c r="AQ23" i="11" s="1"/>
  <c r="AP23" i="11" s="1"/>
  <c r="AO23" i="11" s="1"/>
  <c r="AN23" i="11" s="1"/>
  <c r="AM23" i="11" s="1"/>
  <c r="AL23" i="11" s="1"/>
  <c r="AU580" i="11"/>
  <c r="AU588" i="11"/>
  <c r="AU596" i="11"/>
  <c r="AU604" i="11"/>
  <c r="AU546" i="11"/>
  <c r="AT546" i="11" s="1"/>
  <c r="AS546" i="11" s="1"/>
  <c r="AR546" i="11" s="1"/>
  <c r="AQ546" i="11" s="1"/>
  <c r="AP546" i="11" s="1"/>
  <c r="AO546" i="11" s="1"/>
  <c r="AN546" i="11" s="1"/>
  <c r="AM546" i="11" s="1"/>
  <c r="AL546" i="11" s="1"/>
  <c r="AU566" i="11"/>
  <c r="AU574" i="11"/>
  <c r="AU598" i="11"/>
  <c r="AU614" i="11"/>
  <c r="AU33" i="11"/>
  <c r="AU508" i="11"/>
  <c r="AU530" i="11"/>
  <c r="AT530" i="11" s="1"/>
  <c r="AS530" i="11" s="1"/>
  <c r="AR530" i="11" s="1"/>
  <c r="AQ530" i="11" s="1"/>
  <c r="AP530" i="11" s="1"/>
  <c r="AO530" i="11" s="1"/>
  <c r="AN530" i="11" s="1"/>
  <c r="AM530" i="11" s="1"/>
  <c r="AL530" i="11" s="1"/>
  <c r="AU617" i="11"/>
  <c r="AU619" i="11"/>
  <c r="AU34" i="11"/>
  <c r="AU80" i="11"/>
  <c r="AU108" i="11"/>
  <c r="AU116" i="11"/>
  <c r="AU124" i="11"/>
  <c r="AU621" i="11"/>
  <c r="AU82" i="11"/>
  <c r="AU91" i="11"/>
  <c r="AU99" i="11"/>
  <c r="AU107" i="11"/>
  <c r="AU115" i="11"/>
  <c r="AU123" i="11"/>
  <c r="AU101" i="11"/>
  <c r="AT101" i="11" s="1"/>
  <c r="AS101" i="11" s="1"/>
  <c r="AR101" i="11" s="1"/>
  <c r="AQ101" i="11" s="1"/>
  <c r="AP101" i="11" s="1"/>
  <c r="AO101" i="11" s="1"/>
  <c r="AN101" i="11" s="1"/>
  <c r="AM101" i="11" s="1"/>
  <c r="AL101" i="11" s="1"/>
  <c r="AU117" i="11"/>
  <c r="AU132" i="11"/>
  <c r="AU137" i="11"/>
  <c r="AU28" i="11"/>
  <c r="AT28" i="11" s="1"/>
  <c r="AS28" i="11" s="1"/>
  <c r="AR28" i="11" s="1"/>
  <c r="AQ28" i="11" s="1"/>
  <c r="AP28" i="11" s="1"/>
  <c r="AO28" i="11" s="1"/>
  <c r="AN28" i="11" s="1"/>
  <c r="AM28" i="11" s="1"/>
  <c r="AL28" i="11" s="1"/>
  <c r="AU135" i="11"/>
  <c r="AU85" i="11"/>
  <c r="AU90" i="11"/>
  <c r="AT90" i="11" s="1"/>
  <c r="AS90" i="11" s="1"/>
  <c r="AR90" i="11" s="1"/>
  <c r="AQ90" i="11" s="1"/>
  <c r="AP90" i="11" s="1"/>
  <c r="AO90" i="11" s="1"/>
  <c r="AN90" i="11" s="1"/>
  <c r="AM90" i="11" s="1"/>
  <c r="AL90" i="11" s="1"/>
  <c r="AU98" i="11"/>
  <c r="AU114" i="11"/>
  <c r="AU122" i="11"/>
  <c r="AT122" i="11" s="1"/>
  <c r="AS122" i="11" s="1"/>
  <c r="AR122" i="11" s="1"/>
  <c r="AQ122" i="11" s="1"/>
  <c r="AP122" i="11" s="1"/>
  <c r="AO122" i="11" s="1"/>
  <c r="AN122" i="11" s="1"/>
  <c r="AM122" i="11" s="1"/>
  <c r="AL122" i="11" s="1"/>
  <c r="AU36" i="11"/>
  <c r="AU95" i="11"/>
  <c r="AU111" i="11"/>
  <c r="AU119" i="11"/>
  <c r="AT119" i="11" s="1"/>
  <c r="AS119" i="11" s="1"/>
  <c r="AR119" i="11" s="1"/>
  <c r="AQ119" i="11" s="1"/>
  <c r="AP119" i="11" s="1"/>
  <c r="AO119" i="11" s="1"/>
  <c r="AN119" i="11" s="1"/>
  <c r="AM119" i="11" s="1"/>
  <c r="AL119" i="11" s="1"/>
  <c r="AU127" i="11"/>
  <c r="AU133" i="11"/>
  <c r="AU97" i="11"/>
  <c r="AU105" i="11"/>
  <c r="AU121" i="11"/>
  <c r="AT121" i="11" s="1"/>
  <c r="AS121" i="11" s="1"/>
  <c r="AR121" i="11" s="1"/>
  <c r="AQ121" i="11" s="1"/>
  <c r="AP121" i="11" s="1"/>
  <c r="AO121" i="11" s="1"/>
  <c r="AN121" i="11" s="1"/>
  <c r="AM121" i="11" s="1"/>
  <c r="AL121" i="11" s="1"/>
  <c r="AU129" i="11"/>
  <c r="AT129" i="11" s="1"/>
  <c r="AS129" i="11" s="1"/>
  <c r="AR129" i="11" s="1"/>
  <c r="AQ129" i="11" s="1"/>
  <c r="AP129" i="11" s="1"/>
  <c r="AO129" i="11" s="1"/>
  <c r="AN129" i="11" s="1"/>
  <c r="AM129" i="11" s="1"/>
  <c r="AL129" i="11" s="1"/>
  <c r="AU136" i="11"/>
  <c r="AU131" i="11"/>
  <c r="AU86" i="11"/>
  <c r="AU94" i="11"/>
  <c r="AU102" i="11"/>
  <c r="AU126" i="11"/>
  <c r="AU134" i="11"/>
  <c r="AU84" i="11"/>
  <c r="BL178" i="11"/>
  <c r="BL181" i="11"/>
  <c r="BL15" i="11"/>
  <c r="BL48" i="11"/>
  <c r="BL4" i="11"/>
  <c r="BL5" i="11"/>
  <c r="BL28" i="11"/>
  <c r="BL98" i="11"/>
  <c r="BL89" i="11"/>
  <c r="BL46" i="11"/>
  <c r="BL91" i="11"/>
  <c r="AU59" i="11"/>
  <c r="BL24" i="11"/>
  <c r="BL47" i="11"/>
  <c r="BL22" i="11"/>
  <c r="BL27" i="11"/>
  <c r="BL25" i="11"/>
  <c r="BL66" i="11"/>
  <c r="BL57" i="11"/>
  <c r="BL84" i="11"/>
  <c r="BL71" i="11"/>
  <c r="I202" i="11"/>
  <c r="I222" i="11"/>
  <c r="K246" i="11"/>
  <c r="K227" i="11"/>
  <c r="BA21" i="9"/>
  <c r="BB21" i="9"/>
  <c r="BA48" i="9"/>
  <c r="BB48" i="9"/>
  <c r="BA31" i="8"/>
  <c r="BB31" i="8"/>
  <c r="BK170" i="11"/>
  <c r="BJ170" i="11"/>
  <c r="BI170" i="11"/>
  <c r="BH170" i="11"/>
  <c r="BG170" i="11"/>
  <c r="BF170" i="11"/>
  <c r="BE170" i="11"/>
  <c r="BD170" i="11"/>
  <c r="BC170" i="11"/>
  <c r="BK153" i="11"/>
  <c r="BJ153" i="11"/>
  <c r="BI153" i="11"/>
  <c r="BH153" i="11"/>
  <c r="BG153" i="11"/>
  <c r="BF153" i="11"/>
  <c r="BE153" i="11"/>
  <c r="BD153" i="11"/>
  <c r="BC153" i="11"/>
  <c r="BI35" i="11"/>
  <c r="BH35" i="11"/>
  <c r="BG35" i="11"/>
  <c r="BF35" i="11"/>
  <c r="BE35" i="11"/>
  <c r="BD35" i="11"/>
  <c r="BC35" i="11"/>
  <c r="BK35" i="11"/>
  <c r="BJ35" i="11"/>
  <c r="AK109" i="9"/>
  <c r="BA33" i="8"/>
  <c r="BB33" i="8"/>
  <c r="AI319" i="8"/>
  <c r="I74" i="11"/>
  <c r="AT74" i="11"/>
  <c r="AS74" i="11" s="1"/>
  <c r="AR74" i="11" s="1"/>
  <c r="AQ74" i="11" s="1"/>
  <c r="AP74" i="11" s="1"/>
  <c r="AO74" i="11" s="1"/>
  <c r="AN74" i="11" s="1"/>
  <c r="AM74" i="11" s="1"/>
  <c r="AL74" i="11" s="1"/>
  <c r="AK74" i="11" s="1"/>
  <c r="BK148" i="11"/>
  <c r="BJ148" i="11"/>
  <c r="BI148" i="11"/>
  <c r="BH148" i="11"/>
  <c r="BG148" i="11"/>
  <c r="BF148" i="11"/>
  <c r="BE148" i="11"/>
  <c r="BD148" i="11"/>
  <c r="BC148" i="11"/>
  <c r="BK174" i="11"/>
  <c r="BJ174" i="11"/>
  <c r="BI174" i="11"/>
  <c r="BH174" i="11"/>
  <c r="BG174" i="11"/>
  <c r="BF174" i="11"/>
  <c r="BE174" i="11"/>
  <c r="BD174" i="11"/>
  <c r="BC174" i="11"/>
  <c r="BK136" i="11"/>
  <c r="BJ136" i="11"/>
  <c r="BI136" i="11"/>
  <c r="BH136" i="11"/>
  <c r="BG136" i="11"/>
  <c r="BF136" i="11"/>
  <c r="BE136" i="11"/>
  <c r="BD136" i="11"/>
  <c r="BC136" i="11"/>
  <c r="BJ159" i="11"/>
  <c r="BI159" i="11"/>
  <c r="BH159" i="11"/>
  <c r="BG159" i="11"/>
  <c r="BF159" i="11"/>
  <c r="BE159" i="11"/>
  <c r="BD159" i="11"/>
  <c r="BC159" i="11"/>
  <c r="BK159" i="11"/>
  <c r="BJ111" i="11"/>
  <c r="BI111" i="11"/>
  <c r="BH111" i="11"/>
  <c r="BG111" i="11"/>
  <c r="BF111" i="11"/>
  <c r="BE111" i="11"/>
  <c r="BD111" i="11"/>
  <c r="BC111" i="11"/>
  <c r="BK111" i="11"/>
  <c r="BK144" i="11"/>
  <c r="BJ144" i="11"/>
  <c r="BI144" i="11"/>
  <c r="BH144" i="11"/>
  <c r="BG144" i="11"/>
  <c r="BF144" i="11"/>
  <c r="BE144" i="11"/>
  <c r="BD144" i="11"/>
  <c r="BC144" i="11"/>
  <c r="BK149" i="11"/>
  <c r="BJ149" i="11"/>
  <c r="BI149" i="11"/>
  <c r="BH149" i="11"/>
  <c r="BG149" i="11"/>
  <c r="BF149" i="11"/>
  <c r="BE149" i="11"/>
  <c r="BD149" i="11"/>
  <c r="BC149" i="11"/>
  <c r="BK101" i="11"/>
  <c r="BJ101" i="11"/>
  <c r="BI101" i="11"/>
  <c r="BH101" i="11"/>
  <c r="BG101" i="11"/>
  <c r="BF101" i="11"/>
  <c r="BE101" i="11"/>
  <c r="BD101" i="11"/>
  <c r="BC101" i="11"/>
  <c r="BK122" i="11"/>
  <c r="BJ122" i="11"/>
  <c r="BI122" i="11"/>
  <c r="BH122" i="11"/>
  <c r="BG122" i="11"/>
  <c r="BF122" i="11"/>
  <c r="BE122" i="11"/>
  <c r="BD122" i="11"/>
  <c r="BC122" i="11"/>
  <c r="BK115" i="11"/>
  <c r="BJ115" i="11"/>
  <c r="BI115" i="11"/>
  <c r="BH115" i="11"/>
  <c r="BG115" i="11"/>
  <c r="BF115" i="11"/>
  <c r="BE115" i="11"/>
  <c r="BD115" i="11"/>
  <c r="BC115" i="11"/>
  <c r="BK124" i="11"/>
  <c r="BJ124" i="11"/>
  <c r="BI124" i="11"/>
  <c r="BH124" i="11"/>
  <c r="BG124" i="11"/>
  <c r="BF124" i="11"/>
  <c r="BE124" i="11"/>
  <c r="BD124" i="11"/>
  <c r="BC124" i="11"/>
  <c r="BK99" i="11"/>
  <c r="BJ99" i="11"/>
  <c r="BI99" i="11"/>
  <c r="BH99" i="11"/>
  <c r="BG99" i="11"/>
  <c r="BF99" i="11"/>
  <c r="BE99" i="11"/>
  <c r="BD99" i="11"/>
  <c r="BC99" i="11"/>
  <c r="BI56" i="11"/>
  <c r="BH56" i="11"/>
  <c r="BG56" i="11"/>
  <c r="BF56" i="11"/>
  <c r="BE56" i="11"/>
  <c r="BD56" i="11"/>
  <c r="BC56" i="11"/>
  <c r="BK56" i="11"/>
  <c r="BJ56" i="11"/>
  <c r="BK41" i="11"/>
  <c r="BJ41" i="11"/>
  <c r="BI41" i="11"/>
  <c r="BH41" i="11"/>
  <c r="BG41" i="11"/>
  <c r="BF41" i="11"/>
  <c r="BE41" i="11"/>
  <c r="BD41" i="11"/>
  <c r="BC41" i="11"/>
  <c r="BK55" i="11"/>
  <c r="BJ55" i="11"/>
  <c r="BI55" i="11"/>
  <c r="BH55" i="11"/>
  <c r="BG55" i="11"/>
  <c r="BF55" i="11"/>
  <c r="BE55" i="11"/>
  <c r="BD55" i="11"/>
  <c r="BC55" i="11"/>
  <c r="BL73" i="11"/>
  <c r="BL58" i="11"/>
  <c r="BL9" i="11"/>
  <c r="BL33" i="11"/>
  <c r="BL39" i="11"/>
  <c r="BL179" i="11"/>
  <c r="BL177" i="11"/>
  <c r="BL3" i="11"/>
  <c r="I183" i="11"/>
  <c r="K199" i="11"/>
  <c r="K313" i="11"/>
  <c r="BA23" i="9"/>
  <c r="BB23" i="9"/>
  <c r="BB25" i="9"/>
  <c r="BA25" i="9"/>
  <c r="BA24" i="9"/>
  <c r="BB24" i="9"/>
  <c r="BA35" i="9"/>
  <c r="BB35" i="9"/>
  <c r="BA55" i="9"/>
  <c r="BB55" i="9"/>
  <c r="AK198" i="9"/>
  <c r="AK141" i="9"/>
  <c r="AJ141" i="9"/>
  <c r="AI563" i="9"/>
  <c r="AJ563" i="9"/>
  <c r="AK563" i="9"/>
  <c r="BJ163" i="11"/>
  <c r="BI163" i="11"/>
  <c r="BK163" i="11"/>
  <c r="BH163" i="11"/>
  <c r="BG163" i="11"/>
  <c r="BF163" i="11"/>
  <c r="BE163" i="11"/>
  <c r="BD163" i="11"/>
  <c r="BC163" i="11"/>
  <c r="BJ104" i="11"/>
  <c r="BI104" i="11"/>
  <c r="BH104" i="11"/>
  <c r="BG104" i="11"/>
  <c r="BF104" i="11"/>
  <c r="BE104" i="11"/>
  <c r="BD104" i="11"/>
  <c r="BC104" i="11"/>
  <c r="BK104" i="11"/>
  <c r="BK60" i="11"/>
  <c r="BJ60" i="11"/>
  <c r="BI60" i="11"/>
  <c r="BH60" i="11"/>
  <c r="BG60" i="11"/>
  <c r="BF60" i="11"/>
  <c r="BE60" i="11"/>
  <c r="BD60" i="11"/>
  <c r="BC60" i="11"/>
  <c r="BK12" i="11"/>
  <c r="BJ12" i="11"/>
  <c r="BI12" i="11"/>
  <c r="BH12" i="11"/>
  <c r="BG12" i="11"/>
  <c r="BF12" i="11"/>
  <c r="BE12" i="11"/>
  <c r="BD12" i="11"/>
  <c r="BC12" i="11"/>
  <c r="BB59" i="9"/>
  <c r="BA59" i="9"/>
  <c r="BA19" i="8"/>
  <c r="BB19" i="8"/>
  <c r="AI296" i="8"/>
  <c r="AU70" i="11"/>
  <c r="AU65" i="11"/>
  <c r="BL165" i="11"/>
  <c r="AU50" i="11"/>
  <c r="BL152" i="11"/>
  <c r="AU57" i="11"/>
  <c r="AT57" i="11" s="1"/>
  <c r="BL118" i="11"/>
  <c r="BL141" i="11"/>
  <c r="BL94" i="11"/>
  <c r="BL117" i="11"/>
  <c r="BL107" i="11"/>
  <c r="BL116" i="11"/>
  <c r="BL95" i="11"/>
  <c r="BL92" i="11"/>
  <c r="BL105" i="11"/>
  <c r="BL45" i="11"/>
  <c r="BL65" i="11"/>
  <c r="BL50" i="11"/>
  <c r="BL52" i="11"/>
  <c r="BL29" i="11"/>
  <c r="BL31" i="11"/>
  <c r="BL182" i="11"/>
  <c r="I203" i="11"/>
  <c r="BA32" i="9"/>
  <c r="BB32" i="9"/>
  <c r="BA46" i="9"/>
  <c r="BB46" i="9"/>
  <c r="BA23" i="8"/>
  <c r="BB23" i="8"/>
  <c r="BB36" i="8"/>
  <c r="BA36" i="8"/>
  <c r="BA32" i="8"/>
  <c r="BB32" i="8"/>
  <c r="AI603" i="8"/>
  <c r="BK130" i="11"/>
  <c r="BJ130" i="11"/>
  <c r="BI130" i="11"/>
  <c r="BH130" i="11"/>
  <c r="BG130" i="11"/>
  <c r="BF130" i="11"/>
  <c r="BE130" i="11"/>
  <c r="BD130" i="11"/>
  <c r="BC130" i="11"/>
  <c r="BK83" i="11"/>
  <c r="BJ83" i="11"/>
  <c r="BI83" i="11"/>
  <c r="BH83" i="11"/>
  <c r="BG83" i="11"/>
  <c r="BF83" i="11"/>
  <c r="BE83" i="11"/>
  <c r="BD83" i="11"/>
  <c r="BC83" i="11"/>
  <c r="BK7" i="11"/>
  <c r="BJ7" i="11"/>
  <c r="BI7" i="11"/>
  <c r="BH7" i="11"/>
  <c r="BG7" i="11"/>
  <c r="BF7" i="11"/>
  <c r="BE7" i="11"/>
  <c r="BD7" i="11"/>
  <c r="BC7" i="11"/>
  <c r="BA43" i="9"/>
  <c r="BB43" i="9"/>
  <c r="BA43" i="8"/>
  <c r="BB43" i="8"/>
  <c r="AU167" i="11"/>
  <c r="AT167" i="11" s="1"/>
  <c r="AS167" i="11" s="1"/>
  <c r="AR167" i="11" s="1"/>
  <c r="AQ167" i="11" s="1"/>
  <c r="AP167" i="11" s="1"/>
  <c r="AO167" i="11" s="1"/>
  <c r="AN167" i="11" s="1"/>
  <c r="AM167" i="11" s="1"/>
  <c r="AL167" i="11" s="1"/>
  <c r="AU183" i="11"/>
  <c r="BL173" i="11"/>
  <c r="AU43" i="11"/>
  <c r="AT43" i="11" s="1"/>
  <c r="AS43" i="11" s="1"/>
  <c r="AR43" i="11" s="1"/>
  <c r="AQ43" i="11" s="1"/>
  <c r="AP43" i="11" s="1"/>
  <c r="AO43" i="11" s="1"/>
  <c r="AN43" i="11" s="1"/>
  <c r="AM43" i="11" s="1"/>
  <c r="AL43" i="11" s="1"/>
  <c r="AU58" i="11"/>
  <c r="BL155" i="11"/>
  <c r="BL169" i="11"/>
  <c r="BL143" i="11"/>
  <c r="AU49" i="11"/>
  <c r="BL103" i="11"/>
  <c r="BL137" i="11"/>
  <c r="BL161" i="11"/>
  <c r="BL113" i="11"/>
  <c r="BL93" i="11"/>
  <c r="BL108" i="11"/>
  <c r="BL88" i="11"/>
  <c r="BL76" i="11"/>
  <c r="BL96" i="11"/>
  <c r="BL106" i="11"/>
  <c r="BL49" i="11"/>
  <c r="BL44" i="11"/>
  <c r="BL34" i="11"/>
  <c r="BL17" i="11"/>
  <c r="BL23" i="11"/>
  <c r="BL183" i="11"/>
  <c r="AU141" i="11"/>
  <c r="AU179" i="11"/>
  <c r="I148" i="11"/>
  <c r="I165" i="11"/>
  <c r="I184" i="11"/>
  <c r="K256" i="11"/>
  <c r="K389" i="11"/>
  <c r="K441" i="11"/>
  <c r="BA14" i="9"/>
  <c r="BB14" i="9"/>
  <c r="BA50" i="9"/>
  <c r="BB50" i="9"/>
  <c r="BA49" i="9"/>
  <c r="BB49" i="9"/>
  <c r="BB58" i="9"/>
  <c r="BA58" i="9"/>
  <c r="BA18" i="8"/>
  <c r="BB18" i="8"/>
  <c r="BA14" i="8"/>
  <c r="BB14" i="8"/>
  <c r="BA35" i="8"/>
  <c r="BB35" i="8"/>
  <c r="BA12" i="8"/>
  <c r="AZ12" i="8"/>
  <c r="AX12" i="8"/>
  <c r="BB12" i="8"/>
  <c r="AK582" i="8"/>
  <c r="AT62" i="11"/>
  <c r="AS62" i="11" s="1"/>
  <c r="AR62" i="11" s="1"/>
  <c r="AQ62" i="11" s="1"/>
  <c r="AP62" i="11" s="1"/>
  <c r="AO62" i="11" s="1"/>
  <c r="AN62" i="11" s="1"/>
  <c r="AM62" i="11" s="1"/>
  <c r="AL62" i="11" s="1"/>
  <c r="BF120" i="11"/>
  <c r="BE120" i="11"/>
  <c r="BD120" i="11"/>
  <c r="BC120" i="11"/>
  <c r="BK120" i="11"/>
  <c r="BJ120" i="11"/>
  <c r="BI120" i="11"/>
  <c r="BH120" i="11"/>
  <c r="BG120" i="11"/>
  <c r="BJ100" i="11"/>
  <c r="BI100" i="11"/>
  <c r="BH100" i="11"/>
  <c r="BG100" i="11"/>
  <c r="BF100" i="11"/>
  <c r="BE100" i="11"/>
  <c r="BD100" i="11"/>
  <c r="BC100" i="11"/>
  <c r="BK100" i="11"/>
  <c r="BK184" i="11"/>
  <c r="BJ184" i="11"/>
  <c r="BI184" i="11"/>
  <c r="BH184" i="11"/>
  <c r="BG184" i="11"/>
  <c r="BF184" i="11"/>
  <c r="BE184" i="11"/>
  <c r="BD184" i="11"/>
  <c r="BC184" i="11"/>
  <c r="BA17" i="9"/>
  <c r="BB17" i="9"/>
  <c r="BA52" i="9"/>
  <c r="BB52" i="9"/>
  <c r="AK251" i="8"/>
  <c r="AT77" i="11"/>
  <c r="AS77" i="11" s="1"/>
  <c r="AR77" i="11" s="1"/>
  <c r="AQ77" i="11" s="1"/>
  <c r="AP77" i="11" s="1"/>
  <c r="AO77" i="11" s="1"/>
  <c r="AN77" i="11" s="1"/>
  <c r="AM77" i="11" s="1"/>
  <c r="AL77" i="11" s="1"/>
  <c r="I131" i="11"/>
  <c r="BE147" i="11"/>
  <c r="BD147" i="11"/>
  <c r="BC147" i="11"/>
  <c r="BK147" i="11"/>
  <c r="BJ147" i="11"/>
  <c r="BI147" i="11"/>
  <c r="BH147" i="11"/>
  <c r="BG147" i="11"/>
  <c r="BF147" i="11"/>
  <c r="BK162" i="11"/>
  <c r="BJ162" i="11"/>
  <c r="BI162" i="11"/>
  <c r="BH162" i="11"/>
  <c r="BG162" i="11"/>
  <c r="BF162" i="11"/>
  <c r="BE162" i="11"/>
  <c r="BD162" i="11"/>
  <c r="BC162" i="11"/>
  <c r="BK135" i="11"/>
  <c r="BJ135" i="11"/>
  <c r="BI135" i="11"/>
  <c r="BH135" i="11"/>
  <c r="BG135" i="11"/>
  <c r="BF135" i="11"/>
  <c r="BE135" i="11"/>
  <c r="BD135" i="11"/>
  <c r="BC135" i="11"/>
  <c r="BH175" i="11"/>
  <c r="BG175" i="11"/>
  <c r="BF175" i="11"/>
  <c r="BE175" i="11"/>
  <c r="BD175" i="11"/>
  <c r="BC175" i="11"/>
  <c r="BK175" i="11"/>
  <c r="BJ175" i="11"/>
  <c r="BI175" i="11"/>
  <c r="BH119" i="11"/>
  <c r="BG119" i="11"/>
  <c r="BF119" i="11"/>
  <c r="BE119" i="11"/>
  <c r="BD119" i="11"/>
  <c r="BC119" i="11"/>
  <c r="BK119" i="11"/>
  <c r="BJ119" i="11"/>
  <c r="BI119" i="11"/>
  <c r="BK125" i="11"/>
  <c r="BJ125" i="11"/>
  <c r="BI125" i="11"/>
  <c r="BH125" i="11"/>
  <c r="BG125" i="11"/>
  <c r="BF125" i="11"/>
  <c r="BE125" i="11"/>
  <c r="BD125" i="11"/>
  <c r="BC125" i="11"/>
  <c r="BK145" i="11"/>
  <c r="BJ145" i="11"/>
  <c r="BI145" i="11"/>
  <c r="BH145" i="11"/>
  <c r="BG145" i="11"/>
  <c r="BF145" i="11"/>
  <c r="BE145" i="11"/>
  <c r="BD145" i="11"/>
  <c r="BC145" i="11"/>
  <c r="BJ112" i="11"/>
  <c r="BI112" i="11"/>
  <c r="BH112" i="11"/>
  <c r="BG112" i="11"/>
  <c r="BF112" i="11"/>
  <c r="BE112" i="11"/>
  <c r="BD112" i="11"/>
  <c r="BC112" i="11"/>
  <c r="BK112" i="11"/>
  <c r="BK61" i="11"/>
  <c r="BJ61" i="11"/>
  <c r="BI61" i="11"/>
  <c r="BH61" i="11"/>
  <c r="BG61" i="11"/>
  <c r="BF61" i="11"/>
  <c r="BE61" i="11"/>
  <c r="BD61" i="11"/>
  <c r="BC61" i="11"/>
  <c r="BK86" i="11"/>
  <c r="BJ86" i="11"/>
  <c r="BI86" i="11"/>
  <c r="BH86" i="11"/>
  <c r="BG86" i="11"/>
  <c r="BF86" i="11"/>
  <c r="BE86" i="11"/>
  <c r="BD86" i="11"/>
  <c r="BC86" i="11"/>
  <c r="BK79" i="11"/>
  <c r="BJ79" i="11"/>
  <c r="BI79" i="11"/>
  <c r="BH79" i="11"/>
  <c r="BG79" i="11"/>
  <c r="BF79" i="11"/>
  <c r="BE79" i="11"/>
  <c r="BD79" i="11"/>
  <c r="BC79" i="11"/>
  <c r="BI85" i="11"/>
  <c r="BH85" i="11"/>
  <c r="BG85" i="11"/>
  <c r="BF85" i="11"/>
  <c r="BE85" i="11"/>
  <c r="BD85" i="11"/>
  <c r="BC85" i="11"/>
  <c r="BK85" i="11"/>
  <c r="BJ85" i="11"/>
  <c r="BE80" i="11"/>
  <c r="BD80" i="11"/>
  <c r="BC80" i="11"/>
  <c r="BK80" i="11"/>
  <c r="BJ80" i="11"/>
  <c r="BI80" i="11"/>
  <c r="BH80" i="11"/>
  <c r="BG80" i="11"/>
  <c r="BF80" i="11"/>
  <c r="BK68" i="11"/>
  <c r="BJ68" i="11"/>
  <c r="BI68" i="11"/>
  <c r="BH68" i="11"/>
  <c r="BG68" i="11"/>
  <c r="BF68" i="11"/>
  <c r="BE68" i="11"/>
  <c r="BD68" i="11"/>
  <c r="BC68" i="11"/>
  <c r="BK19" i="11"/>
  <c r="BJ19" i="11"/>
  <c r="BI19" i="11"/>
  <c r="BH19" i="11"/>
  <c r="BG19" i="11"/>
  <c r="BF19" i="11"/>
  <c r="BE19" i="11"/>
  <c r="BD19" i="11"/>
  <c r="BC19" i="11"/>
  <c r="BK37" i="11"/>
  <c r="BJ37" i="11"/>
  <c r="BI37" i="11"/>
  <c r="BH37" i="11"/>
  <c r="BG37" i="11"/>
  <c r="BF37" i="11"/>
  <c r="BE37" i="11"/>
  <c r="BD37" i="11"/>
  <c r="BC37" i="11"/>
  <c r="BK11" i="11"/>
  <c r="BJ11" i="11"/>
  <c r="BI11" i="11"/>
  <c r="BH11" i="11"/>
  <c r="BG11" i="11"/>
  <c r="BF11" i="11"/>
  <c r="BE11" i="11"/>
  <c r="BD11" i="11"/>
  <c r="BC11" i="11"/>
  <c r="BK6" i="11"/>
  <c r="BJ6" i="11"/>
  <c r="BI6" i="11"/>
  <c r="BH6" i="11"/>
  <c r="BG6" i="11"/>
  <c r="BF6" i="11"/>
  <c r="BE6" i="11"/>
  <c r="BD6" i="11"/>
  <c r="BC6" i="11"/>
  <c r="BK40" i="11"/>
  <c r="BJ40" i="11"/>
  <c r="BI40" i="11"/>
  <c r="BH40" i="11"/>
  <c r="BG40" i="11"/>
  <c r="BF40" i="11"/>
  <c r="BE40" i="11"/>
  <c r="BD40" i="11"/>
  <c r="BC40" i="11"/>
  <c r="BK185" i="11"/>
  <c r="BJ185" i="11"/>
  <c r="BI185" i="11"/>
  <c r="BH185" i="11"/>
  <c r="BG185" i="11"/>
  <c r="BF185" i="11"/>
  <c r="BE185" i="11"/>
  <c r="BD185" i="11"/>
  <c r="BC185" i="11"/>
  <c r="K191" i="11"/>
  <c r="I207" i="11"/>
  <c r="K386" i="11"/>
  <c r="K428" i="11"/>
  <c r="BA42" i="9"/>
  <c r="BB42" i="9"/>
  <c r="BA36" i="9"/>
  <c r="BB36" i="9"/>
  <c r="BA54" i="9"/>
  <c r="BB54" i="9"/>
  <c r="BA51" i="9"/>
  <c r="BB51" i="9"/>
  <c r="AI119" i="9"/>
  <c r="AJ119" i="9"/>
  <c r="AH119" i="9" s="1"/>
  <c r="AA119" i="9" s="1"/>
  <c r="AB119" i="9" s="1"/>
  <c r="AK119" i="9"/>
  <c r="AJ408" i="9"/>
  <c r="AK408" i="9"/>
  <c r="AI408" i="9"/>
  <c r="BA25" i="8"/>
  <c r="AZ25" i="8"/>
  <c r="AX25" i="8"/>
  <c r="BB25" i="8"/>
  <c r="BA27" i="8"/>
  <c r="BB27" i="8"/>
  <c r="BB42" i="8"/>
  <c r="BA42" i="8"/>
  <c r="BJ142" i="11"/>
  <c r="BI142" i="11"/>
  <c r="BH142" i="11"/>
  <c r="BG142" i="11"/>
  <c r="BF142" i="11"/>
  <c r="BE142" i="11"/>
  <c r="BD142" i="11"/>
  <c r="BC142" i="11"/>
  <c r="BK142" i="11"/>
  <c r="BI77" i="11"/>
  <c r="BH77" i="11"/>
  <c r="BG77" i="11"/>
  <c r="BF77" i="11"/>
  <c r="BE77" i="11"/>
  <c r="BD77" i="11"/>
  <c r="BC77" i="11"/>
  <c r="BK77" i="11"/>
  <c r="BJ77" i="11"/>
  <c r="BK87" i="11"/>
  <c r="BJ87" i="11"/>
  <c r="BI87" i="11"/>
  <c r="BH87" i="11"/>
  <c r="BG87" i="11"/>
  <c r="BF87" i="11"/>
  <c r="BE87" i="11"/>
  <c r="BD87" i="11"/>
  <c r="BC87" i="11"/>
  <c r="BK13" i="11"/>
  <c r="BJ13" i="11"/>
  <c r="BI13" i="11"/>
  <c r="BH13" i="11"/>
  <c r="BG13" i="11"/>
  <c r="BF13" i="11"/>
  <c r="BE13" i="11"/>
  <c r="BD13" i="11"/>
  <c r="BC13" i="11"/>
  <c r="I178" i="11"/>
  <c r="BA24" i="8"/>
  <c r="BB24" i="8"/>
  <c r="AU64" i="11"/>
  <c r="AU78" i="11"/>
  <c r="BL146" i="11"/>
  <c r="BL172" i="11"/>
  <c r="AU40" i="11"/>
  <c r="AU53" i="11"/>
  <c r="BL134" i="11"/>
  <c r="BL167" i="11"/>
  <c r="BL110" i="11"/>
  <c r="BL121" i="11"/>
  <c r="BL138" i="11"/>
  <c r="BL139" i="11"/>
  <c r="BL53" i="11"/>
  <c r="BL70" i="11"/>
  <c r="BL72" i="11"/>
  <c r="BL69" i="11"/>
  <c r="BL75" i="11"/>
  <c r="BL51" i="11"/>
  <c r="BL90" i="11"/>
  <c r="BL30" i="11"/>
  <c r="BL36" i="11"/>
  <c r="BL42" i="11"/>
  <c r="BL32" i="11"/>
  <c r="K211" i="11"/>
  <c r="I214" i="11"/>
  <c r="BA18" i="9"/>
  <c r="BB18" i="9"/>
  <c r="BA28" i="9"/>
  <c r="BB28" i="9"/>
  <c r="BB45" i="9"/>
  <c r="BA45" i="9"/>
  <c r="BB37" i="9"/>
  <c r="BA37" i="9"/>
  <c r="BB62" i="9"/>
  <c r="BA62" i="9"/>
  <c r="BA56" i="9"/>
  <c r="BB56" i="9"/>
  <c r="AJ67" i="9"/>
  <c r="AK67" i="9"/>
  <c r="AI67" i="9"/>
  <c r="AI551" i="9"/>
  <c r="AJ551" i="9"/>
  <c r="AK551" i="9"/>
  <c r="BB21" i="8"/>
  <c r="BA21" i="8"/>
  <c r="BA29" i="8"/>
  <c r="BB29" i="8"/>
  <c r="BA37" i="8"/>
  <c r="BB37" i="8"/>
  <c r="BA41" i="8"/>
  <c r="AZ41" i="8"/>
  <c r="AX41" i="8"/>
  <c r="BB41" i="8"/>
  <c r="AI263" i="8"/>
  <c r="I193" i="11"/>
  <c r="K215" i="11"/>
  <c r="I218" i="11"/>
  <c r="K243" i="11"/>
  <c r="K277" i="11"/>
  <c r="K309" i="11"/>
  <c r="K400" i="11"/>
  <c r="K448" i="11"/>
  <c r="BJ7" i="9"/>
  <c r="BI7" i="9"/>
  <c r="BH7" i="9"/>
  <c r="BG7" i="9"/>
  <c r="BF7" i="9"/>
  <c r="BE7" i="9"/>
  <c r="BD7" i="9"/>
  <c r="BC7" i="9"/>
  <c r="BK7" i="9"/>
  <c r="I27" i="9"/>
  <c r="I109" i="9"/>
  <c r="AT68" i="9"/>
  <c r="AS68" i="9" s="1"/>
  <c r="AR68" i="9" s="1"/>
  <c r="AQ68" i="9" s="1"/>
  <c r="AP68" i="9" s="1"/>
  <c r="AO68" i="9" s="1"/>
  <c r="AN68" i="9" s="1"/>
  <c r="AM68" i="9" s="1"/>
  <c r="AL68" i="9" s="1"/>
  <c r="J64" i="9"/>
  <c r="AT130" i="9"/>
  <c r="AS130" i="9" s="1"/>
  <c r="AR130" i="9" s="1"/>
  <c r="AQ130" i="9" s="1"/>
  <c r="AP130" i="9" s="1"/>
  <c r="AO130" i="9" s="1"/>
  <c r="AN130" i="9" s="1"/>
  <c r="AM130" i="9" s="1"/>
  <c r="AL130" i="9" s="1"/>
  <c r="AJ130" i="9" s="1"/>
  <c r="I175" i="9"/>
  <c r="I118" i="9"/>
  <c r="AT80" i="9"/>
  <c r="AS80" i="9" s="1"/>
  <c r="AR80" i="9" s="1"/>
  <c r="AQ80" i="9" s="1"/>
  <c r="AP80" i="9" s="1"/>
  <c r="AO80" i="9" s="1"/>
  <c r="AN80" i="9" s="1"/>
  <c r="AM80" i="9" s="1"/>
  <c r="AL80" i="9" s="1"/>
  <c r="I171" i="9"/>
  <c r="AT288" i="9"/>
  <c r="AS288" i="9" s="1"/>
  <c r="AR288" i="9" s="1"/>
  <c r="AQ288" i="9" s="1"/>
  <c r="AP288" i="9" s="1"/>
  <c r="AO288" i="9" s="1"/>
  <c r="AN288" i="9" s="1"/>
  <c r="AM288" i="9" s="1"/>
  <c r="AL288" i="9" s="1"/>
  <c r="AK288" i="9" s="1"/>
  <c r="I173" i="9"/>
  <c r="I144" i="9"/>
  <c r="K322" i="9"/>
  <c r="AT284" i="9"/>
  <c r="AS284" i="9"/>
  <c r="AR284" i="9" s="1"/>
  <c r="AQ284" i="9" s="1"/>
  <c r="AP284" i="9" s="1"/>
  <c r="AO284" i="9" s="1"/>
  <c r="AN284" i="9" s="1"/>
  <c r="AM284" i="9" s="1"/>
  <c r="AL284" i="9" s="1"/>
  <c r="AI284" i="9" s="1"/>
  <c r="AT397" i="9"/>
  <c r="AS397" i="9" s="1"/>
  <c r="AR397" i="9" s="1"/>
  <c r="AQ397" i="9" s="1"/>
  <c r="AP397" i="9" s="1"/>
  <c r="AO397" i="9" s="1"/>
  <c r="AN397" i="9" s="1"/>
  <c r="AM397" i="9" s="1"/>
  <c r="AL397" i="9" s="1"/>
  <c r="AT285" i="9"/>
  <c r="AS285" i="9" s="1"/>
  <c r="AR285" i="9" s="1"/>
  <c r="AQ285" i="9" s="1"/>
  <c r="AP285" i="9" s="1"/>
  <c r="AO285" i="9" s="1"/>
  <c r="AN285" i="9" s="1"/>
  <c r="AM285" i="9" s="1"/>
  <c r="AL285" i="9" s="1"/>
  <c r="K291" i="9"/>
  <c r="AT297" i="9"/>
  <c r="AS297" i="9" s="1"/>
  <c r="AR297" i="9" s="1"/>
  <c r="AQ297" i="9" s="1"/>
  <c r="AP297" i="9" s="1"/>
  <c r="AO297" i="9" s="1"/>
  <c r="AN297" i="9" s="1"/>
  <c r="AM297" i="9" s="1"/>
  <c r="AL297" i="9" s="1"/>
  <c r="BJ13" i="8"/>
  <c r="BI13" i="8"/>
  <c r="BH13" i="8"/>
  <c r="BG13" i="8"/>
  <c r="BF13" i="8"/>
  <c r="BE13" i="8"/>
  <c r="BD13" i="8"/>
  <c r="BC13" i="8"/>
  <c r="BK13" i="8"/>
  <c r="BJ7" i="8"/>
  <c r="BI7" i="8"/>
  <c r="BH7" i="8"/>
  <c r="BG7" i="8"/>
  <c r="BF7" i="8"/>
  <c r="BE7" i="8"/>
  <c r="BD7" i="8"/>
  <c r="BC7" i="8"/>
  <c r="BK7" i="8"/>
  <c r="BK3" i="8"/>
  <c r="BI3" i="8"/>
  <c r="BH3" i="8"/>
  <c r="BG3" i="8"/>
  <c r="BF3" i="8"/>
  <c r="BE3" i="8"/>
  <c r="BD3" i="8"/>
  <c r="BC3" i="8"/>
  <c r="BJ3" i="8"/>
  <c r="H59" i="8"/>
  <c r="I117" i="8"/>
  <c r="AT68" i="8"/>
  <c r="AS68" i="8" s="1"/>
  <c r="AR68" i="8" s="1"/>
  <c r="AQ68" i="8" s="1"/>
  <c r="AP68" i="8" s="1"/>
  <c r="AO68" i="8" s="1"/>
  <c r="AN68" i="8" s="1"/>
  <c r="AM68" i="8" s="1"/>
  <c r="AL68" i="8" s="1"/>
  <c r="AK68" i="8" s="1"/>
  <c r="J74" i="8"/>
  <c r="AT138" i="8"/>
  <c r="AS138" i="8" s="1"/>
  <c r="AR138" i="8" s="1"/>
  <c r="AQ138" i="8" s="1"/>
  <c r="AP138" i="8" s="1"/>
  <c r="AO138" i="8" s="1"/>
  <c r="AN138" i="8" s="1"/>
  <c r="AM138" i="8" s="1"/>
  <c r="AL138" i="8" s="1"/>
  <c r="AT117" i="8"/>
  <c r="AS117" i="8" s="1"/>
  <c r="AR117" i="8" s="1"/>
  <c r="AQ117" i="8" s="1"/>
  <c r="AP117" i="8" s="1"/>
  <c r="AO117" i="8" s="1"/>
  <c r="AN117" i="8" s="1"/>
  <c r="AM117" i="8" s="1"/>
  <c r="AL117" i="8" s="1"/>
  <c r="AS156" i="8"/>
  <c r="AR156" i="8" s="1"/>
  <c r="AQ156" i="8" s="1"/>
  <c r="AP156" i="8" s="1"/>
  <c r="AO156" i="8" s="1"/>
  <c r="AN156" i="8" s="1"/>
  <c r="AM156" i="8" s="1"/>
  <c r="AL156" i="8" s="1"/>
  <c r="I174" i="8"/>
  <c r="I186" i="8"/>
  <c r="AT134" i="8"/>
  <c r="AS134" i="8" s="1"/>
  <c r="AR134" i="8" s="1"/>
  <c r="AQ134" i="8" s="1"/>
  <c r="AP134" i="8" s="1"/>
  <c r="AO134" i="8" s="1"/>
  <c r="AN134" i="8" s="1"/>
  <c r="AM134" i="8" s="1"/>
  <c r="AL134" i="8" s="1"/>
  <c r="AT88" i="8"/>
  <c r="AS88" i="8" s="1"/>
  <c r="AR88" i="8" s="1"/>
  <c r="AQ88" i="8" s="1"/>
  <c r="AP88" i="8" s="1"/>
  <c r="AO88" i="8" s="1"/>
  <c r="AN88" i="8" s="1"/>
  <c r="AM88" i="8" s="1"/>
  <c r="AL88" i="8" s="1"/>
  <c r="I151" i="8"/>
  <c r="AT120" i="8"/>
  <c r="AS120" i="8" s="1"/>
  <c r="AR120" i="8" s="1"/>
  <c r="AQ120" i="8" s="1"/>
  <c r="AP120" i="8" s="1"/>
  <c r="AO120" i="8" s="1"/>
  <c r="AN120" i="8" s="1"/>
  <c r="AM120" i="8" s="1"/>
  <c r="AL120" i="8" s="1"/>
  <c r="J178" i="8"/>
  <c r="AT198" i="8"/>
  <c r="AS198" i="8" s="1"/>
  <c r="AR198" i="8" s="1"/>
  <c r="AQ198" i="8" s="1"/>
  <c r="AP198" i="8" s="1"/>
  <c r="AO198" i="8" s="1"/>
  <c r="AN198" i="8" s="1"/>
  <c r="AM198" i="8" s="1"/>
  <c r="AL198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T182" i="8"/>
  <c r="AS182" i="8"/>
  <c r="AR182" i="8" s="1"/>
  <c r="AQ182" i="8" s="1"/>
  <c r="AP182" i="8" s="1"/>
  <c r="AO182" i="8" s="1"/>
  <c r="AN182" i="8" s="1"/>
  <c r="AM182" i="8" s="1"/>
  <c r="AL182" i="8" s="1"/>
  <c r="AT94" i="8"/>
  <c r="AS94" i="8" s="1"/>
  <c r="AR94" i="8" s="1"/>
  <c r="AQ94" i="8" s="1"/>
  <c r="AP94" i="8" s="1"/>
  <c r="AO94" i="8" s="1"/>
  <c r="AN94" i="8" s="1"/>
  <c r="AM94" i="8" s="1"/>
  <c r="AL94" i="8" s="1"/>
  <c r="I181" i="8"/>
  <c r="I47" i="8"/>
  <c r="AT209" i="8"/>
  <c r="K315" i="8"/>
  <c r="AT77" i="8"/>
  <c r="AS77" i="8"/>
  <c r="AR77" i="8" s="1"/>
  <c r="AQ77" i="8" s="1"/>
  <c r="AP77" i="8" s="1"/>
  <c r="AO77" i="8" s="1"/>
  <c r="AN77" i="8" s="1"/>
  <c r="AM77" i="8" s="1"/>
  <c r="AL77" i="8" s="1"/>
  <c r="K166" i="8"/>
  <c r="I235" i="8"/>
  <c r="K246" i="8"/>
  <c r="AT287" i="8"/>
  <c r="AS287" i="8" s="1"/>
  <c r="AR287" i="8" s="1"/>
  <c r="AQ287" i="8" s="1"/>
  <c r="AP287" i="8" s="1"/>
  <c r="AO287" i="8" s="1"/>
  <c r="AN287" i="8" s="1"/>
  <c r="AM287" i="8" s="1"/>
  <c r="AL287" i="8" s="1"/>
  <c r="K588" i="8"/>
  <c r="AT256" i="8"/>
  <c r="AS256" i="8" s="1"/>
  <c r="AR256" i="8" s="1"/>
  <c r="AQ256" i="8" s="1"/>
  <c r="AP256" i="8" s="1"/>
  <c r="AO256" i="8" s="1"/>
  <c r="AN256" i="8" s="1"/>
  <c r="AM256" i="8" s="1"/>
  <c r="AL256" i="8" s="1"/>
  <c r="K593" i="8"/>
  <c r="K613" i="8"/>
  <c r="K266" i="8"/>
  <c r="K343" i="8"/>
  <c r="AT453" i="8"/>
  <c r="AS453" i="8" s="1"/>
  <c r="AR453" i="8" s="1"/>
  <c r="AQ453" i="8" s="1"/>
  <c r="AP453" i="8" s="1"/>
  <c r="AO453" i="8" s="1"/>
  <c r="AN453" i="8" s="1"/>
  <c r="AM453" i="8" s="1"/>
  <c r="AL453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T396" i="8"/>
  <c r="AS396" i="8"/>
  <c r="AR396" i="8" s="1"/>
  <c r="AQ396" i="8"/>
  <c r="AP396" i="8" s="1"/>
  <c r="AO396" i="8" s="1"/>
  <c r="AN396" i="8" s="1"/>
  <c r="AM396" i="8" s="1"/>
  <c r="AL396" i="8" s="1"/>
  <c r="K310" i="8"/>
  <c r="K421" i="8"/>
  <c r="AT381" i="8"/>
  <c r="AS381" i="8" s="1"/>
  <c r="AR381" i="8" s="1"/>
  <c r="AQ381" i="8" s="1"/>
  <c r="AP381" i="8" s="1"/>
  <c r="AO381" i="8" s="1"/>
  <c r="AN381" i="8" s="1"/>
  <c r="AM381" i="8" s="1"/>
  <c r="AL381" i="8" s="1"/>
  <c r="AT555" i="8"/>
  <c r="AS555" i="8" s="1"/>
  <c r="AR555" i="8" s="1"/>
  <c r="AQ555" i="8" s="1"/>
  <c r="AP555" i="8" s="1"/>
  <c r="AO555" i="8" s="1"/>
  <c r="AN555" i="8" s="1"/>
  <c r="AM555" i="8" s="1"/>
  <c r="AL555" i="8" s="1"/>
  <c r="K349" i="6"/>
  <c r="K331" i="6"/>
  <c r="AT516" i="8"/>
  <c r="AS516" i="8" s="1"/>
  <c r="AR516" i="8" s="1"/>
  <c r="AQ516" i="8" s="1"/>
  <c r="AP516" i="8" s="1"/>
  <c r="AO516" i="8" s="1"/>
  <c r="AN516" i="8" s="1"/>
  <c r="AM516" i="8" s="1"/>
  <c r="AL516" i="8" s="1"/>
  <c r="G129" i="3"/>
  <c r="G137" i="1"/>
  <c r="I137" i="1" s="1"/>
  <c r="F46" i="1"/>
  <c r="G46" i="1" s="1"/>
  <c r="H46" i="1" s="1"/>
  <c r="E35" i="5"/>
  <c r="I279" i="11"/>
  <c r="K382" i="11"/>
  <c r="K303" i="11"/>
  <c r="K442" i="11"/>
  <c r="K577" i="11"/>
  <c r="K567" i="11"/>
  <c r="BK3" i="9"/>
  <c r="BJ3" i="9"/>
  <c r="BI3" i="9"/>
  <c r="BH3" i="9"/>
  <c r="BG3" i="9"/>
  <c r="BF3" i="9"/>
  <c r="BE3" i="9"/>
  <c r="BD3" i="9"/>
  <c r="BC3" i="9"/>
  <c r="BK16" i="9"/>
  <c r="BJ16" i="9"/>
  <c r="BI16" i="9"/>
  <c r="BH16" i="9"/>
  <c r="BG16" i="9"/>
  <c r="BF16" i="9"/>
  <c r="BE16" i="9"/>
  <c r="BD16" i="9"/>
  <c r="BC16" i="9"/>
  <c r="AT37" i="9"/>
  <c r="AS37" i="9" s="1"/>
  <c r="AR37" i="9" s="1"/>
  <c r="AQ37" i="9" s="1"/>
  <c r="AP37" i="9" s="1"/>
  <c r="AO37" i="9" s="1"/>
  <c r="AN37" i="9" s="1"/>
  <c r="AM37" i="9" s="1"/>
  <c r="AL37" i="9" s="1"/>
  <c r="AT48" i="9"/>
  <c r="AS48" i="9" s="1"/>
  <c r="AR48" i="9" s="1"/>
  <c r="AQ48" i="9" s="1"/>
  <c r="AP48" i="9" s="1"/>
  <c r="AO48" i="9" s="1"/>
  <c r="AN48" i="9" s="1"/>
  <c r="AM48" i="9" s="1"/>
  <c r="AL48" i="9" s="1"/>
  <c r="BK22" i="9"/>
  <c r="BJ22" i="9"/>
  <c r="BI22" i="9"/>
  <c r="BH22" i="9"/>
  <c r="BG22" i="9"/>
  <c r="BF22" i="9"/>
  <c r="BE22" i="9"/>
  <c r="BD22" i="9"/>
  <c r="BC22" i="9"/>
  <c r="BA27" i="9"/>
  <c r="BB27" i="9"/>
  <c r="J75" i="9"/>
  <c r="I83" i="9"/>
  <c r="AT123" i="9"/>
  <c r="AS123" i="9" s="1"/>
  <c r="AR123" i="9" s="1"/>
  <c r="AQ123" i="9" s="1"/>
  <c r="AP123" i="9" s="1"/>
  <c r="AO123" i="9" s="1"/>
  <c r="AN123" i="9" s="1"/>
  <c r="AM123" i="9" s="1"/>
  <c r="AL123" i="9" s="1"/>
  <c r="AT65" i="9"/>
  <c r="AS65" i="9" s="1"/>
  <c r="AR65" i="9" s="1"/>
  <c r="AQ65" i="9" s="1"/>
  <c r="AP65" i="9" s="1"/>
  <c r="AO65" i="9" s="1"/>
  <c r="AN65" i="9" s="1"/>
  <c r="AM65" i="9" s="1"/>
  <c r="AL65" i="9" s="1"/>
  <c r="AT126" i="9"/>
  <c r="AS126" i="9" s="1"/>
  <c r="AR126" i="9" s="1"/>
  <c r="AQ126" i="9" s="1"/>
  <c r="AP126" i="9" s="1"/>
  <c r="AO126" i="9" s="1"/>
  <c r="AN126" i="9" s="1"/>
  <c r="AM126" i="9" s="1"/>
  <c r="AL126" i="9" s="1"/>
  <c r="AT204" i="9"/>
  <c r="AS204" i="9" s="1"/>
  <c r="AR204" i="9" s="1"/>
  <c r="AQ204" i="9" s="1"/>
  <c r="AP204" i="9" s="1"/>
  <c r="AO204" i="9" s="1"/>
  <c r="AN204" i="9" s="1"/>
  <c r="AM204" i="9" s="1"/>
  <c r="AL204" i="9" s="1"/>
  <c r="AI204" i="9" s="1"/>
  <c r="I190" i="9"/>
  <c r="AT62" i="9"/>
  <c r="AS62" i="9" s="1"/>
  <c r="AR62" i="9" s="1"/>
  <c r="AQ62" i="9" s="1"/>
  <c r="AP62" i="9" s="1"/>
  <c r="AO62" i="9" s="1"/>
  <c r="AN62" i="9" s="1"/>
  <c r="AM62" i="9" s="1"/>
  <c r="AL62" i="9" s="1"/>
  <c r="I131" i="9"/>
  <c r="I82" i="9"/>
  <c r="AR186" i="9"/>
  <c r="AQ186" i="9" s="1"/>
  <c r="AP186" i="9" s="1"/>
  <c r="AO186" i="9" s="1"/>
  <c r="AN186" i="9" s="1"/>
  <c r="AM186" i="9" s="1"/>
  <c r="AL186" i="9" s="1"/>
  <c r="AT186" i="9"/>
  <c r="AS186" i="9" s="1"/>
  <c r="K243" i="9"/>
  <c r="I145" i="9"/>
  <c r="K219" i="9"/>
  <c r="K269" i="9"/>
  <c r="AT327" i="9"/>
  <c r="AS327" i="9" s="1"/>
  <c r="AR327" i="9" s="1"/>
  <c r="AQ327" i="9" s="1"/>
  <c r="AP327" i="9" s="1"/>
  <c r="AO327" i="9" s="1"/>
  <c r="AN327" i="9" s="1"/>
  <c r="AM327" i="9" s="1"/>
  <c r="AL327" i="9" s="1"/>
  <c r="I212" i="9"/>
  <c r="I191" i="9"/>
  <c r="AT214" i="9"/>
  <c r="AS214" i="9" s="1"/>
  <c r="AR214" i="9" s="1"/>
  <c r="AQ214" i="9" s="1"/>
  <c r="AP214" i="9" s="1"/>
  <c r="AO214" i="9" s="1"/>
  <c r="AN214" i="9" s="1"/>
  <c r="AM214" i="9" s="1"/>
  <c r="AL214" i="9" s="1"/>
  <c r="AT260" i="9"/>
  <c r="AS260" i="9" s="1"/>
  <c r="AR260" i="9" s="1"/>
  <c r="AQ260" i="9" s="1"/>
  <c r="AP260" i="9" s="1"/>
  <c r="AO260" i="9" s="1"/>
  <c r="AN260" i="9" s="1"/>
  <c r="AM260" i="9" s="1"/>
  <c r="AL260" i="9" s="1"/>
  <c r="AT322" i="9"/>
  <c r="AS322" i="9" s="1"/>
  <c r="AR322" i="9" s="1"/>
  <c r="AQ322" i="9" s="1"/>
  <c r="AP322" i="9" s="1"/>
  <c r="AO322" i="9" s="1"/>
  <c r="AN322" i="9" s="1"/>
  <c r="AM322" i="9" s="1"/>
  <c r="AL322" i="9" s="1"/>
  <c r="AK322" i="9" s="1"/>
  <c r="K314" i="9"/>
  <c r="AT446" i="9"/>
  <c r="AS446" i="9" s="1"/>
  <c r="AR446" i="9" s="1"/>
  <c r="AQ446" i="9" s="1"/>
  <c r="AP446" i="9" s="1"/>
  <c r="AO446" i="9" s="1"/>
  <c r="AN446" i="9" s="1"/>
  <c r="AM446" i="9" s="1"/>
  <c r="AL446" i="9" s="1"/>
  <c r="K284" i="9"/>
  <c r="K304" i="9"/>
  <c r="AT419" i="9"/>
  <c r="AS419" i="9" s="1"/>
  <c r="AR419" i="9" s="1"/>
  <c r="AQ419" i="9" s="1"/>
  <c r="AP419" i="9" s="1"/>
  <c r="AO419" i="9" s="1"/>
  <c r="AN419" i="9" s="1"/>
  <c r="AM419" i="9" s="1"/>
  <c r="AL419" i="9" s="1"/>
  <c r="AI419" i="9" s="1"/>
  <c r="AT277" i="9"/>
  <c r="AS277" i="9" s="1"/>
  <c r="AR277" i="9" s="1"/>
  <c r="AQ277" i="9" s="1"/>
  <c r="AP277" i="9" s="1"/>
  <c r="AO277" i="9" s="1"/>
  <c r="AN277" i="9" s="1"/>
  <c r="AM277" i="9" s="1"/>
  <c r="AL277" i="9" s="1"/>
  <c r="K293" i="9"/>
  <c r="K315" i="9"/>
  <c r="AT346" i="9"/>
  <c r="AT362" i="9"/>
  <c r="AS362" i="9" s="1"/>
  <c r="AR362" i="9" s="1"/>
  <c r="AQ362" i="9" s="1"/>
  <c r="AP362" i="9" s="1"/>
  <c r="AO362" i="9" s="1"/>
  <c r="AN362" i="9" s="1"/>
  <c r="AM362" i="9" s="1"/>
  <c r="AL362" i="9" s="1"/>
  <c r="AT386" i="9"/>
  <c r="AS386" i="9" s="1"/>
  <c r="AR386" i="9" s="1"/>
  <c r="AQ386" i="9" s="1"/>
  <c r="AP386" i="9" s="1"/>
  <c r="AO386" i="9" s="1"/>
  <c r="AN386" i="9" s="1"/>
  <c r="AM386" i="9" s="1"/>
  <c r="AL386" i="9" s="1"/>
  <c r="K527" i="9"/>
  <c r="AT271" i="9"/>
  <c r="AS271" i="9" s="1"/>
  <c r="AR271" i="9" s="1"/>
  <c r="AQ271" i="9" s="1"/>
  <c r="AP271" i="9" s="1"/>
  <c r="AO271" i="9" s="1"/>
  <c r="AN271" i="9" s="1"/>
  <c r="AM271" i="9" s="1"/>
  <c r="AL271" i="9" s="1"/>
  <c r="AT316" i="9"/>
  <c r="AS316" i="9" s="1"/>
  <c r="AR316" i="9" s="1"/>
  <c r="AQ316" i="9" s="1"/>
  <c r="AP316" i="9" s="1"/>
  <c r="AO316" i="9" s="1"/>
  <c r="AN316" i="9" s="1"/>
  <c r="AM316" i="9" s="1"/>
  <c r="AL316" i="9" s="1"/>
  <c r="AT573" i="9"/>
  <c r="AS573" i="9" s="1"/>
  <c r="AR573" i="9" s="1"/>
  <c r="AQ573" i="9" s="1"/>
  <c r="AP573" i="9" s="1"/>
  <c r="AO573" i="9" s="1"/>
  <c r="AN573" i="9" s="1"/>
  <c r="AM573" i="9" s="1"/>
  <c r="AL573" i="9" s="1"/>
  <c r="BJ10" i="8"/>
  <c r="BI10" i="8"/>
  <c r="BH10" i="8"/>
  <c r="BG10" i="8"/>
  <c r="BF10" i="8"/>
  <c r="BE10" i="8"/>
  <c r="BD10" i="8"/>
  <c r="BC10" i="8"/>
  <c r="BK10" i="8"/>
  <c r="BJ22" i="8"/>
  <c r="BI22" i="8"/>
  <c r="BH22" i="8"/>
  <c r="BG22" i="8"/>
  <c r="BF22" i="8"/>
  <c r="BE22" i="8"/>
  <c r="BD22" i="8"/>
  <c r="BC22" i="8"/>
  <c r="BK22" i="8"/>
  <c r="BJ2" i="8"/>
  <c r="BI2" i="8"/>
  <c r="BH2" i="8"/>
  <c r="BG2" i="8"/>
  <c r="BF2" i="8"/>
  <c r="BE2" i="8"/>
  <c r="BD2" i="8"/>
  <c r="BC2" i="8"/>
  <c r="BK2" i="8"/>
  <c r="BJ38" i="8"/>
  <c r="BI38" i="8"/>
  <c r="BH38" i="8"/>
  <c r="BK38" i="8"/>
  <c r="BG38" i="8"/>
  <c r="BF38" i="8"/>
  <c r="BE38" i="8"/>
  <c r="BD38" i="8"/>
  <c r="BC38" i="8"/>
  <c r="BA30" i="8"/>
  <c r="BB30" i="8"/>
  <c r="AT41" i="8"/>
  <c r="AS41" i="8" s="1"/>
  <c r="AR41" i="8" s="1"/>
  <c r="AQ41" i="8" s="1"/>
  <c r="AP41" i="8" s="1"/>
  <c r="AO41" i="8" s="1"/>
  <c r="AN41" i="8" s="1"/>
  <c r="AM41" i="8" s="1"/>
  <c r="AL41" i="8" s="1"/>
  <c r="AT162" i="8"/>
  <c r="AS162" i="8" s="1"/>
  <c r="AR162" i="8" s="1"/>
  <c r="AQ162" i="8" s="1"/>
  <c r="AP162" i="8" s="1"/>
  <c r="AO162" i="8" s="1"/>
  <c r="AN162" i="8" s="1"/>
  <c r="AM162" i="8" s="1"/>
  <c r="AL162" i="8" s="1"/>
  <c r="AT125" i="8"/>
  <c r="AS125" i="8" s="1"/>
  <c r="AR125" i="8" s="1"/>
  <c r="AQ125" i="8" s="1"/>
  <c r="AP125" i="8" s="1"/>
  <c r="AO125" i="8" s="1"/>
  <c r="AN125" i="8" s="1"/>
  <c r="AM125" i="8" s="1"/>
  <c r="AL125" i="8" s="1"/>
  <c r="I162" i="8"/>
  <c r="AS151" i="8"/>
  <c r="AR151" i="8" s="1"/>
  <c r="AQ151" i="8" s="1"/>
  <c r="AP151" i="8" s="1"/>
  <c r="AO151" i="8" s="1"/>
  <c r="AN151" i="8" s="1"/>
  <c r="AM151" i="8" s="1"/>
  <c r="AL151" i="8" s="1"/>
  <c r="AT151" i="8"/>
  <c r="J72" i="8"/>
  <c r="AT188" i="8"/>
  <c r="AS188" i="8" s="1"/>
  <c r="AR188" i="8" s="1"/>
  <c r="AQ188" i="8" s="1"/>
  <c r="AP188" i="8" s="1"/>
  <c r="AO188" i="8" s="1"/>
  <c r="AN188" i="8" s="1"/>
  <c r="AM188" i="8" s="1"/>
  <c r="AL188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S258" i="8"/>
  <c r="AR258" i="8" s="1"/>
  <c r="AQ258" i="8" s="1"/>
  <c r="AP258" i="8" s="1"/>
  <c r="AO258" i="8" s="1"/>
  <c r="AN258" i="8" s="1"/>
  <c r="AM258" i="8" s="1"/>
  <c r="AL258" i="8" s="1"/>
  <c r="AT147" i="8"/>
  <c r="AS147" i="8" s="1"/>
  <c r="AR147" i="8" s="1"/>
  <c r="AQ147" i="8" s="1"/>
  <c r="AP147" i="8" s="1"/>
  <c r="AO147" i="8" s="1"/>
  <c r="AN147" i="8" s="1"/>
  <c r="AM147" i="8" s="1"/>
  <c r="AL147" i="8" s="1"/>
  <c r="AT181" i="8"/>
  <c r="K240" i="8"/>
  <c r="I77" i="8"/>
  <c r="AT166" i="8"/>
  <c r="AS166" i="8" s="1"/>
  <c r="AR166" i="8" s="1"/>
  <c r="AQ166" i="8" s="1"/>
  <c r="AP166" i="8" s="1"/>
  <c r="AO166" i="8" s="1"/>
  <c r="AN166" i="8" s="1"/>
  <c r="AM166" i="8" s="1"/>
  <c r="AL166" i="8" s="1"/>
  <c r="AT215" i="8"/>
  <c r="K323" i="8"/>
  <c r="AT402" i="8"/>
  <c r="AS402" i="8" s="1"/>
  <c r="AR402" i="8" s="1"/>
  <c r="AQ402" i="8" s="1"/>
  <c r="AP402" i="8" s="1"/>
  <c r="AO402" i="8" s="1"/>
  <c r="AN402" i="8" s="1"/>
  <c r="AM402" i="8" s="1"/>
  <c r="AL402" i="8" s="1"/>
  <c r="K489" i="8"/>
  <c r="K306" i="8"/>
  <c r="AP539" i="8"/>
  <c r="AO539" i="8" s="1"/>
  <c r="AN539" i="8" s="1"/>
  <c r="AM539" i="8" s="1"/>
  <c r="AL539" i="8" s="1"/>
  <c r="AS549" i="8"/>
  <c r="AR549" i="8" s="1"/>
  <c r="AQ549" i="8" s="1"/>
  <c r="AP549" i="8" s="1"/>
  <c r="AO549" i="8" s="1"/>
  <c r="AN549" i="8" s="1"/>
  <c r="AM549" i="8" s="1"/>
  <c r="AL549" i="8" s="1"/>
  <c r="K581" i="8"/>
  <c r="K232" i="8"/>
  <c r="AT278" i="8"/>
  <c r="AS278" i="8" s="1"/>
  <c r="AR278" i="8" s="1"/>
  <c r="AQ278" i="8" s="1"/>
  <c r="AP278" i="8" s="1"/>
  <c r="AO278" i="8" s="1"/>
  <c r="AN278" i="8" s="1"/>
  <c r="AM278" i="8" s="1"/>
  <c r="AL278" i="8" s="1"/>
  <c r="I283" i="8"/>
  <c r="AT431" i="8"/>
  <c r="AS431" i="8" s="1"/>
  <c r="AR431" i="8" s="1"/>
  <c r="AQ431" i="8" s="1"/>
  <c r="AP431" i="8" s="1"/>
  <c r="AO431" i="8" s="1"/>
  <c r="AN431" i="8" s="1"/>
  <c r="AM431" i="8" s="1"/>
  <c r="AL431" i="8" s="1"/>
  <c r="K226" i="8"/>
  <c r="AT394" i="8"/>
  <c r="AS394" i="8"/>
  <c r="AR394" i="8" s="1"/>
  <c r="AQ394" i="8" s="1"/>
  <c r="AP394" i="8" s="1"/>
  <c r="AO394" i="8" s="1"/>
  <c r="AN394" i="8" s="1"/>
  <c r="AM394" i="8" s="1"/>
  <c r="AL394" i="8" s="1"/>
  <c r="AT320" i="8"/>
  <c r="AS320" i="8"/>
  <c r="AR320" i="8" s="1"/>
  <c r="AQ320" i="8" s="1"/>
  <c r="AP320" i="8" s="1"/>
  <c r="AO320" i="8" s="1"/>
  <c r="AN320" i="8" s="1"/>
  <c r="AM320" i="8" s="1"/>
  <c r="AL320" i="8" s="1"/>
  <c r="AS521" i="8"/>
  <c r="AR521" i="8" s="1"/>
  <c r="AQ521" i="8" s="1"/>
  <c r="AP521" i="8" s="1"/>
  <c r="AO521" i="8" s="1"/>
  <c r="AN521" i="8" s="1"/>
  <c r="AM521" i="8" s="1"/>
  <c r="AL521" i="8" s="1"/>
  <c r="AT557" i="8"/>
  <c r="AS557" i="8" s="1"/>
  <c r="AR557" i="8" s="1"/>
  <c r="AQ557" i="8" s="1"/>
  <c r="AP557" i="8" s="1"/>
  <c r="AO557" i="8" s="1"/>
  <c r="AN557" i="8" s="1"/>
  <c r="AM557" i="8" s="1"/>
  <c r="AL557" i="8" s="1"/>
  <c r="AJ557" i="8" s="1"/>
  <c r="K553" i="6"/>
  <c r="K261" i="6"/>
  <c r="G156" i="3"/>
  <c r="G167" i="3"/>
  <c r="G131" i="3"/>
  <c r="E94" i="5"/>
  <c r="E19" i="5"/>
  <c r="I137" i="11"/>
  <c r="I142" i="11"/>
  <c r="K264" i="11"/>
  <c r="K317" i="11"/>
  <c r="K412" i="11"/>
  <c r="K520" i="11"/>
  <c r="K530" i="11"/>
  <c r="K476" i="11"/>
  <c r="K579" i="11"/>
  <c r="I36" i="11"/>
  <c r="I90" i="11"/>
  <c r="BK10" i="9"/>
  <c r="BJ10" i="9"/>
  <c r="BI10" i="9"/>
  <c r="BH10" i="9"/>
  <c r="BG10" i="9"/>
  <c r="BF10" i="9"/>
  <c r="BE10" i="9"/>
  <c r="BD10" i="9"/>
  <c r="BC10" i="9"/>
  <c r="BF6" i="9"/>
  <c r="BE6" i="9"/>
  <c r="BD6" i="9"/>
  <c r="BC6" i="9"/>
  <c r="BK6" i="9"/>
  <c r="BJ6" i="9"/>
  <c r="BI6" i="9"/>
  <c r="BH6" i="9"/>
  <c r="BG6" i="9"/>
  <c r="BI34" i="9"/>
  <c r="BH34" i="9"/>
  <c r="BG34" i="9"/>
  <c r="BF34" i="9"/>
  <c r="BE34" i="9"/>
  <c r="BD34" i="9"/>
  <c r="BC34" i="9"/>
  <c r="BJ34" i="9"/>
  <c r="BK34" i="9"/>
  <c r="BA39" i="9"/>
  <c r="BB39" i="9"/>
  <c r="BA38" i="9"/>
  <c r="BB38" i="9"/>
  <c r="I81" i="9"/>
  <c r="I119" i="9"/>
  <c r="AT85" i="9"/>
  <c r="AS85" i="9" s="1"/>
  <c r="AR85" i="9" s="1"/>
  <c r="AQ85" i="9" s="1"/>
  <c r="AP85" i="9" s="1"/>
  <c r="AO85" i="9" s="1"/>
  <c r="AN85" i="9" s="1"/>
  <c r="AM85" i="9" s="1"/>
  <c r="AL85" i="9" s="1"/>
  <c r="I113" i="9"/>
  <c r="I110" i="9"/>
  <c r="AS174" i="9"/>
  <c r="AR174" i="9" s="1"/>
  <c r="AQ174" i="9" s="1"/>
  <c r="AP174" i="9" s="1"/>
  <c r="AO174" i="9" s="1"/>
  <c r="AN174" i="9" s="1"/>
  <c r="AM174" i="9" s="1"/>
  <c r="AL174" i="9" s="1"/>
  <c r="I79" i="9"/>
  <c r="J62" i="9"/>
  <c r="AT232" i="9"/>
  <c r="AS232" i="9" s="1"/>
  <c r="AR232" i="9" s="1"/>
  <c r="AQ232" i="9" s="1"/>
  <c r="AP232" i="9" s="1"/>
  <c r="AO232" i="9" s="1"/>
  <c r="AN232" i="9" s="1"/>
  <c r="AM232" i="9" s="1"/>
  <c r="AL232" i="9" s="1"/>
  <c r="AT203" i="9"/>
  <c r="AS203" i="9" s="1"/>
  <c r="AR203" i="9" s="1"/>
  <c r="AQ203" i="9" s="1"/>
  <c r="AP203" i="9" s="1"/>
  <c r="AO203" i="9" s="1"/>
  <c r="AN203" i="9" s="1"/>
  <c r="AM203" i="9" s="1"/>
  <c r="AL203" i="9" s="1"/>
  <c r="K238" i="9"/>
  <c r="K259" i="9"/>
  <c r="I185" i="9"/>
  <c r="AT211" i="9"/>
  <c r="AS211" i="9" s="1"/>
  <c r="AR211" i="9" s="1"/>
  <c r="AQ211" i="9" s="1"/>
  <c r="AP211" i="9" s="1"/>
  <c r="AO211" i="9" s="1"/>
  <c r="AN211" i="9" s="1"/>
  <c r="AM211" i="9" s="1"/>
  <c r="AL211" i="9" s="1"/>
  <c r="AT219" i="9"/>
  <c r="AS219" i="9" s="1"/>
  <c r="AR219" i="9" s="1"/>
  <c r="AQ219" i="9" s="1"/>
  <c r="AP219" i="9" s="1"/>
  <c r="AO219" i="9" s="1"/>
  <c r="AN219" i="9" s="1"/>
  <c r="AM219" i="9" s="1"/>
  <c r="AL219" i="9" s="1"/>
  <c r="AT248" i="9"/>
  <c r="AS248" i="9" s="1"/>
  <c r="AR248" i="9" s="1"/>
  <c r="AQ248" i="9" s="1"/>
  <c r="AP248" i="9" s="1"/>
  <c r="AO248" i="9" s="1"/>
  <c r="AN248" i="9" s="1"/>
  <c r="AM248" i="9" s="1"/>
  <c r="AL248" i="9" s="1"/>
  <c r="I180" i="9"/>
  <c r="K224" i="9"/>
  <c r="AT191" i="9"/>
  <c r="AS191" i="9" s="1"/>
  <c r="AR191" i="9" s="1"/>
  <c r="AQ191" i="9" s="1"/>
  <c r="AP191" i="9" s="1"/>
  <c r="AO191" i="9" s="1"/>
  <c r="AN191" i="9" s="1"/>
  <c r="AM191" i="9" s="1"/>
  <c r="AL191" i="9" s="1"/>
  <c r="AK191" i="9" s="1"/>
  <c r="AT343" i="9"/>
  <c r="AS343" i="9"/>
  <c r="AR343" i="9" s="1"/>
  <c r="AQ343" i="9" s="1"/>
  <c r="AP343" i="9" s="1"/>
  <c r="AO343" i="9" s="1"/>
  <c r="AN343" i="9" s="1"/>
  <c r="AM343" i="9" s="1"/>
  <c r="AL343" i="9" s="1"/>
  <c r="AT366" i="9"/>
  <c r="AS366" i="9" s="1"/>
  <c r="AR366" i="9" s="1"/>
  <c r="AQ366" i="9" s="1"/>
  <c r="AP366" i="9" s="1"/>
  <c r="AO366" i="9" s="1"/>
  <c r="AN366" i="9" s="1"/>
  <c r="AM366" i="9" s="1"/>
  <c r="AL366" i="9" s="1"/>
  <c r="AT306" i="9"/>
  <c r="AS306" i="9" s="1"/>
  <c r="AR306" i="9" s="1"/>
  <c r="AQ306" i="9" s="1"/>
  <c r="AP306" i="9" s="1"/>
  <c r="AO306" i="9" s="1"/>
  <c r="AN306" i="9" s="1"/>
  <c r="AM306" i="9" s="1"/>
  <c r="AL306" i="9" s="1"/>
  <c r="AI306" i="9" s="1"/>
  <c r="AT314" i="9"/>
  <c r="AS314" i="9" s="1"/>
  <c r="AR314" i="9" s="1"/>
  <c r="AQ314" i="9" s="1"/>
  <c r="AP314" i="9" s="1"/>
  <c r="AO314" i="9" s="1"/>
  <c r="AN314" i="9" s="1"/>
  <c r="AM314" i="9" s="1"/>
  <c r="AL314" i="9" s="1"/>
  <c r="AT338" i="9"/>
  <c r="AS338" i="9" s="1"/>
  <c r="AR338" i="9" s="1"/>
  <c r="AQ338" i="9" s="1"/>
  <c r="AP338" i="9" s="1"/>
  <c r="AO338" i="9" s="1"/>
  <c r="AN338" i="9" s="1"/>
  <c r="AM338" i="9" s="1"/>
  <c r="AL338" i="9" s="1"/>
  <c r="AT527" i="9"/>
  <c r="AS527" i="9" s="1"/>
  <c r="AR527" i="9" s="1"/>
  <c r="AQ527" i="9" s="1"/>
  <c r="AP527" i="9" s="1"/>
  <c r="AO527" i="9" s="1"/>
  <c r="AN527" i="9" s="1"/>
  <c r="AM527" i="9" s="1"/>
  <c r="AL527" i="9" s="1"/>
  <c r="K559" i="9"/>
  <c r="I277" i="9"/>
  <c r="AT315" i="9"/>
  <c r="AS315" i="9" s="1"/>
  <c r="AR315" i="9" s="1"/>
  <c r="AQ315" i="9" s="1"/>
  <c r="AP315" i="9" s="1"/>
  <c r="AO315" i="9" s="1"/>
  <c r="AN315" i="9" s="1"/>
  <c r="AM315" i="9" s="1"/>
  <c r="AL315" i="9" s="1"/>
  <c r="AJ315" i="9" s="1"/>
  <c r="AT389" i="9"/>
  <c r="AS389" i="9" s="1"/>
  <c r="AR389" i="9" s="1"/>
  <c r="AQ389" i="9" s="1"/>
  <c r="AP389" i="9" s="1"/>
  <c r="AO389" i="9" s="1"/>
  <c r="AN389" i="9" s="1"/>
  <c r="AM389" i="9" s="1"/>
  <c r="AL389" i="9" s="1"/>
  <c r="K271" i="9"/>
  <c r="K297" i="9"/>
  <c r="AT556" i="9"/>
  <c r="AS556" i="9" s="1"/>
  <c r="AR556" i="9" s="1"/>
  <c r="AQ556" i="9" s="1"/>
  <c r="AP556" i="9" s="1"/>
  <c r="AO556" i="9" s="1"/>
  <c r="AN556" i="9" s="1"/>
  <c r="AM556" i="9" s="1"/>
  <c r="AL556" i="9" s="1"/>
  <c r="AJ556" i="9" s="1"/>
  <c r="AT402" i="9"/>
  <c r="AS402" i="9" s="1"/>
  <c r="AR402" i="9" s="1"/>
  <c r="AQ402" i="9" s="1"/>
  <c r="AP402" i="9" s="1"/>
  <c r="AO402" i="9" s="1"/>
  <c r="AN402" i="9" s="1"/>
  <c r="AM402" i="9" s="1"/>
  <c r="AL402" i="9" s="1"/>
  <c r="I27" i="8"/>
  <c r="I125" i="8"/>
  <c r="AT59" i="8"/>
  <c r="AS59" i="8" s="1"/>
  <c r="AR59" i="8" s="1"/>
  <c r="AQ59" i="8" s="1"/>
  <c r="AP59" i="8" s="1"/>
  <c r="AO59" i="8" s="1"/>
  <c r="AN59" i="8" s="1"/>
  <c r="AM59" i="8" s="1"/>
  <c r="AL59" i="8" s="1"/>
  <c r="AT115" i="8"/>
  <c r="AS115" i="8" s="1"/>
  <c r="AR115" i="8" s="1"/>
  <c r="AQ115" i="8" s="1"/>
  <c r="AP115" i="8" s="1"/>
  <c r="AO115" i="8" s="1"/>
  <c r="AN115" i="8" s="1"/>
  <c r="AM115" i="8" s="1"/>
  <c r="AL115" i="8" s="1"/>
  <c r="I144" i="8"/>
  <c r="AT132" i="8"/>
  <c r="AS132" i="8" s="1"/>
  <c r="AR132" i="8" s="1"/>
  <c r="AQ132" i="8" s="1"/>
  <c r="AP132" i="8" s="1"/>
  <c r="AO132" i="8" s="1"/>
  <c r="AN132" i="8" s="1"/>
  <c r="AM132" i="8" s="1"/>
  <c r="AL132" i="8" s="1"/>
  <c r="H129" i="8"/>
  <c r="I93" i="8"/>
  <c r="AT192" i="8"/>
  <c r="AS192" i="8" s="1"/>
  <c r="AR192" i="8" s="1"/>
  <c r="AQ192" i="8" s="1"/>
  <c r="AP192" i="8" s="1"/>
  <c r="AO192" i="8" s="1"/>
  <c r="AN192" i="8" s="1"/>
  <c r="AM192" i="8" s="1"/>
  <c r="AL192" i="8" s="1"/>
  <c r="AT199" i="8"/>
  <c r="AS199" i="8" s="1"/>
  <c r="AR199" i="8" s="1"/>
  <c r="AQ199" i="8" s="1"/>
  <c r="AP199" i="8" s="1"/>
  <c r="AO199" i="8" s="1"/>
  <c r="AN199" i="8" s="1"/>
  <c r="AM199" i="8" s="1"/>
  <c r="AL199" i="8" s="1"/>
  <c r="K224" i="8"/>
  <c r="AT81" i="8"/>
  <c r="AS81" i="8" s="1"/>
  <c r="AR81" i="8" s="1"/>
  <c r="AQ81" i="8" s="1"/>
  <c r="AP81" i="8" s="1"/>
  <c r="AO81" i="8" s="1"/>
  <c r="AN81" i="8" s="1"/>
  <c r="AM81" i="8" s="1"/>
  <c r="AL81" i="8" s="1"/>
  <c r="AT72" i="8"/>
  <c r="AS72" i="8" s="1"/>
  <c r="AR72" i="8" s="1"/>
  <c r="AQ72" i="8" s="1"/>
  <c r="AP72" i="8" s="1"/>
  <c r="AO72" i="8" s="1"/>
  <c r="AN72" i="8" s="1"/>
  <c r="AM72" i="8" s="1"/>
  <c r="AL72" i="8" s="1"/>
  <c r="I94" i="8"/>
  <c r="AT169" i="8"/>
  <c r="AS169" i="8" s="1"/>
  <c r="AR169" i="8" s="1"/>
  <c r="AQ169" i="8" s="1"/>
  <c r="AP169" i="8" s="1"/>
  <c r="AO169" i="8" s="1"/>
  <c r="AN169" i="8" s="1"/>
  <c r="AM169" i="8" s="1"/>
  <c r="AL169" i="8" s="1"/>
  <c r="I211" i="8"/>
  <c r="K319" i="8"/>
  <c r="AT114" i="8"/>
  <c r="AS114" i="8" s="1"/>
  <c r="AR114" i="8" s="1"/>
  <c r="AQ114" i="8" s="1"/>
  <c r="AP114" i="8" s="1"/>
  <c r="AO114" i="8" s="1"/>
  <c r="AN114" i="8" s="1"/>
  <c r="AM114" i="8" s="1"/>
  <c r="AL114" i="8" s="1"/>
  <c r="I150" i="8"/>
  <c r="AT173" i="8"/>
  <c r="AS173" i="8" s="1"/>
  <c r="AR173" i="8" s="1"/>
  <c r="AQ173" i="8" s="1"/>
  <c r="AP173" i="8" s="1"/>
  <c r="AO173" i="8" s="1"/>
  <c r="AN173" i="8" s="1"/>
  <c r="AM173" i="8" s="1"/>
  <c r="AL173" i="8" s="1"/>
  <c r="I215" i="8"/>
  <c r="K580" i="8"/>
  <c r="K616" i="8"/>
  <c r="AT225" i="8"/>
  <c r="AS225" i="8" s="1"/>
  <c r="AR225" i="8" s="1"/>
  <c r="AQ225" i="8" s="1"/>
  <c r="AP225" i="8" s="1"/>
  <c r="AO225" i="8" s="1"/>
  <c r="AN225" i="8" s="1"/>
  <c r="AM225" i="8" s="1"/>
  <c r="AL225" i="8" s="1"/>
  <c r="K262" i="8"/>
  <c r="AT306" i="8"/>
  <c r="AS306" i="8" s="1"/>
  <c r="AR306" i="8" s="1"/>
  <c r="AQ306" i="8" s="1"/>
  <c r="AP306" i="8" s="1"/>
  <c r="AO306" i="8" s="1"/>
  <c r="AN306" i="8" s="1"/>
  <c r="AM306" i="8" s="1"/>
  <c r="AL306" i="8" s="1"/>
  <c r="AT386" i="8"/>
  <c r="AS386" i="8" s="1"/>
  <c r="AR386" i="8" s="1"/>
  <c r="AQ386" i="8" s="1"/>
  <c r="AP386" i="8" s="1"/>
  <c r="AO386" i="8" s="1"/>
  <c r="AN386" i="8" s="1"/>
  <c r="AM386" i="8" s="1"/>
  <c r="AL386" i="8" s="1"/>
  <c r="K269" i="8"/>
  <c r="K569" i="8"/>
  <c r="K601" i="8"/>
  <c r="AT218" i="8"/>
  <c r="AS218" i="8" s="1"/>
  <c r="AR218" i="8" s="1"/>
  <c r="AQ218" i="8" s="1"/>
  <c r="AP218" i="8" s="1"/>
  <c r="AO218" i="8" s="1"/>
  <c r="AN218" i="8" s="1"/>
  <c r="AM218" i="8" s="1"/>
  <c r="AL218" i="8" s="1"/>
  <c r="AK218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226" i="8"/>
  <c r="AS226" i="8" s="1"/>
  <c r="AR226" i="8" s="1"/>
  <c r="AQ226" i="8" s="1"/>
  <c r="AP226" i="8" s="1"/>
  <c r="AO226" i="8" s="1"/>
  <c r="AN226" i="8" s="1"/>
  <c r="AM226" i="8" s="1"/>
  <c r="AL226" i="8" s="1"/>
  <c r="K293" i="8"/>
  <c r="K562" i="8"/>
  <c r="K570" i="8"/>
  <c r="K586" i="8"/>
  <c r="K594" i="8"/>
  <c r="K610" i="8"/>
  <c r="K320" i="8"/>
  <c r="K263" i="8"/>
  <c r="AT366" i="8"/>
  <c r="AS366" i="8" s="1"/>
  <c r="AR366" i="8" s="1"/>
  <c r="AQ366" i="8" s="1"/>
  <c r="AP366" i="8" s="1"/>
  <c r="AO366" i="8" s="1"/>
  <c r="AN366" i="8" s="1"/>
  <c r="AM366" i="8" s="1"/>
  <c r="AL366" i="8" s="1"/>
  <c r="AT415" i="8"/>
  <c r="AS415" i="8" s="1"/>
  <c r="AR415" i="8" s="1"/>
  <c r="AQ415" i="8" s="1"/>
  <c r="AP415" i="8" s="1"/>
  <c r="AO415" i="8" s="1"/>
  <c r="AN415" i="8" s="1"/>
  <c r="AM415" i="8" s="1"/>
  <c r="AL415" i="8" s="1"/>
  <c r="I575" i="8"/>
  <c r="K557" i="8"/>
  <c r="K555" i="8"/>
  <c r="K389" i="6"/>
  <c r="E23" i="5"/>
  <c r="F39" i="1"/>
  <c r="K433" i="11"/>
  <c r="K408" i="11"/>
  <c r="K603" i="11"/>
  <c r="BK2" i="9"/>
  <c r="BJ2" i="9"/>
  <c r="BI2" i="9"/>
  <c r="BH2" i="9"/>
  <c r="BG2" i="9"/>
  <c r="BF2" i="9"/>
  <c r="BE2" i="9"/>
  <c r="BD2" i="9"/>
  <c r="BC2" i="9"/>
  <c r="BJ13" i="9"/>
  <c r="BI13" i="9"/>
  <c r="BH13" i="9"/>
  <c r="BG13" i="9"/>
  <c r="BF13" i="9"/>
  <c r="BE13" i="9"/>
  <c r="BD13" i="9"/>
  <c r="BC13" i="9"/>
  <c r="BK13" i="9"/>
  <c r="BJ15" i="9"/>
  <c r="BI15" i="9"/>
  <c r="BH15" i="9"/>
  <c r="BG15" i="9"/>
  <c r="BF15" i="9"/>
  <c r="BE15" i="9"/>
  <c r="BD15" i="9"/>
  <c r="BC15" i="9"/>
  <c r="BK15" i="9"/>
  <c r="BK9" i="9"/>
  <c r="BJ9" i="9"/>
  <c r="BI9" i="9"/>
  <c r="BH9" i="9"/>
  <c r="BG9" i="9"/>
  <c r="BF9" i="9"/>
  <c r="BE9" i="9"/>
  <c r="BD9" i="9"/>
  <c r="BC9" i="9"/>
  <c r="BA29" i="9"/>
  <c r="BB29" i="9"/>
  <c r="BA40" i="9"/>
  <c r="BB40" i="9"/>
  <c r="AT40" i="9"/>
  <c r="AS40" i="9" s="1"/>
  <c r="AR40" i="9" s="1"/>
  <c r="AQ40" i="9" s="1"/>
  <c r="AP40" i="9" s="1"/>
  <c r="AO40" i="9" s="1"/>
  <c r="AN40" i="9" s="1"/>
  <c r="AM40" i="9" s="1"/>
  <c r="AL40" i="9" s="1"/>
  <c r="BA61" i="9"/>
  <c r="BB61" i="9"/>
  <c r="AT52" i="9"/>
  <c r="AS52" i="9" s="1"/>
  <c r="AR52" i="9" s="1"/>
  <c r="AQ52" i="9" s="1"/>
  <c r="AP52" i="9" s="1"/>
  <c r="AO52" i="9" s="1"/>
  <c r="AN52" i="9" s="1"/>
  <c r="AM52" i="9" s="1"/>
  <c r="AL52" i="9" s="1"/>
  <c r="AI52" i="9" s="1"/>
  <c r="J65" i="9"/>
  <c r="I93" i="9"/>
  <c r="AT90" i="9"/>
  <c r="AS90" i="9" s="1"/>
  <c r="AR90" i="9" s="1"/>
  <c r="AQ90" i="9" s="1"/>
  <c r="AP90" i="9" s="1"/>
  <c r="AO90" i="9" s="1"/>
  <c r="AN90" i="9" s="1"/>
  <c r="AM90" i="9" s="1"/>
  <c r="AL90" i="9" s="1"/>
  <c r="AT138" i="9"/>
  <c r="AS138" i="9" s="1"/>
  <c r="AR138" i="9" s="1"/>
  <c r="AQ138" i="9" s="1"/>
  <c r="AP138" i="9" s="1"/>
  <c r="AO138" i="9" s="1"/>
  <c r="AN138" i="9" s="1"/>
  <c r="AM138" i="9" s="1"/>
  <c r="AL138" i="9" s="1"/>
  <c r="I84" i="9"/>
  <c r="AT147" i="9"/>
  <c r="AS147" i="9" s="1"/>
  <c r="AR147" i="9" s="1"/>
  <c r="AQ147" i="9" s="1"/>
  <c r="AP147" i="9" s="1"/>
  <c r="AO147" i="9" s="1"/>
  <c r="AN147" i="9" s="1"/>
  <c r="AM147" i="9" s="1"/>
  <c r="AL147" i="9" s="1"/>
  <c r="I206" i="9"/>
  <c r="I227" i="9"/>
  <c r="I186" i="9"/>
  <c r="AT240" i="9"/>
  <c r="AS240" i="9" s="1"/>
  <c r="AR240" i="9" s="1"/>
  <c r="AQ240" i="9" s="1"/>
  <c r="AP240" i="9" s="1"/>
  <c r="AO240" i="9" s="1"/>
  <c r="AN240" i="9" s="1"/>
  <c r="AM240" i="9" s="1"/>
  <c r="AL240" i="9" s="1"/>
  <c r="I187" i="9"/>
  <c r="AT317" i="9"/>
  <c r="AS317" i="9" s="1"/>
  <c r="AR317" i="9" s="1"/>
  <c r="AQ317" i="9" s="1"/>
  <c r="AP317" i="9" s="1"/>
  <c r="AO317" i="9" s="1"/>
  <c r="AN317" i="9" s="1"/>
  <c r="AM317" i="9" s="1"/>
  <c r="AL317" i="9" s="1"/>
  <c r="AT185" i="9"/>
  <c r="AS185" i="9" s="1"/>
  <c r="AR185" i="9" s="1"/>
  <c r="AQ185" i="9" s="1"/>
  <c r="AP185" i="9" s="1"/>
  <c r="AO185" i="9" s="1"/>
  <c r="AN185" i="9" s="1"/>
  <c r="AM185" i="9" s="1"/>
  <c r="AL185" i="9" s="1"/>
  <c r="AI185" i="9" s="1"/>
  <c r="AT299" i="9"/>
  <c r="AS299" i="9" s="1"/>
  <c r="AR299" i="9" s="1"/>
  <c r="AQ299" i="9" s="1"/>
  <c r="AP299" i="9" s="1"/>
  <c r="AO299" i="9" s="1"/>
  <c r="AN299" i="9" s="1"/>
  <c r="AM299" i="9" s="1"/>
  <c r="AL299" i="9" s="1"/>
  <c r="K317" i="9"/>
  <c r="AS208" i="9"/>
  <c r="AR208" i="9" s="1"/>
  <c r="AQ208" i="9" s="1"/>
  <c r="AP208" i="9" s="1"/>
  <c r="AO208" i="9" s="1"/>
  <c r="AN208" i="9" s="1"/>
  <c r="AM208" i="9" s="1"/>
  <c r="AL208" i="9" s="1"/>
  <c r="AK208" i="9" s="1"/>
  <c r="AT208" i="9"/>
  <c r="I244" i="9"/>
  <c r="K260" i="9"/>
  <c r="AT258" i="9"/>
  <c r="AS258" i="9" s="1"/>
  <c r="AR258" i="9" s="1"/>
  <c r="AQ258" i="9" s="1"/>
  <c r="AP258" i="9" s="1"/>
  <c r="AO258" i="9" s="1"/>
  <c r="AN258" i="9" s="1"/>
  <c r="AM258" i="9" s="1"/>
  <c r="AL258" i="9" s="1"/>
  <c r="K362" i="9"/>
  <c r="K349" i="9"/>
  <c r="K316" i="9"/>
  <c r="AT480" i="9"/>
  <c r="AS480" i="9" s="1"/>
  <c r="AR480" i="9" s="1"/>
  <c r="AQ480" i="9" s="1"/>
  <c r="AP480" i="9" s="1"/>
  <c r="AO480" i="9" s="1"/>
  <c r="AN480" i="9" s="1"/>
  <c r="AM480" i="9" s="1"/>
  <c r="AL480" i="9" s="1"/>
  <c r="AI480" i="9" s="1"/>
  <c r="AH480" i="9" s="1"/>
  <c r="I569" i="9"/>
  <c r="K560" i="9"/>
  <c r="AT434" i="9"/>
  <c r="AS434" i="9" s="1"/>
  <c r="AR434" i="9" s="1"/>
  <c r="AQ434" i="9" s="1"/>
  <c r="AP434" i="9" s="1"/>
  <c r="AO434" i="9" s="1"/>
  <c r="AN434" i="9" s="1"/>
  <c r="AM434" i="9" s="1"/>
  <c r="AL434" i="9" s="1"/>
  <c r="BK16" i="8"/>
  <c r="BJ16" i="8"/>
  <c r="BI16" i="8"/>
  <c r="BH16" i="8"/>
  <c r="BG16" i="8"/>
  <c r="BF16" i="8"/>
  <c r="BE16" i="8"/>
  <c r="BD16" i="8"/>
  <c r="BC16" i="8"/>
  <c r="BA28" i="8"/>
  <c r="AZ28" i="8"/>
  <c r="AX28" i="8"/>
  <c r="BB28" i="8"/>
  <c r="AT27" i="8"/>
  <c r="AS27" i="8" s="1"/>
  <c r="AR27" i="8" s="1"/>
  <c r="AQ27" i="8" s="1"/>
  <c r="AP27" i="8" s="1"/>
  <c r="AO27" i="8" s="1"/>
  <c r="AN27" i="8" s="1"/>
  <c r="AM27" i="8" s="1"/>
  <c r="AL27" i="8" s="1"/>
  <c r="AT65" i="8"/>
  <c r="AS65" i="8" s="1"/>
  <c r="AR65" i="8" s="1"/>
  <c r="AQ65" i="8" s="1"/>
  <c r="AP65" i="8" s="1"/>
  <c r="AO65" i="8" s="1"/>
  <c r="AN65" i="8" s="1"/>
  <c r="AM65" i="8" s="1"/>
  <c r="AL65" i="8" s="1"/>
  <c r="I132" i="8"/>
  <c r="AT67" i="8"/>
  <c r="AS67" i="8" s="1"/>
  <c r="AR67" i="8" s="1"/>
  <c r="AQ67" i="8" s="1"/>
  <c r="AP67" i="8" s="1"/>
  <c r="AO67" i="8" s="1"/>
  <c r="AN67" i="8" s="1"/>
  <c r="AM67" i="8" s="1"/>
  <c r="AL67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T37" i="8"/>
  <c r="AS37" i="8" s="1"/>
  <c r="AR37" i="8" s="1"/>
  <c r="AQ37" i="8" s="1"/>
  <c r="AP37" i="8" s="1"/>
  <c r="AO37" i="8" s="1"/>
  <c r="AN37" i="8" s="1"/>
  <c r="AM37" i="8" s="1"/>
  <c r="AL37" i="8" s="1"/>
  <c r="I91" i="8"/>
  <c r="AT146" i="8"/>
  <c r="AS146" i="8" s="1"/>
  <c r="AR146" i="8" s="1"/>
  <c r="AQ146" i="8" s="1"/>
  <c r="AP146" i="8" s="1"/>
  <c r="AO146" i="8" s="1"/>
  <c r="AN146" i="8" s="1"/>
  <c r="AM146" i="8" s="1"/>
  <c r="AL146" i="8" s="1"/>
  <c r="AK146" i="8" s="1"/>
  <c r="AS56" i="8"/>
  <c r="AR56" i="8" s="1"/>
  <c r="AQ56" i="8" s="1"/>
  <c r="AP56" i="8" s="1"/>
  <c r="AO56" i="8" s="1"/>
  <c r="AN56" i="8" s="1"/>
  <c r="AM56" i="8" s="1"/>
  <c r="AL56" i="8" s="1"/>
  <c r="BA20" i="8"/>
  <c r="AZ20" i="8"/>
  <c r="AX20" i="8"/>
  <c r="BB20" i="8"/>
  <c r="AT75" i="8"/>
  <c r="AS75" i="8" s="1"/>
  <c r="AR75" i="8" s="1"/>
  <c r="AQ75" i="8" s="1"/>
  <c r="AP75" i="8" s="1"/>
  <c r="AO75" i="8" s="1"/>
  <c r="AN75" i="8" s="1"/>
  <c r="AM75" i="8" s="1"/>
  <c r="AL75" i="8" s="1"/>
  <c r="AJ75" i="8" s="1"/>
  <c r="I138" i="8"/>
  <c r="AT63" i="8"/>
  <c r="AS63" i="8" s="1"/>
  <c r="AR63" i="8" s="1"/>
  <c r="AQ63" i="8" s="1"/>
  <c r="AP63" i="8" s="1"/>
  <c r="AO63" i="8" s="1"/>
  <c r="AN63" i="8" s="1"/>
  <c r="AM63" i="8" s="1"/>
  <c r="AL63" i="8" s="1"/>
  <c r="AT185" i="8"/>
  <c r="AS185" i="8" s="1"/>
  <c r="AR185" i="8" s="1"/>
  <c r="AQ185" i="8" s="1"/>
  <c r="AP185" i="8" s="1"/>
  <c r="AO185" i="8" s="1"/>
  <c r="AN185" i="8" s="1"/>
  <c r="AM185" i="8" s="1"/>
  <c r="AL185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141" i="8"/>
  <c r="AS141" i="8" s="1"/>
  <c r="AR141" i="8" s="1"/>
  <c r="AQ141" i="8" s="1"/>
  <c r="AP141" i="8" s="1"/>
  <c r="AO141" i="8" s="1"/>
  <c r="AN141" i="8" s="1"/>
  <c r="AM141" i="8" s="1"/>
  <c r="AL141" i="8" s="1"/>
  <c r="AJ141" i="8" s="1"/>
  <c r="AT93" i="8"/>
  <c r="AT139" i="8"/>
  <c r="AS139" i="8" s="1"/>
  <c r="AR139" i="8" s="1"/>
  <c r="AQ139" i="8" s="1"/>
  <c r="AP139" i="8" s="1"/>
  <c r="AO139" i="8" s="1"/>
  <c r="AN139" i="8" s="1"/>
  <c r="AM139" i="8" s="1"/>
  <c r="AL13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H55" i="8"/>
  <c r="I137" i="8"/>
  <c r="K208" i="8"/>
  <c r="I142" i="8"/>
  <c r="AT193" i="8"/>
  <c r="AS193" i="8" s="1"/>
  <c r="AR193" i="8" s="1"/>
  <c r="AQ193" i="8" s="1"/>
  <c r="AP193" i="8" s="1"/>
  <c r="AO193" i="8" s="1"/>
  <c r="AN193" i="8" s="1"/>
  <c r="AM193" i="8" s="1"/>
  <c r="AL193" i="8" s="1"/>
  <c r="AT106" i="8"/>
  <c r="AS106" i="8" s="1"/>
  <c r="AR106" i="8" s="1"/>
  <c r="AQ106" i="8" s="1"/>
  <c r="AP106" i="8" s="1"/>
  <c r="AO106" i="8" s="1"/>
  <c r="AN106" i="8" s="1"/>
  <c r="AM106" i="8" s="1"/>
  <c r="AL106" i="8" s="1"/>
  <c r="I147" i="8"/>
  <c r="I191" i="8"/>
  <c r="AT58" i="8"/>
  <c r="AS58" i="8" s="1"/>
  <c r="AR58" i="8" s="1"/>
  <c r="AQ58" i="8" s="1"/>
  <c r="AP58" i="8" s="1"/>
  <c r="AO58" i="8" s="1"/>
  <c r="AN58" i="8" s="1"/>
  <c r="AM58" i="8" s="1"/>
  <c r="AL58" i="8" s="1"/>
  <c r="AK58" i="8" s="1"/>
  <c r="I82" i="8"/>
  <c r="AT145" i="8"/>
  <c r="AS145" i="8" s="1"/>
  <c r="AR145" i="8" s="1"/>
  <c r="AQ145" i="8" s="1"/>
  <c r="AP145" i="8" s="1"/>
  <c r="AO145" i="8" s="1"/>
  <c r="AN145" i="8" s="1"/>
  <c r="AM145" i="8" s="1"/>
  <c r="AL145" i="8" s="1"/>
  <c r="K273" i="8"/>
  <c r="K296" i="8"/>
  <c r="AT150" i="8"/>
  <c r="AS150" i="8" s="1"/>
  <c r="AR150" i="8" s="1"/>
  <c r="AQ150" i="8" s="1"/>
  <c r="AP150" i="8" s="1"/>
  <c r="AO150" i="8" s="1"/>
  <c r="AN150" i="8" s="1"/>
  <c r="AM150" i="8" s="1"/>
  <c r="AL150" i="8" s="1"/>
  <c r="AK150" i="8" s="1"/>
  <c r="AT556" i="8"/>
  <c r="AS556" i="8" s="1"/>
  <c r="AR556" i="8" s="1"/>
  <c r="AQ556" i="8" s="1"/>
  <c r="AP556" i="8" s="1"/>
  <c r="AO556" i="8" s="1"/>
  <c r="AN556" i="8" s="1"/>
  <c r="AM556" i="8" s="1"/>
  <c r="AL556" i="8" s="1"/>
  <c r="K251" i="8"/>
  <c r="AT450" i="8"/>
  <c r="AS450" i="8" s="1"/>
  <c r="AR450" i="8" s="1"/>
  <c r="AQ450" i="8" s="1"/>
  <c r="AP450" i="8" s="1"/>
  <c r="AO450" i="8" s="1"/>
  <c r="AN450" i="8" s="1"/>
  <c r="AM450" i="8" s="1"/>
  <c r="AL450" i="8" s="1"/>
  <c r="AT519" i="8"/>
  <c r="AS519" i="8" s="1"/>
  <c r="AR519" i="8" s="1"/>
  <c r="AQ519" i="8" s="1"/>
  <c r="AP519" i="8" s="1"/>
  <c r="AO519" i="8" s="1"/>
  <c r="AN519" i="8" s="1"/>
  <c r="AM519" i="8" s="1"/>
  <c r="AL519" i="8" s="1"/>
  <c r="K560" i="8"/>
  <c r="K592" i="8"/>
  <c r="AT262" i="8"/>
  <c r="AS262" i="8" s="1"/>
  <c r="AR262" i="8" s="1"/>
  <c r="AQ262" i="8" s="1"/>
  <c r="AP262" i="8" s="1"/>
  <c r="AO262" i="8" s="1"/>
  <c r="AN262" i="8" s="1"/>
  <c r="AM262" i="8" s="1"/>
  <c r="AL262" i="8" s="1"/>
  <c r="AT404" i="8"/>
  <c r="AS404" i="8" s="1"/>
  <c r="AR404" i="8" s="1"/>
  <c r="AQ404" i="8" s="1"/>
  <c r="AP404" i="8" s="1"/>
  <c r="AO404" i="8" s="1"/>
  <c r="AN404" i="8" s="1"/>
  <c r="AM404" i="8" s="1"/>
  <c r="AL404" i="8" s="1"/>
  <c r="AT269" i="8"/>
  <c r="AS269" i="8"/>
  <c r="AR269" i="8" s="1"/>
  <c r="AQ269" i="8" s="1"/>
  <c r="AP269" i="8" s="1"/>
  <c r="AO269" i="8" s="1"/>
  <c r="AN269" i="8" s="1"/>
  <c r="AM269" i="8" s="1"/>
  <c r="AL269" i="8" s="1"/>
  <c r="K589" i="8"/>
  <c r="K218" i="8"/>
  <c r="K278" i="8"/>
  <c r="AT293" i="8"/>
  <c r="AS293" i="8" s="1"/>
  <c r="AR293" i="8" s="1"/>
  <c r="AQ293" i="8" s="1"/>
  <c r="AP293" i="8" s="1"/>
  <c r="AO293" i="8" s="1"/>
  <c r="AN293" i="8" s="1"/>
  <c r="AM293" i="8" s="1"/>
  <c r="AL293" i="8" s="1"/>
  <c r="AT337" i="8"/>
  <c r="AS337" i="8"/>
  <c r="AR337" i="8" s="1"/>
  <c r="AQ337" i="8" s="1"/>
  <c r="AP337" i="8" s="1"/>
  <c r="AO337" i="8" s="1"/>
  <c r="AN337" i="8" s="1"/>
  <c r="AM337" i="8" s="1"/>
  <c r="AL337" i="8" s="1"/>
  <c r="AI337" i="8" s="1"/>
  <c r="AT316" i="8"/>
  <c r="AS316" i="8"/>
  <c r="AR316" i="8" s="1"/>
  <c r="AQ316" i="8" s="1"/>
  <c r="AP316" i="8" s="1"/>
  <c r="AO316" i="8" s="1"/>
  <c r="AN316" i="8" s="1"/>
  <c r="AM316" i="8" s="1"/>
  <c r="AL316" i="8" s="1"/>
  <c r="AT398" i="8"/>
  <c r="AS398" i="8" s="1"/>
  <c r="AR398" i="8" s="1"/>
  <c r="AQ398" i="8" s="1"/>
  <c r="AP398" i="8" s="1"/>
  <c r="AO398" i="8" s="1"/>
  <c r="AN398" i="8" s="1"/>
  <c r="AM398" i="8" s="1"/>
  <c r="AL398" i="8" s="1"/>
  <c r="AT440" i="8"/>
  <c r="AS440" i="8" s="1"/>
  <c r="AR440" i="8" s="1"/>
  <c r="AQ440" i="8" s="1"/>
  <c r="AP440" i="8" s="1"/>
  <c r="AO440" i="8" s="1"/>
  <c r="AN440" i="8" s="1"/>
  <c r="AM440" i="8" s="1"/>
  <c r="AL440" i="8" s="1"/>
  <c r="AJ440" i="8" s="1"/>
  <c r="K622" i="8"/>
  <c r="AT362" i="8"/>
  <c r="AS362" i="8" s="1"/>
  <c r="AR362" i="8" s="1"/>
  <c r="AQ362" i="8" s="1"/>
  <c r="AP362" i="8" s="1"/>
  <c r="AO362" i="8" s="1"/>
  <c r="AN362" i="8" s="1"/>
  <c r="AM362" i="8" s="1"/>
  <c r="AL362" i="8" s="1"/>
  <c r="AT618" i="8"/>
  <c r="AS618" i="8" s="1"/>
  <c r="AR618" i="8" s="1"/>
  <c r="AQ618" i="8" s="1"/>
  <c r="AP618" i="8" s="1"/>
  <c r="AO618" i="8" s="1"/>
  <c r="AN618" i="8" s="1"/>
  <c r="AM618" i="8" s="1"/>
  <c r="AL618" i="8" s="1"/>
  <c r="K618" i="8"/>
  <c r="K243" i="6"/>
  <c r="I97" i="1"/>
  <c r="E25" i="5"/>
  <c r="I185" i="11"/>
  <c r="I201" i="11"/>
  <c r="K168" i="11"/>
  <c r="K157" i="11"/>
  <c r="K245" i="11"/>
  <c r="K247" i="11"/>
  <c r="K254" i="11"/>
  <c r="K293" i="11"/>
  <c r="K311" i="11"/>
  <c r="K323" i="11"/>
  <c r="K396" i="11"/>
  <c r="K508" i="11"/>
  <c r="K553" i="11"/>
  <c r="BI12" i="9"/>
  <c r="BH12" i="9"/>
  <c r="BG12" i="9"/>
  <c r="BF12" i="9"/>
  <c r="BE12" i="9"/>
  <c r="BD12" i="9"/>
  <c r="BC12" i="9"/>
  <c r="BJ12" i="9"/>
  <c r="BK12" i="9"/>
  <c r="BA41" i="9"/>
  <c r="BB41" i="9"/>
  <c r="J66" i="9"/>
  <c r="H59" i="9"/>
  <c r="I89" i="9"/>
  <c r="I127" i="9"/>
  <c r="I136" i="9"/>
  <c r="J198" i="9"/>
  <c r="AT84" i="9"/>
  <c r="AS84" i="9" s="1"/>
  <c r="AR84" i="9" s="1"/>
  <c r="AQ84" i="9" s="1"/>
  <c r="AP84" i="9" s="1"/>
  <c r="AO84" i="9" s="1"/>
  <c r="AN84" i="9" s="1"/>
  <c r="AM84" i="9" s="1"/>
  <c r="AL84" i="9" s="1"/>
  <c r="AJ84" i="9" s="1"/>
  <c r="I135" i="9"/>
  <c r="AT194" i="9"/>
  <c r="AS194" i="9" s="1"/>
  <c r="AR194" i="9" s="1"/>
  <c r="AQ194" i="9" s="1"/>
  <c r="AP194" i="9" s="1"/>
  <c r="AO194" i="9" s="1"/>
  <c r="AN194" i="9" s="1"/>
  <c r="AM194" i="9" s="1"/>
  <c r="AL194" i="9" s="1"/>
  <c r="AJ194" i="9" s="1"/>
  <c r="AT253" i="9"/>
  <c r="AS253" i="9" s="1"/>
  <c r="AR253" i="9" s="1"/>
  <c r="AQ253" i="9" s="1"/>
  <c r="AP253" i="9" s="1"/>
  <c r="AO253" i="9" s="1"/>
  <c r="AN253" i="9" s="1"/>
  <c r="AM253" i="9" s="1"/>
  <c r="AL253" i="9" s="1"/>
  <c r="AK253" i="9" s="1"/>
  <c r="I130" i="9"/>
  <c r="K267" i="9"/>
  <c r="AT302" i="9"/>
  <c r="AS302" i="9" s="1"/>
  <c r="AR302" i="9" s="1"/>
  <c r="AQ302" i="9" s="1"/>
  <c r="AP302" i="9" s="1"/>
  <c r="AO302" i="9" s="1"/>
  <c r="AN302" i="9" s="1"/>
  <c r="AM302" i="9" s="1"/>
  <c r="AL302" i="9" s="1"/>
  <c r="AK302" i="9" s="1"/>
  <c r="I210" i="9"/>
  <c r="K218" i="9"/>
  <c r="K226" i="9"/>
  <c r="AT264" i="9"/>
  <c r="AS264" i="9" s="1"/>
  <c r="AR264" i="9" s="1"/>
  <c r="AQ264" i="9" s="1"/>
  <c r="AP264" i="9" s="1"/>
  <c r="AO264" i="9" s="1"/>
  <c r="AN264" i="9" s="1"/>
  <c r="AM264" i="9" s="1"/>
  <c r="AL264" i="9" s="1"/>
  <c r="K324" i="9"/>
  <c r="AT272" i="9"/>
  <c r="AS272" i="9" s="1"/>
  <c r="AR272" i="9" s="1"/>
  <c r="AQ272" i="9" s="1"/>
  <c r="AP272" i="9" s="1"/>
  <c r="AO272" i="9" s="1"/>
  <c r="AN272" i="9" s="1"/>
  <c r="AM272" i="9" s="1"/>
  <c r="AL272" i="9" s="1"/>
  <c r="AI272" i="9" s="1"/>
  <c r="K298" i="9"/>
  <c r="K563" i="9"/>
  <c r="AT329" i="9"/>
  <c r="AS329" i="9" s="1"/>
  <c r="AR329" i="9" s="1"/>
  <c r="AQ329" i="9" s="1"/>
  <c r="AP329" i="9" s="1"/>
  <c r="AO329" i="9" s="1"/>
  <c r="AN329" i="9" s="1"/>
  <c r="AM329" i="9" s="1"/>
  <c r="AL329" i="9" s="1"/>
  <c r="K258" i="9"/>
  <c r="AT421" i="9"/>
  <c r="AS421" i="9" s="1"/>
  <c r="AR421" i="9" s="1"/>
  <c r="AQ421" i="9" s="1"/>
  <c r="AP421" i="9" s="1"/>
  <c r="AO421" i="9" s="1"/>
  <c r="AN421" i="9" s="1"/>
  <c r="AM421" i="9" s="1"/>
  <c r="AL421" i="9" s="1"/>
  <c r="AT305" i="9"/>
  <c r="AS305" i="9" s="1"/>
  <c r="AR305" i="9" s="1"/>
  <c r="AQ305" i="9" s="1"/>
  <c r="AP305" i="9" s="1"/>
  <c r="AO305" i="9" s="1"/>
  <c r="AN305" i="9" s="1"/>
  <c r="AM305" i="9" s="1"/>
  <c r="AL305" i="9" s="1"/>
  <c r="AT349" i="9"/>
  <c r="AS349" i="9" s="1"/>
  <c r="AR349" i="9" s="1"/>
  <c r="AQ349" i="9" s="1"/>
  <c r="AP349" i="9" s="1"/>
  <c r="AO349" i="9" s="1"/>
  <c r="AN349" i="9" s="1"/>
  <c r="AM349" i="9" s="1"/>
  <c r="AL349" i="9" s="1"/>
  <c r="AT569" i="9"/>
  <c r="AS569" i="9" s="1"/>
  <c r="AR569" i="9" s="1"/>
  <c r="AQ569" i="9" s="1"/>
  <c r="AP569" i="9" s="1"/>
  <c r="AO569" i="9" s="1"/>
  <c r="AN569" i="9" s="1"/>
  <c r="AM569" i="9" s="1"/>
  <c r="AL569" i="9" s="1"/>
  <c r="AI569" i="9" s="1"/>
  <c r="AT560" i="9"/>
  <c r="AS560" i="9" s="1"/>
  <c r="AR560" i="9" s="1"/>
  <c r="AQ560" i="9" s="1"/>
  <c r="AP560" i="9" s="1"/>
  <c r="AO560" i="9" s="1"/>
  <c r="AN560" i="9" s="1"/>
  <c r="AM560" i="9" s="1"/>
  <c r="AL560" i="9" s="1"/>
  <c r="K406" i="9"/>
  <c r="K568" i="9"/>
  <c r="AZ23" i="8"/>
  <c r="AX23" i="8"/>
  <c r="AZ24" i="8"/>
  <c r="AX24" i="8"/>
  <c r="AZ36" i="8"/>
  <c r="AX36" i="8"/>
  <c r="AZ18" i="8"/>
  <c r="AX18" i="8"/>
  <c r="AZ14" i="8"/>
  <c r="AX14" i="8"/>
  <c r="AZ27" i="8"/>
  <c r="AX27" i="8"/>
  <c r="AZ29" i="8"/>
  <c r="AX29" i="8"/>
  <c r="AZ31" i="8"/>
  <c r="AX31" i="8"/>
  <c r="AZ19" i="8"/>
  <c r="AX19" i="8"/>
  <c r="AZ30" i="8"/>
  <c r="AX30" i="8"/>
  <c r="AZ32" i="8"/>
  <c r="AX32" i="8"/>
  <c r="AZ42" i="8"/>
  <c r="AX42" i="8"/>
  <c r="AZ17" i="8"/>
  <c r="AX17" i="8"/>
  <c r="AZ21" i="8"/>
  <c r="AX21" i="8"/>
  <c r="AZ33" i="8"/>
  <c r="AX33" i="8"/>
  <c r="AZ35" i="8"/>
  <c r="AX35" i="8"/>
  <c r="AZ39" i="8"/>
  <c r="AX39" i="8"/>
  <c r="AZ43" i="8"/>
  <c r="AX43" i="8"/>
  <c r="AZ37" i="8"/>
  <c r="AX37" i="8"/>
  <c r="BK15" i="8"/>
  <c r="BJ15" i="8"/>
  <c r="BI15" i="8"/>
  <c r="BH15" i="8"/>
  <c r="BG15" i="8"/>
  <c r="BF15" i="8"/>
  <c r="BE15" i="8"/>
  <c r="BD15" i="8"/>
  <c r="BC15" i="8"/>
  <c r="J75" i="8"/>
  <c r="H56" i="8"/>
  <c r="I121" i="8"/>
  <c r="AT44" i="8"/>
  <c r="AS44" i="8" s="1"/>
  <c r="AR44" i="8" s="1"/>
  <c r="AQ44" i="8" s="1"/>
  <c r="AP44" i="8" s="1"/>
  <c r="AO44" i="8" s="1"/>
  <c r="AN44" i="8" s="1"/>
  <c r="AM44" i="8" s="1"/>
  <c r="AL44" i="8" s="1"/>
  <c r="AT140" i="8"/>
  <c r="AS140" i="8" s="1"/>
  <c r="AR140" i="8" s="1"/>
  <c r="AQ140" i="8" s="1"/>
  <c r="AP140" i="8" s="1"/>
  <c r="AO140" i="8" s="1"/>
  <c r="AN140" i="8" s="1"/>
  <c r="AM140" i="8" s="1"/>
  <c r="AL140" i="8" s="1"/>
  <c r="J63" i="8"/>
  <c r="AT205" i="8"/>
  <c r="AS205" i="8" s="1"/>
  <c r="AR205" i="8" s="1"/>
  <c r="AQ205" i="8" s="1"/>
  <c r="AP205" i="8" s="1"/>
  <c r="AO205" i="8" s="1"/>
  <c r="AN205" i="8" s="1"/>
  <c r="AM205" i="8" s="1"/>
  <c r="AL205" i="8" s="1"/>
  <c r="I122" i="8"/>
  <c r="AT86" i="8"/>
  <c r="AS86" i="8" s="1"/>
  <c r="AR86" i="8" s="1"/>
  <c r="AQ86" i="8" s="1"/>
  <c r="AP86" i="8" s="1"/>
  <c r="AO86" i="8" s="1"/>
  <c r="AN86" i="8" s="1"/>
  <c r="AM86" i="8" s="1"/>
  <c r="AL86" i="8" s="1"/>
  <c r="AT137" i="8"/>
  <c r="AS137" i="8" s="1"/>
  <c r="AR137" i="8" s="1"/>
  <c r="AQ137" i="8" s="1"/>
  <c r="AP137" i="8" s="1"/>
  <c r="AO137" i="8" s="1"/>
  <c r="AN137" i="8" s="1"/>
  <c r="AM137" i="8" s="1"/>
  <c r="AL137" i="8" s="1"/>
  <c r="J165" i="8"/>
  <c r="I96" i="8"/>
  <c r="I108" i="8"/>
  <c r="AT130" i="8"/>
  <c r="AS130" i="8" s="1"/>
  <c r="AR130" i="8" s="1"/>
  <c r="AQ130" i="8" s="1"/>
  <c r="AP130" i="8" s="1"/>
  <c r="AO130" i="8" s="1"/>
  <c r="AN130" i="8" s="1"/>
  <c r="AM130" i="8" s="1"/>
  <c r="AL130" i="8" s="1"/>
  <c r="AT142" i="8"/>
  <c r="AS142" i="8" s="1"/>
  <c r="AR142" i="8" s="1"/>
  <c r="AQ142" i="8" s="1"/>
  <c r="AP142" i="8" s="1"/>
  <c r="AO142" i="8" s="1"/>
  <c r="AN142" i="8" s="1"/>
  <c r="AM142" i="8" s="1"/>
  <c r="AL142" i="8" s="1"/>
  <c r="AT79" i="8"/>
  <c r="AS79" i="8" s="1"/>
  <c r="AR79" i="8" s="1"/>
  <c r="AQ79" i="8" s="1"/>
  <c r="AP79" i="8" s="1"/>
  <c r="AO79" i="8" s="1"/>
  <c r="AN79" i="8" s="1"/>
  <c r="AM79" i="8" s="1"/>
  <c r="AL79" i="8" s="1"/>
  <c r="AI79" i="8" s="1"/>
  <c r="I182" i="8"/>
  <c r="AT191" i="8"/>
  <c r="AS191" i="8" s="1"/>
  <c r="AR191" i="8" s="1"/>
  <c r="AQ191" i="8" s="1"/>
  <c r="AP191" i="8" s="1"/>
  <c r="AO191" i="8" s="1"/>
  <c r="AN191" i="8" s="1"/>
  <c r="AM191" i="8" s="1"/>
  <c r="AL191" i="8" s="1"/>
  <c r="AT82" i="8"/>
  <c r="AS82" i="8" s="1"/>
  <c r="AR82" i="8" s="1"/>
  <c r="AQ82" i="8" s="1"/>
  <c r="AP82" i="8" s="1"/>
  <c r="AO82" i="8" s="1"/>
  <c r="AN82" i="8" s="1"/>
  <c r="AM82" i="8" s="1"/>
  <c r="AL82" i="8" s="1"/>
  <c r="I116" i="8"/>
  <c r="AT196" i="8"/>
  <c r="AS196" i="8" s="1"/>
  <c r="AR196" i="8" s="1"/>
  <c r="AQ196" i="8" s="1"/>
  <c r="AP196" i="8" s="1"/>
  <c r="AO196" i="8" s="1"/>
  <c r="AN196" i="8" s="1"/>
  <c r="AM196" i="8" s="1"/>
  <c r="AL196" i="8" s="1"/>
  <c r="I249" i="8"/>
  <c r="I114" i="8"/>
  <c r="AT242" i="8"/>
  <c r="AS242" i="8" s="1"/>
  <c r="AR242" i="8" s="1"/>
  <c r="AQ242" i="8" s="1"/>
  <c r="AP242" i="8" s="1"/>
  <c r="AO242" i="8" s="1"/>
  <c r="AN242" i="8" s="1"/>
  <c r="AM242" i="8" s="1"/>
  <c r="AL242" i="8" s="1"/>
  <c r="AT382" i="8"/>
  <c r="AS382" i="8" s="1"/>
  <c r="AR382" i="8" s="1"/>
  <c r="AQ382" i="8" s="1"/>
  <c r="AP382" i="8" s="1"/>
  <c r="AO382" i="8" s="1"/>
  <c r="AN382" i="8" s="1"/>
  <c r="AM382" i="8" s="1"/>
  <c r="AL382" i="8" s="1"/>
  <c r="AJ382" i="8" s="1"/>
  <c r="AT403" i="8"/>
  <c r="AS403" i="8" s="1"/>
  <c r="AR403" i="8" s="1"/>
  <c r="AQ403" i="8" s="1"/>
  <c r="AP403" i="8" s="1"/>
  <c r="AO403" i="8" s="1"/>
  <c r="AN403" i="8" s="1"/>
  <c r="AM403" i="8" s="1"/>
  <c r="AL403" i="8" s="1"/>
  <c r="K572" i="8"/>
  <c r="K604" i="8"/>
  <c r="I225" i="8"/>
  <c r="AT325" i="8"/>
  <c r="AS325" i="8"/>
  <c r="AR325" i="8" s="1"/>
  <c r="AQ325" i="8" s="1"/>
  <c r="AP325" i="8" s="1"/>
  <c r="AO325" i="8" s="1"/>
  <c r="AN325" i="8" s="1"/>
  <c r="AM325" i="8" s="1"/>
  <c r="AL325" i="8" s="1"/>
  <c r="AJ325" i="8" s="1"/>
  <c r="AT420" i="8"/>
  <c r="AS420" i="8" s="1"/>
  <c r="AR420" i="8" s="1"/>
  <c r="AQ420" i="8"/>
  <c r="AP420" i="8" s="1"/>
  <c r="AO420" i="8" s="1"/>
  <c r="AN420" i="8" s="1"/>
  <c r="AM420" i="8" s="1"/>
  <c r="AL420" i="8" s="1"/>
  <c r="AK420" i="8" s="1"/>
  <c r="AT332" i="8"/>
  <c r="AS332" i="8" s="1"/>
  <c r="AR332" i="8" s="1"/>
  <c r="AQ332" i="8" s="1"/>
  <c r="AP332" i="8" s="1"/>
  <c r="AO332" i="8" s="1"/>
  <c r="AN332" i="8" s="1"/>
  <c r="AM332" i="8" s="1"/>
  <c r="AL332" i="8" s="1"/>
  <c r="AT423" i="8"/>
  <c r="AS423" i="8" s="1"/>
  <c r="AR423" i="8" s="1"/>
  <c r="AQ423" i="8" s="1"/>
  <c r="AP423" i="8" s="1"/>
  <c r="AO423" i="8" s="1"/>
  <c r="AN423" i="8" s="1"/>
  <c r="AM423" i="8" s="1"/>
  <c r="AL423" i="8" s="1"/>
  <c r="K517" i="8"/>
  <c r="K577" i="8"/>
  <c r="AT349" i="8"/>
  <c r="AS349" i="8" s="1"/>
  <c r="AR349" i="8" s="1"/>
  <c r="AQ349" i="8" s="1"/>
  <c r="AP349" i="8" s="1"/>
  <c r="AO349" i="8" s="1"/>
  <c r="AN349" i="8" s="1"/>
  <c r="AM349" i="8" s="1"/>
  <c r="AL349" i="8" s="1"/>
  <c r="AT207" i="8"/>
  <c r="AS207" i="8" s="1"/>
  <c r="AR207" i="8" s="1"/>
  <c r="AQ207" i="8" s="1"/>
  <c r="AP207" i="8" s="1"/>
  <c r="AO207" i="8" s="1"/>
  <c r="AN207" i="8" s="1"/>
  <c r="AM207" i="8" s="1"/>
  <c r="AL207" i="8" s="1"/>
  <c r="AT228" i="8"/>
  <c r="AS228" i="8" s="1"/>
  <c r="AR228" i="8" s="1"/>
  <c r="AQ228" i="8" s="1"/>
  <c r="AP228" i="8" s="1"/>
  <c r="AO228" i="8" s="1"/>
  <c r="AN228" i="8" s="1"/>
  <c r="AM228" i="8" s="1"/>
  <c r="AL228" i="8" s="1"/>
  <c r="K276" i="8"/>
  <c r="AT438" i="8"/>
  <c r="AS438" i="8" s="1"/>
  <c r="AR438" i="8" s="1"/>
  <c r="AQ438" i="8" s="1"/>
  <c r="AP438" i="8" s="1"/>
  <c r="AO438" i="8" s="1"/>
  <c r="AN438" i="8" s="1"/>
  <c r="AM438" i="8" s="1"/>
  <c r="AL438" i="8" s="1"/>
  <c r="AT210" i="8"/>
  <c r="AS210" i="8" s="1"/>
  <c r="AR210" i="8" s="1"/>
  <c r="AQ210" i="8" s="1"/>
  <c r="AP210" i="8" s="1"/>
  <c r="AO210" i="8" s="1"/>
  <c r="AN210" i="8" s="1"/>
  <c r="AM210" i="8" s="1"/>
  <c r="AL210" i="8" s="1"/>
  <c r="K583" i="8"/>
  <c r="AT393" i="8"/>
  <c r="AS393" i="8" s="1"/>
  <c r="AR393" i="8" s="1"/>
  <c r="AQ393" i="8" s="1"/>
  <c r="AP393" i="8" s="1"/>
  <c r="AO393" i="8" s="1"/>
  <c r="AN393" i="8" s="1"/>
  <c r="AM393" i="8" s="1"/>
  <c r="AL393" i="8" s="1"/>
  <c r="K362" i="8"/>
  <c r="K461" i="8"/>
  <c r="K623" i="8"/>
  <c r="K512" i="6"/>
  <c r="AT334" i="8"/>
  <c r="AS334" i="8" s="1"/>
  <c r="AR334" i="8" s="1"/>
  <c r="AQ334" i="8" s="1"/>
  <c r="AP334" i="8" s="1"/>
  <c r="AO334" i="8" s="1"/>
  <c r="AN334" i="8" s="1"/>
  <c r="AM334" i="8" s="1"/>
  <c r="AL334" i="8" s="1"/>
  <c r="G138" i="3"/>
  <c r="J69" i="1"/>
  <c r="K322" i="1"/>
  <c r="E27" i="5"/>
  <c r="F44" i="1"/>
  <c r="G44" i="1" s="1"/>
  <c r="E28" i="5"/>
  <c r="F45" i="1"/>
  <c r="G45" i="1" s="1"/>
  <c r="H45" i="1" s="1"/>
  <c r="K283" i="11"/>
  <c r="K392" i="11"/>
  <c r="K569" i="11"/>
  <c r="K544" i="11"/>
  <c r="K509" i="11"/>
  <c r="I126" i="11"/>
  <c r="BK5" i="9"/>
  <c r="BJ5" i="9"/>
  <c r="BI5" i="9"/>
  <c r="BH5" i="9"/>
  <c r="BG5" i="9"/>
  <c r="BF5" i="9"/>
  <c r="BE5" i="9"/>
  <c r="BD5" i="9"/>
  <c r="BC5" i="9"/>
  <c r="BK11" i="9"/>
  <c r="BJ11" i="9"/>
  <c r="BI11" i="9"/>
  <c r="BH11" i="9"/>
  <c r="BG11" i="9"/>
  <c r="BF11" i="9"/>
  <c r="BE11" i="9"/>
  <c r="BD11" i="9"/>
  <c r="BC11" i="9"/>
  <c r="BA31" i="9"/>
  <c r="BB31" i="9"/>
  <c r="AT29" i="9"/>
  <c r="AS29" i="9" s="1"/>
  <c r="AR29" i="9" s="1"/>
  <c r="AQ29" i="9" s="1"/>
  <c r="AP29" i="9" s="1"/>
  <c r="AO29" i="9" s="1"/>
  <c r="AN29" i="9" s="1"/>
  <c r="AM29" i="9" s="1"/>
  <c r="AL29" i="9" s="1"/>
  <c r="AJ29" i="9" s="1"/>
  <c r="BA57" i="9"/>
  <c r="BB57" i="9"/>
  <c r="AZ57" i="9"/>
  <c r="AX57" i="9"/>
  <c r="AT24" i="9"/>
  <c r="AS24" i="9" s="1"/>
  <c r="AR24" i="9" s="1"/>
  <c r="AQ24" i="9" s="1"/>
  <c r="AP24" i="9" s="1"/>
  <c r="AO24" i="9" s="1"/>
  <c r="AN24" i="9" s="1"/>
  <c r="AM24" i="9" s="1"/>
  <c r="AL24" i="9" s="1"/>
  <c r="AT93" i="9"/>
  <c r="AS93" i="9" s="1"/>
  <c r="AR93" i="9" s="1"/>
  <c r="AQ93" i="9" s="1"/>
  <c r="AP93" i="9" s="1"/>
  <c r="AO93" i="9" s="1"/>
  <c r="AN93" i="9" s="1"/>
  <c r="AM93" i="9" s="1"/>
  <c r="AL93" i="9" s="1"/>
  <c r="AT113" i="9"/>
  <c r="AS113" i="9" s="1"/>
  <c r="AR113" i="9" s="1"/>
  <c r="AQ113" i="9" s="1"/>
  <c r="AP113" i="9" s="1"/>
  <c r="AO113" i="9" s="1"/>
  <c r="AN113" i="9" s="1"/>
  <c r="AM113" i="9" s="1"/>
  <c r="AL113" i="9" s="1"/>
  <c r="AI113" i="9" s="1"/>
  <c r="J67" i="9"/>
  <c r="BA60" i="9"/>
  <c r="AZ60" i="9"/>
  <c r="AX60" i="9"/>
  <c r="BB60" i="9"/>
  <c r="J69" i="9"/>
  <c r="I123" i="9"/>
  <c r="I92" i="9"/>
  <c r="AT175" i="9"/>
  <c r="AS175" i="9" s="1"/>
  <c r="AR175" i="9" s="1"/>
  <c r="AQ175" i="9" s="1"/>
  <c r="AP175" i="9" s="1"/>
  <c r="AO175" i="9" s="1"/>
  <c r="AN175" i="9" s="1"/>
  <c r="AM175" i="9" s="1"/>
  <c r="AL175" i="9" s="1"/>
  <c r="AT135" i="9"/>
  <c r="AS135" i="9" s="1"/>
  <c r="AR135" i="9" s="1"/>
  <c r="AQ135" i="9" s="1"/>
  <c r="AP135" i="9" s="1"/>
  <c r="AO135" i="9" s="1"/>
  <c r="AN135" i="9" s="1"/>
  <c r="AM135" i="9" s="1"/>
  <c r="AL135" i="9" s="1"/>
  <c r="AK135" i="9" s="1"/>
  <c r="I98" i="9"/>
  <c r="AT207" i="9"/>
  <c r="AS207" i="9" s="1"/>
  <c r="AR207" i="9" s="1"/>
  <c r="AQ207" i="9" s="1"/>
  <c r="AP207" i="9" s="1"/>
  <c r="AO207" i="9" s="1"/>
  <c r="AN207" i="9" s="1"/>
  <c r="AM207" i="9" s="1"/>
  <c r="AL207" i="9" s="1"/>
  <c r="AT72" i="9"/>
  <c r="AS72" i="9" s="1"/>
  <c r="AR72" i="9" s="1"/>
  <c r="AQ72" i="9" s="1"/>
  <c r="AP72" i="9" s="1"/>
  <c r="AO72" i="9" s="1"/>
  <c r="AN72" i="9" s="1"/>
  <c r="AM72" i="9" s="1"/>
  <c r="AL72" i="9" s="1"/>
  <c r="AK72" i="9" s="1"/>
  <c r="I112" i="9"/>
  <c r="AT176" i="9"/>
  <c r="AS176" i="9" s="1"/>
  <c r="AR176" i="9" s="1"/>
  <c r="AQ176" i="9" s="1"/>
  <c r="AP176" i="9" s="1"/>
  <c r="AO176" i="9" s="1"/>
  <c r="AN176" i="9" s="1"/>
  <c r="AM176" i="9" s="1"/>
  <c r="AL176" i="9" s="1"/>
  <c r="AI176" i="9" s="1"/>
  <c r="K207" i="9"/>
  <c r="K232" i="9"/>
  <c r="AT245" i="9"/>
  <c r="AS245" i="9" s="1"/>
  <c r="AR245" i="9" s="1"/>
  <c r="AQ245" i="9" s="1"/>
  <c r="AP245" i="9" s="1"/>
  <c r="AO245" i="9" s="1"/>
  <c r="AN245" i="9" s="1"/>
  <c r="AM245" i="9" s="1"/>
  <c r="AL245" i="9" s="1"/>
  <c r="AI245" i="9" s="1"/>
  <c r="K208" i="9"/>
  <c r="K200" i="9"/>
  <c r="AT218" i="9"/>
  <c r="AS218" i="9" s="1"/>
  <c r="AR218" i="9" s="1"/>
  <c r="AQ218" i="9" s="1"/>
  <c r="AP218" i="9" s="1"/>
  <c r="AO218" i="9" s="1"/>
  <c r="AN218" i="9" s="1"/>
  <c r="AM218" i="9" s="1"/>
  <c r="AL218" i="9" s="1"/>
  <c r="AT226" i="9"/>
  <c r="AS226" i="9" s="1"/>
  <c r="AR226" i="9" s="1"/>
  <c r="AQ226" i="9" s="1"/>
  <c r="AP226" i="9" s="1"/>
  <c r="AO226" i="9" s="1"/>
  <c r="AN226" i="9" s="1"/>
  <c r="AM226" i="9" s="1"/>
  <c r="AL226" i="9" s="1"/>
  <c r="AI226" i="9" s="1"/>
  <c r="K335" i="9"/>
  <c r="AT413" i="9"/>
  <c r="AS413" i="9" s="1"/>
  <c r="AR413" i="9" s="1"/>
  <c r="AQ413" i="9" s="1"/>
  <c r="AP413" i="9" s="1"/>
  <c r="AO413" i="9" s="1"/>
  <c r="AN413" i="9" s="1"/>
  <c r="AM413" i="9" s="1"/>
  <c r="AL413" i="9" s="1"/>
  <c r="AT449" i="9"/>
  <c r="AS449" i="9" s="1"/>
  <c r="AR449" i="9" s="1"/>
  <c r="AQ449" i="9" s="1"/>
  <c r="AP449" i="9" s="1"/>
  <c r="AO449" i="9" s="1"/>
  <c r="AN449" i="9" s="1"/>
  <c r="AM449" i="9" s="1"/>
  <c r="AL449" i="9" s="1"/>
  <c r="K301" i="9"/>
  <c r="AT472" i="9"/>
  <c r="AS472" i="9" s="1"/>
  <c r="AR472" i="9" s="1"/>
  <c r="AQ472" i="9" s="1"/>
  <c r="AP472" i="9" s="1"/>
  <c r="AO472" i="9" s="1"/>
  <c r="AN472" i="9" s="1"/>
  <c r="AM472" i="9" s="1"/>
  <c r="AL472" i="9" s="1"/>
  <c r="K398" i="9"/>
  <c r="AT568" i="9"/>
  <c r="AS568" i="9" s="1"/>
  <c r="AR568" i="9" s="1"/>
  <c r="AQ568" i="9" s="1"/>
  <c r="AP568" i="9" s="1"/>
  <c r="AO568" i="9" s="1"/>
  <c r="AN568" i="9" s="1"/>
  <c r="AM568" i="9" s="1"/>
  <c r="AL568" i="9" s="1"/>
  <c r="AJ568" i="9" s="1"/>
  <c r="AI22" i="8"/>
  <c r="AJ22" i="8"/>
  <c r="AK22" i="8"/>
  <c r="BJ11" i="8"/>
  <c r="BI11" i="8"/>
  <c r="BH11" i="8"/>
  <c r="BG11" i="8"/>
  <c r="BF11" i="8"/>
  <c r="BE11" i="8"/>
  <c r="BD11" i="8"/>
  <c r="BC11" i="8"/>
  <c r="BK11" i="8"/>
  <c r="BK8" i="8"/>
  <c r="BI8" i="8"/>
  <c r="BH8" i="8"/>
  <c r="BG8" i="8"/>
  <c r="BF8" i="8"/>
  <c r="BE8" i="8"/>
  <c r="BD8" i="8"/>
  <c r="BC8" i="8"/>
  <c r="BJ8" i="8"/>
  <c r="BK26" i="8"/>
  <c r="BJ26" i="8"/>
  <c r="BI26" i="8"/>
  <c r="BH26" i="8"/>
  <c r="BG26" i="8"/>
  <c r="BF26" i="8"/>
  <c r="BE26" i="8"/>
  <c r="BD26" i="8"/>
  <c r="BC26" i="8"/>
  <c r="H21" i="8"/>
  <c r="AT57" i="8"/>
  <c r="AS57" i="8" s="1"/>
  <c r="AR57" i="8" s="1"/>
  <c r="AQ57" i="8" s="1"/>
  <c r="AP57" i="8" s="1"/>
  <c r="AO57" i="8" s="1"/>
  <c r="AN57" i="8" s="1"/>
  <c r="AM57" i="8" s="1"/>
  <c r="AL57" i="8" s="1"/>
  <c r="I48" i="8"/>
  <c r="I103" i="8"/>
  <c r="I140" i="8"/>
  <c r="AT144" i="8"/>
  <c r="AS144" i="8" s="1"/>
  <c r="AR144" i="8" s="1"/>
  <c r="AQ144" i="8" s="1"/>
  <c r="AP144" i="8" s="1"/>
  <c r="AO144" i="8" s="1"/>
  <c r="AN144" i="8" s="1"/>
  <c r="AM144" i="8" s="1"/>
  <c r="AL144" i="8" s="1"/>
  <c r="AT49" i="8"/>
  <c r="AS49" i="8"/>
  <c r="AR49" i="8" s="1"/>
  <c r="AQ49" i="8" s="1"/>
  <c r="AP49" i="8" s="1"/>
  <c r="AO49" i="8" s="1"/>
  <c r="AN49" i="8" s="1"/>
  <c r="AM49" i="8" s="1"/>
  <c r="AL49" i="8" s="1"/>
  <c r="I33" i="8"/>
  <c r="I152" i="8"/>
  <c r="AS183" i="8"/>
  <c r="AR183" i="8" s="1"/>
  <c r="AQ183" i="8" s="1"/>
  <c r="AP183" i="8" s="1"/>
  <c r="AO183" i="8" s="1"/>
  <c r="AN183" i="8" s="1"/>
  <c r="AM183" i="8" s="1"/>
  <c r="AL183" i="8" s="1"/>
  <c r="AT183" i="8"/>
  <c r="AT70" i="8"/>
  <c r="AS70" i="8" s="1"/>
  <c r="AR70" i="8" s="1"/>
  <c r="AQ70" i="8" s="1"/>
  <c r="AP70" i="8" s="1"/>
  <c r="AO70" i="8" s="1"/>
  <c r="AN70" i="8" s="1"/>
  <c r="AM70" i="8" s="1"/>
  <c r="AL70" i="8" s="1"/>
  <c r="BB40" i="8"/>
  <c r="BA40" i="8"/>
  <c r="AT95" i="8"/>
  <c r="AS95" i="8"/>
  <c r="AR95" i="8" s="1"/>
  <c r="AQ95" i="8" s="1"/>
  <c r="AP95" i="8" s="1"/>
  <c r="AO95" i="8" s="1"/>
  <c r="AN95" i="8" s="1"/>
  <c r="AM95" i="8" s="1"/>
  <c r="AL95" i="8" s="1"/>
  <c r="I146" i="8"/>
  <c r="I183" i="8"/>
  <c r="AT155" i="8"/>
  <c r="AS155" i="8" s="1"/>
  <c r="AR155" i="8" s="1"/>
  <c r="AQ155" i="8" s="1"/>
  <c r="AP155" i="8" s="1"/>
  <c r="AO155" i="8" s="1"/>
  <c r="AN155" i="8" s="1"/>
  <c r="AM155" i="8" s="1"/>
  <c r="AL155" i="8" s="1"/>
  <c r="I185" i="8"/>
  <c r="AT255" i="8"/>
  <c r="AS255" i="8" s="1"/>
  <c r="AR255" i="8" s="1"/>
  <c r="AQ255" i="8" s="1"/>
  <c r="AP255" i="8" s="1"/>
  <c r="AO255" i="8" s="1"/>
  <c r="AN255" i="8" s="1"/>
  <c r="AM255" i="8" s="1"/>
  <c r="AL255" i="8" s="1"/>
  <c r="AT61" i="8"/>
  <c r="AS61" i="8" s="1"/>
  <c r="AR61" i="8" s="1"/>
  <c r="AQ61" i="8" s="1"/>
  <c r="AP61" i="8" s="1"/>
  <c r="AO61" i="8" s="1"/>
  <c r="AN61" i="8" s="1"/>
  <c r="AM61" i="8" s="1"/>
  <c r="AL61" i="8" s="1"/>
  <c r="I153" i="8"/>
  <c r="AT122" i="8"/>
  <c r="AS122" i="8" s="1"/>
  <c r="AR122" i="8" s="1"/>
  <c r="AQ122" i="8" s="1"/>
  <c r="AP122" i="8" s="1"/>
  <c r="AO122" i="8" s="1"/>
  <c r="AN122" i="8" s="1"/>
  <c r="AM122" i="8" s="1"/>
  <c r="AL122" i="8" s="1"/>
  <c r="I139" i="8"/>
  <c r="AT264" i="8"/>
  <c r="AS264" i="8"/>
  <c r="AR264" i="8" s="1"/>
  <c r="AQ264" i="8" s="1"/>
  <c r="AP264" i="8" s="1"/>
  <c r="AO264" i="8" s="1"/>
  <c r="AN264" i="8" s="1"/>
  <c r="AM264" i="8" s="1"/>
  <c r="AL264" i="8" s="1"/>
  <c r="AT96" i="8"/>
  <c r="AS96" i="8" s="1"/>
  <c r="AR96" i="8" s="1"/>
  <c r="AQ96" i="8" s="1"/>
  <c r="AP96" i="8" s="1"/>
  <c r="AO96" i="8" s="1"/>
  <c r="AN96" i="8" s="1"/>
  <c r="AM96" i="8" s="1"/>
  <c r="AL96" i="8" s="1"/>
  <c r="AJ96" i="8" s="1"/>
  <c r="AT108" i="8"/>
  <c r="AS108" i="8" s="1"/>
  <c r="AR108" i="8" s="1"/>
  <c r="AQ108" i="8" s="1"/>
  <c r="AP108" i="8" s="1"/>
  <c r="AO108" i="8" s="1"/>
  <c r="AN108" i="8" s="1"/>
  <c r="AM108" i="8" s="1"/>
  <c r="AL108" i="8" s="1"/>
  <c r="I193" i="8"/>
  <c r="I89" i="8"/>
  <c r="I106" i="8"/>
  <c r="I128" i="8"/>
  <c r="AT224" i="8"/>
  <c r="AS224" i="8" s="1"/>
  <c r="AR224" i="8" s="1"/>
  <c r="AQ224" i="8" s="1"/>
  <c r="AP224" i="8" s="1"/>
  <c r="AO224" i="8" s="1"/>
  <c r="AN224" i="8" s="1"/>
  <c r="AM224" i="8" s="1"/>
  <c r="AL224" i="8" s="1"/>
  <c r="J58" i="8"/>
  <c r="I143" i="8"/>
  <c r="I157" i="8"/>
  <c r="AT230" i="8"/>
  <c r="AS230" i="8"/>
  <c r="AR230" i="8" s="1"/>
  <c r="AQ230" i="8" s="1"/>
  <c r="AP230" i="8" s="1"/>
  <c r="AO230" i="8" s="1"/>
  <c r="AN230" i="8" s="1"/>
  <c r="AM230" i="8" s="1"/>
  <c r="AL230" i="8" s="1"/>
  <c r="AI230" i="8" s="1"/>
  <c r="AT254" i="8"/>
  <c r="AS254" i="8" s="1"/>
  <c r="AR254" i="8" s="1"/>
  <c r="AQ254" i="8" s="1"/>
  <c r="AP254" i="8" s="1"/>
  <c r="AO254" i="8" s="1"/>
  <c r="AN254" i="8" s="1"/>
  <c r="AM254" i="8" s="1"/>
  <c r="AL254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375" i="8"/>
  <c r="AS375" i="8" s="1"/>
  <c r="AR375" i="8" s="1"/>
  <c r="AQ375" i="8" s="1"/>
  <c r="AP375" i="8" s="1"/>
  <c r="AO375" i="8" s="1"/>
  <c r="AN375" i="8" s="1"/>
  <c r="AM375" i="8" s="1"/>
  <c r="AL375" i="8" s="1"/>
  <c r="AT416" i="8"/>
  <c r="AS416" i="8" s="1"/>
  <c r="AR416" i="8" s="1"/>
  <c r="AQ416" i="8" s="1"/>
  <c r="AP416" i="8" s="1"/>
  <c r="AO416" i="8" s="1"/>
  <c r="AN416" i="8" s="1"/>
  <c r="AM416" i="8" s="1"/>
  <c r="AL416" i="8" s="1"/>
  <c r="AT442" i="8"/>
  <c r="AS442" i="8" s="1"/>
  <c r="AR442" i="8" s="1"/>
  <c r="AQ442" i="8" s="1"/>
  <c r="AP442" i="8" s="1"/>
  <c r="AO442" i="8" s="1"/>
  <c r="AN442" i="8" s="1"/>
  <c r="AM442" i="8" s="1"/>
  <c r="AL442" i="8" s="1"/>
  <c r="K584" i="8"/>
  <c r="K565" i="8"/>
  <c r="K621" i="8"/>
  <c r="K279" i="8"/>
  <c r="K287" i="8"/>
  <c r="K207" i="8"/>
  <c r="AT276" i="8"/>
  <c r="AS276" i="8" s="1"/>
  <c r="AR276" i="8" s="1"/>
  <c r="AQ276" i="8" s="1"/>
  <c r="AP276" i="8" s="1"/>
  <c r="AO276" i="8" s="1"/>
  <c r="AN276" i="8" s="1"/>
  <c r="AM276" i="8" s="1"/>
  <c r="AL276" i="8" s="1"/>
  <c r="K331" i="8"/>
  <c r="AT530" i="8"/>
  <c r="AS530" i="8" s="1"/>
  <c r="AR530" i="8" s="1"/>
  <c r="AQ530" i="8" s="1"/>
  <c r="AP530" i="8" s="1"/>
  <c r="AO530" i="8" s="1"/>
  <c r="AN530" i="8" s="1"/>
  <c r="AM530" i="8" s="1"/>
  <c r="AL530" i="8" s="1"/>
  <c r="I210" i="8"/>
  <c r="K265" i="8"/>
  <c r="K316" i="8"/>
  <c r="K603" i="8"/>
  <c r="K393" i="8"/>
  <c r="K531" i="8"/>
  <c r="I191" i="6"/>
  <c r="AT461" i="8"/>
  <c r="AS461" i="8" s="1"/>
  <c r="AR461" i="8" s="1"/>
  <c r="AQ461" i="8" s="1"/>
  <c r="AP461" i="8" s="1"/>
  <c r="AO461" i="8" s="1"/>
  <c r="AN461" i="8" s="1"/>
  <c r="AM461" i="8" s="1"/>
  <c r="AL461" i="8" s="1"/>
  <c r="AI461" i="8" s="1"/>
  <c r="K346" i="6"/>
  <c r="K334" i="8"/>
  <c r="I25" i="6"/>
  <c r="K306" i="6"/>
  <c r="E32" i="5"/>
  <c r="G175" i="3"/>
  <c r="R40" i="1"/>
  <c r="G159" i="3"/>
  <c r="I241" i="11"/>
  <c r="K234" i="11"/>
  <c r="K280" i="11"/>
  <c r="K269" i="11"/>
  <c r="K267" i="11"/>
  <c r="K331" i="11"/>
  <c r="K426" i="11"/>
  <c r="K287" i="11"/>
  <c r="K295" i="11"/>
  <c r="AZ27" i="9"/>
  <c r="AX27" i="9"/>
  <c r="AZ29" i="9"/>
  <c r="AX29" i="9"/>
  <c r="AZ31" i="9"/>
  <c r="AX31" i="9"/>
  <c r="AZ39" i="9"/>
  <c r="AX39" i="9"/>
  <c r="AZ41" i="9"/>
  <c r="AX41" i="9"/>
  <c r="AZ17" i="9"/>
  <c r="AX17" i="9"/>
  <c r="AZ28" i="9"/>
  <c r="AX28" i="9"/>
  <c r="AZ30" i="9"/>
  <c r="AX30" i="9"/>
  <c r="AZ32" i="9"/>
  <c r="AX32" i="9"/>
  <c r="AZ42" i="9"/>
  <c r="AX42" i="9"/>
  <c r="AZ21" i="9"/>
  <c r="AX21" i="9"/>
  <c r="AZ33" i="9"/>
  <c r="AX33" i="9"/>
  <c r="AZ43" i="9"/>
  <c r="AX43" i="9"/>
  <c r="AZ44" i="9"/>
  <c r="AX44" i="9"/>
  <c r="AZ23" i="9"/>
  <c r="AX23" i="9"/>
  <c r="AZ35" i="9"/>
  <c r="AX35" i="9"/>
  <c r="AZ45" i="9"/>
  <c r="AX45" i="9"/>
  <c r="AZ18" i="9"/>
  <c r="AX18" i="9"/>
  <c r="AZ24" i="9"/>
  <c r="AX24" i="9"/>
  <c r="AZ36" i="9"/>
  <c r="AX36" i="9"/>
  <c r="AZ25" i="9"/>
  <c r="AX25" i="9"/>
  <c r="AZ37" i="9"/>
  <c r="AX37" i="9"/>
  <c r="AZ47" i="9"/>
  <c r="AX47" i="9"/>
  <c r="AZ48" i="9"/>
  <c r="AX48" i="9"/>
  <c r="AZ49" i="9"/>
  <c r="AX49" i="9"/>
  <c r="AZ14" i="9"/>
  <c r="AX14" i="9"/>
  <c r="AZ38" i="9"/>
  <c r="AX38" i="9"/>
  <c r="AZ40" i="9"/>
  <c r="AX40" i="9"/>
  <c r="AZ46" i="9"/>
  <c r="AX46" i="9"/>
  <c r="AZ50" i="9"/>
  <c r="AX50" i="9"/>
  <c r="AZ51" i="9"/>
  <c r="AX51" i="9"/>
  <c r="AZ52" i="9"/>
  <c r="AX52" i="9"/>
  <c r="AZ53" i="9"/>
  <c r="AX53" i="9"/>
  <c r="AZ54" i="9"/>
  <c r="AX54" i="9"/>
  <c r="AZ55" i="9"/>
  <c r="AX55" i="9"/>
  <c r="AZ56" i="9"/>
  <c r="AX56" i="9"/>
  <c r="AZ58" i="9"/>
  <c r="AX58" i="9"/>
  <c r="AZ61" i="9"/>
  <c r="AX61" i="9"/>
  <c r="AZ59" i="9"/>
  <c r="AX59" i="9"/>
  <c r="AH67" i="9"/>
  <c r="AZ62" i="9"/>
  <c r="AX62" i="9"/>
  <c r="AH141" i="9"/>
  <c r="AA141" i="9" s="1"/>
  <c r="AH408" i="9"/>
  <c r="AA408" i="9" s="1"/>
  <c r="AH551" i="9"/>
  <c r="AH563" i="9"/>
  <c r="AA563" i="9" s="1"/>
  <c r="AB563" i="9" s="1"/>
  <c r="BK8" i="9"/>
  <c r="BJ8" i="9"/>
  <c r="BI8" i="9"/>
  <c r="BH8" i="9"/>
  <c r="BG8" i="9"/>
  <c r="BF8" i="9"/>
  <c r="BE8" i="9"/>
  <c r="BD8" i="9"/>
  <c r="BC8" i="9"/>
  <c r="BJ26" i="9"/>
  <c r="BI26" i="9"/>
  <c r="BH26" i="9"/>
  <c r="BG26" i="9"/>
  <c r="BF26" i="9"/>
  <c r="BE26" i="9"/>
  <c r="BD26" i="9"/>
  <c r="BC26" i="9"/>
  <c r="BK26" i="9"/>
  <c r="BJ19" i="9"/>
  <c r="BI19" i="9"/>
  <c r="BH19" i="9"/>
  <c r="BG19" i="9"/>
  <c r="BF19" i="9"/>
  <c r="BE19" i="9"/>
  <c r="BD19" i="9"/>
  <c r="BC19" i="9"/>
  <c r="BK19" i="9"/>
  <c r="AT76" i="9"/>
  <c r="AS76" i="9" s="1"/>
  <c r="AR76" i="9" s="1"/>
  <c r="AQ76" i="9" s="1"/>
  <c r="AP76" i="9" s="1"/>
  <c r="AO76" i="9" s="1"/>
  <c r="AN76" i="9" s="1"/>
  <c r="AM76" i="9" s="1"/>
  <c r="AL76" i="9" s="1"/>
  <c r="I97" i="9"/>
  <c r="AT125" i="9"/>
  <c r="AS125" i="9" s="1"/>
  <c r="AR125" i="9" s="1"/>
  <c r="AQ125" i="9" s="1"/>
  <c r="AP125" i="9" s="1"/>
  <c r="AO125" i="9" s="1"/>
  <c r="AN125" i="9" s="1"/>
  <c r="AM125" i="9" s="1"/>
  <c r="AL125" i="9" s="1"/>
  <c r="AT92" i="9"/>
  <c r="AS92" i="9" s="1"/>
  <c r="AR92" i="9" s="1"/>
  <c r="AQ92" i="9" s="1"/>
  <c r="AP92" i="9" s="1"/>
  <c r="AO92" i="9" s="1"/>
  <c r="AN92" i="9" s="1"/>
  <c r="AM92" i="9" s="1"/>
  <c r="AL92" i="9" s="1"/>
  <c r="AT129" i="9"/>
  <c r="AS129" i="9" s="1"/>
  <c r="AR129" i="9" s="1"/>
  <c r="AQ129" i="9" s="1"/>
  <c r="AP129" i="9" s="1"/>
  <c r="AO129" i="9" s="1"/>
  <c r="AN129" i="9" s="1"/>
  <c r="AM129" i="9" s="1"/>
  <c r="AL129" i="9" s="1"/>
  <c r="I102" i="9"/>
  <c r="AT98" i="9"/>
  <c r="AS98" i="9" s="1"/>
  <c r="AR98" i="9" s="1"/>
  <c r="AQ98" i="9" s="1"/>
  <c r="AP98" i="9" s="1"/>
  <c r="AO98" i="9" s="1"/>
  <c r="AN98" i="9" s="1"/>
  <c r="AM98" i="9" s="1"/>
  <c r="AL98" i="9" s="1"/>
  <c r="I182" i="9"/>
  <c r="I138" i="9"/>
  <c r="AT154" i="9"/>
  <c r="AS154" i="9" s="1"/>
  <c r="AR154" i="9" s="1"/>
  <c r="AQ154" i="9" s="1"/>
  <c r="AP154" i="9" s="1"/>
  <c r="AO154" i="9" s="1"/>
  <c r="AN154" i="9" s="1"/>
  <c r="AM154" i="9" s="1"/>
  <c r="AL154" i="9" s="1"/>
  <c r="AJ154" i="9" s="1"/>
  <c r="I194" i="9"/>
  <c r="AT173" i="9"/>
  <c r="AS173" i="9" s="1"/>
  <c r="AR173" i="9" s="1"/>
  <c r="AQ173" i="9" s="1"/>
  <c r="AP173" i="9" s="1"/>
  <c r="AO173" i="9" s="1"/>
  <c r="AN173" i="9" s="1"/>
  <c r="AM173" i="9" s="1"/>
  <c r="AL173" i="9" s="1"/>
  <c r="AT200" i="9"/>
  <c r="AS200" i="9" s="1"/>
  <c r="AR200" i="9" s="1"/>
  <c r="AQ200" i="9" s="1"/>
  <c r="AP200" i="9" s="1"/>
  <c r="AO200" i="9" s="1"/>
  <c r="AN200" i="9" s="1"/>
  <c r="AM200" i="9" s="1"/>
  <c r="AL200" i="9" s="1"/>
  <c r="AI200" i="9" s="1"/>
  <c r="AT335" i="9"/>
  <c r="AS335" i="9" s="1"/>
  <c r="AR335" i="9" s="1"/>
  <c r="AQ335" i="9" s="1"/>
  <c r="AP335" i="9" s="1"/>
  <c r="AO335" i="9" s="1"/>
  <c r="AN335" i="9" s="1"/>
  <c r="AM335" i="9" s="1"/>
  <c r="AL335" i="9" s="1"/>
  <c r="K341" i="9"/>
  <c r="K551" i="9"/>
  <c r="K329" i="9"/>
  <c r="AT301" i="9"/>
  <c r="AS301" i="9" s="1"/>
  <c r="AR301" i="9" s="1"/>
  <c r="AQ301" i="9" s="1"/>
  <c r="AP301" i="9" s="1"/>
  <c r="AO301" i="9" s="1"/>
  <c r="AN301" i="9" s="1"/>
  <c r="AM301" i="9" s="1"/>
  <c r="AL301" i="9" s="1"/>
  <c r="K436" i="9"/>
  <c r="AT404" i="9"/>
  <c r="AS404" i="9" s="1"/>
  <c r="AR404" i="9" s="1"/>
  <c r="AQ404" i="9" s="1"/>
  <c r="AP404" i="9" s="1"/>
  <c r="AO404" i="9" s="1"/>
  <c r="AN404" i="9" s="1"/>
  <c r="AM404" i="9" s="1"/>
  <c r="AL404" i="9" s="1"/>
  <c r="BK6" i="8"/>
  <c r="BJ6" i="8"/>
  <c r="BI6" i="8"/>
  <c r="BH6" i="8"/>
  <c r="BG6" i="8"/>
  <c r="BF6" i="8"/>
  <c r="BE6" i="8"/>
  <c r="BD6" i="8"/>
  <c r="BC6" i="8"/>
  <c r="BK9" i="8"/>
  <c r="BJ9" i="8"/>
  <c r="BI9" i="8"/>
  <c r="BH9" i="8"/>
  <c r="BG9" i="8"/>
  <c r="BF9" i="8"/>
  <c r="BE9" i="8"/>
  <c r="BD9" i="8"/>
  <c r="BC9" i="8"/>
  <c r="AT21" i="8"/>
  <c r="AS21" i="8" s="1"/>
  <c r="AR21" i="8" s="1"/>
  <c r="AQ21" i="8" s="1"/>
  <c r="AP21" i="8" s="1"/>
  <c r="AO21" i="8" s="1"/>
  <c r="AN21" i="8" s="1"/>
  <c r="AM21" i="8" s="1"/>
  <c r="AL21" i="8" s="1"/>
  <c r="AK21" i="8" s="1"/>
  <c r="AT29" i="8"/>
  <c r="AS29" i="8"/>
  <c r="AR29" i="8" s="1"/>
  <c r="AQ29" i="8" s="1"/>
  <c r="AP29" i="8" s="1"/>
  <c r="AO29" i="8" s="1"/>
  <c r="AN29" i="8" s="1"/>
  <c r="AM29" i="8" s="1"/>
  <c r="AL29" i="8" s="1"/>
  <c r="AI29" i="8" s="1"/>
  <c r="I107" i="8"/>
  <c r="AT91" i="8"/>
  <c r="AS91" i="8" s="1"/>
  <c r="AR91" i="8" s="1"/>
  <c r="AQ91" i="8" s="1"/>
  <c r="AP91" i="8" s="1"/>
  <c r="AO91" i="8" s="1"/>
  <c r="AN91" i="8" s="1"/>
  <c r="AM91" i="8" s="1"/>
  <c r="AL91" i="8" s="1"/>
  <c r="AT152" i="8"/>
  <c r="AS152" i="8" s="1"/>
  <c r="AR152" i="8" s="1"/>
  <c r="AQ152" i="8" s="1"/>
  <c r="AP152" i="8" s="1"/>
  <c r="AO152" i="8" s="1"/>
  <c r="AN152" i="8" s="1"/>
  <c r="AM152" i="8" s="1"/>
  <c r="AL152" i="8" s="1"/>
  <c r="AK152" i="8" s="1"/>
  <c r="AT33" i="8"/>
  <c r="AS33" i="8" s="1"/>
  <c r="AR33" i="8" s="1"/>
  <c r="AQ33" i="8" s="1"/>
  <c r="AP33" i="8" s="1"/>
  <c r="AO33" i="8" s="1"/>
  <c r="AN33" i="8" s="1"/>
  <c r="AM33" i="8" s="1"/>
  <c r="AL33" i="8" s="1"/>
  <c r="AT154" i="8"/>
  <c r="AS154" i="8" s="1"/>
  <c r="AR154" i="8" s="1"/>
  <c r="AQ154" i="8" s="1"/>
  <c r="AP154" i="8" s="1"/>
  <c r="AO154" i="8" s="1"/>
  <c r="AN154" i="8" s="1"/>
  <c r="AM154" i="8" s="1"/>
  <c r="AL154" i="8" s="1"/>
  <c r="AT45" i="8"/>
  <c r="AS45" i="8" s="1"/>
  <c r="AR45" i="8" s="1"/>
  <c r="AQ45" i="8" s="1"/>
  <c r="AP45" i="8" s="1"/>
  <c r="AO45" i="8" s="1"/>
  <c r="AN45" i="8" s="1"/>
  <c r="AM45" i="8" s="1"/>
  <c r="AL45" i="8" s="1"/>
  <c r="AK45" i="8" s="1"/>
  <c r="J61" i="8"/>
  <c r="I112" i="8"/>
  <c r="AT153" i="8"/>
  <c r="AS153" i="8" s="1"/>
  <c r="AR153" i="8" s="1"/>
  <c r="AQ153" i="8" s="1"/>
  <c r="AP153" i="8" s="1"/>
  <c r="AO153" i="8" s="1"/>
  <c r="AN153" i="8" s="1"/>
  <c r="AM153" i="8" s="1"/>
  <c r="AL153" i="8" s="1"/>
  <c r="I98" i="8"/>
  <c r="AT158" i="8"/>
  <c r="AS158" i="8" s="1"/>
  <c r="AR158" i="8" s="1"/>
  <c r="AQ158" i="8" s="1"/>
  <c r="AP158" i="8" s="1"/>
  <c r="AO158" i="8" s="1"/>
  <c r="AN158" i="8" s="1"/>
  <c r="AM158" i="8" s="1"/>
  <c r="AL158" i="8" s="1"/>
  <c r="AK158" i="8" s="1"/>
  <c r="I86" i="8"/>
  <c r="I149" i="8"/>
  <c r="AT180" i="8"/>
  <c r="AS180" i="8" s="1"/>
  <c r="AR180" i="8" s="1"/>
  <c r="AQ180" i="8" s="1"/>
  <c r="AP180" i="8" s="1"/>
  <c r="AO180" i="8" s="1"/>
  <c r="AN180" i="8" s="1"/>
  <c r="AM180" i="8" s="1"/>
  <c r="AL180" i="8" s="1"/>
  <c r="I79" i="8"/>
  <c r="AT89" i="8"/>
  <c r="AS89" i="8"/>
  <c r="AR89" i="8" s="1"/>
  <c r="AQ89" i="8" s="1"/>
  <c r="AP89" i="8" s="1"/>
  <c r="AO89" i="8" s="1"/>
  <c r="AN89" i="8" s="1"/>
  <c r="AM89" i="8" s="1"/>
  <c r="AL89" i="8" s="1"/>
  <c r="AT128" i="8"/>
  <c r="AS128" i="8" s="1"/>
  <c r="AR128" i="8" s="1"/>
  <c r="AQ128" i="8" s="1"/>
  <c r="AP128" i="8" s="1"/>
  <c r="AO128" i="8" s="1"/>
  <c r="AN128" i="8" s="1"/>
  <c r="AM128" i="8" s="1"/>
  <c r="AL128" i="8" s="1"/>
  <c r="K159" i="8"/>
  <c r="AT104" i="8"/>
  <c r="AS104" i="8" s="1"/>
  <c r="AR104" i="8" s="1"/>
  <c r="AQ104" i="8" s="1"/>
  <c r="AP104" i="8" s="1"/>
  <c r="AO104" i="8" s="1"/>
  <c r="AN104" i="8" s="1"/>
  <c r="AM104" i="8" s="1"/>
  <c r="AL104" i="8" s="1"/>
  <c r="J167" i="8"/>
  <c r="AT204" i="8"/>
  <c r="AS204" i="8" s="1"/>
  <c r="AR204" i="8" s="1"/>
  <c r="AQ204" i="8" s="1"/>
  <c r="AP204" i="8" s="1"/>
  <c r="AO204" i="8" s="1"/>
  <c r="AN204" i="8" s="1"/>
  <c r="AM204" i="8" s="1"/>
  <c r="AL204" i="8" s="1"/>
  <c r="I277" i="8"/>
  <c r="AT143" i="8"/>
  <c r="AS143" i="8" s="1"/>
  <c r="AR143" i="8" s="1"/>
  <c r="AQ143" i="8" s="1"/>
  <c r="AP143" i="8" s="1"/>
  <c r="AO143" i="8" s="1"/>
  <c r="AN143" i="8" s="1"/>
  <c r="AM143" i="8" s="1"/>
  <c r="AL143" i="8" s="1"/>
  <c r="AK143" i="8" s="1"/>
  <c r="AT157" i="8"/>
  <c r="AS157" i="8" s="1"/>
  <c r="AR157" i="8" s="1"/>
  <c r="AQ157" i="8" s="1"/>
  <c r="AP157" i="8" s="1"/>
  <c r="AO157" i="8" s="1"/>
  <c r="AN157" i="8" s="1"/>
  <c r="AM157" i="8" s="1"/>
  <c r="AL157" i="8" s="1"/>
  <c r="I189" i="8"/>
  <c r="K242" i="8"/>
  <c r="AT279" i="8"/>
  <c r="AS279" i="8" s="1"/>
  <c r="AR279" i="8" s="1"/>
  <c r="AQ279" i="8" s="1"/>
  <c r="AP279" i="8" s="1"/>
  <c r="AO279" i="8" s="1"/>
  <c r="AN279" i="8" s="1"/>
  <c r="AM279" i="8" s="1"/>
  <c r="AL279" i="8" s="1"/>
  <c r="K318" i="8"/>
  <c r="AT335" i="8"/>
  <c r="AS335" i="8" s="1"/>
  <c r="AR335" i="8" s="1"/>
  <c r="AQ335" i="8" s="1"/>
  <c r="AP335" i="8" s="1"/>
  <c r="AO335" i="8" s="1"/>
  <c r="AN335" i="8" s="1"/>
  <c r="AM335" i="8" s="1"/>
  <c r="AL335" i="8" s="1"/>
  <c r="AT418" i="8"/>
  <c r="AS418" i="8" s="1"/>
  <c r="AR418" i="8" s="1"/>
  <c r="AQ418" i="8" s="1"/>
  <c r="AP418" i="8" s="1"/>
  <c r="AO418" i="8" s="1"/>
  <c r="AN418" i="8" s="1"/>
  <c r="AM418" i="8" s="1"/>
  <c r="AL418" i="8" s="1"/>
  <c r="AI418" i="8" s="1"/>
  <c r="AT457" i="8"/>
  <c r="AS457" i="8" s="1"/>
  <c r="AR457" i="8" s="1"/>
  <c r="AQ457" i="8" s="1"/>
  <c r="AP457" i="8" s="1"/>
  <c r="AO457" i="8" s="1"/>
  <c r="AN457" i="8" s="1"/>
  <c r="AM457" i="8" s="1"/>
  <c r="AL457" i="8" s="1"/>
  <c r="AI457" i="8" s="1"/>
  <c r="K596" i="8"/>
  <c r="AT474" i="8"/>
  <c r="AS474" i="8" s="1"/>
  <c r="AR474" i="8" s="1"/>
  <c r="AQ474" i="8" s="1"/>
  <c r="AP474" i="8" s="1"/>
  <c r="AO474" i="8" s="1"/>
  <c r="AN474" i="8" s="1"/>
  <c r="AM474" i="8" s="1"/>
  <c r="AL474" i="8" s="1"/>
  <c r="K259" i="8"/>
  <c r="K326" i="8"/>
  <c r="AT339" i="8"/>
  <c r="AS339" i="8" s="1"/>
  <c r="AR339" i="8" s="1"/>
  <c r="AQ339" i="8" s="1"/>
  <c r="AP339" i="8" s="1"/>
  <c r="AO339" i="8" s="1"/>
  <c r="AN339" i="8" s="1"/>
  <c r="AM339" i="8" s="1"/>
  <c r="AL339" i="8" s="1"/>
  <c r="AT407" i="8"/>
  <c r="AS407" i="8" s="1"/>
  <c r="AR407" i="8" s="1"/>
  <c r="AQ407" i="8" s="1"/>
  <c r="AP407" i="8" s="1"/>
  <c r="AO407" i="8" s="1"/>
  <c r="AN407" i="8" s="1"/>
  <c r="AM407" i="8" s="1"/>
  <c r="AL407" i="8" s="1"/>
  <c r="K518" i="8"/>
  <c r="K585" i="8"/>
  <c r="I228" i="8"/>
  <c r="K256" i="8"/>
  <c r="AT266" i="8"/>
  <c r="AS266" i="8" s="1"/>
  <c r="AR266" i="8" s="1"/>
  <c r="AQ266" i="8" s="1"/>
  <c r="AP266" i="8" s="1"/>
  <c r="AO266" i="8" s="1"/>
  <c r="AN266" i="8" s="1"/>
  <c r="AM266" i="8" s="1"/>
  <c r="AL266" i="8" s="1"/>
  <c r="K281" i="8"/>
  <c r="K289" i="8"/>
  <c r="AT308" i="8"/>
  <c r="AS308" i="8" s="1"/>
  <c r="AR308" i="8" s="1"/>
  <c r="AQ308" i="8" s="1"/>
  <c r="AP308" i="8" s="1"/>
  <c r="AO308" i="8" s="1"/>
  <c r="AN308" i="8" s="1"/>
  <c r="AM308" i="8" s="1"/>
  <c r="AL308" i="8" s="1"/>
  <c r="AT410" i="8"/>
  <c r="AS410" i="8" s="1"/>
  <c r="AR410" i="8" s="1"/>
  <c r="AQ410" i="8" s="1"/>
  <c r="AP410" i="8" s="1"/>
  <c r="AO410" i="8" s="1"/>
  <c r="AN410" i="8" s="1"/>
  <c r="AM410" i="8" s="1"/>
  <c r="AL410" i="8" s="1"/>
  <c r="K539" i="8"/>
  <c r="K566" i="8"/>
  <c r="K574" i="8"/>
  <c r="K582" i="8"/>
  <c r="K590" i="8"/>
  <c r="K598" i="8"/>
  <c r="K606" i="8"/>
  <c r="AT331" i="8"/>
  <c r="AS331" i="8" s="1"/>
  <c r="AR331" i="8" s="1"/>
  <c r="AQ331" i="8" s="1"/>
  <c r="AP331" i="8"/>
  <c r="AO331" i="8" s="1"/>
  <c r="AN331" i="8" s="1"/>
  <c r="AM331" i="8" s="1"/>
  <c r="AL331" i="8" s="1"/>
  <c r="AT412" i="8"/>
  <c r="AS412" i="8" s="1"/>
  <c r="AR412" i="8" s="1"/>
  <c r="AQ412" i="8" s="1"/>
  <c r="AP412" i="8" s="1"/>
  <c r="AO412" i="8" s="1"/>
  <c r="AN412" i="8" s="1"/>
  <c r="AM412" i="8" s="1"/>
  <c r="AL412" i="8" s="1"/>
  <c r="AT265" i="8"/>
  <c r="AS265" i="8" s="1"/>
  <c r="AR265" i="8" s="1"/>
  <c r="AQ265" i="8" s="1"/>
  <c r="AP265" i="8" s="1"/>
  <c r="AO265" i="8" s="1"/>
  <c r="AN265" i="8" s="1"/>
  <c r="AM265" i="8" s="1"/>
  <c r="AL265" i="8" s="1"/>
  <c r="AT441" i="8"/>
  <c r="AS441" i="8" s="1"/>
  <c r="AR441" i="8" s="1"/>
  <c r="AQ441" i="8" s="1"/>
  <c r="AP441" i="8" s="1"/>
  <c r="AO441" i="8" s="1"/>
  <c r="AN441" i="8" s="1"/>
  <c r="AM441" i="8" s="1"/>
  <c r="AL441" i="8" s="1"/>
  <c r="K558" i="8"/>
  <c r="K591" i="8"/>
  <c r="K611" i="8"/>
  <c r="AT514" i="8"/>
  <c r="AS514" i="8" s="1"/>
  <c r="AR514" i="8" s="1"/>
  <c r="AQ514" i="8" s="1"/>
  <c r="AP514" i="8" s="1"/>
  <c r="AO514" i="8" s="1"/>
  <c r="AN514" i="8" s="1"/>
  <c r="AM514" i="8" s="1"/>
  <c r="AL514" i="8" s="1"/>
  <c r="AT531" i="8"/>
  <c r="AS531" i="8" s="1"/>
  <c r="AR531" i="8" s="1"/>
  <c r="AQ531" i="8" s="1"/>
  <c r="AP531" i="8" s="1"/>
  <c r="AO531" i="8" s="1"/>
  <c r="AN531" i="8" s="1"/>
  <c r="AM531" i="8" s="1"/>
  <c r="AL531" i="8" s="1"/>
  <c r="AT620" i="8"/>
  <c r="AS620" i="8" s="1"/>
  <c r="AR620" i="8" s="1"/>
  <c r="AQ620" i="8" s="1"/>
  <c r="AP620" i="8" s="1"/>
  <c r="AO620" i="8" s="1"/>
  <c r="AN620" i="8" s="1"/>
  <c r="AM620" i="8" s="1"/>
  <c r="AL620" i="8" s="1"/>
  <c r="AT338" i="8"/>
  <c r="AS338" i="8" s="1"/>
  <c r="AR338" i="8" s="1"/>
  <c r="AQ338" i="8" s="1"/>
  <c r="AP338" i="8" s="1"/>
  <c r="AO338" i="8" s="1"/>
  <c r="AN338" i="8" s="1"/>
  <c r="AM338" i="8" s="1"/>
  <c r="AL338" i="8" s="1"/>
  <c r="G115" i="3"/>
  <c r="H115" i="3"/>
  <c r="K290" i="6"/>
  <c r="K267" i="6"/>
  <c r="K490" i="1"/>
  <c r="E33" i="5"/>
  <c r="F50" i="1"/>
  <c r="G50" i="1" s="1"/>
  <c r="I50" i="1" s="1"/>
  <c r="K480" i="1"/>
  <c r="K583" i="11"/>
  <c r="BK4" i="9"/>
  <c r="BJ4" i="9"/>
  <c r="BI4" i="9"/>
  <c r="BH4" i="9"/>
  <c r="BG4" i="9"/>
  <c r="BF4" i="9"/>
  <c r="BE4" i="9"/>
  <c r="BD4" i="9"/>
  <c r="BC4" i="9"/>
  <c r="I35" i="9"/>
  <c r="BK20" i="9"/>
  <c r="BJ20" i="9"/>
  <c r="BI20" i="9"/>
  <c r="BH20" i="9"/>
  <c r="BG20" i="9"/>
  <c r="BF20" i="9"/>
  <c r="BE20" i="9"/>
  <c r="BD20" i="9"/>
  <c r="BC20" i="9"/>
  <c r="AT99" i="9"/>
  <c r="AS99" i="9" s="1"/>
  <c r="AR99" i="9" s="1"/>
  <c r="AQ99" i="9" s="1"/>
  <c r="AP99" i="9" s="1"/>
  <c r="AO99" i="9" s="1"/>
  <c r="AN99" i="9" s="1"/>
  <c r="AM99" i="9" s="1"/>
  <c r="AL99" i="9" s="1"/>
  <c r="AT73" i="9"/>
  <c r="AS73" i="9" s="1"/>
  <c r="AR73" i="9" s="1"/>
  <c r="AQ73" i="9" s="1"/>
  <c r="AP73" i="9" s="1"/>
  <c r="AO73" i="9" s="1"/>
  <c r="AN73" i="9" s="1"/>
  <c r="AM73" i="9" s="1"/>
  <c r="AL73" i="9" s="1"/>
  <c r="I99" i="9"/>
  <c r="AT103" i="9"/>
  <c r="AS103" i="9" s="1"/>
  <c r="AR103" i="9" s="1"/>
  <c r="AQ103" i="9" s="1"/>
  <c r="AP103" i="9" s="1"/>
  <c r="AO103" i="9" s="1"/>
  <c r="AN103" i="9" s="1"/>
  <c r="AM103" i="9" s="1"/>
  <c r="AL103" i="9" s="1"/>
  <c r="I137" i="9"/>
  <c r="AT145" i="9"/>
  <c r="AS145" i="9" s="1"/>
  <c r="AR145" i="9" s="1"/>
  <c r="AQ145" i="9" s="1"/>
  <c r="AP145" i="9" s="1"/>
  <c r="AO145" i="9" s="1"/>
  <c r="AN145" i="9" s="1"/>
  <c r="AM145" i="9" s="1"/>
  <c r="AL145" i="9" s="1"/>
  <c r="I157" i="9"/>
  <c r="AT171" i="9"/>
  <c r="AS171" i="9" s="1"/>
  <c r="AR171" i="9" s="1"/>
  <c r="AQ171" i="9" s="1"/>
  <c r="AP171" i="9" s="1"/>
  <c r="AO171" i="9" s="1"/>
  <c r="AN171" i="9" s="1"/>
  <c r="AM171" i="9" s="1"/>
  <c r="AL171" i="9" s="1"/>
  <c r="AT64" i="9"/>
  <c r="AS64" i="9" s="1"/>
  <c r="AR64" i="9" s="1"/>
  <c r="AQ64" i="9" s="1"/>
  <c r="AP64" i="9" s="1"/>
  <c r="AO64" i="9" s="1"/>
  <c r="AN64" i="9" s="1"/>
  <c r="AM64" i="9" s="1"/>
  <c r="AL64" i="9" s="1"/>
  <c r="AT108" i="9"/>
  <c r="AS108" i="9" s="1"/>
  <c r="AR108" i="9" s="1"/>
  <c r="AQ108" i="9" s="1"/>
  <c r="AP108" i="9" s="1"/>
  <c r="AO108" i="9" s="1"/>
  <c r="AN108" i="9" s="1"/>
  <c r="AM108" i="9" s="1"/>
  <c r="AL108" i="9" s="1"/>
  <c r="AT131" i="9"/>
  <c r="AS131" i="9" s="1"/>
  <c r="AR131" i="9" s="1"/>
  <c r="AQ131" i="9" s="1"/>
  <c r="AP131" i="9" s="1"/>
  <c r="AO131" i="9" s="1"/>
  <c r="AN131" i="9" s="1"/>
  <c r="AM131" i="9" s="1"/>
  <c r="AL131" i="9" s="1"/>
  <c r="AT238" i="9"/>
  <c r="AS238" i="9" s="1"/>
  <c r="AR238" i="9" s="1"/>
  <c r="AQ238" i="9" s="1"/>
  <c r="AP238" i="9" s="1"/>
  <c r="AO238" i="9" s="1"/>
  <c r="AN238" i="9" s="1"/>
  <c r="AM238" i="9" s="1"/>
  <c r="AL238" i="9" s="1"/>
  <c r="I80" i="9"/>
  <c r="I245" i="9"/>
  <c r="AT267" i="9"/>
  <c r="AS267" i="9" s="1"/>
  <c r="AR267" i="9" s="1"/>
  <c r="AQ267" i="9" s="1"/>
  <c r="AP267" i="9" s="1"/>
  <c r="AO267" i="9" s="1"/>
  <c r="AN267" i="9" s="1"/>
  <c r="AM267" i="9" s="1"/>
  <c r="AL267" i="9" s="1"/>
  <c r="AT212" i="9"/>
  <c r="AS212" i="9" s="1"/>
  <c r="AR212" i="9" s="1"/>
  <c r="AQ212" i="9" s="1"/>
  <c r="AP212" i="9" s="1"/>
  <c r="AO212" i="9" s="1"/>
  <c r="AN212" i="9" s="1"/>
  <c r="AM212" i="9" s="1"/>
  <c r="AL212" i="9" s="1"/>
  <c r="AT144" i="9"/>
  <c r="AS144" i="9" s="1"/>
  <c r="AR144" i="9" s="1"/>
  <c r="AQ144" i="9" s="1"/>
  <c r="AP144" i="9" s="1"/>
  <c r="AO144" i="9" s="1"/>
  <c r="AN144" i="9" s="1"/>
  <c r="AM144" i="9" s="1"/>
  <c r="AL144" i="9" s="1"/>
  <c r="J299" i="9"/>
  <c r="K312" i="9"/>
  <c r="AT310" i="9"/>
  <c r="AS310" i="9" s="1"/>
  <c r="AR310" i="9" s="1"/>
  <c r="AQ310" i="9" s="1"/>
  <c r="AP310" i="9" s="1"/>
  <c r="AO310" i="9" s="1"/>
  <c r="AN310" i="9" s="1"/>
  <c r="AM310" i="9" s="1"/>
  <c r="AL310" i="9" s="1"/>
  <c r="AT341" i="9"/>
  <c r="AS341" i="9" s="1"/>
  <c r="AR341" i="9" s="1"/>
  <c r="AQ341" i="9" s="1"/>
  <c r="AP341" i="9" s="1"/>
  <c r="AO341" i="9" s="1"/>
  <c r="AN341" i="9" s="1"/>
  <c r="AM341" i="9" s="1"/>
  <c r="AL341" i="9" s="1"/>
  <c r="K358" i="9"/>
  <c r="AT307" i="9"/>
  <c r="AS307" i="9" s="1"/>
  <c r="AR307" i="9" s="1"/>
  <c r="AQ307" i="9" s="1"/>
  <c r="AP307" i="9" s="1"/>
  <c r="AO307" i="9" s="1"/>
  <c r="AN307" i="9" s="1"/>
  <c r="AM307" i="9" s="1"/>
  <c r="AL307" i="9" s="1"/>
  <c r="AT291" i="9"/>
  <c r="AS291" i="9" s="1"/>
  <c r="AR291" i="9" s="1"/>
  <c r="AQ291" i="9" s="1"/>
  <c r="AP291" i="9" s="1"/>
  <c r="AO291" i="9" s="1"/>
  <c r="AN291" i="9" s="1"/>
  <c r="AM291" i="9" s="1"/>
  <c r="AL291" i="9" s="1"/>
  <c r="AT435" i="9"/>
  <c r="AS435" i="9" s="1"/>
  <c r="AR435" i="9" s="1"/>
  <c r="AQ435" i="9" s="1"/>
  <c r="AP435" i="9" s="1"/>
  <c r="AO435" i="9" s="1"/>
  <c r="AN435" i="9" s="1"/>
  <c r="AM435" i="9" s="1"/>
  <c r="AL435" i="9" s="1"/>
  <c r="K554" i="9"/>
  <c r="BK5" i="8"/>
  <c r="BJ5" i="8"/>
  <c r="BI5" i="8"/>
  <c r="BH5" i="8"/>
  <c r="BG5" i="8"/>
  <c r="BF5" i="8"/>
  <c r="BE5" i="8"/>
  <c r="BD5" i="8"/>
  <c r="BC5" i="8"/>
  <c r="BK34" i="8"/>
  <c r="BJ34" i="8"/>
  <c r="BI34" i="8"/>
  <c r="BH34" i="8"/>
  <c r="BG34" i="8"/>
  <c r="BF34" i="8"/>
  <c r="BE34" i="8"/>
  <c r="BD34" i="8"/>
  <c r="BC34" i="8"/>
  <c r="BK4" i="8"/>
  <c r="BJ4" i="8"/>
  <c r="BI4" i="8"/>
  <c r="BH4" i="8"/>
  <c r="BG4" i="8"/>
  <c r="BF4" i="8"/>
  <c r="BE4" i="8"/>
  <c r="BD4" i="8"/>
  <c r="BC4" i="8"/>
  <c r="I36" i="8"/>
  <c r="AT50" i="8"/>
  <c r="AS50" i="8" s="1"/>
  <c r="AR50" i="8" s="1"/>
  <c r="AQ50" i="8" s="1"/>
  <c r="AP50" i="8" s="1"/>
  <c r="AO50" i="8" s="1"/>
  <c r="AN50" i="8" s="1"/>
  <c r="AM50" i="8" s="1"/>
  <c r="AL50" i="8" s="1"/>
  <c r="AT76" i="8"/>
  <c r="AS76" i="8" s="1"/>
  <c r="AR76" i="8" s="1"/>
  <c r="AQ76" i="8" s="1"/>
  <c r="AP76" i="8" s="1"/>
  <c r="AO76" i="8" s="1"/>
  <c r="AN76" i="8" s="1"/>
  <c r="AM76" i="8" s="1"/>
  <c r="AL76" i="8" s="1"/>
  <c r="AT48" i="8"/>
  <c r="AS48" i="8" s="1"/>
  <c r="AR48" i="8" s="1"/>
  <c r="AQ48" i="8" s="1"/>
  <c r="AP48" i="8" s="1"/>
  <c r="AO48" i="8" s="1"/>
  <c r="AN48" i="8" s="1"/>
  <c r="AM48" i="8" s="1"/>
  <c r="AL48" i="8" s="1"/>
  <c r="J64" i="8"/>
  <c r="J70" i="8"/>
  <c r="AT23" i="8"/>
  <c r="AS23" i="8" s="1"/>
  <c r="AR23" i="8" s="1"/>
  <c r="AQ23" i="8" s="1"/>
  <c r="AP23" i="8" s="1"/>
  <c r="AO23" i="8" s="1"/>
  <c r="AN23" i="8" s="1"/>
  <c r="AM23" i="8" s="1"/>
  <c r="AL23" i="8" s="1"/>
  <c r="H52" i="8"/>
  <c r="AT107" i="8"/>
  <c r="AS107" i="8" s="1"/>
  <c r="AR107" i="8" s="1"/>
  <c r="AQ107" i="8" s="1"/>
  <c r="AP107" i="8" s="1"/>
  <c r="AO107" i="8" s="1"/>
  <c r="AN107" i="8" s="1"/>
  <c r="AM107" i="8" s="1"/>
  <c r="AL107" i="8" s="1"/>
  <c r="I155" i="8"/>
  <c r="AT71" i="8"/>
  <c r="AS71" i="8" s="1"/>
  <c r="AR71" i="8" s="1"/>
  <c r="AQ71" i="8" s="1"/>
  <c r="AP71" i="8" s="1"/>
  <c r="AO71" i="8" s="1"/>
  <c r="AN71" i="8" s="1"/>
  <c r="AM71" i="8" s="1"/>
  <c r="AL71" i="8" s="1"/>
  <c r="AT112" i="8"/>
  <c r="AS112" i="8" s="1"/>
  <c r="AR112" i="8" s="1"/>
  <c r="AQ112" i="8" s="1"/>
  <c r="AP112" i="8" s="1"/>
  <c r="AO112" i="8" s="1"/>
  <c r="AN112" i="8" s="1"/>
  <c r="AM112" i="8" s="1"/>
  <c r="AL112" i="8" s="1"/>
  <c r="I134" i="8"/>
  <c r="I88" i="8"/>
  <c r="AT98" i="8"/>
  <c r="AS98" i="8" s="1"/>
  <c r="AR98" i="8" s="1"/>
  <c r="AQ98" i="8" s="1"/>
  <c r="AP98" i="8" s="1"/>
  <c r="AO98" i="8" s="1"/>
  <c r="AN98" i="8" s="1"/>
  <c r="AM98" i="8" s="1"/>
  <c r="AL98" i="8" s="1"/>
  <c r="AT217" i="8"/>
  <c r="AS217" i="8" s="1"/>
  <c r="AR217" i="8" s="1"/>
  <c r="AQ217" i="8" s="1"/>
  <c r="AP217" i="8" s="1"/>
  <c r="AO217" i="8" s="1"/>
  <c r="AN217" i="8" s="1"/>
  <c r="AM217" i="8" s="1"/>
  <c r="AL217" i="8" s="1"/>
  <c r="I120" i="8"/>
  <c r="I101" i="8"/>
  <c r="AT149" i="8"/>
  <c r="AS149" i="8" s="1"/>
  <c r="AR149" i="8" s="1"/>
  <c r="AQ149" i="8" s="1"/>
  <c r="AP149" i="8" s="1"/>
  <c r="AO149" i="8" s="1"/>
  <c r="AN149" i="8" s="1"/>
  <c r="AM149" i="8" s="1"/>
  <c r="AL149" i="8" s="1"/>
  <c r="AT208" i="8"/>
  <c r="AS208" i="8"/>
  <c r="AR208" i="8" s="1"/>
  <c r="AQ208" i="8" s="1"/>
  <c r="AP208" i="8" s="1"/>
  <c r="AO208" i="8" s="1"/>
  <c r="AN208" i="8" s="1"/>
  <c r="AM208" i="8" s="1"/>
  <c r="AL208" i="8" s="1"/>
  <c r="I227" i="8"/>
  <c r="AT159" i="8"/>
  <c r="AS159" i="8" s="1"/>
  <c r="AR159" i="8" s="1"/>
  <c r="AQ159" i="8" s="1"/>
  <c r="AP159" i="8" s="1"/>
  <c r="AO159" i="8" s="1"/>
  <c r="AN159" i="8" s="1"/>
  <c r="AM159" i="8" s="1"/>
  <c r="AL159" i="8" s="1"/>
  <c r="I199" i="8"/>
  <c r="AT47" i="8"/>
  <c r="AS47" i="8" s="1"/>
  <c r="AR47" i="8" s="1"/>
  <c r="AQ47" i="8" s="1"/>
  <c r="AP47" i="8" s="1"/>
  <c r="AO47" i="8" s="1"/>
  <c r="AN47" i="8" s="1"/>
  <c r="AM47" i="8" s="1"/>
  <c r="AL47" i="8" s="1"/>
  <c r="AT167" i="8"/>
  <c r="AS167" i="8" s="1"/>
  <c r="AR167" i="8" s="1"/>
  <c r="AQ167" i="8" s="1"/>
  <c r="AP167" i="8" s="1"/>
  <c r="AO167" i="8" s="1"/>
  <c r="AN167" i="8" s="1"/>
  <c r="AM167" i="8" s="1"/>
  <c r="AL167" i="8" s="1"/>
  <c r="AT220" i="8"/>
  <c r="AS220" i="8" s="1"/>
  <c r="AR220" i="8" s="1"/>
  <c r="AQ220" i="8" s="1"/>
  <c r="AP220" i="8" s="1"/>
  <c r="AO220" i="8" s="1"/>
  <c r="AN220" i="8" s="1"/>
  <c r="AM220" i="8" s="1"/>
  <c r="AL220" i="8" s="1"/>
  <c r="AS189" i="8"/>
  <c r="AR189" i="8" s="1"/>
  <c r="AQ189" i="8" s="1"/>
  <c r="AP189" i="8" s="1"/>
  <c r="AO189" i="8" s="1"/>
  <c r="AN189" i="8" s="1"/>
  <c r="AM189" i="8" s="1"/>
  <c r="AL189" i="8" s="1"/>
  <c r="AT235" i="8"/>
  <c r="AS235" i="8" s="1"/>
  <c r="AR235" i="8" s="1"/>
  <c r="AQ235" i="8" s="1"/>
  <c r="AP235" i="8" s="1"/>
  <c r="AO235" i="8" s="1"/>
  <c r="AN235" i="8" s="1"/>
  <c r="AM235" i="8" s="1"/>
  <c r="AL235" i="8" s="1"/>
  <c r="K254" i="8"/>
  <c r="AT274" i="8"/>
  <c r="AS274" i="8" s="1"/>
  <c r="AR274" i="8" s="1"/>
  <c r="AQ274" i="8" s="1"/>
  <c r="AP274" i="8" s="1"/>
  <c r="AO274" i="8" s="1"/>
  <c r="AN274" i="8" s="1"/>
  <c r="AM274" i="8" s="1"/>
  <c r="AL274" i="8" s="1"/>
  <c r="AT246" i="8"/>
  <c r="AS246" i="8" s="1"/>
  <c r="AR246" i="8" s="1"/>
  <c r="AQ246" i="8" s="1"/>
  <c r="AP246" i="8" s="1"/>
  <c r="AO246" i="8" s="1"/>
  <c r="AN246" i="8" s="1"/>
  <c r="AM246" i="8" s="1"/>
  <c r="AL246" i="8" s="1"/>
  <c r="AT283" i="8"/>
  <c r="AS283" i="8"/>
  <c r="AR283" i="8" s="1"/>
  <c r="AQ283" i="8" s="1"/>
  <c r="AP283" i="8" s="1"/>
  <c r="AO283" i="8" s="1"/>
  <c r="AN283" i="8" s="1"/>
  <c r="AM283" i="8" s="1"/>
  <c r="AL283" i="8" s="1"/>
  <c r="AT318" i="8"/>
  <c r="AS318" i="8" s="1"/>
  <c r="AR318" i="8" s="1"/>
  <c r="AQ318" i="8" s="1"/>
  <c r="AP318" i="8" s="1"/>
  <c r="AO318" i="8" s="1"/>
  <c r="AN318" i="8" s="1"/>
  <c r="AM318" i="8" s="1"/>
  <c r="AL318" i="8" s="1"/>
  <c r="K335" i="8"/>
  <c r="K485" i="8"/>
  <c r="K576" i="8"/>
  <c r="K608" i="8"/>
  <c r="AT326" i="8"/>
  <c r="AS326" i="8"/>
  <c r="AR326" i="8" s="1"/>
  <c r="AQ326" i="8" s="1"/>
  <c r="AP326" i="8" s="1"/>
  <c r="AO326" i="8" s="1"/>
  <c r="AN326" i="8" s="1"/>
  <c r="AM326" i="8" s="1"/>
  <c r="AL326" i="8" s="1"/>
  <c r="K339" i="8"/>
  <c r="K625" i="8"/>
  <c r="AT232" i="8"/>
  <c r="AS232" i="8"/>
  <c r="AR232" i="8" s="1"/>
  <c r="AQ232" i="8" s="1"/>
  <c r="AP232" i="8" s="1"/>
  <c r="AO232" i="8" s="1"/>
  <c r="AN232" i="8" s="1"/>
  <c r="AM232" i="8" s="1"/>
  <c r="AL232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9" i="8"/>
  <c r="AS289" i="8" s="1"/>
  <c r="AR289" i="8" s="1"/>
  <c r="AQ289" i="8" s="1"/>
  <c r="AP289" i="8" s="1"/>
  <c r="AO289" i="8" s="1"/>
  <c r="AN289" i="8" s="1"/>
  <c r="AM289" i="8" s="1"/>
  <c r="AL289" i="8" s="1"/>
  <c r="AT343" i="8"/>
  <c r="AS343" i="8" s="1"/>
  <c r="AR343" i="8" s="1"/>
  <c r="AQ343" i="8" s="1"/>
  <c r="AP343" i="8" s="1"/>
  <c r="AO343" i="8" s="1"/>
  <c r="AN343" i="8" s="1"/>
  <c r="AM343" i="8" s="1"/>
  <c r="AL343" i="8" s="1"/>
  <c r="AT365" i="8"/>
  <c r="AS365" i="8" s="1"/>
  <c r="AR365" i="8" s="1"/>
  <c r="AQ365" i="8" s="1"/>
  <c r="AP365" i="8" s="1"/>
  <c r="AO365" i="8" s="1"/>
  <c r="AN365" i="8" s="1"/>
  <c r="AM365" i="8" s="1"/>
  <c r="AL365" i="8" s="1"/>
  <c r="AT414" i="8"/>
  <c r="AS414" i="8" s="1"/>
  <c r="AR414" i="8" s="1"/>
  <c r="AQ414" i="8" s="1"/>
  <c r="AP414" i="8" s="1"/>
  <c r="AO414" i="8" s="1"/>
  <c r="AN414" i="8" s="1"/>
  <c r="AM414" i="8" s="1"/>
  <c r="AL414" i="8" s="1"/>
  <c r="K451" i="8"/>
  <c r="K559" i="8"/>
  <c r="K381" i="8"/>
  <c r="K628" i="8"/>
  <c r="K338" i="8"/>
  <c r="K405" i="6"/>
  <c r="K568" i="6"/>
  <c r="K490" i="6"/>
  <c r="I231" i="6"/>
  <c r="K560" i="6"/>
  <c r="I47" i="1"/>
  <c r="AJ457" i="8"/>
  <c r="AK128" i="8"/>
  <c r="AI128" i="8"/>
  <c r="AJ128" i="8"/>
  <c r="AK33" i="8"/>
  <c r="AI33" i="8"/>
  <c r="AJ33" i="8"/>
  <c r="AK230" i="8"/>
  <c r="AJ230" i="8"/>
  <c r="AI96" i="8"/>
  <c r="AK96" i="8"/>
  <c r="AI155" i="8"/>
  <c r="AJ155" i="8"/>
  <c r="AK155" i="8"/>
  <c r="AI449" i="9"/>
  <c r="AJ449" i="9"/>
  <c r="AK449" i="9"/>
  <c r="BA11" i="9"/>
  <c r="BB11" i="9"/>
  <c r="AK334" i="8"/>
  <c r="AI334" i="8"/>
  <c r="AJ334" i="8"/>
  <c r="AK423" i="8"/>
  <c r="AI423" i="8"/>
  <c r="AJ423" i="8"/>
  <c r="AI205" i="8"/>
  <c r="AJ205" i="8"/>
  <c r="AK205" i="8"/>
  <c r="AI302" i="9"/>
  <c r="AJ302" i="9"/>
  <c r="AI84" i="9"/>
  <c r="AK84" i="9"/>
  <c r="AI129" i="8"/>
  <c r="AJ129" i="8"/>
  <c r="AK129" i="8"/>
  <c r="AJ402" i="9"/>
  <c r="AK402" i="9"/>
  <c r="AI402" i="9"/>
  <c r="AH402" i="9" s="1"/>
  <c r="AA402" i="9" s="1"/>
  <c r="AI316" i="9"/>
  <c r="AJ316" i="9"/>
  <c r="AK316" i="9"/>
  <c r="BB87" i="11"/>
  <c r="BA87" i="11"/>
  <c r="BB60" i="11"/>
  <c r="BA60" i="11"/>
  <c r="AZ60" i="11"/>
  <c r="AX60" i="11"/>
  <c r="BB41" i="11"/>
  <c r="BA41" i="11"/>
  <c r="AZ41" i="11"/>
  <c r="AX41" i="11"/>
  <c r="BB14" i="11"/>
  <c r="BA14" i="11"/>
  <c r="AZ14" i="11"/>
  <c r="AX14" i="11"/>
  <c r="BB4" i="9"/>
  <c r="BA4" i="9"/>
  <c r="AZ4" i="9"/>
  <c r="AX4" i="9"/>
  <c r="AI143" i="8"/>
  <c r="AJ143" i="8"/>
  <c r="AI158" i="8"/>
  <c r="AJ158" i="8"/>
  <c r="AK49" i="8"/>
  <c r="BA11" i="8"/>
  <c r="AZ11" i="8"/>
  <c r="AX11" i="8"/>
  <c r="BB11" i="8"/>
  <c r="AK175" i="9"/>
  <c r="AI86" i="8"/>
  <c r="AJ86" i="8"/>
  <c r="AK86" i="8"/>
  <c r="BA15" i="8"/>
  <c r="AZ15" i="8"/>
  <c r="AX15" i="8"/>
  <c r="BB15" i="8"/>
  <c r="AJ560" i="9"/>
  <c r="AH560" i="9" s="1"/>
  <c r="AA560" i="9" s="1"/>
  <c r="AK560" i="9"/>
  <c r="AI560" i="9"/>
  <c r="AI173" i="8"/>
  <c r="AH173" i="8" s="1"/>
  <c r="AJ173" i="8"/>
  <c r="AK173" i="8"/>
  <c r="AI48" i="9"/>
  <c r="AH48" i="9" s="1"/>
  <c r="AJ48" i="9"/>
  <c r="AK48" i="9"/>
  <c r="BB61" i="11"/>
  <c r="BA61" i="11"/>
  <c r="BB130" i="11"/>
  <c r="BA130" i="11"/>
  <c r="AZ130" i="11"/>
  <c r="AX130" i="11"/>
  <c r="BB123" i="11"/>
  <c r="BA123" i="11"/>
  <c r="AZ123" i="11"/>
  <c r="AX123" i="11"/>
  <c r="BB154" i="11"/>
  <c r="BA154" i="11"/>
  <c r="AZ154" i="11"/>
  <c r="AX154" i="11"/>
  <c r="BA20" i="9"/>
  <c r="AZ20" i="9"/>
  <c r="AX20" i="9"/>
  <c r="BB20" i="9"/>
  <c r="AK418" i="8"/>
  <c r="AK279" i="8"/>
  <c r="AI279" i="8"/>
  <c r="AJ279" i="8"/>
  <c r="AJ204" i="8"/>
  <c r="AI204" i="8"/>
  <c r="AH204" i="8" s="1"/>
  <c r="AK204" i="8"/>
  <c r="AI89" i="8"/>
  <c r="AJ152" i="8"/>
  <c r="AI152" i="8"/>
  <c r="BB8" i="9"/>
  <c r="BA8" i="9"/>
  <c r="AI375" i="8"/>
  <c r="AJ375" i="8"/>
  <c r="AK375" i="8"/>
  <c r="AJ144" i="8"/>
  <c r="AK144" i="8"/>
  <c r="AI144" i="8"/>
  <c r="AH144" i="8" s="1"/>
  <c r="AA144" i="8" s="1"/>
  <c r="AJ113" i="9"/>
  <c r="AK196" i="8"/>
  <c r="AI82" i="8"/>
  <c r="AI63" i="8"/>
  <c r="AJ63" i="8"/>
  <c r="AK63" i="8"/>
  <c r="AI81" i="8"/>
  <c r="AJ81" i="8"/>
  <c r="AK81" i="8"/>
  <c r="BB6" i="11"/>
  <c r="BA6" i="11"/>
  <c r="BB101" i="11"/>
  <c r="BA101" i="11"/>
  <c r="BB136" i="11"/>
  <c r="BA136" i="11"/>
  <c r="BB63" i="11"/>
  <c r="BA63" i="11"/>
  <c r="AZ63" i="11"/>
  <c r="AX63" i="11"/>
  <c r="AK461" i="8"/>
  <c r="AJ461" i="8"/>
  <c r="AK264" i="8"/>
  <c r="AI255" i="8"/>
  <c r="AJ255" i="8"/>
  <c r="AK255" i="8"/>
  <c r="AI93" i="9"/>
  <c r="AH93" i="9" s="1"/>
  <c r="AA93" i="9" s="1"/>
  <c r="AB93" i="9" s="1"/>
  <c r="AJ93" i="9"/>
  <c r="AK93" i="9"/>
  <c r="AI29" i="9"/>
  <c r="AI316" i="8"/>
  <c r="AI67" i="8"/>
  <c r="BB9" i="9"/>
  <c r="BA9" i="9"/>
  <c r="AZ9" i="9"/>
  <c r="AX9" i="9"/>
  <c r="BA13" i="9"/>
  <c r="BB13" i="9"/>
  <c r="AK72" i="8"/>
  <c r="AI72" i="8"/>
  <c r="AJ72" i="8"/>
  <c r="AI147" i="8"/>
  <c r="AJ147" i="8"/>
  <c r="AK147" i="8"/>
  <c r="AK516" i="8"/>
  <c r="BB11" i="11"/>
  <c r="BA11" i="11"/>
  <c r="BB112" i="11"/>
  <c r="BA112" i="11"/>
  <c r="BB18" i="11"/>
  <c r="BA18" i="11"/>
  <c r="AZ18" i="11"/>
  <c r="AX18" i="11"/>
  <c r="AI335" i="8"/>
  <c r="AJ335" i="8"/>
  <c r="AK335" i="8"/>
  <c r="AJ91" i="8"/>
  <c r="AK91" i="8"/>
  <c r="AI91" i="8"/>
  <c r="AH91" i="8" s="1"/>
  <c r="AA91" i="8" s="1"/>
  <c r="AB91" i="8" s="1"/>
  <c r="BA19" i="9"/>
  <c r="AZ19" i="9"/>
  <c r="AX19" i="9"/>
  <c r="BB19" i="9"/>
  <c r="BA26" i="8"/>
  <c r="AZ26" i="8"/>
  <c r="AX26" i="8"/>
  <c r="BB26" i="8"/>
  <c r="AJ176" i="9"/>
  <c r="AK176" i="9"/>
  <c r="AK24" i="9"/>
  <c r="AI24" i="9"/>
  <c r="AH24" i="9" s="1"/>
  <c r="AA24" i="9" s="1"/>
  <c r="AB24" i="9" s="1"/>
  <c r="AJ24" i="9"/>
  <c r="AI210" i="8"/>
  <c r="AJ210" i="8"/>
  <c r="AH210" i="8" s="1"/>
  <c r="AA210" i="8" s="1"/>
  <c r="AK210" i="8"/>
  <c r="AI349" i="9"/>
  <c r="AJ349" i="9"/>
  <c r="AK349" i="9"/>
  <c r="AJ421" i="9"/>
  <c r="BB149" i="11"/>
  <c r="BA149" i="11"/>
  <c r="AJ103" i="8"/>
  <c r="AK122" i="8"/>
  <c r="AI438" i="8"/>
  <c r="AJ438" i="8"/>
  <c r="AK438" i="8"/>
  <c r="AI228" i="8"/>
  <c r="AJ228" i="8"/>
  <c r="AK228" i="8"/>
  <c r="AI420" i="8"/>
  <c r="AJ420" i="8"/>
  <c r="AH420" i="8" s="1"/>
  <c r="AK264" i="9"/>
  <c r="AI264" i="9"/>
  <c r="AJ264" i="9"/>
  <c r="AJ345" i="8"/>
  <c r="AK192" i="8"/>
  <c r="AJ188" i="8"/>
  <c r="AI188" i="8"/>
  <c r="AK188" i="8"/>
  <c r="AJ277" i="9"/>
  <c r="AH277" i="9" s="1"/>
  <c r="AA277" i="9" s="1"/>
  <c r="AB277" i="9" s="1"/>
  <c r="AI277" i="9"/>
  <c r="AK277" i="9"/>
  <c r="BB3" i="9"/>
  <c r="BA3" i="9"/>
  <c r="AZ3" i="9"/>
  <c r="AX3" i="9"/>
  <c r="BB37" i="11"/>
  <c r="BA37" i="11"/>
  <c r="AZ37" i="11"/>
  <c r="AX37" i="11"/>
  <c r="BB7" i="11"/>
  <c r="BA7" i="11"/>
  <c r="AZ7" i="11"/>
  <c r="AX7" i="11"/>
  <c r="BB164" i="11"/>
  <c r="BA164" i="11"/>
  <c r="AZ164" i="11"/>
  <c r="AX164" i="11"/>
  <c r="BB102" i="11"/>
  <c r="BA102" i="11"/>
  <c r="AZ102" i="11"/>
  <c r="AX102" i="11"/>
  <c r="BB34" i="8"/>
  <c r="BA34" i="8"/>
  <c r="AZ34" i="8"/>
  <c r="AX34" i="8"/>
  <c r="BA9" i="8"/>
  <c r="BB9" i="8"/>
  <c r="BA26" i="9"/>
  <c r="BB26" i="9"/>
  <c r="AJ276" i="8"/>
  <c r="AK276" i="8"/>
  <c r="AI276" i="8"/>
  <c r="AI442" i="8"/>
  <c r="AJ442" i="8"/>
  <c r="AK442" i="8"/>
  <c r="AI183" i="8"/>
  <c r="AJ183" i="8"/>
  <c r="AK183" i="8"/>
  <c r="BA8" i="8"/>
  <c r="AZ8" i="8"/>
  <c r="AX8" i="8"/>
  <c r="BB8" i="8"/>
  <c r="AI127" i="9"/>
  <c r="AJ127" i="9"/>
  <c r="AH127" i="9" s="1"/>
  <c r="AK127" i="9"/>
  <c r="BB5" i="9"/>
  <c r="BA5" i="9"/>
  <c r="AK393" i="8"/>
  <c r="AI393" i="8"/>
  <c r="AJ393" i="8"/>
  <c r="AK207" i="8"/>
  <c r="AI207" i="8"/>
  <c r="AH207" i="8" s="1"/>
  <c r="AA207" i="8" s="1"/>
  <c r="AJ207" i="8"/>
  <c r="AK403" i="8"/>
  <c r="AI403" i="8"/>
  <c r="AJ403" i="8"/>
  <c r="AI329" i="9"/>
  <c r="AJ329" i="9"/>
  <c r="AK329" i="9"/>
  <c r="AI262" i="8"/>
  <c r="AH262" i="8" s="1"/>
  <c r="AA262" i="8" s="1"/>
  <c r="AJ262" i="8"/>
  <c r="AK262" i="8"/>
  <c r="AJ480" i="9"/>
  <c r="AJ138" i="9"/>
  <c r="AI138" i="9"/>
  <c r="AK138" i="9"/>
  <c r="BB2" i="9"/>
  <c r="BA2" i="9"/>
  <c r="AZ2" i="9"/>
  <c r="AX2" i="9"/>
  <c r="BB13" i="8"/>
  <c r="BA13" i="8"/>
  <c r="AZ13" i="8"/>
  <c r="AX13" i="8"/>
  <c r="BB185" i="11"/>
  <c r="BA185" i="11"/>
  <c r="AZ185" i="11"/>
  <c r="AX185" i="11"/>
  <c r="BB4" i="8"/>
  <c r="BA4" i="8"/>
  <c r="BA5" i="8"/>
  <c r="AZ5" i="8"/>
  <c r="AX5" i="8"/>
  <c r="BB5" i="8"/>
  <c r="AI157" i="8"/>
  <c r="AJ157" i="8"/>
  <c r="AK157" i="8"/>
  <c r="BA6" i="8"/>
  <c r="AZ6" i="8"/>
  <c r="AX6" i="8"/>
  <c r="BB6" i="8"/>
  <c r="AJ416" i="8"/>
  <c r="AJ254" i="8"/>
  <c r="AK254" i="8"/>
  <c r="AI254" i="8"/>
  <c r="AI108" i="8"/>
  <c r="AJ108" i="8"/>
  <c r="AK108" i="8"/>
  <c r="AJ218" i="9"/>
  <c r="AK218" i="9"/>
  <c r="AI218" i="9"/>
  <c r="AH218" i="9" s="1"/>
  <c r="AA218" i="9" s="1"/>
  <c r="AB218" i="9" s="1"/>
  <c r="AI382" i="8"/>
  <c r="AK382" i="8"/>
  <c r="AI191" i="8"/>
  <c r="AJ191" i="8"/>
  <c r="AK191" i="8"/>
  <c r="AI141" i="8"/>
  <c r="AH141" i="8" s="1"/>
  <c r="AK141" i="8"/>
  <c r="AK151" i="8"/>
  <c r="AI151" i="8"/>
  <c r="AH151" i="8" s="1"/>
  <c r="AA151" i="8" s="1"/>
  <c r="AJ151" i="8"/>
  <c r="AI396" i="8"/>
  <c r="AJ396" i="8"/>
  <c r="AK396" i="8"/>
  <c r="BB100" i="11"/>
  <c r="BA100" i="11"/>
  <c r="AZ100" i="11"/>
  <c r="AX100" i="11"/>
  <c r="BB111" i="11"/>
  <c r="BA111" i="11"/>
  <c r="AZ111" i="11"/>
  <c r="AX111" i="11"/>
  <c r="BB132" i="11"/>
  <c r="BA132" i="11"/>
  <c r="AZ132" i="11"/>
  <c r="AX132" i="11"/>
  <c r="AI404" i="8"/>
  <c r="AJ404" i="8"/>
  <c r="AK404" i="8"/>
  <c r="AJ56" i="8"/>
  <c r="AJ310" i="8"/>
  <c r="AI431" i="8"/>
  <c r="AK431" i="8"/>
  <c r="AJ431" i="8"/>
  <c r="BA22" i="8"/>
  <c r="AZ22" i="8"/>
  <c r="AX22" i="8"/>
  <c r="BB22" i="8"/>
  <c r="BA22" i="9"/>
  <c r="BB22" i="9"/>
  <c r="BB85" i="11"/>
  <c r="BA85" i="11"/>
  <c r="AZ85" i="11"/>
  <c r="AX85" i="11"/>
  <c r="BB35" i="11"/>
  <c r="BA35" i="11"/>
  <c r="AZ35" i="11"/>
  <c r="AX35" i="11"/>
  <c r="BB74" i="11"/>
  <c r="BA74" i="11"/>
  <c r="AZ74" i="11"/>
  <c r="AX74" i="11"/>
  <c r="AJ272" i="9"/>
  <c r="AH272" i="9" s="1"/>
  <c r="AI450" i="8"/>
  <c r="AH450" i="8" s="1"/>
  <c r="AJ450" i="8"/>
  <c r="AK450" i="8"/>
  <c r="AI185" i="8"/>
  <c r="AK185" i="8"/>
  <c r="AJ185" i="8"/>
  <c r="AJ208" i="9"/>
  <c r="AK185" i="9"/>
  <c r="AI240" i="9"/>
  <c r="AJ240" i="9"/>
  <c r="AK240" i="9"/>
  <c r="AK90" i="9"/>
  <c r="AI90" i="9"/>
  <c r="AJ90" i="9"/>
  <c r="AJ52" i="9"/>
  <c r="AK366" i="8"/>
  <c r="AI366" i="8"/>
  <c r="AJ366" i="8"/>
  <c r="AJ386" i="8"/>
  <c r="AI169" i="8"/>
  <c r="AJ169" i="8"/>
  <c r="AK169" i="8"/>
  <c r="AK55" i="8"/>
  <c r="AI55" i="8"/>
  <c r="AJ55" i="8"/>
  <c r="AI132" i="8"/>
  <c r="AI211" i="9"/>
  <c r="AH211" i="9" s="1"/>
  <c r="AJ211" i="9"/>
  <c r="AK211" i="9"/>
  <c r="AI232" i="9"/>
  <c r="AH232" i="9" s="1"/>
  <c r="AA232" i="9" s="1"/>
  <c r="AB232" i="9" s="1"/>
  <c r="AJ232" i="9"/>
  <c r="AK232" i="9"/>
  <c r="AI320" i="8"/>
  <c r="AJ320" i="8"/>
  <c r="AH320" i="8" s="1"/>
  <c r="AA320" i="8" s="1"/>
  <c r="AK320" i="8"/>
  <c r="AI453" i="8"/>
  <c r="AJ453" i="8"/>
  <c r="AK453" i="8"/>
  <c r="AJ182" i="8"/>
  <c r="AK182" i="8"/>
  <c r="AI182" i="8"/>
  <c r="AJ198" i="8"/>
  <c r="AK198" i="8"/>
  <c r="AI198" i="8"/>
  <c r="AI138" i="8"/>
  <c r="AJ138" i="8"/>
  <c r="AK138" i="8"/>
  <c r="AI68" i="9"/>
  <c r="AJ68" i="9"/>
  <c r="AK68" i="9"/>
  <c r="BB142" i="11"/>
  <c r="BA142" i="11"/>
  <c r="BB40" i="11"/>
  <c r="BA40" i="11"/>
  <c r="BB19" i="11"/>
  <c r="BA19" i="11"/>
  <c r="BB79" i="11"/>
  <c r="BA79" i="11"/>
  <c r="BB145" i="11"/>
  <c r="BA145" i="11"/>
  <c r="BB175" i="11"/>
  <c r="BA175" i="11"/>
  <c r="BB163" i="11"/>
  <c r="BA163" i="11"/>
  <c r="AZ163" i="11"/>
  <c r="AX163" i="11"/>
  <c r="BB56" i="11"/>
  <c r="BA56" i="11"/>
  <c r="AZ56" i="11"/>
  <c r="AX56" i="11"/>
  <c r="BB153" i="11"/>
  <c r="BA153" i="11"/>
  <c r="BB8" i="11"/>
  <c r="BA8" i="11"/>
  <c r="BB81" i="11"/>
  <c r="BA81" i="11"/>
  <c r="BB126" i="11"/>
  <c r="BA126" i="11"/>
  <c r="BB150" i="11"/>
  <c r="BA150" i="11"/>
  <c r="AJ293" i="8"/>
  <c r="AK293" i="8"/>
  <c r="AI293" i="8"/>
  <c r="AI145" i="8"/>
  <c r="AJ145" i="8"/>
  <c r="AK145" i="8"/>
  <c r="AJ257" i="8"/>
  <c r="AK257" i="8"/>
  <c r="AI257" i="8"/>
  <c r="AI116" i="8"/>
  <c r="AJ116" i="8"/>
  <c r="AH116" i="8" s="1"/>
  <c r="AA116" i="8" s="1"/>
  <c r="AB116" i="8" s="1"/>
  <c r="AK116" i="8"/>
  <c r="AI213" i="8"/>
  <c r="AH213" i="8" s="1"/>
  <c r="AA213" i="8" s="1"/>
  <c r="AJ213" i="8"/>
  <c r="AK213" i="8"/>
  <c r="BB10" i="8"/>
  <c r="BA10" i="8"/>
  <c r="AZ10" i="8"/>
  <c r="AX10" i="8"/>
  <c r="BB3" i="8"/>
  <c r="BA3" i="8"/>
  <c r="AI80" i="9"/>
  <c r="AH80" i="9" s="1"/>
  <c r="AA80" i="9" s="1"/>
  <c r="AJ80" i="9"/>
  <c r="AK80" i="9"/>
  <c r="BH36" i="11"/>
  <c r="BG36" i="11"/>
  <c r="BF36" i="11"/>
  <c r="BE36" i="11"/>
  <c r="BD36" i="11"/>
  <c r="BC36" i="11"/>
  <c r="BK36" i="11"/>
  <c r="BJ36" i="11"/>
  <c r="BI36" i="11"/>
  <c r="BK53" i="11"/>
  <c r="BJ53" i="11"/>
  <c r="BI53" i="11"/>
  <c r="BH53" i="11"/>
  <c r="BG53" i="11"/>
  <c r="BF53" i="11"/>
  <c r="BE53" i="11"/>
  <c r="BD53" i="11"/>
  <c r="BC53" i="11"/>
  <c r="AT40" i="11"/>
  <c r="AS40" i="11" s="1"/>
  <c r="AR40" i="11" s="1"/>
  <c r="AQ40" i="11" s="1"/>
  <c r="AP40" i="11" s="1"/>
  <c r="AO40" i="11" s="1"/>
  <c r="AN40" i="11" s="1"/>
  <c r="AM40" i="11" s="1"/>
  <c r="AL40" i="11" s="1"/>
  <c r="BB13" i="11"/>
  <c r="BA13" i="11"/>
  <c r="AZ13" i="11"/>
  <c r="AX13" i="11"/>
  <c r="BB135" i="11"/>
  <c r="BA135" i="11"/>
  <c r="AZ135" i="11"/>
  <c r="AX135" i="11"/>
  <c r="BB55" i="11"/>
  <c r="BA55" i="11"/>
  <c r="AZ55" i="11"/>
  <c r="AX55" i="11"/>
  <c r="BB99" i="11"/>
  <c r="BA99" i="11"/>
  <c r="AZ99" i="11"/>
  <c r="AX99" i="11"/>
  <c r="BB159" i="11"/>
  <c r="BA159" i="11"/>
  <c r="AZ159" i="11"/>
  <c r="AX159" i="11"/>
  <c r="BB148" i="11"/>
  <c r="BA148" i="11"/>
  <c r="AZ148" i="11"/>
  <c r="AX148" i="11"/>
  <c r="BB157" i="11"/>
  <c r="BA157" i="11"/>
  <c r="AZ157" i="11"/>
  <c r="AX157" i="11"/>
  <c r="BK97" i="11"/>
  <c r="BJ97" i="11"/>
  <c r="BI97" i="11"/>
  <c r="BH97" i="11"/>
  <c r="BG97" i="11"/>
  <c r="BF97" i="11"/>
  <c r="BE97" i="11"/>
  <c r="BD97" i="11"/>
  <c r="BC97" i="11"/>
  <c r="BK114" i="11"/>
  <c r="BG114" i="11"/>
  <c r="BF114" i="11"/>
  <c r="BE114" i="11"/>
  <c r="BD114" i="11"/>
  <c r="BC114" i="11"/>
  <c r="BJ114" i="11"/>
  <c r="BI114" i="11"/>
  <c r="BH114" i="11"/>
  <c r="BK168" i="11"/>
  <c r="BJ168" i="11"/>
  <c r="BI168" i="11"/>
  <c r="BH168" i="11"/>
  <c r="BG168" i="11"/>
  <c r="BF168" i="11"/>
  <c r="BE168" i="11"/>
  <c r="BD168" i="11"/>
  <c r="BC168" i="11"/>
  <c r="BA12" i="9"/>
  <c r="AZ12" i="9"/>
  <c r="AX12" i="9"/>
  <c r="BB12" i="9"/>
  <c r="AJ556" i="8"/>
  <c r="AI106" i="8"/>
  <c r="AI37" i="8"/>
  <c r="AK37" i="8"/>
  <c r="AJ37" i="8"/>
  <c r="BA15" i="9"/>
  <c r="AZ15" i="9"/>
  <c r="AX15" i="9"/>
  <c r="BB15" i="9"/>
  <c r="AJ302" i="8"/>
  <c r="AK302" i="8"/>
  <c r="AI302" i="8"/>
  <c r="AH302" i="8" s="1"/>
  <c r="AI389" i="9"/>
  <c r="AJ389" i="9"/>
  <c r="AK389" i="9"/>
  <c r="AJ174" i="9"/>
  <c r="AK174" i="9"/>
  <c r="AI174" i="9"/>
  <c r="AI278" i="8"/>
  <c r="AJ278" i="8"/>
  <c r="AK278" i="8"/>
  <c r="AI166" i="8"/>
  <c r="AJ166" i="8"/>
  <c r="AH166" i="8" s="1"/>
  <c r="AA166" i="8" s="1"/>
  <c r="AB166" i="8" s="1"/>
  <c r="AK166" i="8"/>
  <c r="AI41" i="8"/>
  <c r="AK41" i="8"/>
  <c r="AJ41" i="8"/>
  <c r="BA2" i="8"/>
  <c r="BB2" i="8"/>
  <c r="AI573" i="9"/>
  <c r="AH573" i="9" s="1"/>
  <c r="AJ573" i="9"/>
  <c r="AK573" i="9"/>
  <c r="AK381" i="8"/>
  <c r="AJ381" i="8"/>
  <c r="AI381" i="8"/>
  <c r="AH381" i="8" s="1"/>
  <c r="AA381" i="8" s="1"/>
  <c r="AI88" i="8"/>
  <c r="AJ88" i="8"/>
  <c r="AH88" i="8" s="1"/>
  <c r="AA88" i="8" s="1"/>
  <c r="AK88" i="8"/>
  <c r="AI156" i="8"/>
  <c r="AH156" i="8" s="1"/>
  <c r="AJ156" i="8"/>
  <c r="AK156" i="8"/>
  <c r="AI68" i="8"/>
  <c r="AH68" i="8" s="1"/>
  <c r="AA68" i="8" s="1"/>
  <c r="AJ68" i="8"/>
  <c r="AI297" i="9"/>
  <c r="AJ297" i="9"/>
  <c r="AK297" i="9"/>
  <c r="BB68" i="11"/>
  <c r="BA68" i="11"/>
  <c r="BB86" i="11"/>
  <c r="BA86" i="11"/>
  <c r="BB125" i="11"/>
  <c r="BA125" i="11"/>
  <c r="BB162" i="11"/>
  <c r="BA162" i="11"/>
  <c r="BB120" i="11"/>
  <c r="BA120" i="11"/>
  <c r="BB12" i="11"/>
  <c r="BA12" i="11"/>
  <c r="BB170" i="11"/>
  <c r="BA170" i="11"/>
  <c r="AZ170" i="11"/>
  <c r="AX170" i="11"/>
  <c r="BK57" i="11"/>
  <c r="BJ57" i="11"/>
  <c r="BI57" i="11"/>
  <c r="BH57" i="11"/>
  <c r="BG57" i="11"/>
  <c r="BF57" i="11"/>
  <c r="BE57" i="11"/>
  <c r="BD57" i="11"/>
  <c r="BC57" i="11"/>
  <c r="AT59" i="11"/>
  <c r="AS59" i="11" s="1"/>
  <c r="AR59" i="11" s="1"/>
  <c r="AQ59" i="11" s="1"/>
  <c r="AP59" i="11" s="1"/>
  <c r="AO59" i="11" s="1"/>
  <c r="AN59" i="11" s="1"/>
  <c r="AM59" i="11" s="1"/>
  <c r="AL59" i="11" s="1"/>
  <c r="BJ48" i="11"/>
  <c r="BI48" i="11"/>
  <c r="BH48" i="11"/>
  <c r="BG48" i="11"/>
  <c r="BF48" i="11"/>
  <c r="BE48" i="11"/>
  <c r="BD48" i="11"/>
  <c r="BC48" i="11"/>
  <c r="BK48" i="11"/>
  <c r="AT136" i="11"/>
  <c r="AS136" i="11" s="1"/>
  <c r="AR136" i="11" s="1"/>
  <c r="AQ136" i="11" s="1"/>
  <c r="AP136" i="11" s="1"/>
  <c r="AO136" i="11" s="1"/>
  <c r="AN136" i="11" s="1"/>
  <c r="AM136" i="11" s="1"/>
  <c r="AL136" i="11" s="1"/>
  <c r="AT133" i="11"/>
  <c r="AS133" i="11" s="1"/>
  <c r="AR133" i="11" s="1"/>
  <c r="AQ133" i="11" s="1"/>
  <c r="AP133" i="11" s="1"/>
  <c r="AO133" i="11" s="1"/>
  <c r="AN133" i="11" s="1"/>
  <c r="AM133" i="11" s="1"/>
  <c r="AL133" i="11" s="1"/>
  <c r="AT621" i="11"/>
  <c r="AS621" i="11" s="1"/>
  <c r="AR621" i="11" s="1"/>
  <c r="AQ621" i="11" s="1"/>
  <c r="AP621" i="11" s="1"/>
  <c r="AO621" i="11" s="1"/>
  <c r="AN621" i="11" s="1"/>
  <c r="AM621" i="11" s="1"/>
  <c r="AL621" i="11" s="1"/>
  <c r="AT30" i="11"/>
  <c r="AS30" i="11" s="1"/>
  <c r="AR30" i="11" s="1"/>
  <c r="AQ30" i="11" s="1"/>
  <c r="AP30" i="11" s="1"/>
  <c r="AO30" i="11" s="1"/>
  <c r="AN30" i="11" s="1"/>
  <c r="AM30" i="11" s="1"/>
  <c r="AL30" i="11" s="1"/>
  <c r="AT556" i="11"/>
  <c r="AS556" i="11" s="1"/>
  <c r="AR556" i="11" s="1"/>
  <c r="AQ556" i="11" s="1"/>
  <c r="AP556" i="11" s="1"/>
  <c r="AO556" i="11" s="1"/>
  <c r="AN556" i="11" s="1"/>
  <c r="AM556" i="11" s="1"/>
  <c r="AL556" i="11" s="1"/>
  <c r="AT569" i="11"/>
  <c r="AS569" i="11" s="1"/>
  <c r="AR569" i="11" s="1"/>
  <c r="AQ569" i="11" s="1"/>
  <c r="AP569" i="11" s="1"/>
  <c r="AO569" i="11" s="1"/>
  <c r="AN569" i="11" s="1"/>
  <c r="AM569" i="11" s="1"/>
  <c r="AL569" i="11" s="1"/>
  <c r="AT430" i="11"/>
  <c r="AS430" i="11" s="1"/>
  <c r="AR430" i="11" s="1"/>
  <c r="AQ430" i="11" s="1"/>
  <c r="AP430" i="11" s="1"/>
  <c r="AO430" i="11" s="1"/>
  <c r="AN430" i="11" s="1"/>
  <c r="AM430" i="11" s="1"/>
  <c r="AL430" i="11" s="1"/>
  <c r="AT321" i="11"/>
  <c r="AS321" i="11" s="1"/>
  <c r="AR321" i="11" s="1"/>
  <c r="AQ321" i="11" s="1"/>
  <c r="AP321" i="11" s="1"/>
  <c r="AO321" i="11" s="1"/>
  <c r="AN321" i="11" s="1"/>
  <c r="AM321" i="11" s="1"/>
  <c r="AL321" i="11" s="1"/>
  <c r="AT394" i="11"/>
  <c r="AS394" i="11" s="1"/>
  <c r="AR394" i="11" s="1"/>
  <c r="AQ394" i="11" s="1"/>
  <c r="AP394" i="11" s="1"/>
  <c r="AO394" i="11" s="1"/>
  <c r="AN394" i="11" s="1"/>
  <c r="AM394" i="11" s="1"/>
  <c r="AL394" i="11" s="1"/>
  <c r="AT330" i="11"/>
  <c r="AS330" i="11" s="1"/>
  <c r="AR330" i="11" s="1"/>
  <c r="AQ330" i="11" s="1"/>
  <c r="AP330" i="11" s="1"/>
  <c r="AO330" i="11" s="1"/>
  <c r="AN330" i="11" s="1"/>
  <c r="AM330" i="11" s="1"/>
  <c r="AL330" i="11" s="1"/>
  <c r="AT259" i="11"/>
  <c r="AS259" i="11" s="1"/>
  <c r="AR259" i="11" s="1"/>
  <c r="AQ259" i="11" s="1"/>
  <c r="AP259" i="11" s="1"/>
  <c r="AO259" i="11" s="1"/>
  <c r="AN259" i="11" s="1"/>
  <c r="AM259" i="11" s="1"/>
  <c r="AL259" i="11" s="1"/>
  <c r="AK259" i="11" s="1"/>
  <c r="AT253" i="11"/>
  <c r="AS253" i="11" s="1"/>
  <c r="AR253" i="11" s="1"/>
  <c r="AQ253" i="11" s="1"/>
  <c r="AP253" i="11" s="1"/>
  <c r="AO253" i="11" s="1"/>
  <c r="AN253" i="11" s="1"/>
  <c r="AM253" i="11" s="1"/>
  <c r="AL253" i="11" s="1"/>
  <c r="AS185" i="11"/>
  <c r="AR185" i="11" s="1"/>
  <c r="AQ185" i="11" s="1"/>
  <c r="AP185" i="11" s="1"/>
  <c r="AO185" i="11" s="1"/>
  <c r="AN185" i="11" s="1"/>
  <c r="AM185" i="11" s="1"/>
  <c r="AL185" i="11" s="1"/>
  <c r="AT185" i="11"/>
  <c r="AT220" i="11"/>
  <c r="AS220" i="11" s="1"/>
  <c r="AR220" i="11" s="1"/>
  <c r="AQ220" i="11" s="1"/>
  <c r="AP220" i="11" s="1"/>
  <c r="AO220" i="11" s="1"/>
  <c r="AN220" i="11" s="1"/>
  <c r="AM220" i="11" s="1"/>
  <c r="AL220" i="11" s="1"/>
  <c r="AT143" i="11"/>
  <c r="AS143" i="11"/>
  <c r="AR143" i="11" s="1"/>
  <c r="AQ143" i="11" s="1"/>
  <c r="AP143" i="11" s="1"/>
  <c r="AO143" i="11" s="1"/>
  <c r="AN143" i="11" s="1"/>
  <c r="AM143" i="11" s="1"/>
  <c r="AL143" i="11" s="1"/>
  <c r="BB10" i="11"/>
  <c r="BA10" i="11"/>
  <c r="AZ10" i="11"/>
  <c r="AX10" i="11"/>
  <c r="BB59" i="11"/>
  <c r="BA59" i="11"/>
  <c r="AZ59" i="11"/>
  <c r="AX59" i="11"/>
  <c r="AZ40" i="8"/>
  <c r="AX40" i="8"/>
  <c r="AI440" i="8"/>
  <c r="AK440" i="8"/>
  <c r="AJ306" i="8"/>
  <c r="AI306" i="8"/>
  <c r="AK306" i="8"/>
  <c r="AJ59" i="8"/>
  <c r="AI59" i="8"/>
  <c r="AK59" i="8"/>
  <c r="AI248" i="9"/>
  <c r="AJ248" i="9"/>
  <c r="AK248" i="9"/>
  <c r="BB10" i="9"/>
  <c r="BA10" i="9"/>
  <c r="AZ10" i="9"/>
  <c r="AX10" i="9"/>
  <c r="AJ419" i="9"/>
  <c r="AH419" i="9" s="1"/>
  <c r="AI446" i="9"/>
  <c r="AJ446" i="9"/>
  <c r="AH446" i="9" s="1"/>
  <c r="AA446" i="9" s="1"/>
  <c r="AB446" i="9" s="1"/>
  <c r="AK446" i="9"/>
  <c r="AK287" i="8"/>
  <c r="AI287" i="8"/>
  <c r="AJ287" i="8"/>
  <c r="AI117" i="8"/>
  <c r="AJ117" i="8"/>
  <c r="AK117" i="8"/>
  <c r="AJ285" i="9"/>
  <c r="AI285" i="9"/>
  <c r="AH285" i="9" s="1"/>
  <c r="AK285" i="9"/>
  <c r="BK65" i="11"/>
  <c r="BJ65" i="11"/>
  <c r="BI65" i="11"/>
  <c r="BH65" i="11"/>
  <c r="BG65" i="11"/>
  <c r="BF65" i="11"/>
  <c r="BE65" i="11"/>
  <c r="BD65" i="11"/>
  <c r="BC65" i="11"/>
  <c r="BK94" i="11"/>
  <c r="BJ94" i="11"/>
  <c r="BI94" i="11"/>
  <c r="BH94" i="11"/>
  <c r="BG94" i="11"/>
  <c r="BF94" i="11"/>
  <c r="BE94" i="11"/>
  <c r="BD94" i="11"/>
  <c r="BC94" i="11"/>
  <c r="BK179" i="11"/>
  <c r="BJ179" i="11"/>
  <c r="BI179" i="11"/>
  <c r="BH179" i="11"/>
  <c r="BG179" i="11"/>
  <c r="BF179" i="11"/>
  <c r="BE179" i="11"/>
  <c r="BD179" i="11"/>
  <c r="BC179" i="11"/>
  <c r="BB124" i="11"/>
  <c r="BA124" i="11"/>
  <c r="AZ124" i="11"/>
  <c r="AX124" i="11"/>
  <c r="BB171" i="11"/>
  <c r="BA171" i="11"/>
  <c r="AZ171" i="11"/>
  <c r="AX171" i="11"/>
  <c r="AI150" i="8"/>
  <c r="AJ150" i="8"/>
  <c r="AI139" i="8"/>
  <c r="AJ139" i="8"/>
  <c r="AH139" i="8" s="1"/>
  <c r="AA139" i="8" s="1"/>
  <c r="AB139" i="8" s="1"/>
  <c r="AK139" i="8"/>
  <c r="AI75" i="8"/>
  <c r="AH75" i="8"/>
  <c r="AA75" i="8" s="1"/>
  <c r="AK75" i="8"/>
  <c r="BA16" i="8"/>
  <c r="BB16" i="8"/>
  <c r="AI398" i="9"/>
  <c r="AI40" i="9"/>
  <c r="AJ40" i="9"/>
  <c r="AK40" i="9"/>
  <c r="AI225" i="8"/>
  <c r="AH225" i="8" s="1"/>
  <c r="AA225" i="8" s="1"/>
  <c r="AJ225" i="8"/>
  <c r="AK225" i="8"/>
  <c r="AI343" i="9"/>
  <c r="AJ343" i="9"/>
  <c r="AK343" i="9"/>
  <c r="AJ183" i="9"/>
  <c r="BB6" i="9"/>
  <c r="BA6" i="9"/>
  <c r="AI402" i="8"/>
  <c r="AJ402" i="8"/>
  <c r="AK402" i="8"/>
  <c r="AJ271" i="9"/>
  <c r="AI271" i="9"/>
  <c r="AK271" i="9"/>
  <c r="AJ327" i="9"/>
  <c r="AK327" i="9"/>
  <c r="AI327" i="9"/>
  <c r="AJ62" i="9"/>
  <c r="AH62" i="9" s="1"/>
  <c r="AA62" i="9" s="1"/>
  <c r="AB62" i="9" s="1"/>
  <c r="AI62" i="9"/>
  <c r="AK62" i="9"/>
  <c r="AJ78" i="9"/>
  <c r="AI123" i="9"/>
  <c r="AJ123" i="9"/>
  <c r="AK123" i="9"/>
  <c r="AK256" i="8"/>
  <c r="AI256" i="8"/>
  <c r="AJ256" i="8"/>
  <c r="BB7" i="8"/>
  <c r="BA7" i="8"/>
  <c r="AI137" i="9"/>
  <c r="AI107" i="9"/>
  <c r="AJ107" i="9"/>
  <c r="AK107" i="9"/>
  <c r="AK36" i="9"/>
  <c r="AI36" i="9"/>
  <c r="AJ36" i="9"/>
  <c r="BB80" i="11"/>
  <c r="BA80" i="11"/>
  <c r="BB147" i="11"/>
  <c r="BA147" i="11"/>
  <c r="BB184" i="11"/>
  <c r="BA184" i="11"/>
  <c r="BJ34" i="11"/>
  <c r="BI34" i="11"/>
  <c r="BH34" i="11"/>
  <c r="BK34" i="11"/>
  <c r="BG34" i="11"/>
  <c r="BF34" i="11"/>
  <c r="BE34" i="11"/>
  <c r="BD34" i="11"/>
  <c r="BC34" i="11"/>
  <c r="BK93" i="11"/>
  <c r="BJ93" i="11"/>
  <c r="BI93" i="11"/>
  <c r="BH93" i="11"/>
  <c r="BG93" i="11"/>
  <c r="BF93" i="11"/>
  <c r="BE93" i="11"/>
  <c r="BD93" i="11"/>
  <c r="BC93" i="11"/>
  <c r="BJ155" i="11"/>
  <c r="BI155" i="11"/>
  <c r="BH155" i="11"/>
  <c r="BG155" i="11"/>
  <c r="BF155" i="11"/>
  <c r="BE155" i="11"/>
  <c r="BD155" i="11"/>
  <c r="BC155" i="11"/>
  <c r="BK155" i="11"/>
  <c r="BB83" i="11"/>
  <c r="BA83" i="11"/>
  <c r="AZ83" i="11"/>
  <c r="AX83" i="11"/>
  <c r="BB115" i="11"/>
  <c r="BA115" i="11"/>
  <c r="AZ115" i="11"/>
  <c r="AX115" i="11"/>
  <c r="BB144" i="11"/>
  <c r="BA144" i="11"/>
  <c r="AZ144" i="11"/>
  <c r="AX144" i="11"/>
  <c r="BB174" i="11"/>
  <c r="BA174" i="11"/>
  <c r="AZ174" i="11"/>
  <c r="AX174" i="11"/>
  <c r="BB38" i="11"/>
  <c r="BA38" i="11"/>
  <c r="AZ38" i="11"/>
  <c r="AX38" i="11"/>
  <c r="BB129" i="11"/>
  <c r="BA129" i="11"/>
  <c r="AZ129" i="11"/>
  <c r="AX129" i="11"/>
  <c r="BB166" i="11"/>
  <c r="BA166" i="11"/>
  <c r="AZ166" i="11"/>
  <c r="AX166" i="11"/>
  <c r="AI102" i="9"/>
  <c r="AJ102" i="9"/>
  <c r="AK102" i="9"/>
  <c r="AI398" i="8"/>
  <c r="AJ398" i="8"/>
  <c r="AK398" i="8"/>
  <c r="AI519" i="8"/>
  <c r="AH519" i="8" s="1"/>
  <c r="AJ519" i="8"/>
  <c r="AK519" i="8"/>
  <c r="AI193" i="8"/>
  <c r="AK193" i="8"/>
  <c r="AJ193" i="8"/>
  <c r="AJ121" i="8"/>
  <c r="AK121" i="8"/>
  <c r="AI121" i="8"/>
  <c r="AH121" i="8" s="1"/>
  <c r="AA121" i="8" s="1"/>
  <c r="AI317" i="9"/>
  <c r="AJ317" i="9"/>
  <c r="AH317" i="9" s="1"/>
  <c r="AA317" i="9" s="1"/>
  <c r="AB317" i="9" s="1"/>
  <c r="AK317" i="9"/>
  <c r="AI556" i="9"/>
  <c r="AI521" i="8"/>
  <c r="AH521" i="8" s="1"/>
  <c r="AJ521" i="8"/>
  <c r="AK521" i="8"/>
  <c r="AI539" i="8"/>
  <c r="AJ539" i="8"/>
  <c r="AK539" i="8"/>
  <c r="AI162" i="8"/>
  <c r="AJ162" i="8"/>
  <c r="AH162" i="8" s="1"/>
  <c r="AA162" i="8" s="1"/>
  <c r="AK162" i="8"/>
  <c r="BB38" i="8"/>
  <c r="BA38" i="8"/>
  <c r="AI386" i="9"/>
  <c r="AH386" i="9" s="1"/>
  <c r="AJ386" i="9"/>
  <c r="AK386" i="9"/>
  <c r="AI260" i="8"/>
  <c r="AJ260" i="8"/>
  <c r="AK260" i="8"/>
  <c r="AI94" i="8"/>
  <c r="AJ94" i="8"/>
  <c r="AK94" i="8"/>
  <c r="AI101" i="8"/>
  <c r="AH101" i="8" s="1"/>
  <c r="AA101" i="8" s="1"/>
  <c r="AB101" i="8" s="1"/>
  <c r="AJ101" i="8"/>
  <c r="AK101" i="8"/>
  <c r="AI134" i="8"/>
  <c r="AJ134" i="8"/>
  <c r="AH134" i="8" s="1"/>
  <c r="AA134" i="8" s="1"/>
  <c r="AB134" i="8" s="1"/>
  <c r="AK134" i="8"/>
  <c r="AJ74" i="11"/>
  <c r="AI74" i="11"/>
  <c r="BB62" i="11"/>
  <c r="BA62" i="11"/>
  <c r="AZ62" i="11"/>
  <c r="AX62" i="11"/>
  <c r="BB43" i="11"/>
  <c r="BA43" i="11"/>
  <c r="AZ43" i="11"/>
  <c r="AX43" i="11"/>
  <c r="BB109" i="11"/>
  <c r="BA109" i="11"/>
  <c r="AZ109" i="11"/>
  <c r="AX109" i="11"/>
  <c r="BB151" i="11"/>
  <c r="BA151" i="11"/>
  <c r="AZ151" i="11"/>
  <c r="AX151" i="11"/>
  <c r="AI58" i="8"/>
  <c r="AJ58" i="8"/>
  <c r="AJ110" i="9"/>
  <c r="AK415" i="8"/>
  <c r="AI415" i="8"/>
  <c r="AJ415" i="8"/>
  <c r="AJ226" i="8"/>
  <c r="AK226" i="8"/>
  <c r="AI226" i="8"/>
  <c r="AH226" i="8" s="1"/>
  <c r="AA226" i="8" s="1"/>
  <c r="AI199" i="8"/>
  <c r="AJ199" i="8"/>
  <c r="AK199" i="8"/>
  <c r="AI338" i="9"/>
  <c r="AJ338" i="9"/>
  <c r="AK338" i="9"/>
  <c r="AI219" i="9"/>
  <c r="AH219" i="9" s="1"/>
  <c r="AA219" i="9" s="1"/>
  <c r="AB219" i="9" s="1"/>
  <c r="AJ219" i="9"/>
  <c r="AK219" i="9"/>
  <c r="BA34" i="9"/>
  <c r="BB34" i="9"/>
  <c r="AI394" i="8"/>
  <c r="AJ394" i="8"/>
  <c r="AK394" i="8"/>
  <c r="AK549" i="8"/>
  <c r="AI549" i="8"/>
  <c r="AH549" i="8" s="1"/>
  <c r="AA549" i="8" s="1"/>
  <c r="AJ549" i="8"/>
  <c r="AI260" i="9"/>
  <c r="AK260" i="9"/>
  <c r="AJ260" i="9"/>
  <c r="BB16" i="9"/>
  <c r="BA16" i="9"/>
  <c r="AK239" i="8"/>
  <c r="AI239" i="8"/>
  <c r="AJ239" i="8"/>
  <c r="AK120" i="8"/>
  <c r="AI120" i="8"/>
  <c r="AJ120" i="8"/>
  <c r="AI397" i="9"/>
  <c r="AJ397" i="9"/>
  <c r="AK397" i="9"/>
  <c r="AI224" i="9"/>
  <c r="AJ224" i="9"/>
  <c r="AK224" i="9"/>
  <c r="BB7" i="9"/>
  <c r="BA7" i="9"/>
  <c r="AZ7" i="9"/>
  <c r="AX7" i="9"/>
  <c r="BB77" i="11"/>
  <c r="BA77" i="11"/>
  <c r="AZ77" i="11"/>
  <c r="AX77" i="11"/>
  <c r="BB119" i="11"/>
  <c r="BA119" i="11"/>
  <c r="AZ119" i="11"/>
  <c r="AX119" i="11"/>
  <c r="BB104" i="11"/>
  <c r="BA104" i="11"/>
  <c r="BB122" i="11"/>
  <c r="BA122" i="11"/>
  <c r="BB180" i="11"/>
  <c r="BA180" i="11"/>
  <c r="AZ180" i="11"/>
  <c r="AX180" i="11"/>
  <c r="BB158" i="11"/>
  <c r="BA158" i="11"/>
  <c r="AZ158" i="11"/>
  <c r="AX158" i="11"/>
  <c r="BB186" i="11"/>
  <c r="BA186" i="11"/>
  <c r="AZ186" i="11"/>
  <c r="AX186" i="11"/>
  <c r="G39" i="1"/>
  <c r="I39" i="1" s="1"/>
  <c r="BH30" i="11"/>
  <c r="BG30" i="11"/>
  <c r="BF30" i="11"/>
  <c r="BE30" i="11"/>
  <c r="BD30" i="11"/>
  <c r="BC30" i="11"/>
  <c r="BK30" i="11"/>
  <c r="BJ30" i="11"/>
  <c r="BI30" i="11"/>
  <c r="BI139" i="11"/>
  <c r="BH139" i="11"/>
  <c r="BG139" i="11"/>
  <c r="BF139" i="11"/>
  <c r="BE139" i="11"/>
  <c r="BD139" i="11"/>
  <c r="BC139" i="11"/>
  <c r="BK139" i="11"/>
  <c r="BJ139" i="11"/>
  <c r="BK172" i="11"/>
  <c r="BJ172" i="11"/>
  <c r="BI172" i="11"/>
  <c r="BH172" i="11"/>
  <c r="BG172" i="11"/>
  <c r="BF172" i="11"/>
  <c r="BE172" i="11"/>
  <c r="BD172" i="11"/>
  <c r="BC172" i="11"/>
  <c r="BH44" i="11"/>
  <c r="BG44" i="11"/>
  <c r="BF44" i="11"/>
  <c r="BE44" i="11"/>
  <c r="BD44" i="11"/>
  <c r="BC44" i="11"/>
  <c r="BJ44" i="11"/>
  <c r="BK44" i="11"/>
  <c r="BI44" i="11"/>
  <c r="BK113" i="11"/>
  <c r="BJ113" i="11"/>
  <c r="BI113" i="11"/>
  <c r="BH113" i="11"/>
  <c r="BG113" i="11"/>
  <c r="BF113" i="11"/>
  <c r="BE113" i="11"/>
  <c r="BD113" i="11"/>
  <c r="BC113" i="11"/>
  <c r="AT58" i="11"/>
  <c r="AS58" i="11" s="1"/>
  <c r="AR58" i="11" s="1"/>
  <c r="AQ58" i="11" s="1"/>
  <c r="AP58" i="11" s="1"/>
  <c r="AO58" i="11" s="1"/>
  <c r="AN58" i="11" s="1"/>
  <c r="AM58" i="11" s="1"/>
  <c r="AL58" i="11" s="1"/>
  <c r="AT183" i="11"/>
  <c r="AS183" i="11" s="1"/>
  <c r="AR183" i="11" s="1"/>
  <c r="AQ183" i="11" s="1"/>
  <c r="AP183" i="11" s="1"/>
  <c r="AO183" i="11" s="1"/>
  <c r="AN183" i="11" s="1"/>
  <c r="AM183" i="11" s="1"/>
  <c r="AL183" i="11" s="1"/>
  <c r="BI45" i="11"/>
  <c r="BH45" i="11"/>
  <c r="BG45" i="11"/>
  <c r="BF45" i="11"/>
  <c r="BE45" i="11"/>
  <c r="BD45" i="11"/>
  <c r="BC45" i="11"/>
  <c r="BK45" i="11"/>
  <c r="BJ45" i="11"/>
  <c r="BK141" i="11"/>
  <c r="BJ141" i="11"/>
  <c r="BI141" i="11"/>
  <c r="BH141" i="11"/>
  <c r="BG141" i="11"/>
  <c r="BF141" i="11"/>
  <c r="BE141" i="11"/>
  <c r="BD141" i="11"/>
  <c r="BC141" i="11"/>
  <c r="BK39" i="11"/>
  <c r="BJ39" i="11"/>
  <c r="BI39" i="11"/>
  <c r="BH39" i="11"/>
  <c r="BG39" i="11"/>
  <c r="BF39" i="11"/>
  <c r="BE39" i="11"/>
  <c r="BD39" i="11"/>
  <c r="BC39" i="11"/>
  <c r="BK66" i="11"/>
  <c r="BJ66" i="11"/>
  <c r="BI66" i="11"/>
  <c r="BH66" i="11"/>
  <c r="BG66" i="11"/>
  <c r="BF66" i="11"/>
  <c r="BE66" i="11"/>
  <c r="BD66" i="11"/>
  <c r="BC66" i="11"/>
  <c r="BK91" i="11"/>
  <c r="BJ91" i="11"/>
  <c r="BI91" i="11"/>
  <c r="BH91" i="11"/>
  <c r="BG91" i="11"/>
  <c r="BF91" i="11"/>
  <c r="BE91" i="11"/>
  <c r="BD91" i="11"/>
  <c r="BC91" i="11"/>
  <c r="BK15" i="11"/>
  <c r="BJ15" i="11"/>
  <c r="BI15" i="11"/>
  <c r="BH15" i="11"/>
  <c r="BG15" i="11"/>
  <c r="BF15" i="11"/>
  <c r="BE15" i="11"/>
  <c r="BD15" i="11"/>
  <c r="BC15" i="11"/>
  <c r="AT102" i="11"/>
  <c r="AS102" i="11" s="1"/>
  <c r="AR102" i="11" s="1"/>
  <c r="AQ102" i="11" s="1"/>
  <c r="AP102" i="11" s="1"/>
  <c r="AO102" i="11" s="1"/>
  <c r="AN102" i="11" s="1"/>
  <c r="AM102" i="11" s="1"/>
  <c r="AL102" i="11" s="1"/>
  <c r="AK102" i="11" s="1"/>
  <c r="AT127" i="11"/>
  <c r="AS127" i="11" s="1"/>
  <c r="AR127" i="11" s="1"/>
  <c r="AQ127" i="11" s="1"/>
  <c r="AP127" i="11" s="1"/>
  <c r="AO127" i="11" s="1"/>
  <c r="AN127" i="11" s="1"/>
  <c r="AM127" i="11" s="1"/>
  <c r="AL127" i="11" s="1"/>
  <c r="AT135" i="11"/>
  <c r="AS135" i="11" s="1"/>
  <c r="AR135" i="11" s="1"/>
  <c r="AQ135" i="11" s="1"/>
  <c r="AP135" i="11" s="1"/>
  <c r="AO135" i="11" s="1"/>
  <c r="AN135" i="11" s="1"/>
  <c r="AM135" i="11" s="1"/>
  <c r="AL135" i="11" s="1"/>
  <c r="AI135" i="11" s="1"/>
  <c r="AT619" i="11"/>
  <c r="AS619" i="11" s="1"/>
  <c r="AR619" i="11" s="1"/>
  <c r="AQ619" i="11" s="1"/>
  <c r="AP619" i="11" s="1"/>
  <c r="AO619" i="11" s="1"/>
  <c r="AN619" i="11" s="1"/>
  <c r="AM619" i="11" s="1"/>
  <c r="AL619" i="11" s="1"/>
  <c r="AT598" i="11"/>
  <c r="AS598" i="11" s="1"/>
  <c r="AR598" i="11" s="1"/>
  <c r="AQ598" i="11" s="1"/>
  <c r="AP598" i="11" s="1"/>
  <c r="AO598" i="11" s="1"/>
  <c r="AN598" i="11" s="1"/>
  <c r="AM598" i="11" s="1"/>
  <c r="AL598" i="11" s="1"/>
  <c r="AK598" i="11" s="1"/>
  <c r="AT615" i="11"/>
  <c r="AS615" i="11" s="1"/>
  <c r="AR615" i="11" s="1"/>
  <c r="AQ615" i="11" s="1"/>
  <c r="AP615" i="11" s="1"/>
  <c r="AO615" i="11" s="1"/>
  <c r="AN615" i="11" s="1"/>
  <c r="AM615" i="11" s="1"/>
  <c r="AL615" i="11" s="1"/>
  <c r="AT552" i="11"/>
  <c r="AS552" i="11" s="1"/>
  <c r="AR552" i="11" s="1"/>
  <c r="AQ552" i="11" s="1"/>
  <c r="AP552" i="11" s="1"/>
  <c r="AO552" i="11" s="1"/>
  <c r="AN552" i="11" s="1"/>
  <c r="AM552" i="11" s="1"/>
  <c r="AL552" i="11" s="1"/>
  <c r="AT594" i="11"/>
  <c r="AS594" i="11" s="1"/>
  <c r="AR594" i="11" s="1"/>
  <c r="AQ594" i="11" s="1"/>
  <c r="AP594" i="11" s="1"/>
  <c r="AO594" i="11" s="1"/>
  <c r="AN594" i="11" s="1"/>
  <c r="AM594" i="11" s="1"/>
  <c r="AL594" i="11" s="1"/>
  <c r="AT592" i="11"/>
  <c r="AS592" i="11" s="1"/>
  <c r="AR592" i="11" s="1"/>
  <c r="AQ592" i="11" s="1"/>
  <c r="AP592" i="11" s="1"/>
  <c r="AO592" i="11" s="1"/>
  <c r="AN592" i="11" s="1"/>
  <c r="AM592" i="11" s="1"/>
  <c r="AL592" i="11" s="1"/>
  <c r="AT611" i="11"/>
  <c r="AS611" i="11" s="1"/>
  <c r="AR611" i="11" s="1"/>
  <c r="AQ611" i="11" s="1"/>
  <c r="AP611" i="11" s="1"/>
  <c r="AO611" i="11" s="1"/>
  <c r="AN611" i="11" s="1"/>
  <c r="AM611" i="11" s="1"/>
  <c r="AL611" i="11" s="1"/>
  <c r="AJ611" i="11" s="1"/>
  <c r="AT561" i="11"/>
  <c r="AS561" i="11" s="1"/>
  <c r="AR561" i="11" s="1"/>
  <c r="AQ561" i="11" s="1"/>
  <c r="AP561" i="11" s="1"/>
  <c r="AO561" i="11" s="1"/>
  <c r="AN561" i="11" s="1"/>
  <c r="AM561" i="11" s="1"/>
  <c r="AL561" i="11" s="1"/>
  <c r="AT412" i="11"/>
  <c r="AS412" i="11" s="1"/>
  <c r="AR412" i="11" s="1"/>
  <c r="AQ412" i="11" s="1"/>
  <c r="AP412" i="11" s="1"/>
  <c r="AO412" i="11" s="1"/>
  <c r="AN412" i="11" s="1"/>
  <c r="AM412" i="11" s="1"/>
  <c r="AL412" i="11" s="1"/>
  <c r="AT383" i="11"/>
  <c r="AS383" i="11" s="1"/>
  <c r="AR383" i="11" s="1"/>
  <c r="AQ383" i="11" s="1"/>
  <c r="AP383" i="11" s="1"/>
  <c r="AO383" i="11" s="1"/>
  <c r="AN383" i="11" s="1"/>
  <c r="AM383" i="11" s="1"/>
  <c r="AL383" i="11" s="1"/>
  <c r="AT389" i="11"/>
  <c r="AS389" i="11" s="1"/>
  <c r="AR389" i="11" s="1"/>
  <c r="AQ389" i="11" s="1"/>
  <c r="AP389" i="11" s="1"/>
  <c r="AO389" i="11" s="1"/>
  <c r="AN389" i="11" s="1"/>
  <c r="AM389" i="11" s="1"/>
  <c r="AL389" i="11" s="1"/>
  <c r="AT372" i="11"/>
  <c r="AS372" i="11" s="1"/>
  <c r="AR372" i="11" s="1"/>
  <c r="AQ372" i="11" s="1"/>
  <c r="AP372" i="11" s="1"/>
  <c r="AO372" i="11" s="1"/>
  <c r="AN372" i="11" s="1"/>
  <c r="AM372" i="11" s="1"/>
  <c r="AL372" i="11" s="1"/>
  <c r="AT313" i="11"/>
  <c r="AS313" i="11" s="1"/>
  <c r="AR313" i="11" s="1"/>
  <c r="AQ313" i="11" s="1"/>
  <c r="AP313" i="11" s="1"/>
  <c r="AO313" i="11" s="1"/>
  <c r="AN313" i="11" s="1"/>
  <c r="AM313" i="11" s="1"/>
  <c r="AL313" i="11" s="1"/>
  <c r="AI313" i="11" s="1"/>
  <c r="AT386" i="11"/>
  <c r="AS386" i="11" s="1"/>
  <c r="AR386" i="11" s="1"/>
  <c r="AQ386" i="11" s="1"/>
  <c r="AP386" i="11" s="1"/>
  <c r="AO386" i="11" s="1"/>
  <c r="AN386" i="11" s="1"/>
  <c r="AM386" i="11" s="1"/>
  <c r="AL386" i="11" s="1"/>
  <c r="AT308" i="11"/>
  <c r="AS308" i="11" s="1"/>
  <c r="AR308" i="11" s="1"/>
  <c r="AQ308" i="11" s="1"/>
  <c r="AP308" i="11" s="1"/>
  <c r="AO308" i="11" s="1"/>
  <c r="AN308" i="11" s="1"/>
  <c r="AM308" i="11" s="1"/>
  <c r="AL308" i="11" s="1"/>
  <c r="AT293" i="11"/>
  <c r="AS293" i="11" s="1"/>
  <c r="AR293" i="11" s="1"/>
  <c r="AQ293" i="11" s="1"/>
  <c r="AP293" i="11" s="1"/>
  <c r="AO293" i="11" s="1"/>
  <c r="AN293" i="11" s="1"/>
  <c r="AM293" i="11" s="1"/>
  <c r="AL293" i="11" s="1"/>
  <c r="AJ293" i="11" s="1"/>
  <c r="AT213" i="11"/>
  <c r="AS213" i="11" s="1"/>
  <c r="AR213" i="11" s="1"/>
  <c r="AQ213" i="11" s="1"/>
  <c r="AP213" i="11" s="1"/>
  <c r="AO213" i="11" s="1"/>
  <c r="AN213" i="11" s="1"/>
  <c r="AM213" i="11" s="1"/>
  <c r="AL213" i="11" s="1"/>
  <c r="AT200" i="11"/>
  <c r="AS200" i="11" s="1"/>
  <c r="AR200" i="11" s="1"/>
  <c r="AQ200" i="11" s="1"/>
  <c r="AP200" i="11" s="1"/>
  <c r="AO200" i="11" s="1"/>
  <c r="AN200" i="11" s="1"/>
  <c r="AM200" i="11" s="1"/>
  <c r="AL200" i="11" s="1"/>
  <c r="AT222" i="11"/>
  <c r="AS222" i="11" s="1"/>
  <c r="AR222" i="11" s="1"/>
  <c r="AQ222" i="11" s="1"/>
  <c r="AP222" i="11" s="1"/>
  <c r="AO222" i="11" s="1"/>
  <c r="AN222" i="11" s="1"/>
  <c r="AM222" i="11" s="1"/>
  <c r="AL222" i="11" s="1"/>
  <c r="BK64" i="11"/>
  <c r="BJ64" i="11"/>
  <c r="BI64" i="11"/>
  <c r="BH64" i="11"/>
  <c r="BG64" i="11"/>
  <c r="BF64" i="11"/>
  <c r="BE64" i="11"/>
  <c r="BD64" i="11"/>
  <c r="BC64" i="11"/>
  <c r="BK128" i="11"/>
  <c r="BJ128" i="11"/>
  <c r="BI128" i="11"/>
  <c r="BH128" i="11"/>
  <c r="BG128" i="11"/>
  <c r="BF128" i="11"/>
  <c r="BE128" i="11"/>
  <c r="BD128" i="11"/>
  <c r="BC128" i="11"/>
  <c r="G188" i="1"/>
  <c r="I188" i="1" s="1"/>
  <c r="G52" i="1"/>
  <c r="H52" i="1" s="1"/>
  <c r="BK90" i="11"/>
  <c r="BJ90" i="11"/>
  <c r="BI90" i="11"/>
  <c r="BH90" i="11"/>
  <c r="BG90" i="11"/>
  <c r="BF90" i="11"/>
  <c r="BE90" i="11"/>
  <c r="BD90" i="11"/>
  <c r="BC90" i="11"/>
  <c r="BJ138" i="11"/>
  <c r="BI138" i="11"/>
  <c r="BH138" i="11"/>
  <c r="BG138" i="11"/>
  <c r="BF138" i="11"/>
  <c r="BE138" i="11"/>
  <c r="BD138" i="11"/>
  <c r="BC138" i="11"/>
  <c r="BK138" i="11"/>
  <c r="BK146" i="11"/>
  <c r="BJ146" i="11"/>
  <c r="BI146" i="11"/>
  <c r="BH146" i="11"/>
  <c r="BG146" i="11"/>
  <c r="BF146" i="11"/>
  <c r="BE146" i="11"/>
  <c r="BD146" i="11"/>
  <c r="BC146" i="11"/>
  <c r="AT179" i="11"/>
  <c r="AS179" i="11" s="1"/>
  <c r="AR179" i="11" s="1"/>
  <c r="AQ179" i="11" s="1"/>
  <c r="AP179" i="11" s="1"/>
  <c r="AO179" i="11" s="1"/>
  <c r="AN179" i="11" s="1"/>
  <c r="AM179" i="11" s="1"/>
  <c r="AL179" i="11" s="1"/>
  <c r="AK179" i="11" s="1"/>
  <c r="BK49" i="11"/>
  <c r="BJ49" i="11"/>
  <c r="BI49" i="11"/>
  <c r="BH49" i="11"/>
  <c r="BG49" i="11"/>
  <c r="BF49" i="11"/>
  <c r="BE49" i="11"/>
  <c r="BD49" i="11"/>
  <c r="BC49" i="11"/>
  <c r="BK161" i="11"/>
  <c r="BJ161" i="11"/>
  <c r="BI161" i="11"/>
  <c r="BH161" i="11"/>
  <c r="BG161" i="11"/>
  <c r="BF161" i="11"/>
  <c r="BE161" i="11"/>
  <c r="BD161" i="11"/>
  <c r="BC161" i="11"/>
  <c r="BK105" i="11"/>
  <c r="BJ105" i="11"/>
  <c r="BI105" i="11"/>
  <c r="BH105" i="11"/>
  <c r="BG105" i="11"/>
  <c r="BF105" i="11"/>
  <c r="BE105" i="11"/>
  <c r="BD105" i="11"/>
  <c r="BC105" i="11"/>
  <c r="BK118" i="11"/>
  <c r="BJ118" i="11"/>
  <c r="BI118" i="11"/>
  <c r="BH118" i="11"/>
  <c r="BG118" i="11"/>
  <c r="BF118" i="11"/>
  <c r="BE118" i="11"/>
  <c r="BD118" i="11"/>
  <c r="BC118" i="11"/>
  <c r="BK33" i="11"/>
  <c r="BJ33" i="11"/>
  <c r="BI33" i="11"/>
  <c r="BH33" i="11"/>
  <c r="BG33" i="11"/>
  <c r="BF33" i="11"/>
  <c r="BE33" i="11"/>
  <c r="BD33" i="11"/>
  <c r="BC33" i="11"/>
  <c r="BK25" i="11"/>
  <c r="BJ25" i="11"/>
  <c r="BI25" i="11"/>
  <c r="BH25" i="11"/>
  <c r="BG25" i="11"/>
  <c r="BF25" i="11"/>
  <c r="BE25" i="11"/>
  <c r="BD25" i="11"/>
  <c r="BC25" i="11"/>
  <c r="BK46" i="11"/>
  <c r="BJ46" i="11"/>
  <c r="BI46" i="11"/>
  <c r="BH46" i="11"/>
  <c r="BG46" i="11"/>
  <c r="BF46" i="11"/>
  <c r="BE46" i="11"/>
  <c r="BD46" i="11"/>
  <c r="BC46" i="11"/>
  <c r="BK181" i="11"/>
  <c r="BJ181" i="11"/>
  <c r="BI181" i="11"/>
  <c r="BH181" i="11"/>
  <c r="BG181" i="11"/>
  <c r="BF181" i="11"/>
  <c r="BE181" i="11"/>
  <c r="BD181" i="11"/>
  <c r="BC181" i="11"/>
  <c r="AT123" i="11"/>
  <c r="AS123" i="11" s="1"/>
  <c r="AR123" i="11"/>
  <c r="AQ123" i="11" s="1"/>
  <c r="AP123" i="11" s="1"/>
  <c r="AO123" i="11" s="1"/>
  <c r="AN123" i="11" s="1"/>
  <c r="AM123" i="11" s="1"/>
  <c r="AL123" i="11" s="1"/>
  <c r="AT116" i="11"/>
  <c r="AS116" i="11" s="1"/>
  <c r="AR116" i="11" s="1"/>
  <c r="AQ116" i="11" s="1"/>
  <c r="AP116" i="11" s="1"/>
  <c r="AO116" i="11" s="1"/>
  <c r="AN116" i="11" s="1"/>
  <c r="AM116" i="11" s="1"/>
  <c r="AL116" i="11" s="1"/>
  <c r="AT617" i="11"/>
  <c r="AS617" i="11" s="1"/>
  <c r="AR617" i="11" s="1"/>
  <c r="AQ617" i="11" s="1"/>
  <c r="AP617" i="11" s="1"/>
  <c r="AO617" i="11" s="1"/>
  <c r="AN617" i="11" s="1"/>
  <c r="AM617" i="11" s="1"/>
  <c r="AL617" i="11" s="1"/>
  <c r="AT604" i="11"/>
  <c r="AS604" i="11" s="1"/>
  <c r="AR604" i="11" s="1"/>
  <c r="AQ604" i="11" s="1"/>
  <c r="AP604" i="11" s="1"/>
  <c r="AO604" i="11" s="1"/>
  <c r="AN604" i="11" s="1"/>
  <c r="AM604" i="11" s="1"/>
  <c r="AL604" i="11" s="1"/>
  <c r="AJ604" i="11" s="1"/>
  <c r="AT553" i="11"/>
  <c r="AS553" i="11" s="1"/>
  <c r="AR553" i="11" s="1"/>
  <c r="AQ553" i="11" s="1"/>
  <c r="AP553" i="11" s="1"/>
  <c r="AO553" i="11" s="1"/>
  <c r="AN553" i="11" s="1"/>
  <c r="AM553" i="11" s="1"/>
  <c r="AL553" i="11" s="1"/>
  <c r="AJ553" i="11" s="1"/>
  <c r="AT404" i="11"/>
  <c r="AS404" i="11" s="1"/>
  <c r="AR404" i="11" s="1"/>
  <c r="AQ404" i="11" s="1"/>
  <c r="AP404" i="11" s="1"/>
  <c r="AO404" i="11" s="1"/>
  <c r="AN404" i="11" s="1"/>
  <c r="AM404" i="11" s="1"/>
  <c r="AL404" i="11" s="1"/>
  <c r="AI404" i="11" s="1"/>
  <c r="AT506" i="11"/>
  <c r="AS506" i="11" s="1"/>
  <c r="AR506" i="11" s="1"/>
  <c r="AQ506" i="11" s="1"/>
  <c r="AP506" i="11" s="1"/>
  <c r="AO506" i="11" s="1"/>
  <c r="AN506" i="11" s="1"/>
  <c r="AM506" i="11" s="1"/>
  <c r="AL506" i="11" s="1"/>
  <c r="AI506" i="11" s="1"/>
  <c r="AT439" i="11"/>
  <c r="AS439" i="11" s="1"/>
  <c r="AR439" i="11" s="1"/>
  <c r="AQ439" i="11" s="1"/>
  <c r="AP439" i="11" s="1"/>
  <c r="AO439" i="11" s="1"/>
  <c r="AN439" i="11" s="1"/>
  <c r="AM439" i="11" s="1"/>
  <c r="AL439" i="11" s="1"/>
  <c r="AI439" i="11" s="1"/>
  <c r="AT429" i="11"/>
  <c r="AS429" i="11" s="1"/>
  <c r="AR429" i="11" s="1"/>
  <c r="AQ429" i="11" s="1"/>
  <c r="AP429" i="11" s="1"/>
  <c r="AO429" i="11" s="1"/>
  <c r="AN429" i="11" s="1"/>
  <c r="AM429" i="11" s="1"/>
  <c r="AL429" i="11" s="1"/>
  <c r="AT401" i="11"/>
  <c r="AS401" i="11" s="1"/>
  <c r="AR401" i="11" s="1"/>
  <c r="AQ401" i="11" s="1"/>
  <c r="AP401" i="11" s="1"/>
  <c r="AO401" i="11" s="1"/>
  <c r="AN401" i="11" s="1"/>
  <c r="AM401" i="11" s="1"/>
  <c r="AL401" i="11" s="1"/>
  <c r="AT432" i="11"/>
  <c r="AS432" i="11" s="1"/>
  <c r="AR432" i="11" s="1"/>
  <c r="AQ432" i="11" s="1"/>
  <c r="AP432" i="11" s="1"/>
  <c r="AO432" i="11" s="1"/>
  <c r="AN432" i="11" s="1"/>
  <c r="AM432" i="11" s="1"/>
  <c r="AL432" i="11" s="1"/>
  <c r="AT280" i="11"/>
  <c r="AS280" i="11" s="1"/>
  <c r="AR280" i="11" s="1"/>
  <c r="AQ280" i="11" s="1"/>
  <c r="AP280" i="11" s="1"/>
  <c r="AO280" i="11" s="1"/>
  <c r="AN280" i="11" s="1"/>
  <c r="AM280" i="11" s="1"/>
  <c r="AL280" i="11" s="1"/>
  <c r="AT294" i="11"/>
  <c r="AS294" i="11" s="1"/>
  <c r="AR294" i="11" s="1"/>
  <c r="AQ294" i="11" s="1"/>
  <c r="AP294" i="11" s="1"/>
  <c r="AO294" i="11" s="1"/>
  <c r="AN294" i="11" s="1"/>
  <c r="AM294" i="11" s="1"/>
  <c r="AL294" i="11" s="1"/>
  <c r="AT305" i="11"/>
  <c r="AS305" i="11" s="1"/>
  <c r="AR305" i="11" s="1"/>
  <c r="AQ305" i="11" s="1"/>
  <c r="AP305" i="11" s="1"/>
  <c r="AO305" i="11" s="1"/>
  <c r="AN305" i="11" s="1"/>
  <c r="AM305" i="11" s="1"/>
  <c r="AL305" i="11" s="1"/>
  <c r="AT509" i="11"/>
  <c r="AS509" i="11" s="1"/>
  <c r="AR509" i="11" s="1"/>
  <c r="AQ509" i="11" s="1"/>
  <c r="AP509" i="11" s="1"/>
  <c r="AO509" i="11" s="1"/>
  <c r="AN509" i="11" s="1"/>
  <c r="AM509" i="11" s="1"/>
  <c r="AL509" i="11" s="1"/>
  <c r="AK509" i="11" s="1"/>
  <c r="AT374" i="11"/>
  <c r="AS374" i="11" s="1"/>
  <c r="AR374" i="11" s="1"/>
  <c r="AQ374" i="11" s="1"/>
  <c r="AP374" i="11" s="1"/>
  <c r="AO374" i="11" s="1"/>
  <c r="AN374" i="11" s="1"/>
  <c r="AM374" i="11" s="1"/>
  <c r="AL374" i="11" s="1"/>
  <c r="AT300" i="11"/>
  <c r="AS300" i="11" s="1"/>
  <c r="AR300" i="11" s="1"/>
  <c r="AQ300" i="11" s="1"/>
  <c r="AP300" i="11" s="1"/>
  <c r="AO300" i="11" s="1"/>
  <c r="AN300" i="11" s="1"/>
  <c r="AM300" i="11" s="1"/>
  <c r="AL300" i="11" s="1"/>
  <c r="AT307" i="11"/>
  <c r="AS307" i="11" s="1"/>
  <c r="AR307" i="11" s="1"/>
  <c r="AQ307" i="11" s="1"/>
  <c r="AP307" i="11" s="1"/>
  <c r="AO307" i="11" s="1"/>
  <c r="AN307" i="11" s="1"/>
  <c r="AM307" i="11" s="1"/>
  <c r="AL307" i="11" s="1"/>
  <c r="AT243" i="11"/>
  <c r="AS243" i="11" s="1"/>
  <c r="AR243" i="11" s="1"/>
  <c r="AQ243" i="11" s="1"/>
  <c r="AP243" i="11" s="1"/>
  <c r="AO243" i="11" s="1"/>
  <c r="AN243" i="11" s="1"/>
  <c r="AM243" i="11" s="1"/>
  <c r="AL243" i="11" s="1"/>
  <c r="AJ243" i="11" s="1"/>
  <c r="AT178" i="11"/>
  <c r="AS178" i="11" s="1"/>
  <c r="AR178" i="11" s="1"/>
  <c r="AQ178" i="11" s="1"/>
  <c r="AP178" i="11" s="1"/>
  <c r="AO178" i="11" s="1"/>
  <c r="AN178" i="11" s="1"/>
  <c r="AM178" i="11" s="1"/>
  <c r="AL178" i="11" s="1"/>
  <c r="AK178" i="11" s="1"/>
  <c r="AT205" i="11"/>
  <c r="AS205" i="11" s="1"/>
  <c r="AR205" i="11" s="1"/>
  <c r="AQ205" i="11" s="1"/>
  <c r="AP205" i="11" s="1"/>
  <c r="AO205" i="11" s="1"/>
  <c r="AN205" i="11" s="1"/>
  <c r="AM205" i="11" s="1"/>
  <c r="AL205" i="11" s="1"/>
  <c r="AT192" i="11"/>
  <c r="AS192" i="11" s="1"/>
  <c r="AR192" i="11" s="1"/>
  <c r="AQ192" i="11" s="1"/>
  <c r="AP192" i="11" s="1"/>
  <c r="AO192" i="11" s="1"/>
  <c r="AN192" i="11" s="1"/>
  <c r="AM192" i="11" s="1"/>
  <c r="AL192" i="11" s="1"/>
  <c r="BK78" i="11"/>
  <c r="BJ78" i="11"/>
  <c r="BI78" i="11"/>
  <c r="BH78" i="11"/>
  <c r="BG78" i="11"/>
  <c r="BF78" i="11"/>
  <c r="BE78" i="11"/>
  <c r="BD78" i="11"/>
  <c r="BC78" i="11"/>
  <c r="BJ160" i="11"/>
  <c r="BI160" i="11"/>
  <c r="BH160" i="11"/>
  <c r="BG160" i="11"/>
  <c r="BF160" i="11"/>
  <c r="BE160" i="11"/>
  <c r="BD160" i="11"/>
  <c r="BC160" i="11"/>
  <c r="BK160" i="11"/>
  <c r="BK51" i="11"/>
  <c r="BJ51" i="11"/>
  <c r="BI51" i="11"/>
  <c r="BH51" i="11"/>
  <c r="BG51" i="11"/>
  <c r="BF51" i="11"/>
  <c r="BE51" i="11"/>
  <c r="BD51" i="11"/>
  <c r="BC51" i="11"/>
  <c r="BK121" i="11"/>
  <c r="BJ121" i="11"/>
  <c r="BI121" i="11"/>
  <c r="BH121" i="11"/>
  <c r="BG121" i="11"/>
  <c r="BF121" i="11"/>
  <c r="BE121" i="11"/>
  <c r="BD121" i="11"/>
  <c r="BC121" i="11"/>
  <c r="BK106" i="11"/>
  <c r="BJ106" i="11"/>
  <c r="BI106" i="11"/>
  <c r="BH106" i="11"/>
  <c r="BG106" i="11"/>
  <c r="BF106" i="11"/>
  <c r="BE106" i="11"/>
  <c r="BD106" i="11"/>
  <c r="BC106" i="11"/>
  <c r="BK137" i="11"/>
  <c r="BJ137" i="11"/>
  <c r="BI137" i="11"/>
  <c r="BH137" i="11"/>
  <c r="BG137" i="11"/>
  <c r="BF137" i="11"/>
  <c r="BE137" i="11"/>
  <c r="BD137" i="11"/>
  <c r="BC137" i="11"/>
  <c r="BJ173" i="11"/>
  <c r="BI173" i="11"/>
  <c r="BH173" i="11"/>
  <c r="BG173" i="11"/>
  <c r="BF173" i="11"/>
  <c r="BE173" i="11"/>
  <c r="BD173" i="11"/>
  <c r="BC173" i="11"/>
  <c r="BK173" i="11"/>
  <c r="BJ182" i="11"/>
  <c r="BI182" i="11"/>
  <c r="BH182" i="11"/>
  <c r="BG182" i="11"/>
  <c r="BF182" i="11"/>
  <c r="BE182" i="11"/>
  <c r="BD182" i="11"/>
  <c r="BC182" i="11"/>
  <c r="BK182" i="11"/>
  <c r="BJ92" i="11"/>
  <c r="BI92" i="11"/>
  <c r="BH92" i="11"/>
  <c r="BG92" i="11"/>
  <c r="BF92" i="11"/>
  <c r="BE92" i="11"/>
  <c r="BD92" i="11"/>
  <c r="BC92" i="11"/>
  <c r="BK92" i="11"/>
  <c r="AS57" i="11"/>
  <c r="AR57" i="11" s="1"/>
  <c r="AQ57" i="11" s="1"/>
  <c r="AP57" i="11" s="1"/>
  <c r="AO57" i="11" s="1"/>
  <c r="AN57" i="11" s="1"/>
  <c r="AM57" i="11" s="1"/>
  <c r="AL57" i="11" s="1"/>
  <c r="BK9" i="11"/>
  <c r="BJ9" i="11"/>
  <c r="BF9" i="11"/>
  <c r="BE9" i="11"/>
  <c r="BD9" i="11"/>
  <c r="BC9" i="11"/>
  <c r="BI9" i="11"/>
  <c r="BH9" i="11"/>
  <c r="BG9" i="11"/>
  <c r="BK27" i="11"/>
  <c r="BJ27" i="11"/>
  <c r="BI27" i="11"/>
  <c r="BH27" i="11"/>
  <c r="BG27" i="11"/>
  <c r="BF27" i="11"/>
  <c r="BE27" i="11"/>
  <c r="BD27" i="11"/>
  <c r="BC27" i="11"/>
  <c r="BK89" i="11"/>
  <c r="BJ89" i="11"/>
  <c r="BI89" i="11"/>
  <c r="BH89" i="11"/>
  <c r="BG89" i="11"/>
  <c r="BF89" i="11"/>
  <c r="BE89" i="11"/>
  <c r="BD89" i="11"/>
  <c r="BC89" i="11"/>
  <c r="BK178" i="11"/>
  <c r="BJ178" i="11"/>
  <c r="BI178" i="11"/>
  <c r="BH178" i="11"/>
  <c r="BG178" i="11"/>
  <c r="BF178" i="11"/>
  <c r="BE178" i="11"/>
  <c r="BD178" i="11"/>
  <c r="BC178" i="11"/>
  <c r="AT86" i="11"/>
  <c r="AS86" i="11" s="1"/>
  <c r="AR86" i="11" s="1"/>
  <c r="AQ86" i="11" s="1"/>
  <c r="AP86" i="11" s="1"/>
  <c r="AO86" i="11" s="1"/>
  <c r="AN86" i="11" s="1"/>
  <c r="AM86" i="11" s="1"/>
  <c r="AL86" i="11" s="1"/>
  <c r="AT111" i="11"/>
  <c r="AS111" i="11" s="1"/>
  <c r="AR111" i="11" s="1"/>
  <c r="AQ111" i="11" s="1"/>
  <c r="AP111" i="11" s="1"/>
  <c r="AO111" i="11" s="1"/>
  <c r="AN111" i="11" s="1"/>
  <c r="AM111" i="11" s="1"/>
  <c r="AL111" i="11" s="1"/>
  <c r="AT114" i="11"/>
  <c r="AS114" i="11" s="1"/>
  <c r="AR114" i="11" s="1"/>
  <c r="AQ114" i="11" s="1"/>
  <c r="AP114" i="11" s="1"/>
  <c r="AO114" i="11" s="1"/>
  <c r="AN114" i="11" s="1"/>
  <c r="AM114" i="11" s="1"/>
  <c r="AL114" i="11" s="1"/>
  <c r="AT137" i="11"/>
  <c r="AS137" i="11" s="1"/>
  <c r="AR137" i="11" s="1"/>
  <c r="AQ137" i="11" s="1"/>
  <c r="AP137" i="11" s="1"/>
  <c r="AO137" i="11" s="1"/>
  <c r="AN137" i="11" s="1"/>
  <c r="AM137" i="11" s="1"/>
  <c r="AL137" i="11" s="1"/>
  <c r="AK137" i="11" s="1"/>
  <c r="AT115" i="11"/>
  <c r="AS115" i="11" s="1"/>
  <c r="AR115" i="11" s="1"/>
  <c r="AQ115" i="11" s="1"/>
  <c r="AP115" i="11" s="1"/>
  <c r="AO115" i="11" s="1"/>
  <c r="AN115" i="11" s="1"/>
  <c r="AM115" i="11" s="1"/>
  <c r="AL115" i="11" s="1"/>
  <c r="AK115" i="11" s="1"/>
  <c r="AT108" i="11"/>
  <c r="AS108" i="11" s="1"/>
  <c r="AR108" i="11" s="1"/>
  <c r="AQ108" i="11" s="1"/>
  <c r="AP108" i="11" s="1"/>
  <c r="AO108" i="11" s="1"/>
  <c r="AN108" i="11" s="1"/>
  <c r="AM108" i="11" s="1"/>
  <c r="AL108" i="11" s="1"/>
  <c r="AI108" i="11" s="1"/>
  <c r="AT596" i="11"/>
  <c r="AS596" i="11" s="1"/>
  <c r="AR596" i="11" s="1"/>
  <c r="AQ596" i="11" s="1"/>
  <c r="AP596" i="11" s="1"/>
  <c r="AO596" i="11" s="1"/>
  <c r="AN596" i="11" s="1"/>
  <c r="AM596" i="11" s="1"/>
  <c r="AL596" i="11" s="1"/>
  <c r="AT120" i="11"/>
  <c r="AS120" i="11" s="1"/>
  <c r="AR120" i="11" s="1"/>
  <c r="AQ120" i="11" s="1"/>
  <c r="AP120" i="11" s="1"/>
  <c r="AO120" i="11" s="1"/>
  <c r="AN120" i="11" s="1"/>
  <c r="AM120" i="11" s="1"/>
  <c r="AL120" i="11" s="1"/>
  <c r="AI120" i="11" s="1"/>
  <c r="AT83" i="11"/>
  <c r="AS83" i="11" s="1"/>
  <c r="AR83" i="11" s="1"/>
  <c r="AQ83" i="11" s="1"/>
  <c r="AP83" i="11" s="1"/>
  <c r="AO83" i="11" s="1"/>
  <c r="AN83" i="11" s="1"/>
  <c r="AM83" i="11" s="1"/>
  <c r="AL83" i="11" s="1"/>
  <c r="AK83" i="11" s="1"/>
  <c r="AT578" i="11"/>
  <c r="AS578" i="11" s="1"/>
  <c r="AR578" i="11" s="1"/>
  <c r="AQ578" i="11" s="1"/>
  <c r="AP578" i="11" s="1"/>
  <c r="AO578" i="11" s="1"/>
  <c r="AN578" i="11" s="1"/>
  <c r="AM578" i="11" s="1"/>
  <c r="AL578" i="11" s="1"/>
  <c r="AS396" i="11"/>
  <c r="AR396" i="11" s="1"/>
  <c r="AQ396" i="11" s="1"/>
  <c r="AP396" i="11" s="1"/>
  <c r="AO396" i="11" s="1"/>
  <c r="AN396" i="11" s="1"/>
  <c r="AM396" i="11" s="1"/>
  <c r="AL396" i="11" s="1"/>
  <c r="AT465" i="11"/>
  <c r="AS465" i="11" s="1"/>
  <c r="AR465" i="11" s="1"/>
  <c r="AQ465" i="11" s="1"/>
  <c r="AP465" i="11" s="1"/>
  <c r="AO465" i="11" s="1"/>
  <c r="AN465" i="11" s="1"/>
  <c r="AM465" i="11" s="1"/>
  <c r="AL465" i="11" s="1"/>
  <c r="AT337" i="11"/>
  <c r="AS337" i="11"/>
  <c r="AR337" i="11" s="1"/>
  <c r="AQ337" i="11" s="1"/>
  <c r="AP337" i="11" s="1"/>
  <c r="AO337" i="11" s="1"/>
  <c r="AN337" i="11" s="1"/>
  <c r="AM337" i="11" s="1"/>
  <c r="AL337" i="11" s="1"/>
  <c r="AT377" i="11"/>
  <c r="AS377" i="11" s="1"/>
  <c r="AR377" i="11" s="1"/>
  <c r="AQ377" i="11" s="1"/>
  <c r="AP377" i="11" s="1"/>
  <c r="AO377" i="11" s="1"/>
  <c r="AN377" i="11" s="1"/>
  <c r="AM377" i="11" s="1"/>
  <c r="AL377" i="11" s="1"/>
  <c r="AR426" i="11"/>
  <c r="AQ426" i="11" s="1"/>
  <c r="AP426" i="11" s="1"/>
  <c r="AO426" i="11" s="1"/>
  <c r="AN426" i="11" s="1"/>
  <c r="AM426" i="11" s="1"/>
  <c r="AL426" i="11" s="1"/>
  <c r="AI426" i="11" s="1"/>
  <c r="AT426" i="11"/>
  <c r="AS426" i="11" s="1"/>
  <c r="AT411" i="11"/>
  <c r="AS411" i="11" s="1"/>
  <c r="AR411" i="11" s="1"/>
  <c r="AQ411" i="11" s="1"/>
  <c r="AP411" i="11" s="1"/>
  <c r="AO411" i="11" s="1"/>
  <c r="AN411" i="11" s="1"/>
  <c r="AM411" i="11" s="1"/>
  <c r="AL411" i="11" s="1"/>
  <c r="AT393" i="11"/>
  <c r="AS393" i="11" s="1"/>
  <c r="AR393" i="11" s="1"/>
  <c r="AQ393" i="11" s="1"/>
  <c r="AP393" i="11" s="1"/>
  <c r="AO393" i="11" s="1"/>
  <c r="AN393" i="11" s="1"/>
  <c r="AM393" i="11" s="1"/>
  <c r="AL393" i="11" s="1"/>
  <c r="AT414" i="11"/>
  <c r="AS414" i="11" s="1"/>
  <c r="AR414" i="11" s="1"/>
  <c r="AQ414" i="11" s="1"/>
  <c r="AP414" i="11" s="1"/>
  <c r="AO414" i="11" s="1"/>
  <c r="AN414" i="11" s="1"/>
  <c r="AM414" i="11" s="1"/>
  <c r="AL414" i="11" s="1"/>
  <c r="AT246" i="11"/>
  <c r="AS246" i="11" s="1"/>
  <c r="AR246" i="11" s="1"/>
  <c r="AQ246" i="11" s="1"/>
  <c r="AP246" i="11" s="1"/>
  <c r="AO246" i="11" s="1"/>
  <c r="AN246" i="11" s="1"/>
  <c r="AM246" i="11" s="1"/>
  <c r="AL246" i="11" s="1"/>
  <c r="AT306" i="11"/>
  <c r="AS306" i="11"/>
  <c r="AR306" i="11" s="1"/>
  <c r="AQ306" i="11" s="1"/>
  <c r="AP306" i="11" s="1"/>
  <c r="AO306" i="11" s="1"/>
  <c r="AN306" i="11" s="1"/>
  <c r="AM306" i="11" s="1"/>
  <c r="AL306" i="11" s="1"/>
  <c r="AT234" i="11"/>
  <c r="AS234" i="11"/>
  <c r="AR234" i="11" s="1"/>
  <c r="AQ234" i="11" s="1"/>
  <c r="AP234" i="11" s="1"/>
  <c r="AO234" i="11" s="1"/>
  <c r="AN234" i="11" s="1"/>
  <c r="AM234" i="11" s="1"/>
  <c r="AL234" i="11" s="1"/>
  <c r="AT277" i="11"/>
  <c r="AS277" i="11" s="1"/>
  <c r="AR277" i="11" s="1"/>
  <c r="AQ277" i="11" s="1"/>
  <c r="AP277" i="11" s="1"/>
  <c r="AO277" i="11" s="1"/>
  <c r="AN277" i="11" s="1"/>
  <c r="AM277" i="11" s="1"/>
  <c r="AL277" i="11" s="1"/>
  <c r="AT172" i="11"/>
  <c r="AS172" i="11" s="1"/>
  <c r="AR172" i="11" s="1"/>
  <c r="AQ172" i="11" s="1"/>
  <c r="AP172" i="11" s="1"/>
  <c r="AO172" i="11" s="1"/>
  <c r="AN172" i="11" s="1"/>
  <c r="AM172" i="11" s="1"/>
  <c r="AL172" i="11" s="1"/>
  <c r="AT247" i="11"/>
  <c r="AS247" i="11" s="1"/>
  <c r="AR247" i="11" s="1"/>
  <c r="AQ247" i="11" s="1"/>
  <c r="AP247" i="11" s="1"/>
  <c r="AO247" i="11" s="1"/>
  <c r="AN247" i="11" s="1"/>
  <c r="AM247" i="11" s="1"/>
  <c r="AL247" i="11" s="1"/>
  <c r="AT184" i="11"/>
  <c r="AS184" i="11" s="1"/>
  <c r="AR184" i="11" s="1"/>
  <c r="AQ184" i="11" s="1"/>
  <c r="AP184" i="11" s="1"/>
  <c r="AO184" i="11" s="1"/>
  <c r="AN184" i="11" s="1"/>
  <c r="AM184" i="11" s="1"/>
  <c r="AL184" i="11" s="1"/>
  <c r="AI184" i="11" s="1"/>
  <c r="AT198" i="11"/>
  <c r="AS198" i="11" s="1"/>
  <c r="AR198" i="11" s="1"/>
  <c r="AQ198" i="11" s="1"/>
  <c r="AP198" i="11" s="1"/>
  <c r="AO198" i="11" s="1"/>
  <c r="AN198" i="11" s="1"/>
  <c r="AM198" i="11" s="1"/>
  <c r="AL198" i="11" s="1"/>
  <c r="AT156" i="11"/>
  <c r="AS156" i="11" s="1"/>
  <c r="AR156" i="11" s="1"/>
  <c r="AQ156" i="11" s="1"/>
  <c r="AP156" i="11" s="1"/>
  <c r="AO156" i="11" s="1"/>
  <c r="AN156" i="11" s="1"/>
  <c r="AM156" i="11" s="1"/>
  <c r="AL156" i="11" s="1"/>
  <c r="BK16" i="11"/>
  <c r="BJ16" i="11"/>
  <c r="BE16" i="11"/>
  <c r="BD16" i="11"/>
  <c r="BC16" i="11"/>
  <c r="BI16" i="11"/>
  <c r="BH16" i="11"/>
  <c r="BG16" i="11"/>
  <c r="BF16" i="11"/>
  <c r="BK67" i="11"/>
  <c r="BJ67" i="11"/>
  <c r="BI67" i="11"/>
  <c r="BH67" i="11"/>
  <c r="BG67" i="11"/>
  <c r="BF67" i="11"/>
  <c r="BE67" i="11"/>
  <c r="BD67" i="11"/>
  <c r="BC67" i="11"/>
  <c r="BI127" i="11"/>
  <c r="BH127" i="11"/>
  <c r="BG127" i="11"/>
  <c r="BJ127" i="11"/>
  <c r="BK127" i="11"/>
  <c r="BF127" i="11"/>
  <c r="BE127" i="11"/>
  <c r="BD127" i="11"/>
  <c r="BC127" i="11"/>
  <c r="AT175" i="11"/>
  <c r="AS175" i="11" s="1"/>
  <c r="AR175" i="11" s="1"/>
  <c r="AQ175" i="11" s="1"/>
  <c r="AP175" i="11" s="1"/>
  <c r="AO175" i="11" s="1"/>
  <c r="AN175" i="11" s="1"/>
  <c r="AM175" i="11" s="1"/>
  <c r="AL175" i="11" s="1"/>
  <c r="BK75" i="11"/>
  <c r="BJ75" i="11"/>
  <c r="BI75" i="11"/>
  <c r="BH75" i="11"/>
  <c r="BG75" i="11"/>
  <c r="BF75" i="11"/>
  <c r="BE75" i="11"/>
  <c r="BD75" i="11"/>
  <c r="BC75" i="11"/>
  <c r="BK110" i="11"/>
  <c r="BJ110" i="11"/>
  <c r="BI110" i="11"/>
  <c r="BH110" i="11"/>
  <c r="BG110" i="11"/>
  <c r="BF110" i="11"/>
  <c r="BE110" i="11"/>
  <c r="BD110" i="11"/>
  <c r="BC110" i="11"/>
  <c r="AT141" i="11"/>
  <c r="AS141" i="11" s="1"/>
  <c r="AR141" i="11" s="1"/>
  <c r="AQ141" i="11" s="1"/>
  <c r="AP141" i="11" s="1"/>
  <c r="AO141" i="11" s="1"/>
  <c r="AN141" i="11" s="1"/>
  <c r="AM141" i="11" s="1"/>
  <c r="AL141" i="11" s="1"/>
  <c r="BK96" i="11"/>
  <c r="BJ96" i="11"/>
  <c r="BI96" i="11"/>
  <c r="BH96" i="11"/>
  <c r="BG96" i="11"/>
  <c r="BF96" i="11"/>
  <c r="BE96" i="11"/>
  <c r="BD96" i="11"/>
  <c r="BC96" i="11"/>
  <c r="BK103" i="11"/>
  <c r="BJ103" i="11"/>
  <c r="BI103" i="11"/>
  <c r="BH103" i="11"/>
  <c r="BG103" i="11"/>
  <c r="BF103" i="11"/>
  <c r="BE103" i="11"/>
  <c r="BD103" i="11"/>
  <c r="BC103" i="11"/>
  <c r="BK31" i="11"/>
  <c r="BJ31" i="11"/>
  <c r="BI31" i="11"/>
  <c r="BH31" i="11"/>
  <c r="BG31" i="11"/>
  <c r="BF31" i="11"/>
  <c r="BE31" i="11"/>
  <c r="BD31" i="11"/>
  <c r="BC31" i="11"/>
  <c r="BK95" i="11"/>
  <c r="BJ95" i="11"/>
  <c r="BI95" i="11"/>
  <c r="BH95" i="11"/>
  <c r="BG95" i="11"/>
  <c r="BF95" i="11"/>
  <c r="BE95" i="11"/>
  <c r="BD95" i="11"/>
  <c r="BC95" i="11"/>
  <c r="BK152" i="11"/>
  <c r="BJ152" i="11"/>
  <c r="BI152" i="11"/>
  <c r="BH152" i="11"/>
  <c r="BG152" i="11"/>
  <c r="BF152" i="11"/>
  <c r="BE152" i="11"/>
  <c r="BD152" i="11"/>
  <c r="BC152" i="11"/>
  <c r="BK58" i="11"/>
  <c r="BJ58" i="11"/>
  <c r="BI58" i="11"/>
  <c r="BH58" i="11"/>
  <c r="BG58" i="11"/>
  <c r="BF58" i="11"/>
  <c r="BE58" i="11"/>
  <c r="BD58" i="11"/>
  <c r="BC58" i="11"/>
  <c r="BK22" i="11"/>
  <c r="BJ22" i="11"/>
  <c r="BI22" i="11"/>
  <c r="BH22" i="11"/>
  <c r="BG22" i="11"/>
  <c r="BF22" i="11"/>
  <c r="BE22" i="11"/>
  <c r="BD22" i="11"/>
  <c r="BC22" i="11"/>
  <c r="BK98" i="11"/>
  <c r="BH98" i="11"/>
  <c r="BG98" i="11"/>
  <c r="BF98" i="11"/>
  <c r="BE98" i="11"/>
  <c r="BD98" i="11"/>
  <c r="BC98" i="11"/>
  <c r="BJ98" i="11"/>
  <c r="BI98" i="11"/>
  <c r="AT84" i="11"/>
  <c r="AS84" i="11" s="1"/>
  <c r="AR84" i="11" s="1"/>
  <c r="AQ84" i="11" s="1"/>
  <c r="AP84" i="11" s="1"/>
  <c r="AO84" i="11" s="1"/>
  <c r="AN84" i="11" s="1"/>
  <c r="AM84" i="11" s="1"/>
  <c r="AL84" i="11" s="1"/>
  <c r="AT105" i="11"/>
  <c r="AS105" i="11" s="1"/>
  <c r="AR105" i="11" s="1"/>
  <c r="AQ105" i="11" s="1"/>
  <c r="AP105" i="11" s="1"/>
  <c r="AO105" i="11" s="1"/>
  <c r="AN105" i="11" s="1"/>
  <c r="AM105" i="11" s="1"/>
  <c r="AL105" i="11" s="1"/>
  <c r="AI105" i="11" s="1"/>
  <c r="AT106" i="11"/>
  <c r="AS106" i="11" s="1"/>
  <c r="AR106" i="11" s="1"/>
  <c r="AQ106" i="11" s="1"/>
  <c r="AP106" i="11" s="1"/>
  <c r="AO106" i="11" s="1"/>
  <c r="AN106" i="11" s="1"/>
  <c r="AM106" i="11" s="1"/>
  <c r="AL106" i="11" s="1"/>
  <c r="AI106" i="11" s="1"/>
  <c r="AT132" i="11"/>
  <c r="AS132" i="11" s="1"/>
  <c r="AR132" i="11" s="1"/>
  <c r="AQ132" i="11" s="1"/>
  <c r="AP132" i="11" s="1"/>
  <c r="AO132" i="11" s="1"/>
  <c r="AN132" i="11" s="1"/>
  <c r="AM132" i="11" s="1"/>
  <c r="AL132" i="11" s="1"/>
  <c r="AT107" i="11"/>
  <c r="AS107" i="11" s="1"/>
  <c r="AR107" i="11" s="1"/>
  <c r="AQ107" i="11" s="1"/>
  <c r="AP107" i="11" s="1"/>
  <c r="AO107" i="11" s="1"/>
  <c r="AN107" i="11" s="1"/>
  <c r="AM107" i="11" s="1"/>
  <c r="AL107" i="11" s="1"/>
  <c r="AK107" i="11" s="1"/>
  <c r="AT508" i="11"/>
  <c r="AS508" i="11" s="1"/>
  <c r="AR508" i="11" s="1"/>
  <c r="AQ508" i="11" s="1"/>
  <c r="AP508" i="11" s="1"/>
  <c r="AO508" i="11" s="1"/>
  <c r="AN508" i="11" s="1"/>
  <c r="AM508" i="11" s="1"/>
  <c r="AL508" i="11" s="1"/>
  <c r="AJ508" i="11" s="1"/>
  <c r="AT574" i="11"/>
  <c r="AS574" i="11" s="1"/>
  <c r="AR574" i="11" s="1"/>
  <c r="AQ574" i="11" s="1"/>
  <c r="AP574" i="11" s="1"/>
  <c r="AO574" i="11" s="1"/>
  <c r="AN574" i="11" s="1"/>
  <c r="AM574" i="11" s="1"/>
  <c r="AL574" i="11" s="1"/>
  <c r="AT588" i="11"/>
  <c r="AS588" i="11" s="1"/>
  <c r="AR588" i="11" s="1"/>
  <c r="AQ588" i="11" s="1"/>
  <c r="AP588" i="11" s="1"/>
  <c r="AO588" i="11" s="1"/>
  <c r="AN588" i="11" s="1"/>
  <c r="AM588" i="11" s="1"/>
  <c r="AL588" i="11" s="1"/>
  <c r="AT591" i="11"/>
  <c r="AS591" i="11" s="1"/>
  <c r="AR591" i="11" s="1"/>
  <c r="AQ591" i="11" s="1"/>
  <c r="AP591" i="11" s="1"/>
  <c r="AO591" i="11" s="1"/>
  <c r="AN591" i="11" s="1"/>
  <c r="AM591" i="11" s="1"/>
  <c r="AL591" i="11" s="1"/>
  <c r="AI591" i="11" s="1"/>
  <c r="AT112" i="11"/>
  <c r="AS112" i="11" s="1"/>
  <c r="AR112" i="11" s="1"/>
  <c r="AQ112" i="11" s="1"/>
  <c r="AP112" i="11" s="1"/>
  <c r="AO112" i="11" s="1"/>
  <c r="AN112" i="11" s="1"/>
  <c r="AM112" i="11" s="1"/>
  <c r="AL112" i="11" s="1"/>
  <c r="AT37" i="11"/>
  <c r="AS37" i="11" s="1"/>
  <c r="AR37" i="11" s="1"/>
  <c r="AQ37" i="11" s="1"/>
  <c r="AP37" i="11" s="1"/>
  <c r="AO37" i="11" s="1"/>
  <c r="AN37" i="11" s="1"/>
  <c r="AM37" i="11" s="1"/>
  <c r="AL37" i="11" s="1"/>
  <c r="AK37" i="11" s="1"/>
  <c r="AT570" i="11"/>
  <c r="AS570" i="11"/>
  <c r="AR570" i="11" s="1"/>
  <c r="AQ570" i="11" s="1"/>
  <c r="AP570" i="11" s="1"/>
  <c r="AO570" i="11" s="1"/>
  <c r="AN570" i="11" s="1"/>
  <c r="AM570" i="11" s="1"/>
  <c r="AL570" i="11" s="1"/>
  <c r="AT568" i="11"/>
  <c r="AS568" i="11" s="1"/>
  <c r="AR568" i="11" s="1"/>
  <c r="AQ568" i="11" s="1"/>
  <c r="AP568" i="11" s="1"/>
  <c r="AO568" i="11" s="1"/>
  <c r="AN568" i="11" s="1"/>
  <c r="AM568" i="11" s="1"/>
  <c r="AL568" i="11" s="1"/>
  <c r="AT544" i="11"/>
  <c r="AS544" i="11" s="1"/>
  <c r="AR544" i="11" s="1"/>
  <c r="AQ544" i="11" s="1"/>
  <c r="AP544" i="11" s="1"/>
  <c r="AO544" i="11" s="1"/>
  <c r="AN544" i="11" s="1"/>
  <c r="AM544" i="11" s="1"/>
  <c r="AL544" i="11" s="1"/>
  <c r="AT433" i="11"/>
  <c r="AS433" i="11" s="1"/>
  <c r="AR433" i="11" s="1"/>
  <c r="AQ433" i="11" s="1"/>
  <c r="AP433" i="11" s="1"/>
  <c r="AO433" i="11" s="1"/>
  <c r="AN433" i="11" s="1"/>
  <c r="AM433" i="11" s="1"/>
  <c r="AL433" i="11" s="1"/>
  <c r="AT352" i="11"/>
  <c r="AS352" i="11" s="1"/>
  <c r="AR352" i="11" s="1"/>
  <c r="AQ352" i="11" s="1"/>
  <c r="AP352" i="11" s="1"/>
  <c r="AO352" i="11" s="1"/>
  <c r="AN352" i="11" s="1"/>
  <c r="AM352" i="11" s="1"/>
  <c r="AL352" i="11" s="1"/>
  <c r="AT408" i="11"/>
  <c r="AS408" i="11" s="1"/>
  <c r="AR408" i="11" s="1"/>
  <c r="AQ408" i="11" s="1"/>
  <c r="AP408" i="11" s="1"/>
  <c r="AO408" i="11" s="1"/>
  <c r="AN408" i="11" s="1"/>
  <c r="AM408" i="11" s="1"/>
  <c r="AL408" i="11" s="1"/>
  <c r="AT555" i="11"/>
  <c r="AS555" i="11" s="1"/>
  <c r="AR555" i="11" s="1"/>
  <c r="AQ555" i="11" s="1"/>
  <c r="AP555" i="11" s="1"/>
  <c r="AO555" i="11" s="1"/>
  <c r="AN555" i="11" s="1"/>
  <c r="AM555" i="11" s="1"/>
  <c r="AL555" i="11" s="1"/>
  <c r="AT403" i="11"/>
  <c r="AS403" i="11"/>
  <c r="AR403" i="11" s="1"/>
  <c r="AQ403" i="11" s="1"/>
  <c r="AP403" i="11" s="1"/>
  <c r="AO403" i="11" s="1"/>
  <c r="AN403" i="11" s="1"/>
  <c r="AM403" i="11" s="1"/>
  <c r="AL403" i="11" s="1"/>
  <c r="AI403" i="11" s="1"/>
  <c r="AT385" i="11"/>
  <c r="AS385" i="11" s="1"/>
  <c r="AR385" i="11" s="1"/>
  <c r="AQ385" i="11" s="1"/>
  <c r="AP385" i="11" s="1"/>
  <c r="AO385" i="11" s="1"/>
  <c r="AN385" i="11" s="1"/>
  <c r="AM385" i="11" s="1"/>
  <c r="AL385" i="11" s="1"/>
  <c r="AT406" i="11"/>
  <c r="AS406" i="11" s="1"/>
  <c r="AR406" i="11" s="1"/>
  <c r="AQ406" i="11" s="1"/>
  <c r="AP406" i="11" s="1"/>
  <c r="AO406" i="11" s="1"/>
  <c r="AN406" i="11" s="1"/>
  <c r="AM406" i="11" s="1"/>
  <c r="AL406" i="11" s="1"/>
  <c r="AK406" i="11" s="1"/>
  <c r="AT264" i="11"/>
  <c r="AS264" i="11" s="1"/>
  <c r="AR264" i="11" s="1"/>
  <c r="AQ264" i="11" s="1"/>
  <c r="AP264" i="11" s="1"/>
  <c r="AO264" i="11" s="1"/>
  <c r="AN264" i="11" s="1"/>
  <c r="AM264" i="11" s="1"/>
  <c r="AL264" i="11" s="1"/>
  <c r="AT278" i="11"/>
  <c r="AS278" i="11" s="1"/>
  <c r="AR278" i="11" s="1"/>
  <c r="AQ278" i="11" s="1"/>
  <c r="AP278" i="11" s="1"/>
  <c r="AO278" i="11" s="1"/>
  <c r="AN278" i="11" s="1"/>
  <c r="AM278" i="11" s="1"/>
  <c r="AL278" i="11" s="1"/>
  <c r="AT289" i="11"/>
  <c r="AS289" i="11" s="1"/>
  <c r="AR289" i="11" s="1"/>
  <c r="AQ289" i="11" s="1"/>
  <c r="AP289" i="11" s="1"/>
  <c r="AO289" i="11" s="1"/>
  <c r="AN289" i="11" s="1"/>
  <c r="AM289" i="11" s="1"/>
  <c r="AL289" i="11" s="1"/>
  <c r="AJ289" i="11" s="1"/>
  <c r="AT442" i="11"/>
  <c r="AS442" i="11"/>
  <c r="AR442" i="11" s="1"/>
  <c r="AQ442" i="11" s="1"/>
  <c r="AP442" i="11" s="1"/>
  <c r="AO442" i="11" s="1"/>
  <c r="AN442" i="11" s="1"/>
  <c r="AM442" i="11" s="1"/>
  <c r="AL442" i="11" s="1"/>
  <c r="AJ442" i="11" s="1"/>
  <c r="AT284" i="11"/>
  <c r="AS284" i="11" s="1"/>
  <c r="AR284" i="11" s="1"/>
  <c r="AQ284" i="11" s="1"/>
  <c r="AP284" i="11" s="1"/>
  <c r="AO284" i="11" s="1"/>
  <c r="AN284" i="11" s="1"/>
  <c r="AM284" i="11" s="1"/>
  <c r="AL284" i="11" s="1"/>
  <c r="AJ284" i="11" s="1"/>
  <c r="AT227" i="11"/>
  <c r="AS227" i="11" s="1"/>
  <c r="AR227" i="11" s="1"/>
  <c r="AQ227" i="11" s="1"/>
  <c r="AP227" i="11" s="1"/>
  <c r="AO227" i="11" s="1"/>
  <c r="AN227" i="11" s="1"/>
  <c r="AM227" i="11" s="1"/>
  <c r="AL227" i="11" s="1"/>
  <c r="AT303" i="11"/>
  <c r="AS303" i="11" s="1"/>
  <c r="AR303" i="11" s="1"/>
  <c r="AQ303" i="11" s="1"/>
  <c r="AP303" i="11" s="1"/>
  <c r="AO303" i="11" s="1"/>
  <c r="AN303" i="11" s="1"/>
  <c r="AM303" i="11" s="1"/>
  <c r="AL303" i="11" s="1"/>
  <c r="AT239" i="11"/>
  <c r="AS239" i="11" s="1"/>
  <c r="AR239" i="11" s="1"/>
  <c r="AQ239" i="11" s="1"/>
  <c r="AP239" i="11" s="1"/>
  <c r="AO239" i="11" s="1"/>
  <c r="AN239" i="11"/>
  <c r="AM239" i="11" s="1"/>
  <c r="AL239" i="11" s="1"/>
  <c r="AT176" i="11"/>
  <c r="AS176" i="11" s="1"/>
  <c r="AR176" i="11" s="1"/>
  <c r="AQ176" i="11" s="1"/>
  <c r="AP176" i="11" s="1"/>
  <c r="AO176" i="11" s="1"/>
  <c r="AN176" i="11" s="1"/>
  <c r="AM176" i="11" s="1"/>
  <c r="AL176" i="11" s="1"/>
  <c r="AI176" i="11" s="1"/>
  <c r="AT190" i="11"/>
  <c r="AS190" i="11" s="1"/>
  <c r="AR190" i="11" s="1"/>
  <c r="AQ190" i="11" s="1"/>
  <c r="AP190" i="11" s="1"/>
  <c r="AO190" i="11" s="1"/>
  <c r="AN190" i="11" s="1"/>
  <c r="AM190" i="11" s="1"/>
  <c r="AL190" i="11" s="1"/>
  <c r="AT221" i="11"/>
  <c r="AS221" i="11" s="1"/>
  <c r="AR221" i="11" s="1"/>
  <c r="AQ221" i="11" s="1"/>
  <c r="AP221" i="11" s="1"/>
  <c r="AO221" i="11" s="1"/>
  <c r="AN221" i="11" s="1"/>
  <c r="AM221" i="11" s="1"/>
  <c r="AL221" i="11" s="1"/>
  <c r="AT252" i="11"/>
  <c r="AS252" i="11" s="1"/>
  <c r="AR252" i="11" s="1"/>
  <c r="AQ252" i="11" s="1"/>
  <c r="AP252" i="11" s="1"/>
  <c r="AO252" i="11"/>
  <c r="AN252" i="11" s="1"/>
  <c r="AM252" i="11" s="1"/>
  <c r="AL252" i="11" s="1"/>
  <c r="AT199" i="11"/>
  <c r="AS199" i="11" s="1"/>
  <c r="AR199" i="11" s="1"/>
  <c r="AQ199" i="11" s="1"/>
  <c r="AP199" i="11" s="1"/>
  <c r="AO199" i="11" s="1"/>
  <c r="AN199" i="11" s="1"/>
  <c r="AM199" i="11" s="1"/>
  <c r="AL199" i="11" s="1"/>
  <c r="BJ26" i="11"/>
  <c r="BI26" i="11"/>
  <c r="BH26" i="11"/>
  <c r="BG26" i="11"/>
  <c r="BF26" i="11"/>
  <c r="BK26" i="11"/>
  <c r="BE26" i="11"/>
  <c r="BD26" i="11"/>
  <c r="BC26" i="11"/>
  <c r="BG54" i="11"/>
  <c r="BF54" i="11"/>
  <c r="BE54" i="11"/>
  <c r="BD54" i="11"/>
  <c r="BC54" i="11"/>
  <c r="BK54" i="11"/>
  <c r="BJ54" i="11"/>
  <c r="BI54" i="11"/>
  <c r="BH54" i="11"/>
  <c r="BK69" i="11"/>
  <c r="BJ69" i="11"/>
  <c r="BI69" i="11"/>
  <c r="BH69" i="11"/>
  <c r="BG69" i="11"/>
  <c r="BF69" i="11"/>
  <c r="BE69" i="11"/>
  <c r="BD69" i="11"/>
  <c r="BC69" i="11"/>
  <c r="BK167" i="11"/>
  <c r="BJ167" i="11"/>
  <c r="BI167" i="11"/>
  <c r="BH167" i="11"/>
  <c r="BG167" i="11"/>
  <c r="BF167" i="11"/>
  <c r="BE167" i="11"/>
  <c r="BD167" i="11"/>
  <c r="BC167" i="11"/>
  <c r="AT78" i="11"/>
  <c r="AS78" i="11" s="1"/>
  <c r="AR78" i="11" s="1"/>
  <c r="AQ78" i="11" s="1"/>
  <c r="AP78" i="11" s="1"/>
  <c r="AO78" i="11" s="1"/>
  <c r="AN78" i="11" s="1"/>
  <c r="AM78" i="11" s="1"/>
  <c r="AL78" i="11" s="1"/>
  <c r="AJ78" i="11" s="1"/>
  <c r="BK183" i="11"/>
  <c r="BJ183" i="11"/>
  <c r="BI183" i="11"/>
  <c r="BH183" i="11"/>
  <c r="BG183" i="11"/>
  <c r="BF183" i="11"/>
  <c r="BE183" i="11"/>
  <c r="BD183" i="11"/>
  <c r="BC183" i="11"/>
  <c r="BK76" i="11"/>
  <c r="BJ76" i="11"/>
  <c r="BI76" i="11"/>
  <c r="BH76" i="11"/>
  <c r="BG76" i="11"/>
  <c r="BF76" i="11"/>
  <c r="BE76" i="11"/>
  <c r="BD76" i="11"/>
  <c r="BC76" i="11"/>
  <c r="AT49" i="11"/>
  <c r="AS49" i="11" s="1"/>
  <c r="AR49" i="11" s="1"/>
  <c r="AQ49" i="11" s="1"/>
  <c r="AP49" i="11" s="1"/>
  <c r="AO49" i="11" s="1"/>
  <c r="AN49" i="11" s="1"/>
  <c r="AM49" i="11" s="1"/>
  <c r="AL49" i="11" s="1"/>
  <c r="AK49" i="11" s="1"/>
  <c r="BK29" i="11"/>
  <c r="BJ29" i="11"/>
  <c r="BI29" i="11"/>
  <c r="BH29" i="11"/>
  <c r="BG29" i="11"/>
  <c r="BF29" i="11"/>
  <c r="BE29" i="11"/>
  <c r="BD29" i="11"/>
  <c r="BC29" i="11"/>
  <c r="BK116" i="11"/>
  <c r="BJ116" i="11"/>
  <c r="BI116" i="11"/>
  <c r="BH116" i="11"/>
  <c r="BG116" i="11"/>
  <c r="BF116" i="11"/>
  <c r="BE116" i="11"/>
  <c r="BD116" i="11"/>
  <c r="BC116" i="11"/>
  <c r="AT50" i="11"/>
  <c r="AS50" i="11" s="1"/>
  <c r="AR50" i="11" s="1"/>
  <c r="AQ50" i="11" s="1"/>
  <c r="AP50" i="11" s="1"/>
  <c r="AO50" i="11" s="1"/>
  <c r="AN50" i="11" s="1"/>
  <c r="AM50" i="11" s="1"/>
  <c r="AL50" i="11" s="1"/>
  <c r="BE73" i="11"/>
  <c r="BD73" i="11"/>
  <c r="BC73" i="11"/>
  <c r="BK73" i="11"/>
  <c r="BJ73" i="11"/>
  <c r="BI73" i="11"/>
  <c r="BH73" i="11"/>
  <c r="BG73" i="11"/>
  <c r="BF73" i="11"/>
  <c r="BE47" i="11"/>
  <c r="BD47" i="11"/>
  <c r="BC47" i="11"/>
  <c r="BK47" i="11"/>
  <c r="BJ47" i="11"/>
  <c r="BI47" i="11"/>
  <c r="BH47" i="11"/>
  <c r="BG47" i="11"/>
  <c r="BF47" i="11"/>
  <c r="BG28" i="11"/>
  <c r="BF28" i="11"/>
  <c r="BE28" i="11"/>
  <c r="BD28" i="11"/>
  <c r="BC28" i="11"/>
  <c r="BK28" i="11"/>
  <c r="BJ28" i="11"/>
  <c r="BI28" i="11"/>
  <c r="BH28" i="11"/>
  <c r="AT134" i="11"/>
  <c r="AS134" i="11" s="1"/>
  <c r="AR134" i="11" s="1"/>
  <c r="AQ134" i="11" s="1"/>
  <c r="AP134" i="11" s="1"/>
  <c r="AO134" i="11" s="1"/>
  <c r="AN134" i="11" s="1"/>
  <c r="AM134" i="11" s="1"/>
  <c r="AL134" i="11" s="1"/>
  <c r="AJ134" i="11" s="1"/>
  <c r="AT131" i="11"/>
  <c r="AS131" i="11" s="1"/>
  <c r="AR131" i="11" s="1"/>
  <c r="AQ131" i="11" s="1"/>
  <c r="AP131" i="11" s="1"/>
  <c r="AO131" i="11" s="1"/>
  <c r="AN131" i="11" s="1"/>
  <c r="AM131" i="11" s="1"/>
  <c r="AL131" i="11" s="1"/>
  <c r="AT97" i="11"/>
  <c r="AS97" i="11" s="1"/>
  <c r="AR97" i="11" s="1"/>
  <c r="AQ97" i="11" s="1"/>
  <c r="AP97" i="11" s="1"/>
  <c r="AO97" i="11" s="1"/>
  <c r="AN97" i="11" s="1"/>
  <c r="AM97" i="11" s="1"/>
  <c r="AL97" i="11" s="1"/>
  <c r="AJ97" i="11" s="1"/>
  <c r="AT95" i="11"/>
  <c r="AS95" i="11" s="1"/>
  <c r="AR95" i="11" s="1"/>
  <c r="AQ95" i="11" s="1"/>
  <c r="AP95" i="11" s="1"/>
  <c r="AO95" i="11" s="1"/>
  <c r="AN95" i="11" s="1"/>
  <c r="AM95" i="11" s="1"/>
  <c r="AL95" i="11" s="1"/>
  <c r="AK95" i="11" s="1"/>
  <c r="AT98" i="11"/>
  <c r="AS98" i="11" s="1"/>
  <c r="AR98" i="11" s="1"/>
  <c r="AQ98" i="11" s="1"/>
  <c r="AP98" i="11" s="1"/>
  <c r="AO98" i="11" s="1"/>
  <c r="AN98" i="11" s="1"/>
  <c r="AM98" i="11" s="1"/>
  <c r="AL98" i="11" s="1"/>
  <c r="AK98" i="11" s="1"/>
  <c r="AT99" i="11"/>
  <c r="AS99" i="11" s="1"/>
  <c r="AR99" i="11" s="1"/>
  <c r="AQ99" i="11" s="1"/>
  <c r="AP99" i="11" s="1"/>
  <c r="AO99" i="11" s="1"/>
  <c r="AN99" i="11" s="1"/>
  <c r="AM99" i="11" s="1"/>
  <c r="AL99" i="11" s="1"/>
  <c r="AT92" i="11"/>
  <c r="AS92" i="11" s="1"/>
  <c r="AR92" i="11" s="1"/>
  <c r="AQ92" i="11" s="1"/>
  <c r="AP92" i="11" s="1"/>
  <c r="AO92" i="11" s="1"/>
  <c r="AN92" i="11" s="1"/>
  <c r="AM92" i="11" s="1"/>
  <c r="AL92" i="11" s="1"/>
  <c r="AT33" i="11"/>
  <c r="AS33" i="11" s="1"/>
  <c r="AR33" i="11" s="1"/>
  <c r="AQ33" i="11" s="1"/>
  <c r="AP33" i="11" s="1"/>
  <c r="AO33" i="11" s="1"/>
  <c r="AN33" i="11" s="1"/>
  <c r="AM33" i="11" s="1"/>
  <c r="AL33" i="11" s="1"/>
  <c r="AI33" i="11" s="1"/>
  <c r="AT566" i="11"/>
  <c r="AS566" i="11" s="1"/>
  <c r="AR566" i="11" s="1"/>
  <c r="AQ566" i="11" s="1"/>
  <c r="AP566" i="11" s="1"/>
  <c r="AO566" i="11" s="1"/>
  <c r="AN566" i="11" s="1"/>
  <c r="AM566" i="11" s="1"/>
  <c r="AL566" i="11" s="1"/>
  <c r="AT580" i="11"/>
  <c r="AS580" i="11" s="1"/>
  <c r="AR580" i="11" s="1"/>
  <c r="AQ580" i="11" s="1"/>
  <c r="AP580" i="11" s="1"/>
  <c r="AO580" i="11" s="1"/>
  <c r="AN580" i="11" s="1"/>
  <c r="AM580" i="11" s="1"/>
  <c r="AL580" i="11" s="1"/>
  <c r="AK580" i="11" s="1"/>
  <c r="AT29" i="11"/>
  <c r="AS29" i="11" s="1"/>
  <c r="AR29" i="11" s="1"/>
  <c r="AQ29" i="11" s="1"/>
  <c r="AP29" i="11" s="1"/>
  <c r="AO29" i="11" s="1"/>
  <c r="AN29" i="11" s="1"/>
  <c r="AM29" i="11" s="1"/>
  <c r="AL29" i="11" s="1"/>
  <c r="AT498" i="11"/>
  <c r="AS498" i="11" s="1"/>
  <c r="AR498" i="11" s="1"/>
  <c r="AQ498" i="11" s="1"/>
  <c r="AP498" i="11" s="1"/>
  <c r="AO498" i="11" s="1"/>
  <c r="AN498" i="11" s="1"/>
  <c r="AM498" i="11" s="1"/>
  <c r="AL498" i="11" s="1"/>
  <c r="AT579" i="11"/>
  <c r="AS579" i="11" s="1"/>
  <c r="AR579" i="11" s="1"/>
  <c r="AQ579" i="11" s="1"/>
  <c r="AP579" i="11" s="1"/>
  <c r="AO579" i="11" s="1"/>
  <c r="AN579" i="11" s="1"/>
  <c r="AM579" i="11" s="1"/>
  <c r="AL579" i="11" s="1"/>
  <c r="AK579" i="11" s="1"/>
  <c r="AT593" i="11"/>
  <c r="AS593" i="11" s="1"/>
  <c r="AR593" i="11" s="1"/>
  <c r="AQ593" i="11" s="1"/>
  <c r="AP593" i="11" s="1"/>
  <c r="AO593" i="11" s="1"/>
  <c r="AN593" i="11" s="1"/>
  <c r="AM593" i="11" s="1"/>
  <c r="AL593" i="11" s="1"/>
  <c r="AT511" i="11"/>
  <c r="AS511" i="11" s="1"/>
  <c r="AR511" i="11" s="1"/>
  <c r="AQ511" i="11" s="1"/>
  <c r="AP511" i="11" s="1"/>
  <c r="AO511" i="11" s="1"/>
  <c r="AN511" i="11" s="1"/>
  <c r="AM511" i="11" s="1"/>
  <c r="AL511" i="11" s="1"/>
  <c r="AJ511" i="11" s="1"/>
  <c r="AT380" i="11"/>
  <c r="AS380" i="11" s="1"/>
  <c r="AR380" i="11" s="1"/>
  <c r="AQ380" i="11" s="1"/>
  <c r="AP380" i="11" s="1"/>
  <c r="AO380" i="11" s="1"/>
  <c r="AN380" i="11" s="1"/>
  <c r="AM380" i="11" s="1"/>
  <c r="AL380" i="11" s="1"/>
  <c r="AT422" i="11"/>
  <c r="AS422" i="11" s="1"/>
  <c r="AR422" i="11" s="1"/>
  <c r="AQ422" i="11" s="1"/>
  <c r="AP422" i="11" s="1"/>
  <c r="AO422" i="11" s="1"/>
  <c r="AN422" i="11" s="1"/>
  <c r="AM422" i="11" s="1"/>
  <c r="AL422" i="11" s="1"/>
  <c r="AT334" i="11"/>
  <c r="AS334" i="11" s="1"/>
  <c r="AR334" i="11" s="1"/>
  <c r="AQ334" i="11" s="1"/>
  <c r="AP334" i="11" s="1"/>
  <c r="AO334" i="11" s="1"/>
  <c r="AN334" i="11" s="1"/>
  <c r="AM334" i="11" s="1"/>
  <c r="AL334" i="11" s="1"/>
  <c r="AT557" i="11"/>
  <c r="AT400" i="11"/>
  <c r="AS400" i="11" s="1"/>
  <c r="AR400" i="11" s="1"/>
  <c r="AQ400" i="11" s="1"/>
  <c r="AP400" i="11" s="1"/>
  <c r="AO400" i="11" s="1"/>
  <c r="AN400" i="11" s="1"/>
  <c r="AM400" i="11" s="1"/>
  <c r="AL400" i="11" s="1"/>
  <c r="AJ400" i="11" s="1"/>
  <c r="AT547" i="11"/>
  <c r="AS547" i="11" s="1"/>
  <c r="AR547" i="11" s="1"/>
  <c r="AQ547" i="11" s="1"/>
  <c r="AP547" i="11" s="1"/>
  <c r="AO547" i="11" s="1"/>
  <c r="AN547" i="11" s="1"/>
  <c r="AM547" i="11" s="1"/>
  <c r="AL547" i="11" s="1"/>
  <c r="AT366" i="11"/>
  <c r="AS366" i="11" s="1"/>
  <c r="AR366" i="11" s="1"/>
  <c r="AQ366" i="11" s="1"/>
  <c r="AP366" i="11" s="1"/>
  <c r="AO366" i="11" s="1"/>
  <c r="AN366" i="11" s="1"/>
  <c r="AM366" i="11" s="1"/>
  <c r="AL366" i="11" s="1"/>
  <c r="AT254" i="11"/>
  <c r="AS254" i="11" s="1"/>
  <c r="AR254" i="11" s="1"/>
  <c r="AQ254" i="11" s="1"/>
  <c r="AP254" i="11" s="1"/>
  <c r="AO254" i="11" s="1"/>
  <c r="AN254" i="11" s="1"/>
  <c r="AM254" i="11" s="1"/>
  <c r="AL254" i="11" s="1"/>
  <c r="AT428" i="11"/>
  <c r="AS428" i="11" s="1"/>
  <c r="AR428" i="11" s="1"/>
  <c r="AQ428" i="11" s="1"/>
  <c r="AP428" i="11" s="1"/>
  <c r="AO428" i="11" s="1"/>
  <c r="AN428" i="11" s="1"/>
  <c r="AM428" i="11" s="1"/>
  <c r="AL428" i="11" s="1"/>
  <c r="AT276" i="11"/>
  <c r="AS276" i="11" s="1"/>
  <c r="AR276" i="11" s="1"/>
  <c r="AQ276" i="11" s="1"/>
  <c r="AP276" i="11" s="1"/>
  <c r="AO276" i="11" s="1"/>
  <c r="AN276" i="11" s="1"/>
  <c r="AM276" i="11" s="1"/>
  <c r="AL276" i="11" s="1"/>
  <c r="AT325" i="11"/>
  <c r="AS325" i="11" s="1"/>
  <c r="AR325" i="11" s="1"/>
  <c r="AQ325" i="11" s="1"/>
  <c r="AP325" i="11" s="1"/>
  <c r="AO325" i="11" s="1"/>
  <c r="AN325" i="11" s="1"/>
  <c r="AM325" i="11" s="1"/>
  <c r="AL325" i="11" s="1"/>
  <c r="AJ325" i="11" s="1"/>
  <c r="AT261" i="11"/>
  <c r="AS261" i="11" s="1"/>
  <c r="AR261" i="11" s="1"/>
  <c r="AQ261" i="11" s="1"/>
  <c r="AP261" i="11" s="1"/>
  <c r="AO261" i="11" s="1"/>
  <c r="AN261" i="11" s="1"/>
  <c r="AM261" i="11" s="1"/>
  <c r="AL261" i="11" s="1"/>
  <c r="AK261" i="11" s="1"/>
  <c r="AT283" i="11"/>
  <c r="AS283" i="11" s="1"/>
  <c r="AR283" i="11" s="1"/>
  <c r="AQ283" i="11" s="1"/>
  <c r="AP283" i="11" s="1"/>
  <c r="AO283" i="11" s="1"/>
  <c r="AN283" i="11" s="1"/>
  <c r="AM283" i="11" s="1"/>
  <c r="AL283" i="11" s="1"/>
  <c r="AT218" i="11"/>
  <c r="AS218" i="11" s="1"/>
  <c r="AR218" i="11" s="1"/>
  <c r="AQ218" i="11" s="1"/>
  <c r="AP218" i="11" s="1"/>
  <c r="AO218" i="11" s="1"/>
  <c r="AN218" i="11" s="1"/>
  <c r="AM218" i="11" s="1"/>
  <c r="AL218" i="11" s="1"/>
  <c r="AT241" i="11"/>
  <c r="AS241" i="11" s="1"/>
  <c r="AR241" i="11" s="1"/>
  <c r="AQ241" i="11" s="1"/>
  <c r="AP241" i="11" s="1"/>
  <c r="AO241" i="11" s="1"/>
  <c r="AN241" i="11" s="1"/>
  <c r="AM241" i="11" s="1"/>
  <c r="AL241" i="11" s="1"/>
  <c r="AT216" i="11"/>
  <c r="AS216" i="11" s="1"/>
  <c r="AR216" i="11" s="1"/>
  <c r="AQ216" i="11" s="1"/>
  <c r="AP216" i="11" s="1"/>
  <c r="AO216" i="11" s="1"/>
  <c r="AN216" i="11" s="1"/>
  <c r="AM216" i="11" s="1"/>
  <c r="AL216" i="11" s="1"/>
  <c r="AT168" i="11"/>
  <c r="AS168" i="11" s="1"/>
  <c r="AR168" i="11" s="1"/>
  <c r="AQ168" i="11" s="1"/>
  <c r="AP168" i="11" s="1"/>
  <c r="AO168" i="11" s="1"/>
  <c r="AN168" i="11" s="1"/>
  <c r="AM168" i="11" s="1"/>
  <c r="AL168" i="11" s="1"/>
  <c r="AT142" i="11"/>
  <c r="AS142" i="11" s="1"/>
  <c r="AR142" i="11" s="1"/>
  <c r="AQ142" i="11" s="1"/>
  <c r="AP142" i="11" s="1"/>
  <c r="AO142" i="11" s="1"/>
  <c r="AN142" i="11" s="1"/>
  <c r="AM142" i="11" s="1"/>
  <c r="AL142" i="11" s="1"/>
  <c r="AT191" i="11"/>
  <c r="AS191" i="11" s="1"/>
  <c r="AR191" i="11" s="1"/>
  <c r="AQ191" i="11" s="1"/>
  <c r="AP191" i="11" s="1"/>
  <c r="AO191" i="11" s="1"/>
  <c r="AN191" i="11" s="1"/>
  <c r="AM191" i="11" s="1"/>
  <c r="AL191" i="11" s="1"/>
  <c r="BJ2" i="11"/>
  <c r="BK2" i="11"/>
  <c r="BI2" i="11"/>
  <c r="BH2" i="11"/>
  <c r="BG2" i="11"/>
  <c r="BF2" i="11"/>
  <c r="BE2" i="11"/>
  <c r="BD2" i="11"/>
  <c r="BC2" i="11"/>
  <c r="BH20" i="11"/>
  <c r="BG20" i="11"/>
  <c r="BF20" i="11"/>
  <c r="BE20" i="11"/>
  <c r="BD20" i="11"/>
  <c r="BC20" i="11"/>
  <c r="BK20" i="11"/>
  <c r="BJ20" i="11"/>
  <c r="BI20" i="11"/>
  <c r="BK140" i="11"/>
  <c r="BG140" i="11"/>
  <c r="BF140" i="11"/>
  <c r="BE140" i="11"/>
  <c r="BD140" i="11"/>
  <c r="BC140" i="11"/>
  <c r="BJ140" i="11"/>
  <c r="BI140" i="11"/>
  <c r="BH140" i="11"/>
  <c r="BK176" i="11"/>
  <c r="BJ176" i="11"/>
  <c r="BI176" i="11"/>
  <c r="BH176" i="11"/>
  <c r="BG176" i="11"/>
  <c r="BF176" i="11"/>
  <c r="BE176" i="11"/>
  <c r="BD176" i="11"/>
  <c r="BC176" i="11"/>
  <c r="G48" i="1"/>
  <c r="BK32" i="11"/>
  <c r="BJ32" i="11"/>
  <c r="BI32" i="11"/>
  <c r="BH32" i="11"/>
  <c r="BG32" i="11"/>
  <c r="BF32" i="11"/>
  <c r="BE32" i="11"/>
  <c r="BD32" i="11"/>
  <c r="BC32" i="11"/>
  <c r="BH72" i="11"/>
  <c r="BG72" i="11"/>
  <c r="BF72" i="11"/>
  <c r="BE72" i="11"/>
  <c r="BD72" i="11"/>
  <c r="BC72" i="11"/>
  <c r="BK72" i="11"/>
  <c r="BJ72" i="11"/>
  <c r="BI72" i="11"/>
  <c r="BJ134" i="11"/>
  <c r="BI134" i="11"/>
  <c r="BH134" i="11"/>
  <c r="BG134" i="11"/>
  <c r="BF134" i="11"/>
  <c r="BE134" i="11"/>
  <c r="BD134" i="11"/>
  <c r="BC134" i="11"/>
  <c r="BK134" i="11"/>
  <c r="BK23" i="11"/>
  <c r="BJ23" i="11"/>
  <c r="BI23" i="11"/>
  <c r="BH23" i="11"/>
  <c r="BG23" i="11"/>
  <c r="BF23" i="11"/>
  <c r="BE23" i="11"/>
  <c r="BD23" i="11"/>
  <c r="BC23" i="11"/>
  <c r="BG88" i="11"/>
  <c r="BF88" i="11"/>
  <c r="BE88" i="11"/>
  <c r="BD88" i="11"/>
  <c r="BC88" i="11"/>
  <c r="BK88" i="11"/>
  <c r="BJ88" i="11"/>
  <c r="BI88" i="11"/>
  <c r="BH88" i="11"/>
  <c r="BK143" i="11"/>
  <c r="BJ143" i="11"/>
  <c r="BI143" i="11"/>
  <c r="BH143" i="11"/>
  <c r="BG143" i="11"/>
  <c r="BF143" i="11"/>
  <c r="BE143" i="11"/>
  <c r="BD143" i="11"/>
  <c r="BC143" i="11"/>
  <c r="BJ52" i="11"/>
  <c r="BI52" i="11"/>
  <c r="BH52" i="11"/>
  <c r="BG52" i="11"/>
  <c r="BF52" i="11"/>
  <c r="BE52" i="11"/>
  <c r="BD52" i="11"/>
  <c r="BC52" i="11"/>
  <c r="BK52" i="11"/>
  <c r="BK107" i="11"/>
  <c r="BJ107" i="11"/>
  <c r="BI107" i="11"/>
  <c r="BH107" i="11"/>
  <c r="BG107" i="11"/>
  <c r="BF107" i="11"/>
  <c r="BE107" i="11"/>
  <c r="BD107" i="11"/>
  <c r="BC107" i="11"/>
  <c r="BK165" i="11"/>
  <c r="BJ165" i="11"/>
  <c r="BI165" i="11"/>
  <c r="BH165" i="11"/>
  <c r="BG165" i="11"/>
  <c r="BF165" i="11"/>
  <c r="BE165" i="11"/>
  <c r="BD165" i="11"/>
  <c r="BC165" i="11"/>
  <c r="BK3" i="11"/>
  <c r="BJ3" i="11"/>
  <c r="BI3" i="11"/>
  <c r="BH3" i="11"/>
  <c r="BG3" i="11"/>
  <c r="BF3" i="11"/>
  <c r="BE3" i="11"/>
  <c r="BD3" i="11"/>
  <c r="BC3" i="11"/>
  <c r="BK71" i="11"/>
  <c r="BJ71" i="11"/>
  <c r="BI71" i="11"/>
  <c r="BH71" i="11"/>
  <c r="BG71" i="11"/>
  <c r="BF71" i="11"/>
  <c r="BE71" i="11"/>
  <c r="BD71" i="11"/>
  <c r="BC71" i="11"/>
  <c r="BK24" i="11"/>
  <c r="BJ24" i="11"/>
  <c r="BI24" i="11"/>
  <c r="BH24" i="11"/>
  <c r="BG24" i="11"/>
  <c r="BF24" i="11"/>
  <c r="BE24" i="11"/>
  <c r="BD24" i="11"/>
  <c r="BC24" i="11"/>
  <c r="BE5" i="11"/>
  <c r="BD5" i="11"/>
  <c r="BC5" i="11"/>
  <c r="BK5" i="11"/>
  <c r="BJ5" i="11"/>
  <c r="BI5" i="11"/>
  <c r="BH5" i="11"/>
  <c r="BG5" i="11"/>
  <c r="BF5" i="11"/>
  <c r="AT126" i="11"/>
  <c r="AS126" i="11" s="1"/>
  <c r="AR126" i="11" s="1"/>
  <c r="AQ126" i="11" s="1"/>
  <c r="AP126" i="11" s="1"/>
  <c r="AO126" i="11" s="1"/>
  <c r="AN126" i="11" s="1"/>
  <c r="AM126" i="11" s="1"/>
  <c r="AL126" i="11" s="1"/>
  <c r="AK126" i="11" s="1"/>
  <c r="AT81" i="11"/>
  <c r="AS81" i="11" s="1"/>
  <c r="AR81" i="11" s="1"/>
  <c r="AQ81" i="11" s="1"/>
  <c r="AP81" i="11" s="1"/>
  <c r="AO81" i="11" s="1"/>
  <c r="AN81" i="11" s="1"/>
  <c r="AM81" i="11" s="1"/>
  <c r="AL81" i="11" s="1"/>
  <c r="AI81" i="11" s="1"/>
  <c r="AT87" i="11"/>
  <c r="AS87" i="11" s="1"/>
  <c r="AR87" i="11" s="1"/>
  <c r="AQ87" i="11" s="1"/>
  <c r="AP87" i="11" s="1"/>
  <c r="AO87" i="11" s="1"/>
  <c r="AN87" i="11" s="1"/>
  <c r="AM87" i="11" s="1"/>
  <c r="AL87" i="11" s="1"/>
  <c r="AT117" i="11"/>
  <c r="AS117" i="11" s="1"/>
  <c r="AR117" i="11" s="1"/>
  <c r="AQ117" i="11" s="1"/>
  <c r="AP117" i="11" s="1"/>
  <c r="AO117" i="11" s="1"/>
  <c r="AN117" i="11" s="1"/>
  <c r="AM117" i="11" s="1"/>
  <c r="AL117" i="11" s="1"/>
  <c r="AJ117" i="11" s="1"/>
  <c r="AT91" i="11"/>
  <c r="AS91" i="11" s="1"/>
  <c r="AR91" i="11" s="1"/>
  <c r="AQ91" i="11" s="1"/>
  <c r="AP91" i="11" s="1"/>
  <c r="AO91" i="11" s="1"/>
  <c r="AN91" i="11" s="1"/>
  <c r="AM91" i="11" s="1"/>
  <c r="AL91" i="11" s="1"/>
  <c r="AJ91" i="11" s="1"/>
  <c r="AT80" i="11"/>
  <c r="AS80" i="11" s="1"/>
  <c r="AR80" i="11"/>
  <c r="AQ80" i="11" s="1"/>
  <c r="AP80" i="11" s="1"/>
  <c r="AO80" i="11" s="1"/>
  <c r="AN80" i="11" s="1"/>
  <c r="AM80" i="11" s="1"/>
  <c r="AL80" i="11" s="1"/>
  <c r="AJ80" i="11" s="1"/>
  <c r="AT25" i="11"/>
  <c r="AS25" i="11" s="1"/>
  <c r="AR25" i="11" s="1"/>
  <c r="AQ25" i="11" s="1"/>
  <c r="AP25" i="11" s="1"/>
  <c r="AO25" i="11" s="1"/>
  <c r="AN25" i="11" s="1"/>
  <c r="AM25" i="11" s="1"/>
  <c r="AL25" i="11" s="1"/>
  <c r="AT575" i="11"/>
  <c r="AS575" i="11" s="1"/>
  <c r="AR575" i="11" s="1"/>
  <c r="AQ575" i="11" s="1"/>
  <c r="AP575" i="11" s="1"/>
  <c r="AO575" i="11" s="1"/>
  <c r="AN575" i="11" s="1"/>
  <c r="AM575" i="11" s="1"/>
  <c r="AL575" i="11" s="1"/>
  <c r="AT21" i="11"/>
  <c r="AS21" i="11" s="1"/>
  <c r="AR21" i="11" s="1"/>
  <c r="AQ21" i="11" s="1"/>
  <c r="AP21" i="11" s="1"/>
  <c r="AO21" i="11" s="1"/>
  <c r="AN21" i="11" s="1"/>
  <c r="AM21" i="11" s="1"/>
  <c r="AL21" i="11" s="1"/>
  <c r="AT571" i="11"/>
  <c r="AS571" i="11" s="1"/>
  <c r="AR571" i="11" s="1"/>
  <c r="AQ571" i="11" s="1"/>
  <c r="AP571" i="11" s="1"/>
  <c r="AO571" i="11" s="1"/>
  <c r="AN571" i="11" s="1"/>
  <c r="AM571" i="11" s="1"/>
  <c r="AL571" i="11" s="1"/>
  <c r="AJ571" i="11" s="1"/>
  <c r="AT353" i="11"/>
  <c r="AS353" i="11" s="1"/>
  <c r="AR353" i="11" s="1"/>
  <c r="AQ353" i="11" s="1"/>
  <c r="AP353" i="11" s="1"/>
  <c r="AO353" i="11" s="1"/>
  <c r="AN353" i="11" s="1"/>
  <c r="AM353" i="11" s="1"/>
  <c r="AL353" i="11" s="1"/>
  <c r="AT549" i="11"/>
  <c r="AS549" i="11" s="1"/>
  <c r="AR549" i="11" s="1"/>
  <c r="AQ549" i="11"/>
  <c r="AP549" i="11" s="1"/>
  <c r="AO549" i="11" s="1"/>
  <c r="AN549" i="11" s="1"/>
  <c r="AM549" i="11" s="1"/>
  <c r="AL549" i="11" s="1"/>
  <c r="AT392" i="11"/>
  <c r="AS392" i="11" s="1"/>
  <c r="AR392" i="11" s="1"/>
  <c r="AQ392" i="11" s="1"/>
  <c r="AP392" i="11" s="1"/>
  <c r="AO392" i="11" s="1"/>
  <c r="AN392" i="11" s="1"/>
  <c r="AM392" i="11" s="1"/>
  <c r="AL392" i="11" s="1"/>
  <c r="AT540" i="11"/>
  <c r="AS540" i="11" s="1"/>
  <c r="AR540" i="11" s="1"/>
  <c r="AQ540" i="11" s="1"/>
  <c r="AP540" i="11" s="1"/>
  <c r="AO540" i="11" s="1"/>
  <c r="AN540" i="11" s="1"/>
  <c r="AM540" i="11" s="1"/>
  <c r="AL540" i="11" s="1"/>
  <c r="AQ387" i="11"/>
  <c r="AP387" i="11" s="1"/>
  <c r="AO387" i="11" s="1"/>
  <c r="AN387" i="11" s="1"/>
  <c r="AM387" i="11" s="1"/>
  <c r="AL387" i="11" s="1"/>
  <c r="AT329" i="11"/>
  <c r="AS329" i="11" s="1"/>
  <c r="AR329" i="11" s="1"/>
  <c r="AQ329" i="11" s="1"/>
  <c r="AP329" i="11" s="1"/>
  <c r="AO329" i="11" s="1"/>
  <c r="AN329" i="11" s="1"/>
  <c r="AM329" i="11" s="1"/>
  <c r="AL329" i="11" s="1"/>
  <c r="AT326" i="11"/>
  <c r="AS326" i="11"/>
  <c r="AR326" i="11" s="1"/>
  <c r="AQ326" i="11" s="1"/>
  <c r="AP326" i="11" s="1"/>
  <c r="AO326" i="11" s="1"/>
  <c r="AN326" i="11" s="1"/>
  <c r="AM326" i="11" s="1"/>
  <c r="AL326" i="11" s="1"/>
  <c r="AJ326" i="11" s="1"/>
  <c r="AT332" i="11"/>
  <c r="AS332" i="11" s="1"/>
  <c r="AR332" i="11" s="1"/>
  <c r="AQ332" i="11" s="1"/>
  <c r="AP332" i="11" s="1"/>
  <c r="AO332" i="11" s="1"/>
  <c r="AN332" i="11" s="1"/>
  <c r="AM332" i="11" s="1"/>
  <c r="AL332" i="11" s="1"/>
  <c r="AT268" i="11"/>
  <c r="AS268" i="11" s="1"/>
  <c r="AR268" i="11" s="1"/>
  <c r="AQ268" i="11" s="1"/>
  <c r="AP268" i="11" s="1"/>
  <c r="AO268" i="11" s="1"/>
  <c r="AN268" i="11" s="1"/>
  <c r="AM268" i="11" s="1"/>
  <c r="AL268" i="11" s="1"/>
  <c r="AJ268" i="11" s="1"/>
  <c r="AT317" i="11"/>
  <c r="AS317" i="11" s="1"/>
  <c r="AR317" i="11" s="1"/>
  <c r="AQ317" i="11" s="1"/>
  <c r="AP317" i="11" s="1"/>
  <c r="AO317" i="11" s="1"/>
  <c r="AN317" i="11" s="1"/>
  <c r="AM317" i="11" s="1"/>
  <c r="AL317" i="11" s="1"/>
  <c r="AT339" i="11"/>
  <c r="AS339" i="11" s="1"/>
  <c r="AR339" i="11" s="1"/>
  <c r="AQ339" i="11" s="1"/>
  <c r="AP339" i="11" s="1"/>
  <c r="AO339" i="11" s="1"/>
  <c r="AN339" i="11" s="1"/>
  <c r="AM339" i="11" s="1"/>
  <c r="AL339" i="11" s="1"/>
  <c r="AT214" i="11"/>
  <c r="AS214" i="11" s="1"/>
  <c r="AR214" i="11" s="1"/>
  <c r="AQ214" i="11" s="1"/>
  <c r="AP214" i="11" s="1"/>
  <c r="AO214" i="11" s="1"/>
  <c r="AN214" i="11" s="1"/>
  <c r="AM214" i="11" s="1"/>
  <c r="AL214" i="11" s="1"/>
  <c r="AT146" i="11"/>
  <c r="AS146" i="11" s="1"/>
  <c r="AR146" i="11" s="1"/>
  <c r="AQ146" i="11" s="1"/>
  <c r="AP146" i="11" s="1"/>
  <c r="AO146" i="11" s="1"/>
  <c r="AN146" i="11" s="1"/>
  <c r="AM146" i="11" s="1"/>
  <c r="AL146" i="11" s="1"/>
  <c r="BI21" i="11"/>
  <c r="BH21" i="11"/>
  <c r="BG21" i="11"/>
  <c r="BF21" i="11"/>
  <c r="BE21" i="11"/>
  <c r="BD21" i="11"/>
  <c r="BC21" i="11"/>
  <c r="BK21" i="11"/>
  <c r="BJ21" i="11"/>
  <c r="BK131" i="11"/>
  <c r="BJ131" i="11"/>
  <c r="BI131" i="11"/>
  <c r="BH131" i="11"/>
  <c r="BG131" i="11"/>
  <c r="BF131" i="11"/>
  <c r="BE131" i="11"/>
  <c r="BD131" i="11"/>
  <c r="BC131" i="11"/>
  <c r="BJ156" i="11"/>
  <c r="BI156" i="11"/>
  <c r="BH156" i="11"/>
  <c r="BG156" i="11"/>
  <c r="BF156" i="11"/>
  <c r="BE156" i="11"/>
  <c r="BD156" i="11"/>
  <c r="BC156" i="11"/>
  <c r="BK156" i="11"/>
  <c r="BJ42" i="11"/>
  <c r="BI42" i="11"/>
  <c r="BH42" i="11"/>
  <c r="BG42" i="11"/>
  <c r="BF42" i="11"/>
  <c r="BK42" i="11"/>
  <c r="BE42" i="11"/>
  <c r="BD42" i="11"/>
  <c r="BC42" i="11"/>
  <c r="BG70" i="11"/>
  <c r="BF70" i="11"/>
  <c r="BE70" i="11"/>
  <c r="BD70" i="11"/>
  <c r="BC70" i="11"/>
  <c r="BK70" i="11"/>
  <c r="BJ70" i="11"/>
  <c r="BI70" i="11"/>
  <c r="BH70" i="11"/>
  <c r="AT53" i="11"/>
  <c r="AS53" i="11" s="1"/>
  <c r="AR53" i="11" s="1"/>
  <c r="AQ53" i="11" s="1"/>
  <c r="AP53" i="11" s="1"/>
  <c r="AO53" i="11" s="1"/>
  <c r="AN53" i="11" s="1"/>
  <c r="AM53" i="11" s="1"/>
  <c r="AL53" i="11" s="1"/>
  <c r="BK17" i="11"/>
  <c r="BJ17" i="11"/>
  <c r="BI17" i="11"/>
  <c r="BH17" i="11"/>
  <c r="BG17" i="11"/>
  <c r="BF17" i="11"/>
  <c r="BE17" i="11"/>
  <c r="BD17" i="11"/>
  <c r="BC17" i="11"/>
  <c r="BK108" i="11"/>
  <c r="BJ108" i="11"/>
  <c r="BI108" i="11"/>
  <c r="BH108" i="11"/>
  <c r="BG108" i="11"/>
  <c r="BF108" i="11"/>
  <c r="BE108" i="11"/>
  <c r="BD108" i="11"/>
  <c r="BC108" i="11"/>
  <c r="BK169" i="11"/>
  <c r="BJ169" i="11"/>
  <c r="BI169" i="11"/>
  <c r="BH169" i="11"/>
  <c r="BG169" i="11"/>
  <c r="BF169" i="11"/>
  <c r="BE169" i="11"/>
  <c r="BD169" i="11"/>
  <c r="BC169" i="11"/>
  <c r="BJ50" i="11"/>
  <c r="BF50" i="11"/>
  <c r="BE50" i="11"/>
  <c r="BD50" i="11"/>
  <c r="BC50" i="11"/>
  <c r="BK50" i="11"/>
  <c r="BI50" i="11"/>
  <c r="BH50" i="11"/>
  <c r="BG50" i="11"/>
  <c r="BK117" i="11"/>
  <c r="BJ117" i="11"/>
  <c r="BI117" i="11"/>
  <c r="BH117" i="11"/>
  <c r="BG117" i="11"/>
  <c r="BE117" i="11"/>
  <c r="BD117" i="11"/>
  <c r="BC117" i="11"/>
  <c r="BF117" i="11"/>
  <c r="AT65" i="11"/>
  <c r="AS65" i="11" s="1"/>
  <c r="AR65" i="11" s="1"/>
  <c r="AQ65" i="11" s="1"/>
  <c r="AP65" i="11" s="1"/>
  <c r="AO65" i="11" s="1"/>
  <c r="AN65" i="11" s="1"/>
  <c r="AM65" i="11" s="1"/>
  <c r="AL65" i="11" s="1"/>
  <c r="AK65" i="11" s="1"/>
  <c r="BF177" i="11"/>
  <c r="BE177" i="11"/>
  <c r="BD177" i="11"/>
  <c r="BC177" i="11"/>
  <c r="BK177" i="11"/>
  <c r="BJ177" i="11"/>
  <c r="BI177" i="11"/>
  <c r="BH177" i="11"/>
  <c r="BG177" i="11"/>
  <c r="BJ84" i="11"/>
  <c r="BI84" i="11"/>
  <c r="BK84" i="11"/>
  <c r="BH84" i="11"/>
  <c r="BG84" i="11"/>
  <c r="BF84" i="11"/>
  <c r="BE84" i="11"/>
  <c r="BD84" i="11"/>
  <c r="BC84" i="11"/>
  <c r="BG4" i="11"/>
  <c r="BF4" i="11"/>
  <c r="BE4" i="11"/>
  <c r="BD4" i="11"/>
  <c r="BC4" i="11"/>
  <c r="BK4" i="11"/>
  <c r="BJ4" i="11"/>
  <c r="BI4" i="11"/>
  <c r="BH4" i="11"/>
  <c r="AT138" i="11"/>
  <c r="AS138" i="11" s="1"/>
  <c r="AR138" i="11" s="1"/>
  <c r="AQ138" i="11" s="1"/>
  <c r="AP138" i="11" s="1"/>
  <c r="AO138" i="11" s="1"/>
  <c r="AN138" i="11" s="1"/>
  <c r="AM138" i="11" s="1"/>
  <c r="AL138" i="11" s="1"/>
  <c r="AT36" i="11"/>
  <c r="AS36" i="11" s="1"/>
  <c r="AR36" i="11"/>
  <c r="AQ36" i="11" s="1"/>
  <c r="AP36" i="11" s="1"/>
  <c r="AO36" i="11" s="1"/>
  <c r="AN36" i="11" s="1"/>
  <c r="AM36" i="11" s="1"/>
  <c r="AL36" i="11" s="1"/>
  <c r="AT85" i="11"/>
  <c r="AS85" i="11" s="1"/>
  <c r="AR85" i="11" s="1"/>
  <c r="AQ85" i="11" s="1"/>
  <c r="AP85" i="11" s="1"/>
  <c r="AO85" i="11" s="1"/>
  <c r="AN85" i="11" s="1"/>
  <c r="AM85" i="11" s="1"/>
  <c r="AL85" i="11" s="1"/>
  <c r="AK85" i="11" s="1"/>
  <c r="AT82" i="11"/>
  <c r="AS82" i="11" s="1"/>
  <c r="AR82" i="11" s="1"/>
  <c r="AQ82" i="11" s="1"/>
  <c r="AP82" i="11" s="1"/>
  <c r="AO82" i="11" s="1"/>
  <c r="AN82" i="11" s="1"/>
  <c r="AM82" i="11" s="1"/>
  <c r="AL82" i="11" s="1"/>
  <c r="AT34" i="11"/>
  <c r="AS34" i="11" s="1"/>
  <c r="AR34" i="11" s="1"/>
  <c r="AQ34" i="11" s="1"/>
  <c r="AP34" i="11" s="1"/>
  <c r="AO34" i="11" s="1"/>
  <c r="AN34" i="11" s="1"/>
  <c r="AM34" i="11" s="1"/>
  <c r="AL34" i="11" s="1"/>
  <c r="AJ34" i="11" s="1"/>
  <c r="AT614" i="11"/>
  <c r="AS614" i="11" s="1"/>
  <c r="AR614" i="11" s="1"/>
  <c r="AQ614" i="11" s="1"/>
  <c r="AP614" i="11" s="1"/>
  <c r="AO614" i="11" s="1"/>
  <c r="AN614" i="11" s="1"/>
  <c r="AM614" i="11" s="1"/>
  <c r="AL614" i="11" s="1"/>
  <c r="AT567" i="11"/>
  <c r="AS567" i="11" s="1"/>
  <c r="AR567" i="11" s="1"/>
  <c r="AQ567" i="11" s="1"/>
  <c r="AP567" i="11" s="1"/>
  <c r="AO567" i="11" s="1"/>
  <c r="AN567" i="11" s="1"/>
  <c r="AM567" i="11" s="1"/>
  <c r="AL567" i="11" s="1"/>
  <c r="AT88" i="11"/>
  <c r="AS88" i="11" s="1"/>
  <c r="AR88" i="11" s="1"/>
  <c r="AQ88" i="11" s="1"/>
  <c r="AP88" i="11" s="1"/>
  <c r="AO88" i="11" s="1"/>
  <c r="AN88" i="11" s="1"/>
  <c r="AM88" i="11" s="1"/>
  <c r="AL88" i="11" s="1"/>
  <c r="AT564" i="11"/>
  <c r="AS564" i="11" s="1"/>
  <c r="AR564" i="11" s="1"/>
  <c r="AQ564" i="11" s="1"/>
  <c r="AP564" i="11" s="1"/>
  <c r="AO564" i="11" s="1"/>
  <c r="AN564" i="11" s="1"/>
  <c r="AM564" i="11" s="1"/>
  <c r="AL564" i="11" s="1"/>
  <c r="AT577" i="11"/>
  <c r="AS577" i="11" s="1"/>
  <c r="AR577" i="11" s="1"/>
  <c r="AQ577" i="11" s="1"/>
  <c r="AP577" i="11" s="1"/>
  <c r="AO577" i="11" s="1"/>
  <c r="AN577" i="11" s="1"/>
  <c r="AM577" i="11" s="1"/>
  <c r="AL577" i="11" s="1"/>
  <c r="AJ577" i="11" s="1"/>
  <c r="AT559" i="11"/>
  <c r="AS559" i="11" s="1"/>
  <c r="AR559" i="11" s="1"/>
  <c r="AQ559" i="11" s="1"/>
  <c r="AP559" i="11" s="1"/>
  <c r="AO559" i="11" s="1"/>
  <c r="AN559" i="11" s="1"/>
  <c r="AM559" i="11" s="1"/>
  <c r="AL559" i="11" s="1"/>
  <c r="AI559" i="11" s="1"/>
  <c r="AT399" i="11"/>
  <c r="AS399" i="11" s="1"/>
  <c r="AR399" i="11" s="1"/>
  <c r="AQ399" i="11" s="1"/>
  <c r="AP399" i="11" s="1"/>
  <c r="AO399" i="11" s="1"/>
  <c r="AN399" i="11" s="1"/>
  <c r="AM399" i="11" s="1"/>
  <c r="AL399" i="11" s="1"/>
  <c r="AK399" i="11" s="1"/>
  <c r="AT605" i="11"/>
  <c r="AS605" i="11" s="1"/>
  <c r="AR605" i="11" s="1"/>
  <c r="AQ605" i="11" s="1"/>
  <c r="AP605" i="11" s="1"/>
  <c r="AO605" i="11" s="1"/>
  <c r="AN605" i="11" s="1"/>
  <c r="AM605" i="11" s="1"/>
  <c r="AL605" i="11" s="1"/>
  <c r="AT384" i="11"/>
  <c r="AS384" i="11" s="1"/>
  <c r="AR384" i="11" s="1"/>
  <c r="AQ384" i="11" s="1"/>
  <c r="AP384" i="11" s="1"/>
  <c r="AO384" i="11" s="1"/>
  <c r="AN384" i="11" s="1"/>
  <c r="AM384" i="11" s="1"/>
  <c r="AL384" i="11" s="1"/>
  <c r="AI384" i="11" s="1"/>
  <c r="AT441" i="11"/>
  <c r="AS441" i="11" s="1"/>
  <c r="AR441" i="11" s="1"/>
  <c r="AQ441" i="11" s="1"/>
  <c r="AP441" i="11" s="1"/>
  <c r="AO441" i="11" s="1"/>
  <c r="AN441" i="11" s="1"/>
  <c r="AM441" i="11" s="1"/>
  <c r="AL441" i="11" s="1"/>
  <c r="AK441" i="11" s="1"/>
  <c r="AT520" i="11"/>
  <c r="AS520" i="11" s="1"/>
  <c r="AR520" i="11" s="1"/>
  <c r="AQ520" i="11" s="1"/>
  <c r="AP520" i="11" s="1"/>
  <c r="AO520" i="11" s="1"/>
  <c r="AN520" i="11" s="1"/>
  <c r="AM520" i="11" s="1"/>
  <c r="AL520" i="11" s="1"/>
  <c r="AI520" i="11" s="1"/>
  <c r="AT382" i="11"/>
  <c r="AS382" i="11" s="1"/>
  <c r="AR382" i="11" s="1"/>
  <c r="AQ382" i="11" s="1"/>
  <c r="AP382" i="11" s="1"/>
  <c r="AO382" i="11" s="1"/>
  <c r="AN382" i="11" s="1"/>
  <c r="AM382" i="11" s="1"/>
  <c r="AL382" i="11" s="1"/>
  <c r="AT318" i="11"/>
  <c r="AS318" i="11" s="1"/>
  <c r="AR318" i="11" s="1"/>
  <c r="AQ318" i="11" s="1"/>
  <c r="AP318" i="11" s="1"/>
  <c r="AO318" i="11" s="1"/>
  <c r="AN318" i="11" s="1"/>
  <c r="AM318" i="11" s="1"/>
  <c r="AL318" i="11" s="1"/>
  <c r="AT324" i="11"/>
  <c r="AS324" i="11" s="1"/>
  <c r="AR324" i="11" s="1"/>
  <c r="AQ324" i="11" s="1"/>
  <c r="AP324" i="11" s="1"/>
  <c r="AO324" i="11" s="1"/>
  <c r="AN324" i="11" s="1"/>
  <c r="AM324" i="11" s="1"/>
  <c r="AL324" i="11" s="1"/>
  <c r="AT260" i="11"/>
  <c r="AS260" i="11" s="1"/>
  <c r="AR260" i="11"/>
  <c r="AQ260" i="11" s="1"/>
  <c r="AP260" i="11" s="1"/>
  <c r="AO260" i="11" s="1"/>
  <c r="AN260" i="11" s="1"/>
  <c r="AM260" i="11" s="1"/>
  <c r="AL260" i="11" s="1"/>
  <c r="AK260" i="11" s="1"/>
  <c r="AT309" i="11"/>
  <c r="AS309" i="11" s="1"/>
  <c r="AR309" i="11" s="1"/>
  <c r="AQ309" i="11" s="1"/>
  <c r="AP309" i="11" s="1"/>
  <c r="AO309" i="11" s="1"/>
  <c r="AN309" i="11" s="1"/>
  <c r="AM309" i="11" s="1"/>
  <c r="AL309" i="11" s="1"/>
  <c r="AT331" i="11"/>
  <c r="AS331" i="11" s="1"/>
  <c r="AR331" i="11" s="1"/>
  <c r="AQ331" i="11" s="1"/>
  <c r="AP331" i="11" s="1"/>
  <c r="AO331" i="11" s="1"/>
  <c r="AN331" i="11" s="1"/>
  <c r="AM331" i="11" s="1"/>
  <c r="AL331" i="11" s="1"/>
  <c r="AT202" i="11"/>
  <c r="AS202" i="11" s="1"/>
  <c r="AR202" i="11" s="1"/>
  <c r="AQ202" i="11" s="1"/>
  <c r="AP202" i="11" s="1"/>
  <c r="AO202" i="11" s="1"/>
  <c r="AN202" i="11" s="1"/>
  <c r="AM202" i="11" s="1"/>
  <c r="AL202" i="11" s="1"/>
  <c r="AT279" i="11"/>
  <c r="AS279" i="11" s="1"/>
  <c r="AR279" i="11" s="1"/>
  <c r="AQ279" i="11" s="1"/>
  <c r="AP279" i="11" s="1"/>
  <c r="AO279" i="11" s="1"/>
  <c r="AN279" i="11" s="1"/>
  <c r="AM279" i="11" s="1"/>
  <c r="AL279" i="11" s="1"/>
  <c r="AT215" i="11"/>
  <c r="AS215" i="11" s="1"/>
  <c r="AR215" i="11" s="1"/>
  <c r="AQ215" i="11" s="1"/>
  <c r="AP215" i="11" s="1"/>
  <c r="AO215" i="11" s="1"/>
  <c r="AN215" i="11" s="1"/>
  <c r="AM215" i="11" s="1"/>
  <c r="AL215" i="11" s="1"/>
  <c r="AT162" i="11"/>
  <c r="AS162" i="11" s="1"/>
  <c r="AR162" i="11" s="1"/>
  <c r="AQ162" i="11" s="1"/>
  <c r="AP162" i="11" s="1"/>
  <c r="AO162" i="11" s="1"/>
  <c r="AN162" i="11" s="1"/>
  <c r="AM162" i="11" s="1"/>
  <c r="AL162" i="11" s="1"/>
  <c r="AT193" i="11"/>
  <c r="AS193" i="11" s="1"/>
  <c r="AR193" i="11" s="1"/>
  <c r="AQ193" i="11" s="1"/>
  <c r="AP193" i="11" s="1"/>
  <c r="AO193" i="11" s="1"/>
  <c r="AN193" i="11" s="1"/>
  <c r="AM193" i="11" s="1"/>
  <c r="AL193" i="11" s="1"/>
  <c r="AK193" i="11" s="1"/>
  <c r="AT228" i="11"/>
  <c r="AS228" i="11" s="1"/>
  <c r="AR228" i="11" s="1"/>
  <c r="AQ228" i="11" s="1"/>
  <c r="AP228" i="11" s="1"/>
  <c r="AO228" i="11" s="1"/>
  <c r="AN228" i="11" s="1"/>
  <c r="AM228" i="11" s="1"/>
  <c r="AL228" i="11" s="1"/>
  <c r="AT165" i="11"/>
  <c r="AS165" i="11" s="1"/>
  <c r="AR165" i="11" s="1"/>
  <c r="AQ165" i="11" s="1"/>
  <c r="AP165" i="11" s="1"/>
  <c r="AO165" i="11" s="1"/>
  <c r="AN165" i="11" s="1"/>
  <c r="AM165" i="11" s="1"/>
  <c r="AL165" i="11" s="1"/>
  <c r="BK82" i="11"/>
  <c r="BJ82" i="11"/>
  <c r="BI82" i="11"/>
  <c r="BH82" i="11"/>
  <c r="BG82" i="11"/>
  <c r="BF82" i="11"/>
  <c r="BE82" i="11"/>
  <c r="BD82" i="11"/>
  <c r="BC82" i="11"/>
  <c r="BK133" i="11"/>
  <c r="BJ133" i="11"/>
  <c r="BI133" i="11"/>
  <c r="BH133" i="11"/>
  <c r="BG133" i="11"/>
  <c r="BF133" i="11"/>
  <c r="BE133" i="11"/>
  <c r="BD133" i="11"/>
  <c r="BC133" i="11"/>
  <c r="AT157" i="11"/>
  <c r="AS157" i="11" s="1"/>
  <c r="AR157" i="11" s="1"/>
  <c r="AQ157" i="11" s="1"/>
  <c r="AP157" i="11" s="1"/>
  <c r="AO157" i="11" s="1"/>
  <c r="AN157" i="11" s="1"/>
  <c r="AM157" i="11" s="1"/>
  <c r="AL157" i="11" s="1"/>
  <c r="AK540" i="11"/>
  <c r="BB23" i="11"/>
  <c r="BA23" i="11"/>
  <c r="AZ23" i="11"/>
  <c r="AX23" i="11"/>
  <c r="BB156" i="11"/>
  <c r="BA156" i="11"/>
  <c r="AZ156" i="11"/>
  <c r="AX156" i="11"/>
  <c r="BB165" i="11"/>
  <c r="BA165" i="11"/>
  <c r="AZ165" i="11"/>
  <c r="AX165" i="11"/>
  <c r="BB134" i="11"/>
  <c r="BA134" i="11"/>
  <c r="BB2" i="11"/>
  <c r="BA2" i="11"/>
  <c r="AZ2" i="11"/>
  <c r="AX2" i="11"/>
  <c r="AJ303" i="11"/>
  <c r="AJ105" i="11"/>
  <c r="AK105" i="11"/>
  <c r="BB152" i="11"/>
  <c r="BA152" i="11"/>
  <c r="BB103" i="11"/>
  <c r="BA103" i="11"/>
  <c r="AZ103" i="11"/>
  <c r="AX103" i="11"/>
  <c r="AI247" i="11"/>
  <c r="AJ205" i="11"/>
  <c r="AI453" i="11"/>
  <c r="AJ453" i="11"/>
  <c r="AK453" i="11"/>
  <c r="AI383" i="11"/>
  <c r="AI611" i="11"/>
  <c r="AH611" i="11" s="1"/>
  <c r="AK611" i="11"/>
  <c r="BB21" i="11"/>
  <c r="BA21" i="11"/>
  <c r="BB131" i="11"/>
  <c r="BA131" i="11"/>
  <c r="AI261" i="11"/>
  <c r="AJ261" i="11"/>
  <c r="AH261" i="11" s="1"/>
  <c r="AA261" i="11" s="1"/>
  <c r="AE261" i="11" s="1"/>
  <c r="AK400" i="11"/>
  <c r="BB167" i="11"/>
  <c r="BA167" i="11"/>
  <c r="AZ167" i="11"/>
  <c r="AX167" i="11"/>
  <c r="AI199" i="11"/>
  <c r="AI406" i="11"/>
  <c r="AJ406" i="11"/>
  <c r="AJ115" i="11"/>
  <c r="AI115" i="11"/>
  <c r="BB90" i="11"/>
  <c r="BA90" i="11"/>
  <c r="AZ90" i="11"/>
  <c r="AX90" i="11"/>
  <c r="AI302" i="11"/>
  <c r="AJ302" i="11"/>
  <c r="AK302" i="11"/>
  <c r="AK592" i="11"/>
  <c r="BB179" i="11"/>
  <c r="BA179" i="11"/>
  <c r="AJ329" i="11"/>
  <c r="AK87" i="11"/>
  <c r="BB107" i="11"/>
  <c r="BA107" i="11"/>
  <c r="AZ107" i="11"/>
  <c r="AX107" i="11"/>
  <c r="BB143" i="11"/>
  <c r="BA143" i="11"/>
  <c r="BB72" i="11"/>
  <c r="BA72" i="11"/>
  <c r="AZ72" i="11"/>
  <c r="AX72" i="11"/>
  <c r="BB176" i="11"/>
  <c r="BA176" i="11"/>
  <c r="AI98" i="11"/>
  <c r="AJ98" i="11"/>
  <c r="BB116" i="11"/>
  <c r="BA116" i="11"/>
  <c r="BB69" i="11"/>
  <c r="BA69" i="11"/>
  <c r="AZ69" i="11"/>
  <c r="AX69" i="11"/>
  <c r="AI289" i="11"/>
  <c r="AK289" i="11"/>
  <c r="BB22" i="11"/>
  <c r="BA22" i="11"/>
  <c r="BB95" i="11"/>
  <c r="BA95" i="11"/>
  <c r="AZ95" i="11"/>
  <c r="AX95" i="11"/>
  <c r="BB96" i="11"/>
  <c r="BA96" i="11"/>
  <c r="AZ96" i="11"/>
  <c r="AX96" i="11"/>
  <c r="BB110" i="11"/>
  <c r="BA110" i="11"/>
  <c r="AZ110" i="11"/>
  <c r="AX110" i="11"/>
  <c r="AK156" i="11"/>
  <c r="AJ393" i="11"/>
  <c r="AH393" i="11" s="1"/>
  <c r="AI393" i="11"/>
  <c r="AK393" i="11"/>
  <c r="BB51" i="11"/>
  <c r="BA51" i="11"/>
  <c r="AZ51" i="11"/>
  <c r="AX51" i="11"/>
  <c r="AI604" i="11"/>
  <c r="AH604" i="11" s="1"/>
  <c r="AK604" i="11"/>
  <c r="BB66" i="11"/>
  <c r="BA66" i="11"/>
  <c r="AZ66" i="11"/>
  <c r="AX66" i="11"/>
  <c r="AI310" i="11"/>
  <c r="AH310" i="11" s="1"/>
  <c r="AJ310" i="11"/>
  <c r="AK310" i="11"/>
  <c r="AI23" i="11"/>
  <c r="AJ23" i="11"/>
  <c r="AK23" i="11"/>
  <c r="BB82" i="11"/>
  <c r="BA82" i="11"/>
  <c r="AZ82" i="11"/>
  <c r="AX82" i="11"/>
  <c r="BB169" i="11"/>
  <c r="BA169" i="11"/>
  <c r="BB29" i="11"/>
  <c r="BA29" i="11"/>
  <c r="AZ29" i="11"/>
  <c r="AX29" i="11"/>
  <c r="AJ106" i="11"/>
  <c r="AK106" i="11"/>
  <c r="AK596" i="11"/>
  <c r="BB89" i="11"/>
  <c r="BA89" i="11"/>
  <c r="AZ89" i="11"/>
  <c r="AX89" i="11"/>
  <c r="AJ509" i="11"/>
  <c r="AI509" i="11"/>
  <c r="BB118" i="11"/>
  <c r="BA118" i="11"/>
  <c r="AZ118" i="11"/>
  <c r="AX118" i="11"/>
  <c r="AI386" i="11"/>
  <c r="AJ386" i="11"/>
  <c r="AK386" i="11"/>
  <c r="AI36" i="11"/>
  <c r="AI366" i="11"/>
  <c r="AJ366" i="11"/>
  <c r="AK366" i="11"/>
  <c r="AJ334" i="11"/>
  <c r="AI580" i="11"/>
  <c r="AJ580" i="11"/>
  <c r="AI95" i="11"/>
  <c r="AH95" i="11" s="1"/>
  <c r="AJ95" i="11"/>
  <c r="AJ176" i="11"/>
  <c r="AK176" i="11"/>
  <c r="AK385" i="11"/>
  <c r="BB31" i="11"/>
  <c r="BA31" i="11"/>
  <c r="BB75" i="11"/>
  <c r="BA75" i="11"/>
  <c r="AZ75" i="11"/>
  <c r="AX75" i="11"/>
  <c r="AI305" i="11"/>
  <c r="AJ305" i="11"/>
  <c r="AK305" i="11"/>
  <c r="AJ432" i="11"/>
  <c r="AI28" i="11"/>
  <c r="AH28" i="11" s="1"/>
  <c r="AJ28" i="11"/>
  <c r="AK28" i="11"/>
  <c r="BB105" i="11"/>
  <c r="BA105" i="11"/>
  <c r="AZ105" i="11"/>
  <c r="AX105" i="11"/>
  <c r="AI589" i="11"/>
  <c r="AK589" i="11"/>
  <c r="AI102" i="11"/>
  <c r="AJ102" i="11"/>
  <c r="BB44" i="11"/>
  <c r="BA44" i="11"/>
  <c r="AZ44" i="11"/>
  <c r="AX44" i="11"/>
  <c r="AI323" i="11"/>
  <c r="AK323" i="11"/>
  <c r="AK610" i="11"/>
  <c r="BB24" i="11"/>
  <c r="BA24" i="11"/>
  <c r="AZ24" i="11"/>
  <c r="AX24" i="11"/>
  <c r="BA3" i="11"/>
  <c r="AZ3" i="11"/>
  <c r="AX3" i="11"/>
  <c r="BB3" i="11"/>
  <c r="AJ269" i="11"/>
  <c r="AK465" i="11"/>
  <c r="AI122" i="11"/>
  <c r="BB15" i="11"/>
  <c r="BA15" i="11"/>
  <c r="AZ15" i="11"/>
  <c r="AX15" i="11"/>
  <c r="BB39" i="11"/>
  <c r="BA39" i="11"/>
  <c r="AZ39" i="11"/>
  <c r="AX39" i="11"/>
  <c r="AI397" i="11"/>
  <c r="AH397" i="11" s="1"/>
  <c r="AJ397" i="11"/>
  <c r="AK397" i="11"/>
  <c r="BB52" i="11"/>
  <c r="BA52" i="11"/>
  <c r="AZ52" i="11"/>
  <c r="AX52" i="11"/>
  <c r="AI352" i="11"/>
  <c r="AH352" i="11" s="1"/>
  <c r="AJ352" i="11"/>
  <c r="AK352" i="11"/>
  <c r="AJ426" i="11"/>
  <c r="AK426" i="11"/>
  <c r="AI114" i="11"/>
  <c r="AJ114" i="11"/>
  <c r="AK114" i="11"/>
  <c r="AK57" i="11"/>
  <c r="AI617" i="11"/>
  <c r="AJ617" i="11"/>
  <c r="AK617" i="11"/>
  <c r="BB48" i="11"/>
  <c r="BA48" i="11"/>
  <c r="AJ520" i="11"/>
  <c r="AH520" i="11" s="1"/>
  <c r="AA520" i="11" s="1"/>
  <c r="AE520" i="11" s="1"/>
  <c r="AI214" i="11"/>
  <c r="BB20" i="11"/>
  <c r="BA20" i="11"/>
  <c r="AZ20" i="11"/>
  <c r="AX20" i="11"/>
  <c r="AI97" i="11"/>
  <c r="AK97" i="11"/>
  <c r="BB33" i="11"/>
  <c r="BA33" i="11"/>
  <c r="AJ548" i="11"/>
  <c r="AH548" i="11" s="1"/>
  <c r="AI548" i="11"/>
  <c r="AK548" i="11"/>
  <c r="AJ619" i="11"/>
  <c r="AI619" i="11"/>
  <c r="AK619" i="11"/>
  <c r="BB50" i="11"/>
  <c r="BA50" i="11"/>
  <c r="AZ50" i="11"/>
  <c r="AX50" i="11"/>
  <c r="AK201" i="11"/>
  <c r="BB67" i="11"/>
  <c r="BA67" i="11"/>
  <c r="AZ67" i="11"/>
  <c r="AX67" i="11"/>
  <c r="AI372" i="11"/>
  <c r="AJ372" i="11"/>
  <c r="AK372" i="11"/>
  <c r="AK321" i="11"/>
  <c r="BB53" i="11"/>
  <c r="BA53" i="11"/>
  <c r="AB262" i="8"/>
  <c r="AI441" i="11"/>
  <c r="AJ614" i="11"/>
  <c r="AI579" i="11"/>
  <c r="AJ579" i="11"/>
  <c r="AI222" i="11"/>
  <c r="AJ222" i="11"/>
  <c r="AK222" i="11"/>
  <c r="BB65" i="11"/>
  <c r="BA65" i="11"/>
  <c r="AJ349" i="11"/>
  <c r="AH349" i="11" s="1"/>
  <c r="AI349" i="11"/>
  <c r="AK349" i="11"/>
  <c r="AB68" i="8"/>
  <c r="BB114" i="11"/>
  <c r="BA114" i="11"/>
  <c r="BB42" i="11"/>
  <c r="BA42" i="11"/>
  <c r="AZ42" i="11"/>
  <c r="AX42" i="11"/>
  <c r="BB88" i="11"/>
  <c r="BA88" i="11"/>
  <c r="AJ498" i="11"/>
  <c r="BB173" i="11"/>
  <c r="BA173" i="11"/>
  <c r="AZ173" i="11"/>
  <c r="AX173" i="11"/>
  <c r="BB78" i="11"/>
  <c r="BA78" i="11"/>
  <c r="AI178" i="11"/>
  <c r="AJ178" i="11"/>
  <c r="AJ506" i="11"/>
  <c r="AK506" i="11"/>
  <c r="AK43" i="11"/>
  <c r="AJ308" i="11"/>
  <c r="AI308" i="11"/>
  <c r="AK308" i="11"/>
  <c r="AJ313" i="11"/>
  <c r="AK313" i="11"/>
  <c r="AI412" i="11"/>
  <c r="AJ412" i="11"/>
  <c r="AK412" i="11"/>
  <c r="AJ135" i="11"/>
  <c r="AH135" i="11" s="1"/>
  <c r="AK135" i="11"/>
  <c r="BB113" i="11"/>
  <c r="BA113" i="11"/>
  <c r="BB34" i="11"/>
  <c r="BA34" i="11"/>
  <c r="AZ34" i="11"/>
  <c r="AX34" i="11"/>
  <c r="AI143" i="11"/>
  <c r="AJ143" i="11"/>
  <c r="AK143" i="11"/>
  <c r="AI259" i="11"/>
  <c r="AJ259" i="11"/>
  <c r="AI330" i="11"/>
  <c r="AJ330" i="11"/>
  <c r="AK330" i="11"/>
  <c r="AI569" i="11"/>
  <c r="AJ569" i="11"/>
  <c r="AK569" i="11"/>
  <c r="AJ606" i="11"/>
  <c r="AI606" i="11"/>
  <c r="AH606" i="11" s="1"/>
  <c r="AK606" i="11"/>
  <c r="AI24" i="11"/>
  <c r="BB140" i="11"/>
  <c r="BA140" i="11"/>
  <c r="AZ140" i="11"/>
  <c r="AX140" i="11"/>
  <c r="AJ276" i="11"/>
  <c r="AI276" i="11"/>
  <c r="AK276" i="11"/>
  <c r="BB137" i="11"/>
  <c r="BA137" i="11"/>
  <c r="AZ137" i="11"/>
  <c r="AX137" i="11"/>
  <c r="AJ401" i="11"/>
  <c r="AI401" i="11"/>
  <c r="AK401" i="11"/>
  <c r="AJ439" i="11"/>
  <c r="AK439" i="11"/>
  <c r="AJ404" i="11"/>
  <c r="AK404" i="11"/>
  <c r="AJ123" i="11"/>
  <c r="AI123" i="11"/>
  <c r="AK123" i="11"/>
  <c r="BB161" i="11"/>
  <c r="BA161" i="11"/>
  <c r="AZ161" i="11"/>
  <c r="AX161" i="11"/>
  <c r="BB138" i="11"/>
  <c r="BA138" i="11"/>
  <c r="AZ138" i="11"/>
  <c r="AX138" i="11"/>
  <c r="AJ200" i="11"/>
  <c r="AI200" i="11"/>
  <c r="AH200" i="11" s="1"/>
  <c r="AA200" i="11" s="1"/>
  <c r="AE200" i="11" s="1"/>
  <c r="AK200" i="11"/>
  <c r="AI213" i="11"/>
  <c r="AJ213" i="11"/>
  <c r="AK213" i="11"/>
  <c r="AI389" i="11"/>
  <c r="AJ389" i="11"/>
  <c r="AK389" i="11"/>
  <c r="AI561" i="11"/>
  <c r="AH561" i="11" s="1"/>
  <c r="AA561" i="11" s="1"/>
  <c r="AJ561" i="11"/>
  <c r="AK561" i="11"/>
  <c r="BB139" i="11"/>
  <c r="BA139" i="11"/>
  <c r="AI220" i="11"/>
  <c r="AJ220" i="11"/>
  <c r="AK220" i="11"/>
  <c r="AJ256" i="11"/>
  <c r="AI256" i="11"/>
  <c r="AK256" i="11"/>
  <c r="AK357" i="11"/>
  <c r="AJ556" i="11"/>
  <c r="AI556" i="11"/>
  <c r="AH556" i="11" s="1"/>
  <c r="AA556" i="11" s="1"/>
  <c r="AE556" i="11" s="1"/>
  <c r="AK556" i="11"/>
  <c r="BB57" i="11"/>
  <c r="BA57" i="11"/>
  <c r="AZ57" i="11"/>
  <c r="AX57" i="11"/>
  <c r="BB97" i="11"/>
  <c r="BA97" i="11"/>
  <c r="AZ97" i="11"/>
  <c r="AX97" i="11"/>
  <c r="BB36" i="11"/>
  <c r="BA36" i="11"/>
  <c r="BB70" i="11"/>
  <c r="BA70" i="11"/>
  <c r="AI252" i="11"/>
  <c r="AI508" i="11"/>
  <c r="AH508" i="11" s="1"/>
  <c r="AA508" i="11" s="1"/>
  <c r="AE508" i="11" s="1"/>
  <c r="AK508" i="11"/>
  <c r="BB178" i="11"/>
  <c r="BA178" i="11"/>
  <c r="AZ178" i="11"/>
  <c r="AX178" i="11"/>
  <c r="BB108" i="11"/>
  <c r="BA108" i="11"/>
  <c r="AZ108" i="11"/>
  <c r="AX108" i="11"/>
  <c r="AK90" i="11"/>
  <c r="AI325" i="11"/>
  <c r="AH325" i="11" s="1"/>
  <c r="AK325" i="11"/>
  <c r="BB54" i="11"/>
  <c r="BA54" i="11"/>
  <c r="AZ54" i="11"/>
  <c r="AX54" i="11"/>
  <c r="BB26" i="11"/>
  <c r="BA26" i="11"/>
  <c r="AZ26" i="11"/>
  <c r="AX26" i="11"/>
  <c r="BB58" i="11"/>
  <c r="BA58" i="11"/>
  <c r="AI175" i="11"/>
  <c r="AH175" i="11" s="1"/>
  <c r="AA175" i="11" s="1"/>
  <c r="AE175" i="11" s="1"/>
  <c r="AJ175" i="11"/>
  <c r="AK175" i="11"/>
  <c r="AJ108" i="11"/>
  <c r="AH108" i="11" s="1"/>
  <c r="AK108" i="11"/>
  <c r="BB121" i="11"/>
  <c r="BA121" i="11"/>
  <c r="AZ121" i="11"/>
  <c r="AX121" i="11"/>
  <c r="AK581" i="11"/>
  <c r="AI603" i="11"/>
  <c r="AJ603" i="11"/>
  <c r="AH603" i="11" s="1"/>
  <c r="AK603" i="11"/>
  <c r="BB128" i="11"/>
  <c r="BA128" i="11"/>
  <c r="AK211" i="11"/>
  <c r="AJ594" i="11"/>
  <c r="AI594" i="11"/>
  <c r="AH594" i="11" s="1"/>
  <c r="AA594" i="11" s="1"/>
  <c r="AE594" i="11" s="1"/>
  <c r="AK594" i="11"/>
  <c r="AI30" i="11"/>
  <c r="AI139" i="11"/>
  <c r="AJ331" i="11"/>
  <c r="AJ65" i="11"/>
  <c r="AI65" i="11"/>
  <c r="AI216" i="11"/>
  <c r="AH216" i="11" s="1"/>
  <c r="AJ216" i="11"/>
  <c r="AK216" i="11"/>
  <c r="AK148" i="11"/>
  <c r="AI148" i="11"/>
  <c r="AH148" i="11" s="1"/>
  <c r="AI234" i="11"/>
  <c r="AJ234" i="11"/>
  <c r="AK234" i="11"/>
  <c r="BB160" i="11"/>
  <c r="BA160" i="11"/>
  <c r="AZ160" i="11"/>
  <c r="AX160" i="11"/>
  <c r="BB177" i="11"/>
  <c r="BA177" i="11"/>
  <c r="BB84" i="11"/>
  <c r="BA84" i="11"/>
  <c r="AZ84" i="11"/>
  <c r="AX84" i="11"/>
  <c r="BB117" i="11"/>
  <c r="BA117" i="11"/>
  <c r="AJ483" i="11"/>
  <c r="BB71" i="11"/>
  <c r="BA71" i="11"/>
  <c r="AZ71" i="11"/>
  <c r="AX71" i="11"/>
  <c r="AJ99" i="11"/>
  <c r="AH99" i="11" s="1"/>
  <c r="AI99" i="11"/>
  <c r="AK99" i="11"/>
  <c r="BB16" i="11"/>
  <c r="BA16" i="11"/>
  <c r="AJ184" i="11"/>
  <c r="AK184" i="11"/>
  <c r="AI414" i="11"/>
  <c r="AH414" i="11" s="1"/>
  <c r="AJ414" i="11"/>
  <c r="AK414" i="11"/>
  <c r="AI595" i="11"/>
  <c r="AK595" i="11"/>
  <c r="AI83" i="11"/>
  <c r="AJ83" i="11"/>
  <c r="BB92" i="11"/>
  <c r="BA92" i="11"/>
  <c r="AZ92" i="11"/>
  <c r="AX92" i="11"/>
  <c r="BB106" i="11"/>
  <c r="BA106" i="11"/>
  <c r="BB181" i="11"/>
  <c r="BA181" i="11"/>
  <c r="BB49" i="11"/>
  <c r="BA49" i="11"/>
  <c r="AZ49" i="11"/>
  <c r="AX49" i="11"/>
  <c r="BB64" i="11"/>
  <c r="BA64" i="11"/>
  <c r="AZ64" i="11"/>
  <c r="AX64" i="11"/>
  <c r="AI293" i="11"/>
  <c r="AK293" i="11"/>
  <c r="AI615" i="11"/>
  <c r="AJ615" i="11"/>
  <c r="AK615" i="11"/>
  <c r="BB45" i="11"/>
  <c r="BA45" i="11"/>
  <c r="BB30" i="11"/>
  <c r="BA30" i="11"/>
  <c r="AZ30" i="11"/>
  <c r="AX30" i="11"/>
  <c r="AK185" i="11"/>
  <c r="AI394" i="11"/>
  <c r="AH394" i="11" s="1"/>
  <c r="AJ394" i="11"/>
  <c r="AK394" i="11"/>
  <c r="AI597" i="11"/>
  <c r="AJ597" i="11"/>
  <c r="AK597" i="11"/>
  <c r="AI227" i="11"/>
  <c r="AI294" i="11"/>
  <c r="AJ294" i="11"/>
  <c r="AK294" i="11"/>
  <c r="BB141" i="11"/>
  <c r="BA141" i="11"/>
  <c r="AZ141" i="11"/>
  <c r="AX141" i="11"/>
  <c r="AJ559" i="11"/>
  <c r="AK559" i="11"/>
  <c r="BB17" i="11"/>
  <c r="BA17" i="11"/>
  <c r="AZ17" i="11"/>
  <c r="AX17" i="11"/>
  <c r="AI254" i="11"/>
  <c r="AJ254" i="11"/>
  <c r="AK254" i="11"/>
  <c r="BB28" i="11"/>
  <c r="BA28" i="11"/>
  <c r="AJ568" i="11"/>
  <c r="BB127" i="11"/>
  <c r="BA127" i="11"/>
  <c r="AI86" i="11"/>
  <c r="AJ86" i="11"/>
  <c r="AK86" i="11"/>
  <c r="BB27" i="11"/>
  <c r="BA27" i="11"/>
  <c r="AZ27" i="11"/>
  <c r="AX27" i="11"/>
  <c r="AJ429" i="11"/>
  <c r="AI429" i="11"/>
  <c r="AK429" i="11"/>
  <c r="BB46" i="11"/>
  <c r="BA46" i="11"/>
  <c r="AJ409" i="11"/>
  <c r="AI409" i="11"/>
  <c r="AK409" i="11"/>
  <c r="AI620" i="11"/>
  <c r="AJ620" i="11"/>
  <c r="AK620" i="11"/>
  <c r="BB168" i="11"/>
  <c r="BA168" i="11"/>
  <c r="AZ168" i="11"/>
  <c r="AX168" i="11"/>
  <c r="BB133" i="11"/>
  <c r="BA133" i="11"/>
  <c r="AZ133" i="11"/>
  <c r="AX133" i="11"/>
  <c r="BB183" i="11"/>
  <c r="BA183" i="11"/>
  <c r="AZ183" i="11"/>
  <c r="AX183" i="11"/>
  <c r="AI37" i="11"/>
  <c r="AJ37" i="11"/>
  <c r="BB9" i="11"/>
  <c r="BA9" i="11"/>
  <c r="AZ9" i="11"/>
  <c r="AX9" i="11"/>
  <c r="AI116" i="11"/>
  <c r="AJ116" i="11"/>
  <c r="AK116" i="11"/>
  <c r="AI322" i="11"/>
  <c r="AJ322" i="11"/>
  <c r="AK322" i="11"/>
  <c r="AJ564" i="11"/>
  <c r="AI564" i="11"/>
  <c r="AH564" i="11" s="1"/>
  <c r="AK564" i="11"/>
  <c r="AJ53" i="11"/>
  <c r="AK53" i="11"/>
  <c r="AI53" i="11"/>
  <c r="BB32" i="11"/>
  <c r="BA32" i="11"/>
  <c r="AZ32" i="11"/>
  <c r="AX32" i="11"/>
  <c r="AI142" i="11"/>
  <c r="AJ142" i="11"/>
  <c r="AK142" i="11"/>
  <c r="AI241" i="11"/>
  <c r="AJ583" i="11"/>
  <c r="BB47" i="11"/>
  <c r="BA47" i="11"/>
  <c r="AZ47" i="11"/>
  <c r="AX47" i="11"/>
  <c r="BB76" i="11"/>
  <c r="BA76" i="11"/>
  <c r="AZ76" i="11"/>
  <c r="AX76" i="11"/>
  <c r="AK408" i="11"/>
  <c r="AJ544" i="11"/>
  <c r="AI544" i="11"/>
  <c r="AK544" i="11"/>
  <c r="AJ574" i="11"/>
  <c r="AI574" i="11"/>
  <c r="AK574" i="11"/>
  <c r="BB98" i="11"/>
  <c r="BA98" i="11"/>
  <c r="AZ98" i="11"/>
  <c r="AX98" i="11"/>
  <c r="AI337" i="11"/>
  <c r="AH337" i="11" s="1"/>
  <c r="AJ337" i="11"/>
  <c r="AK337" i="11"/>
  <c r="AI243" i="11"/>
  <c r="AK243" i="11"/>
  <c r="AI553" i="11"/>
  <c r="AK553" i="11"/>
  <c r="BB25" i="11"/>
  <c r="BA25" i="11"/>
  <c r="AZ25" i="11"/>
  <c r="AX25" i="11"/>
  <c r="AI179" i="11"/>
  <c r="AJ179" i="11"/>
  <c r="BB146" i="11"/>
  <c r="BA146" i="11"/>
  <c r="AZ146" i="11"/>
  <c r="AX146" i="11"/>
  <c r="AI127" i="11"/>
  <c r="AJ127" i="11"/>
  <c r="AH127" i="11" s="1"/>
  <c r="AK127" i="11"/>
  <c r="BB91" i="11"/>
  <c r="BA91" i="11"/>
  <c r="AI183" i="11"/>
  <c r="AJ183" i="11"/>
  <c r="AK183" i="11"/>
  <c r="BB172" i="11"/>
  <c r="BA172" i="11"/>
  <c r="BB155" i="11"/>
  <c r="BA155" i="11"/>
  <c r="AZ155" i="11"/>
  <c r="AX155" i="11"/>
  <c r="AJ52" i="11"/>
  <c r="AI52" i="11"/>
  <c r="AH52" i="11" s="1"/>
  <c r="AK52" i="11"/>
  <c r="AI194" i="11"/>
  <c r="AI600" i="11"/>
  <c r="AH600" i="11" s="1"/>
  <c r="AJ600" i="11"/>
  <c r="AK600" i="11"/>
  <c r="AI621" i="11"/>
  <c r="AJ621" i="11"/>
  <c r="AK621" i="11"/>
  <c r="AJ133" i="11"/>
  <c r="AI133" i="11"/>
  <c r="AK133" i="11"/>
  <c r="BB4" i="11"/>
  <c r="BA4" i="11"/>
  <c r="AI317" i="11"/>
  <c r="AJ317" i="11"/>
  <c r="AK317" i="11"/>
  <c r="AJ591" i="11"/>
  <c r="AK591" i="11"/>
  <c r="AI582" i="11"/>
  <c r="AI476" i="11"/>
  <c r="AJ476" i="11"/>
  <c r="AK476" i="11"/>
  <c r="AJ598" i="11"/>
  <c r="AI598" i="11"/>
  <c r="AI567" i="11"/>
  <c r="AJ567" i="11"/>
  <c r="AK567" i="11"/>
  <c r="AJ339" i="11"/>
  <c r="AI339" i="11"/>
  <c r="AK339" i="11"/>
  <c r="AK295" i="11"/>
  <c r="AI283" i="11"/>
  <c r="AJ283" i="11"/>
  <c r="AK283" i="11"/>
  <c r="AI29" i="11"/>
  <c r="AH29" i="11" s="1"/>
  <c r="AA29" i="11" s="1"/>
  <c r="AE29" i="11" s="1"/>
  <c r="AJ29" i="11"/>
  <c r="AK29" i="11"/>
  <c r="AK387" i="11"/>
  <c r="BB5" i="11"/>
  <c r="BA5" i="11"/>
  <c r="AZ5" i="11"/>
  <c r="AX5" i="11"/>
  <c r="BB73" i="11"/>
  <c r="BA73" i="11"/>
  <c r="BB182" i="11"/>
  <c r="BA182" i="11"/>
  <c r="AZ182" i="11"/>
  <c r="AX182" i="11"/>
  <c r="AK192" i="11"/>
  <c r="AI307" i="11"/>
  <c r="AJ307" i="11"/>
  <c r="AK307" i="11"/>
  <c r="AJ300" i="11"/>
  <c r="AI300" i="11"/>
  <c r="AH300" i="11" s="1"/>
  <c r="AK300" i="11"/>
  <c r="AI512" i="11"/>
  <c r="AJ512" i="11"/>
  <c r="AK512" i="11"/>
  <c r="AJ121" i="11"/>
  <c r="AI121" i="11"/>
  <c r="AK121" i="11"/>
  <c r="AI167" i="11"/>
  <c r="AH167" i="11" s="1"/>
  <c r="AJ167" i="11"/>
  <c r="AK167" i="11"/>
  <c r="AI245" i="11"/>
  <c r="AJ245" i="11"/>
  <c r="AK245" i="11"/>
  <c r="AK129" i="11"/>
  <c r="BB93" i="11"/>
  <c r="BA93" i="11"/>
  <c r="BB94" i="11"/>
  <c r="BA94" i="11"/>
  <c r="AZ94" i="11"/>
  <c r="AX94" i="11"/>
  <c r="AJ482" i="11"/>
  <c r="AI482" i="11"/>
  <c r="AH482" i="11" s="1"/>
  <c r="AK482" i="11"/>
  <c r="AI136" i="11"/>
  <c r="AH136" i="11" s="1"/>
  <c r="AA136" i="11" s="1"/>
  <c r="AE136" i="11" s="1"/>
  <c r="AJ136" i="11"/>
  <c r="AK136" i="11"/>
  <c r="AI59" i="11"/>
  <c r="AZ122" i="11"/>
  <c r="AX122" i="11"/>
  <c r="AZ16" i="9"/>
  <c r="AX16" i="9"/>
  <c r="AB226" i="8"/>
  <c r="AH260" i="8"/>
  <c r="AA260" i="8"/>
  <c r="AZ147" i="11"/>
  <c r="AX147" i="11"/>
  <c r="AZ6" i="9"/>
  <c r="AX6" i="9"/>
  <c r="AZ16" i="8"/>
  <c r="AX16" i="8"/>
  <c r="AH440" i="8"/>
  <c r="AZ12" i="11"/>
  <c r="AX12" i="11"/>
  <c r="AZ125" i="11"/>
  <c r="AX125" i="11"/>
  <c r="AZ2" i="8"/>
  <c r="AX2" i="8"/>
  <c r="AZ150" i="11"/>
  <c r="AX150" i="11"/>
  <c r="AZ153" i="11"/>
  <c r="AX153" i="11"/>
  <c r="AZ79" i="11"/>
  <c r="AX79" i="11"/>
  <c r="AH404" i="8"/>
  <c r="AH191" i="8"/>
  <c r="AA191" i="8" s="1"/>
  <c r="AB191" i="8" s="1"/>
  <c r="AA127" i="9"/>
  <c r="AB127" i="9" s="1"/>
  <c r="AH335" i="8"/>
  <c r="AA335" i="8" s="1"/>
  <c r="AB335" i="8" s="1"/>
  <c r="AZ6" i="11"/>
  <c r="AX6" i="11"/>
  <c r="AZ61" i="11"/>
  <c r="AX61" i="11"/>
  <c r="AH205" i="8"/>
  <c r="AH423" i="8"/>
  <c r="AA423" i="8" s="1"/>
  <c r="AB423" i="8" s="1"/>
  <c r="AH155" i="8"/>
  <c r="AA155" i="8"/>
  <c r="AB155" i="8" s="1"/>
  <c r="AB225" i="8"/>
  <c r="AH230" i="8"/>
  <c r="AZ104" i="11"/>
  <c r="AX104" i="11"/>
  <c r="AZ34" i="9"/>
  <c r="AX34" i="9"/>
  <c r="AZ38" i="8"/>
  <c r="AX38" i="8"/>
  <c r="AH193" i="8"/>
  <c r="AA193" i="8" s="1"/>
  <c r="AB193" i="8" s="1"/>
  <c r="AZ80" i="11"/>
  <c r="AX80" i="11"/>
  <c r="AZ120" i="11"/>
  <c r="AX120" i="11"/>
  <c r="AZ86" i="11"/>
  <c r="AX86" i="11"/>
  <c r="AA156" i="8"/>
  <c r="AB156" i="8" s="1"/>
  <c r="AH389" i="9"/>
  <c r="AH257" i="8"/>
  <c r="AZ126" i="11"/>
  <c r="AX126" i="11"/>
  <c r="AZ19" i="11"/>
  <c r="AX19" i="11"/>
  <c r="AH396" i="8"/>
  <c r="AA396" i="8"/>
  <c r="AH157" i="8"/>
  <c r="AA157" i="8" s="1"/>
  <c r="AB157" i="8" s="1"/>
  <c r="AH393" i="8"/>
  <c r="AA393" i="8" s="1"/>
  <c r="AB393" i="8" s="1"/>
  <c r="AZ149" i="11"/>
  <c r="AX149" i="11"/>
  <c r="AZ13" i="9"/>
  <c r="AX13" i="9"/>
  <c r="AH461" i="8"/>
  <c r="AA461" i="8" s="1"/>
  <c r="AZ136" i="11"/>
  <c r="AX136" i="11"/>
  <c r="AZ87" i="11"/>
  <c r="AX87" i="11"/>
  <c r="AB75" i="8"/>
  <c r="AH293" i="8"/>
  <c r="AA293" i="8" s="1"/>
  <c r="AH182" i="8"/>
  <c r="AA182" i="8" s="1"/>
  <c r="AB320" i="8"/>
  <c r="AH224" i="9"/>
  <c r="AA224" i="9" s="1"/>
  <c r="AH394" i="8"/>
  <c r="AA394" i="8" s="1"/>
  <c r="AB394" i="8" s="1"/>
  <c r="AH415" i="8"/>
  <c r="AA415" i="8" s="1"/>
  <c r="AB415" i="8" s="1"/>
  <c r="AH58" i="8"/>
  <c r="AA58" i="8" s="1"/>
  <c r="AB58" i="8" s="1"/>
  <c r="AH539" i="8"/>
  <c r="AA539" i="8"/>
  <c r="AB539" i="8" s="1"/>
  <c r="AZ7" i="8"/>
  <c r="AX7" i="8"/>
  <c r="AH59" i="8"/>
  <c r="AA59" i="8" s="1"/>
  <c r="AB59" i="8" s="1"/>
  <c r="AZ68" i="11"/>
  <c r="AX68" i="11"/>
  <c r="AZ81" i="11"/>
  <c r="AX81" i="11"/>
  <c r="AZ175" i="11"/>
  <c r="AX175" i="11"/>
  <c r="AZ40" i="11"/>
  <c r="AX40" i="11"/>
  <c r="AH403" i="8"/>
  <c r="AA403" i="8" s="1"/>
  <c r="AB403" i="8" s="1"/>
  <c r="AZ5" i="9"/>
  <c r="AX5" i="9"/>
  <c r="AZ26" i="9"/>
  <c r="AX26" i="9"/>
  <c r="AH438" i="8"/>
  <c r="AA438" i="8"/>
  <c r="AB438" i="8" s="1"/>
  <c r="AZ112" i="11"/>
  <c r="AX112" i="11"/>
  <c r="AH72" i="8"/>
  <c r="AA72" i="8" s="1"/>
  <c r="AH255" i="8"/>
  <c r="AZ101" i="11"/>
  <c r="AX101" i="11"/>
  <c r="AH279" i="8"/>
  <c r="AA279" i="8" s="1"/>
  <c r="AH316" i="9"/>
  <c r="AA316" i="9"/>
  <c r="AB316" i="9" s="1"/>
  <c r="AH327" i="9"/>
  <c r="AB88" i="8"/>
  <c r="AB151" i="8"/>
  <c r="AH276" i="8"/>
  <c r="AA276" i="8" s="1"/>
  <c r="AB210" i="8"/>
  <c r="AH239" i="8"/>
  <c r="AA239" i="8"/>
  <c r="AB239" i="8" s="1"/>
  <c r="AZ184" i="11"/>
  <c r="AX184" i="11"/>
  <c r="AH256" i="8"/>
  <c r="AA256" i="8" s="1"/>
  <c r="AB256" i="8" s="1"/>
  <c r="AZ162" i="11"/>
  <c r="AX162" i="11"/>
  <c r="AZ3" i="8"/>
  <c r="AX3" i="8"/>
  <c r="AZ8" i="11"/>
  <c r="AX8" i="11"/>
  <c r="AZ145" i="11"/>
  <c r="AX145" i="11"/>
  <c r="AZ142" i="11"/>
  <c r="AX142" i="11"/>
  <c r="AH453" i="8"/>
  <c r="AA453" i="8"/>
  <c r="AB453" i="8" s="1"/>
  <c r="AH366" i="8"/>
  <c r="AA366" i="8" s="1"/>
  <c r="AB366" i="8" s="1"/>
  <c r="AZ22" i="9"/>
  <c r="AX22" i="9"/>
  <c r="AH254" i="8"/>
  <c r="AA254" i="8" s="1"/>
  <c r="AZ4" i="8"/>
  <c r="AX4" i="8"/>
  <c r="AA480" i="9"/>
  <c r="AH183" i="8"/>
  <c r="AA183" i="8" s="1"/>
  <c r="AZ9" i="8"/>
  <c r="AX9" i="8"/>
  <c r="AH188" i="8"/>
  <c r="AZ11" i="11"/>
  <c r="AX11" i="11"/>
  <c r="AB144" i="8"/>
  <c r="AZ8" i="9"/>
  <c r="AX8" i="9"/>
  <c r="AH86" i="8"/>
  <c r="AA86" i="8" s="1"/>
  <c r="AZ11" i="9"/>
  <c r="AX11" i="9"/>
  <c r="AZ4" i="11"/>
  <c r="AX4" i="11"/>
  <c r="AH86" i="11"/>
  <c r="AZ45" i="11"/>
  <c r="AX45" i="11"/>
  <c r="AZ16" i="11"/>
  <c r="AX16" i="11"/>
  <c r="AZ177" i="11"/>
  <c r="AX177" i="11"/>
  <c r="AZ36" i="11"/>
  <c r="AX36" i="11"/>
  <c r="AH256" i="11"/>
  <c r="AZ139" i="11"/>
  <c r="AX139" i="11"/>
  <c r="AH330" i="11"/>
  <c r="AZ48" i="11"/>
  <c r="AX48" i="11"/>
  <c r="AH617" i="11"/>
  <c r="AA617" i="11" s="1"/>
  <c r="AH589" i="11"/>
  <c r="AZ31" i="11"/>
  <c r="AX31" i="11"/>
  <c r="AZ22" i="11"/>
  <c r="AX22" i="11"/>
  <c r="AH105" i="11"/>
  <c r="AA105" i="11" s="1"/>
  <c r="AE105" i="11" s="1"/>
  <c r="AZ134" i="11"/>
  <c r="AX134" i="11"/>
  <c r="AZ172" i="11"/>
  <c r="AX172" i="11"/>
  <c r="AZ91" i="11"/>
  <c r="AX91" i="11"/>
  <c r="AH574" i="11"/>
  <c r="AA574" i="11" s="1"/>
  <c r="AZ46" i="11"/>
  <c r="AX46" i="11"/>
  <c r="AZ127" i="11"/>
  <c r="AX127" i="11"/>
  <c r="AZ28" i="11"/>
  <c r="AX28" i="11"/>
  <c r="AZ181" i="11"/>
  <c r="AX181" i="11"/>
  <c r="AZ117" i="11"/>
  <c r="AX117" i="11"/>
  <c r="AZ128" i="11"/>
  <c r="AX128" i="11"/>
  <c r="AZ70" i="11"/>
  <c r="AX70" i="11"/>
  <c r="AZ114" i="11"/>
  <c r="AX114" i="11"/>
  <c r="AZ65" i="11"/>
  <c r="AX65" i="11"/>
  <c r="AZ53" i="11"/>
  <c r="AX53" i="11"/>
  <c r="AH619" i="11"/>
  <c r="AA619" i="11" s="1"/>
  <c r="AZ33" i="11"/>
  <c r="AX33" i="11"/>
  <c r="AZ143" i="11"/>
  <c r="AX143" i="11"/>
  <c r="AZ179" i="11"/>
  <c r="AX179" i="11"/>
  <c r="AZ131" i="11"/>
  <c r="AX131" i="11"/>
  <c r="AH234" i="11"/>
  <c r="AA234" i="11" s="1"/>
  <c r="AE234" i="11" s="1"/>
  <c r="AH259" i="11"/>
  <c r="AH579" i="11"/>
  <c r="AA579" i="11" s="1"/>
  <c r="AE579" i="11" s="1"/>
  <c r="AH302" i="11"/>
  <c r="AH615" i="11"/>
  <c r="AH426" i="11"/>
  <c r="AA426" i="11" s="1"/>
  <c r="AE426" i="11" s="1"/>
  <c r="AB396" i="8"/>
  <c r="AB381" i="8"/>
  <c r="AZ93" i="11"/>
  <c r="AX93" i="11"/>
  <c r="AZ73" i="11"/>
  <c r="AX73" i="11"/>
  <c r="AH567" i="11"/>
  <c r="AA567" i="11" s="1"/>
  <c r="AH598" i="11"/>
  <c r="AH183" i="11"/>
  <c r="AA183" i="11" s="1"/>
  <c r="AE183" i="11" s="1"/>
  <c r="AH597" i="11"/>
  <c r="AZ106" i="11"/>
  <c r="AX106" i="11"/>
  <c r="AZ58" i="11"/>
  <c r="AX58" i="11"/>
  <c r="AH213" i="11"/>
  <c r="AA213" i="11" s="1"/>
  <c r="AE213" i="11" s="1"/>
  <c r="AH569" i="11"/>
  <c r="AA569" i="11" s="1"/>
  <c r="AE569" i="11" s="1"/>
  <c r="AZ113" i="11"/>
  <c r="AX113" i="11"/>
  <c r="AH506" i="11"/>
  <c r="AZ78" i="11"/>
  <c r="AX78" i="11"/>
  <c r="AZ88" i="11"/>
  <c r="AX88" i="11"/>
  <c r="AH323" i="11"/>
  <c r="AH106" i="11"/>
  <c r="AZ169" i="11"/>
  <c r="AX169" i="11"/>
  <c r="AZ116" i="11"/>
  <c r="AX116" i="11"/>
  <c r="AZ176" i="11"/>
  <c r="AX176" i="11"/>
  <c r="AZ21" i="11"/>
  <c r="AX21" i="11"/>
  <c r="AZ152" i="11"/>
  <c r="AX152" i="11"/>
  <c r="AH591" i="11"/>
  <c r="AA591" i="11" s="1"/>
  <c r="AE591" i="11" s="1"/>
  <c r="AH317" i="11"/>
  <c r="AA317" i="11" s="1"/>
  <c r="AH220" i="11"/>
  <c r="AH289" i="11"/>
  <c r="AA330" i="11"/>
  <c r="AA506" i="11"/>
  <c r="AE506" i="11" s="1"/>
  <c r="AA256" i="11"/>
  <c r="AE256" i="11" s="1"/>
  <c r="AE561" i="11"/>
  <c r="AE330" i="11"/>
  <c r="AE567" i="11"/>
  <c r="K632" i="9"/>
  <c r="AT602" i="9"/>
  <c r="AS602" i="9" s="1"/>
  <c r="AR602" i="9" s="1"/>
  <c r="AQ602" i="9" s="1"/>
  <c r="AP602" i="9" s="1"/>
  <c r="AO602" i="9" s="1"/>
  <c r="AN602" i="9" s="1"/>
  <c r="AM602" i="9" s="1"/>
  <c r="AL602" i="9" s="1"/>
  <c r="AU616" i="9"/>
  <c r="Z616" i="9"/>
  <c r="G616" i="9"/>
  <c r="K616" i="9" s="1"/>
  <c r="AU608" i="9"/>
  <c r="AT608" i="9" s="1"/>
  <c r="AU609" i="9"/>
  <c r="AT609" i="9" s="1"/>
  <c r="G606" i="9"/>
  <c r="K606" i="9" s="1"/>
  <c r="Z606" i="9"/>
  <c r="AU597" i="9"/>
  <c r="Z597" i="9"/>
  <c r="G597" i="9"/>
  <c r="Z609" i="9"/>
  <c r="G603" i="9"/>
  <c r="Z603" i="9"/>
  <c r="AU603" i="9"/>
  <c r="G593" i="9"/>
  <c r="K593" i="9" s="1"/>
  <c r="Z593" i="9"/>
  <c r="G585" i="9"/>
  <c r="K585" i="9" s="1"/>
  <c r="Z585" i="9"/>
  <c r="AU585" i="9"/>
  <c r="AT585" i="9" s="1"/>
  <c r="AS585" i="9" s="1"/>
  <c r="AR585" i="9" s="1"/>
  <c r="AQ585" i="9" s="1"/>
  <c r="AP585" i="9" s="1"/>
  <c r="AO585" i="9" s="1"/>
  <c r="AN585" i="9" s="1"/>
  <c r="AM585" i="9" s="1"/>
  <c r="AL585" i="9" s="1"/>
  <c r="AT621" i="9"/>
  <c r="AS621" i="9" s="1"/>
  <c r="AR621" i="9" s="1"/>
  <c r="AQ621" i="9" s="1"/>
  <c r="AP621" i="9" s="1"/>
  <c r="AO621" i="9" s="1"/>
  <c r="AN621" i="9" s="1"/>
  <c r="AM621" i="9" s="1"/>
  <c r="AL621" i="9" s="1"/>
  <c r="G612" i="9"/>
  <c r="K612" i="9" s="1"/>
  <c r="G607" i="9"/>
  <c r="Z607" i="9"/>
  <c r="AU607" i="9"/>
  <c r="AT607" i="9" s="1"/>
  <c r="AS607" i="9" s="1"/>
  <c r="AR607" i="9" s="1"/>
  <c r="AQ607" i="9" s="1"/>
  <c r="AP607" i="9" s="1"/>
  <c r="AO607" i="9" s="1"/>
  <c r="AN607" i="9" s="1"/>
  <c r="AM607" i="9" s="1"/>
  <c r="AL607" i="9" s="1"/>
  <c r="AI607" i="9" s="1"/>
  <c r="G604" i="9"/>
  <c r="K604" i="9" s="1"/>
  <c r="AU601" i="9"/>
  <c r="G601" i="9"/>
  <c r="K601" i="9" s="1"/>
  <c r="Z601" i="9"/>
  <c r="G577" i="9"/>
  <c r="K577" i="9" s="1"/>
  <c r="Z577" i="9"/>
  <c r="AU577" i="9"/>
  <c r="AT577" i="9" s="1"/>
  <c r="AU632" i="9"/>
  <c r="AT632" i="9" s="1"/>
  <c r="AS632" i="9" s="1"/>
  <c r="AR632" i="9" s="1"/>
  <c r="AQ632" i="9" s="1"/>
  <c r="AP632" i="9" s="1"/>
  <c r="AO632" i="9" s="1"/>
  <c r="AN632" i="9" s="1"/>
  <c r="AM632" i="9" s="1"/>
  <c r="AL632" i="9" s="1"/>
  <c r="AU606" i="9"/>
  <c r="G602" i="9"/>
  <c r="Z602" i="9"/>
  <c r="AU605" i="9"/>
  <c r="G605" i="9"/>
  <c r="K605" i="9" s="1"/>
  <c r="Z605" i="9"/>
  <c r="AU593" i="9"/>
  <c r="AT593" i="9" s="1"/>
  <c r="AU590" i="9"/>
  <c r="G590" i="9"/>
  <c r="K590" i="9" s="1"/>
  <c r="Z590" i="9"/>
  <c r="Z632" i="9"/>
  <c r="G611" i="9"/>
  <c r="Z611" i="9"/>
  <c r="AU611" i="9"/>
  <c r="G609" i="9"/>
  <c r="K609" i="9" s="1"/>
  <c r="AU604" i="9"/>
  <c r="Z595" i="9"/>
  <c r="G589" i="9"/>
  <c r="K589" i="9" s="1"/>
  <c r="Z589" i="9"/>
  <c r="AU589" i="9"/>
  <c r="AT592" i="9"/>
  <c r="AS592" i="9" s="1"/>
  <c r="AR592" i="9" s="1"/>
  <c r="AQ592" i="9" s="1"/>
  <c r="AP592" i="9" s="1"/>
  <c r="AO592" i="9" s="1"/>
  <c r="AN592" i="9" s="1"/>
  <c r="AM592" i="9" s="1"/>
  <c r="AL592" i="9" s="1"/>
  <c r="AJ592" i="9" s="1"/>
  <c r="G592" i="9"/>
  <c r="Z592" i="9"/>
  <c r="G580" i="9"/>
  <c r="Z580" i="9"/>
  <c r="AU580" i="9"/>
  <c r="AU598" i="9"/>
  <c r="Z596" i="9"/>
  <c r="AS588" i="9"/>
  <c r="AR588" i="9" s="1"/>
  <c r="AQ588" i="9" s="1"/>
  <c r="AP588" i="9" s="1"/>
  <c r="AO588" i="9" s="1"/>
  <c r="AN588" i="9" s="1"/>
  <c r="AM588" i="9" s="1"/>
  <c r="AL588" i="9" s="1"/>
  <c r="AT588" i="9"/>
  <c r="G588" i="9"/>
  <c r="K588" i="9" s="1"/>
  <c r="Z588" i="9"/>
  <c r="G581" i="9"/>
  <c r="Z581" i="9"/>
  <c r="AU581" i="9"/>
  <c r="AT581" i="9" s="1"/>
  <c r="AS581" i="9" s="1"/>
  <c r="AU596" i="9"/>
  <c r="AT596" i="9" s="1"/>
  <c r="AS596" i="9" s="1"/>
  <c r="AR596" i="9" s="1"/>
  <c r="AQ596" i="9" s="1"/>
  <c r="AP596" i="9" s="1"/>
  <c r="AO596" i="9" s="1"/>
  <c r="AN596" i="9" s="1"/>
  <c r="AM596" i="9" s="1"/>
  <c r="AU594" i="9"/>
  <c r="G594" i="9"/>
  <c r="K594" i="9" s="1"/>
  <c r="Z594" i="9"/>
  <c r="G584" i="9"/>
  <c r="K584" i="9" s="1"/>
  <c r="Z584" i="9"/>
  <c r="AU584" i="9"/>
  <c r="AT584" i="9" s="1"/>
  <c r="AS584" i="9" s="1"/>
  <c r="G576" i="9"/>
  <c r="Z576" i="9"/>
  <c r="AU576" i="9"/>
  <c r="Z586" i="9"/>
  <c r="G586" i="9"/>
  <c r="Z582" i="9"/>
  <c r="G582" i="9"/>
  <c r="K582" i="9" s="1"/>
  <c r="Z578" i="9"/>
  <c r="G578" i="9"/>
  <c r="Z591" i="9"/>
  <c r="Z583" i="9"/>
  <c r="AU586" i="9"/>
  <c r="AU582" i="9"/>
  <c r="AU578" i="9"/>
  <c r="G569" i="1"/>
  <c r="I569" i="1" s="1"/>
  <c r="K645" i="8"/>
  <c r="G634" i="8"/>
  <c r="K634" i="8" s="1"/>
  <c r="Z634" i="8"/>
  <c r="AU634" i="8"/>
  <c r="AT634" i="8" s="1"/>
  <c r="AS634" i="8" s="1"/>
  <c r="AR634" i="8" s="1"/>
  <c r="AQ634" i="8" s="1"/>
  <c r="AP634" i="8" s="1"/>
  <c r="AO634" i="8" s="1"/>
  <c r="AN634" i="8" s="1"/>
  <c r="AM634" i="8" s="1"/>
  <c r="AL634" i="8" s="1"/>
  <c r="AU645" i="8"/>
  <c r="AT645" i="8" s="1"/>
  <c r="Z645" i="8"/>
  <c r="H44" i="1"/>
  <c r="G281" i="1"/>
  <c r="K281" i="1" s="1"/>
  <c r="E114" i="5"/>
  <c r="F274" i="1"/>
  <c r="G274" i="1" s="1"/>
  <c r="G261" i="1"/>
  <c r="G169" i="1"/>
  <c r="E79" i="5"/>
  <c r="F153" i="1"/>
  <c r="G153" i="1" s="1"/>
  <c r="I153" i="1" s="1"/>
  <c r="I87" i="1"/>
  <c r="G81" i="1"/>
  <c r="I81" i="1" s="1"/>
  <c r="F37" i="1"/>
  <c r="G37" i="1" s="1"/>
  <c r="I37" i="1" s="1"/>
  <c r="E22" i="5"/>
  <c r="I82" i="1"/>
  <c r="G553" i="1"/>
  <c r="K553" i="1" s="1"/>
  <c r="F412" i="1"/>
  <c r="G412" i="1" s="1"/>
  <c r="E179" i="5"/>
  <c r="G284" i="1"/>
  <c r="K284" i="1" s="1"/>
  <c r="F125" i="1"/>
  <c r="G125" i="1" s="1"/>
  <c r="I125" i="1" s="1"/>
  <c r="G42" i="1"/>
  <c r="H42" i="1" s="1"/>
  <c r="G513" i="1"/>
  <c r="E202" i="5"/>
  <c r="G459" i="1"/>
  <c r="K459" i="1" s="1"/>
  <c r="F310" i="1"/>
  <c r="E130" i="5"/>
  <c r="E193" i="5"/>
  <c r="F448" i="1"/>
  <c r="G448" i="1" s="1"/>
  <c r="K448" i="1" s="1"/>
  <c r="I189" i="1"/>
  <c r="G574" i="1"/>
  <c r="K574" i="1" s="1"/>
  <c r="G160" i="1"/>
  <c r="I160" i="1" s="1"/>
  <c r="E225" i="5"/>
  <c r="F398" i="1"/>
  <c r="G398" i="1" s="1"/>
  <c r="G348" i="1"/>
  <c r="K348" i="1" s="1"/>
  <c r="G177" i="1"/>
  <c r="K177" i="1" s="1"/>
  <c r="F435" i="1"/>
  <c r="G435" i="1" s="1"/>
  <c r="E186" i="5"/>
  <c r="F400" i="1"/>
  <c r="G400" i="1" s="1"/>
  <c r="E234" i="5"/>
  <c r="E170" i="5"/>
  <c r="F391" i="1"/>
  <c r="G391" i="1" s="1"/>
  <c r="F337" i="1"/>
  <c r="F408" i="1"/>
  <c r="F51" i="1"/>
  <c r="G51" i="1" s="1"/>
  <c r="G46" i="3"/>
  <c r="H46" i="3"/>
  <c r="H22" i="3"/>
  <c r="G22" i="3"/>
  <c r="Z15" i="6"/>
  <c r="G21" i="3"/>
  <c r="Z3" i="6"/>
  <c r="Z5" i="6"/>
  <c r="F38" i="3"/>
  <c r="G38" i="3" s="1"/>
  <c r="AL596" i="9"/>
  <c r="AT616" i="9"/>
  <c r="AS616" i="9" s="1"/>
  <c r="AR616" i="9" s="1"/>
  <c r="AQ616" i="9" s="1"/>
  <c r="AP616" i="9" s="1"/>
  <c r="AO616" i="9" s="1"/>
  <c r="AN616" i="9" s="1"/>
  <c r="AM616" i="9" s="1"/>
  <c r="AL616" i="9" s="1"/>
  <c r="K602" i="9"/>
  <c r="K586" i="9"/>
  <c r="AT594" i="9"/>
  <c r="AS594" i="9" s="1"/>
  <c r="AR594" i="9" s="1"/>
  <c r="AQ594" i="9" s="1"/>
  <c r="AP594" i="9" s="1"/>
  <c r="AO594" i="9" s="1"/>
  <c r="AN594" i="9" s="1"/>
  <c r="AM594" i="9" s="1"/>
  <c r="AL594" i="9" s="1"/>
  <c r="AJ594" i="9" s="1"/>
  <c r="AT606" i="9"/>
  <c r="AS606" i="9" s="1"/>
  <c r="AR606" i="9" s="1"/>
  <c r="AQ606" i="9" s="1"/>
  <c r="AP606" i="9" s="1"/>
  <c r="AO606" i="9" s="1"/>
  <c r="AN606" i="9" s="1"/>
  <c r="AM606" i="9" s="1"/>
  <c r="AL606" i="9" s="1"/>
  <c r="AT603" i="9"/>
  <c r="AS603" i="9" s="1"/>
  <c r="AR603" i="9" s="1"/>
  <c r="AQ603" i="9" s="1"/>
  <c r="AP603" i="9" s="1"/>
  <c r="AO603" i="9" s="1"/>
  <c r="AN603" i="9" s="1"/>
  <c r="AM603" i="9" s="1"/>
  <c r="AL603" i="9" s="1"/>
  <c r="K597" i="9"/>
  <c r="AT611" i="9"/>
  <c r="AS611" i="9" s="1"/>
  <c r="AR611" i="9" s="1"/>
  <c r="AQ611" i="9" s="1"/>
  <c r="AP611" i="9" s="1"/>
  <c r="AO611" i="9" s="1"/>
  <c r="AN611" i="9" s="1"/>
  <c r="AM611" i="9" s="1"/>
  <c r="AL611" i="9" s="1"/>
  <c r="K607" i="9"/>
  <c r="AT605" i="9"/>
  <c r="AT597" i="9"/>
  <c r="AS597" i="9" s="1"/>
  <c r="AR597" i="9" s="1"/>
  <c r="AQ597" i="9" s="1"/>
  <c r="AP597" i="9" s="1"/>
  <c r="AO597" i="9" s="1"/>
  <c r="AN597" i="9" s="1"/>
  <c r="AM597" i="9" s="1"/>
  <c r="AL597" i="9" s="1"/>
  <c r="K578" i="9"/>
  <c r="K592" i="9"/>
  <c r="AT590" i="9"/>
  <c r="AS590" i="9" s="1"/>
  <c r="AR590" i="9" s="1"/>
  <c r="AQ590" i="9" s="1"/>
  <c r="AP590" i="9" s="1"/>
  <c r="AO590" i="9" s="1"/>
  <c r="AN590" i="9" s="1"/>
  <c r="AM590" i="9" s="1"/>
  <c r="AL590" i="9" s="1"/>
  <c r="AT601" i="9"/>
  <c r="AS601" i="9" s="1"/>
  <c r="AR601" i="9" s="1"/>
  <c r="AQ601" i="9" s="1"/>
  <c r="AP601" i="9" s="1"/>
  <c r="AO601" i="9" s="1"/>
  <c r="AN601" i="9" s="1"/>
  <c r="AM601" i="9" s="1"/>
  <c r="AL601" i="9" s="1"/>
  <c r="K603" i="9"/>
  <c r="G310" i="1"/>
  <c r="K310" i="1" s="1"/>
  <c r="I36" i="1"/>
  <c r="I169" i="1"/>
  <c r="K261" i="1"/>
  <c r="G337" i="1"/>
  <c r="K337" i="1" s="1"/>
  <c r="H38" i="3"/>
  <c r="D18" i="3"/>
  <c r="C11" i="2"/>
  <c r="C12" i="2"/>
  <c r="E18" i="3"/>
  <c r="AH24" i="11" l="1"/>
  <c r="AK239" i="11"/>
  <c r="AI239" i="11"/>
  <c r="AJ239" i="11"/>
  <c r="AJ578" i="11"/>
  <c r="AI578" i="11"/>
  <c r="AK578" i="11"/>
  <c r="AI185" i="11"/>
  <c r="AJ185" i="11"/>
  <c r="AT64" i="11"/>
  <c r="AS64" i="11" s="1"/>
  <c r="AR64" i="11" s="1"/>
  <c r="AQ64" i="11" s="1"/>
  <c r="AP64" i="11" s="1"/>
  <c r="AO64" i="11" s="1"/>
  <c r="AN64" i="11" s="1"/>
  <c r="AM64" i="11" s="1"/>
  <c r="AL64" i="11" s="1"/>
  <c r="AJ194" i="11"/>
  <c r="AH194" i="11" s="1"/>
  <c r="AA194" i="11" s="1"/>
  <c r="AE194" i="11" s="1"/>
  <c r="AK194" i="11"/>
  <c r="AJ398" i="11"/>
  <c r="AI398" i="11"/>
  <c r="AK398" i="11"/>
  <c r="Z271" i="11"/>
  <c r="G271" i="11"/>
  <c r="I271" i="11" s="1"/>
  <c r="AU271" i="11"/>
  <c r="AJ139" i="11"/>
  <c r="AH139" i="11" s="1"/>
  <c r="AK139" i="11"/>
  <c r="G443" i="11"/>
  <c r="Z443" i="11"/>
  <c r="AU443" i="11"/>
  <c r="AT443" i="11" s="1"/>
  <c r="AH553" i="11"/>
  <c r="AA553" i="11" s="1"/>
  <c r="AE553" i="11" s="1"/>
  <c r="AK383" i="11"/>
  <c r="AJ383" i="11"/>
  <c r="AI253" i="11"/>
  <c r="AJ253" i="11"/>
  <c r="AK253" i="11"/>
  <c r="AK30" i="11"/>
  <c r="AJ30" i="11"/>
  <c r="AH30" i="11" s="1"/>
  <c r="AJ43" i="11"/>
  <c r="AH43" i="11" s="1"/>
  <c r="AI43" i="11"/>
  <c r="AJ129" i="11"/>
  <c r="AI129" i="11"/>
  <c r="AH129" i="11" s="1"/>
  <c r="AI211" i="11"/>
  <c r="AH211" i="11" s="1"/>
  <c r="AJ211" i="11"/>
  <c r="AJ161" i="11"/>
  <c r="AI161" i="11"/>
  <c r="AK161" i="11"/>
  <c r="AH245" i="11"/>
  <c r="AA245" i="11" s="1"/>
  <c r="AE245" i="11" s="1"/>
  <c r="AJ198" i="11"/>
  <c r="AI198" i="11"/>
  <c r="AK198" i="11"/>
  <c r="AK280" i="11"/>
  <c r="AJ280" i="11"/>
  <c r="AI280" i="11"/>
  <c r="AK269" i="11"/>
  <c r="AI269" i="11"/>
  <c r="AH269" i="11" s="1"/>
  <c r="AA269" i="11" s="1"/>
  <c r="AE269" i="11" s="1"/>
  <c r="AT251" i="11"/>
  <c r="AS251" i="11" s="1"/>
  <c r="AR251" i="11" s="1"/>
  <c r="AQ251" i="11" s="1"/>
  <c r="AP251" i="11" s="1"/>
  <c r="AO251" i="11" s="1"/>
  <c r="AN251" i="11" s="1"/>
  <c r="AM251" i="11" s="1"/>
  <c r="AL251" i="11" s="1"/>
  <c r="AI201" i="11"/>
  <c r="AJ201" i="11"/>
  <c r="Z130" i="11"/>
  <c r="G130" i="11"/>
  <c r="I130" i="11" s="1"/>
  <c r="AU130" i="11"/>
  <c r="AT130" i="11" s="1"/>
  <c r="AS130" i="11" s="1"/>
  <c r="AR130" i="11" s="1"/>
  <c r="AQ130" i="11" s="1"/>
  <c r="AP130" i="11" s="1"/>
  <c r="AO130" i="11" s="1"/>
  <c r="AN130" i="11" s="1"/>
  <c r="AM130" i="11" s="1"/>
  <c r="AL130" i="11" s="1"/>
  <c r="AJ130" i="11" s="1"/>
  <c r="G510" i="11"/>
  <c r="K510" i="11" s="1"/>
  <c r="Z510" i="11"/>
  <c r="AU510" i="11"/>
  <c r="AT510" i="11" s="1"/>
  <c r="AS510" i="11" s="1"/>
  <c r="AR510" i="11" s="1"/>
  <c r="AQ510" i="11" s="1"/>
  <c r="AP510" i="11" s="1"/>
  <c r="AO510" i="11" s="1"/>
  <c r="AN510" i="11" s="1"/>
  <c r="AM510" i="11" s="1"/>
  <c r="AL510" i="11" s="1"/>
  <c r="AI510" i="11" s="1"/>
  <c r="AK483" i="11"/>
  <c r="AI483" i="11"/>
  <c r="AH483" i="11" s="1"/>
  <c r="Z340" i="11"/>
  <c r="AU340" i="11"/>
  <c r="AT340" i="11" s="1"/>
  <c r="AS340" i="11" s="1"/>
  <c r="AR340" i="11" s="1"/>
  <c r="AQ340" i="11" s="1"/>
  <c r="AP340" i="11" s="1"/>
  <c r="AO340" i="11" s="1"/>
  <c r="AN340" i="11" s="1"/>
  <c r="AM340" i="11" s="1"/>
  <c r="AL340" i="11" s="1"/>
  <c r="G340" i="11"/>
  <c r="K340" i="11" s="1"/>
  <c r="G343" i="11"/>
  <c r="AU343" i="11"/>
  <c r="AI422" i="11"/>
  <c r="AJ422" i="11"/>
  <c r="AK422" i="11"/>
  <c r="AI568" i="11"/>
  <c r="AH568" i="11" s="1"/>
  <c r="AA568" i="11" s="1"/>
  <c r="AE568" i="11" s="1"/>
  <c r="AK568" i="11"/>
  <c r="AJ546" i="11"/>
  <c r="AI546" i="11"/>
  <c r="AH546" i="11" s="1"/>
  <c r="AA546" i="11" s="1"/>
  <c r="AE546" i="11" s="1"/>
  <c r="AK546" i="11"/>
  <c r="AK583" i="11"/>
  <c r="AI583" i="11"/>
  <c r="AH583" i="11" s="1"/>
  <c r="AJ290" i="11"/>
  <c r="AI290" i="11"/>
  <c r="AK290" i="11"/>
  <c r="AK206" i="11"/>
  <c r="AI206" i="11"/>
  <c r="AH206" i="11" s="1"/>
  <c r="AJ206" i="11"/>
  <c r="AJ582" i="11"/>
  <c r="AK582" i="11"/>
  <c r="AT550" i="11"/>
  <c r="AS550" i="11" s="1"/>
  <c r="AR550" i="11" s="1"/>
  <c r="AQ550" i="11" s="1"/>
  <c r="AP550" i="11" s="1"/>
  <c r="AO550" i="11" s="1"/>
  <c r="AN550" i="11" s="1"/>
  <c r="AM550" i="11" s="1"/>
  <c r="AL550" i="11" s="1"/>
  <c r="AI381" i="11"/>
  <c r="AJ381" i="11"/>
  <c r="AK381" i="11"/>
  <c r="G151" i="11"/>
  <c r="I151" i="11" s="1"/>
  <c r="Z151" i="11"/>
  <c r="AU151" i="11"/>
  <c r="AT151" i="11" s="1"/>
  <c r="AS151" i="11" s="1"/>
  <c r="AR151" i="11" s="1"/>
  <c r="AQ151" i="11" s="1"/>
  <c r="AP151" i="11" s="1"/>
  <c r="AO151" i="11" s="1"/>
  <c r="AN151" i="11" s="1"/>
  <c r="AM151" i="11" s="1"/>
  <c r="AL151" i="11" s="1"/>
  <c r="G362" i="11"/>
  <c r="L362" i="11" s="1"/>
  <c r="Z362" i="11"/>
  <c r="AI428" i="11"/>
  <c r="AJ428" i="11"/>
  <c r="AK428" i="11"/>
  <c r="AI570" i="11"/>
  <c r="AJ570" i="11"/>
  <c r="AK570" i="11"/>
  <c r="AJ247" i="11"/>
  <c r="AH247" i="11" s="1"/>
  <c r="AK247" i="11"/>
  <c r="AJ357" i="11"/>
  <c r="AI357" i="11"/>
  <c r="AH357" i="11" s="1"/>
  <c r="AI581" i="11"/>
  <c r="AH581" i="11" s="1"/>
  <c r="AJ581" i="11"/>
  <c r="G573" i="11"/>
  <c r="K573" i="11" s="1"/>
  <c r="AU573" i="11"/>
  <c r="AT573" i="11" s="1"/>
  <c r="AS573" i="11" s="1"/>
  <c r="AR573" i="11" s="1"/>
  <c r="AQ573" i="11" s="1"/>
  <c r="AP573" i="11" s="1"/>
  <c r="AO573" i="11" s="1"/>
  <c r="AN573" i="11" s="1"/>
  <c r="AM573" i="11" s="1"/>
  <c r="AL573" i="11" s="1"/>
  <c r="Z573" i="11"/>
  <c r="AU565" i="11"/>
  <c r="G565" i="11"/>
  <c r="K565" i="11" s="1"/>
  <c r="AS557" i="11"/>
  <c r="AR557" i="11" s="1"/>
  <c r="AQ557" i="11" s="1"/>
  <c r="AP557" i="11" s="1"/>
  <c r="AO557" i="11" s="1"/>
  <c r="AN557" i="11" s="1"/>
  <c r="AM557" i="11" s="1"/>
  <c r="AL557" i="11" s="1"/>
  <c r="G158" i="11"/>
  <c r="AU158" i="11"/>
  <c r="AT158" i="11" s="1"/>
  <c r="AS158" i="11" s="1"/>
  <c r="AR158" i="11" s="1"/>
  <c r="AQ158" i="11" s="1"/>
  <c r="AP158" i="11" s="1"/>
  <c r="AO158" i="11" s="1"/>
  <c r="AN158" i="11" s="1"/>
  <c r="AM158" i="11" s="1"/>
  <c r="AL158" i="11" s="1"/>
  <c r="AI172" i="11"/>
  <c r="AJ172" i="11"/>
  <c r="AH172" i="11" s="1"/>
  <c r="AK172" i="11"/>
  <c r="AI592" i="11"/>
  <c r="AH592" i="11" s="1"/>
  <c r="AA592" i="11" s="1"/>
  <c r="AE592" i="11" s="1"/>
  <c r="AJ592" i="11"/>
  <c r="AI321" i="11"/>
  <c r="AJ321" i="11"/>
  <c r="AJ101" i="11"/>
  <c r="AI101" i="11"/>
  <c r="AK101" i="11"/>
  <c r="AT124" i="11"/>
  <c r="AS124" i="11" s="1"/>
  <c r="AR124" i="11" s="1"/>
  <c r="AQ124" i="11" s="1"/>
  <c r="AP124" i="11" s="1"/>
  <c r="AO124" i="11" s="1"/>
  <c r="AN124" i="11" s="1"/>
  <c r="AM124" i="11" s="1"/>
  <c r="AL124" i="11" s="1"/>
  <c r="Z223" i="11"/>
  <c r="AU223" i="11"/>
  <c r="AT223" i="11" s="1"/>
  <c r="AS223" i="11" s="1"/>
  <c r="AR223" i="11" s="1"/>
  <c r="AQ223" i="11" s="1"/>
  <c r="AP223" i="11" s="1"/>
  <c r="AO223" i="11" s="1"/>
  <c r="AN223" i="11" s="1"/>
  <c r="AM223" i="11" s="1"/>
  <c r="AL223" i="11" s="1"/>
  <c r="G223" i="11"/>
  <c r="K223" i="11" s="1"/>
  <c r="AJ241" i="11"/>
  <c r="AK241" i="11"/>
  <c r="AK593" i="11"/>
  <c r="AI593" i="11"/>
  <c r="AJ137" i="11"/>
  <c r="AI137" i="11"/>
  <c r="AI57" i="11"/>
  <c r="AJ57" i="11"/>
  <c r="AJ58" i="11"/>
  <c r="AI58" i="11"/>
  <c r="AK58" i="11"/>
  <c r="AJ59" i="11"/>
  <c r="AH59" i="11" s="1"/>
  <c r="AA59" i="11" s="1"/>
  <c r="AE59" i="11" s="1"/>
  <c r="AK59" i="11"/>
  <c r="AI90" i="11"/>
  <c r="AJ90" i="11"/>
  <c r="AH90" i="11" s="1"/>
  <c r="AT448" i="11"/>
  <c r="AS448" i="11"/>
  <c r="AR448" i="11" s="1"/>
  <c r="AQ448" i="11" s="1"/>
  <c r="AP448" i="11" s="1"/>
  <c r="AO448" i="11" s="1"/>
  <c r="AN448" i="11" s="1"/>
  <c r="AM448" i="11" s="1"/>
  <c r="AL448" i="11" s="1"/>
  <c r="AJ505" i="11"/>
  <c r="AI505" i="11"/>
  <c r="AK505" i="11"/>
  <c r="AI295" i="11"/>
  <c r="AH295" i="11" s="1"/>
  <c r="AA295" i="11" s="1"/>
  <c r="AE295" i="11" s="1"/>
  <c r="AJ295" i="11"/>
  <c r="AJ328" i="11"/>
  <c r="AI328" i="11"/>
  <c r="AK328" i="11"/>
  <c r="AI304" i="11"/>
  <c r="AK304" i="11"/>
  <c r="Z229" i="11"/>
  <c r="G229" i="11"/>
  <c r="K229" i="11" s="1"/>
  <c r="AU229" i="11"/>
  <c r="AT229" i="11" s="1"/>
  <c r="AS229" i="11" s="1"/>
  <c r="AR229" i="11" s="1"/>
  <c r="AQ229" i="11" s="1"/>
  <c r="AP229" i="11" s="1"/>
  <c r="AO229" i="11" s="1"/>
  <c r="AN229" i="11" s="1"/>
  <c r="AM229" i="11" s="1"/>
  <c r="AL229" i="11" s="1"/>
  <c r="AJ593" i="11"/>
  <c r="AJ552" i="11"/>
  <c r="AI552" i="11"/>
  <c r="AK552" i="11"/>
  <c r="AI473" i="11"/>
  <c r="AJ473" i="11"/>
  <c r="AK473" i="11"/>
  <c r="G89" i="11"/>
  <c r="I89" i="11" s="1"/>
  <c r="AU89" i="11"/>
  <c r="AT89" i="11" s="1"/>
  <c r="AS89" i="11" s="1"/>
  <c r="AR89" i="11" s="1"/>
  <c r="AQ89" i="11" s="1"/>
  <c r="AP89" i="11" s="1"/>
  <c r="AO89" i="11" s="1"/>
  <c r="AN89" i="11" s="1"/>
  <c r="AM89" i="11" s="1"/>
  <c r="AL89" i="11" s="1"/>
  <c r="Z89" i="11"/>
  <c r="AK24" i="11"/>
  <c r="AJ24" i="11"/>
  <c r="G608" i="11"/>
  <c r="AU608" i="11"/>
  <c r="AT608" i="11" s="1"/>
  <c r="AS608" i="11" s="1"/>
  <c r="AR608" i="11" s="1"/>
  <c r="AQ608" i="11" s="1"/>
  <c r="AP608" i="11" s="1"/>
  <c r="AO608" i="11" s="1"/>
  <c r="AN608" i="11" s="1"/>
  <c r="AM608" i="11" s="1"/>
  <c r="AL608" i="11" s="1"/>
  <c r="AJ608" i="11" s="1"/>
  <c r="Z602" i="11"/>
  <c r="AU602" i="11"/>
  <c r="AT602" i="11" s="1"/>
  <c r="AS602" i="11" s="1"/>
  <c r="AR602" i="11" s="1"/>
  <c r="AQ602" i="11" s="1"/>
  <c r="AP602" i="11" s="1"/>
  <c r="AO602" i="11" s="1"/>
  <c r="AN602" i="11" s="1"/>
  <c r="AM602" i="11" s="1"/>
  <c r="AL602" i="11" s="1"/>
  <c r="G647" i="11"/>
  <c r="K647" i="11" s="1"/>
  <c r="P647" i="11"/>
  <c r="AH412" i="11"/>
  <c r="AA412" i="11" s="1"/>
  <c r="AE412" i="11" s="1"/>
  <c r="AJ441" i="11"/>
  <c r="AU159" i="11"/>
  <c r="AT159" i="11" s="1"/>
  <c r="AS159" i="11" s="1"/>
  <c r="AR159" i="11" s="1"/>
  <c r="AQ159" i="11" s="1"/>
  <c r="AP159" i="11" s="1"/>
  <c r="AO159" i="11" s="1"/>
  <c r="AN159" i="11" s="1"/>
  <c r="AM159" i="11" s="1"/>
  <c r="AL159" i="11" s="1"/>
  <c r="AU336" i="11"/>
  <c r="AU258" i="11"/>
  <c r="AT258" i="11" s="1"/>
  <c r="AS258" i="11" s="1"/>
  <c r="AR258" i="11" s="1"/>
  <c r="AQ258" i="11" s="1"/>
  <c r="AP258" i="11" s="1"/>
  <c r="AO258" i="11" s="1"/>
  <c r="AN258" i="11" s="1"/>
  <c r="AM258" i="11" s="1"/>
  <c r="AL258" i="11" s="1"/>
  <c r="G153" i="11"/>
  <c r="I153" i="11" s="1"/>
  <c r="Z159" i="11"/>
  <c r="Z328" i="11"/>
  <c r="G328" i="11"/>
  <c r="K328" i="11" s="1"/>
  <c r="AA323" i="11"/>
  <c r="AE323" i="11" s="1"/>
  <c r="AH401" i="11"/>
  <c r="AU636" i="11"/>
  <c r="AT636" i="11" s="1"/>
  <c r="AS636" i="11" s="1"/>
  <c r="AR636" i="11" s="1"/>
  <c r="AQ636" i="11" s="1"/>
  <c r="AP636" i="11" s="1"/>
  <c r="AO636" i="11" s="1"/>
  <c r="AN636" i="11" s="1"/>
  <c r="AM636" i="11" s="1"/>
  <c r="AL636" i="11" s="1"/>
  <c r="AK636" i="11" s="1"/>
  <c r="AU405" i="11"/>
  <c r="AT405" i="11" s="1"/>
  <c r="AS405" i="11" s="1"/>
  <c r="AR405" i="11" s="1"/>
  <c r="AQ405" i="11" s="1"/>
  <c r="AP405" i="11" s="1"/>
  <c r="AO405" i="11" s="1"/>
  <c r="AN405" i="11" s="1"/>
  <c r="AM405" i="11" s="1"/>
  <c r="AL405" i="11" s="1"/>
  <c r="AJ405" i="11" s="1"/>
  <c r="AU225" i="11"/>
  <c r="AT225" i="11" s="1"/>
  <c r="AS225" i="11" s="1"/>
  <c r="AR225" i="11" s="1"/>
  <c r="AQ225" i="11" s="1"/>
  <c r="AP225" i="11" s="1"/>
  <c r="AO225" i="11" s="1"/>
  <c r="AN225" i="11" s="1"/>
  <c r="AM225" i="11" s="1"/>
  <c r="AL225" i="11" s="1"/>
  <c r="AU147" i="11"/>
  <c r="AT147" i="11" s="1"/>
  <c r="AS147" i="11" s="1"/>
  <c r="AR147" i="11" s="1"/>
  <c r="AQ147" i="11" s="1"/>
  <c r="AP147" i="11" s="1"/>
  <c r="AO147" i="11" s="1"/>
  <c r="AN147" i="11" s="1"/>
  <c r="AM147" i="11" s="1"/>
  <c r="AL147" i="11" s="1"/>
  <c r="G147" i="11"/>
  <c r="I147" i="11" s="1"/>
  <c r="Z373" i="11"/>
  <c r="AU491" i="11"/>
  <c r="AT491" i="11" s="1"/>
  <c r="AU320" i="11"/>
  <c r="AT320" i="11" s="1"/>
  <c r="AS320" i="11" s="1"/>
  <c r="AR320" i="11" s="1"/>
  <c r="AQ320" i="11" s="1"/>
  <c r="AP320" i="11" s="1"/>
  <c r="AO320" i="11" s="1"/>
  <c r="AN320" i="11" s="1"/>
  <c r="AM320" i="11" s="1"/>
  <c r="AL320" i="11" s="1"/>
  <c r="AU196" i="11"/>
  <c r="AT196" i="11" s="1"/>
  <c r="AS196" i="11" s="1"/>
  <c r="AR196" i="11" s="1"/>
  <c r="AQ196" i="11" s="1"/>
  <c r="AP196" i="11" s="1"/>
  <c r="AO196" i="11" s="1"/>
  <c r="AN196" i="11" s="1"/>
  <c r="AM196" i="11" s="1"/>
  <c r="AL196" i="11" s="1"/>
  <c r="G636" i="11"/>
  <c r="K636" i="11" s="1"/>
  <c r="Z258" i="11"/>
  <c r="Z483" i="11"/>
  <c r="G483" i="11"/>
  <c r="K483" i="11" s="1"/>
  <c r="G472" i="11"/>
  <c r="AH453" i="11"/>
  <c r="AU273" i="11"/>
  <c r="AT273" i="11" s="1"/>
  <c r="AS273" i="11" s="1"/>
  <c r="AR273" i="11" s="1"/>
  <c r="AQ273" i="11" s="1"/>
  <c r="AP273" i="11" s="1"/>
  <c r="AO273" i="11" s="1"/>
  <c r="AN273" i="11" s="1"/>
  <c r="AM273" i="11" s="1"/>
  <c r="AL273" i="11" s="1"/>
  <c r="AU188" i="11"/>
  <c r="AT188" i="11" s="1"/>
  <c r="AS188" i="11" s="1"/>
  <c r="AR188" i="11" s="1"/>
  <c r="AQ188" i="11" s="1"/>
  <c r="AP188" i="11" s="1"/>
  <c r="AO188" i="11" s="1"/>
  <c r="AN188" i="11" s="1"/>
  <c r="AM188" i="11" s="1"/>
  <c r="AL188" i="11" s="1"/>
  <c r="AU71" i="11"/>
  <c r="AT71" i="11" s="1"/>
  <c r="AS71" i="11" s="1"/>
  <c r="AR71" i="11" s="1"/>
  <c r="AQ71" i="11" s="1"/>
  <c r="AP71" i="11" s="1"/>
  <c r="AO71" i="11" s="1"/>
  <c r="AN71" i="11" s="1"/>
  <c r="AM71" i="11" s="1"/>
  <c r="AL71" i="11" s="1"/>
  <c r="G134" i="11"/>
  <c r="I134" i="11" s="1"/>
  <c r="Z211" i="11"/>
  <c r="G251" i="11"/>
  <c r="K251" i="11" s="1"/>
  <c r="Z244" i="11"/>
  <c r="G405" i="11"/>
  <c r="K405" i="11" s="1"/>
  <c r="AH509" i="11"/>
  <c r="AA509" i="11" s="1"/>
  <c r="AE509" i="11" s="1"/>
  <c r="AU296" i="11"/>
  <c r="AT296" i="11" s="1"/>
  <c r="AS296" i="11" s="1"/>
  <c r="AR296" i="11" s="1"/>
  <c r="AQ296" i="11" s="1"/>
  <c r="AP296" i="11" s="1"/>
  <c r="AO296" i="11" s="1"/>
  <c r="AN296" i="11" s="1"/>
  <c r="AM296" i="11" s="1"/>
  <c r="AL296" i="11" s="1"/>
  <c r="AU373" i="11"/>
  <c r="AT373" i="11" s="1"/>
  <c r="AS373" i="11" s="1"/>
  <c r="AR373" i="11" s="1"/>
  <c r="AQ373" i="11" s="1"/>
  <c r="AP373" i="11" s="1"/>
  <c r="AO373" i="11" s="1"/>
  <c r="AN373" i="11" s="1"/>
  <c r="AM373" i="11" s="1"/>
  <c r="AL373" i="11" s="1"/>
  <c r="AU231" i="11"/>
  <c r="AT231" i="11" s="1"/>
  <c r="AS231" i="11" s="1"/>
  <c r="AR231" i="11" s="1"/>
  <c r="AQ231" i="11" s="1"/>
  <c r="AP231" i="11" s="1"/>
  <c r="AO231" i="11" s="1"/>
  <c r="AN231" i="11" s="1"/>
  <c r="AM231" i="11" s="1"/>
  <c r="AL231" i="11" s="1"/>
  <c r="AK231" i="11" s="1"/>
  <c r="AU244" i="11"/>
  <c r="AT244" i="11" s="1"/>
  <c r="AS244" i="11" s="1"/>
  <c r="AR244" i="11" s="1"/>
  <c r="AQ244" i="11" s="1"/>
  <c r="AP244" i="11" s="1"/>
  <c r="AO244" i="11" s="1"/>
  <c r="AN244" i="11" s="1"/>
  <c r="AM244" i="11" s="1"/>
  <c r="AL244" i="11" s="1"/>
  <c r="AJ244" i="11" s="1"/>
  <c r="G273" i="11"/>
  <c r="I273" i="11" s="1"/>
  <c r="Z383" i="11"/>
  <c r="AU471" i="11"/>
  <c r="AU368" i="11"/>
  <c r="Z360" i="11"/>
  <c r="AU390" i="11"/>
  <c r="AT390" i="11" s="1"/>
  <c r="AS390" i="11" s="1"/>
  <c r="AR390" i="11" s="1"/>
  <c r="AQ390" i="11" s="1"/>
  <c r="AP390" i="11" s="1"/>
  <c r="AO390" i="11" s="1"/>
  <c r="AN390" i="11" s="1"/>
  <c r="AM390" i="11" s="1"/>
  <c r="AL390" i="11" s="1"/>
  <c r="AI390" i="11" s="1"/>
  <c r="AU288" i="11"/>
  <c r="AT288" i="11" s="1"/>
  <c r="AS288" i="11" s="1"/>
  <c r="AR288" i="11" s="1"/>
  <c r="AQ288" i="11" s="1"/>
  <c r="AP288" i="11" s="1"/>
  <c r="AO288" i="11" s="1"/>
  <c r="AN288" i="11" s="1"/>
  <c r="AM288" i="11" s="1"/>
  <c r="AL288" i="11" s="1"/>
  <c r="Z188" i="11"/>
  <c r="G390" i="11"/>
  <c r="K390" i="11" s="1"/>
  <c r="AU496" i="11"/>
  <c r="AU355" i="11"/>
  <c r="AU348" i="11"/>
  <c r="AH142" i="11"/>
  <c r="AH254" i="11"/>
  <c r="AA254" i="11" s="1"/>
  <c r="AE254" i="11" s="1"/>
  <c r="AH294" i="11"/>
  <c r="AA294" i="11" s="1"/>
  <c r="AE294" i="11" s="1"/>
  <c r="AH276" i="11"/>
  <c r="AH372" i="11"/>
  <c r="AK520" i="11"/>
  <c r="AH406" i="11"/>
  <c r="AA406" i="11" s="1"/>
  <c r="AE406" i="11" s="1"/>
  <c r="G71" i="11"/>
  <c r="I71" i="11" s="1"/>
  <c r="Z320" i="11"/>
  <c r="G288" i="11"/>
  <c r="K288" i="11" s="1"/>
  <c r="G651" i="11"/>
  <c r="Z651" i="11"/>
  <c r="AU651" i="11"/>
  <c r="P651" i="11"/>
  <c r="S651" i="11" s="1"/>
  <c r="V647" i="11"/>
  <c r="AC647" i="11"/>
  <c r="AU647" i="11"/>
  <c r="Z647" i="11"/>
  <c r="AJ91" i="9"/>
  <c r="AK91" i="9"/>
  <c r="AI91" i="9"/>
  <c r="AK110" i="9"/>
  <c r="AI110" i="9"/>
  <c r="AH110" i="9" s="1"/>
  <c r="AA110" i="9" s="1"/>
  <c r="AB110" i="9" s="1"/>
  <c r="AK137" i="9"/>
  <c r="AJ137" i="9"/>
  <c r="Z345" i="9"/>
  <c r="AU345" i="9"/>
  <c r="AT345" i="9" s="1"/>
  <c r="AS345" i="9" s="1"/>
  <c r="AR345" i="9" s="1"/>
  <c r="AQ345" i="9" s="1"/>
  <c r="AP345" i="9" s="1"/>
  <c r="AO345" i="9" s="1"/>
  <c r="AN345" i="9" s="1"/>
  <c r="AM345" i="9" s="1"/>
  <c r="AL345" i="9" s="1"/>
  <c r="G345" i="9"/>
  <c r="K345" i="9" s="1"/>
  <c r="AU46" i="9"/>
  <c r="AT46" i="9" s="1"/>
  <c r="AS46" i="9" s="1"/>
  <c r="AR46" i="9" s="1"/>
  <c r="AQ46" i="9" s="1"/>
  <c r="AP46" i="9" s="1"/>
  <c r="AO46" i="9" s="1"/>
  <c r="AN46" i="9" s="1"/>
  <c r="AM46" i="9" s="1"/>
  <c r="AL46" i="9" s="1"/>
  <c r="G46" i="9"/>
  <c r="H46" i="9" s="1"/>
  <c r="Z46" i="9"/>
  <c r="AI362" i="9"/>
  <c r="AK362" i="9"/>
  <c r="AJ362" i="9"/>
  <c r="AJ398" i="9"/>
  <c r="AH398" i="9" s="1"/>
  <c r="AA398" i="9" s="1"/>
  <c r="AB398" i="9" s="1"/>
  <c r="AK398" i="9"/>
  <c r="AU320" i="9"/>
  <c r="AT320" i="9" s="1"/>
  <c r="AS320" i="9" s="1"/>
  <c r="AR320" i="9" s="1"/>
  <c r="AQ320" i="9" s="1"/>
  <c r="AP320" i="9" s="1"/>
  <c r="AO320" i="9" s="1"/>
  <c r="AN320" i="9" s="1"/>
  <c r="AM320" i="9" s="1"/>
  <c r="AL320" i="9" s="1"/>
  <c r="AK320" i="9" s="1"/>
  <c r="G320" i="9"/>
  <c r="K320" i="9" s="1"/>
  <c r="Z320" i="9"/>
  <c r="AK116" i="9"/>
  <c r="AI116" i="9"/>
  <c r="G77" i="9"/>
  <c r="I77" i="9" s="1"/>
  <c r="AU77" i="9"/>
  <c r="AT77" i="9" s="1"/>
  <c r="AS77" i="9" s="1"/>
  <c r="AR77" i="9" s="1"/>
  <c r="AQ77" i="9" s="1"/>
  <c r="AP77" i="9" s="1"/>
  <c r="AO77" i="9" s="1"/>
  <c r="AN77" i="9" s="1"/>
  <c r="AM77" i="9" s="1"/>
  <c r="AL77" i="9" s="1"/>
  <c r="Z77" i="9"/>
  <c r="G599" i="9"/>
  <c r="K599" i="9" s="1"/>
  <c r="Z599" i="9"/>
  <c r="AU599" i="9"/>
  <c r="AH137" i="9"/>
  <c r="AA137" i="9" s="1"/>
  <c r="AU347" i="9"/>
  <c r="AT347" i="9" s="1"/>
  <c r="AS347" i="9" s="1"/>
  <c r="AR347" i="9" s="1"/>
  <c r="AQ347" i="9" s="1"/>
  <c r="AP347" i="9" s="1"/>
  <c r="AO347" i="9" s="1"/>
  <c r="AN347" i="9" s="1"/>
  <c r="AM347" i="9" s="1"/>
  <c r="AL347" i="9" s="1"/>
  <c r="G347" i="9"/>
  <c r="K347" i="9" s="1"/>
  <c r="Z347" i="9"/>
  <c r="Z337" i="9"/>
  <c r="AU337" i="9"/>
  <c r="AT337" i="9" s="1"/>
  <c r="AS337" i="9" s="1"/>
  <c r="AR337" i="9" s="1"/>
  <c r="AQ337" i="9" s="1"/>
  <c r="AP337" i="9" s="1"/>
  <c r="AO337" i="9" s="1"/>
  <c r="AN337" i="9" s="1"/>
  <c r="AM337" i="9" s="1"/>
  <c r="AL337" i="9" s="1"/>
  <c r="G337" i="9"/>
  <c r="K337" i="9" s="1"/>
  <c r="AK183" i="9"/>
  <c r="AI183" i="9"/>
  <c r="AI105" i="9"/>
  <c r="AJ105" i="9"/>
  <c r="AK105" i="9"/>
  <c r="AJ143" i="9"/>
  <c r="AK143" i="9"/>
  <c r="AI143" i="9"/>
  <c r="AU392" i="9"/>
  <c r="Z392" i="9"/>
  <c r="G392" i="9"/>
  <c r="K392" i="9" s="1"/>
  <c r="AJ222" i="9"/>
  <c r="AK222" i="9"/>
  <c r="AI222" i="9"/>
  <c r="Z372" i="9"/>
  <c r="AU372" i="9"/>
  <c r="AT598" i="9"/>
  <c r="AS598" i="9" s="1"/>
  <c r="AR598" i="9" s="1"/>
  <c r="AQ598" i="9" s="1"/>
  <c r="AP598" i="9" s="1"/>
  <c r="AO598" i="9" s="1"/>
  <c r="AN598" i="9" s="1"/>
  <c r="AM598" i="9" s="1"/>
  <c r="AL598" i="9" s="1"/>
  <c r="AI89" i="9"/>
  <c r="AJ89" i="9"/>
  <c r="AK89" i="9"/>
  <c r="AU339" i="9"/>
  <c r="AT339" i="9" s="1"/>
  <c r="AS339" i="9" s="1"/>
  <c r="AR339" i="9" s="1"/>
  <c r="AQ339" i="9" s="1"/>
  <c r="AP339" i="9" s="1"/>
  <c r="AO339" i="9" s="1"/>
  <c r="AN339" i="9" s="1"/>
  <c r="AM339" i="9" s="1"/>
  <c r="AL339" i="9" s="1"/>
  <c r="G339" i="9"/>
  <c r="K339" i="9" s="1"/>
  <c r="Z339" i="9"/>
  <c r="Z115" i="9"/>
  <c r="AU115" i="9"/>
  <c r="AT115" i="9" s="1"/>
  <c r="AS115" i="9" s="1"/>
  <c r="AR115" i="9" s="1"/>
  <c r="AQ115" i="9" s="1"/>
  <c r="AP115" i="9" s="1"/>
  <c r="AO115" i="9" s="1"/>
  <c r="AN115" i="9" s="1"/>
  <c r="AM115" i="9" s="1"/>
  <c r="AL115" i="9" s="1"/>
  <c r="AI299" i="9"/>
  <c r="AK299" i="9"/>
  <c r="AI527" i="9"/>
  <c r="AK527" i="9"/>
  <c r="AJ527" i="9"/>
  <c r="AJ214" i="9"/>
  <c r="AK214" i="9"/>
  <c r="AI214" i="9"/>
  <c r="AK65" i="9"/>
  <c r="AI65" i="9"/>
  <c r="AJ65" i="9"/>
  <c r="AI37" i="9"/>
  <c r="AH37" i="9" s="1"/>
  <c r="AA37" i="9" s="1"/>
  <c r="AB37" i="9" s="1"/>
  <c r="AJ37" i="9"/>
  <c r="AK37" i="9"/>
  <c r="AJ293" i="9"/>
  <c r="AI293" i="9"/>
  <c r="Z120" i="9"/>
  <c r="AU120" i="9"/>
  <c r="AT120" i="9" s="1"/>
  <c r="AS120" i="9" s="1"/>
  <c r="AR120" i="9" s="1"/>
  <c r="AQ120" i="9" s="1"/>
  <c r="AP120" i="9" s="1"/>
  <c r="AO120" i="9" s="1"/>
  <c r="AN120" i="9" s="1"/>
  <c r="AM120" i="9" s="1"/>
  <c r="AL120" i="9" s="1"/>
  <c r="G120" i="9"/>
  <c r="I120" i="9" s="1"/>
  <c r="G50" i="9"/>
  <c r="I50" i="9" s="1"/>
  <c r="Z50" i="9"/>
  <c r="AU50" i="9"/>
  <c r="AT50" i="9" s="1"/>
  <c r="AS50" i="9" s="1"/>
  <c r="AR50" i="9" s="1"/>
  <c r="AQ50" i="9" s="1"/>
  <c r="AP50" i="9" s="1"/>
  <c r="AO50" i="9" s="1"/>
  <c r="AN50" i="9" s="1"/>
  <c r="AM50" i="9" s="1"/>
  <c r="AL50" i="9" s="1"/>
  <c r="AH185" i="9"/>
  <c r="AA185" i="9" s="1"/>
  <c r="AK304" i="9"/>
  <c r="AI304" i="9"/>
  <c r="AJ304" i="9"/>
  <c r="AK78" i="9"/>
  <c r="AI78" i="9"/>
  <c r="AH78" i="9" s="1"/>
  <c r="G43" i="9"/>
  <c r="H43" i="9" s="1"/>
  <c r="Z43" i="9"/>
  <c r="AU43" i="9"/>
  <c r="AJ314" i="9"/>
  <c r="AK314" i="9"/>
  <c r="AI314" i="9"/>
  <c r="AI118" i="9"/>
  <c r="AH118" i="9" s="1"/>
  <c r="AA118" i="9" s="1"/>
  <c r="AJ118" i="9"/>
  <c r="AK118" i="9"/>
  <c r="AJ201" i="9"/>
  <c r="AK201" i="9"/>
  <c r="AI201" i="9"/>
  <c r="AH201" i="9" s="1"/>
  <c r="AA201" i="9" s="1"/>
  <c r="G541" i="9"/>
  <c r="Z541" i="9"/>
  <c r="AU111" i="9"/>
  <c r="G121" i="9"/>
  <c r="AU134" i="9"/>
  <c r="AT134" i="9" s="1"/>
  <c r="AS134" i="9" s="1"/>
  <c r="AR134" i="9" s="1"/>
  <c r="AQ134" i="9" s="1"/>
  <c r="AP134" i="9" s="1"/>
  <c r="AO134" i="9" s="1"/>
  <c r="AN134" i="9" s="1"/>
  <c r="AM134" i="9" s="1"/>
  <c r="AL134" i="9" s="1"/>
  <c r="Z237" i="9"/>
  <c r="AU163" i="9"/>
  <c r="AT163" i="9" s="1"/>
  <c r="AS163" i="9" s="1"/>
  <c r="AR163" i="9" s="1"/>
  <c r="AQ163" i="9" s="1"/>
  <c r="AP163" i="9" s="1"/>
  <c r="AO163" i="9" s="1"/>
  <c r="AN163" i="9" s="1"/>
  <c r="AM163" i="9" s="1"/>
  <c r="AL163" i="9" s="1"/>
  <c r="AU170" i="9"/>
  <c r="AU333" i="9"/>
  <c r="AT333" i="9" s="1"/>
  <c r="AS333" i="9" s="1"/>
  <c r="AR333" i="9" s="1"/>
  <c r="AQ333" i="9" s="1"/>
  <c r="AP333" i="9" s="1"/>
  <c r="AO333" i="9" s="1"/>
  <c r="AN333" i="9" s="1"/>
  <c r="AM333" i="9" s="1"/>
  <c r="AL333" i="9" s="1"/>
  <c r="AI333" i="9" s="1"/>
  <c r="Z567" i="9"/>
  <c r="AH260" i="9"/>
  <c r="AA260" i="9" s="1"/>
  <c r="AB260" i="9" s="1"/>
  <c r="AK556" i="9"/>
  <c r="AI208" i="9"/>
  <c r="AJ288" i="9"/>
  <c r="AT483" i="9"/>
  <c r="AS483" i="9" s="1"/>
  <c r="AR483" i="9" s="1"/>
  <c r="AQ483" i="9" s="1"/>
  <c r="AP483" i="9" s="1"/>
  <c r="AO483" i="9" s="1"/>
  <c r="AN483" i="9" s="1"/>
  <c r="AM483" i="9" s="1"/>
  <c r="AL483" i="9" s="1"/>
  <c r="AK567" i="9"/>
  <c r="AU101" i="9"/>
  <c r="AT101" i="9" s="1"/>
  <c r="G201" i="9"/>
  <c r="I201" i="9" s="1"/>
  <c r="G263" i="9"/>
  <c r="K263" i="9" s="1"/>
  <c r="G170" i="9"/>
  <c r="I170" i="9" s="1"/>
  <c r="Z333" i="9"/>
  <c r="AI315" i="9"/>
  <c r="AK272" i="9"/>
  <c r="AH138" i="9"/>
  <c r="AA138" i="9" s="1"/>
  <c r="AB138" i="9" s="1"/>
  <c r="AJ226" i="9"/>
  <c r="AI288" i="9"/>
  <c r="AH288" i="9" s="1"/>
  <c r="AA288" i="9" s="1"/>
  <c r="AB288" i="9" s="1"/>
  <c r="AT244" i="9"/>
  <c r="AS244" i="9" s="1"/>
  <c r="AR244" i="9" s="1"/>
  <c r="AQ244" i="9" s="1"/>
  <c r="AP244" i="9" s="1"/>
  <c r="AO244" i="9" s="1"/>
  <c r="AN244" i="9" s="1"/>
  <c r="AM244" i="9" s="1"/>
  <c r="AL244" i="9" s="1"/>
  <c r="AJ567" i="9"/>
  <c r="AH567" i="9" s="1"/>
  <c r="AA567" i="9" s="1"/>
  <c r="AB567" i="9" s="1"/>
  <c r="AS41" i="9"/>
  <c r="AR41" i="9" s="1"/>
  <c r="AQ41" i="9" s="1"/>
  <c r="AP41" i="9" s="1"/>
  <c r="AO41" i="9" s="1"/>
  <c r="AN41" i="9" s="1"/>
  <c r="AM41" i="9" s="1"/>
  <c r="AL41" i="9" s="1"/>
  <c r="AU121" i="9"/>
  <c r="AT121" i="9" s="1"/>
  <c r="AS121" i="9" s="1"/>
  <c r="AR121" i="9" s="1"/>
  <c r="AQ121" i="9" s="1"/>
  <c r="AP121" i="9" s="1"/>
  <c r="AO121" i="9" s="1"/>
  <c r="AN121" i="9" s="1"/>
  <c r="AM121" i="9" s="1"/>
  <c r="AL121" i="9" s="1"/>
  <c r="G237" i="9"/>
  <c r="K237" i="9" s="1"/>
  <c r="AU263" i="9"/>
  <c r="AT263" i="9" s="1"/>
  <c r="AS263" i="9" s="1"/>
  <c r="AR263" i="9" s="1"/>
  <c r="AQ263" i="9" s="1"/>
  <c r="AP263" i="9" s="1"/>
  <c r="AO263" i="9" s="1"/>
  <c r="AN263" i="9" s="1"/>
  <c r="AM263" i="9" s="1"/>
  <c r="AL263" i="9" s="1"/>
  <c r="G222" i="9"/>
  <c r="I222" i="9" s="1"/>
  <c r="G567" i="9"/>
  <c r="K567" i="9" s="1"/>
  <c r="AU396" i="9"/>
  <c r="AT396" i="9" s="1"/>
  <c r="AS396" i="9" s="1"/>
  <c r="AR396" i="9" s="1"/>
  <c r="AQ396" i="9" s="1"/>
  <c r="AP396" i="9" s="1"/>
  <c r="AO396" i="9" s="1"/>
  <c r="AN396" i="9" s="1"/>
  <c r="AM396" i="9" s="1"/>
  <c r="AL396" i="9" s="1"/>
  <c r="G396" i="9"/>
  <c r="K396" i="9" s="1"/>
  <c r="Z538" i="9"/>
  <c r="AR508" i="9"/>
  <c r="AQ508" i="9" s="1"/>
  <c r="AI194" i="9"/>
  <c r="AH194" i="9" s="1"/>
  <c r="AA194" i="9" s="1"/>
  <c r="AB194" i="9" s="1"/>
  <c r="AB408" i="9"/>
  <c r="AK419" i="9"/>
  <c r="AK52" i="9"/>
  <c r="AK480" i="9"/>
  <c r="AK226" i="9"/>
  <c r="AK113" i="9"/>
  <c r="Z163" i="9"/>
  <c r="G134" i="9"/>
  <c r="I134" i="9" s="1"/>
  <c r="AU538" i="9"/>
  <c r="AT538" i="9" s="1"/>
  <c r="AS538" i="9" s="1"/>
  <c r="AR538" i="9" s="1"/>
  <c r="AQ538" i="9" s="1"/>
  <c r="AP538" i="9" s="1"/>
  <c r="AO538" i="9" s="1"/>
  <c r="AN538" i="9" s="1"/>
  <c r="AM538" i="9" s="1"/>
  <c r="AL538" i="9" s="1"/>
  <c r="AI538" i="9" s="1"/>
  <c r="G217" i="9"/>
  <c r="K217" i="9" s="1"/>
  <c r="AU526" i="9"/>
  <c r="Z508" i="9"/>
  <c r="Z357" i="9"/>
  <c r="AS577" i="9"/>
  <c r="AR577" i="9" s="1"/>
  <c r="AQ577" i="9" s="1"/>
  <c r="AP577" i="9" s="1"/>
  <c r="AO577" i="9" s="1"/>
  <c r="AN577" i="9" s="1"/>
  <c r="AM577" i="9" s="1"/>
  <c r="AL577" i="9" s="1"/>
  <c r="AH36" i="9"/>
  <c r="AK130" i="9"/>
  <c r="AK284" i="9"/>
  <c r="AJ185" i="9"/>
  <c r="G111" i="9"/>
  <c r="I111" i="9" s="1"/>
  <c r="G326" i="9"/>
  <c r="K326" i="9" s="1"/>
  <c r="AU380" i="9"/>
  <c r="AS593" i="9"/>
  <c r="AR593" i="9" s="1"/>
  <c r="AQ593" i="9" s="1"/>
  <c r="AP593" i="9" s="1"/>
  <c r="AO593" i="9" s="1"/>
  <c r="AN593" i="9" s="1"/>
  <c r="AM593" i="9" s="1"/>
  <c r="AL593" i="9" s="1"/>
  <c r="AI130" i="9"/>
  <c r="AK194" i="9"/>
  <c r="AK315" i="9"/>
  <c r="AH68" i="9"/>
  <c r="AA68" i="9" s="1"/>
  <c r="AB68" i="9" s="1"/>
  <c r="AJ284" i="9"/>
  <c r="AK154" i="9"/>
  <c r="AK29" i="9"/>
  <c r="G91" i="9"/>
  <c r="I91" i="9" s="1"/>
  <c r="AU326" i="9"/>
  <c r="AT326" i="9" s="1"/>
  <c r="AS326" i="9" s="1"/>
  <c r="AR326" i="9" s="1"/>
  <c r="AQ326" i="9" s="1"/>
  <c r="AP326" i="9" s="1"/>
  <c r="AO326" i="9" s="1"/>
  <c r="AN326" i="9" s="1"/>
  <c r="AM326" i="9" s="1"/>
  <c r="AL326" i="9" s="1"/>
  <c r="Z52" i="9"/>
  <c r="P384" i="9"/>
  <c r="Z543" i="9"/>
  <c r="P522" i="9"/>
  <c r="S522" i="9" s="1"/>
  <c r="U522" i="9" s="1"/>
  <c r="Z481" i="9"/>
  <c r="Z367" i="9"/>
  <c r="AH449" i="9"/>
  <c r="AA551" i="9"/>
  <c r="AB551" i="9" s="1"/>
  <c r="G41" i="9"/>
  <c r="H41" i="9" s="1"/>
  <c r="G101" i="9"/>
  <c r="I101" i="9" s="1"/>
  <c r="AS346" i="9"/>
  <c r="AR346" i="9" s="1"/>
  <c r="AQ346" i="9" s="1"/>
  <c r="AP346" i="9" s="1"/>
  <c r="AO346" i="9" s="1"/>
  <c r="AN346" i="9" s="1"/>
  <c r="AM346" i="9" s="1"/>
  <c r="AL346" i="9" s="1"/>
  <c r="G432" i="9"/>
  <c r="L432" i="9" s="1"/>
  <c r="K647" i="9"/>
  <c r="G643" i="9"/>
  <c r="Z643" i="9"/>
  <c r="P643" i="9"/>
  <c r="AU643" i="9"/>
  <c r="AU647" i="9"/>
  <c r="P647" i="9"/>
  <c r="S647" i="9" s="1"/>
  <c r="U647" i="9" s="1"/>
  <c r="Z647" i="9"/>
  <c r="AK104" i="8"/>
  <c r="AI104" i="8"/>
  <c r="AH104" i="8" s="1"/>
  <c r="AA104" i="8" s="1"/>
  <c r="AI341" i="8"/>
  <c r="AH341" i="8" s="1"/>
  <c r="AK341" i="8"/>
  <c r="AI57" i="8"/>
  <c r="AJ57" i="8"/>
  <c r="AI201" i="8"/>
  <c r="AH201" i="8" s="1"/>
  <c r="AA201" i="8" s="1"/>
  <c r="AB201" i="8" s="1"/>
  <c r="AJ201" i="8"/>
  <c r="AK201" i="8"/>
  <c r="AI27" i="8"/>
  <c r="AJ27" i="8"/>
  <c r="AK27" i="8"/>
  <c r="AI125" i="8"/>
  <c r="AJ125" i="8"/>
  <c r="AT46" i="8"/>
  <c r="AS46" i="8" s="1"/>
  <c r="AR46" i="8" s="1"/>
  <c r="AQ46" i="8" s="1"/>
  <c r="AP46" i="8" s="1"/>
  <c r="AO46" i="8" s="1"/>
  <c r="AN46" i="8" s="1"/>
  <c r="AM46" i="8" s="1"/>
  <c r="AL46" i="8" s="1"/>
  <c r="Z615" i="8"/>
  <c r="AU615" i="8"/>
  <c r="AT615" i="8" s="1"/>
  <c r="AS615" i="8" s="1"/>
  <c r="AR615" i="8" s="1"/>
  <c r="AQ615" i="8" s="1"/>
  <c r="AP615" i="8" s="1"/>
  <c r="AO615" i="8" s="1"/>
  <c r="AN615" i="8" s="1"/>
  <c r="AM615" i="8" s="1"/>
  <c r="AL615" i="8" s="1"/>
  <c r="G615" i="8"/>
  <c r="Z605" i="8"/>
  <c r="G605" i="8"/>
  <c r="K605" i="8" s="1"/>
  <c r="AU587" i="8"/>
  <c r="AT587" i="8" s="1"/>
  <c r="AS587" i="8" s="1"/>
  <c r="AR587" i="8" s="1"/>
  <c r="AQ587" i="8" s="1"/>
  <c r="AP587" i="8" s="1"/>
  <c r="AO587" i="8" s="1"/>
  <c r="AN587" i="8" s="1"/>
  <c r="AM587" i="8" s="1"/>
  <c r="AL587" i="8" s="1"/>
  <c r="G587" i="8"/>
  <c r="K587" i="8" s="1"/>
  <c r="AU520" i="8"/>
  <c r="Z520" i="8"/>
  <c r="G492" i="8"/>
  <c r="K492" i="8" s="1"/>
  <c r="AU492" i="8"/>
  <c r="Z492" i="8"/>
  <c r="G399" i="8"/>
  <c r="K399" i="8" s="1"/>
  <c r="Z399" i="8"/>
  <c r="AU399" i="8"/>
  <c r="AT399" i="8" s="1"/>
  <c r="AS399" i="8" s="1"/>
  <c r="AR399" i="8" s="1"/>
  <c r="AQ399" i="8" s="1"/>
  <c r="AP399" i="8" s="1"/>
  <c r="AO399" i="8" s="1"/>
  <c r="AN399" i="8" s="1"/>
  <c r="AM399" i="8" s="1"/>
  <c r="AL399" i="8" s="1"/>
  <c r="Z397" i="8"/>
  <c r="G397" i="8"/>
  <c r="K397" i="8" s="1"/>
  <c r="AU397" i="8"/>
  <c r="AT397" i="8" s="1"/>
  <c r="AS397" i="8" s="1"/>
  <c r="AR397" i="8" s="1"/>
  <c r="AQ397" i="8" s="1"/>
  <c r="AP397" i="8" s="1"/>
  <c r="AO397" i="8" s="1"/>
  <c r="AN397" i="8" s="1"/>
  <c r="AM397" i="8" s="1"/>
  <c r="AL397" i="8" s="1"/>
  <c r="G392" i="8"/>
  <c r="K392" i="8" s="1"/>
  <c r="Z392" i="8"/>
  <c r="AU392" i="8"/>
  <c r="AT392" i="8" s="1"/>
  <c r="AS392" i="8" s="1"/>
  <c r="AR392" i="8" s="1"/>
  <c r="AQ392" i="8" s="1"/>
  <c r="AP392" i="8" s="1"/>
  <c r="AO392" i="8" s="1"/>
  <c r="AN392" i="8" s="1"/>
  <c r="AM392" i="8" s="1"/>
  <c r="AL392" i="8" s="1"/>
  <c r="AU322" i="8"/>
  <c r="AT322" i="8" s="1"/>
  <c r="AS322" i="8" s="1"/>
  <c r="AR322" i="8" s="1"/>
  <c r="AQ322" i="8" s="1"/>
  <c r="AP322" i="8" s="1"/>
  <c r="AO322" i="8" s="1"/>
  <c r="AN322" i="8" s="1"/>
  <c r="AM322" i="8" s="1"/>
  <c r="AL322" i="8" s="1"/>
  <c r="Z322" i="8"/>
  <c r="G322" i="8"/>
  <c r="K322" i="8" s="1"/>
  <c r="AU317" i="8"/>
  <c r="Z317" i="8"/>
  <c r="AU312" i="8"/>
  <c r="AT312" i="8" s="1"/>
  <c r="AS312" i="8" s="1"/>
  <c r="AR312" i="8" s="1"/>
  <c r="AQ312" i="8" s="1"/>
  <c r="AP312" i="8" s="1"/>
  <c r="AO312" i="8" s="1"/>
  <c r="AN312" i="8" s="1"/>
  <c r="AM312" i="8" s="1"/>
  <c r="AL312" i="8" s="1"/>
  <c r="G312" i="8"/>
  <c r="K312" i="8" s="1"/>
  <c r="Z312" i="8"/>
  <c r="AU295" i="8"/>
  <c r="AT295" i="8" s="1"/>
  <c r="AS295" i="8" s="1"/>
  <c r="AR295" i="8" s="1"/>
  <c r="AQ295" i="8" s="1"/>
  <c r="AP295" i="8" s="1"/>
  <c r="AO295" i="8" s="1"/>
  <c r="AN295" i="8" s="1"/>
  <c r="AM295" i="8" s="1"/>
  <c r="AL295" i="8" s="1"/>
  <c r="Z295" i="8"/>
  <c r="G295" i="8"/>
  <c r="K295" i="8" s="1"/>
  <c r="G267" i="8"/>
  <c r="K267" i="8" s="1"/>
  <c r="AU267" i="8"/>
  <c r="AT267" i="8" s="1"/>
  <c r="AS267" i="8" s="1"/>
  <c r="AR267" i="8" s="1"/>
  <c r="AQ267" i="8" s="1"/>
  <c r="AP267" i="8" s="1"/>
  <c r="AO267" i="8" s="1"/>
  <c r="AN267" i="8" s="1"/>
  <c r="AM267" i="8" s="1"/>
  <c r="AL267" i="8" s="1"/>
  <c r="AJ341" i="8"/>
  <c r="AK57" i="8"/>
  <c r="AI122" i="8"/>
  <c r="AH122" i="8" s="1"/>
  <c r="AA122" i="8" s="1"/>
  <c r="AB122" i="8" s="1"/>
  <c r="AJ122" i="8"/>
  <c r="AI95" i="8"/>
  <c r="AJ95" i="8"/>
  <c r="AK95" i="8"/>
  <c r="AK556" i="8"/>
  <c r="AI556" i="8"/>
  <c r="AH556" i="8" s="1"/>
  <c r="AJ132" i="8"/>
  <c r="AH132" i="8" s="1"/>
  <c r="AA132" i="8" s="1"/>
  <c r="AB132" i="8" s="1"/>
  <c r="AK132" i="8"/>
  <c r="AI258" i="8"/>
  <c r="AH258" i="8" s="1"/>
  <c r="AA258" i="8" s="1"/>
  <c r="AB258" i="8" s="1"/>
  <c r="AJ258" i="8"/>
  <c r="AK258" i="8"/>
  <c r="AI77" i="8"/>
  <c r="AH77" i="8" s="1"/>
  <c r="AA77" i="8" s="1"/>
  <c r="AB77" i="8" s="1"/>
  <c r="AJ77" i="8"/>
  <c r="AK77" i="8"/>
  <c r="AI241" i="8"/>
  <c r="AJ241" i="8"/>
  <c r="AK241" i="8"/>
  <c r="AJ218" i="8"/>
  <c r="AI516" i="8"/>
  <c r="AH516" i="8" s="1"/>
  <c r="AJ516" i="8"/>
  <c r="AK224" i="8"/>
  <c r="AI224" i="8"/>
  <c r="AJ65" i="8"/>
  <c r="AK65" i="8"/>
  <c r="AI65" i="8"/>
  <c r="G160" i="8"/>
  <c r="I160" i="8" s="1"/>
  <c r="AU160" i="8"/>
  <c r="AT160" i="8" s="1"/>
  <c r="AS160" i="8" s="1"/>
  <c r="AR160" i="8" s="1"/>
  <c r="AQ160" i="8" s="1"/>
  <c r="AP160" i="8" s="1"/>
  <c r="AO160" i="8" s="1"/>
  <c r="AN160" i="8" s="1"/>
  <c r="AM160" i="8" s="1"/>
  <c r="AL160" i="8" s="1"/>
  <c r="Z160" i="8"/>
  <c r="Z90" i="8"/>
  <c r="AU90" i="8"/>
  <c r="G90" i="8"/>
  <c r="AI218" i="8"/>
  <c r="AJ104" i="8"/>
  <c r="AI153" i="8"/>
  <c r="AJ153" i="8"/>
  <c r="AK153" i="8"/>
  <c r="AK386" i="8"/>
  <c r="AI386" i="8"/>
  <c r="AH386" i="8" s="1"/>
  <c r="AI115" i="8"/>
  <c r="AH115" i="8" s="1"/>
  <c r="AJ115" i="8"/>
  <c r="AK115" i="8"/>
  <c r="AT421" i="8"/>
  <c r="AS421" i="8"/>
  <c r="AR421" i="8" s="1"/>
  <c r="AQ421" i="8" s="1"/>
  <c r="AP421" i="8" s="1"/>
  <c r="AO421" i="8" s="1"/>
  <c r="AN421" i="8" s="1"/>
  <c r="AM421" i="8" s="1"/>
  <c r="AL421" i="8" s="1"/>
  <c r="AK125" i="8"/>
  <c r="AK67" i="8"/>
  <c r="AJ67" i="8"/>
  <c r="AI310" i="8"/>
  <c r="AH310" i="8" s="1"/>
  <c r="AA310" i="8" s="1"/>
  <c r="AB310" i="8" s="1"/>
  <c r="AK310" i="8"/>
  <c r="AI349" i="8"/>
  <c r="AK349" i="8"/>
  <c r="AJ349" i="8"/>
  <c r="AI555" i="8"/>
  <c r="AJ555" i="8"/>
  <c r="AK555" i="8"/>
  <c r="AI140" i="8"/>
  <c r="AJ140" i="8"/>
  <c r="AK140" i="8"/>
  <c r="AJ269" i="8"/>
  <c r="AK269" i="8"/>
  <c r="AI269" i="8"/>
  <c r="AK557" i="8"/>
  <c r="AI557" i="8"/>
  <c r="AU85" i="8"/>
  <c r="AT85" i="8" s="1"/>
  <c r="AS85" i="8" s="1"/>
  <c r="AR85" i="8" s="1"/>
  <c r="AQ85" i="8" s="1"/>
  <c r="AP85" i="8" s="1"/>
  <c r="AO85" i="8" s="1"/>
  <c r="AN85" i="8" s="1"/>
  <c r="AM85" i="8" s="1"/>
  <c r="AL85" i="8" s="1"/>
  <c r="Z85" i="8"/>
  <c r="G85" i="8"/>
  <c r="I85" i="8" s="1"/>
  <c r="Z66" i="8"/>
  <c r="G66" i="8"/>
  <c r="AU66" i="8"/>
  <c r="AU31" i="8"/>
  <c r="AT31" i="8" s="1"/>
  <c r="AS31" i="8" s="1"/>
  <c r="AR31" i="8" s="1"/>
  <c r="AQ31" i="8" s="1"/>
  <c r="AP31" i="8" s="1"/>
  <c r="AO31" i="8" s="1"/>
  <c r="AN31" i="8" s="1"/>
  <c r="AM31" i="8" s="1"/>
  <c r="AL31" i="8" s="1"/>
  <c r="R32" i="8"/>
  <c r="Z31" i="8"/>
  <c r="G469" i="8"/>
  <c r="L469" i="8" s="1"/>
  <c r="AU469" i="8"/>
  <c r="AT469" i="8" s="1"/>
  <c r="AS469" i="8" s="1"/>
  <c r="AI180" i="8"/>
  <c r="AH180" i="8" s="1"/>
  <c r="AJ180" i="8"/>
  <c r="AK180" i="8"/>
  <c r="AI264" i="8"/>
  <c r="AH264" i="8" s="1"/>
  <c r="AJ264" i="8"/>
  <c r="AI130" i="8"/>
  <c r="AH130" i="8" s="1"/>
  <c r="AA130" i="8" s="1"/>
  <c r="AB130" i="8" s="1"/>
  <c r="AJ130" i="8"/>
  <c r="AK130" i="8"/>
  <c r="AI192" i="8"/>
  <c r="AH192" i="8" s="1"/>
  <c r="AJ192" i="8"/>
  <c r="AT78" i="8"/>
  <c r="AS78" i="8"/>
  <c r="AR78" i="8" s="1"/>
  <c r="AQ78" i="8" s="1"/>
  <c r="AP78" i="8" s="1"/>
  <c r="AO78" i="8" s="1"/>
  <c r="AN78" i="8" s="1"/>
  <c r="AM78" i="8" s="1"/>
  <c r="AL78" i="8" s="1"/>
  <c r="AJ78" i="8" s="1"/>
  <c r="AI237" i="8"/>
  <c r="AJ237" i="8"/>
  <c r="AK237" i="8"/>
  <c r="AH158" i="8"/>
  <c r="AH334" i="8"/>
  <c r="AA334" i="8" s="1"/>
  <c r="AB334" i="8" s="1"/>
  <c r="AH128" i="8"/>
  <c r="AA128" i="8" s="1"/>
  <c r="AB128" i="8" s="1"/>
  <c r="AU607" i="8"/>
  <c r="G607" i="8"/>
  <c r="K607" i="8" s="1"/>
  <c r="AU579" i="8"/>
  <c r="AT579" i="8" s="1"/>
  <c r="AS579" i="8" s="1"/>
  <c r="AR579" i="8" s="1"/>
  <c r="AQ579" i="8" s="1"/>
  <c r="AP579" i="8" s="1"/>
  <c r="AO579" i="8" s="1"/>
  <c r="AN579" i="8" s="1"/>
  <c r="AM579" i="8" s="1"/>
  <c r="AL579" i="8" s="1"/>
  <c r="AJ579" i="8" s="1"/>
  <c r="G579" i="8"/>
  <c r="K579" i="8" s="1"/>
  <c r="Z517" i="8"/>
  <c r="AU517" i="8"/>
  <c r="Z409" i="8"/>
  <c r="G409" i="8"/>
  <c r="K409" i="8" s="1"/>
  <c r="AU409" i="8"/>
  <c r="AT409" i="8" s="1"/>
  <c r="AS409" i="8" s="1"/>
  <c r="AR409" i="8" s="1"/>
  <c r="AQ409" i="8" s="1"/>
  <c r="AP409" i="8" s="1"/>
  <c r="AO409" i="8" s="1"/>
  <c r="AN409" i="8" s="1"/>
  <c r="AM409" i="8" s="1"/>
  <c r="AL409" i="8" s="1"/>
  <c r="AU389" i="8"/>
  <c r="Z389" i="8"/>
  <c r="Z327" i="8"/>
  <c r="AU327" i="8"/>
  <c r="AT327" i="8" s="1"/>
  <c r="AS327" i="8" s="1"/>
  <c r="AR327" i="8" s="1"/>
  <c r="AQ327" i="8" s="1"/>
  <c r="AP327" i="8" s="1"/>
  <c r="AO327" i="8" s="1"/>
  <c r="AN327" i="8" s="1"/>
  <c r="AM327" i="8" s="1"/>
  <c r="AL327" i="8" s="1"/>
  <c r="AK327" i="8" s="1"/>
  <c r="G327" i="8"/>
  <c r="K327" i="8" s="1"/>
  <c r="G241" i="8"/>
  <c r="K241" i="8" s="1"/>
  <c r="Z241" i="8"/>
  <c r="AU231" i="8"/>
  <c r="Z231" i="8"/>
  <c r="Z223" i="8"/>
  <c r="G223" i="8"/>
  <c r="I223" i="8" s="1"/>
  <c r="AU223" i="8"/>
  <c r="AT223" i="8" s="1"/>
  <c r="AS223" i="8" s="1"/>
  <c r="AR223" i="8" s="1"/>
  <c r="AQ223" i="8" s="1"/>
  <c r="AP223" i="8" s="1"/>
  <c r="AO223" i="8" s="1"/>
  <c r="AN223" i="8" s="1"/>
  <c r="AM223" i="8" s="1"/>
  <c r="AL223" i="8" s="1"/>
  <c r="AI223" i="8" s="1"/>
  <c r="AU203" i="8"/>
  <c r="AT203" i="8" s="1"/>
  <c r="AS203" i="8" s="1"/>
  <c r="AR203" i="8" s="1"/>
  <c r="AQ203" i="8" s="1"/>
  <c r="AP203" i="8" s="1"/>
  <c r="AO203" i="8" s="1"/>
  <c r="AN203" i="8" s="1"/>
  <c r="AM203" i="8" s="1"/>
  <c r="AL203" i="8" s="1"/>
  <c r="G203" i="8"/>
  <c r="I203" i="8" s="1"/>
  <c r="Z203" i="8"/>
  <c r="AU172" i="8"/>
  <c r="AT172" i="8" s="1"/>
  <c r="AS172" i="8" s="1"/>
  <c r="AR172" i="8" s="1"/>
  <c r="AQ172" i="8" s="1"/>
  <c r="AP172" i="8" s="1"/>
  <c r="AO172" i="8" s="1"/>
  <c r="AN172" i="8" s="1"/>
  <c r="AM172" i="8" s="1"/>
  <c r="AL172" i="8" s="1"/>
  <c r="AJ172" i="8" s="1"/>
  <c r="G172" i="8"/>
  <c r="I172" i="8" s="1"/>
  <c r="Z100" i="8"/>
  <c r="AU100" i="8"/>
  <c r="AT100" i="8" s="1"/>
  <c r="AS100" i="8" s="1"/>
  <c r="AR100" i="8" s="1"/>
  <c r="AQ100" i="8" s="1"/>
  <c r="AP100" i="8" s="1"/>
  <c r="AO100" i="8" s="1"/>
  <c r="AN100" i="8" s="1"/>
  <c r="AM100" i="8" s="1"/>
  <c r="AL100" i="8" s="1"/>
  <c r="G95" i="8"/>
  <c r="I95" i="8" s="1"/>
  <c r="Z95" i="8"/>
  <c r="AU54" i="8"/>
  <c r="Z54" i="8"/>
  <c r="R40" i="8"/>
  <c r="AU40" i="8"/>
  <c r="AT40" i="8" s="1"/>
  <c r="AS40" i="8" s="1"/>
  <c r="AR40" i="8" s="1"/>
  <c r="AQ40" i="8" s="1"/>
  <c r="AP40" i="8" s="1"/>
  <c r="AO40" i="8" s="1"/>
  <c r="AN40" i="8" s="1"/>
  <c r="AM40" i="8" s="1"/>
  <c r="AL40" i="8" s="1"/>
  <c r="Z40" i="8"/>
  <c r="G508" i="8"/>
  <c r="AU508" i="8"/>
  <c r="AH37" i="8"/>
  <c r="AA37" i="8" s="1"/>
  <c r="AB37" i="8" s="1"/>
  <c r="AH55" i="8"/>
  <c r="AA55" i="8" s="1"/>
  <c r="AB55" i="8" s="1"/>
  <c r="AH129" i="8"/>
  <c r="AA129" i="8" s="1"/>
  <c r="AB129" i="8" s="1"/>
  <c r="AU617" i="8"/>
  <c r="G617" i="8"/>
  <c r="K617" i="8" s="1"/>
  <c r="AU597" i="8"/>
  <c r="G597" i="8"/>
  <c r="K597" i="8" s="1"/>
  <c r="AU564" i="8"/>
  <c r="AT564" i="8" s="1"/>
  <c r="AS564" i="8" s="1"/>
  <c r="AR564" i="8" s="1"/>
  <c r="AQ564" i="8" s="1"/>
  <c r="AP564" i="8" s="1"/>
  <c r="AO564" i="8" s="1"/>
  <c r="AN564" i="8" s="1"/>
  <c r="AM564" i="8" s="1"/>
  <c r="AL564" i="8" s="1"/>
  <c r="G564" i="8"/>
  <c r="K564" i="8" s="1"/>
  <c r="Z564" i="8"/>
  <c r="G514" i="8"/>
  <c r="K514" i="8" s="1"/>
  <c r="Z514" i="8"/>
  <c r="G431" i="8"/>
  <c r="K431" i="8" s="1"/>
  <c r="Z431" i="8"/>
  <c r="AU401" i="8"/>
  <c r="AT401" i="8" s="1"/>
  <c r="AS401" i="8" s="1"/>
  <c r="AR401" i="8" s="1"/>
  <c r="AQ401" i="8" s="1"/>
  <c r="AP401" i="8" s="1"/>
  <c r="AO401" i="8" s="1"/>
  <c r="AN401" i="8" s="1"/>
  <c r="AM401" i="8" s="1"/>
  <c r="AL401" i="8" s="1"/>
  <c r="G401" i="8"/>
  <c r="AU329" i="8"/>
  <c r="G329" i="8"/>
  <c r="K329" i="8" s="1"/>
  <c r="Z324" i="8"/>
  <c r="G324" i="8"/>
  <c r="K324" i="8" s="1"/>
  <c r="AU324" i="8"/>
  <c r="Z314" i="8"/>
  <c r="AU314" i="8"/>
  <c r="G255" i="8"/>
  <c r="K255" i="8" s="1"/>
  <c r="Z255" i="8"/>
  <c r="AA255" i="8" s="1"/>
  <c r="AB255" i="8" s="1"/>
  <c r="G253" i="8"/>
  <c r="K253" i="8" s="1"/>
  <c r="AU253" i="8"/>
  <c r="G248" i="8"/>
  <c r="I248" i="8" s="1"/>
  <c r="Z248" i="8"/>
  <c r="AU248" i="8"/>
  <c r="AT248" i="8" s="1"/>
  <c r="AS248" i="8" s="1"/>
  <c r="AR248" i="8" s="1"/>
  <c r="AQ248" i="8" s="1"/>
  <c r="AP248" i="8" s="1"/>
  <c r="AO248" i="8" s="1"/>
  <c r="AN248" i="8" s="1"/>
  <c r="AM248" i="8" s="1"/>
  <c r="AL248" i="8" s="1"/>
  <c r="AU195" i="8"/>
  <c r="AT195" i="8" s="1"/>
  <c r="AS195" i="8" s="1"/>
  <c r="AR195" i="8" s="1"/>
  <c r="AQ195" i="8" s="1"/>
  <c r="AP195" i="8" s="1"/>
  <c r="AO195" i="8" s="1"/>
  <c r="AN195" i="8" s="1"/>
  <c r="AM195" i="8" s="1"/>
  <c r="AL195" i="8" s="1"/>
  <c r="G195" i="8"/>
  <c r="Z195" i="8"/>
  <c r="Z190" i="8"/>
  <c r="AU190" i="8"/>
  <c r="G190" i="8"/>
  <c r="I190" i="8" s="1"/>
  <c r="G131" i="8"/>
  <c r="I131" i="8" s="1"/>
  <c r="Z131" i="8"/>
  <c r="AU131" i="8"/>
  <c r="AT131" i="8" s="1"/>
  <c r="AS131" i="8" s="1"/>
  <c r="AR131" i="8" s="1"/>
  <c r="AQ131" i="8" s="1"/>
  <c r="AP131" i="8" s="1"/>
  <c r="AO131" i="8" s="1"/>
  <c r="AN131" i="8" s="1"/>
  <c r="AM131" i="8" s="1"/>
  <c r="AL131" i="8" s="1"/>
  <c r="Z113" i="8"/>
  <c r="AU113" i="8"/>
  <c r="AT113" i="8" s="1"/>
  <c r="AS113" i="8" s="1"/>
  <c r="AR113" i="8" s="1"/>
  <c r="AQ113" i="8" s="1"/>
  <c r="AP113" i="8" s="1"/>
  <c r="AO113" i="8" s="1"/>
  <c r="AN113" i="8" s="1"/>
  <c r="AM113" i="8" s="1"/>
  <c r="AL113" i="8" s="1"/>
  <c r="G113" i="8"/>
  <c r="I113" i="8" s="1"/>
  <c r="AU105" i="8"/>
  <c r="AT105" i="8" s="1"/>
  <c r="AS105" i="8" s="1"/>
  <c r="AR105" i="8" s="1"/>
  <c r="AQ105" i="8" s="1"/>
  <c r="AP105" i="8" s="1"/>
  <c r="AO105" i="8" s="1"/>
  <c r="AN105" i="8" s="1"/>
  <c r="AM105" i="8" s="1"/>
  <c r="AL105" i="8" s="1"/>
  <c r="Z105" i="8"/>
  <c r="R105" i="8"/>
  <c r="AU87" i="8"/>
  <c r="AT87" i="8" s="1"/>
  <c r="AS87" i="8" s="1"/>
  <c r="AR87" i="8" s="1"/>
  <c r="AQ87" i="8" s="1"/>
  <c r="AP87" i="8" s="1"/>
  <c r="AO87" i="8" s="1"/>
  <c r="AN87" i="8" s="1"/>
  <c r="AM87" i="8" s="1"/>
  <c r="AL87" i="8" s="1"/>
  <c r="G87" i="8"/>
  <c r="I87" i="8" s="1"/>
  <c r="G51" i="8"/>
  <c r="I51" i="8" s="1"/>
  <c r="Z51" i="8"/>
  <c r="AU51" i="8"/>
  <c r="AT51" i="8" s="1"/>
  <c r="AS51" i="8" s="1"/>
  <c r="AR51" i="8" s="1"/>
  <c r="AQ51" i="8" s="1"/>
  <c r="AP51" i="8" s="1"/>
  <c r="AO51" i="8" s="1"/>
  <c r="AN51" i="8" s="1"/>
  <c r="AM51" i="8" s="1"/>
  <c r="AL51" i="8" s="1"/>
  <c r="G38" i="8"/>
  <c r="AU38" i="8"/>
  <c r="AT38" i="8" s="1"/>
  <c r="AS38" i="8" s="1"/>
  <c r="AR38" i="8" s="1"/>
  <c r="AQ38" i="8" s="1"/>
  <c r="AP38" i="8" s="1"/>
  <c r="AO38" i="8" s="1"/>
  <c r="AN38" i="8" s="1"/>
  <c r="AM38" i="8" s="1"/>
  <c r="AL38" i="8" s="1"/>
  <c r="Z38" i="8"/>
  <c r="G35" i="8"/>
  <c r="I35" i="8" s="1"/>
  <c r="AU35" i="8"/>
  <c r="AT35" i="8" s="1"/>
  <c r="AS35" i="8" s="1"/>
  <c r="AR35" i="8" s="1"/>
  <c r="AQ35" i="8" s="1"/>
  <c r="AP35" i="8" s="1"/>
  <c r="AO35" i="8" s="1"/>
  <c r="AN35" i="8" s="1"/>
  <c r="AM35" i="8" s="1"/>
  <c r="AL35" i="8" s="1"/>
  <c r="Z23" i="8"/>
  <c r="G23" i="8"/>
  <c r="I23" i="8" s="1"/>
  <c r="Z659" i="8"/>
  <c r="G659" i="8"/>
  <c r="G354" i="8"/>
  <c r="AU354" i="8"/>
  <c r="AT354" i="8" s="1"/>
  <c r="P354" i="8"/>
  <c r="S354" i="8" s="1"/>
  <c r="U354" i="8" s="1"/>
  <c r="AH147" i="8"/>
  <c r="AA147" i="8" s="1"/>
  <c r="AB147" i="8" s="1"/>
  <c r="AH375" i="8"/>
  <c r="AH143" i="8"/>
  <c r="AA143" i="8" s="1"/>
  <c r="AB143" i="8" s="1"/>
  <c r="AS209" i="8"/>
  <c r="AR209" i="8" s="1"/>
  <c r="AQ209" i="8" s="1"/>
  <c r="AP209" i="8" s="1"/>
  <c r="AO209" i="8" s="1"/>
  <c r="AN209" i="8" s="1"/>
  <c r="AM209" i="8" s="1"/>
  <c r="AL209" i="8" s="1"/>
  <c r="Z571" i="8"/>
  <c r="G571" i="8"/>
  <c r="K571" i="8" s="1"/>
  <c r="AU413" i="8"/>
  <c r="AT413" i="8" s="1"/>
  <c r="AS413" i="8" s="1"/>
  <c r="AR413" i="8" s="1"/>
  <c r="AQ413" i="8" s="1"/>
  <c r="AP413" i="8" s="1"/>
  <c r="AO413" i="8" s="1"/>
  <c r="AN413" i="8" s="1"/>
  <c r="AM413" i="8" s="1"/>
  <c r="AL413" i="8" s="1"/>
  <c r="Z413" i="8"/>
  <c r="G391" i="8"/>
  <c r="AU391" i="8"/>
  <c r="AT391" i="8" s="1"/>
  <c r="AS391" i="8" s="1"/>
  <c r="AR391" i="8" s="1"/>
  <c r="AQ391" i="8" s="1"/>
  <c r="AP391" i="8" s="1"/>
  <c r="AO391" i="8" s="1"/>
  <c r="AN391" i="8" s="1"/>
  <c r="AM391" i="8" s="1"/>
  <c r="AL391" i="8" s="1"/>
  <c r="Z391" i="8"/>
  <c r="G336" i="8"/>
  <c r="K336" i="8" s="1"/>
  <c r="Z336" i="8"/>
  <c r="AU311" i="8"/>
  <c r="Z311" i="8"/>
  <c r="G311" i="8"/>
  <c r="K311" i="8" s="1"/>
  <c r="Z154" i="8"/>
  <c r="G154" i="8"/>
  <c r="I154" i="8" s="1"/>
  <c r="G141" i="8"/>
  <c r="Z141" i="8"/>
  <c r="AA141" i="8" s="1"/>
  <c r="AU97" i="8"/>
  <c r="AT97" i="8" s="1"/>
  <c r="AS97" i="8" s="1"/>
  <c r="AR97" i="8" s="1"/>
  <c r="AQ97" i="8" s="1"/>
  <c r="AP97" i="8" s="1"/>
  <c r="AO97" i="8" s="1"/>
  <c r="AN97" i="8" s="1"/>
  <c r="AM97" i="8" s="1"/>
  <c r="AL97" i="8" s="1"/>
  <c r="G97" i="8"/>
  <c r="I97" i="8" s="1"/>
  <c r="Z97" i="8"/>
  <c r="Z84" i="8"/>
  <c r="G84" i="8"/>
  <c r="I84" i="8" s="1"/>
  <c r="Z533" i="8"/>
  <c r="AU533" i="8"/>
  <c r="AA230" i="8"/>
  <c r="AB230" i="8" s="1"/>
  <c r="AH442" i="8"/>
  <c r="AH63" i="8"/>
  <c r="AA63" i="8" s="1"/>
  <c r="AB63" i="8" s="1"/>
  <c r="AJ418" i="8"/>
  <c r="AH418" i="8" s="1"/>
  <c r="AH33" i="8"/>
  <c r="AA33" i="8" s="1"/>
  <c r="AB33" i="8" s="1"/>
  <c r="AU561" i="8"/>
  <c r="G561" i="8"/>
  <c r="K561" i="8" s="1"/>
  <c r="Z491" i="8"/>
  <c r="AU491" i="8"/>
  <c r="G436" i="8"/>
  <c r="K436" i="8" s="1"/>
  <c r="AU436" i="8"/>
  <c r="AT436" i="8" s="1"/>
  <c r="AS436" i="8" s="1"/>
  <c r="AR436" i="8" s="1"/>
  <c r="AQ436" i="8" s="1"/>
  <c r="AP436" i="8" s="1"/>
  <c r="AO436" i="8" s="1"/>
  <c r="AN436" i="8" s="1"/>
  <c r="AM436" i="8" s="1"/>
  <c r="AL436" i="8" s="1"/>
  <c r="Z436" i="8"/>
  <c r="G408" i="8"/>
  <c r="K408" i="8" s="1"/>
  <c r="AU408" i="8"/>
  <c r="G358" i="8"/>
  <c r="K358" i="8" s="1"/>
  <c r="Z358" i="8"/>
  <c r="AU358" i="8"/>
  <c r="G333" i="8"/>
  <c r="K333" i="8" s="1"/>
  <c r="AU333" i="8"/>
  <c r="AT333" i="8" s="1"/>
  <c r="AS333" i="8" s="1"/>
  <c r="AR333" i="8" s="1"/>
  <c r="AQ333" i="8" s="1"/>
  <c r="AP333" i="8" s="1"/>
  <c r="AO333" i="8" s="1"/>
  <c r="AN333" i="8" s="1"/>
  <c r="AM333" i="8" s="1"/>
  <c r="AL333" i="8" s="1"/>
  <c r="Z333" i="8"/>
  <c r="AU273" i="8"/>
  <c r="AT273" i="8" s="1"/>
  <c r="AS273" i="8" s="1"/>
  <c r="AR273" i="8" s="1"/>
  <c r="AQ273" i="8" s="1"/>
  <c r="AP273" i="8" s="1"/>
  <c r="AO273" i="8" s="1"/>
  <c r="AN273" i="8" s="1"/>
  <c r="AM273" i="8" s="1"/>
  <c r="AL273" i="8" s="1"/>
  <c r="AI273" i="8" s="1"/>
  <c r="Z273" i="8"/>
  <c r="G261" i="8"/>
  <c r="K261" i="8" s="1"/>
  <c r="Z261" i="8"/>
  <c r="AU261" i="8"/>
  <c r="AT261" i="8" s="1"/>
  <c r="AS261" i="8" s="1"/>
  <c r="AR261" i="8" s="1"/>
  <c r="AQ261" i="8" s="1"/>
  <c r="AP261" i="8" s="1"/>
  <c r="AO261" i="8" s="1"/>
  <c r="AN261" i="8" s="1"/>
  <c r="AM261" i="8" s="1"/>
  <c r="AL261" i="8" s="1"/>
  <c r="Z259" i="8"/>
  <c r="AU259" i="8"/>
  <c r="AT259" i="8" s="1"/>
  <c r="AS259" i="8" s="1"/>
  <c r="AR259" i="8" s="1"/>
  <c r="AQ259" i="8" s="1"/>
  <c r="AP259" i="8" s="1"/>
  <c r="AO259" i="8" s="1"/>
  <c r="AN259" i="8" s="1"/>
  <c r="AM259" i="8" s="1"/>
  <c r="AL259" i="8" s="1"/>
  <c r="G245" i="8"/>
  <c r="I245" i="8" s="1"/>
  <c r="AU245" i="8"/>
  <c r="Z230" i="8"/>
  <c r="G230" i="8"/>
  <c r="I230" i="8" s="1"/>
  <c r="Z204" i="8"/>
  <c r="AA204" i="8" s="1"/>
  <c r="G197" i="8"/>
  <c r="I197" i="8" s="1"/>
  <c r="Z197" i="8"/>
  <c r="AU197" i="8"/>
  <c r="AT197" i="8" s="1"/>
  <c r="AS197" i="8" s="1"/>
  <c r="AR197" i="8" s="1"/>
  <c r="AQ197" i="8" s="1"/>
  <c r="AP197" i="8" s="1"/>
  <c r="AO197" i="8" s="1"/>
  <c r="AN197" i="8" s="1"/>
  <c r="AM197" i="8" s="1"/>
  <c r="AL197" i="8" s="1"/>
  <c r="G192" i="8"/>
  <c r="I192" i="8" s="1"/>
  <c r="Z192" i="8"/>
  <c r="G184" i="8"/>
  <c r="I184" i="8" s="1"/>
  <c r="AU184" i="8"/>
  <c r="AT184" i="8" s="1"/>
  <c r="AS184" i="8" s="1"/>
  <c r="AR184" i="8" s="1"/>
  <c r="AQ184" i="8" s="1"/>
  <c r="AP184" i="8" s="1"/>
  <c r="AO184" i="8" s="1"/>
  <c r="AN184" i="8" s="1"/>
  <c r="AM184" i="8" s="1"/>
  <c r="AL184" i="8" s="1"/>
  <c r="AJ184" i="8" s="1"/>
  <c r="AU171" i="8"/>
  <c r="G171" i="8"/>
  <c r="I171" i="8" s="1"/>
  <c r="Z133" i="8"/>
  <c r="AU133" i="8"/>
  <c r="AT133" i="8" s="1"/>
  <c r="AS133" i="8" s="1"/>
  <c r="AR133" i="8" s="1"/>
  <c r="AQ133" i="8" s="1"/>
  <c r="AP133" i="8" s="1"/>
  <c r="AO133" i="8" s="1"/>
  <c r="AN133" i="8" s="1"/>
  <c r="AM133" i="8" s="1"/>
  <c r="AL133" i="8" s="1"/>
  <c r="Z123" i="8"/>
  <c r="AU123" i="8"/>
  <c r="G123" i="8"/>
  <c r="Z115" i="8"/>
  <c r="AA115" i="8" s="1"/>
  <c r="AB115" i="8" s="1"/>
  <c r="R115" i="8"/>
  <c r="G45" i="8"/>
  <c r="H45" i="8" s="1"/>
  <c r="Z45" i="8"/>
  <c r="G42" i="8"/>
  <c r="H42" i="8" s="1"/>
  <c r="AU42" i="8"/>
  <c r="AT42" i="8" s="1"/>
  <c r="AS42" i="8" s="1"/>
  <c r="AR42" i="8" s="1"/>
  <c r="AQ42" i="8" s="1"/>
  <c r="AP42" i="8" s="1"/>
  <c r="AO42" i="8" s="1"/>
  <c r="AN42" i="8" s="1"/>
  <c r="AM42" i="8" s="1"/>
  <c r="AL42" i="8" s="1"/>
  <c r="Z42" i="8"/>
  <c r="AK29" i="8"/>
  <c r="G521" i="8"/>
  <c r="K521" i="8" s="1"/>
  <c r="Z521" i="8"/>
  <c r="AA521" i="8" s="1"/>
  <c r="AB521" i="8" s="1"/>
  <c r="G348" i="8"/>
  <c r="K348" i="8" s="1"/>
  <c r="AU348" i="8"/>
  <c r="AT348" i="8" s="1"/>
  <c r="AS348" i="8" s="1"/>
  <c r="AR348" i="8" s="1"/>
  <c r="AQ348" i="8" s="1"/>
  <c r="AP348" i="8" s="1"/>
  <c r="AO348" i="8" s="1"/>
  <c r="AN348" i="8" s="1"/>
  <c r="AM348" i="8" s="1"/>
  <c r="AL348" i="8" s="1"/>
  <c r="Z348" i="8"/>
  <c r="AU291" i="8"/>
  <c r="AT291" i="8" s="1"/>
  <c r="AS291" i="8" s="1"/>
  <c r="AR291" i="8" s="1"/>
  <c r="AQ291" i="8" s="1"/>
  <c r="AP291" i="8" s="1"/>
  <c r="AO291" i="8" s="1"/>
  <c r="AN291" i="8" s="1"/>
  <c r="AM291" i="8" s="1"/>
  <c r="AL291" i="8" s="1"/>
  <c r="AI291" i="8" s="1"/>
  <c r="Z291" i="8"/>
  <c r="G291" i="8"/>
  <c r="K291" i="8" s="1"/>
  <c r="AU176" i="8"/>
  <c r="G176" i="8"/>
  <c r="I176" i="8" s="1"/>
  <c r="Z176" i="8"/>
  <c r="AU168" i="8"/>
  <c r="AT168" i="8" s="1"/>
  <c r="AS168" i="8" s="1"/>
  <c r="AR168" i="8" s="1"/>
  <c r="AQ168" i="8" s="1"/>
  <c r="AP168" i="8" s="1"/>
  <c r="AO168" i="8" s="1"/>
  <c r="AN168" i="8" s="1"/>
  <c r="AM168" i="8" s="1"/>
  <c r="AL168" i="8" s="1"/>
  <c r="G168" i="8"/>
  <c r="Z168" i="8"/>
  <c r="Z161" i="8"/>
  <c r="AU161" i="8"/>
  <c r="G161" i="8"/>
  <c r="I161" i="8" s="1"/>
  <c r="Z69" i="8"/>
  <c r="AU69" i="8"/>
  <c r="AT69" i="8" s="1"/>
  <c r="AS69" i="8" s="1"/>
  <c r="AR69" i="8" s="1"/>
  <c r="AQ69" i="8" s="1"/>
  <c r="AP69" i="8" s="1"/>
  <c r="AO69" i="8" s="1"/>
  <c r="AN69" i="8" s="1"/>
  <c r="AM69" i="8" s="1"/>
  <c r="AL69" i="8" s="1"/>
  <c r="G359" i="8"/>
  <c r="AU359" i="8"/>
  <c r="P359" i="8"/>
  <c r="AH41" i="8"/>
  <c r="AA41" i="8" s="1"/>
  <c r="AI610" i="8"/>
  <c r="AJ610" i="8"/>
  <c r="AK610" i="8"/>
  <c r="Z585" i="8"/>
  <c r="AU585" i="8"/>
  <c r="AT585" i="8" s="1"/>
  <c r="G390" i="8"/>
  <c r="K390" i="8" s="1"/>
  <c r="Z390" i="8"/>
  <c r="AU390" i="8"/>
  <c r="AT390" i="8" s="1"/>
  <c r="AS390" i="8" s="1"/>
  <c r="AR390" i="8" s="1"/>
  <c r="AQ390" i="8" s="1"/>
  <c r="AP390" i="8" s="1"/>
  <c r="AO390" i="8" s="1"/>
  <c r="AN390" i="8" s="1"/>
  <c r="AM390" i="8" s="1"/>
  <c r="AL390" i="8" s="1"/>
  <c r="G361" i="8"/>
  <c r="AU361" i="8"/>
  <c r="Z361" i="8"/>
  <c r="Z300" i="8"/>
  <c r="AU300" i="8"/>
  <c r="AT300" i="8" s="1"/>
  <c r="AS300" i="8" s="1"/>
  <c r="AR300" i="8" s="1"/>
  <c r="AQ300" i="8" s="1"/>
  <c r="AP300" i="8" s="1"/>
  <c r="AO300" i="8" s="1"/>
  <c r="AN300" i="8" s="1"/>
  <c r="AM300" i="8" s="1"/>
  <c r="AL300" i="8" s="1"/>
  <c r="G300" i="8"/>
  <c r="J300" i="8" s="1"/>
  <c r="Z298" i="8"/>
  <c r="AU298" i="8"/>
  <c r="AT298" i="8" s="1"/>
  <c r="AS298" i="8" s="1"/>
  <c r="AR298" i="8" s="1"/>
  <c r="AQ298" i="8" s="1"/>
  <c r="AP298" i="8" s="1"/>
  <c r="AO298" i="8" s="1"/>
  <c r="AN298" i="8" s="1"/>
  <c r="AM298" i="8" s="1"/>
  <c r="AL298" i="8" s="1"/>
  <c r="G298" i="8"/>
  <c r="K298" i="8" s="1"/>
  <c r="AU219" i="8"/>
  <c r="AT219" i="8" s="1"/>
  <c r="AS219" i="8" s="1"/>
  <c r="AR219" i="8" s="1"/>
  <c r="AQ219" i="8" s="1"/>
  <c r="AP219" i="8" s="1"/>
  <c r="AO219" i="8" s="1"/>
  <c r="AN219" i="8" s="1"/>
  <c r="AM219" i="8" s="1"/>
  <c r="AL219" i="8" s="1"/>
  <c r="Z219" i="8"/>
  <c r="G158" i="8"/>
  <c r="Z158" i="8"/>
  <c r="Z135" i="8"/>
  <c r="AU135" i="8"/>
  <c r="AT135" i="8" s="1"/>
  <c r="AS135" i="8" s="1"/>
  <c r="AR135" i="8" s="1"/>
  <c r="AQ135" i="8" s="1"/>
  <c r="AP135" i="8" s="1"/>
  <c r="AO135" i="8" s="1"/>
  <c r="AN135" i="8" s="1"/>
  <c r="AM135" i="8" s="1"/>
  <c r="AL135" i="8" s="1"/>
  <c r="G135" i="8"/>
  <c r="I135" i="8" s="1"/>
  <c r="AU83" i="8"/>
  <c r="AT83" i="8" s="1"/>
  <c r="AS83" i="8" s="1"/>
  <c r="AR83" i="8" s="1"/>
  <c r="AQ83" i="8" s="1"/>
  <c r="AP83" i="8" s="1"/>
  <c r="AO83" i="8" s="1"/>
  <c r="AN83" i="8" s="1"/>
  <c r="AM83" i="8" s="1"/>
  <c r="AL83" i="8" s="1"/>
  <c r="Z83" i="8"/>
  <c r="G83" i="8"/>
  <c r="Z78" i="8"/>
  <c r="G78" i="8"/>
  <c r="I78" i="8" s="1"/>
  <c r="Z73" i="8"/>
  <c r="AU73" i="8"/>
  <c r="AT73" i="8" s="1"/>
  <c r="AS73" i="8" s="1"/>
  <c r="AR73" i="8" s="1"/>
  <c r="AQ73" i="8" s="1"/>
  <c r="AP73" i="8" s="1"/>
  <c r="AO73" i="8" s="1"/>
  <c r="AN73" i="8" s="1"/>
  <c r="AM73" i="8" s="1"/>
  <c r="AL73" i="8" s="1"/>
  <c r="G73" i="8"/>
  <c r="J73" i="8" s="1"/>
  <c r="Z71" i="8"/>
  <c r="G71" i="8"/>
  <c r="J71" i="8" s="1"/>
  <c r="Z62" i="8"/>
  <c r="G62" i="8"/>
  <c r="J62" i="8" s="1"/>
  <c r="AU62" i="8"/>
  <c r="AT62" i="8" s="1"/>
  <c r="AS62" i="8" s="1"/>
  <c r="AR62" i="8" s="1"/>
  <c r="AQ62" i="8" s="1"/>
  <c r="AP62" i="8" s="1"/>
  <c r="AO62" i="8" s="1"/>
  <c r="AN62" i="8" s="1"/>
  <c r="AM62" i="8" s="1"/>
  <c r="AL62" i="8" s="1"/>
  <c r="AI62" i="8" s="1"/>
  <c r="G39" i="8"/>
  <c r="AU39" i="8"/>
  <c r="AT39" i="8" s="1"/>
  <c r="AS39" i="8" s="1"/>
  <c r="AR39" i="8" s="1"/>
  <c r="AQ39" i="8" s="1"/>
  <c r="AP39" i="8" s="1"/>
  <c r="AO39" i="8" s="1"/>
  <c r="AN39" i="8" s="1"/>
  <c r="AM39" i="8" s="1"/>
  <c r="AL39" i="8" s="1"/>
  <c r="Z39" i="8"/>
  <c r="AH145" i="8"/>
  <c r="AA145" i="8" s="1"/>
  <c r="AB145" i="8" s="1"/>
  <c r="AH108" i="8"/>
  <c r="AA108" i="8" s="1"/>
  <c r="AB108" i="8" s="1"/>
  <c r="AH22" i="8"/>
  <c r="AU590" i="8"/>
  <c r="Z590" i="8"/>
  <c r="G515" i="8"/>
  <c r="K515" i="8" s="1"/>
  <c r="Z515" i="8"/>
  <c r="AU515" i="8"/>
  <c r="AT515" i="8" s="1"/>
  <c r="AS515" i="8" s="1"/>
  <c r="AR515" i="8" s="1"/>
  <c r="AQ515" i="8" s="1"/>
  <c r="AP515" i="8" s="1"/>
  <c r="AO515" i="8" s="1"/>
  <c r="AN515" i="8" s="1"/>
  <c r="AM515" i="8" s="1"/>
  <c r="AL515" i="8" s="1"/>
  <c r="AJ515" i="8" s="1"/>
  <c r="Z451" i="8"/>
  <c r="AU451" i="8"/>
  <c r="AT451" i="8" s="1"/>
  <c r="AS451" i="8" s="1"/>
  <c r="AR451" i="8" s="1"/>
  <c r="AQ451" i="8" s="1"/>
  <c r="AP451" i="8" s="1"/>
  <c r="AO451" i="8" s="1"/>
  <c r="AN451" i="8" s="1"/>
  <c r="AM451" i="8" s="1"/>
  <c r="AL451" i="8" s="1"/>
  <c r="Z435" i="8"/>
  <c r="AU435" i="8"/>
  <c r="AT435" i="8" s="1"/>
  <c r="AS435" i="8" s="1"/>
  <c r="AR435" i="8" s="1"/>
  <c r="AQ435" i="8" s="1"/>
  <c r="AP435" i="8" s="1"/>
  <c r="AO435" i="8" s="1"/>
  <c r="AN435" i="8" s="1"/>
  <c r="AM435" i="8" s="1"/>
  <c r="AL435" i="8" s="1"/>
  <c r="G383" i="8"/>
  <c r="K383" i="8" s="1"/>
  <c r="AU383" i="8"/>
  <c r="AT383" i="8" s="1"/>
  <c r="AS383" i="8" s="1"/>
  <c r="AR383" i="8" s="1"/>
  <c r="AQ383" i="8" s="1"/>
  <c r="AP383" i="8" s="1"/>
  <c r="AO383" i="8" s="1"/>
  <c r="AN383" i="8" s="1"/>
  <c r="AM383" i="8" s="1"/>
  <c r="AL383" i="8" s="1"/>
  <c r="G350" i="8"/>
  <c r="K350" i="8" s="1"/>
  <c r="AU350" i="8"/>
  <c r="AT350" i="8" s="1"/>
  <c r="AS350" i="8" s="1"/>
  <c r="AR350" i="8" s="1"/>
  <c r="AQ350" i="8" s="1"/>
  <c r="AP350" i="8" s="1"/>
  <c r="AO350" i="8" s="1"/>
  <c r="AN350" i="8" s="1"/>
  <c r="AM350" i="8" s="1"/>
  <c r="AL350" i="8" s="1"/>
  <c r="Z307" i="8"/>
  <c r="G307" i="8"/>
  <c r="K307" i="8" s="1"/>
  <c r="G302" i="8"/>
  <c r="K302" i="8" s="1"/>
  <c r="Z302" i="8"/>
  <c r="AA302" i="8" s="1"/>
  <c r="AB302" i="8" s="1"/>
  <c r="AU244" i="8"/>
  <c r="AT244" i="8" s="1"/>
  <c r="AS244" i="8" s="1"/>
  <c r="AR244" i="8" s="1"/>
  <c r="AQ244" i="8" s="1"/>
  <c r="AP244" i="8" s="1"/>
  <c r="AO244" i="8" s="1"/>
  <c r="AN244" i="8" s="1"/>
  <c r="AM244" i="8" s="1"/>
  <c r="AL244" i="8" s="1"/>
  <c r="G244" i="8"/>
  <c r="I244" i="8" s="1"/>
  <c r="Z244" i="8"/>
  <c r="Z229" i="8"/>
  <c r="AU229" i="8"/>
  <c r="AT229" i="8" s="1"/>
  <c r="AS229" i="8" s="1"/>
  <c r="AR229" i="8" s="1"/>
  <c r="AQ229" i="8" s="1"/>
  <c r="AP229" i="8" s="1"/>
  <c r="AO229" i="8" s="1"/>
  <c r="AN229" i="8" s="1"/>
  <c r="AM229" i="8" s="1"/>
  <c r="AL229" i="8" s="1"/>
  <c r="AU211" i="8"/>
  <c r="AT211" i="8" s="1"/>
  <c r="AS211" i="8" s="1"/>
  <c r="AR211" i="8" s="1"/>
  <c r="AQ211" i="8" s="1"/>
  <c r="AP211" i="8" s="1"/>
  <c r="AO211" i="8" s="1"/>
  <c r="AN211" i="8" s="1"/>
  <c r="AM211" i="8" s="1"/>
  <c r="AL211" i="8" s="1"/>
  <c r="Z211" i="8"/>
  <c r="Z165" i="8"/>
  <c r="AU165" i="8"/>
  <c r="AT165" i="8" s="1"/>
  <c r="AS165" i="8" s="1"/>
  <c r="AR165" i="8" s="1"/>
  <c r="AQ165" i="8" s="1"/>
  <c r="AP165" i="8" s="1"/>
  <c r="AO165" i="8" s="1"/>
  <c r="AN165" i="8" s="1"/>
  <c r="AM165" i="8" s="1"/>
  <c r="AL165" i="8" s="1"/>
  <c r="AU25" i="8"/>
  <c r="AT25" i="8" s="1"/>
  <c r="AS25" i="8" s="1"/>
  <c r="AR25" i="8" s="1"/>
  <c r="AQ25" i="8" s="1"/>
  <c r="AP25" i="8" s="1"/>
  <c r="AO25" i="8" s="1"/>
  <c r="AN25" i="8" s="1"/>
  <c r="AM25" i="8" s="1"/>
  <c r="AL25" i="8" s="1"/>
  <c r="G25" i="8"/>
  <c r="I25" i="8" s="1"/>
  <c r="G368" i="8"/>
  <c r="AU368" i="8"/>
  <c r="P368" i="8"/>
  <c r="Z418" i="8"/>
  <c r="AU222" i="8"/>
  <c r="G213" i="8"/>
  <c r="P512" i="8"/>
  <c r="Z480" i="8"/>
  <c r="K660" i="8"/>
  <c r="G656" i="8"/>
  <c r="Z656" i="8"/>
  <c r="P656" i="8"/>
  <c r="AU656" i="8"/>
  <c r="AU660" i="8"/>
  <c r="P660" i="8"/>
  <c r="S660" i="8" s="1"/>
  <c r="U660" i="8" s="1"/>
  <c r="Z660" i="8"/>
  <c r="P647" i="6"/>
  <c r="S647" i="6"/>
  <c r="U647" i="6" s="1"/>
  <c r="V647" i="6"/>
  <c r="K647" i="6"/>
  <c r="G643" i="6"/>
  <c r="P643" i="6"/>
  <c r="S643" i="6" s="1"/>
  <c r="U643" i="6" s="1"/>
  <c r="G657" i="1"/>
  <c r="P657" i="1"/>
  <c r="S657" i="1" s="1"/>
  <c r="U657" i="1" s="1"/>
  <c r="E99" i="5"/>
  <c r="E51" i="5"/>
  <c r="F108" i="1"/>
  <c r="G108" i="1" s="1"/>
  <c r="I108" i="1" s="1"/>
  <c r="F41" i="1"/>
  <c r="G41" i="1" s="1"/>
  <c r="H41" i="1" s="1"/>
  <c r="F131" i="1"/>
  <c r="G131" i="1" s="1"/>
  <c r="I131" i="1" s="1"/>
  <c r="F263" i="1"/>
  <c r="G263" i="1" s="1"/>
  <c r="K263" i="1" s="1"/>
  <c r="E89" i="5"/>
  <c r="F176" i="1"/>
  <c r="G176" i="1" s="1"/>
  <c r="I176" i="1" s="1"/>
  <c r="F139" i="1"/>
  <c r="G139" i="1" s="1"/>
  <c r="I139" i="1" s="1"/>
  <c r="F105" i="1"/>
  <c r="R105" i="1" s="1"/>
  <c r="F128" i="1"/>
  <c r="G128" i="1" s="1"/>
  <c r="I128" i="1" s="1"/>
  <c r="F119" i="1"/>
  <c r="G119" i="1" s="1"/>
  <c r="I119" i="1" s="1"/>
  <c r="G653" i="1"/>
  <c r="P653" i="1"/>
  <c r="F362" i="1"/>
  <c r="G362" i="1" s="1"/>
  <c r="K362" i="1" s="1"/>
  <c r="F262" i="1"/>
  <c r="G262" i="1" s="1"/>
  <c r="K262" i="1" s="1"/>
  <c r="F136" i="1"/>
  <c r="G136" i="1" s="1"/>
  <c r="I136" i="1" s="1"/>
  <c r="F110" i="1"/>
  <c r="G110" i="1" s="1"/>
  <c r="I110" i="1" s="1"/>
  <c r="E216" i="5"/>
  <c r="E45" i="5"/>
  <c r="E523" i="1"/>
  <c r="F523" i="1" s="1"/>
  <c r="G523" i="1" s="1"/>
  <c r="F338" i="1"/>
  <c r="G338" i="1" s="1"/>
  <c r="K338" i="1" s="1"/>
  <c r="F291" i="1"/>
  <c r="G291" i="1" s="1"/>
  <c r="K291" i="1" s="1"/>
  <c r="E616" i="1"/>
  <c r="F616" i="1" s="1"/>
  <c r="G616" i="1" s="1"/>
  <c r="K616" i="1" s="1"/>
  <c r="F239" i="1"/>
  <c r="G239" i="1" s="1"/>
  <c r="F121" i="1"/>
  <c r="G121" i="1" s="1"/>
  <c r="I121" i="1" s="1"/>
  <c r="F401" i="1"/>
  <c r="G401" i="1" s="1"/>
  <c r="K401" i="1" s="1"/>
  <c r="E582" i="1"/>
  <c r="F582" i="1" s="1"/>
  <c r="G582" i="1" s="1"/>
  <c r="K582" i="1" s="1"/>
  <c r="E549" i="1"/>
  <c r="F549" i="1" s="1"/>
  <c r="G549" i="1" s="1"/>
  <c r="F243" i="1"/>
  <c r="G243" i="1" s="1"/>
  <c r="K243" i="1" s="1"/>
  <c r="F134" i="1"/>
  <c r="G134" i="1" s="1"/>
  <c r="I134" i="1" s="1"/>
  <c r="E640" i="1"/>
  <c r="F640" i="1" s="1"/>
  <c r="E541" i="1"/>
  <c r="F541" i="1" s="1"/>
  <c r="E508" i="1"/>
  <c r="F508" i="1" s="1"/>
  <c r="G508" i="1" s="1"/>
  <c r="E482" i="1"/>
  <c r="F482" i="1" s="1"/>
  <c r="G482" i="1" s="1"/>
  <c r="E474" i="1"/>
  <c r="F474" i="1" s="1"/>
  <c r="E649" i="1"/>
  <c r="F649" i="1" s="1"/>
  <c r="G649" i="1" s="1"/>
  <c r="F344" i="1"/>
  <c r="G344" i="1" s="1"/>
  <c r="K344" i="1" s="1"/>
  <c r="F25" i="1"/>
  <c r="G25" i="1" s="1"/>
  <c r="I25" i="1" s="1"/>
  <c r="F151" i="1"/>
  <c r="G151" i="1" s="1"/>
  <c r="I151" i="1" s="1"/>
  <c r="E175" i="5"/>
  <c r="F79" i="1"/>
  <c r="G79" i="1" s="1"/>
  <c r="I79" i="1" s="1"/>
  <c r="E641" i="1"/>
  <c r="F641" i="1" s="1"/>
  <c r="E620" i="1"/>
  <c r="F620" i="1" s="1"/>
  <c r="G620" i="1" s="1"/>
  <c r="K620" i="1" s="1"/>
  <c r="E590" i="1"/>
  <c r="F590" i="1" s="1"/>
  <c r="G590" i="1" s="1"/>
  <c r="K590" i="1" s="1"/>
  <c r="E456" i="1"/>
  <c r="F456" i="1" s="1"/>
  <c r="G456" i="1" s="1"/>
  <c r="E444" i="1"/>
  <c r="F444" i="1" s="1"/>
  <c r="F76" i="1"/>
  <c r="G76" i="1" s="1"/>
  <c r="I76" i="1" s="1"/>
  <c r="F106" i="1"/>
  <c r="G106" i="1" s="1"/>
  <c r="F155" i="1"/>
  <c r="E646" i="1"/>
  <c r="F646" i="1" s="1"/>
  <c r="E545" i="1"/>
  <c r="F545" i="1" s="1"/>
  <c r="F439" i="1"/>
  <c r="G439" i="1" s="1"/>
  <c r="K439" i="1" s="1"/>
  <c r="F383" i="1"/>
  <c r="G383" i="1" s="1"/>
  <c r="F472" i="1"/>
  <c r="G472" i="1" s="1"/>
  <c r="K472" i="1" s="1"/>
  <c r="E628" i="1"/>
  <c r="F628" i="1" s="1"/>
  <c r="E496" i="1"/>
  <c r="F496" i="1" s="1"/>
  <c r="E470" i="1"/>
  <c r="F470" i="1" s="1"/>
  <c r="G470" i="1" s="1"/>
  <c r="E426" i="1"/>
  <c r="F426" i="1" s="1"/>
  <c r="E374" i="1"/>
  <c r="F374" i="1" s="1"/>
  <c r="G374" i="1" s="1"/>
  <c r="E148" i="5"/>
  <c r="F117" i="1"/>
  <c r="G117" i="1" s="1"/>
  <c r="I117" i="1" s="1"/>
  <c r="F415" i="1"/>
  <c r="E174" i="5"/>
  <c r="E510" i="1"/>
  <c r="F510" i="1" s="1"/>
  <c r="G510" i="1" s="1"/>
  <c r="E485" i="1"/>
  <c r="F485" i="1" s="1"/>
  <c r="G485" i="1" s="1"/>
  <c r="E129" i="5"/>
  <c r="E534" i="1"/>
  <c r="F534" i="1" s="1"/>
  <c r="E461" i="1"/>
  <c r="F461" i="1" s="1"/>
  <c r="G461" i="1" s="1"/>
  <c r="L461" i="1" s="1"/>
  <c r="F54" i="1"/>
  <c r="G54" i="1" s="1"/>
  <c r="H54" i="1" s="1"/>
  <c r="E37" i="5"/>
  <c r="E111" i="5"/>
  <c r="F269" i="1"/>
  <c r="G269" i="1" s="1"/>
  <c r="K269" i="1" s="1"/>
  <c r="F22" i="1"/>
  <c r="G22" i="1" s="1"/>
  <c r="I22" i="1" s="1"/>
  <c r="E11" i="5"/>
  <c r="F411" i="1"/>
  <c r="G411" i="1" s="1"/>
  <c r="K411" i="1" s="1"/>
  <c r="E178" i="5"/>
  <c r="F296" i="1"/>
  <c r="G296" i="1" s="1"/>
  <c r="K296" i="1" s="1"/>
  <c r="E122" i="5"/>
  <c r="E165" i="5"/>
  <c r="F382" i="1"/>
  <c r="G382" i="1" s="1"/>
  <c r="I382" i="1" s="1"/>
  <c r="E38" i="5"/>
  <c r="F55" i="1"/>
  <c r="G55" i="1" s="1"/>
  <c r="H55" i="1" s="1"/>
  <c r="E131" i="5"/>
  <c r="F311" i="1"/>
  <c r="G311" i="1" s="1"/>
  <c r="K311" i="1" s="1"/>
  <c r="E86" i="5"/>
  <c r="F162" i="1"/>
  <c r="G162" i="1" s="1"/>
  <c r="I162" i="1" s="1"/>
  <c r="F164" i="1"/>
  <c r="G164" i="1" s="1"/>
  <c r="I164" i="1" s="1"/>
  <c r="E87" i="5"/>
  <c r="E133" i="5"/>
  <c r="F314" i="1"/>
  <c r="G314" i="1" s="1"/>
  <c r="K314" i="1" s="1"/>
  <c r="F111" i="1"/>
  <c r="G111" i="1" s="1"/>
  <c r="I111" i="1" s="1"/>
  <c r="E50" i="5"/>
  <c r="E84" i="5"/>
  <c r="F159" i="1"/>
  <c r="G159" i="1" s="1"/>
  <c r="K159" i="1" s="1"/>
  <c r="E78" i="5"/>
  <c r="F152" i="1"/>
  <c r="E70" i="5"/>
  <c r="F142" i="1"/>
  <c r="G142" i="1" s="1"/>
  <c r="I142" i="1" s="1"/>
  <c r="F26" i="1"/>
  <c r="G26" i="1" s="1"/>
  <c r="I26" i="1" s="1"/>
  <c r="E15" i="5"/>
  <c r="P403" i="1"/>
  <c r="S403" i="1" s="1"/>
  <c r="U403" i="1" s="1"/>
  <c r="P360" i="1"/>
  <c r="E21" i="5"/>
  <c r="E583" i="1"/>
  <c r="F583" i="1" s="1"/>
  <c r="G583" i="1" s="1"/>
  <c r="K583" i="1" s="1"/>
  <c r="E621" i="1"/>
  <c r="F621" i="1" s="1"/>
  <c r="G621" i="1" s="1"/>
  <c r="K621" i="1" s="1"/>
  <c r="E617" i="1"/>
  <c r="F617" i="1" s="1"/>
  <c r="G617" i="1" s="1"/>
  <c r="K617" i="1" s="1"/>
  <c r="E591" i="1"/>
  <c r="F591" i="1" s="1"/>
  <c r="G591" i="1" s="1"/>
  <c r="K591" i="1" s="1"/>
  <c r="E647" i="1"/>
  <c r="F647" i="1" s="1"/>
  <c r="P647" i="1" s="1"/>
  <c r="E642" i="1"/>
  <c r="F642" i="1" s="1"/>
  <c r="E629" i="1"/>
  <c r="F629" i="1" s="1"/>
  <c r="G629" i="1" s="1"/>
  <c r="E650" i="1"/>
  <c r="F650" i="1" s="1"/>
  <c r="E654" i="1"/>
  <c r="F654" i="1" s="1"/>
  <c r="E546" i="1"/>
  <c r="F546" i="1" s="1"/>
  <c r="G546" i="1" s="1"/>
  <c r="E542" i="1"/>
  <c r="F542" i="1" s="1"/>
  <c r="E539" i="1"/>
  <c r="F539" i="1" s="1"/>
  <c r="G539" i="1" s="1"/>
  <c r="E535" i="1"/>
  <c r="F535" i="1" s="1"/>
  <c r="G535" i="1" s="1"/>
  <c r="E521" i="1"/>
  <c r="F521" i="1" s="1"/>
  <c r="E504" i="1"/>
  <c r="F504" i="1" s="1"/>
  <c r="P504" i="1" s="1"/>
  <c r="E502" i="1"/>
  <c r="F502" i="1" s="1"/>
  <c r="G502" i="1" s="1"/>
  <c r="E486" i="1"/>
  <c r="F486" i="1" s="1"/>
  <c r="G486" i="1" s="1"/>
  <c r="E465" i="1"/>
  <c r="F465" i="1" s="1"/>
  <c r="G465" i="1" s="1"/>
  <c r="E445" i="1"/>
  <c r="F445" i="1" s="1"/>
  <c r="E442" i="1"/>
  <c r="F442" i="1" s="1"/>
  <c r="E431" i="1"/>
  <c r="F431" i="1" s="1"/>
  <c r="G431" i="1" s="1"/>
  <c r="E380" i="1"/>
  <c r="F380" i="1" s="1"/>
  <c r="P380" i="1" s="1"/>
  <c r="E376" i="1"/>
  <c r="F376" i="1" s="1"/>
  <c r="P376" i="1" s="1"/>
  <c r="E371" i="1"/>
  <c r="F371" i="1" s="1"/>
  <c r="F437" i="1"/>
  <c r="G437" i="1" s="1"/>
  <c r="K437" i="1" s="1"/>
  <c r="E581" i="1"/>
  <c r="F581" i="1" s="1"/>
  <c r="G581" i="1" s="1"/>
  <c r="K581" i="1" s="1"/>
  <c r="E578" i="1"/>
  <c r="F578" i="1" s="1"/>
  <c r="G578" i="1" s="1"/>
  <c r="K578" i="1" s="1"/>
  <c r="G641" i="1"/>
  <c r="K641" i="1" s="1"/>
  <c r="E625" i="1"/>
  <c r="F625" i="1" s="1"/>
  <c r="G625" i="1" s="1"/>
  <c r="K625" i="1" s="1"/>
  <c r="E613" i="1"/>
  <c r="F613" i="1" s="1"/>
  <c r="G613" i="1" s="1"/>
  <c r="K613" i="1" s="1"/>
  <c r="E609" i="1"/>
  <c r="F609" i="1" s="1"/>
  <c r="G609" i="1" s="1"/>
  <c r="K609" i="1" s="1"/>
  <c r="E605" i="1"/>
  <c r="F605" i="1" s="1"/>
  <c r="G605" i="1" s="1"/>
  <c r="K605" i="1" s="1"/>
  <c r="E602" i="1"/>
  <c r="F602" i="1" s="1"/>
  <c r="G602" i="1" s="1"/>
  <c r="K602" i="1" s="1"/>
  <c r="E598" i="1"/>
  <c r="F598" i="1" s="1"/>
  <c r="G598" i="1" s="1"/>
  <c r="K598" i="1" s="1"/>
  <c r="E594" i="1"/>
  <c r="F594" i="1" s="1"/>
  <c r="G594" i="1" s="1"/>
  <c r="K594" i="1" s="1"/>
  <c r="E587" i="1"/>
  <c r="F587" i="1" s="1"/>
  <c r="G587" i="1" s="1"/>
  <c r="K587" i="1" s="1"/>
  <c r="E637" i="1"/>
  <c r="F637" i="1" s="1"/>
  <c r="E633" i="1"/>
  <c r="F633" i="1" s="1"/>
  <c r="E652" i="1"/>
  <c r="F652" i="1" s="1"/>
  <c r="E526" i="1"/>
  <c r="F526" i="1" s="1"/>
  <c r="G526" i="1" s="1"/>
  <c r="E499" i="1"/>
  <c r="F499" i="1" s="1"/>
  <c r="G499" i="1" s="1"/>
  <c r="E494" i="1"/>
  <c r="F494" i="1" s="1"/>
  <c r="G494" i="1" s="1"/>
  <c r="E492" i="1"/>
  <c r="F492" i="1" s="1"/>
  <c r="E478" i="1"/>
  <c r="F478" i="1" s="1"/>
  <c r="P478" i="1" s="1"/>
  <c r="G474" i="1"/>
  <c r="E468" i="1"/>
  <c r="F468" i="1" s="1"/>
  <c r="G468" i="1" s="1"/>
  <c r="E452" i="1"/>
  <c r="F452" i="1" s="1"/>
  <c r="E423" i="1"/>
  <c r="F423" i="1" s="1"/>
  <c r="G423" i="1" s="1"/>
  <c r="E387" i="1"/>
  <c r="F387" i="1" s="1"/>
  <c r="G387" i="1" s="1"/>
  <c r="L387" i="1" s="1"/>
  <c r="E367" i="1"/>
  <c r="F367" i="1" s="1"/>
  <c r="E357" i="1"/>
  <c r="F357" i="1" s="1"/>
  <c r="P357" i="1" s="1"/>
  <c r="E353" i="1"/>
  <c r="F353" i="1" s="1"/>
  <c r="P408" i="1"/>
  <c r="E585" i="1"/>
  <c r="F585" i="1" s="1"/>
  <c r="G585" i="1" s="1"/>
  <c r="K585" i="1" s="1"/>
  <c r="E624" i="1"/>
  <c r="F624" i="1" s="1"/>
  <c r="G624" i="1" s="1"/>
  <c r="K624" i="1" s="1"/>
  <c r="E612" i="1"/>
  <c r="F612" i="1" s="1"/>
  <c r="G612" i="1" s="1"/>
  <c r="K612" i="1" s="1"/>
  <c r="E608" i="1"/>
  <c r="F608" i="1" s="1"/>
  <c r="G608" i="1" s="1"/>
  <c r="K608" i="1" s="1"/>
  <c r="E604" i="1"/>
  <c r="F604" i="1" s="1"/>
  <c r="G604" i="1" s="1"/>
  <c r="K604" i="1" s="1"/>
  <c r="E601" i="1"/>
  <c r="F601" i="1" s="1"/>
  <c r="G601" i="1" s="1"/>
  <c r="K601" i="1" s="1"/>
  <c r="E597" i="1"/>
  <c r="F597" i="1" s="1"/>
  <c r="G597" i="1" s="1"/>
  <c r="K597" i="1" s="1"/>
  <c r="E586" i="1"/>
  <c r="F586" i="1" s="1"/>
  <c r="G586" i="1" s="1"/>
  <c r="K586" i="1" s="1"/>
  <c r="E636" i="1"/>
  <c r="F636" i="1" s="1"/>
  <c r="E632" i="1"/>
  <c r="F632" i="1" s="1"/>
  <c r="E651" i="1"/>
  <c r="F651" i="1" s="1"/>
  <c r="G651" i="1" s="1"/>
  <c r="E656" i="1"/>
  <c r="F656" i="1" s="1"/>
  <c r="G656" i="1" s="1"/>
  <c r="E531" i="1"/>
  <c r="F531" i="1" s="1"/>
  <c r="G531" i="1" s="1"/>
  <c r="L531" i="1" s="1"/>
  <c r="E501" i="1"/>
  <c r="F501" i="1" s="1"/>
  <c r="G501" i="1" s="1"/>
  <c r="L501" i="1" s="1"/>
  <c r="E477" i="1"/>
  <c r="F477" i="1" s="1"/>
  <c r="G477" i="1" s="1"/>
  <c r="L477" i="1" s="1"/>
  <c r="E464" i="1"/>
  <c r="F464" i="1" s="1"/>
  <c r="G464" i="1" s="1"/>
  <c r="E450" i="1"/>
  <c r="F450" i="1" s="1"/>
  <c r="P450" i="1" s="1"/>
  <c r="E441" i="1"/>
  <c r="F441" i="1" s="1"/>
  <c r="G441" i="1" s="1"/>
  <c r="E430" i="1"/>
  <c r="F430" i="1" s="1"/>
  <c r="G430" i="1" s="1"/>
  <c r="E422" i="1"/>
  <c r="F422" i="1" s="1"/>
  <c r="E385" i="1"/>
  <c r="F385" i="1" s="1"/>
  <c r="E370" i="1"/>
  <c r="F370" i="1" s="1"/>
  <c r="G370" i="1" s="1"/>
  <c r="E364" i="1"/>
  <c r="F364" i="1" s="1"/>
  <c r="G364" i="1" s="1"/>
  <c r="E356" i="1"/>
  <c r="F356" i="1" s="1"/>
  <c r="F346" i="1"/>
  <c r="G346" i="1" s="1"/>
  <c r="K346" i="1" s="1"/>
  <c r="F551" i="1"/>
  <c r="G551" i="1" s="1"/>
  <c r="K551" i="1" s="1"/>
  <c r="F342" i="1"/>
  <c r="G342" i="1" s="1"/>
  <c r="K342" i="1" s="1"/>
  <c r="E167" i="5"/>
  <c r="F197" i="1"/>
  <c r="G197" i="1" s="1"/>
  <c r="I197" i="1" s="1"/>
  <c r="E30" i="5"/>
  <c r="E580" i="1"/>
  <c r="F580" i="1" s="1"/>
  <c r="G580" i="1" s="1"/>
  <c r="K580" i="1" s="1"/>
  <c r="E619" i="1"/>
  <c r="F619" i="1" s="1"/>
  <c r="G619" i="1" s="1"/>
  <c r="K619" i="1" s="1"/>
  <c r="E615" i="1"/>
  <c r="F615" i="1" s="1"/>
  <c r="G615" i="1" s="1"/>
  <c r="K615" i="1" s="1"/>
  <c r="E593" i="1"/>
  <c r="F593" i="1" s="1"/>
  <c r="G593" i="1" s="1"/>
  <c r="K593" i="1" s="1"/>
  <c r="E589" i="1"/>
  <c r="F589" i="1" s="1"/>
  <c r="G589" i="1" s="1"/>
  <c r="K589" i="1" s="1"/>
  <c r="E645" i="1"/>
  <c r="F645" i="1" s="1"/>
  <c r="E639" i="1"/>
  <c r="F639" i="1" s="1"/>
  <c r="E627" i="1"/>
  <c r="F627" i="1" s="1"/>
  <c r="P627" i="1" s="1"/>
  <c r="E548" i="1"/>
  <c r="F548" i="1" s="1"/>
  <c r="G548" i="1" s="1"/>
  <c r="E544" i="1"/>
  <c r="F544" i="1" s="1"/>
  <c r="P544" i="1" s="1"/>
  <c r="E533" i="1"/>
  <c r="F533" i="1" s="1"/>
  <c r="G533" i="1" s="1"/>
  <c r="E520" i="1"/>
  <c r="F520" i="1" s="1"/>
  <c r="G520" i="1" s="1"/>
  <c r="E507" i="1"/>
  <c r="F507" i="1" s="1"/>
  <c r="E498" i="1"/>
  <c r="F498" i="1" s="1"/>
  <c r="G498" i="1" s="1"/>
  <c r="E493" i="1"/>
  <c r="F493" i="1" s="1"/>
  <c r="G493" i="1" s="1"/>
  <c r="L493" i="1" s="1"/>
  <c r="E491" i="1"/>
  <c r="F491" i="1" s="1"/>
  <c r="G491" i="1" s="1"/>
  <c r="E467" i="1"/>
  <c r="F467" i="1" s="1"/>
  <c r="P467" i="1" s="1"/>
  <c r="E454" i="1"/>
  <c r="F454" i="1" s="1"/>
  <c r="E425" i="1"/>
  <c r="F425" i="1" s="1"/>
  <c r="E378" i="1"/>
  <c r="F378" i="1" s="1"/>
  <c r="E373" i="1"/>
  <c r="F373" i="1" s="1"/>
  <c r="E352" i="1"/>
  <c r="F352" i="1" s="1"/>
  <c r="P352" i="1" s="1"/>
  <c r="E630" i="1"/>
  <c r="F630" i="1" s="1"/>
  <c r="G630" i="1" s="1"/>
  <c r="K630" i="1" s="1"/>
  <c r="E611" i="1"/>
  <c r="F611" i="1" s="1"/>
  <c r="G611" i="1" s="1"/>
  <c r="K611" i="1" s="1"/>
  <c r="E607" i="1"/>
  <c r="F607" i="1" s="1"/>
  <c r="G607" i="1" s="1"/>
  <c r="K607" i="1" s="1"/>
  <c r="E600" i="1"/>
  <c r="F600" i="1" s="1"/>
  <c r="G600" i="1" s="1"/>
  <c r="K600" i="1" s="1"/>
  <c r="E596" i="1"/>
  <c r="F596" i="1" s="1"/>
  <c r="G596" i="1" s="1"/>
  <c r="K596" i="1" s="1"/>
  <c r="E635" i="1"/>
  <c r="F635" i="1" s="1"/>
  <c r="E631" i="1"/>
  <c r="F631" i="1" s="1"/>
  <c r="E540" i="1"/>
  <c r="F540" i="1" s="1"/>
  <c r="G540" i="1" s="1"/>
  <c r="E536" i="1"/>
  <c r="F536" i="1" s="1"/>
  <c r="G536" i="1" s="1"/>
  <c r="L536" i="1" s="1"/>
  <c r="E525" i="1"/>
  <c r="F525" i="1" s="1"/>
  <c r="G525" i="1" s="1"/>
  <c r="E522" i="1"/>
  <c r="F522" i="1" s="1"/>
  <c r="G522" i="1" s="1"/>
  <c r="E503" i="1"/>
  <c r="F503" i="1" s="1"/>
  <c r="G503" i="1" s="1"/>
  <c r="E481" i="1"/>
  <c r="F481" i="1" s="1"/>
  <c r="G481" i="1" s="1"/>
  <c r="E476" i="1"/>
  <c r="F476" i="1" s="1"/>
  <c r="G476" i="1" s="1"/>
  <c r="E473" i="1"/>
  <c r="F473" i="1" s="1"/>
  <c r="G473" i="1" s="1"/>
  <c r="E463" i="1"/>
  <c r="F463" i="1" s="1"/>
  <c r="E458" i="1"/>
  <c r="F458" i="1" s="1"/>
  <c r="G458" i="1" s="1"/>
  <c r="L458" i="1" s="1"/>
  <c r="E443" i="1"/>
  <c r="F443" i="1" s="1"/>
  <c r="P443" i="1" s="1"/>
  <c r="E432" i="1"/>
  <c r="F432" i="1" s="1"/>
  <c r="E428" i="1"/>
  <c r="F428" i="1" s="1"/>
  <c r="E369" i="1"/>
  <c r="F369" i="1" s="1"/>
  <c r="G369" i="1" s="1"/>
  <c r="E363" i="1"/>
  <c r="F363" i="1" s="1"/>
  <c r="E355" i="1"/>
  <c r="F355" i="1" s="1"/>
  <c r="E584" i="1"/>
  <c r="F584" i="1" s="1"/>
  <c r="P584" i="1" s="1"/>
  <c r="E579" i="1"/>
  <c r="F579" i="1" s="1"/>
  <c r="G579" i="1" s="1"/>
  <c r="K579" i="1" s="1"/>
  <c r="E622" i="1"/>
  <c r="F622" i="1" s="1"/>
  <c r="G622" i="1" s="1"/>
  <c r="K622" i="1" s="1"/>
  <c r="E618" i="1"/>
  <c r="F618" i="1" s="1"/>
  <c r="G618" i="1" s="1"/>
  <c r="K618" i="1" s="1"/>
  <c r="E603" i="1"/>
  <c r="F603" i="1" s="1"/>
  <c r="G603" i="1" s="1"/>
  <c r="K603" i="1" s="1"/>
  <c r="E592" i="1"/>
  <c r="F592" i="1" s="1"/>
  <c r="G592" i="1" s="1"/>
  <c r="K592" i="1" s="1"/>
  <c r="E588" i="1"/>
  <c r="F588" i="1" s="1"/>
  <c r="G588" i="1" s="1"/>
  <c r="K588" i="1" s="1"/>
  <c r="E648" i="1"/>
  <c r="F648" i="1" s="1"/>
  <c r="G648" i="1" s="1"/>
  <c r="E643" i="1"/>
  <c r="F643" i="1" s="1"/>
  <c r="G643" i="1" s="1"/>
  <c r="K643" i="1" s="1"/>
  <c r="E623" i="1"/>
  <c r="F623" i="1" s="1"/>
  <c r="G623" i="1" s="1"/>
  <c r="E655" i="1"/>
  <c r="F655" i="1" s="1"/>
  <c r="G655" i="1" s="1"/>
  <c r="E543" i="1"/>
  <c r="F543" i="1" s="1"/>
  <c r="G543" i="1" s="1"/>
  <c r="E532" i="1"/>
  <c r="F532" i="1" s="1"/>
  <c r="P532" i="1" s="1"/>
  <c r="E530" i="1"/>
  <c r="F530" i="1" s="1"/>
  <c r="G530" i="1" s="1"/>
  <c r="E506" i="1"/>
  <c r="F506" i="1" s="1"/>
  <c r="G506" i="1" s="1"/>
  <c r="E495" i="1"/>
  <c r="F495" i="1" s="1"/>
  <c r="G495" i="1" s="1"/>
  <c r="E488" i="1"/>
  <c r="F488" i="1" s="1"/>
  <c r="G488" i="1" s="1"/>
  <c r="E469" i="1"/>
  <c r="F469" i="1" s="1"/>
  <c r="G469" i="1" s="1"/>
  <c r="E466" i="1"/>
  <c r="F466" i="1" s="1"/>
  <c r="E447" i="1"/>
  <c r="F447" i="1" s="1"/>
  <c r="G447" i="1" s="1"/>
  <c r="L447" i="1" s="1"/>
  <c r="E388" i="1"/>
  <c r="F388" i="1" s="1"/>
  <c r="G388" i="1" s="1"/>
  <c r="L388" i="1" s="1"/>
  <c r="E384" i="1"/>
  <c r="F384" i="1" s="1"/>
  <c r="E377" i="1"/>
  <c r="F377" i="1" s="1"/>
  <c r="G377" i="1" s="1"/>
  <c r="E372" i="1"/>
  <c r="F372" i="1" s="1"/>
  <c r="E351" i="1"/>
  <c r="F351" i="1" s="1"/>
  <c r="E153" i="5"/>
  <c r="F306" i="1"/>
  <c r="G306" i="1" s="1"/>
  <c r="K306" i="1" s="1"/>
  <c r="F300" i="1"/>
  <c r="G300" i="1" s="1"/>
  <c r="J300" i="1" s="1"/>
  <c r="E577" i="1"/>
  <c r="F577" i="1" s="1"/>
  <c r="G577" i="1" s="1"/>
  <c r="K577" i="1" s="1"/>
  <c r="E626" i="1"/>
  <c r="F626" i="1" s="1"/>
  <c r="G626" i="1" s="1"/>
  <c r="K626" i="1" s="1"/>
  <c r="E614" i="1"/>
  <c r="F614" i="1" s="1"/>
  <c r="G614" i="1" s="1"/>
  <c r="K614" i="1" s="1"/>
  <c r="E610" i="1"/>
  <c r="F610" i="1" s="1"/>
  <c r="G610" i="1" s="1"/>
  <c r="K610" i="1" s="1"/>
  <c r="E606" i="1"/>
  <c r="F606" i="1" s="1"/>
  <c r="G606" i="1" s="1"/>
  <c r="K606" i="1" s="1"/>
  <c r="E599" i="1"/>
  <c r="F599" i="1" s="1"/>
  <c r="G599" i="1" s="1"/>
  <c r="K599" i="1" s="1"/>
  <c r="E595" i="1"/>
  <c r="F595" i="1" s="1"/>
  <c r="G595" i="1" s="1"/>
  <c r="K595" i="1" s="1"/>
  <c r="E638" i="1"/>
  <c r="F638" i="1" s="1"/>
  <c r="G638" i="1" s="1"/>
  <c r="E634" i="1"/>
  <c r="F634" i="1" s="1"/>
  <c r="G634" i="1" s="1"/>
  <c r="E644" i="1"/>
  <c r="F644" i="1" s="1"/>
  <c r="E550" i="1"/>
  <c r="F550" i="1" s="1"/>
  <c r="G550" i="1" s="1"/>
  <c r="E524" i="1"/>
  <c r="F524" i="1" s="1"/>
  <c r="E511" i="1"/>
  <c r="F511" i="1" s="1"/>
  <c r="G511" i="1" s="1"/>
  <c r="E509" i="1"/>
  <c r="F509" i="1" s="1"/>
  <c r="P509" i="1" s="1"/>
  <c r="E500" i="1"/>
  <c r="F500" i="1" s="1"/>
  <c r="G500" i="1" s="1"/>
  <c r="E497" i="1"/>
  <c r="F497" i="1" s="1"/>
  <c r="G497" i="1" s="1"/>
  <c r="G492" i="1"/>
  <c r="L492" i="1" s="1"/>
  <c r="E484" i="1"/>
  <c r="F484" i="1" s="1"/>
  <c r="G484" i="1" s="1"/>
  <c r="L484" i="1" s="1"/>
  <c r="E479" i="1"/>
  <c r="F479" i="1" s="1"/>
  <c r="P479" i="1" s="1"/>
  <c r="E475" i="1"/>
  <c r="F475" i="1" s="1"/>
  <c r="E471" i="1"/>
  <c r="F471" i="1" s="1"/>
  <c r="P471" i="1" s="1"/>
  <c r="E462" i="1"/>
  <c r="F462" i="1" s="1"/>
  <c r="P462" i="1" s="1"/>
  <c r="E457" i="1"/>
  <c r="F457" i="1" s="1"/>
  <c r="E453" i="1"/>
  <c r="F453" i="1" s="1"/>
  <c r="P453" i="1" s="1"/>
  <c r="G442" i="1"/>
  <c r="E427" i="1"/>
  <c r="F427" i="1" s="1"/>
  <c r="E424" i="1"/>
  <c r="F424" i="1" s="1"/>
  <c r="P424" i="1" s="1"/>
  <c r="E368" i="1"/>
  <c r="F368" i="1" s="1"/>
  <c r="E359" i="1"/>
  <c r="F359" i="1" s="1"/>
  <c r="P397" i="1"/>
  <c r="P521" i="1"/>
  <c r="P401" i="1"/>
  <c r="S401" i="1" s="1"/>
  <c r="U401" i="1" s="1"/>
  <c r="P323" i="1"/>
  <c r="S323" i="1" s="1"/>
  <c r="U323" i="1" s="1"/>
  <c r="P164" i="1"/>
  <c r="V164" i="1" s="1"/>
  <c r="P496" i="1"/>
  <c r="P492" i="1"/>
  <c r="P463" i="1"/>
  <c r="P356" i="1"/>
  <c r="P551" i="8"/>
  <c r="P533" i="8"/>
  <c r="P528" i="8"/>
  <c r="P526" i="8"/>
  <c r="P543" i="9"/>
  <c r="AC522" i="9"/>
  <c r="P493" i="9"/>
  <c r="P474" i="9"/>
  <c r="P485" i="11"/>
  <c r="P549" i="1"/>
  <c r="P569" i="1"/>
  <c r="P362" i="1"/>
  <c r="V362" i="1" s="1"/>
  <c r="P284" i="1"/>
  <c r="P583" i="1"/>
  <c r="P32" i="1"/>
  <c r="S32" i="1" s="1"/>
  <c r="P601" i="6"/>
  <c r="P388" i="1"/>
  <c r="P493" i="8"/>
  <c r="P548" i="9"/>
  <c r="P445" i="11"/>
  <c r="P421" i="11"/>
  <c r="P375" i="11"/>
  <c r="P365" i="11"/>
  <c r="P511" i="1"/>
  <c r="S511" i="1" s="1"/>
  <c r="U511" i="1" s="1"/>
  <c r="P36" i="1"/>
  <c r="S36" i="1" s="1"/>
  <c r="U36" i="1" s="1"/>
  <c r="P413" i="1"/>
  <c r="V413" i="1" s="1"/>
  <c r="P609" i="1"/>
  <c r="V609" i="1" s="1"/>
  <c r="P162" i="1"/>
  <c r="V162" i="1" s="1"/>
  <c r="P308" i="1"/>
  <c r="P417" i="1"/>
  <c r="P474" i="1"/>
  <c r="P387" i="1"/>
  <c r="P371" i="1"/>
  <c r="P478" i="6"/>
  <c r="P479" i="8"/>
  <c r="P429" i="8"/>
  <c r="P549" i="9"/>
  <c r="P523" i="9"/>
  <c r="P542" i="11"/>
  <c r="S542" i="11" s="1"/>
  <c r="U542" i="11" s="1"/>
  <c r="P424" i="11"/>
  <c r="P364" i="11"/>
  <c r="P346" i="11"/>
  <c r="P416" i="1"/>
  <c r="P81" i="1"/>
  <c r="P141" i="1"/>
  <c r="P137" i="1"/>
  <c r="V137" i="1" s="1"/>
  <c r="P500" i="1"/>
  <c r="P379" i="1"/>
  <c r="P546" i="8"/>
  <c r="P507" i="9"/>
  <c r="P367" i="9"/>
  <c r="S367" i="9" s="1"/>
  <c r="U367" i="9" s="1"/>
  <c r="P525" i="11"/>
  <c r="P459" i="11"/>
  <c r="P447" i="11"/>
  <c r="P438" i="11"/>
  <c r="P419" i="11"/>
  <c r="P252" i="2"/>
  <c r="R252" i="2" s="1"/>
  <c r="P553" i="1"/>
  <c r="S553" i="1" s="1"/>
  <c r="U553" i="1" s="1"/>
  <c r="P281" i="1"/>
  <c r="S281" i="1" s="1"/>
  <c r="U281" i="1" s="1"/>
  <c r="P145" i="1"/>
  <c r="V145" i="1" s="1"/>
  <c r="Z7" i="1"/>
  <c r="P144" i="1"/>
  <c r="V144" i="1" s="1"/>
  <c r="P536" i="1"/>
  <c r="P464" i="1"/>
  <c r="S464" i="1" s="1"/>
  <c r="U464" i="1" s="1"/>
  <c r="P430" i="1"/>
  <c r="V430" i="1" s="1"/>
  <c r="P367" i="1"/>
  <c r="P353" i="1"/>
  <c r="P445" i="6"/>
  <c r="P524" i="8"/>
  <c r="P463" i="8"/>
  <c r="P459" i="8"/>
  <c r="P443" i="11"/>
  <c r="S443" i="11" s="1"/>
  <c r="P348" i="11"/>
  <c r="P482" i="1"/>
  <c r="P33" i="1"/>
  <c r="S33" i="1" s="1"/>
  <c r="U33" i="1" s="1"/>
  <c r="U41" i="2"/>
  <c r="P442" i="1"/>
  <c r="P167" i="1"/>
  <c r="S167" i="1" s="1"/>
  <c r="U167" i="1" s="1"/>
  <c r="P51" i="1"/>
  <c r="S51" i="1" s="1"/>
  <c r="U51" i="1" s="1"/>
  <c r="P585" i="1"/>
  <c r="P171" i="1"/>
  <c r="S171" i="1" s="1"/>
  <c r="U171" i="1" s="1"/>
  <c r="P571" i="1"/>
  <c r="P581" i="1"/>
  <c r="V581" i="1" s="1"/>
  <c r="P242" i="2"/>
  <c r="R242" i="2" s="1"/>
  <c r="P163" i="1"/>
  <c r="P188" i="1"/>
  <c r="V188" i="1" s="1"/>
  <c r="P520" i="1"/>
  <c r="S520" i="1" s="1"/>
  <c r="U520" i="1" s="1"/>
  <c r="V492" i="1"/>
  <c r="P484" i="1"/>
  <c r="P454" i="1"/>
  <c r="P543" i="8"/>
  <c r="P444" i="8"/>
  <c r="P526" i="9"/>
  <c r="AC526" i="9" s="1"/>
  <c r="P541" i="11"/>
  <c r="P514" i="11"/>
  <c r="P488" i="11"/>
  <c r="P474" i="11"/>
  <c r="P471" i="11"/>
  <c r="AC471" i="11" s="1"/>
  <c r="AI382" i="11"/>
  <c r="AH382" i="11" s="1"/>
  <c r="AA382" i="11" s="1"/>
  <c r="AE382" i="11" s="1"/>
  <c r="AJ382" i="11"/>
  <c r="AK382" i="11"/>
  <c r="AI112" i="11"/>
  <c r="AH112" i="11" s="1"/>
  <c r="AK112" i="11"/>
  <c r="AJ112" i="11"/>
  <c r="AJ575" i="11"/>
  <c r="AK575" i="11"/>
  <c r="AJ380" i="11"/>
  <c r="AK380" i="11"/>
  <c r="AI566" i="11"/>
  <c r="AJ566" i="11"/>
  <c r="AK566" i="11"/>
  <c r="AI190" i="11"/>
  <c r="AJ190" i="11"/>
  <c r="AK190" i="11"/>
  <c r="AJ120" i="11"/>
  <c r="AH120" i="11" s="1"/>
  <c r="AK120" i="11"/>
  <c r="AI111" i="11"/>
  <c r="AJ111" i="11"/>
  <c r="AK111" i="11"/>
  <c r="AJ131" i="11"/>
  <c r="AI131" i="11"/>
  <c r="AK131" i="11"/>
  <c r="AH83" i="11"/>
  <c r="AA83" i="11" s="1"/>
  <c r="AE83" i="11" s="1"/>
  <c r="AK306" i="11"/>
  <c r="AI306" i="11"/>
  <c r="AJ306" i="11"/>
  <c r="AI411" i="11"/>
  <c r="AJ411" i="11"/>
  <c r="AK411" i="11"/>
  <c r="AI146" i="11"/>
  <c r="AK146" i="11"/>
  <c r="AI191" i="11"/>
  <c r="AJ191" i="11"/>
  <c r="AK191" i="11"/>
  <c r="AJ563" i="11"/>
  <c r="AI563" i="11"/>
  <c r="AI396" i="11"/>
  <c r="AJ396" i="11"/>
  <c r="AK396" i="11"/>
  <c r="AJ119" i="11"/>
  <c r="AI119" i="11"/>
  <c r="AK119" i="11"/>
  <c r="AI530" i="11"/>
  <c r="AK530" i="11"/>
  <c r="AJ530" i="11"/>
  <c r="AI27" i="11"/>
  <c r="AJ27" i="11"/>
  <c r="AK27" i="11"/>
  <c r="AH322" i="11"/>
  <c r="AJ81" i="11"/>
  <c r="AH81" i="11" s="1"/>
  <c r="AI331" i="11"/>
  <c r="AK331" i="11"/>
  <c r="AJ332" i="11"/>
  <c r="AI332" i="11"/>
  <c r="AK332" i="11"/>
  <c r="AJ387" i="11"/>
  <c r="AI387" i="11"/>
  <c r="AJ125" i="11"/>
  <c r="AI125" i="11"/>
  <c r="AK125" i="11"/>
  <c r="AK141" i="11"/>
  <c r="AI141" i="11"/>
  <c r="AJ141" i="11"/>
  <c r="AK246" i="11"/>
  <c r="AI246" i="11"/>
  <c r="AJ246" i="11"/>
  <c r="AK521" i="11"/>
  <c r="AJ521" i="11"/>
  <c r="AI521" i="11"/>
  <c r="AJ430" i="11"/>
  <c r="AI430" i="11"/>
  <c r="AK430" i="11"/>
  <c r="AJ40" i="11"/>
  <c r="AI40" i="11"/>
  <c r="AK40" i="11"/>
  <c r="AJ82" i="11"/>
  <c r="AK82" i="11"/>
  <c r="AJ340" i="11"/>
  <c r="AK340" i="11"/>
  <c r="AI340" i="11"/>
  <c r="AJ33" i="11"/>
  <c r="AH33" i="11" s="1"/>
  <c r="AK33" i="11"/>
  <c r="AT230" i="11"/>
  <c r="AS230" i="11"/>
  <c r="AR230" i="11" s="1"/>
  <c r="AQ230" i="11" s="1"/>
  <c r="AP230" i="11" s="1"/>
  <c r="AO230" i="11" s="1"/>
  <c r="AN230" i="11" s="1"/>
  <c r="AM230" i="11" s="1"/>
  <c r="AL230" i="11" s="1"/>
  <c r="AU347" i="11"/>
  <c r="G347" i="11"/>
  <c r="P347" i="11"/>
  <c r="Z347" i="11"/>
  <c r="AK92" i="11"/>
  <c r="AI92" i="11"/>
  <c r="AJ92" i="11"/>
  <c r="AI465" i="11"/>
  <c r="AH465" i="11" s="1"/>
  <c r="AA465" i="11" s="1"/>
  <c r="AE465" i="11" s="1"/>
  <c r="AJ465" i="11"/>
  <c r="AK81" i="11"/>
  <c r="AK218" i="11"/>
  <c r="AI218" i="11"/>
  <c r="AH218" i="11" s="1"/>
  <c r="AA218" i="11" s="1"/>
  <c r="AE218" i="11" s="1"/>
  <c r="AJ218" i="11"/>
  <c r="AH544" i="11"/>
  <c r="AI82" i="11"/>
  <c r="AH331" i="11"/>
  <c r="AA331" i="11" s="1"/>
  <c r="AE331" i="11" s="1"/>
  <c r="AJ146" i="11"/>
  <c r="AK223" i="11"/>
  <c r="AI223" i="11"/>
  <c r="AJ223" i="11"/>
  <c r="AJ227" i="11"/>
  <c r="AK227" i="11"/>
  <c r="AI408" i="11"/>
  <c r="AJ408" i="11"/>
  <c r="AJ147" i="11"/>
  <c r="AI147" i="11"/>
  <c r="AH147" i="11" s="1"/>
  <c r="AA147" i="11" s="1"/>
  <c r="AE147" i="11" s="1"/>
  <c r="AK147" i="11"/>
  <c r="AI380" i="11"/>
  <c r="AK130" i="11"/>
  <c r="AI575" i="11"/>
  <c r="AH559" i="11"/>
  <c r="AJ264" i="11"/>
  <c r="AI264" i="11"/>
  <c r="AK264" i="11"/>
  <c r="AI374" i="11"/>
  <c r="AJ374" i="11"/>
  <c r="AK374" i="11"/>
  <c r="AI511" i="11"/>
  <c r="AH511" i="11" s="1"/>
  <c r="AK511" i="11"/>
  <c r="AI400" i="11"/>
  <c r="AH400" i="11" s="1"/>
  <c r="AA400" i="11" s="1"/>
  <c r="AE400" i="11" s="1"/>
  <c r="AI353" i="11"/>
  <c r="AJ353" i="11"/>
  <c r="AK353" i="11"/>
  <c r="AH227" i="11"/>
  <c r="AA227" i="11" s="1"/>
  <c r="AE227" i="11" s="1"/>
  <c r="AI130" i="11"/>
  <c r="AH130" i="11" s="1"/>
  <c r="AA130" i="11" s="1"/>
  <c r="AE130" i="11" s="1"/>
  <c r="AH580" i="11"/>
  <c r="AA580" i="11" s="1"/>
  <c r="AE580" i="11" s="1"/>
  <c r="AK614" i="11"/>
  <c r="AI614" i="11"/>
  <c r="AH614" i="11" s="1"/>
  <c r="AJ138" i="11"/>
  <c r="AI138" i="11"/>
  <c r="AK138" i="11"/>
  <c r="AK50" i="11"/>
  <c r="AJ50" i="11"/>
  <c r="AI50" i="11"/>
  <c r="AK221" i="11"/>
  <c r="AI221" i="11"/>
  <c r="AH221" i="11" s="1"/>
  <c r="AJ221" i="11"/>
  <c r="AI284" i="11"/>
  <c r="AH284" i="11" s="1"/>
  <c r="AK284" i="11"/>
  <c r="AJ277" i="11"/>
  <c r="AK277" i="11"/>
  <c r="AI277" i="11"/>
  <c r="AH277" i="11" s="1"/>
  <c r="AH57" i="11"/>
  <c r="AJ192" i="11"/>
  <c r="AI192" i="11"/>
  <c r="AH439" i="11"/>
  <c r="AT532" i="11"/>
  <c r="AS532" i="11" s="1"/>
  <c r="AR532" i="11" s="1"/>
  <c r="AQ532" i="11" s="1"/>
  <c r="AP532" i="11" s="1"/>
  <c r="AO532" i="11" s="1"/>
  <c r="AN532" i="11" s="1"/>
  <c r="AM532" i="11" s="1"/>
  <c r="AL532" i="11" s="1"/>
  <c r="AH512" i="11"/>
  <c r="AI49" i="11"/>
  <c r="AJ49" i="11"/>
  <c r="AJ156" i="11"/>
  <c r="AI156" i="11"/>
  <c r="AJ596" i="11"/>
  <c r="AI596" i="11"/>
  <c r="AH596" i="11" s="1"/>
  <c r="G113" i="11"/>
  <c r="I113" i="11" s="1"/>
  <c r="AU113" i="11"/>
  <c r="Z113" i="11"/>
  <c r="Z42" i="11"/>
  <c r="AU42" i="11"/>
  <c r="AT42" i="11" s="1"/>
  <c r="AS42" i="11" s="1"/>
  <c r="AR42" i="11" s="1"/>
  <c r="AQ42" i="11" s="1"/>
  <c r="AP42" i="11" s="1"/>
  <c r="AO42" i="11" s="1"/>
  <c r="AN42" i="11" s="1"/>
  <c r="AM42" i="11" s="1"/>
  <c r="AL42" i="11" s="1"/>
  <c r="G42" i="11"/>
  <c r="H42" i="11" s="1"/>
  <c r="G590" i="11"/>
  <c r="K590" i="11" s="1"/>
  <c r="AU590" i="11"/>
  <c r="AT590" i="11" s="1"/>
  <c r="AS590" i="11" s="1"/>
  <c r="AR590" i="11" s="1"/>
  <c r="AQ590" i="11" s="1"/>
  <c r="AP590" i="11" s="1"/>
  <c r="AO590" i="11" s="1"/>
  <c r="AN590" i="11" s="1"/>
  <c r="AM590" i="11" s="1"/>
  <c r="AL590" i="11" s="1"/>
  <c r="Z590" i="11"/>
  <c r="G576" i="11"/>
  <c r="K576" i="11" s="1"/>
  <c r="Z576" i="11"/>
  <c r="AU576" i="11"/>
  <c r="AT576" i="11" s="1"/>
  <c r="AS576" i="11" s="1"/>
  <c r="AR576" i="11" s="1"/>
  <c r="AQ576" i="11" s="1"/>
  <c r="AP576" i="11" s="1"/>
  <c r="AO576" i="11" s="1"/>
  <c r="AN576" i="11" s="1"/>
  <c r="AM576" i="11" s="1"/>
  <c r="AL576" i="11" s="1"/>
  <c r="AH116" i="11"/>
  <c r="AH595" i="11"/>
  <c r="AH114" i="11"/>
  <c r="AI498" i="11"/>
  <c r="AH498" i="11" s="1"/>
  <c r="AK498" i="11"/>
  <c r="AJ385" i="11"/>
  <c r="AI385" i="11"/>
  <c r="AJ272" i="11"/>
  <c r="AI272" i="11"/>
  <c r="AI442" i="11"/>
  <c r="AH442" i="11" s="1"/>
  <c r="AA442" i="11" s="1"/>
  <c r="AE442" i="11" s="1"/>
  <c r="AK442" i="11"/>
  <c r="AH404" i="11"/>
  <c r="AT207" i="11"/>
  <c r="AS207" i="11" s="1"/>
  <c r="AR207" i="11" s="1"/>
  <c r="AQ207" i="11" s="1"/>
  <c r="AP207" i="11" s="1"/>
  <c r="AO207" i="11" s="1"/>
  <c r="AN207" i="11" s="1"/>
  <c r="AM207" i="11" s="1"/>
  <c r="AL207" i="11" s="1"/>
  <c r="AH243" i="11"/>
  <c r="AA243" i="11" s="1"/>
  <c r="AE243" i="11" s="1"/>
  <c r="AH101" i="11"/>
  <c r="AA101" i="11" s="1"/>
  <c r="AE101" i="11" s="1"/>
  <c r="AK384" i="11"/>
  <c r="AJ384" i="11"/>
  <c r="AH384" i="11" s="1"/>
  <c r="AA384" i="11" s="1"/>
  <c r="AE384" i="11" s="1"/>
  <c r="AK268" i="11"/>
  <c r="AI268" i="11"/>
  <c r="AH268" i="11" s="1"/>
  <c r="AK390" i="11"/>
  <c r="AJ390" i="11"/>
  <c r="AH390" i="11" s="1"/>
  <c r="AA390" i="11" s="1"/>
  <c r="AE390" i="11" s="1"/>
  <c r="AK303" i="11"/>
  <c r="AI303" i="11"/>
  <c r="AH303" i="11" s="1"/>
  <c r="AA303" i="11" s="1"/>
  <c r="AE303" i="11" s="1"/>
  <c r="AU110" i="11"/>
  <c r="AT110" i="11" s="1"/>
  <c r="AS110" i="11" s="1"/>
  <c r="AR110" i="11" s="1"/>
  <c r="AQ110" i="11" s="1"/>
  <c r="AP110" i="11" s="1"/>
  <c r="AO110" i="11" s="1"/>
  <c r="AN110" i="11" s="1"/>
  <c r="AM110" i="11" s="1"/>
  <c r="AL110" i="11" s="1"/>
  <c r="Z110" i="11"/>
  <c r="G110" i="11"/>
  <c r="I110" i="11" s="1"/>
  <c r="AS103" i="11"/>
  <c r="AR103" i="11" s="1"/>
  <c r="AQ103" i="11" s="1"/>
  <c r="AP103" i="11" s="1"/>
  <c r="AO103" i="11" s="1"/>
  <c r="AN103" i="11" s="1"/>
  <c r="AM103" i="11" s="1"/>
  <c r="AL103" i="11" s="1"/>
  <c r="Z32" i="11"/>
  <c r="G32" i="11"/>
  <c r="I32" i="11" s="1"/>
  <c r="AU32" i="11"/>
  <c r="G616" i="11"/>
  <c r="K616" i="11" s="1"/>
  <c r="AU616" i="11"/>
  <c r="Z616" i="11"/>
  <c r="AU531" i="11"/>
  <c r="Z531" i="11"/>
  <c r="G531" i="11"/>
  <c r="K531" i="11" s="1"/>
  <c r="AU312" i="11"/>
  <c r="AT312" i="11" s="1"/>
  <c r="AS312" i="11" s="1"/>
  <c r="AR312" i="11" s="1"/>
  <c r="AQ312" i="11" s="1"/>
  <c r="AP312" i="11" s="1"/>
  <c r="AO312" i="11" s="1"/>
  <c r="AN312" i="11" s="1"/>
  <c r="AM312" i="11" s="1"/>
  <c r="AL312" i="11" s="1"/>
  <c r="G312" i="11"/>
  <c r="K312" i="11" s="1"/>
  <c r="Z312" i="11"/>
  <c r="G266" i="11"/>
  <c r="I266" i="11" s="1"/>
  <c r="AU266" i="11"/>
  <c r="Z266" i="11"/>
  <c r="G238" i="11"/>
  <c r="Z238" i="11"/>
  <c r="AU238" i="11"/>
  <c r="G219" i="11"/>
  <c r="Z219" i="11"/>
  <c r="AU219" i="11"/>
  <c r="AT219" i="11" s="1"/>
  <c r="AS219" i="11" s="1"/>
  <c r="AR219" i="11" s="1"/>
  <c r="AQ219" i="11" s="1"/>
  <c r="AP219" i="11" s="1"/>
  <c r="AO219" i="11" s="1"/>
  <c r="AN219" i="11" s="1"/>
  <c r="AM219" i="11" s="1"/>
  <c r="AL219" i="11" s="1"/>
  <c r="Z63" i="11"/>
  <c r="AU63" i="11"/>
  <c r="G63" i="11"/>
  <c r="J63" i="11" s="1"/>
  <c r="AH184" i="11"/>
  <c r="AA184" i="11" s="1"/>
  <c r="AE184" i="11" s="1"/>
  <c r="AI432" i="11"/>
  <c r="AH432" i="11" s="1"/>
  <c r="AK432" i="11"/>
  <c r="AK122" i="11"/>
  <c r="AJ122" i="11"/>
  <c r="AH122" i="11" s="1"/>
  <c r="AI610" i="11"/>
  <c r="AJ610" i="11"/>
  <c r="AH610" i="11" s="1"/>
  <c r="AT545" i="11"/>
  <c r="AS545" i="11" s="1"/>
  <c r="AR545" i="11" s="1"/>
  <c r="AQ545" i="11" s="1"/>
  <c r="AP545" i="11" s="1"/>
  <c r="AO545" i="11" s="1"/>
  <c r="AN545" i="11" s="1"/>
  <c r="AM545" i="11" s="1"/>
  <c r="AL545" i="11" s="1"/>
  <c r="AH552" i="11"/>
  <c r="AH123" i="11"/>
  <c r="AH222" i="11"/>
  <c r="AA222" i="11" s="1"/>
  <c r="AH305" i="11"/>
  <c r="AH366" i="11"/>
  <c r="AT507" i="11"/>
  <c r="AS507" i="11" s="1"/>
  <c r="AR507" i="11" s="1"/>
  <c r="AQ507" i="11" s="1"/>
  <c r="AP507" i="11" s="1"/>
  <c r="AO507" i="11" s="1"/>
  <c r="AN507" i="11" s="1"/>
  <c r="AM507" i="11" s="1"/>
  <c r="AL507" i="11" s="1"/>
  <c r="Z119" i="11"/>
  <c r="G119" i="11"/>
  <c r="AU55" i="11"/>
  <c r="AT55" i="11" s="1"/>
  <c r="AS55" i="11" s="1"/>
  <c r="AR55" i="11" s="1"/>
  <c r="AQ55" i="11" s="1"/>
  <c r="AP55" i="11" s="1"/>
  <c r="AO55" i="11" s="1"/>
  <c r="AN55" i="11" s="1"/>
  <c r="AM55" i="11" s="1"/>
  <c r="AL55" i="11" s="1"/>
  <c r="Z55" i="11"/>
  <c r="Z305" i="11"/>
  <c r="G305" i="11"/>
  <c r="K305" i="11" s="1"/>
  <c r="Z297" i="11"/>
  <c r="AU297" i="11"/>
  <c r="G282" i="11"/>
  <c r="K282" i="11" s="1"/>
  <c r="Z282" i="11"/>
  <c r="AU282" i="11"/>
  <c r="AT282" i="11" s="1"/>
  <c r="AS282" i="11" s="1"/>
  <c r="AR282" i="11" s="1"/>
  <c r="AQ282" i="11" s="1"/>
  <c r="AP282" i="11" s="1"/>
  <c r="AO282" i="11" s="1"/>
  <c r="AN282" i="11" s="1"/>
  <c r="AM282" i="11" s="1"/>
  <c r="AL282" i="11" s="1"/>
  <c r="G212" i="11"/>
  <c r="I212" i="11" s="1"/>
  <c r="Z212" i="11"/>
  <c r="AU212" i="11"/>
  <c r="Z197" i="11"/>
  <c r="AU197" i="11"/>
  <c r="AT197" i="11" s="1"/>
  <c r="AS197" i="11" s="1"/>
  <c r="AR197" i="11" s="1"/>
  <c r="AQ197" i="11" s="1"/>
  <c r="AP197" i="11" s="1"/>
  <c r="AO197" i="11" s="1"/>
  <c r="AN197" i="11" s="1"/>
  <c r="AM197" i="11" s="1"/>
  <c r="AL197" i="11" s="1"/>
  <c r="G197" i="11"/>
  <c r="I197" i="11" s="1"/>
  <c r="Z189" i="11"/>
  <c r="G189" i="11"/>
  <c r="AU189" i="11"/>
  <c r="AT189" i="11" s="1"/>
  <c r="AS189" i="11" s="1"/>
  <c r="AR189" i="11" s="1"/>
  <c r="AQ189" i="11" s="1"/>
  <c r="AP189" i="11" s="1"/>
  <c r="AO189" i="11" s="1"/>
  <c r="AN189" i="11" s="1"/>
  <c r="AM189" i="11" s="1"/>
  <c r="AL189" i="11" s="1"/>
  <c r="G174" i="11"/>
  <c r="I174" i="11" s="1"/>
  <c r="AU174" i="11"/>
  <c r="Z174" i="11"/>
  <c r="Z160" i="11"/>
  <c r="G160" i="11"/>
  <c r="I160" i="11" s="1"/>
  <c r="AU160" i="11"/>
  <c r="AT160" i="11" s="1"/>
  <c r="AS160" i="11" s="1"/>
  <c r="AR160" i="11" s="1"/>
  <c r="AQ160" i="11" s="1"/>
  <c r="AP160" i="11" s="1"/>
  <c r="AO160" i="11" s="1"/>
  <c r="AN160" i="11" s="1"/>
  <c r="AM160" i="11" s="1"/>
  <c r="AL160" i="11" s="1"/>
  <c r="AJ160" i="11" s="1"/>
  <c r="G154" i="11"/>
  <c r="I154" i="11" s="1"/>
  <c r="AU154" i="11"/>
  <c r="G144" i="11"/>
  <c r="I144" i="11" s="1"/>
  <c r="Z144" i="11"/>
  <c r="AU144" i="11"/>
  <c r="AU519" i="11"/>
  <c r="AT519" i="11" s="1"/>
  <c r="AS519" i="11" s="1"/>
  <c r="G519" i="11"/>
  <c r="P519" i="11"/>
  <c r="S519" i="11" s="1"/>
  <c r="AF519" i="11" s="1"/>
  <c r="G504" i="11"/>
  <c r="P504" i="11"/>
  <c r="Z504" i="11"/>
  <c r="G490" i="11"/>
  <c r="P490" i="11"/>
  <c r="P425" i="11"/>
  <c r="G425" i="11"/>
  <c r="S425" i="11" s="1"/>
  <c r="AU38" i="11"/>
  <c r="AT38" i="11" s="1"/>
  <c r="AS38" i="11" s="1"/>
  <c r="AR38" i="11" s="1"/>
  <c r="AQ38" i="11" s="1"/>
  <c r="AP38" i="11" s="1"/>
  <c r="AO38" i="11" s="1"/>
  <c r="AN38" i="11" s="1"/>
  <c r="AM38" i="11" s="1"/>
  <c r="AL38" i="11" s="1"/>
  <c r="G38" i="11"/>
  <c r="I38" i="11" s="1"/>
  <c r="Z607" i="11"/>
  <c r="AU607" i="11"/>
  <c r="G607" i="11"/>
  <c r="K607" i="11" s="1"/>
  <c r="Z601" i="11"/>
  <c r="G601" i="11"/>
  <c r="K601" i="11" s="1"/>
  <c r="AU601" i="11"/>
  <c r="AT601" i="11" s="1"/>
  <c r="AS601" i="11" s="1"/>
  <c r="AR601" i="11" s="1"/>
  <c r="AQ601" i="11" s="1"/>
  <c r="AP601" i="11" s="1"/>
  <c r="AO601" i="11" s="1"/>
  <c r="AN601" i="11" s="1"/>
  <c r="AM601" i="11" s="1"/>
  <c r="AL601" i="11" s="1"/>
  <c r="G572" i="11"/>
  <c r="K572" i="11" s="1"/>
  <c r="Z572" i="11"/>
  <c r="AU572" i="11"/>
  <c r="G335" i="11"/>
  <c r="K335" i="11" s="1"/>
  <c r="AU335" i="11"/>
  <c r="Z335" i="11"/>
  <c r="G319" i="11"/>
  <c r="K319" i="11" s="1"/>
  <c r="AU319" i="11"/>
  <c r="AT319" i="11" s="1"/>
  <c r="AS319" i="11" s="1"/>
  <c r="AR319" i="11" s="1"/>
  <c r="AQ319" i="11" s="1"/>
  <c r="AP319" i="11" s="1"/>
  <c r="AO319" i="11" s="1"/>
  <c r="AN319" i="11" s="1"/>
  <c r="AM319" i="11" s="1"/>
  <c r="AL319" i="11" s="1"/>
  <c r="Z319" i="11"/>
  <c r="G230" i="11"/>
  <c r="K230" i="11" s="1"/>
  <c r="Z230" i="11"/>
  <c r="Z224" i="11"/>
  <c r="G224" i="11"/>
  <c r="AU224" i="11"/>
  <c r="AT224" i="11" s="1"/>
  <c r="AS224" i="11" s="1"/>
  <c r="AR224" i="11" s="1"/>
  <c r="AQ224" i="11" s="1"/>
  <c r="AP224" i="11" s="1"/>
  <c r="AO224" i="11" s="1"/>
  <c r="AN224" i="11" s="1"/>
  <c r="AM224" i="11" s="1"/>
  <c r="AL224" i="11" s="1"/>
  <c r="Z541" i="11"/>
  <c r="AU541" i="11"/>
  <c r="G541" i="11"/>
  <c r="L541" i="11" s="1"/>
  <c r="P475" i="11"/>
  <c r="V475" i="11" s="1"/>
  <c r="G475" i="11"/>
  <c r="Z475" i="11"/>
  <c r="AU475" i="11"/>
  <c r="G420" i="11"/>
  <c r="P420" i="11"/>
  <c r="Z420" i="11"/>
  <c r="G350" i="11"/>
  <c r="L350" i="11" s="1"/>
  <c r="P350" i="11"/>
  <c r="V350" i="11" s="1"/>
  <c r="Z350" i="11"/>
  <c r="AU350" i="11"/>
  <c r="AT350" i="11" s="1"/>
  <c r="AS350" i="11" s="1"/>
  <c r="G22" i="11"/>
  <c r="I22" i="11" s="1"/>
  <c r="Z22" i="11"/>
  <c r="AU22" i="11"/>
  <c r="AT22" i="11" s="1"/>
  <c r="AS22" i="11" s="1"/>
  <c r="AR22" i="11" s="1"/>
  <c r="AQ22" i="11" s="1"/>
  <c r="AP22" i="11" s="1"/>
  <c r="AO22" i="11" s="1"/>
  <c r="AN22" i="11" s="1"/>
  <c r="AM22" i="11" s="1"/>
  <c r="AL22" i="11" s="1"/>
  <c r="G522" i="11"/>
  <c r="Z522" i="11"/>
  <c r="AU522" i="11"/>
  <c r="Z341" i="11"/>
  <c r="G341" i="11"/>
  <c r="K341" i="11" s="1"/>
  <c r="AU341" i="11"/>
  <c r="AT341" i="11" s="1"/>
  <c r="AS341" i="11" s="1"/>
  <c r="AR341" i="11" s="1"/>
  <c r="AQ341" i="11" s="1"/>
  <c r="AP341" i="11" s="1"/>
  <c r="AO341" i="11" s="1"/>
  <c r="AN341" i="11" s="1"/>
  <c r="AM341" i="11" s="1"/>
  <c r="AL341" i="11" s="1"/>
  <c r="G250" i="11"/>
  <c r="AU250" i="11"/>
  <c r="AT250" i="11" s="1"/>
  <c r="AS250" i="11" s="1"/>
  <c r="AR250" i="11" s="1"/>
  <c r="AQ250" i="11" s="1"/>
  <c r="AP250" i="11" s="1"/>
  <c r="AO250" i="11" s="1"/>
  <c r="AN250" i="11" s="1"/>
  <c r="AM250" i="11" s="1"/>
  <c r="AL250" i="11" s="1"/>
  <c r="G217" i="11"/>
  <c r="K217" i="11" s="1"/>
  <c r="AU217" i="11"/>
  <c r="AT217" i="11" s="1"/>
  <c r="AS217" i="11" s="1"/>
  <c r="AR217" i="11" s="1"/>
  <c r="AQ217" i="11" s="1"/>
  <c r="AP217" i="11" s="1"/>
  <c r="AO217" i="11" s="1"/>
  <c r="AN217" i="11" s="1"/>
  <c r="AM217" i="11" s="1"/>
  <c r="AL217" i="11" s="1"/>
  <c r="Z69" i="11"/>
  <c r="AU69" i="11"/>
  <c r="AT69" i="11" s="1"/>
  <c r="AS69" i="11" s="1"/>
  <c r="AR69" i="11" s="1"/>
  <c r="AQ69" i="11" s="1"/>
  <c r="AP69" i="11" s="1"/>
  <c r="AO69" i="11" s="1"/>
  <c r="AN69" i="11" s="1"/>
  <c r="AM69" i="11" s="1"/>
  <c r="AL69" i="11" s="1"/>
  <c r="G69" i="11"/>
  <c r="I69" i="11" s="1"/>
  <c r="Z61" i="11"/>
  <c r="G61" i="11"/>
  <c r="J61" i="11" s="1"/>
  <c r="AU61" i="11"/>
  <c r="AT61" i="11" s="1"/>
  <c r="AS61" i="11" s="1"/>
  <c r="AR61" i="11" s="1"/>
  <c r="AQ61" i="11" s="1"/>
  <c r="AP61" i="11" s="1"/>
  <c r="AO61" i="11" s="1"/>
  <c r="AN61" i="11" s="1"/>
  <c r="AM61" i="11" s="1"/>
  <c r="AL61" i="11" s="1"/>
  <c r="G625" i="11"/>
  <c r="K625" i="11" s="1"/>
  <c r="AU625" i="11"/>
  <c r="AT625" i="11" s="1"/>
  <c r="AS625" i="11" s="1"/>
  <c r="AR625" i="11" s="1"/>
  <c r="AQ625" i="11" s="1"/>
  <c r="AP625" i="11" s="1"/>
  <c r="AO625" i="11" s="1"/>
  <c r="AN625" i="11" s="1"/>
  <c r="AM625" i="11" s="1"/>
  <c r="AL625" i="11" s="1"/>
  <c r="G533" i="11"/>
  <c r="L533" i="11" s="1"/>
  <c r="P533" i="11"/>
  <c r="Z533" i="11"/>
  <c r="AU533" i="11"/>
  <c r="AT533" i="11" s="1"/>
  <c r="G100" i="11"/>
  <c r="I100" i="11" s="1"/>
  <c r="Z100" i="11"/>
  <c r="AU100" i="11"/>
  <c r="G93" i="11"/>
  <c r="AU93" i="11"/>
  <c r="AT93" i="11" s="1"/>
  <c r="AS93" i="11" s="1"/>
  <c r="AR93" i="11" s="1"/>
  <c r="AQ93" i="11" s="1"/>
  <c r="AP93" i="11" s="1"/>
  <c r="AO93" i="11" s="1"/>
  <c r="AN93" i="11" s="1"/>
  <c r="AM93" i="11" s="1"/>
  <c r="AL93" i="11" s="1"/>
  <c r="Z93" i="11"/>
  <c r="Z599" i="11"/>
  <c r="G599" i="11"/>
  <c r="K599" i="11" s="1"/>
  <c r="AU599" i="11"/>
  <c r="AT599" i="11" s="1"/>
  <c r="AS599" i="11" s="1"/>
  <c r="AR599" i="11" s="1"/>
  <c r="AQ599" i="11" s="1"/>
  <c r="AP599" i="11" s="1"/>
  <c r="AO599" i="11" s="1"/>
  <c r="AN599" i="11" s="1"/>
  <c r="AM599" i="11" s="1"/>
  <c r="AL599" i="11" s="1"/>
  <c r="G562" i="11"/>
  <c r="AU562" i="11"/>
  <c r="AT562" i="11" s="1"/>
  <c r="AS562" i="11" s="1"/>
  <c r="AR562" i="11" s="1"/>
  <c r="AQ562" i="11" s="1"/>
  <c r="AP562" i="11" s="1"/>
  <c r="AO562" i="11" s="1"/>
  <c r="AN562" i="11" s="1"/>
  <c r="AM562" i="11" s="1"/>
  <c r="AL562" i="11" s="1"/>
  <c r="Z562" i="11"/>
  <c r="G554" i="11"/>
  <c r="K554" i="11" s="1"/>
  <c r="AU554" i="11"/>
  <c r="AT554" i="11" s="1"/>
  <c r="AS554" i="11" s="1"/>
  <c r="AR554" i="11" s="1"/>
  <c r="AQ554" i="11" s="1"/>
  <c r="AP554" i="11" s="1"/>
  <c r="AO554" i="11" s="1"/>
  <c r="AN554" i="11" s="1"/>
  <c r="AM554" i="11" s="1"/>
  <c r="AL554" i="11" s="1"/>
  <c r="AK554" i="11" s="1"/>
  <c r="Z554" i="11"/>
  <c r="G395" i="11"/>
  <c r="Z395" i="11"/>
  <c r="AU395" i="11"/>
  <c r="AT395" i="11" s="1"/>
  <c r="AS395" i="11" s="1"/>
  <c r="AR395" i="11" s="1"/>
  <c r="AQ395" i="11" s="1"/>
  <c r="AP395" i="11" s="1"/>
  <c r="AO395" i="11" s="1"/>
  <c r="AN395" i="11" s="1"/>
  <c r="AM395" i="11" s="1"/>
  <c r="AL395" i="11" s="1"/>
  <c r="G388" i="11"/>
  <c r="Z388" i="11"/>
  <c r="AU388" i="11"/>
  <c r="AU263" i="11"/>
  <c r="AT263" i="11" s="1"/>
  <c r="AS263" i="11" s="1"/>
  <c r="AR263" i="11" s="1"/>
  <c r="AQ263" i="11" s="1"/>
  <c r="AP263" i="11" s="1"/>
  <c r="AO263" i="11" s="1"/>
  <c r="AN263" i="11" s="1"/>
  <c r="AM263" i="11" s="1"/>
  <c r="AL263" i="11" s="1"/>
  <c r="G263" i="11"/>
  <c r="G242" i="11"/>
  <c r="K242" i="11" s="1"/>
  <c r="AU242" i="11"/>
  <c r="AT242" i="11" s="1"/>
  <c r="AS242" i="11" s="1"/>
  <c r="AR242" i="11" s="1"/>
  <c r="AQ242" i="11" s="1"/>
  <c r="AP242" i="11" s="1"/>
  <c r="AO242" i="11" s="1"/>
  <c r="AN242" i="11" s="1"/>
  <c r="AM242" i="11" s="1"/>
  <c r="AL242" i="11" s="1"/>
  <c r="Z242" i="11"/>
  <c r="G527" i="11"/>
  <c r="L527" i="11" s="1"/>
  <c r="Z527" i="11"/>
  <c r="AS495" i="11"/>
  <c r="AR495" i="11" s="1"/>
  <c r="AT94" i="11"/>
  <c r="AS94" i="11" s="1"/>
  <c r="AR94" i="11" s="1"/>
  <c r="AQ94" i="11" s="1"/>
  <c r="AP94" i="11" s="1"/>
  <c r="AO94" i="11" s="1"/>
  <c r="AN94" i="11" s="1"/>
  <c r="AM94" i="11" s="1"/>
  <c r="AL94" i="11" s="1"/>
  <c r="G612" i="11"/>
  <c r="AU612" i="11"/>
  <c r="AT612" i="11" s="1"/>
  <c r="AS612" i="11" s="1"/>
  <c r="AR612" i="11" s="1"/>
  <c r="AQ612" i="11" s="1"/>
  <c r="AP612" i="11" s="1"/>
  <c r="AO612" i="11" s="1"/>
  <c r="AN612" i="11" s="1"/>
  <c r="AM612" i="11" s="1"/>
  <c r="AL612" i="11" s="1"/>
  <c r="Z612" i="11"/>
  <c r="Z427" i="11"/>
  <c r="G427" i="11"/>
  <c r="K427" i="11" s="1"/>
  <c r="AU427" i="11"/>
  <c r="AT427" i="11" s="1"/>
  <c r="AS427" i="11" s="1"/>
  <c r="AR427" i="11" s="1"/>
  <c r="AQ427" i="11" s="1"/>
  <c r="AP427" i="11" s="1"/>
  <c r="AO427" i="11" s="1"/>
  <c r="AN427" i="11" s="1"/>
  <c r="AM427" i="11" s="1"/>
  <c r="AL427" i="11" s="1"/>
  <c r="Z409" i="11"/>
  <c r="G409" i="11"/>
  <c r="K409" i="11" s="1"/>
  <c r="Z316" i="11"/>
  <c r="AU316" i="11"/>
  <c r="AT316" i="11" s="1"/>
  <c r="AS316" i="11" s="1"/>
  <c r="AR316" i="11" s="1"/>
  <c r="AQ316" i="11" s="1"/>
  <c r="AP316" i="11" s="1"/>
  <c r="AO316" i="11" s="1"/>
  <c r="AN316" i="11" s="1"/>
  <c r="AM316" i="11" s="1"/>
  <c r="AL316" i="11" s="1"/>
  <c r="G262" i="11"/>
  <c r="K262" i="11" s="1"/>
  <c r="AU262" i="11"/>
  <c r="Z262" i="11"/>
  <c r="Z255" i="11"/>
  <c r="AU255" i="11"/>
  <c r="G75" i="11"/>
  <c r="I75" i="11" s="1"/>
  <c r="Z75" i="11"/>
  <c r="AU75" i="11"/>
  <c r="AT75" i="11" s="1"/>
  <c r="AS75" i="11" s="1"/>
  <c r="AR75" i="11" s="1"/>
  <c r="AQ75" i="11" s="1"/>
  <c r="AP75" i="11" s="1"/>
  <c r="AO75" i="11" s="1"/>
  <c r="AN75" i="11" s="1"/>
  <c r="AM75" i="11" s="1"/>
  <c r="AL75" i="11" s="1"/>
  <c r="Z67" i="11"/>
  <c r="AU67" i="11"/>
  <c r="AT67" i="11" s="1"/>
  <c r="AS67" i="11" s="1"/>
  <c r="AR67" i="11" s="1"/>
  <c r="AQ67" i="11" s="1"/>
  <c r="AP67" i="11" s="1"/>
  <c r="AO67" i="11" s="1"/>
  <c r="AN67" i="11" s="1"/>
  <c r="AM67" i="11" s="1"/>
  <c r="AL67" i="11" s="1"/>
  <c r="L542" i="11"/>
  <c r="AU376" i="11"/>
  <c r="G376" i="11"/>
  <c r="P376" i="11"/>
  <c r="Z376" i="11"/>
  <c r="Z356" i="11"/>
  <c r="G356" i="11"/>
  <c r="K356" i="11" s="1"/>
  <c r="AU356" i="11"/>
  <c r="G532" i="11"/>
  <c r="P532" i="11"/>
  <c r="V532" i="11" s="1"/>
  <c r="Z532" i="11"/>
  <c r="P516" i="11"/>
  <c r="S516" i="11" s="1"/>
  <c r="G516" i="11"/>
  <c r="Z516" i="11"/>
  <c r="AU494" i="11"/>
  <c r="AT494" i="11" s="1"/>
  <c r="G494" i="11"/>
  <c r="P450" i="11"/>
  <c r="G450" i="11"/>
  <c r="Z437" i="11"/>
  <c r="AU437" i="11"/>
  <c r="G26" i="11"/>
  <c r="AU26" i="11"/>
  <c r="AT26" i="11" s="1"/>
  <c r="AS26" i="11" s="1"/>
  <c r="AR26" i="11" s="1"/>
  <c r="AQ26" i="11" s="1"/>
  <c r="AP26" i="11" s="1"/>
  <c r="AO26" i="11" s="1"/>
  <c r="AN26" i="11" s="1"/>
  <c r="AM26" i="11" s="1"/>
  <c r="AL26" i="11" s="1"/>
  <c r="G582" i="11"/>
  <c r="K582" i="11" s="1"/>
  <c r="Z582" i="11"/>
  <c r="G240" i="11"/>
  <c r="I240" i="11" s="1"/>
  <c r="Z240" i="11"/>
  <c r="AU240" i="11"/>
  <c r="AT240" i="11" s="1"/>
  <c r="AS240" i="11" s="1"/>
  <c r="AR240" i="11" s="1"/>
  <c r="AQ240" i="11" s="1"/>
  <c r="AP240" i="11" s="1"/>
  <c r="AO240" i="11" s="1"/>
  <c r="AN240" i="11" s="1"/>
  <c r="AM240" i="11" s="1"/>
  <c r="AL240" i="11" s="1"/>
  <c r="Z73" i="11"/>
  <c r="G73" i="11"/>
  <c r="AU73" i="11"/>
  <c r="AT73" i="11" s="1"/>
  <c r="AS73" i="11" s="1"/>
  <c r="AR73" i="11" s="1"/>
  <c r="AQ73" i="11" s="1"/>
  <c r="AP73" i="11" s="1"/>
  <c r="AO73" i="11" s="1"/>
  <c r="AN73" i="11" s="1"/>
  <c r="AM73" i="11" s="1"/>
  <c r="AL73" i="11" s="1"/>
  <c r="P487" i="11"/>
  <c r="Z487" i="11"/>
  <c r="AU487" i="11"/>
  <c r="G487" i="11"/>
  <c r="P461" i="11"/>
  <c r="V461" i="11" s="1"/>
  <c r="AU461" i="11"/>
  <c r="G461" i="11"/>
  <c r="Z461" i="11"/>
  <c r="Z538" i="11"/>
  <c r="P472" i="11"/>
  <c r="S472" i="11" s="1"/>
  <c r="U472" i="11" s="1"/>
  <c r="Z375" i="11"/>
  <c r="AU362" i="11"/>
  <c r="Z456" i="11"/>
  <c r="S346" i="11"/>
  <c r="AH74" i="11"/>
  <c r="AA74" i="11" s="1"/>
  <c r="AE74" i="11" s="1"/>
  <c r="AU542" i="11"/>
  <c r="AT542" i="11" s="1"/>
  <c r="AS542" i="11" s="1"/>
  <c r="AR542" i="11" s="1"/>
  <c r="AQ542" i="11" s="1"/>
  <c r="AP542" i="11" s="1"/>
  <c r="AO542" i="11" s="1"/>
  <c r="AN542" i="11" s="1"/>
  <c r="AM542" i="11" s="1"/>
  <c r="AL542" i="11" s="1"/>
  <c r="Z496" i="11"/>
  <c r="P363" i="11"/>
  <c r="P362" i="11"/>
  <c r="S362" i="11" s="1"/>
  <c r="U362" i="11" s="1"/>
  <c r="P361" i="11"/>
  <c r="G485" i="11"/>
  <c r="AC485" i="11" s="1"/>
  <c r="P456" i="11"/>
  <c r="Z542" i="11"/>
  <c r="P496" i="11"/>
  <c r="S496" i="11" s="1"/>
  <c r="AF496" i="11" s="1"/>
  <c r="P491" i="11"/>
  <c r="S491" i="11" s="1"/>
  <c r="U491" i="11" s="1"/>
  <c r="V471" i="11"/>
  <c r="AU421" i="11"/>
  <c r="AT421" i="11" s="1"/>
  <c r="G363" i="11"/>
  <c r="L363" i="11" s="1"/>
  <c r="G361" i="11"/>
  <c r="G348" i="11"/>
  <c r="L348" i="11" s="1"/>
  <c r="Z472" i="11"/>
  <c r="S471" i="11"/>
  <c r="U471" i="11" s="1"/>
  <c r="Z276" i="11"/>
  <c r="AA276" i="11" s="1"/>
  <c r="AE276" i="11" s="1"/>
  <c r="G491" i="11"/>
  <c r="L491" i="11" s="1"/>
  <c r="Z463" i="11"/>
  <c r="Z346" i="11"/>
  <c r="L538" i="11"/>
  <c r="G537" i="11"/>
  <c r="G528" i="11"/>
  <c r="G526" i="11"/>
  <c r="Z526" i="11"/>
  <c r="P526" i="11"/>
  <c r="G513" i="11"/>
  <c r="Z513" i="11"/>
  <c r="P513" i="11"/>
  <c r="AU513" i="11"/>
  <c r="L490" i="11"/>
  <c r="V490" i="11"/>
  <c r="AC490" i="11"/>
  <c r="AU479" i="11"/>
  <c r="Z479" i="11"/>
  <c r="G479" i="11"/>
  <c r="P479" i="11"/>
  <c r="P518" i="11"/>
  <c r="AU518" i="11"/>
  <c r="G518" i="11"/>
  <c r="Z518" i="11"/>
  <c r="P501" i="11"/>
  <c r="G501" i="11"/>
  <c r="AU501" i="11"/>
  <c r="G543" i="11"/>
  <c r="Z543" i="11"/>
  <c r="P543" i="11"/>
  <c r="AC541" i="11"/>
  <c r="G535" i="11"/>
  <c r="Z535" i="11"/>
  <c r="AU535" i="11"/>
  <c r="G525" i="11"/>
  <c r="Z525" i="11"/>
  <c r="AU525" i="11"/>
  <c r="AU493" i="11"/>
  <c r="Z493" i="11"/>
  <c r="G493" i="11"/>
  <c r="P493" i="11"/>
  <c r="S493" i="11" s="1"/>
  <c r="AT536" i="11"/>
  <c r="AS536" i="11" s="1"/>
  <c r="AR536" i="11" s="1"/>
  <c r="AQ536" i="11" s="1"/>
  <c r="AP536" i="11" s="1"/>
  <c r="AO536" i="11" s="1"/>
  <c r="AN536" i="11" s="1"/>
  <c r="AM536" i="11" s="1"/>
  <c r="AL536" i="11" s="1"/>
  <c r="AT534" i="11"/>
  <c r="AS534" i="11" s="1"/>
  <c r="AR534" i="11" s="1"/>
  <c r="AQ534" i="11" s="1"/>
  <c r="AP534" i="11" s="1"/>
  <c r="AO534" i="11" s="1"/>
  <c r="AN534" i="11" s="1"/>
  <c r="AM534" i="11" s="1"/>
  <c r="AL534" i="11" s="1"/>
  <c r="P529" i="11"/>
  <c r="AU529" i="11"/>
  <c r="G529" i="11"/>
  <c r="Z529" i="11"/>
  <c r="G524" i="11"/>
  <c r="Z524" i="11"/>
  <c r="P524" i="11"/>
  <c r="S524" i="11" s="1"/>
  <c r="AU524" i="11"/>
  <c r="P517" i="11"/>
  <c r="AU517" i="11"/>
  <c r="G517" i="11"/>
  <c r="Z517" i="11"/>
  <c r="L516" i="11"/>
  <c r="AC516" i="11"/>
  <c r="V516" i="11"/>
  <c r="L494" i="11"/>
  <c r="L343" i="11"/>
  <c r="L532" i="11"/>
  <c r="AT523" i="11"/>
  <c r="AS523" i="11" s="1"/>
  <c r="AR523" i="11" s="1"/>
  <c r="AQ523" i="11" s="1"/>
  <c r="AP523" i="11" s="1"/>
  <c r="AO523" i="11" s="1"/>
  <c r="AN523" i="11" s="1"/>
  <c r="AM523" i="11" s="1"/>
  <c r="AL523" i="11" s="1"/>
  <c r="G523" i="11"/>
  <c r="Z523" i="11"/>
  <c r="P523" i="11"/>
  <c r="S523" i="11" s="1"/>
  <c r="AU502" i="11"/>
  <c r="P502" i="11"/>
  <c r="G502" i="11"/>
  <c r="Z499" i="11"/>
  <c r="G499" i="11"/>
  <c r="AU499" i="11"/>
  <c r="P499" i="11"/>
  <c r="V485" i="11"/>
  <c r="L485" i="11"/>
  <c r="P537" i="11"/>
  <c r="S537" i="11" s="1"/>
  <c r="AU537" i="11"/>
  <c r="P528" i="11"/>
  <c r="S528" i="11" s="1"/>
  <c r="AU528" i="11"/>
  <c r="U516" i="11"/>
  <c r="AF516" i="11"/>
  <c r="P538" i="11"/>
  <c r="S538" i="11" s="1"/>
  <c r="AU538" i="11"/>
  <c r="G536" i="11"/>
  <c r="Z536" i="11"/>
  <c r="P536" i="11"/>
  <c r="P527" i="11"/>
  <c r="AU527" i="11"/>
  <c r="U519" i="11"/>
  <c r="G515" i="11"/>
  <c r="Z515" i="11"/>
  <c r="P515" i="11"/>
  <c r="P503" i="11"/>
  <c r="G503" i="11"/>
  <c r="AF491" i="11"/>
  <c r="S490" i="11"/>
  <c r="P481" i="11"/>
  <c r="Z481" i="11"/>
  <c r="AU481" i="11"/>
  <c r="G481" i="11"/>
  <c r="S541" i="11"/>
  <c r="G534" i="11"/>
  <c r="Z534" i="11"/>
  <c r="P534" i="11"/>
  <c r="AC532" i="11"/>
  <c r="L519" i="11"/>
  <c r="AU515" i="11"/>
  <c r="AU503" i="11"/>
  <c r="G500" i="11"/>
  <c r="AU500" i="11"/>
  <c r="P500" i="11"/>
  <c r="Z500" i="11"/>
  <c r="AU543" i="11"/>
  <c r="P539" i="11"/>
  <c r="AU539" i="11"/>
  <c r="G539" i="11"/>
  <c r="Z539" i="11"/>
  <c r="AS533" i="11"/>
  <c r="AR533" i="11" s="1"/>
  <c r="AQ533" i="11" s="1"/>
  <c r="AP533" i="11" s="1"/>
  <c r="AO533" i="11" s="1"/>
  <c r="AN533" i="11" s="1"/>
  <c r="AM533" i="11" s="1"/>
  <c r="AL533" i="11" s="1"/>
  <c r="AU526" i="11"/>
  <c r="G514" i="11"/>
  <c r="S514" i="11" s="1"/>
  <c r="Z514" i="11"/>
  <c r="AU514" i="11"/>
  <c r="Z501" i="11"/>
  <c r="AT471" i="11"/>
  <c r="AS471" i="11" s="1"/>
  <c r="AR471" i="11" s="1"/>
  <c r="AQ471" i="11" s="1"/>
  <c r="AP471" i="11" s="1"/>
  <c r="AO471" i="11" s="1"/>
  <c r="AN471" i="11" s="1"/>
  <c r="AM471" i="11" s="1"/>
  <c r="AL471" i="11" s="1"/>
  <c r="G489" i="11"/>
  <c r="Z489" i="11"/>
  <c r="P489" i="11"/>
  <c r="AU489" i="11"/>
  <c r="P460" i="11"/>
  <c r="Z460" i="11"/>
  <c r="AU460" i="11"/>
  <c r="G460" i="11"/>
  <c r="AR519" i="11"/>
  <c r="AQ519" i="11" s="1"/>
  <c r="AP519" i="11" s="1"/>
  <c r="AO519" i="11" s="1"/>
  <c r="AN519" i="11" s="1"/>
  <c r="AM519" i="11" s="1"/>
  <c r="AL519" i="11" s="1"/>
  <c r="AR504" i="11"/>
  <c r="AQ504" i="11" s="1"/>
  <c r="AP504" i="11" s="1"/>
  <c r="AO504" i="11" s="1"/>
  <c r="AN504" i="11" s="1"/>
  <c r="AM504" i="11" s="1"/>
  <c r="AL504" i="11" s="1"/>
  <c r="AT497" i="11"/>
  <c r="AS497" i="11" s="1"/>
  <c r="AR497" i="11" s="1"/>
  <c r="AQ497" i="11" s="1"/>
  <c r="AP497" i="11" s="1"/>
  <c r="AO497" i="11" s="1"/>
  <c r="AN497" i="11" s="1"/>
  <c r="AM497" i="11" s="1"/>
  <c r="AL497" i="11" s="1"/>
  <c r="G497" i="11"/>
  <c r="Z497" i="11"/>
  <c r="P497" i="11"/>
  <c r="Z495" i="11"/>
  <c r="AU516" i="11"/>
  <c r="Z494" i="11"/>
  <c r="AT492" i="11"/>
  <c r="AS492" i="11" s="1"/>
  <c r="AR492" i="11" s="1"/>
  <c r="AQ492" i="11" s="1"/>
  <c r="AP492" i="11" s="1"/>
  <c r="AO492" i="11" s="1"/>
  <c r="AN492" i="11" s="1"/>
  <c r="AM492" i="11" s="1"/>
  <c r="AL492" i="11" s="1"/>
  <c r="V491" i="11"/>
  <c r="AU490" i="11"/>
  <c r="Z490" i="11"/>
  <c r="AT486" i="11"/>
  <c r="AS486" i="11" s="1"/>
  <c r="AR486" i="11" s="1"/>
  <c r="AQ486" i="11" s="1"/>
  <c r="AP486" i="11" s="1"/>
  <c r="AO486" i="11" s="1"/>
  <c r="AN486" i="11" s="1"/>
  <c r="AM486" i="11" s="1"/>
  <c r="AL486" i="11" s="1"/>
  <c r="G486" i="11"/>
  <c r="Z486" i="11"/>
  <c r="P486" i="11"/>
  <c r="G478" i="11"/>
  <c r="Z478" i="11"/>
  <c r="P478" i="11"/>
  <c r="AU478" i="11"/>
  <c r="AU462" i="11"/>
  <c r="P462" i="11"/>
  <c r="G462" i="11"/>
  <c r="Z462" i="11"/>
  <c r="G458" i="11"/>
  <c r="Z458" i="11"/>
  <c r="AU458" i="11"/>
  <c r="P458" i="11"/>
  <c r="AT496" i="11"/>
  <c r="AS496" i="11" s="1"/>
  <c r="AR496" i="11" s="1"/>
  <c r="AQ496" i="11" s="1"/>
  <c r="AP496" i="11" s="1"/>
  <c r="AO496" i="11" s="1"/>
  <c r="AN496" i="11" s="1"/>
  <c r="AM496" i="11" s="1"/>
  <c r="AL496" i="11" s="1"/>
  <c r="P495" i="11"/>
  <c r="AS491" i="11"/>
  <c r="AR491" i="11" s="1"/>
  <c r="AQ491" i="11" s="1"/>
  <c r="AP491" i="11" s="1"/>
  <c r="AO491" i="11" s="1"/>
  <c r="AN491" i="11" s="1"/>
  <c r="AM491" i="11" s="1"/>
  <c r="AL491" i="11" s="1"/>
  <c r="AT472" i="11"/>
  <c r="AS472" i="11" s="1"/>
  <c r="AR472" i="11" s="1"/>
  <c r="AQ472" i="11" s="1"/>
  <c r="AP472" i="11" s="1"/>
  <c r="AO472" i="11" s="1"/>
  <c r="AN472" i="11" s="1"/>
  <c r="AM472" i="11" s="1"/>
  <c r="AL472" i="11" s="1"/>
  <c r="P470" i="11"/>
  <c r="S470" i="11" s="1"/>
  <c r="G470" i="11"/>
  <c r="AU470" i="11"/>
  <c r="P454" i="11"/>
  <c r="AU454" i="11"/>
  <c r="G454" i="11"/>
  <c r="Z454" i="11"/>
  <c r="P446" i="11"/>
  <c r="G446" i="11"/>
  <c r="Z446" i="11"/>
  <c r="AU446" i="11"/>
  <c r="G495" i="11"/>
  <c r="P494" i="11"/>
  <c r="S494" i="11" s="1"/>
  <c r="AC491" i="11"/>
  <c r="AU469" i="11"/>
  <c r="G469" i="11"/>
  <c r="Z469" i="11"/>
  <c r="P469" i="11"/>
  <c r="P468" i="11"/>
  <c r="Z468" i="11"/>
  <c r="G468" i="11"/>
  <c r="AQ495" i="11"/>
  <c r="AP495" i="11" s="1"/>
  <c r="AO495" i="11" s="1"/>
  <c r="AN495" i="11" s="1"/>
  <c r="AM495" i="11" s="1"/>
  <c r="AL495" i="11" s="1"/>
  <c r="L475" i="11"/>
  <c r="AT468" i="11"/>
  <c r="AS468" i="11" s="1"/>
  <c r="AR468" i="11" s="1"/>
  <c r="AQ468" i="11" s="1"/>
  <c r="AP468" i="11" s="1"/>
  <c r="AO468" i="11" s="1"/>
  <c r="AN468" i="11" s="1"/>
  <c r="AM468" i="11" s="1"/>
  <c r="AL468" i="11" s="1"/>
  <c r="G466" i="11"/>
  <c r="AU466" i="11"/>
  <c r="Z466" i="11"/>
  <c r="P466" i="11"/>
  <c r="S466" i="11" s="1"/>
  <c r="L451" i="11"/>
  <c r="AR485" i="11"/>
  <c r="AQ485" i="11" s="1"/>
  <c r="AP485" i="11" s="1"/>
  <c r="AO485" i="11" s="1"/>
  <c r="AN485" i="11" s="1"/>
  <c r="AM485" i="11" s="1"/>
  <c r="AL485" i="11" s="1"/>
  <c r="P484" i="11"/>
  <c r="AU484" i="11"/>
  <c r="G484" i="11"/>
  <c r="Z484" i="11"/>
  <c r="G464" i="11"/>
  <c r="Z464" i="11"/>
  <c r="P464" i="11"/>
  <c r="AU464" i="11"/>
  <c r="AT461" i="11"/>
  <c r="AS461" i="11" s="1"/>
  <c r="AR461" i="11" s="1"/>
  <c r="AQ461" i="11" s="1"/>
  <c r="AP461" i="11" s="1"/>
  <c r="AO461" i="11" s="1"/>
  <c r="AN461" i="11" s="1"/>
  <c r="AM461" i="11" s="1"/>
  <c r="AL461" i="11" s="1"/>
  <c r="AC461" i="11"/>
  <c r="L461" i="11"/>
  <c r="L450" i="11"/>
  <c r="AC450" i="11"/>
  <c r="G477" i="11"/>
  <c r="Z477" i="11"/>
  <c r="AU477" i="11"/>
  <c r="G467" i="11"/>
  <c r="AU467" i="11"/>
  <c r="P467" i="11"/>
  <c r="G459" i="11"/>
  <c r="S459" i="11" s="1"/>
  <c r="Z459" i="11"/>
  <c r="P434" i="11"/>
  <c r="G434" i="11"/>
  <c r="AU434" i="11"/>
  <c r="Z434" i="11"/>
  <c r="P492" i="11"/>
  <c r="G492" i="11"/>
  <c r="Z492" i="11"/>
  <c r="G488" i="11"/>
  <c r="Z488" i="11"/>
  <c r="AU488" i="11"/>
  <c r="AT475" i="11"/>
  <c r="AS475" i="11" s="1"/>
  <c r="AR475" i="11" s="1"/>
  <c r="AQ475" i="11" s="1"/>
  <c r="AP475" i="11" s="1"/>
  <c r="AO475" i="11" s="1"/>
  <c r="AN475" i="11" s="1"/>
  <c r="AM475" i="11" s="1"/>
  <c r="AL475" i="11" s="1"/>
  <c r="G474" i="11"/>
  <c r="S474" i="11" s="1"/>
  <c r="Z474" i="11"/>
  <c r="AU459" i="11"/>
  <c r="AS367" i="11"/>
  <c r="AR367" i="11" s="1"/>
  <c r="AQ367" i="11" s="1"/>
  <c r="AP367" i="11" s="1"/>
  <c r="AO367" i="11" s="1"/>
  <c r="AN367" i="11" s="1"/>
  <c r="AM367" i="11" s="1"/>
  <c r="AL367" i="11" s="1"/>
  <c r="AT367" i="11"/>
  <c r="AT487" i="11"/>
  <c r="AS487" i="11" s="1"/>
  <c r="AR487" i="11" s="1"/>
  <c r="AQ487" i="11" s="1"/>
  <c r="AP487" i="11" s="1"/>
  <c r="AO487" i="11" s="1"/>
  <c r="AN487" i="11" s="1"/>
  <c r="AM487" i="11" s="1"/>
  <c r="AL487" i="11" s="1"/>
  <c r="L487" i="11"/>
  <c r="AC487" i="11"/>
  <c r="AU474" i="11"/>
  <c r="AF472" i="11"/>
  <c r="V472" i="11"/>
  <c r="L472" i="11"/>
  <c r="AU455" i="11"/>
  <c r="Z455" i="11"/>
  <c r="G455" i="11"/>
  <c r="P455" i="11"/>
  <c r="AT437" i="11"/>
  <c r="AS437" i="11" s="1"/>
  <c r="AR437" i="11" s="1"/>
  <c r="AQ437" i="11" s="1"/>
  <c r="AP437" i="11" s="1"/>
  <c r="AO437" i="11" s="1"/>
  <c r="AN437" i="11" s="1"/>
  <c r="AM437" i="11" s="1"/>
  <c r="AL437" i="11" s="1"/>
  <c r="G449" i="11"/>
  <c r="S449" i="11" s="1"/>
  <c r="Z449" i="11"/>
  <c r="AU449" i="11"/>
  <c r="AT463" i="11"/>
  <c r="AS463" i="11" s="1"/>
  <c r="AR463" i="11" s="1"/>
  <c r="G457" i="11"/>
  <c r="Z457" i="11"/>
  <c r="P457" i="11"/>
  <c r="P418" i="11"/>
  <c r="AU418" i="11"/>
  <c r="Z418" i="11"/>
  <c r="G418" i="11"/>
  <c r="AU457" i="11"/>
  <c r="AT456" i="11"/>
  <c r="AS456" i="11" s="1"/>
  <c r="AR456" i="11" s="1"/>
  <c r="AQ456" i="11" s="1"/>
  <c r="AP456" i="11" s="1"/>
  <c r="AO456" i="11" s="1"/>
  <c r="AN456" i="11" s="1"/>
  <c r="AM456" i="11" s="1"/>
  <c r="AL456" i="11" s="1"/>
  <c r="AQ463" i="11"/>
  <c r="AP463" i="11" s="1"/>
  <c r="AO463" i="11" s="1"/>
  <c r="AN463" i="11" s="1"/>
  <c r="AM463" i="11" s="1"/>
  <c r="AL463" i="11" s="1"/>
  <c r="P463" i="11"/>
  <c r="V463" i="11" s="1"/>
  <c r="V456" i="11"/>
  <c r="L456" i="11"/>
  <c r="AC456" i="11"/>
  <c r="Z445" i="11"/>
  <c r="G445" i="11"/>
  <c r="AU445" i="11"/>
  <c r="L443" i="11"/>
  <c r="V443" i="11"/>
  <c r="G440" i="11"/>
  <c r="Z440" i="11"/>
  <c r="P440" i="11"/>
  <c r="S440" i="11" s="1"/>
  <c r="AU440" i="11"/>
  <c r="AT425" i="11"/>
  <c r="AS425" i="11" s="1"/>
  <c r="AR425" i="11" s="1"/>
  <c r="AQ425" i="11" s="1"/>
  <c r="AP425" i="11" s="1"/>
  <c r="AO425" i="11" s="1"/>
  <c r="AN425" i="11" s="1"/>
  <c r="AM425" i="11" s="1"/>
  <c r="AL425" i="11" s="1"/>
  <c r="P416" i="11"/>
  <c r="AU416" i="11"/>
  <c r="Z416" i="11"/>
  <c r="G416" i="11"/>
  <c r="AS443" i="11"/>
  <c r="AR443" i="11" s="1"/>
  <c r="AQ443" i="11" s="1"/>
  <c r="AP443" i="11" s="1"/>
  <c r="AO443" i="11" s="1"/>
  <c r="AN443" i="11" s="1"/>
  <c r="AM443" i="11" s="1"/>
  <c r="AL443" i="11" s="1"/>
  <c r="AU435" i="11"/>
  <c r="P435" i="11"/>
  <c r="G435" i="11"/>
  <c r="Z435" i="11"/>
  <c r="G424" i="11"/>
  <c r="Z424" i="11"/>
  <c r="AU424" i="11"/>
  <c r="P451" i="11"/>
  <c r="S451" i="11" s="1"/>
  <c r="AU451" i="11"/>
  <c r="G447" i="11"/>
  <c r="Z447" i="11"/>
  <c r="AU447" i="11"/>
  <c r="Z436" i="11"/>
  <c r="G436" i="11"/>
  <c r="AU436" i="11"/>
  <c r="P417" i="11"/>
  <c r="S417" i="11" s="1"/>
  <c r="AU417" i="11"/>
  <c r="G417" i="11"/>
  <c r="G354" i="11"/>
  <c r="S354" i="11" s="1"/>
  <c r="Z354" i="11"/>
  <c r="AU354" i="11"/>
  <c r="S456" i="11"/>
  <c r="AU450" i="11"/>
  <c r="P437" i="11"/>
  <c r="G437" i="11"/>
  <c r="AT423" i="11"/>
  <c r="AS423" i="11" s="1"/>
  <c r="AR423" i="11" s="1"/>
  <c r="AQ423" i="11" s="1"/>
  <c r="AP423" i="11" s="1"/>
  <c r="AO423" i="11" s="1"/>
  <c r="AN423" i="11" s="1"/>
  <c r="AM423" i="11" s="1"/>
  <c r="AL423" i="11" s="1"/>
  <c r="G423" i="11"/>
  <c r="Z423" i="11"/>
  <c r="P423" i="11"/>
  <c r="AT368" i="11"/>
  <c r="AS368" i="11" s="1"/>
  <c r="AR368" i="11" s="1"/>
  <c r="AQ368" i="11" s="1"/>
  <c r="AP368" i="11" s="1"/>
  <c r="AO368" i="11" s="1"/>
  <c r="AN368" i="11" s="1"/>
  <c r="AM368" i="11" s="1"/>
  <c r="AL368" i="11" s="1"/>
  <c r="Z451" i="11"/>
  <c r="Z450" i="11"/>
  <c r="G438" i="11"/>
  <c r="S438" i="11" s="1"/>
  <c r="AU438" i="11"/>
  <c r="Z425" i="11"/>
  <c r="AT355" i="11"/>
  <c r="AS355" i="11" s="1"/>
  <c r="AR355" i="11" s="1"/>
  <c r="AQ355" i="11" s="1"/>
  <c r="AP355" i="11" s="1"/>
  <c r="AO355" i="11" s="1"/>
  <c r="AN355" i="11" s="1"/>
  <c r="AM355" i="11" s="1"/>
  <c r="AL355" i="11" s="1"/>
  <c r="AS421" i="11"/>
  <c r="AR421" i="11" s="1"/>
  <c r="AQ421" i="11" s="1"/>
  <c r="AP421" i="11" s="1"/>
  <c r="AO421" i="11" s="1"/>
  <c r="AN421" i="11" s="1"/>
  <c r="AM421" i="11" s="1"/>
  <c r="AL421" i="11" s="1"/>
  <c r="AT347" i="11"/>
  <c r="AS347" i="11" s="1"/>
  <c r="AR347" i="11" s="1"/>
  <c r="AQ347" i="11" s="1"/>
  <c r="AP347" i="11" s="1"/>
  <c r="AO347" i="11" s="1"/>
  <c r="AN347" i="11" s="1"/>
  <c r="AM347" i="11" s="1"/>
  <c r="AL347" i="11" s="1"/>
  <c r="AQ419" i="11"/>
  <c r="AP419" i="11" s="1"/>
  <c r="AO419" i="11" s="1"/>
  <c r="AN419" i="11" s="1"/>
  <c r="AM419" i="11" s="1"/>
  <c r="AL419" i="11" s="1"/>
  <c r="G415" i="11"/>
  <c r="Z415" i="11"/>
  <c r="P415" i="11"/>
  <c r="AU415" i="11"/>
  <c r="P359" i="11"/>
  <c r="AU359" i="11"/>
  <c r="G359" i="11"/>
  <c r="Z359" i="11"/>
  <c r="G379" i="11"/>
  <c r="Z379" i="11"/>
  <c r="P379" i="11"/>
  <c r="AU379" i="11"/>
  <c r="G378" i="11"/>
  <c r="Z378" i="11"/>
  <c r="P378" i="11"/>
  <c r="P367" i="11"/>
  <c r="Z367" i="11"/>
  <c r="G367" i="11"/>
  <c r="G421" i="11"/>
  <c r="Z421" i="11"/>
  <c r="AC420" i="11"/>
  <c r="AT378" i="11"/>
  <c r="AS378" i="11" s="1"/>
  <c r="AR378" i="11" s="1"/>
  <c r="AQ378" i="11" s="1"/>
  <c r="AP378" i="11" s="1"/>
  <c r="AO378" i="11" s="1"/>
  <c r="AN378" i="11" s="1"/>
  <c r="AM378" i="11" s="1"/>
  <c r="AL378" i="11" s="1"/>
  <c r="Z371" i="11"/>
  <c r="G371" i="11"/>
  <c r="AU371" i="11"/>
  <c r="P371" i="11"/>
  <c r="S371" i="11" s="1"/>
  <c r="AR420" i="11"/>
  <c r="AQ420" i="11" s="1"/>
  <c r="AP420" i="11" s="1"/>
  <c r="AO420" i="11" s="1"/>
  <c r="AN420" i="11" s="1"/>
  <c r="AM420" i="11" s="1"/>
  <c r="AL420" i="11" s="1"/>
  <c r="AT419" i="11"/>
  <c r="AS419" i="11" s="1"/>
  <c r="AR419" i="11" s="1"/>
  <c r="AT376" i="11"/>
  <c r="AS376" i="11" s="1"/>
  <c r="AR376" i="11" s="1"/>
  <c r="AQ376" i="11" s="1"/>
  <c r="AP376" i="11" s="1"/>
  <c r="AO376" i="11" s="1"/>
  <c r="AN376" i="11" s="1"/>
  <c r="AM376" i="11" s="1"/>
  <c r="AL376" i="11" s="1"/>
  <c r="AU370" i="11"/>
  <c r="P370" i="11"/>
  <c r="G370" i="11"/>
  <c r="Z370" i="11"/>
  <c r="P369" i="11"/>
  <c r="S369" i="11" s="1"/>
  <c r="Z369" i="11"/>
  <c r="G369" i="11"/>
  <c r="AU369" i="11"/>
  <c r="P368" i="11"/>
  <c r="G368" i="11"/>
  <c r="AR375" i="11"/>
  <c r="AQ375" i="11" s="1"/>
  <c r="AP375" i="11" s="1"/>
  <c r="AO375" i="11" s="1"/>
  <c r="AN375" i="11" s="1"/>
  <c r="AM375" i="11" s="1"/>
  <c r="AL375" i="11" s="1"/>
  <c r="G375" i="11"/>
  <c r="S375" i="11" s="1"/>
  <c r="G364" i="11"/>
  <c r="S364" i="11" s="1"/>
  <c r="Z364" i="11"/>
  <c r="V363" i="11"/>
  <c r="V361" i="11"/>
  <c r="L420" i="11"/>
  <c r="Z419" i="11"/>
  <c r="G419" i="11"/>
  <c r="S419" i="11" s="1"/>
  <c r="L376" i="11"/>
  <c r="G344" i="11"/>
  <c r="Z344" i="11"/>
  <c r="P344" i="11"/>
  <c r="AU344" i="11"/>
  <c r="AT342" i="11"/>
  <c r="AS342" i="11" s="1"/>
  <c r="AR342" i="11" s="1"/>
  <c r="AQ342" i="11" s="1"/>
  <c r="AP342" i="11" s="1"/>
  <c r="AO342" i="11" s="1"/>
  <c r="AN342" i="11" s="1"/>
  <c r="AM342" i="11" s="1"/>
  <c r="AL342" i="11" s="1"/>
  <c r="G365" i="11"/>
  <c r="Z365" i="11"/>
  <c r="AC360" i="11"/>
  <c r="L360" i="11"/>
  <c r="V420" i="11"/>
  <c r="V376" i="11"/>
  <c r="AU365" i="11"/>
  <c r="AT362" i="11"/>
  <c r="AS362" i="11" s="1"/>
  <c r="AR362" i="11" s="1"/>
  <c r="AQ362" i="11" s="1"/>
  <c r="AP362" i="11" s="1"/>
  <c r="AO362" i="11" s="1"/>
  <c r="AN362" i="11" s="1"/>
  <c r="AM362" i="11" s="1"/>
  <c r="AL362" i="11" s="1"/>
  <c r="P360" i="11"/>
  <c r="S360" i="11" s="1"/>
  <c r="AU360" i="11"/>
  <c r="P345" i="11"/>
  <c r="AU345" i="11"/>
  <c r="G345" i="11"/>
  <c r="Z345" i="11"/>
  <c r="AU364" i="11"/>
  <c r="AT361" i="11"/>
  <c r="AS361" i="11" s="1"/>
  <c r="AR361" i="11" s="1"/>
  <c r="AQ361" i="11" s="1"/>
  <c r="AP361" i="11" s="1"/>
  <c r="AO361" i="11" s="1"/>
  <c r="AN361" i="11" s="1"/>
  <c r="AM361" i="11" s="1"/>
  <c r="AL361" i="11" s="1"/>
  <c r="AC346" i="11"/>
  <c r="V346" i="11"/>
  <c r="L346" i="11"/>
  <c r="G358" i="11"/>
  <c r="Z358" i="11"/>
  <c r="P358" i="11"/>
  <c r="S358" i="11" s="1"/>
  <c r="AU358" i="11"/>
  <c r="L355" i="11"/>
  <c r="AC355" i="11"/>
  <c r="AC350" i="11"/>
  <c r="U346" i="11"/>
  <c r="AF346" i="11"/>
  <c r="G342" i="11"/>
  <c r="Z342" i="11"/>
  <c r="P342" i="11"/>
  <c r="AT348" i="11"/>
  <c r="AS348" i="11" s="1"/>
  <c r="AR348" i="11" s="1"/>
  <c r="AQ348" i="11" s="1"/>
  <c r="AP348" i="11" s="1"/>
  <c r="AO348" i="11" s="1"/>
  <c r="AN348" i="11" s="1"/>
  <c r="AM348" i="11" s="1"/>
  <c r="AL348" i="11" s="1"/>
  <c r="AC348" i="11"/>
  <c r="P355" i="11"/>
  <c r="S355" i="11" s="1"/>
  <c r="AR350" i="11"/>
  <c r="AQ350" i="11" s="1"/>
  <c r="AP350" i="11" s="1"/>
  <c r="AO350" i="11" s="1"/>
  <c r="AN350" i="11" s="1"/>
  <c r="AM350" i="11" s="1"/>
  <c r="AL350" i="11" s="1"/>
  <c r="AT343" i="11"/>
  <c r="AS343" i="11" s="1"/>
  <c r="AR343" i="11" s="1"/>
  <c r="AQ343" i="11" s="1"/>
  <c r="AP343" i="11" s="1"/>
  <c r="AO343" i="11" s="1"/>
  <c r="AN343" i="11" s="1"/>
  <c r="AM343" i="11" s="1"/>
  <c r="AL343" i="11" s="1"/>
  <c r="P343" i="11"/>
  <c r="S343" i="11" s="1"/>
  <c r="AQ363" i="11"/>
  <c r="AP363" i="11" s="1"/>
  <c r="AO363" i="11" s="1"/>
  <c r="AN363" i="11" s="1"/>
  <c r="AM363" i="11" s="1"/>
  <c r="AL363" i="11" s="1"/>
  <c r="AU346" i="11"/>
  <c r="Z355" i="11"/>
  <c r="Z343" i="11"/>
  <c r="AJ305" i="9"/>
  <c r="AK305" i="9"/>
  <c r="AI305" i="9"/>
  <c r="AI258" i="9"/>
  <c r="AH258" i="9" s="1"/>
  <c r="AA258" i="9" s="1"/>
  <c r="AB258" i="9" s="1"/>
  <c r="AK258" i="9"/>
  <c r="AJ258" i="9"/>
  <c r="AI413" i="9"/>
  <c r="AJ413" i="9"/>
  <c r="AH413" i="9" s="1"/>
  <c r="AK413" i="9"/>
  <c r="AK282" i="9"/>
  <c r="AI282" i="9"/>
  <c r="AJ282" i="9"/>
  <c r="AI203" i="9"/>
  <c r="AJ203" i="9"/>
  <c r="AK203" i="9"/>
  <c r="AJ346" i="9"/>
  <c r="AI346" i="9"/>
  <c r="AK346" i="9"/>
  <c r="AT595" i="9"/>
  <c r="AS595" i="9" s="1"/>
  <c r="AR595" i="9" s="1"/>
  <c r="AQ595" i="9" s="1"/>
  <c r="AP595" i="9" s="1"/>
  <c r="AO595" i="9" s="1"/>
  <c r="AN595" i="9" s="1"/>
  <c r="AM595" i="9" s="1"/>
  <c r="AL595" i="9" s="1"/>
  <c r="AK366" i="9"/>
  <c r="AI366" i="9"/>
  <c r="AJ366" i="9"/>
  <c r="AI82" i="9"/>
  <c r="AK82" i="9"/>
  <c r="AJ82" i="9"/>
  <c r="AI85" i="9"/>
  <c r="AJ85" i="9"/>
  <c r="AK85" i="9"/>
  <c r="AJ243" i="9"/>
  <c r="AK243" i="9"/>
  <c r="AI243" i="9"/>
  <c r="AJ434" i="9"/>
  <c r="AI434" i="9"/>
  <c r="AK434" i="9"/>
  <c r="AJ121" i="9"/>
  <c r="AH121" i="9" s="1"/>
  <c r="AA121" i="9" s="1"/>
  <c r="AK121" i="9"/>
  <c r="AI121" i="9"/>
  <c r="AJ147" i="9"/>
  <c r="AK147" i="9"/>
  <c r="AI147" i="9"/>
  <c r="AJ207" i="9"/>
  <c r="AI207" i="9"/>
  <c r="AK207" i="9"/>
  <c r="Z491" i="9"/>
  <c r="P491" i="9"/>
  <c r="AU491" i="9"/>
  <c r="Z471" i="9"/>
  <c r="G471" i="9"/>
  <c r="G453" i="9"/>
  <c r="Z453" i="9"/>
  <c r="G595" i="9"/>
  <c r="K595" i="9" s="1"/>
  <c r="G608" i="9"/>
  <c r="K608" i="9" s="1"/>
  <c r="AH397" i="9"/>
  <c r="AA397" i="9" s="1"/>
  <c r="AJ299" i="9"/>
  <c r="AH123" i="9"/>
  <c r="AA123" i="9" s="1"/>
  <c r="AB123" i="9" s="1"/>
  <c r="AH271" i="9"/>
  <c r="AA271" i="9" s="1"/>
  <c r="AH343" i="9"/>
  <c r="AA343" i="9" s="1"/>
  <c r="AB343" i="9" s="1"/>
  <c r="AK293" i="9"/>
  <c r="AJ253" i="9"/>
  <c r="AH284" i="9"/>
  <c r="AA284" i="9" s="1"/>
  <c r="AH240" i="9"/>
  <c r="AA240" i="9" s="1"/>
  <c r="AJ135" i="9"/>
  <c r="AT170" i="9"/>
  <c r="AS170" i="9" s="1"/>
  <c r="AR170" i="9" s="1"/>
  <c r="AQ170" i="9" s="1"/>
  <c r="AP170" i="9" s="1"/>
  <c r="AO170" i="9" s="1"/>
  <c r="AN170" i="9" s="1"/>
  <c r="AM170" i="9" s="1"/>
  <c r="AL170" i="9" s="1"/>
  <c r="AK259" i="9"/>
  <c r="AJ259" i="9"/>
  <c r="AI259" i="9"/>
  <c r="AU269" i="9"/>
  <c r="AT269" i="9" s="1"/>
  <c r="AS269" i="9" s="1"/>
  <c r="AR269" i="9" s="1"/>
  <c r="AQ269" i="9" s="1"/>
  <c r="AP269" i="9" s="1"/>
  <c r="AO269" i="9" s="1"/>
  <c r="AN269" i="9" s="1"/>
  <c r="AM269" i="9" s="1"/>
  <c r="AL269" i="9" s="1"/>
  <c r="Z269" i="9"/>
  <c r="Z231" i="9"/>
  <c r="G231" i="9"/>
  <c r="I231" i="9" s="1"/>
  <c r="AU205" i="9"/>
  <c r="AT205" i="9" s="1"/>
  <c r="AS205" i="9" s="1"/>
  <c r="AR205" i="9" s="1"/>
  <c r="AQ205" i="9" s="1"/>
  <c r="AP205" i="9" s="1"/>
  <c r="AO205" i="9" s="1"/>
  <c r="AN205" i="9" s="1"/>
  <c r="AM205" i="9" s="1"/>
  <c r="AL205" i="9" s="1"/>
  <c r="Z205" i="9"/>
  <c r="G205" i="9"/>
  <c r="I205" i="9" s="1"/>
  <c r="Z70" i="9"/>
  <c r="G70" i="9"/>
  <c r="J70" i="9" s="1"/>
  <c r="AU70" i="9"/>
  <c r="Z25" i="9"/>
  <c r="G25" i="9"/>
  <c r="I25" i="9" s="1"/>
  <c r="AU25" i="9"/>
  <c r="P502" i="9"/>
  <c r="P500" i="9"/>
  <c r="Z500" i="9"/>
  <c r="AU500" i="9"/>
  <c r="P495" i="9"/>
  <c r="Z495" i="9"/>
  <c r="AU495" i="9"/>
  <c r="G495" i="9"/>
  <c r="G456" i="9"/>
  <c r="P456" i="9"/>
  <c r="AU456" i="9"/>
  <c r="AU385" i="9"/>
  <c r="Z385" i="9"/>
  <c r="G368" i="9"/>
  <c r="P368" i="9"/>
  <c r="Z368" i="9"/>
  <c r="AK538" i="9"/>
  <c r="AI253" i="9"/>
  <c r="AI135" i="9"/>
  <c r="AK245" i="9"/>
  <c r="AS83" i="9"/>
  <c r="AR83" i="9" s="1"/>
  <c r="AQ83" i="9" s="1"/>
  <c r="AP83" i="9" s="1"/>
  <c r="AO83" i="9" s="1"/>
  <c r="AN83" i="9" s="1"/>
  <c r="AM83" i="9" s="1"/>
  <c r="AL83" i="9" s="1"/>
  <c r="AJ168" i="9"/>
  <c r="AI168" i="9"/>
  <c r="AK168" i="9"/>
  <c r="G381" i="9"/>
  <c r="AU381" i="9"/>
  <c r="AT381" i="9" s="1"/>
  <c r="AS381" i="9" s="1"/>
  <c r="AR381" i="9" s="1"/>
  <c r="AQ381" i="9" s="1"/>
  <c r="AP381" i="9" s="1"/>
  <c r="AO381" i="9" s="1"/>
  <c r="AN381" i="9" s="1"/>
  <c r="AM381" i="9" s="1"/>
  <c r="AL381" i="9" s="1"/>
  <c r="AU296" i="9"/>
  <c r="Z296" i="9"/>
  <c r="G283" i="9"/>
  <c r="I283" i="9" s="1"/>
  <c r="Z283" i="9"/>
  <c r="AU283" i="9"/>
  <c r="AT283" i="9" s="1"/>
  <c r="AS283" i="9" s="1"/>
  <c r="AR283" i="9" s="1"/>
  <c r="AQ283" i="9" s="1"/>
  <c r="AP283" i="9" s="1"/>
  <c r="AO283" i="9" s="1"/>
  <c r="AN283" i="9" s="1"/>
  <c r="AM283" i="9" s="1"/>
  <c r="AL283" i="9" s="1"/>
  <c r="Z233" i="9"/>
  <c r="AU233" i="9"/>
  <c r="AT233" i="9" s="1"/>
  <c r="AS233" i="9" s="1"/>
  <c r="AR233" i="9" s="1"/>
  <c r="AQ233" i="9" s="1"/>
  <c r="AP233" i="9" s="1"/>
  <c r="AO233" i="9" s="1"/>
  <c r="AN233" i="9" s="1"/>
  <c r="AM233" i="9" s="1"/>
  <c r="AL233" i="9" s="1"/>
  <c r="G233" i="9"/>
  <c r="K233" i="9" s="1"/>
  <c r="Z210" i="9"/>
  <c r="AU210" i="9"/>
  <c r="AT210" i="9" s="1"/>
  <c r="AS210" i="9" s="1"/>
  <c r="AR210" i="9" s="1"/>
  <c r="AQ210" i="9" s="1"/>
  <c r="AP210" i="9" s="1"/>
  <c r="AO210" i="9" s="1"/>
  <c r="AN210" i="9" s="1"/>
  <c r="AM210" i="9" s="1"/>
  <c r="AL210" i="9" s="1"/>
  <c r="G156" i="9"/>
  <c r="I156" i="9" s="1"/>
  <c r="Z156" i="9"/>
  <c r="AU122" i="9"/>
  <c r="AT122" i="9" s="1"/>
  <c r="AS122" i="9" s="1"/>
  <c r="AR122" i="9" s="1"/>
  <c r="AQ122" i="9" s="1"/>
  <c r="AP122" i="9" s="1"/>
  <c r="AO122" i="9" s="1"/>
  <c r="AN122" i="9" s="1"/>
  <c r="AM122" i="9" s="1"/>
  <c r="AL122" i="9" s="1"/>
  <c r="Z122" i="9"/>
  <c r="G122" i="9"/>
  <c r="G117" i="9"/>
  <c r="AU117" i="9"/>
  <c r="Z117" i="9"/>
  <c r="G87" i="9"/>
  <c r="AU87" i="9"/>
  <c r="Z87" i="9"/>
  <c r="Z36" i="9"/>
  <c r="AA36" i="9" s="1"/>
  <c r="G36" i="9"/>
  <c r="I36" i="9" s="1"/>
  <c r="Z32" i="9"/>
  <c r="AU32" i="9"/>
  <c r="G32" i="9"/>
  <c r="I32" i="9" s="1"/>
  <c r="Z30" i="9"/>
  <c r="AU30" i="9"/>
  <c r="AT30" i="9" s="1"/>
  <c r="AS30" i="9" s="1"/>
  <c r="AR30" i="9" s="1"/>
  <c r="AQ30" i="9" s="1"/>
  <c r="AP30" i="9" s="1"/>
  <c r="AO30" i="9" s="1"/>
  <c r="AN30" i="9" s="1"/>
  <c r="AM30" i="9" s="1"/>
  <c r="AL30" i="9" s="1"/>
  <c r="G30" i="9"/>
  <c r="I30" i="9" s="1"/>
  <c r="Z28" i="9"/>
  <c r="G28" i="9"/>
  <c r="I28" i="9" s="1"/>
  <c r="G546" i="9"/>
  <c r="P546" i="9"/>
  <c r="Z546" i="9"/>
  <c r="AU546" i="9"/>
  <c r="Z474" i="9"/>
  <c r="AU474" i="9"/>
  <c r="G474" i="9"/>
  <c r="AC474" i="9" s="1"/>
  <c r="G428" i="9"/>
  <c r="P428" i="9"/>
  <c r="Z428" i="9"/>
  <c r="AU400" i="9"/>
  <c r="Z400" i="9"/>
  <c r="G400" i="9"/>
  <c r="K400" i="9" s="1"/>
  <c r="Z100" i="9"/>
  <c r="AU100" i="9"/>
  <c r="AT100" i="9" s="1"/>
  <c r="AS100" i="9" s="1"/>
  <c r="AR100" i="9" s="1"/>
  <c r="AQ100" i="9" s="1"/>
  <c r="AP100" i="9" s="1"/>
  <c r="AO100" i="9" s="1"/>
  <c r="AN100" i="9" s="1"/>
  <c r="AM100" i="9" s="1"/>
  <c r="AL100" i="9" s="1"/>
  <c r="G100" i="9"/>
  <c r="I100" i="9" s="1"/>
  <c r="L508" i="9"/>
  <c r="AT599" i="9"/>
  <c r="AS599" i="9" s="1"/>
  <c r="AR599" i="9" s="1"/>
  <c r="AQ599" i="9" s="1"/>
  <c r="AP599" i="9" s="1"/>
  <c r="AO599" i="9" s="1"/>
  <c r="AN599" i="9" s="1"/>
  <c r="AM599" i="9" s="1"/>
  <c r="AL599" i="9" s="1"/>
  <c r="AK333" i="9"/>
  <c r="AH40" i="9"/>
  <c r="AA40" i="9" s="1"/>
  <c r="AB40" i="9" s="1"/>
  <c r="AJ538" i="9"/>
  <c r="AH538" i="9" s="1"/>
  <c r="AA538" i="9" s="1"/>
  <c r="AB538" i="9" s="1"/>
  <c r="AK306" i="9"/>
  <c r="AK200" i="9"/>
  <c r="AK514" i="9"/>
  <c r="AK569" i="9"/>
  <c r="AJ245" i="9"/>
  <c r="AH245" i="9" s="1"/>
  <c r="AA245" i="9" s="1"/>
  <c r="AB245" i="9" s="1"/>
  <c r="Z517" i="9"/>
  <c r="AU517" i="9"/>
  <c r="AT517" i="9" s="1"/>
  <c r="AS517" i="9" s="1"/>
  <c r="AR517" i="9" s="1"/>
  <c r="AQ517" i="9" s="1"/>
  <c r="AP517" i="9" s="1"/>
  <c r="AO517" i="9" s="1"/>
  <c r="AN517" i="9" s="1"/>
  <c r="AM517" i="9" s="1"/>
  <c r="AL517" i="9" s="1"/>
  <c r="G399" i="9"/>
  <c r="K399" i="9" s="1"/>
  <c r="Z399" i="9"/>
  <c r="AU399" i="9"/>
  <c r="AT399" i="9" s="1"/>
  <c r="AS399" i="9" s="1"/>
  <c r="AR399" i="9" s="1"/>
  <c r="AQ399" i="9" s="1"/>
  <c r="AP399" i="9" s="1"/>
  <c r="AO399" i="9" s="1"/>
  <c r="AN399" i="9" s="1"/>
  <c r="AM399" i="9" s="1"/>
  <c r="AL399" i="9" s="1"/>
  <c r="AK399" i="9" s="1"/>
  <c r="AU390" i="9"/>
  <c r="AT390" i="9" s="1"/>
  <c r="G390" i="9"/>
  <c r="K390" i="9" s="1"/>
  <c r="Z390" i="9"/>
  <c r="G235" i="9"/>
  <c r="I235" i="9" s="1"/>
  <c r="Z235" i="9"/>
  <c r="AT228" i="9"/>
  <c r="AS228" i="9" s="1"/>
  <c r="AR228" i="9" s="1"/>
  <c r="AQ228" i="9" s="1"/>
  <c r="AP228" i="9" s="1"/>
  <c r="AO228" i="9" s="1"/>
  <c r="AN228" i="9" s="1"/>
  <c r="AM228" i="9" s="1"/>
  <c r="AL228" i="9" s="1"/>
  <c r="Z220" i="9"/>
  <c r="AU220" i="9"/>
  <c r="AT220" i="9" s="1"/>
  <c r="AS220" i="9" s="1"/>
  <c r="AR220" i="9" s="1"/>
  <c r="AQ220" i="9" s="1"/>
  <c r="AP220" i="9" s="1"/>
  <c r="AO220" i="9" s="1"/>
  <c r="AN220" i="9" s="1"/>
  <c r="AM220" i="9" s="1"/>
  <c r="AL220" i="9" s="1"/>
  <c r="G220" i="9"/>
  <c r="Z215" i="9"/>
  <c r="AU215" i="9"/>
  <c r="AT215" i="9" s="1"/>
  <c r="AS215" i="9" s="1"/>
  <c r="AR215" i="9" s="1"/>
  <c r="AQ215" i="9" s="1"/>
  <c r="AP215" i="9" s="1"/>
  <c r="AO215" i="9" s="1"/>
  <c r="AN215" i="9" s="1"/>
  <c r="AM215" i="9" s="1"/>
  <c r="AL215" i="9" s="1"/>
  <c r="G215" i="9"/>
  <c r="I215" i="9" s="1"/>
  <c r="Z140" i="9"/>
  <c r="G140" i="9"/>
  <c r="I140" i="9" s="1"/>
  <c r="R104" i="9"/>
  <c r="AU104" i="9"/>
  <c r="AT104" i="9" s="1"/>
  <c r="AS104" i="9" s="1"/>
  <c r="AR104" i="9" s="1"/>
  <c r="AQ104" i="9" s="1"/>
  <c r="AP104" i="9" s="1"/>
  <c r="AO104" i="9" s="1"/>
  <c r="AN104" i="9" s="1"/>
  <c r="AM104" i="9" s="1"/>
  <c r="AL104" i="9" s="1"/>
  <c r="G54" i="9"/>
  <c r="H54" i="9" s="1"/>
  <c r="Z54" i="9"/>
  <c r="AU54" i="9"/>
  <c r="AT54" i="9" s="1"/>
  <c r="AS54" i="9" s="1"/>
  <c r="AR54" i="9" s="1"/>
  <c r="AQ54" i="9" s="1"/>
  <c r="AP54" i="9" s="1"/>
  <c r="AO54" i="9" s="1"/>
  <c r="AN54" i="9" s="1"/>
  <c r="AM54" i="9" s="1"/>
  <c r="AL54" i="9" s="1"/>
  <c r="AU45" i="9"/>
  <c r="AT45" i="9" s="1"/>
  <c r="AS45" i="9" s="1"/>
  <c r="AR45" i="9" s="1"/>
  <c r="AQ45" i="9" s="1"/>
  <c r="AP45" i="9" s="1"/>
  <c r="AO45" i="9" s="1"/>
  <c r="AN45" i="9" s="1"/>
  <c r="AM45" i="9" s="1"/>
  <c r="AL45" i="9" s="1"/>
  <c r="G45" i="9"/>
  <c r="H45" i="9" s="1"/>
  <c r="Z45" i="9"/>
  <c r="G42" i="9"/>
  <c r="H42" i="9" s="1"/>
  <c r="AU42" i="9"/>
  <c r="AT42" i="9" s="1"/>
  <c r="AS42" i="9" s="1"/>
  <c r="AR42" i="9" s="1"/>
  <c r="AQ42" i="9" s="1"/>
  <c r="AP42" i="9" s="1"/>
  <c r="AO42" i="9" s="1"/>
  <c r="AN42" i="9" s="1"/>
  <c r="AM42" i="9" s="1"/>
  <c r="AL42" i="9" s="1"/>
  <c r="AU488" i="9"/>
  <c r="AT488" i="9" s="1"/>
  <c r="P488" i="9"/>
  <c r="Z192" i="9"/>
  <c r="AU192" i="9"/>
  <c r="AT192" i="9" s="1"/>
  <c r="AS192" i="9" s="1"/>
  <c r="AR192" i="9" s="1"/>
  <c r="AQ192" i="9" s="1"/>
  <c r="AP192" i="9" s="1"/>
  <c r="AO192" i="9" s="1"/>
  <c r="AN192" i="9" s="1"/>
  <c r="AM192" i="9" s="1"/>
  <c r="AL192" i="9" s="1"/>
  <c r="G192" i="9"/>
  <c r="G520" i="9"/>
  <c r="Z520" i="9"/>
  <c r="AJ333" i="9"/>
  <c r="AH333" i="9" s="1"/>
  <c r="AA333" i="9" s="1"/>
  <c r="AB333" i="9" s="1"/>
  <c r="AJ191" i="9"/>
  <c r="AJ306" i="9"/>
  <c r="AH306" i="9" s="1"/>
  <c r="AA306" i="9" s="1"/>
  <c r="AB306" i="9" s="1"/>
  <c r="AK204" i="9"/>
  <c r="AJ200" i="9"/>
  <c r="AJ514" i="9"/>
  <c r="AH514" i="9" s="1"/>
  <c r="AJ569" i="9"/>
  <c r="AH569" i="9" s="1"/>
  <c r="AA569" i="9" s="1"/>
  <c r="AB569" i="9" s="1"/>
  <c r="G437" i="9"/>
  <c r="Z437" i="9"/>
  <c r="AU437" i="9"/>
  <c r="AT437" i="9" s="1"/>
  <c r="AS437" i="9" s="1"/>
  <c r="AR437" i="9" s="1"/>
  <c r="AQ437" i="9" s="1"/>
  <c r="AP437" i="9" s="1"/>
  <c r="AO437" i="9" s="1"/>
  <c r="AN437" i="9" s="1"/>
  <c r="AM437" i="9" s="1"/>
  <c r="AL437" i="9" s="1"/>
  <c r="Z417" i="9"/>
  <c r="AU417" i="9"/>
  <c r="AT417" i="9" s="1"/>
  <c r="AS417" i="9" s="1"/>
  <c r="AR417" i="9" s="1"/>
  <c r="AQ417" i="9" s="1"/>
  <c r="AP417" i="9" s="1"/>
  <c r="AO417" i="9" s="1"/>
  <c r="AN417" i="9" s="1"/>
  <c r="AM417" i="9" s="1"/>
  <c r="AL417" i="9" s="1"/>
  <c r="G275" i="9"/>
  <c r="I275" i="9" s="1"/>
  <c r="AU275" i="9"/>
  <c r="AT275" i="9" s="1"/>
  <c r="AS275" i="9" s="1"/>
  <c r="AR275" i="9" s="1"/>
  <c r="AQ275" i="9" s="1"/>
  <c r="AP275" i="9" s="1"/>
  <c r="AO275" i="9" s="1"/>
  <c r="AN275" i="9" s="1"/>
  <c r="AM275" i="9" s="1"/>
  <c r="AL275" i="9" s="1"/>
  <c r="Z275" i="9"/>
  <c r="AU230" i="9"/>
  <c r="AT230" i="9" s="1"/>
  <c r="AS230" i="9" s="1"/>
  <c r="AR230" i="9" s="1"/>
  <c r="AQ230" i="9" s="1"/>
  <c r="AP230" i="9" s="1"/>
  <c r="AO230" i="9" s="1"/>
  <c r="AN230" i="9" s="1"/>
  <c r="AM230" i="9" s="1"/>
  <c r="AL230" i="9" s="1"/>
  <c r="AK230" i="9" s="1"/>
  <c r="Z230" i="9"/>
  <c r="G230" i="9"/>
  <c r="I230" i="9" s="1"/>
  <c r="AU153" i="9"/>
  <c r="AT153" i="9" s="1"/>
  <c r="AS153" i="9" s="1"/>
  <c r="AR153" i="9" s="1"/>
  <c r="AQ153" i="9" s="1"/>
  <c r="AP153" i="9" s="1"/>
  <c r="AO153" i="9" s="1"/>
  <c r="AN153" i="9" s="1"/>
  <c r="AM153" i="9" s="1"/>
  <c r="AL153" i="9" s="1"/>
  <c r="Z153" i="9"/>
  <c r="G153" i="9"/>
  <c r="G106" i="9"/>
  <c r="I106" i="9" s="1"/>
  <c r="Z106" i="9"/>
  <c r="AU106" i="9"/>
  <c r="AT106" i="9" s="1"/>
  <c r="AS106" i="9" s="1"/>
  <c r="AR106" i="9" s="1"/>
  <c r="AQ106" i="9" s="1"/>
  <c r="AP106" i="9" s="1"/>
  <c r="AO106" i="9" s="1"/>
  <c r="AN106" i="9" s="1"/>
  <c r="AM106" i="9" s="1"/>
  <c r="AL106" i="9" s="1"/>
  <c r="Z61" i="9"/>
  <c r="G61" i="9"/>
  <c r="J61" i="9" s="1"/>
  <c r="AU61" i="9"/>
  <c r="AU60" i="9"/>
  <c r="AT60" i="9" s="1"/>
  <c r="AS60" i="9" s="1"/>
  <c r="AR60" i="9" s="1"/>
  <c r="AQ60" i="9" s="1"/>
  <c r="AP60" i="9" s="1"/>
  <c r="AO60" i="9" s="1"/>
  <c r="AN60" i="9" s="1"/>
  <c r="AM60" i="9" s="1"/>
  <c r="AL60" i="9" s="1"/>
  <c r="Z60" i="9"/>
  <c r="AJ27" i="9"/>
  <c r="AI27" i="9"/>
  <c r="AK27" i="9"/>
  <c r="G467" i="9"/>
  <c r="Z467" i="9"/>
  <c r="Z564" i="9"/>
  <c r="AU564" i="9"/>
  <c r="AT564" i="9" s="1"/>
  <c r="AS564" i="9" s="1"/>
  <c r="AR564" i="9" s="1"/>
  <c r="AQ564" i="9" s="1"/>
  <c r="AP564" i="9" s="1"/>
  <c r="AO564" i="9" s="1"/>
  <c r="AN564" i="9" s="1"/>
  <c r="AM564" i="9" s="1"/>
  <c r="AL564" i="9" s="1"/>
  <c r="G564" i="9"/>
  <c r="K564" i="9" s="1"/>
  <c r="Z294" i="9"/>
  <c r="G294" i="9"/>
  <c r="AU294" i="9"/>
  <c r="AT250" i="9"/>
  <c r="AS250" i="9" s="1"/>
  <c r="AR250" i="9" s="1"/>
  <c r="AQ250" i="9" s="1"/>
  <c r="AP250" i="9" s="1"/>
  <c r="AO250" i="9" s="1"/>
  <c r="AN250" i="9" s="1"/>
  <c r="AM250" i="9" s="1"/>
  <c r="AL250" i="9" s="1"/>
  <c r="G133" i="9"/>
  <c r="I133" i="9" s="1"/>
  <c r="Z133" i="9"/>
  <c r="AU133" i="9"/>
  <c r="AT133" i="9" s="1"/>
  <c r="AS133" i="9" s="1"/>
  <c r="AR133" i="9" s="1"/>
  <c r="AQ133" i="9" s="1"/>
  <c r="AP133" i="9" s="1"/>
  <c r="AO133" i="9" s="1"/>
  <c r="AN133" i="9" s="1"/>
  <c r="AM133" i="9" s="1"/>
  <c r="AL133" i="9" s="1"/>
  <c r="Z506" i="9"/>
  <c r="G506" i="9"/>
  <c r="L506" i="9" s="1"/>
  <c r="P463" i="9"/>
  <c r="Z463" i="9"/>
  <c r="AU463" i="9"/>
  <c r="G450" i="9"/>
  <c r="AU450" i="9"/>
  <c r="AJ322" i="9"/>
  <c r="AI191" i="9"/>
  <c r="AH248" i="9"/>
  <c r="AA248" i="9" s="1"/>
  <c r="AB248" i="9" s="1"/>
  <c r="AJ204" i="9"/>
  <c r="AH90" i="9"/>
  <c r="AA90" i="9" s="1"/>
  <c r="AB90" i="9" s="1"/>
  <c r="AH29" i="9"/>
  <c r="AA29" i="9" s="1"/>
  <c r="AB29" i="9" s="1"/>
  <c r="AT255" i="9"/>
  <c r="AS255" i="9" s="1"/>
  <c r="AR255" i="9" s="1"/>
  <c r="AQ255" i="9" s="1"/>
  <c r="AP255" i="9" s="1"/>
  <c r="AO255" i="9" s="1"/>
  <c r="AN255" i="9" s="1"/>
  <c r="AM255" i="9" s="1"/>
  <c r="AL255" i="9" s="1"/>
  <c r="AS28" i="9"/>
  <c r="AR28" i="9" s="1"/>
  <c r="AQ28" i="9" s="1"/>
  <c r="AP28" i="9" s="1"/>
  <c r="AO28" i="9" s="1"/>
  <c r="AN28" i="9" s="1"/>
  <c r="AM28" i="9" s="1"/>
  <c r="AL28" i="9" s="1"/>
  <c r="AU313" i="9"/>
  <c r="G313" i="9"/>
  <c r="I313" i="9" s="1"/>
  <c r="Z313" i="9"/>
  <c r="G300" i="9"/>
  <c r="J300" i="9" s="1"/>
  <c r="AU300" i="9"/>
  <c r="AT300" i="9" s="1"/>
  <c r="AS300" i="9" s="1"/>
  <c r="AR300" i="9" s="1"/>
  <c r="AQ300" i="9" s="1"/>
  <c r="AP300" i="9" s="1"/>
  <c r="AO300" i="9" s="1"/>
  <c r="AN300" i="9" s="1"/>
  <c r="AM300" i="9" s="1"/>
  <c r="AL300" i="9" s="1"/>
  <c r="Z300" i="9"/>
  <c r="AU290" i="9"/>
  <c r="AT290" i="9" s="1"/>
  <c r="AS290" i="9" s="1"/>
  <c r="AR290" i="9" s="1"/>
  <c r="AQ290" i="9" s="1"/>
  <c r="AP290" i="9" s="1"/>
  <c r="AO290" i="9" s="1"/>
  <c r="AN290" i="9" s="1"/>
  <c r="AM290" i="9" s="1"/>
  <c r="AL290" i="9" s="1"/>
  <c r="AK290" i="9" s="1"/>
  <c r="G290" i="9"/>
  <c r="K290" i="9" s="1"/>
  <c r="AU265" i="9"/>
  <c r="AT265" i="9" s="1"/>
  <c r="G265" i="9"/>
  <c r="K265" i="9" s="1"/>
  <c r="Z265" i="9"/>
  <c r="G256" i="9"/>
  <c r="K256" i="9" s="1"/>
  <c r="Z256" i="9"/>
  <c r="G86" i="9"/>
  <c r="Z86" i="9"/>
  <c r="AU86" i="9"/>
  <c r="AT86" i="9" s="1"/>
  <c r="AS86" i="9" s="1"/>
  <c r="AR86" i="9" s="1"/>
  <c r="AQ86" i="9" s="1"/>
  <c r="AP86" i="9" s="1"/>
  <c r="AO86" i="9" s="1"/>
  <c r="AN86" i="9" s="1"/>
  <c r="AM86" i="9" s="1"/>
  <c r="AL86" i="9" s="1"/>
  <c r="Z78" i="9"/>
  <c r="AA78" i="9" s="1"/>
  <c r="G78" i="9"/>
  <c r="I78" i="9" s="1"/>
  <c r="AU533" i="9"/>
  <c r="P533" i="9"/>
  <c r="Z531" i="9"/>
  <c r="AU531" i="9"/>
  <c r="AT531" i="9" s="1"/>
  <c r="AS531" i="9" s="1"/>
  <c r="AR531" i="9" s="1"/>
  <c r="AQ531" i="9" s="1"/>
  <c r="AP531" i="9" s="1"/>
  <c r="AO531" i="9" s="1"/>
  <c r="AN531" i="9" s="1"/>
  <c r="AM531" i="9" s="1"/>
  <c r="AL531" i="9" s="1"/>
  <c r="P531" i="9"/>
  <c r="G524" i="9"/>
  <c r="Z524" i="9"/>
  <c r="AU521" i="9"/>
  <c r="P521" i="9"/>
  <c r="P501" i="9"/>
  <c r="Z501" i="9"/>
  <c r="G501" i="9"/>
  <c r="L501" i="9" s="1"/>
  <c r="P492" i="9"/>
  <c r="AU492" i="9"/>
  <c r="AT492" i="9" s="1"/>
  <c r="AS492" i="9" s="1"/>
  <c r="AR492" i="9" s="1"/>
  <c r="AQ492" i="9" s="1"/>
  <c r="AP492" i="9" s="1"/>
  <c r="AO492" i="9" s="1"/>
  <c r="AN492" i="9" s="1"/>
  <c r="AM492" i="9" s="1"/>
  <c r="AL492" i="9" s="1"/>
  <c r="Z484" i="9"/>
  <c r="P484" i="9"/>
  <c r="AU484" i="9"/>
  <c r="G478" i="9"/>
  <c r="P478" i="9"/>
  <c r="Z478" i="9"/>
  <c r="P464" i="9"/>
  <c r="S464" i="9" s="1"/>
  <c r="U464" i="9" s="1"/>
  <c r="AU464" i="9"/>
  <c r="G464" i="9"/>
  <c r="L464" i="9" s="1"/>
  <c r="Z464" i="9"/>
  <c r="Z445" i="9"/>
  <c r="AU387" i="9"/>
  <c r="AT387" i="9" s="1"/>
  <c r="G387" i="9"/>
  <c r="P387" i="9"/>
  <c r="G377" i="9"/>
  <c r="P377" i="9"/>
  <c r="Z377" i="9"/>
  <c r="AU377" i="9"/>
  <c r="AT377" i="9" s="1"/>
  <c r="AU368" i="9"/>
  <c r="AH293" i="9"/>
  <c r="AA293" i="9" s="1"/>
  <c r="AI322" i="9"/>
  <c r="AI568" i="9"/>
  <c r="AH568" i="9" s="1"/>
  <c r="AU528" i="9"/>
  <c r="AT528" i="9" s="1"/>
  <c r="AS528" i="9" s="1"/>
  <c r="AR528" i="9" s="1"/>
  <c r="AQ528" i="9" s="1"/>
  <c r="AP528" i="9" s="1"/>
  <c r="AO528" i="9" s="1"/>
  <c r="AN528" i="9" s="1"/>
  <c r="AM528" i="9" s="1"/>
  <c r="AL528" i="9" s="1"/>
  <c r="Z528" i="9"/>
  <c r="G528" i="9"/>
  <c r="K528" i="9" s="1"/>
  <c r="AU323" i="9"/>
  <c r="AT323" i="9" s="1"/>
  <c r="AS323" i="9" s="1"/>
  <c r="AR323" i="9" s="1"/>
  <c r="AQ323" i="9" s="1"/>
  <c r="AP323" i="9" s="1"/>
  <c r="AO323" i="9" s="1"/>
  <c r="AN323" i="9" s="1"/>
  <c r="AM323" i="9" s="1"/>
  <c r="AL323" i="9" s="1"/>
  <c r="G323" i="9"/>
  <c r="K323" i="9" s="1"/>
  <c r="Z323" i="9"/>
  <c r="Z318" i="9"/>
  <c r="AU318" i="9"/>
  <c r="AT318" i="9" s="1"/>
  <c r="AS318" i="9" s="1"/>
  <c r="AR318" i="9" s="1"/>
  <c r="AQ318" i="9" s="1"/>
  <c r="AP318" i="9" s="1"/>
  <c r="AO318" i="9" s="1"/>
  <c r="AN318" i="9" s="1"/>
  <c r="AM318" i="9" s="1"/>
  <c r="AL318" i="9" s="1"/>
  <c r="G318" i="9"/>
  <c r="Z160" i="9"/>
  <c r="G160" i="9"/>
  <c r="I160" i="9" s="1"/>
  <c r="AU160" i="9"/>
  <c r="AT160" i="9" s="1"/>
  <c r="AS160" i="9" s="1"/>
  <c r="AR160" i="9" s="1"/>
  <c r="AQ160" i="9" s="1"/>
  <c r="AP160" i="9" s="1"/>
  <c r="AO160" i="9" s="1"/>
  <c r="AN160" i="9" s="1"/>
  <c r="AM160" i="9" s="1"/>
  <c r="AL160" i="9" s="1"/>
  <c r="AU88" i="9"/>
  <c r="AT88" i="9" s="1"/>
  <c r="AS88" i="9" s="1"/>
  <c r="AR88" i="9" s="1"/>
  <c r="AQ88" i="9" s="1"/>
  <c r="AP88" i="9" s="1"/>
  <c r="AO88" i="9" s="1"/>
  <c r="AN88" i="9" s="1"/>
  <c r="AM88" i="9" s="1"/>
  <c r="AL88" i="9" s="1"/>
  <c r="G88" i="9"/>
  <c r="I88" i="9" s="1"/>
  <c r="Z88" i="9"/>
  <c r="Z47" i="9"/>
  <c r="AU47" i="9"/>
  <c r="AT47" i="9" s="1"/>
  <c r="AS47" i="9" s="1"/>
  <c r="AR47" i="9" s="1"/>
  <c r="AQ47" i="9" s="1"/>
  <c r="AP47" i="9" s="1"/>
  <c r="AO47" i="9" s="1"/>
  <c r="AN47" i="9" s="1"/>
  <c r="AM47" i="9" s="1"/>
  <c r="AL47" i="9" s="1"/>
  <c r="G47" i="9"/>
  <c r="I47" i="9" s="1"/>
  <c r="G486" i="9"/>
  <c r="L486" i="9" s="1"/>
  <c r="P486" i="9"/>
  <c r="Z486" i="9"/>
  <c r="AU486" i="9"/>
  <c r="G469" i="9"/>
  <c r="P469" i="9"/>
  <c r="Z469" i="9"/>
  <c r="AU469" i="9"/>
  <c r="Z371" i="9"/>
  <c r="P371" i="9"/>
  <c r="Z354" i="9"/>
  <c r="AU354" i="9"/>
  <c r="P354" i="9"/>
  <c r="V354" i="9" s="1"/>
  <c r="AU613" i="9"/>
  <c r="AT613" i="9" s="1"/>
  <c r="AS605" i="9"/>
  <c r="AR605" i="9" s="1"/>
  <c r="AQ605" i="9" s="1"/>
  <c r="AP605" i="9" s="1"/>
  <c r="AO605" i="9" s="1"/>
  <c r="AN605" i="9" s="1"/>
  <c r="AM605" i="9" s="1"/>
  <c r="AL605" i="9" s="1"/>
  <c r="AH102" i="9"/>
  <c r="AA102" i="9" s="1"/>
  <c r="AB102" i="9" s="1"/>
  <c r="AH304" i="9"/>
  <c r="AA304" i="9" s="1"/>
  <c r="AB304" i="9" s="1"/>
  <c r="AI154" i="9"/>
  <c r="AH154" i="9" s="1"/>
  <c r="AA154" i="9" s="1"/>
  <c r="AJ116" i="9"/>
  <c r="AH116" i="9" s="1"/>
  <c r="AH349" i="9"/>
  <c r="AA349" i="9" s="1"/>
  <c r="AB349" i="9" s="1"/>
  <c r="AK568" i="9"/>
  <c r="AH84" i="9"/>
  <c r="AA84" i="9" s="1"/>
  <c r="AB84" i="9" s="1"/>
  <c r="AU559" i="9"/>
  <c r="Z559" i="9"/>
  <c r="AU382" i="9"/>
  <c r="AT382" i="9" s="1"/>
  <c r="AS382" i="9" s="1"/>
  <c r="AR382" i="9" s="1"/>
  <c r="AQ382" i="9" s="1"/>
  <c r="AP382" i="9" s="1"/>
  <c r="AO382" i="9" s="1"/>
  <c r="AN382" i="9" s="1"/>
  <c r="AM382" i="9" s="1"/>
  <c r="AL382" i="9" s="1"/>
  <c r="G382" i="9"/>
  <c r="I382" i="9" s="1"/>
  <c r="Z382" i="9"/>
  <c r="Z292" i="9"/>
  <c r="AU292" i="9"/>
  <c r="G292" i="9"/>
  <c r="K292" i="9" s="1"/>
  <c r="Z239" i="9"/>
  <c r="AU239" i="9"/>
  <c r="AT239" i="9" s="1"/>
  <c r="AS239" i="9" s="1"/>
  <c r="AR239" i="9" s="1"/>
  <c r="AQ239" i="9" s="1"/>
  <c r="AP239" i="9" s="1"/>
  <c r="AO239" i="9" s="1"/>
  <c r="AN239" i="9" s="1"/>
  <c r="AM239" i="9" s="1"/>
  <c r="AL239" i="9" s="1"/>
  <c r="G239" i="9"/>
  <c r="K239" i="9" s="1"/>
  <c r="G95" i="9"/>
  <c r="I95" i="9" s="1"/>
  <c r="AU95" i="9"/>
  <c r="Z95" i="9"/>
  <c r="AU49" i="9"/>
  <c r="AT49" i="9" s="1"/>
  <c r="AS49" i="9" s="1"/>
  <c r="AR49" i="9" s="1"/>
  <c r="AQ49" i="9" s="1"/>
  <c r="AP49" i="9" s="1"/>
  <c r="AO49" i="9" s="1"/>
  <c r="AN49" i="9" s="1"/>
  <c r="AM49" i="9" s="1"/>
  <c r="AL49" i="9" s="1"/>
  <c r="G49" i="9"/>
  <c r="H49" i="9" s="1"/>
  <c r="Z49" i="9"/>
  <c r="G598" i="9"/>
  <c r="K598" i="9" s="1"/>
  <c r="Z598" i="9"/>
  <c r="G535" i="9"/>
  <c r="P535" i="9"/>
  <c r="Z535" i="9"/>
  <c r="AU535" i="9"/>
  <c r="G510" i="9"/>
  <c r="L510" i="9" s="1"/>
  <c r="AU510" i="9"/>
  <c r="P510" i="9"/>
  <c r="S510" i="9" s="1"/>
  <c r="U510" i="9" s="1"/>
  <c r="G498" i="9"/>
  <c r="AU498" i="9"/>
  <c r="P498" i="9"/>
  <c r="P450" i="9"/>
  <c r="S450" i="9" s="1"/>
  <c r="U450" i="9" s="1"/>
  <c r="Z424" i="9"/>
  <c r="AU424" i="9"/>
  <c r="P424" i="9"/>
  <c r="S424" i="9" s="1"/>
  <c r="U424" i="9" s="1"/>
  <c r="AU550" i="9"/>
  <c r="Z441" i="9"/>
  <c r="Z542" i="9"/>
  <c r="Z539" i="9"/>
  <c r="V526" i="9"/>
  <c r="P441" i="9"/>
  <c r="S441" i="9" s="1"/>
  <c r="U441" i="9" s="1"/>
  <c r="Z384" i="9"/>
  <c r="Z380" i="9"/>
  <c r="P379" i="9"/>
  <c r="P372" i="9"/>
  <c r="P359" i="9"/>
  <c r="P357" i="9"/>
  <c r="AC357" i="9" s="1"/>
  <c r="Z41" i="9"/>
  <c r="P550" i="9"/>
  <c r="V550" i="9" s="1"/>
  <c r="P541" i="9"/>
  <c r="G493" i="9"/>
  <c r="AC493" i="9" s="1"/>
  <c r="G441" i="9"/>
  <c r="L441" i="9" s="1"/>
  <c r="G372" i="9"/>
  <c r="AC372" i="9" s="1"/>
  <c r="G359" i="9"/>
  <c r="AU353" i="9"/>
  <c r="G240" i="9"/>
  <c r="AU213" i="9"/>
  <c r="G58" i="9"/>
  <c r="J58" i="9" s="1"/>
  <c r="G384" i="9"/>
  <c r="P380" i="9"/>
  <c r="S380" i="9" s="1"/>
  <c r="U380" i="9" s="1"/>
  <c r="AU359" i="9"/>
  <c r="S548" i="9"/>
  <c r="U548" i="9" s="1"/>
  <c r="P508" i="9"/>
  <c r="S508" i="9" s="1"/>
  <c r="U508" i="9" s="1"/>
  <c r="AU493" i="9"/>
  <c r="AU357" i="9"/>
  <c r="Z353" i="9"/>
  <c r="AU182" i="9"/>
  <c r="AU172" i="9"/>
  <c r="AU541" i="9"/>
  <c r="AT541" i="9" s="1"/>
  <c r="AU522" i="9"/>
  <c r="AT522" i="9" s="1"/>
  <c r="AS522" i="9" s="1"/>
  <c r="AR522" i="9" s="1"/>
  <c r="AQ522" i="9" s="1"/>
  <c r="AP522" i="9" s="1"/>
  <c r="AO522" i="9" s="1"/>
  <c r="AN522" i="9" s="1"/>
  <c r="AM522" i="9" s="1"/>
  <c r="AL522" i="9" s="1"/>
  <c r="G544" i="9"/>
  <c r="Z544" i="9"/>
  <c r="P544" i="9"/>
  <c r="AU544" i="9"/>
  <c r="L520" i="9"/>
  <c r="G545" i="9"/>
  <c r="P545" i="9"/>
  <c r="AT536" i="9"/>
  <c r="AS536" i="9" s="1"/>
  <c r="AR536" i="9" s="1"/>
  <c r="AQ536" i="9" s="1"/>
  <c r="AP536" i="9" s="1"/>
  <c r="AO536" i="9" s="1"/>
  <c r="AN536" i="9" s="1"/>
  <c r="AM536" i="9" s="1"/>
  <c r="AL536" i="9" s="1"/>
  <c r="AT545" i="9"/>
  <c r="AS545" i="9" s="1"/>
  <c r="AR545" i="9" s="1"/>
  <c r="AQ545" i="9" s="1"/>
  <c r="AP545" i="9" s="1"/>
  <c r="AO545" i="9" s="1"/>
  <c r="AN545" i="9" s="1"/>
  <c r="AM545" i="9" s="1"/>
  <c r="AL545" i="9" s="1"/>
  <c r="L539" i="9"/>
  <c r="G511" i="9"/>
  <c r="Z511" i="9"/>
  <c r="AU511" i="9"/>
  <c r="P511" i="9"/>
  <c r="L548" i="9"/>
  <c r="AC548" i="9"/>
  <c r="V548" i="9"/>
  <c r="S543" i="9"/>
  <c r="U543" i="9" s="1"/>
  <c r="L542" i="9"/>
  <c r="L550" i="9"/>
  <c r="V543" i="9"/>
  <c r="L543" i="9"/>
  <c r="AC543" i="9"/>
  <c r="AS542" i="9"/>
  <c r="AR542" i="9" s="1"/>
  <c r="AQ542" i="9" s="1"/>
  <c r="AP542" i="9" s="1"/>
  <c r="AO542" i="9" s="1"/>
  <c r="AN542" i="9" s="1"/>
  <c r="AM542" i="9" s="1"/>
  <c r="AL542" i="9" s="1"/>
  <c r="S541" i="9"/>
  <c r="U541" i="9" s="1"/>
  <c r="G540" i="9"/>
  <c r="Z540" i="9"/>
  <c r="AU540" i="9"/>
  <c r="P540" i="9"/>
  <c r="Z545" i="9"/>
  <c r="V541" i="9"/>
  <c r="L541" i="9"/>
  <c r="AC541" i="9"/>
  <c r="G530" i="9"/>
  <c r="Z530" i="9"/>
  <c r="P530" i="9"/>
  <c r="AU530" i="9"/>
  <c r="G534" i="9"/>
  <c r="Z534" i="9"/>
  <c r="G532" i="9"/>
  <c r="Z532" i="9"/>
  <c r="S526" i="9"/>
  <c r="U526" i="9" s="1"/>
  <c r="P524" i="9"/>
  <c r="AC524" i="9" s="1"/>
  <c r="AU524" i="9"/>
  <c r="G523" i="9"/>
  <c r="S523" i="9" s="1"/>
  <c r="U523" i="9" s="1"/>
  <c r="Z523" i="9"/>
  <c r="V522" i="9"/>
  <c r="P476" i="9"/>
  <c r="S476" i="9" s="1"/>
  <c r="U476" i="9" s="1"/>
  <c r="AU476" i="9"/>
  <c r="Z476" i="9"/>
  <c r="AT550" i="9"/>
  <c r="AS550" i="9" s="1"/>
  <c r="AR550" i="9" s="1"/>
  <c r="AQ550" i="9" s="1"/>
  <c r="AP550" i="9" s="1"/>
  <c r="AO550" i="9" s="1"/>
  <c r="AN550" i="9" s="1"/>
  <c r="AM550" i="9" s="1"/>
  <c r="AL550" i="9" s="1"/>
  <c r="Z549" i="9"/>
  <c r="G549" i="9"/>
  <c r="S549" i="9" s="1"/>
  <c r="U549" i="9" s="1"/>
  <c r="AT535" i="9"/>
  <c r="AS535" i="9" s="1"/>
  <c r="AR535" i="9" s="1"/>
  <c r="AQ535" i="9" s="1"/>
  <c r="AP535" i="9" s="1"/>
  <c r="AO535" i="9" s="1"/>
  <c r="AN535" i="9" s="1"/>
  <c r="AM535" i="9" s="1"/>
  <c r="AL535" i="9" s="1"/>
  <c r="G499" i="9"/>
  <c r="Z499" i="9"/>
  <c r="P499" i="9"/>
  <c r="AU499" i="9"/>
  <c r="G496" i="9"/>
  <c r="Z496" i="9"/>
  <c r="P496" i="9"/>
  <c r="S496" i="9" s="1"/>
  <c r="U496" i="9" s="1"/>
  <c r="AU496" i="9"/>
  <c r="G485" i="9"/>
  <c r="Z485" i="9"/>
  <c r="AU485" i="9"/>
  <c r="P485" i="9"/>
  <c r="S485" i="9" s="1"/>
  <c r="U485" i="9" s="1"/>
  <c r="AT478" i="9"/>
  <c r="AS478" i="9" s="1"/>
  <c r="AR478" i="9" s="1"/>
  <c r="AQ478" i="9" s="1"/>
  <c r="AP478" i="9" s="1"/>
  <c r="AO478" i="9" s="1"/>
  <c r="AN478" i="9" s="1"/>
  <c r="AM478" i="9" s="1"/>
  <c r="AL478" i="9" s="1"/>
  <c r="AT533" i="9"/>
  <c r="AS533" i="9" s="1"/>
  <c r="AR533" i="9" s="1"/>
  <c r="AQ533" i="9" s="1"/>
  <c r="AP533" i="9" s="1"/>
  <c r="AO533" i="9" s="1"/>
  <c r="AN533" i="9" s="1"/>
  <c r="AM533" i="9" s="1"/>
  <c r="AL533" i="9" s="1"/>
  <c r="AT523" i="9"/>
  <c r="AS523" i="9" s="1"/>
  <c r="AR523" i="9" s="1"/>
  <c r="AQ523" i="9" s="1"/>
  <c r="AP523" i="9" s="1"/>
  <c r="AO523" i="9" s="1"/>
  <c r="AN523" i="9" s="1"/>
  <c r="AM523" i="9" s="1"/>
  <c r="AL523" i="9" s="1"/>
  <c r="P509" i="9"/>
  <c r="AU509" i="9"/>
  <c r="G509" i="9"/>
  <c r="Z509" i="9"/>
  <c r="G504" i="9"/>
  <c r="P504" i="9"/>
  <c r="AU504" i="9"/>
  <c r="L467" i="9"/>
  <c r="G536" i="9"/>
  <c r="Z536" i="9"/>
  <c r="L476" i="9"/>
  <c r="V476" i="9"/>
  <c r="Z550" i="9"/>
  <c r="AT546" i="9"/>
  <c r="AU543" i="9"/>
  <c r="P539" i="9"/>
  <c r="S539" i="9" s="1"/>
  <c r="U539" i="9" s="1"/>
  <c r="G533" i="9"/>
  <c r="Z533" i="9"/>
  <c r="AT526" i="9"/>
  <c r="AS526" i="9" s="1"/>
  <c r="AR526" i="9" s="1"/>
  <c r="AQ526" i="9" s="1"/>
  <c r="AP526" i="9" s="1"/>
  <c r="AO526" i="9" s="1"/>
  <c r="AN526" i="9" s="1"/>
  <c r="AM526" i="9" s="1"/>
  <c r="AL526" i="9" s="1"/>
  <c r="AT521" i="9"/>
  <c r="G521" i="9"/>
  <c r="S521" i="9" s="1"/>
  <c r="U521" i="9" s="1"/>
  <c r="Z521" i="9"/>
  <c r="V510" i="9"/>
  <c r="G525" i="9"/>
  <c r="Z525" i="9"/>
  <c r="AU548" i="9"/>
  <c r="AS546" i="9"/>
  <c r="AR546" i="9" s="1"/>
  <c r="AQ546" i="9" s="1"/>
  <c r="AP546" i="9" s="1"/>
  <c r="AO546" i="9" s="1"/>
  <c r="AN546" i="9" s="1"/>
  <c r="AM546" i="9" s="1"/>
  <c r="AL546" i="9" s="1"/>
  <c r="P542" i="9"/>
  <c r="S542" i="9" s="1"/>
  <c r="U542" i="9" s="1"/>
  <c r="P536" i="9"/>
  <c r="G531" i="9"/>
  <c r="S531" i="9" s="1"/>
  <c r="U531" i="9" s="1"/>
  <c r="P525" i="9"/>
  <c r="AS521" i="9"/>
  <c r="AR521" i="9" s="1"/>
  <c r="AQ521" i="9" s="1"/>
  <c r="AP521" i="9" s="1"/>
  <c r="AO521" i="9" s="1"/>
  <c r="AN521" i="9" s="1"/>
  <c r="AM521" i="9" s="1"/>
  <c r="AL521" i="9" s="1"/>
  <c r="P520" i="9"/>
  <c r="S520" i="9" s="1"/>
  <c r="U520" i="9" s="1"/>
  <c r="AU520" i="9"/>
  <c r="AU532" i="9"/>
  <c r="P532" i="9"/>
  <c r="S532" i="9" s="1"/>
  <c r="U532" i="9" s="1"/>
  <c r="AT500" i="9"/>
  <c r="AS500" i="9" s="1"/>
  <c r="AR500" i="9" s="1"/>
  <c r="AQ500" i="9" s="1"/>
  <c r="AP500" i="9" s="1"/>
  <c r="AO500" i="9" s="1"/>
  <c r="AN500" i="9" s="1"/>
  <c r="AM500" i="9" s="1"/>
  <c r="AL500" i="9" s="1"/>
  <c r="AU549" i="9"/>
  <c r="AU539" i="9"/>
  <c r="AU534" i="9"/>
  <c r="P534" i="9"/>
  <c r="AU525" i="9"/>
  <c r="L524" i="9"/>
  <c r="AT510" i="9"/>
  <c r="AS510" i="9" s="1"/>
  <c r="AR510" i="9" s="1"/>
  <c r="AQ510" i="9" s="1"/>
  <c r="AP510" i="9" s="1"/>
  <c r="AO510" i="9" s="1"/>
  <c r="AN510" i="9" s="1"/>
  <c r="AM510" i="9" s="1"/>
  <c r="AL510" i="9" s="1"/>
  <c r="AC510" i="9"/>
  <c r="G497" i="9"/>
  <c r="P497" i="9"/>
  <c r="Z497" i="9"/>
  <c r="AU497" i="9"/>
  <c r="AP508" i="9"/>
  <c r="AO508" i="9" s="1"/>
  <c r="AN508" i="9" s="1"/>
  <c r="AM508" i="9" s="1"/>
  <c r="AL508" i="9" s="1"/>
  <c r="P506" i="9"/>
  <c r="S506" i="9" s="1"/>
  <c r="U506" i="9" s="1"/>
  <c r="AU506" i="9"/>
  <c r="AT491" i="9"/>
  <c r="AS491" i="9" s="1"/>
  <c r="AR491" i="9" s="1"/>
  <c r="AQ491" i="9" s="1"/>
  <c r="AP491" i="9" s="1"/>
  <c r="AO491" i="9" s="1"/>
  <c r="AN491" i="9" s="1"/>
  <c r="AM491" i="9" s="1"/>
  <c r="AL491" i="9" s="1"/>
  <c r="G457" i="9"/>
  <c r="Z457" i="9"/>
  <c r="P457" i="9"/>
  <c r="AU457" i="9"/>
  <c r="G507" i="9"/>
  <c r="Z507" i="9"/>
  <c r="P503" i="9"/>
  <c r="S503" i="9" s="1"/>
  <c r="U503" i="9" s="1"/>
  <c r="AU503" i="9"/>
  <c r="AT456" i="9"/>
  <c r="AS456" i="9" s="1"/>
  <c r="AR456" i="9" s="1"/>
  <c r="AQ456" i="9" s="1"/>
  <c r="AP456" i="9" s="1"/>
  <c r="AO456" i="9" s="1"/>
  <c r="AN456" i="9" s="1"/>
  <c r="AM456" i="9" s="1"/>
  <c r="AL456" i="9" s="1"/>
  <c r="Z526" i="9"/>
  <c r="Z522" i="9"/>
  <c r="Z510" i="9"/>
  <c r="AR502" i="9"/>
  <c r="AQ502" i="9" s="1"/>
  <c r="AP502" i="9" s="1"/>
  <c r="AO502" i="9" s="1"/>
  <c r="AN502" i="9" s="1"/>
  <c r="AM502" i="9" s="1"/>
  <c r="AL502" i="9" s="1"/>
  <c r="AS502" i="9"/>
  <c r="G502" i="9"/>
  <c r="S502" i="9" s="1"/>
  <c r="U502" i="9" s="1"/>
  <c r="Z502" i="9"/>
  <c r="G500" i="9"/>
  <c r="AC495" i="9"/>
  <c r="S495" i="9"/>
  <c r="U495" i="9" s="1"/>
  <c r="S478" i="9"/>
  <c r="U478" i="9" s="1"/>
  <c r="AC478" i="9"/>
  <c r="P465" i="9"/>
  <c r="Z465" i="9"/>
  <c r="G465" i="9"/>
  <c r="AU465" i="9"/>
  <c r="L384" i="9"/>
  <c r="V384" i="9"/>
  <c r="AC384" i="9"/>
  <c r="AU507" i="9"/>
  <c r="Z503" i="9"/>
  <c r="L498" i="9"/>
  <c r="G494" i="9"/>
  <c r="Z494" i="9"/>
  <c r="P494" i="9"/>
  <c r="AS488" i="9"/>
  <c r="AR488" i="9" s="1"/>
  <c r="AQ488" i="9" s="1"/>
  <c r="AP488" i="9" s="1"/>
  <c r="AO488" i="9" s="1"/>
  <c r="AN488" i="9" s="1"/>
  <c r="AM488" i="9" s="1"/>
  <c r="AL488" i="9" s="1"/>
  <c r="V486" i="9"/>
  <c r="AC486" i="9"/>
  <c r="S486" i="9"/>
  <c r="U486" i="9" s="1"/>
  <c r="P473" i="9"/>
  <c r="AU473" i="9"/>
  <c r="G473" i="9"/>
  <c r="Z473" i="9"/>
  <c r="L458" i="9"/>
  <c r="AU494" i="9"/>
  <c r="AT493" i="9"/>
  <c r="AS493" i="9" s="1"/>
  <c r="AR493" i="9" s="1"/>
  <c r="AQ493" i="9" s="1"/>
  <c r="AP493" i="9" s="1"/>
  <c r="AO493" i="9" s="1"/>
  <c r="AN493" i="9" s="1"/>
  <c r="AM493" i="9" s="1"/>
  <c r="AL493" i="9" s="1"/>
  <c r="G426" i="9"/>
  <c r="Z426" i="9"/>
  <c r="P426" i="9"/>
  <c r="AU426" i="9"/>
  <c r="S484" i="9"/>
  <c r="U484" i="9" s="1"/>
  <c r="AC484" i="9"/>
  <c r="G479" i="9"/>
  <c r="Z479" i="9"/>
  <c r="P479" i="9"/>
  <c r="AU479" i="9"/>
  <c r="AU501" i="9"/>
  <c r="Z493" i="9"/>
  <c r="AT486" i="9"/>
  <c r="AS486" i="9" s="1"/>
  <c r="AR486" i="9" s="1"/>
  <c r="AQ486" i="9" s="1"/>
  <c r="AP486" i="9" s="1"/>
  <c r="AO486" i="9" s="1"/>
  <c r="AN486" i="9" s="1"/>
  <c r="AM486" i="9" s="1"/>
  <c r="AL486" i="9" s="1"/>
  <c r="P481" i="9"/>
  <c r="S481" i="9" s="1"/>
  <c r="U481" i="9" s="1"/>
  <c r="AU481" i="9"/>
  <c r="P477" i="9"/>
  <c r="S477" i="9" s="1"/>
  <c r="U477" i="9" s="1"/>
  <c r="AU477" i="9"/>
  <c r="G477" i="9"/>
  <c r="Z477" i="9"/>
  <c r="AT495" i="9"/>
  <c r="V478" i="9"/>
  <c r="G475" i="9"/>
  <c r="Z475" i="9"/>
  <c r="P475" i="9"/>
  <c r="AU475" i="9"/>
  <c r="L471" i="9"/>
  <c r="G462" i="9"/>
  <c r="Z462" i="9"/>
  <c r="P462" i="9"/>
  <c r="P458" i="9"/>
  <c r="S458" i="9" s="1"/>
  <c r="U458" i="9" s="1"/>
  <c r="Z458" i="9"/>
  <c r="AS495" i="9"/>
  <c r="AR495" i="9" s="1"/>
  <c r="AQ495" i="9" s="1"/>
  <c r="AP495" i="9" s="1"/>
  <c r="AO495" i="9" s="1"/>
  <c r="AN495" i="9" s="1"/>
  <c r="AM495" i="9" s="1"/>
  <c r="AL495" i="9" s="1"/>
  <c r="AT474" i="9"/>
  <c r="AS474" i="9" s="1"/>
  <c r="AR474" i="9" s="1"/>
  <c r="AQ474" i="9" s="1"/>
  <c r="AP474" i="9" s="1"/>
  <c r="AO474" i="9" s="1"/>
  <c r="AN474" i="9" s="1"/>
  <c r="AM474" i="9" s="1"/>
  <c r="AL474" i="9" s="1"/>
  <c r="P471" i="9"/>
  <c r="AC471" i="9" s="1"/>
  <c r="AU471" i="9"/>
  <c r="P468" i="9"/>
  <c r="AU468" i="9"/>
  <c r="G468" i="9"/>
  <c r="Z468" i="9"/>
  <c r="L453" i="9"/>
  <c r="L445" i="9"/>
  <c r="Z498" i="9"/>
  <c r="G491" i="9"/>
  <c r="V474" i="9"/>
  <c r="G470" i="9"/>
  <c r="Z470" i="9"/>
  <c r="P470" i="9"/>
  <c r="AU470" i="9"/>
  <c r="AU462" i="9"/>
  <c r="AU458" i="9"/>
  <c r="AT443" i="9"/>
  <c r="AS443" i="9" s="1"/>
  <c r="AR443" i="9" s="1"/>
  <c r="AQ443" i="9" s="1"/>
  <c r="AP443" i="9" s="1"/>
  <c r="AO443" i="9" s="1"/>
  <c r="AN443" i="9" s="1"/>
  <c r="AM443" i="9" s="1"/>
  <c r="AL443" i="9" s="1"/>
  <c r="G369" i="9"/>
  <c r="Z369" i="9"/>
  <c r="P369" i="9"/>
  <c r="AU369" i="9"/>
  <c r="G488" i="9"/>
  <c r="Z488" i="9"/>
  <c r="V484" i="9"/>
  <c r="P482" i="9"/>
  <c r="G482" i="9"/>
  <c r="Z482" i="9"/>
  <c r="AT469" i="9"/>
  <c r="AS469" i="9" s="1"/>
  <c r="AR469" i="9" s="1"/>
  <c r="AQ469" i="9" s="1"/>
  <c r="AP469" i="9" s="1"/>
  <c r="AO469" i="9" s="1"/>
  <c r="AN469" i="9" s="1"/>
  <c r="AM469" i="9" s="1"/>
  <c r="AL469" i="9" s="1"/>
  <c r="P467" i="9"/>
  <c r="S467" i="9" s="1"/>
  <c r="U467" i="9" s="1"/>
  <c r="AU467" i="9"/>
  <c r="L454" i="9"/>
  <c r="G422" i="9"/>
  <c r="Z422" i="9"/>
  <c r="P422" i="9"/>
  <c r="S422" i="9" s="1"/>
  <c r="U422" i="9" s="1"/>
  <c r="AU422" i="9"/>
  <c r="G492" i="9"/>
  <c r="Z492" i="9"/>
  <c r="AT484" i="9"/>
  <c r="AS484" i="9" s="1"/>
  <c r="AR484" i="9" s="1"/>
  <c r="AQ484" i="9" s="1"/>
  <c r="AP484" i="9" s="1"/>
  <c r="AO484" i="9" s="1"/>
  <c r="AN484" i="9" s="1"/>
  <c r="AM484" i="9" s="1"/>
  <c r="AL484" i="9" s="1"/>
  <c r="AT482" i="9"/>
  <c r="AS482" i="9" s="1"/>
  <c r="AR482" i="9" s="1"/>
  <c r="AQ482" i="9" s="1"/>
  <c r="AP482" i="9" s="1"/>
  <c r="AO482" i="9" s="1"/>
  <c r="AN482" i="9" s="1"/>
  <c r="AM482" i="9" s="1"/>
  <c r="AL482" i="9" s="1"/>
  <c r="L481" i="9"/>
  <c r="AC481" i="9"/>
  <c r="V469" i="9"/>
  <c r="G466" i="9"/>
  <c r="Z466" i="9"/>
  <c r="P466" i="9"/>
  <c r="AU466" i="9"/>
  <c r="L427" i="9"/>
  <c r="AT357" i="9"/>
  <c r="L478" i="9"/>
  <c r="L474" i="9"/>
  <c r="L469" i="9"/>
  <c r="P453" i="9"/>
  <c r="AU453" i="9"/>
  <c r="AS357" i="9"/>
  <c r="AR357" i="9" s="1"/>
  <c r="AQ357" i="9" s="1"/>
  <c r="AP357" i="9" s="1"/>
  <c r="AO357" i="9" s="1"/>
  <c r="AN357" i="9" s="1"/>
  <c r="AM357" i="9" s="1"/>
  <c r="AL357" i="9" s="1"/>
  <c r="G352" i="9"/>
  <c r="Z352" i="9"/>
  <c r="P352" i="9"/>
  <c r="AU352" i="9"/>
  <c r="L456" i="9"/>
  <c r="G452" i="9"/>
  <c r="Z452" i="9"/>
  <c r="P452" i="9"/>
  <c r="AU452" i="9"/>
  <c r="P445" i="9"/>
  <c r="AU445" i="9"/>
  <c r="L428" i="9"/>
  <c r="P427" i="9"/>
  <c r="S427" i="9" s="1"/>
  <c r="U427" i="9" s="1"/>
  <c r="AU427" i="9"/>
  <c r="Z427" i="9"/>
  <c r="AT450" i="9"/>
  <c r="AS450" i="9" s="1"/>
  <c r="AR450" i="9" s="1"/>
  <c r="AQ450" i="9" s="1"/>
  <c r="AP450" i="9" s="1"/>
  <c r="AO450" i="9" s="1"/>
  <c r="AN450" i="9" s="1"/>
  <c r="AM450" i="9" s="1"/>
  <c r="AL450" i="9" s="1"/>
  <c r="L450" i="9"/>
  <c r="G444" i="9"/>
  <c r="Z444" i="9"/>
  <c r="P444" i="9"/>
  <c r="AU444" i="9"/>
  <c r="P443" i="9"/>
  <c r="G431" i="9"/>
  <c r="Z431" i="9"/>
  <c r="P431" i="9"/>
  <c r="AU431" i="9"/>
  <c r="AT464" i="9"/>
  <c r="AS464" i="9" s="1"/>
  <c r="AR464" i="9" s="1"/>
  <c r="AQ464" i="9" s="1"/>
  <c r="AP464" i="9" s="1"/>
  <c r="AO464" i="9" s="1"/>
  <c r="AN464" i="9" s="1"/>
  <c r="AM464" i="9" s="1"/>
  <c r="AL464" i="9" s="1"/>
  <c r="G463" i="9"/>
  <c r="S463" i="9" s="1"/>
  <c r="U463" i="9" s="1"/>
  <c r="G442" i="9"/>
  <c r="Z442" i="9"/>
  <c r="P442" i="9"/>
  <c r="AU442" i="9"/>
  <c r="G425" i="9"/>
  <c r="Z425" i="9"/>
  <c r="P425" i="9"/>
  <c r="AU425" i="9"/>
  <c r="S368" i="9"/>
  <c r="U368" i="9" s="1"/>
  <c r="AC368" i="9"/>
  <c r="AT463" i="9"/>
  <c r="AS463" i="9" s="1"/>
  <c r="AR463" i="9" s="1"/>
  <c r="AQ463" i="9" s="1"/>
  <c r="AP463" i="9" s="1"/>
  <c r="AO463" i="9" s="1"/>
  <c r="AN463" i="9" s="1"/>
  <c r="AM463" i="9" s="1"/>
  <c r="AL463" i="9" s="1"/>
  <c r="Z443" i="9"/>
  <c r="G443" i="9"/>
  <c r="AT441" i="9"/>
  <c r="AS441" i="9" s="1"/>
  <c r="AR441" i="9" s="1"/>
  <c r="AQ441" i="9" s="1"/>
  <c r="AP441" i="9" s="1"/>
  <c r="AO441" i="9" s="1"/>
  <c r="AN441" i="9" s="1"/>
  <c r="AM441" i="9" s="1"/>
  <c r="AL441" i="9" s="1"/>
  <c r="AT424" i="9"/>
  <c r="AS424" i="9" s="1"/>
  <c r="AR424" i="9" s="1"/>
  <c r="AQ424" i="9" s="1"/>
  <c r="AP424" i="9" s="1"/>
  <c r="AO424" i="9" s="1"/>
  <c r="AN424" i="9" s="1"/>
  <c r="AM424" i="9" s="1"/>
  <c r="AL424" i="9" s="1"/>
  <c r="AU461" i="9"/>
  <c r="P461" i="9"/>
  <c r="S461" i="9" s="1"/>
  <c r="U461" i="9" s="1"/>
  <c r="AU454" i="9"/>
  <c r="P454" i="9"/>
  <c r="S454" i="9" s="1"/>
  <c r="U454" i="9" s="1"/>
  <c r="AU447" i="9"/>
  <c r="P447" i="9"/>
  <c r="S447" i="9" s="1"/>
  <c r="U447" i="9" s="1"/>
  <c r="V441" i="9"/>
  <c r="Z423" i="9"/>
  <c r="S384" i="9"/>
  <c r="U384" i="9" s="1"/>
  <c r="V357" i="9"/>
  <c r="L357" i="9"/>
  <c r="Z461" i="9"/>
  <c r="Z454" i="9"/>
  <c r="Z447" i="9"/>
  <c r="G430" i="9"/>
  <c r="Z430" i="9"/>
  <c r="P430" i="9"/>
  <c r="S430" i="9" s="1"/>
  <c r="U430" i="9" s="1"/>
  <c r="AU430" i="9"/>
  <c r="P423" i="9"/>
  <c r="S423" i="9" s="1"/>
  <c r="U423" i="9" s="1"/>
  <c r="AU423" i="9"/>
  <c r="G374" i="9"/>
  <c r="Z374" i="9"/>
  <c r="P374" i="9"/>
  <c r="AU374" i="9"/>
  <c r="G370" i="9"/>
  <c r="Z370" i="9"/>
  <c r="P370" i="9"/>
  <c r="AU370" i="9"/>
  <c r="L353" i="9"/>
  <c r="Z456" i="9"/>
  <c r="Z450" i="9"/>
  <c r="AC441" i="9"/>
  <c r="P432" i="9"/>
  <c r="S432" i="9" s="1"/>
  <c r="U432" i="9" s="1"/>
  <c r="AU432" i="9"/>
  <c r="AS428" i="9"/>
  <c r="AR428" i="9" s="1"/>
  <c r="AQ428" i="9" s="1"/>
  <c r="AP428" i="9" s="1"/>
  <c r="AO428" i="9" s="1"/>
  <c r="AN428" i="9" s="1"/>
  <c r="AM428" i="9" s="1"/>
  <c r="AL428" i="9" s="1"/>
  <c r="G388" i="9"/>
  <c r="Z388" i="9"/>
  <c r="P388" i="9"/>
  <c r="S388" i="9" s="1"/>
  <c r="U388" i="9" s="1"/>
  <c r="AU388" i="9"/>
  <c r="V380" i="9"/>
  <c r="L380" i="9"/>
  <c r="G379" i="9"/>
  <c r="Z379" i="9"/>
  <c r="AT372" i="9"/>
  <c r="AS372" i="9" s="1"/>
  <c r="AR372" i="9" s="1"/>
  <c r="AQ372" i="9" s="1"/>
  <c r="AP372" i="9" s="1"/>
  <c r="AO372" i="9" s="1"/>
  <c r="AN372" i="9" s="1"/>
  <c r="AM372" i="9" s="1"/>
  <c r="AL372" i="9" s="1"/>
  <c r="G364" i="9"/>
  <c r="Z364" i="9"/>
  <c r="P364" i="9"/>
  <c r="AU364" i="9"/>
  <c r="AT354" i="9"/>
  <c r="AS354" i="9" s="1"/>
  <c r="AR354" i="9" s="1"/>
  <c r="AQ354" i="9" s="1"/>
  <c r="AP354" i="9" s="1"/>
  <c r="AO354" i="9" s="1"/>
  <c r="AN354" i="9" s="1"/>
  <c r="AM354" i="9" s="1"/>
  <c r="AL354" i="9" s="1"/>
  <c r="AR387" i="9"/>
  <c r="AQ387" i="9" s="1"/>
  <c r="AP387" i="9" s="1"/>
  <c r="AO387" i="9" s="1"/>
  <c r="AN387" i="9" s="1"/>
  <c r="AM387" i="9" s="1"/>
  <c r="AL387" i="9" s="1"/>
  <c r="AS387" i="9"/>
  <c r="AT379" i="9"/>
  <c r="AS379" i="9" s="1"/>
  <c r="AR379" i="9" s="1"/>
  <c r="AQ379" i="9" s="1"/>
  <c r="AP379" i="9" s="1"/>
  <c r="AO379" i="9" s="1"/>
  <c r="AN379" i="9" s="1"/>
  <c r="AM379" i="9" s="1"/>
  <c r="AL379" i="9" s="1"/>
  <c r="AC367" i="9"/>
  <c r="L367" i="9"/>
  <c r="G356" i="9"/>
  <c r="Z356" i="9"/>
  <c r="P356" i="9"/>
  <c r="S356" i="9" s="1"/>
  <c r="U356" i="9" s="1"/>
  <c r="AU356" i="9"/>
  <c r="AT353" i="9"/>
  <c r="AS353" i="9" s="1"/>
  <c r="AR353" i="9" s="1"/>
  <c r="AQ353" i="9" s="1"/>
  <c r="AP353" i="9" s="1"/>
  <c r="AO353" i="9" s="1"/>
  <c r="AN353" i="9" s="1"/>
  <c r="AM353" i="9" s="1"/>
  <c r="AL353" i="9" s="1"/>
  <c r="G376" i="9"/>
  <c r="AU376" i="9"/>
  <c r="P376" i="9"/>
  <c r="Z376" i="9"/>
  <c r="L424" i="9"/>
  <c r="L387" i="9"/>
  <c r="AU371" i="9"/>
  <c r="G371" i="9"/>
  <c r="V368" i="9"/>
  <c r="L368" i="9"/>
  <c r="G378" i="9"/>
  <c r="Z378" i="9"/>
  <c r="P378" i="9"/>
  <c r="S378" i="9" s="1"/>
  <c r="U378" i="9" s="1"/>
  <c r="AU378" i="9"/>
  <c r="P353" i="9"/>
  <c r="S353" i="9" s="1"/>
  <c r="U353" i="9" s="1"/>
  <c r="V424" i="9"/>
  <c r="V387" i="9"/>
  <c r="AT380" i="9"/>
  <c r="AS380" i="9" s="1"/>
  <c r="AR380" i="9" s="1"/>
  <c r="AQ380" i="9" s="1"/>
  <c r="AP380" i="9" s="1"/>
  <c r="AO380" i="9" s="1"/>
  <c r="AN380" i="9" s="1"/>
  <c r="AM380" i="9" s="1"/>
  <c r="AL380" i="9" s="1"/>
  <c r="V377" i="9"/>
  <c r="L377" i="9"/>
  <c r="AT368" i="9"/>
  <c r="AS368" i="9" s="1"/>
  <c r="AR368" i="9" s="1"/>
  <c r="AQ368" i="9" s="1"/>
  <c r="AP368" i="9" s="1"/>
  <c r="AO368" i="9" s="1"/>
  <c r="AN368" i="9" s="1"/>
  <c r="AM368" i="9" s="1"/>
  <c r="AL368" i="9" s="1"/>
  <c r="G363" i="9"/>
  <c r="Z363" i="9"/>
  <c r="P363" i="9"/>
  <c r="AU363" i="9"/>
  <c r="G385" i="9"/>
  <c r="P385" i="9"/>
  <c r="AS377" i="9"/>
  <c r="AR377" i="9" s="1"/>
  <c r="AQ377" i="9" s="1"/>
  <c r="AP377" i="9" s="1"/>
  <c r="AO377" i="9" s="1"/>
  <c r="AN377" i="9" s="1"/>
  <c r="AM377" i="9" s="1"/>
  <c r="AL377" i="9" s="1"/>
  <c r="AC377" i="9"/>
  <c r="AU367" i="9"/>
  <c r="G373" i="9"/>
  <c r="Z373" i="9"/>
  <c r="P373" i="9"/>
  <c r="S373" i="9" s="1"/>
  <c r="U373" i="9" s="1"/>
  <c r="AU373" i="9"/>
  <c r="G355" i="9"/>
  <c r="Z355" i="9"/>
  <c r="P355" i="9"/>
  <c r="AU355" i="9"/>
  <c r="G351" i="9"/>
  <c r="Z351" i="9"/>
  <c r="P351" i="9"/>
  <c r="AU351" i="9"/>
  <c r="AS384" i="9"/>
  <c r="AR384" i="9" s="1"/>
  <c r="AQ384" i="9" s="1"/>
  <c r="AP384" i="9" s="1"/>
  <c r="AO384" i="9" s="1"/>
  <c r="AN384" i="9" s="1"/>
  <c r="AM384" i="9" s="1"/>
  <c r="AL384" i="9" s="1"/>
  <c r="L372" i="9"/>
  <c r="AT359" i="9"/>
  <c r="AS359" i="9" s="1"/>
  <c r="AR359" i="9" s="1"/>
  <c r="AQ359" i="9" s="1"/>
  <c r="AP359" i="9" s="1"/>
  <c r="AO359" i="9" s="1"/>
  <c r="AN359" i="9" s="1"/>
  <c r="AM359" i="9" s="1"/>
  <c r="AL359" i="9" s="1"/>
  <c r="L359" i="9"/>
  <c r="L354" i="9"/>
  <c r="V359" i="9"/>
  <c r="AJ70" i="8"/>
  <c r="AI70" i="8"/>
  <c r="AK70" i="8"/>
  <c r="AU179" i="8"/>
  <c r="AT179" i="8" s="1"/>
  <c r="AS179" i="8" s="1"/>
  <c r="AR179" i="8" s="1"/>
  <c r="AQ179" i="8" s="1"/>
  <c r="AP179" i="8" s="1"/>
  <c r="AO179" i="8" s="1"/>
  <c r="AN179" i="8" s="1"/>
  <c r="AM179" i="8" s="1"/>
  <c r="AL179" i="8" s="1"/>
  <c r="G179" i="8"/>
  <c r="Z179" i="8"/>
  <c r="AU118" i="8"/>
  <c r="AT118" i="8" s="1"/>
  <c r="AS118" i="8" s="1"/>
  <c r="AR118" i="8" s="1"/>
  <c r="AQ118" i="8" s="1"/>
  <c r="AP118" i="8" s="1"/>
  <c r="AO118" i="8" s="1"/>
  <c r="AN118" i="8" s="1"/>
  <c r="AM118" i="8" s="1"/>
  <c r="AL118" i="8" s="1"/>
  <c r="G118" i="8"/>
  <c r="I118" i="8" s="1"/>
  <c r="Z118" i="8"/>
  <c r="AH199" i="8"/>
  <c r="AA199" i="8" s="1"/>
  <c r="AB199" i="8" s="1"/>
  <c r="AH198" i="8"/>
  <c r="AA198" i="8" s="1"/>
  <c r="AB198" i="8" s="1"/>
  <c r="AI184" i="8"/>
  <c r="AH184" i="8" s="1"/>
  <c r="AK184" i="8"/>
  <c r="AK62" i="8"/>
  <c r="AK515" i="8"/>
  <c r="AI515" i="8"/>
  <c r="AH515" i="8" s="1"/>
  <c r="AA515" i="8" s="1"/>
  <c r="AJ406" i="8"/>
  <c r="AH406" i="8" s="1"/>
  <c r="AK406" i="8"/>
  <c r="AI56" i="8"/>
  <c r="AH56" i="8" s="1"/>
  <c r="AA56" i="8" s="1"/>
  <c r="AK56" i="8"/>
  <c r="AK247" i="8"/>
  <c r="AI247" i="8"/>
  <c r="AJ247" i="8"/>
  <c r="G428" i="8"/>
  <c r="L428" i="8" s="1"/>
  <c r="AU428" i="8"/>
  <c r="P428" i="8"/>
  <c r="AI44" i="8"/>
  <c r="AJ44" i="8"/>
  <c r="AK44" i="8"/>
  <c r="G163" i="8"/>
  <c r="I163" i="8" s="1"/>
  <c r="Z163" i="8"/>
  <c r="AU163" i="8"/>
  <c r="AT163" i="8" s="1"/>
  <c r="AS163" i="8" s="1"/>
  <c r="AR163" i="8" s="1"/>
  <c r="AQ163" i="8" s="1"/>
  <c r="AP163" i="8" s="1"/>
  <c r="AO163" i="8" s="1"/>
  <c r="AN163" i="8" s="1"/>
  <c r="AM163" i="8" s="1"/>
  <c r="AL163" i="8" s="1"/>
  <c r="Z110" i="8"/>
  <c r="AU110" i="8"/>
  <c r="G110" i="8"/>
  <c r="I110" i="8" s="1"/>
  <c r="G53" i="8"/>
  <c r="AU53" i="8"/>
  <c r="Z53" i="8"/>
  <c r="AH223" i="8"/>
  <c r="AA223" i="8" s="1"/>
  <c r="AB223" i="8" s="1"/>
  <c r="AJ332" i="8"/>
  <c r="AK332" i="8"/>
  <c r="AI332" i="8"/>
  <c r="AI146" i="8"/>
  <c r="AJ146" i="8"/>
  <c r="AJ564" i="8"/>
  <c r="AK564" i="8"/>
  <c r="AI564" i="8"/>
  <c r="AI622" i="8"/>
  <c r="AJ622" i="8"/>
  <c r="AK622" i="8"/>
  <c r="AI137" i="8"/>
  <c r="AJ137" i="8"/>
  <c r="AU175" i="8"/>
  <c r="Z175" i="8"/>
  <c r="G175" i="8"/>
  <c r="AH150" i="8"/>
  <c r="AA150" i="8" s="1"/>
  <c r="AB150" i="8" s="1"/>
  <c r="AI154" i="8"/>
  <c r="AJ154" i="8"/>
  <c r="AK154" i="8"/>
  <c r="AJ21" i="8"/>
  <c r="AI21" i="8"/>
  <c r="AI416" i="8"/>
  <c r="AH416" i="8" s="1"/>
  <c r="AK416" i="8"/>
  <c r="AI618" i="8"/>
  <c r="AJ618" i="8"/>
  <c r="AK618" i="8"/>
  <c r="AK223" i="8"/>
  <c r="AJ223" i="8"/>
  <c r="AI114" i="8"/>
  <c r="AJ114" i="8"/>
  <c r="AK114" i="8"/>
  <c r="AI45" i="8"/>
  <c r="AJ45" i="8"/>
  <c r="G170" i="8"/>
  <c r="Z170" i="8"/>
  <c r="AU170" i="8"/>
  <c r="AU126" i="8"/>
  <c r="G126" i="8"/>
  <c r="I126" i="8" s="1"/>
  <c r="Z126" i="8"/>
  <c r="AS645" i="8"/>
  <c r="AR645" i="8" s="1"/>
  <c r="AQ645" i="8" s="1"/>
  <c r="AP645" i="8" s="1"/>
  <c r="AH120" i="8"/>
  <c r="AA120" i="8" s="1"/>
  <c r="AB120" i="8" s="1"/>
  <c r="AH306" i="8"/>
  <c r="AA306" i="8" s="1"/>
  <c r="AB306" i="8" s="1"/>
  <c r="AH152" i="8"/>
  <c r="AA152" i="8" s="1"/>
  <c r="AB152" i="8" s="1"/>
  <c r="AH382" i="8"/>
  <c r="AA382" i="8" s="1"/>
  <c r="AJ196" i="8"/>
  <c r="AI196" i="8"/>
  <c r="AI142" i="8"/>
  <c r="AJ142" i="8"/>
  <c r="AK142" i="8"/>
  <c r="AK598" i="8"/>
  <c r="AI598" i="8"/>
  <c r="AH598" i="8" s="1"/>
  <c r="AA598" i="8" s="1"/>
  <c r="AB598" i="8" s="1"/>
  <c r="AI186" i="8"/>
  <c r="AH186" i="8" s="1"/>
  <c r="AA186" i="8" s="1"/>
  <c r="AB186" i="8" s="1"/>
  <c r="AJ186" i="8"/>
  <c r="AK186" i="8"/>
  <c r="AK325" i="8"/>
  <c r="AI325" i="8"/>
  <c r="AH325" i="8" s="1"/>
  <c r="AA325" i="8" s="1"/>
  <c r="AB325" i="8" s="1"/>
  <c r="AI327" i="8"/>
  <c r="AJ327" i="8"/>
  <c r="AJ316" i="8"/>
  <c r="AK316" i="8"/>
  <c r="AJ106" i="8"/>
  <c r="AH106" i="8" s="1"/>
  <c r="AA106" i="8" s="1"/>
  <c r="AB106" i="8" s="1"/>
  <c r="AK106" i="8"/>
  <c r="AI103" i="8"/>
  <c r="AH103" i="8" s="1"/>
  <c r="AA103" i="8" s="1"/>
  <c r="AB103" i="8" s="1"/>
  <c r="AK103" i="8"/>
  <c r="AJ79" i="8"/>
  <c r="AH79" i="8" s="1"/>
  <c r="AA79" i="8" s="1"/>
  <c r="AB79" i="8" s="1"/>
  <c r="AK79" i="8"/>
  <c r="G233" i="8"/>
  <c r="K233" i="8" s="1"/>
  <c r="AU233" i="8"/>
  <c r="AT233" i="8" s="1"/>
  <c r="AS233" i="8" s="1"/>
  <c r="AR233" i="8" s="1"/>
  <c r="AQ233" i="8" s="1"/>
  <c r="AP233" i="8" s="1"/>
  <c r="AO233" i="8" s="1"/>
  <c r="AN233" i="8" s="1"/>
  <c r="AM233" i="8" s="1"/>
  <c r="AL233" i="8" s="1"/>
  <c r="Z233" i="8"/>
  <c r="AU187" i="8"/>
  <c r="AT187" i="8" s="1"/>
  <c r="AS187" i="8" s="1"/>
  <c r="AR187" i="8" s="1"/>
  <c r="AQ187" i="8" s="1"/>
  <c r="AP187" i="8" s="1"/>
  <c r="AO187" i="8" s="1"/>
  <c r="AN187" i="8" s="1"/>
  <c r="AM187" i="8" s="1"/>
  <c r="AL187" i="8" s="1"/>
  <c r="G187" i="8"/>
  <c r="Z187" i="8"/>
  <c r="G102" i="8"/>
  <c r="Z102" i="8"/>
  <c r="AU102" i="8"/>
  <c r="AT102" i="8" s="1"/>
  <c r="AS102" i="8" s="1"/>
  <c r="AR102" i="8" s="1"/>
  <c r="AQ102" i="8" s="1"/>
  <c r="AP102" i="8" s="1"/>
  <c r="AO102" i="8" s="1"/>
  <c r="AN102" i="8" s="1"/>
  <c r="AM102" i="8" s="1"/>
  <c r="AL102" i="8" s="1"/>
  <c r="AK137" i="8"/>
  <c r="AH316" i="8"/>
  <c r="AA316" i="8" s="1"/>
  <c r="AB316" i="8" s="1"/>
  <c r="AJ89" i="8"/>
  <c r="AH89" i="8" s="1"/>
  <c r="AA89" i="8" s="1"/>
  <c r="AB89" i="8" s="1"/>
  <c r="AK89" i="8"/>
  <c r="AI221" i="8"/>
  <c r="AJ221" i="8"/>
  <c r="AI530" i="8"/>
  <c r="AH530" i="8" s="1"/>
  <c r="AA530" i="8" s="1"/>
  <c r="AJ530" i="8"/>
  <c r="AK530" i="8"/>
  <c r="AI49" i="8"/>
  <c r="AJ49" i="8"/>
  <c r="AI242" i="8"/>
  <c r="AJ242" i="8"/>
  <c r="AK242" i="8"/>
  <c r="AK82" i="8"/>
  <c r="AJ82" i="8"/>
  <c r="AH82" i="8" s="1"/>
  <c r="AA82" i="8" s="1"/>
  <c r="AI78" i="8"/>
  <c r="AH78" i="8" s="1"/>
  <c r="AA78" i="8" s="1"/>
  <c r="AB78" i="8" s="1"/>
  <c r="AK78" i="8"/>
  <c r="AJ362" i="8"/>
  <c r="AK362" i="8"/>
  <c r="AI362" i="8"/>
  <c r="AK172" i="8"/>
  <c r="AI172" i="8"/>
  <c r="AH172" i="8" s="1"/>
  <c r="AA172" i="8" s="1"/>
  <c r="AB172" i="8" s="1"/>
  <c r="AJ291" i="8"/>
  <c r="AH291" i="8" s="1"/>
  <c r="AA291" i="8" s="1"/>
  <c r="AB291" i="8" s="1"/>
  <c r="AK291" i="8"/>
  <c r="AK345" i="8"/>
  <c r="AI345" i="8"/>
  <c r="AH345" i="8" s="1"/>
  <c r="AA345" i="8" s="1"/>
  <c r="AB345" i="8" s="1"/>
  <c r="G202" i="8"/>
  <c r="AU202" i="8"/>
  <c r="Z202" i="8"/>
  <c r="G177" i="8"/>
  <c r="K177" i="8" s="1"/>
  <c r="AU177" i="8"/>
  <c r="AT177" i="8" s="1"/>
  <c r="AS177" i="8" s="1"/>
  <c r="AR177" i="8" s="1"/>
  <c r="AQ177" i="8" s="1"/>
  <c r="AP177" i="8" s="1"/>
  <c r="AO177" i="8" s="1"/>
  <c r="AN177" i="8" s="1"/>
  <c r="AM177" i="8" s="1"/>
  <c r="AL177" i="8" s="1"/>
  <c r="Z80" i="8"/>
  <c r="AU80" i="8"/>
  <c r="G80" i="8"/>
  <c r="I80" i="8" s="1"/>
  <c r="AS478" i="8"/>
  <c r="AR478" i="8" s="1"/>
  <c r="AT478" i="8"/>
  <c r="AI244" i="8"/>
  <c r="AJ244" i="8"/>
  <c r="AK244" i="8"/>
  <c r="AK61" i="8"/>
  <c r="AI61" i="8"/>
  <c r="AJ61" i="8"/>
  <c r="AJ337" i="8"/>
  <c r="AH337" i="8" s="1"/>
  <c r="AA337" i="8" s="1"/>
  <c r="AB337" i="8" s="1"/>
  <c r="AK337" i="8"/>
  <c r="AH402" i="8"/>
  <c r="AH557" i="8"/>
  <c r="AA557" i="8" s="1"/>
  <c r="AH138" i="8"/>
  <c r="AA138" i="8" s="1"/>
  <c r="AH169" i="8"/>
  <c r="AA169" i="8" s="1"/>
  <c r="AB169" i="8" s="1"/>
  <c r="AH140" i="8"/>
  <c r="AA140" i="8" s="1"/>
  <c r="AB140" i="8" s="1"/>
  <c r="AJ29" i="8"/>
  <c r="AH29" i="8" s="1"/>
  <c r="AA29" i="8" s="1"/>
  <c r="AB29" i="8" s="1"/>
  <c r="AH81" i="8"/>
  <c r="AA81" i="8" s="1"/>
  <c r="AB81" i="8" s="1"/>
  <c r="AJ224" i="8"/>
  <c r="AH224" i="8" s="1"/>
  <c r="AA224" i="8" s="1"/>
  <c r="AB224" i="8" s="1"/>
  <c r="AK457" i="8"/>
  <c r="AR60" i="8"/>
  <c r="AQ60" i="8" s="1"/>
  <c r="AP60" i="8" s="1"/>
  <c r="AO60" i="8" s="1"/>
  <c r="AN60" i="8" s="1"/>
  <c r="AM60" i="8" s="1"/>
  <c r="AL60" i="8" s="1"/>
  <c r="AS93" i="8"/>
  <c r="AR93" i="8" s="1"/>
  <c r="AQ93" i="8" s="1"/>
  <c r="AP93" i="8" s="1"/>
  <c r="AO93" i="8" s="1"/>
  <c r="AN93" i="8" s="1"/>
  <c r="AM93" i="8" s="1"/>
  <c r="AL93" i="8" s="1"/>
  <c r="AT347" i="8"/>
  <c r="AS347" i="8" s="1"/>
  <c r="AR347" i="8" s="1"/>
  <c r="AQ347" i="8" s="1"/>
  <c r="AP347" i="8" s="1"/>
  <c r="AO347" i="8" s="1"/>
  <c r="AN347" i="8" s="1"/>
  <c r="AM347" i="8" s="1"/>
  <c r="AL347" i="8" s="1"/>
  <c r="AI570" i="8"/>
  <c r="AJ570" i="8"/>
  <c r="AI594" i="8"/>
  <c r="AJ594" i="8"/>
  <c r="AK594" i="8"/>
  <c r="AT324" i="8"/>
  <c r="AS324" i="8" s="1"/>
  <c r="AR324" i="8" s="1"/>
  <c r="AQ324" i="8" s="1"/>
  <c r="AP324" i="8" s="1"/>
  <c r="AO324" i="8" s="1"/>
  <c r="AN324" i="8" s="1"/>
  <c r="AM324" i="8" s="1"/>
  <c r="AL324" i="8" s="1"/>
  <c r="AJ319" i="8"/>
  <c r="AH319" i="8" s="1"/>
  <c r="AA319" i="8" s="1"/>
  <c r="AB319" i="8" s="1"/>
  <c r="AK319" i="8"/>
  <c r="AH67" i="8"/>
  <c r="AA67" i="8" s="1"/>
  <c r="AB67" i="8" s="1"/>
  <c r="AJ305" i="8"/>
  <c r="AH305" i="8" s="1"/>
  <c r="AA305" i="8" s="1"/>
  <c r="AK305" i="8"/>
  <c r="AT419" i="8"/>
  <c r="AS419" i="8" s="1"/>
  <c r="AR419" i="8" s="1"/>
  <c r="AQ419" i="8" s="1"/>
  <c r="AP419" i="8" s="1"/>
  <c r="AO419" i="8" s="1"/>
  <c r="AN419" i="8" s="1"/>
  <c r="AM419" i="8" s="1"/>
  <c r="AL419" i="8" s="1"/>
  <c r="AI582" i="8"/>
  <c r="AJ582" i="8"/>
  <c r="Z285" i="8"/>
  <c r="AU285" i="8"/>
  <c r="G285" i="8"/>
  <c r="Z272" i="8"/>
  <c r="AU272" i="8"/>
  <c r="G272" i="8"/>
  <c r="AU270" i="8"/>
  <c r="AT270" i="8" s="1"/>
  <c r="AS270" i="8" s="1"/>
  <c r="AR270" i="8" s="1"/>
  <c r="AQ270" i="8" s="1"/>
  <c r="AP270" i="8" s="1"/>
  <c r="AO270" i="8" s="1"/>
  <c r="AN270" i="8" s="1"/>
  <c r="AM270" i="8" s="1"/>
  <c r="AL270" i="8" s="1"/>
  <c r="G270" i="8"/>
  <c r="AS252" i="8"/>
  <c r="AR252" i="8" s="1"/>
  <c r="AQ252" i="8" s="1"/>
  <c r="AP252" i="8" s="1"/>
  <c r="AO252" i="8" s="1"/>
  <c r="AN252" i="8" s="1"/>
  <c r="AM252" i="8" s="1"/>
  <c r="AL252" i="8" s="1"/>
  <c r="AT252" i="8"/>
  <c r="AH457" i="8"/>
  <c r="AA457" i="8" s="1"/>
  <c r="AB457" i="8" s="1"/>
  <c r="AT74" i="8"/>
  <c r="AS74" i="8" s="1"/>
  <c r="AR74" i="8" s="1"/>
  <c r="AQ74" i="8" s="1"/>
  <c r="AP74" i="8" s="1"/>
  <c r="AO74" i="8" s="1"/>
  <c r="AN74" i="8" s="1"/>
  <c r="AM74" i="8" s="1"/>
  <c r="AL74" i="8" s="1"/>
  <c r="AT109" i="8"/>
  <c r="AS109" i="8" s="1"/>
  <c r="AR109" i="8" s="1"/>
  <c r="AQ109" i="8" s="1"/>
  <c r="AP109" i="8" s="1"/>
  <c r="AO109" i="8" s="1"/>
  <c r="AN109" i="8" s="1"/>
  <c r="AM109" i="8" s="1"/>
  <c r="AL109" i="8" s="1"/>
  <c r="G412" i="8"/>
  <c r="K412" i="8" s="1"/>
  <c r="Z412" i="8"/>
  <c r="Z405" i="8"/>
  <c r="G405" i="8"/>
  <c r="AU405" i="8"/>
  <c r="AT405" i="8" s="1"/>
  <c r="AS405" i="8" s="1"/>
  <c r="AR405" i="8" s="1"/>
  <c r="AQ405" i="8" s="1"/>
  <c r="AP405" i="8" s="1"/>
  <c r="AO405" i="8" s="1"/>
  <c r="AN405" i="8" s="1"/>
  <c r="AM405" i="8" s="1"/>
  <c r="AL405" i="8" s="1"/>
  <c r="G400" i="8"/>
  <c r="K400" i="8" s="1"/>
  <c r="AU400" i="8"/>
  <c r="AT400" i="8" s="1"/>
  <c r="AS400" i="8" s="1"/>
  <c r="AR400" i="8" s="1"/>
  <c r="AQ400" i="8" s="1"/>
  <c r="AP400" i="8" s="1"/>
  <c r="AO400" i="8" s="1"/>
  <c r="AN400" i="8" s="1"/>
  <c r="AM400" i="8" s="1"/>
  <c r="AL400" i="8" s="1"/>
  <c r="Z342" i="8"/>
  <c r="G342" i="8"/>
  <c r="K342" i="8" s="1"/>
  <c r="AU342" i="8"/>
  <c r="Z328" i="8"/>
  <c r="G328" i="8"/>
  <c r="K328" i="8" s="1"/>
  <c r="AU328" i="8"/>
  <c r="AT328" i="8" s="1"/>
  <c r="AS328" i="8" s="1"/>
  <c r="AR328" i="8" s="1"/>
  <c r="AQ328" i="8" s="1"/>
  <c r="AP328" i="8" s="1"/>
  <c r="AO328" i="8" s="1"/>
  <c r="AN328" i="8" s="1"/>
  <c r="AM328" i="8" s="1"/>
  <c r="AL328" i="8" s="1"/>
  <c r="AH94" i="8"/>
  <c r="AA94" i="8" s="1"/>
  <c r="AB94" i="8" s="1"/>
  <c r="AH431" i="8"/>
  <c r="AA431" i="8" s="1"/>
  <c r="AB431" i="8" s="1"/>
  <c r="AH237" i="8"/>
  <c r="AH228" i="8"/>
  <c r="AA228" i="8" s="1"/>
  <c r="AB228" i="8" s="1"/>
  <c r="AT84" i="8"/>
  <c r="AS84" i="8" s="1"/>
  <c r="AR84" i="8" s="1"/>
  <c r="AQ84" i="8" s="1"/>
  <c r="AP84" i="8" s="1"/>
  <c r="AO84" i="8" s="1"/>
  <c r="AN84" i="8" s="1"/>
  <c r="AM84" i="8" s="1"/>
  <c r="AL84" i="8" s="1"/>
  <c r="AI568" i="8"/>
  <c r="AJ568" i="8"/>
  <c r="AK568" i="8"/>
  <c r="G422" i="8"/>
  <c r="Z422" i="8"/>
  <c r="AU422" i="8"/>
  <c r="AT422" i="8" s="1"/>
  <c r="AS422" i="8" s="1"/>
  <c r="AR422" i="8" s="1"/>
  <c r="AQ422" i="8" s="1"/>
  <c r="AP422" i="8" s="1"/>
  <c r="AO422" i="8" s="1"/>
  <c r="AN422" i="8" s="1"/>
  <c r="AM422" i="8" s="1"/>
  <c r="AL422" i="8" s="1"/>
  <c r="Z417" i="8"/>
  <c r="AU417" i="8"/>
  <c r="AT417" i="8" s="1"/>
  <c r="AS417" i="8" s="1"/>
  <c r="AR417" i="8" s="1"/>
  <c r="AQ417" i="8" s="1"/>
  <c r="AP417" i="8" s="1"/>
  <c r="AO417" i="8" s="1"/>
  <c r="AN417" i="8" s="1"/>
  <c r="AM417" i="8" s="1"/>
  <c r="AL417" i="8" s="1"/>
  <c r="G417" i="8"/>
  <c r="AH185" i="8"/>
  <c r="AA185" i="8" s="1"/>
  <c r="AB185" i="8" s="1"/>
  <c r="AH349" i="8"/>
  <c r="AA349" i="8" s="1"/>
  <c r="AB349" i="8" s="1"/>
  <c r="AH96" i="8"/>
  <c r="AA96" i="8" s="1"/>
  <c r="AB96" i="8" s="1"/>
  <c r="AS215" i="8"/>
  <c r="AR215" i="8" s="1"/>
  <c r="AQ215" i="8" s="1"/>
  <c r="AP215" i="8" s="1"/>
  <c r="AO215" i="8" s="1"/>
  <c r="AN215" i="8" s="1"/>
  <c r="AM215" i="8" s="1"/>
  <c r="AL215" i="8" s="1"/>
  <c r="AJ603" i="8"/>
  <c r="AH603" i="8" s="1"/>
  <c r="AK603" i="8"/>
  <c r="AI251" i="8"/>
  <c r="AJ251" i="8"/>
  <c r="AU522" i="8"/>
  <c r="AT522" i="8" s="1"/>
  <c r="AS522" i="8" s="1"/>
  <c r="AR522" i="8" s="1"/>
  <c r="AQ522" i="8" s="1"/>
  <c r="AP522" i="8" s="1"/>
  <c r="AO522" i="8" s="1"/>
  <c r="AN522" i="8" s="1"/>
  <c r="AM522" i="8" s="1"/>
  <c r="AL522" i="8" s="1"/>
  <c r="P522" i="8"/>
  <c r="AT124" i="8"/>
  <c r="AS124" i="8" s="1"/>
  <c r="AR124" i="8" s="1"/>
  <c r="AQ124" i="8" s="1"/>
  <c r="AP124" i="8" s="1"/>
  <c r="AO124" i="8" s="1"/>
  <c r="AN124" i="8" s="1"/>
  <c r="AM124" i="8" s="1"/>
  <c r="AL124" i="8" s="1"/>
  <c r="AT174" i="8"/>
  <c r="AS174" i="8" s="1"/>
  <c r="AR174" i="8" s="1"/>
  <c r="AQ174" i="8" s="1"/>
  <c r="AP174" i="8" s="1"/>
  <c r="AO174" i="8" s="1"/>
  <c r="AN174" i="8" s="1"/>
  <c r="AM174" i="8" s="1"/>
  <c r="AL174" i="8" s="1"/>
  <c r="AI586" i="8"/>
  <c r="AH586" i="8" s="1"/>
  <c r="AA586" i="8" s="1"/>
  <c r="AB586" i="8" s="1"/>
  <c r="AJ586" i="8"/>
  <c r="AK586" i="8"/>
  <c r="AK211" i="8"/>
  <c r="AI211" i="8"/>
  <c r="AH211" i="8" s="1"/>
  <c r="AA211" i="8" s="1"/>
  <c r="AB211" i="8" s="1"/>
  <c r="AJ211" i="8"/>
  <c r="AJ263" i="8"/>
  <c r="AH263" i="8" s="1"/>
  <c r="AA263" i="8" s="1"/>
  <c r="AB263" i="8" s="1"/>
  <c r="AK263" i="8"/>
  <c r="AI559" i="8"/>
  <c r="AJ559" i="8"/>
  <c r="AK559" i="8"/>
  <c r="AK579" i="8"/>
  <c r="AI579" i="8"/>
  <c r="AH579" i="8" s="1"/>
  <c r="G529" i="8"/>
  <c r="K529" i="8" s="1"/>
  <c r="Z529" i="8"/>
  <c r="AU529" i="8"/>
  <c r="AT529" i="8" s="1"/>
  <c r="AS529" i="8" s="1"/>
  <c r="AR529" i="8" s="1"/>
  <c r="AQ529" i="8" s="1"/>
  <c r="AP529" i="8" s="1"/>
  <c r="AO529" i="8" s="1"/>
  <c r="AN529" i="8" s="1"/>
  <c r="AM529" i="8" s="1"/>
  <c r="AL529" i="8" s="1"/>
  <c r="G482" i="8"/>
  <c r="AU482" i="8"/>
  <c r="AH398" i="8"/>
  <c r="AA398" i="8" s="1"/>
  <c r="AH117" i="8"/>
  <c r="AA117" i="8" s="1"/>
  <c r="AB117" i="8" s="1"/>
  <c r="AH287" i="8"/>
  <c r="AA287" i="8" s="1"/>
  <c r="AB287" i="8" s="1"/>
  <c r="AH278" i="8"/>
  <c r="AA278" i="8" s="1"/>
  <c r="AB278" i="8" s="1"/>
  <c r="AH269" i="8"/>
  <c r="AA269" i="8" s="1"/>
  <c r="AB269" i="8" s="1"/>
  <c r="AH241" i="8"/>
  <c r="AA241" i="8" s="1"/>
  <c r="AB241" i="8" s="1"/>
  <c r="AH555" i="8"/>
  <c r="AA555" i="8" s="1"/>
  <c r="AB555" i="8" s="1"/>
  <c r="AH57" i="8"/>
  <c r="AA57" i="8" s="1"/>
  <c r="AB57" i="8" s="1"/>
  <c r="AT161" i="8"/>
  <c r="AS161" i="8" s="1"/>
  <c r="AR161" i="8" s="1"/>
  <c r="AQ161" i="8" s="1"/>
  <c r="AP161" i="8" s="1"/>
  <c r="AO161" i="8" s="1"/>
  <c r="AN161" i="8" s="1"/>
  <c r="AM161" i="8" s="1"/>
  <c r="AL161" i="8" s="1"/>
  <c r="AS181" i="8"/>
  <c r="AR181" i="8" s="1"/>
  <c r="AQ181" i="8" s="1"/>
  <c r="AP181" i="8" s="1"/>
  <c r="AO181" i="8" s="1"/>
  <c r="AN181" i="8" s="1"/>
  <c r="AM181" i="8" s="1"/>
  <c r="AL181" i="8" s="1"/>
  <c r="AI313" i="8"/>
  <c r="AH313" i="8" s="1"/>
  <c r="AA313" i="8" s="1"/>
  <c r="AJ313" i="8"/>
  <c r="AK313" i="8"/>
  <c r="AU630" i="8"/>
  <c r="G630" i="8"/>
  <c r="K630" i="8" s="1"/>
  <c r="AU612" i="8"/>
  <c r="G612" i="8"/>
  <c r="K612" i="8" s="1"/>
  <c r="AU583" i="8"/>
  <c r="Z583" i="8"/>
  <c r="AU578" i="8"/>
  <c r="AT578" i="8" s="1"/>
  <c r="AS578" i="8" s="1"/>
  <c r="AR578" i="8" s="1"/>
  <c r="AQ578" i="8" s="1"/>
  <c r="AP578" i="8" s="1"/>
  <c r="AO578" i="8" s="1"/>
  <c r="AN578" i="8" s="1"/>
  <c r="AM578" i="8" s="1"/>
  <c r="AL578" i="8" s="1"/>
  <c r="AJ578" i="8" s="1"/>
  <c r="G578" i="8"/>
  <c r="K578" i="8" s="1"/>
  <c r="Z578" i="8"/>
  <c r="AU573" i="8"/>
  <c r="Z573" i="8"/>
  <c r="G573" i="8"/>
  <c r="K573" i="8" s="1"/>
  <c r="G554" i="8"/>
  <c r="K554" i="8" s="1"/>
  <c r="AU554" i="8"/>
  <c r="AU626" i="8"/>
  <c r="G626" i="8"/>
  <c r="G556" i="8"/>
  <c r="Z556" i="8"/>
  <c r="AA556" i="8" s="1"/>
  <c r="Z448" i="8"/>
  <c r="AU448" i="8"/>
  <c r="G448" i="8"/>
  <c r="K448" i="8" s="1"/>
  <c r="AU395" i="8"/>
  <c r="G395" i="8"/>
  <c r="K395" i="8" s="1"/>
  <c r="G360" i="8"/>
  <c r="AU360" i="8"/>
  <c r="G292" i="8"/>
  <c r="K292" i="8" s="1"/>
  <c r="Z292" i="8"/>
  <c r="AU292" i="8"/>
  <c r="G247" i="8"/>
  <c r="AU481" i="8"/>
  <c r="AT481" i="8" s="1"/>
  <c r="AS481" i="8" s="1"/>
  <c r="AR481" i="8" s="1"/>
  <c r="AQ481" i="8" s="1"/>
  <c r="AP481" i="8" s="1"/>
  <c r="AO481" i="8" s="1"/>
  <c r="AN481" i="8" s="1"/>
  <c r="AM481" i="8" s="1"/>
  <c r="AL481" i="8" s="1"/>
  <c r="P481" i="8"/>
  <c r="Z477" i="8"/>
  <c r="P477" i="8"/>
  <c r="P471" i="8"/>
  <c r="V471" i="8" s="1"/>
  <c r="G471" i="8"/>
  <c r="L471" i="8" s="1"/>
  <c r="AU471" i="8"/>
  <c r="AT471" i="8" s="1"/>
  <c r="AS471" i="8" s="1"/>
  <c r="AR471" i="8" s="1"/>
  <c r="AQ471" i="8" s="1"/>
  <c r="AP471" i="8" s="1"/>
  <c r="AO471" i="8" s="1"/>
  <c r="AN471" i="8" s="1"/>
  <c r="AM471" i="8" s="1"/>
  <c r="AL471" i="8" s="1"/>
  <c r="Z440" i="8"/>
  <c r="AA440" i="8" s="1"/>
  <c r="G440" i="8"/>
  <c r="K440" i="8" s="1"/>
  <c r="AU437" i="8"/>
  <c r="Z414" i="8"/>
  <c r="G414" i="8"/>
  <c r="K414" i="8" s="1"/>
  <c r="Z402" i="8"/>
  <c r="G402" i="8"/>
  <c r="Z386" i="8"/>
  <c r="AA386" i="8" s="1"/>
  <c r="AB386" i="8" s="1"/>
  <c r="G386" i="8"/>
  <c r="K386" i="8" s="1"/>
  <c r="AU249" i="8"/>
  <c r="Z249" i="8"/>
  <c r="Z240" i="8"/>
  <c r="AU240" i="8"/>
  <c r="G545" i="8"/>
  <c r="L545" i="8" s="1"/>
  <c r="AU545" i="8"/>
  <c r="P545" i="8"/>
  <c r="Z545" i="8"/>
  <c r="G499" i="8"/>
  <c r="P499" i="8"/>
  <c r="AU377" i="8"/>
  <c r="AT377" i="8" s="1"/>
  <c r="P377" i="8"/>
  <c r="Z623" i="8"/>
  <c r="AU623" i="8"/>
  <c r="AT623" i="8" s="1"/>
  <c r="AS623" i="8" s="1"/>
  <c r="AR623" i="8" s="1"/>
  <c r="AQ623" i="8" s="1"/>
  <c r="AP623" i="8" s="1"/>
  <c r="AO623" i="8" s="1"/>
  <c r="AN623" i="8" s="1"/>
  <c r="AM623" i="8" s="1"/>
  <c r="AL623" i="8" s="1"/>
  <c r="AU553" i="8"/>
  <c r="G553" i="8"/>
  <c r="Z416" i="8"/>
  <c r="G416" i="8"/>
  <c r="G284" i="8"/>
  <c r="K284" i="8" s="1"/>
  <c r="Z284" i="8"/>
  <c r="AU284" i="8"/>
  <c r="Z526" i="8"/>
  <c r="AU526" i="8"/>
  <c r="G526" i="8"/>
  <c r="L526" i="8" s="1"/>
  <c r="P487" i="8"/>
  <c r="AU487" i="8"/>
  <c r="AT487" i="8" s="1"/>
  <c r="AS487" i="8" s="1"/>
  <c r="AR487" i="8" s="1"/>
  <c r="AQ487" i="8" s="1"/>
  <c r="AP487" i="8" s="1"/>
  <c r="AO487" i="8" s="1"/>
  <c r="AN487" i="8" s="1"/>
  <c r="AM487" i="8" s="1"/>
  <c r="AL487" i="8" s="1"/>
  <c r="AU473" i="8"/>
  <c r="G473" i="8"/>
  <c r="L473" i="8" s="1"/>
  <c r="P473" i="8"/>
  <c r="V473" i="8" s="1"/>
  <c r="Z473" i="8"/>
  <c r="Z443" i="8"/>
  <c r="P443" i="8"/>
  <c r="AU443" i="8"/>
  <c r="AU608" i="8"/>
  <c r="Z608" i="8"/>
  <c r="Z591" i="8"/>
  <c r="AU591" i="8"/>
  <c r="G411" i="8"/>
  <c r="AU411" i="8"/>
  <c r="AU309" i="8"/>
  <c r="AT309" i="8" s="1"/>
  <c r="AS309" i="8" s="1"/>
  <c r="AR309" i="8" s="1"/>
  <c r="AQ309" i="8" s="1"/>
  <c r="AP309" i="8" s="1"/>
  <c r="AO309" i="8" s="1"/>
  <c r="AN309" i="8" s="1"/>
  <c r="AM309" i="8" s="1"/>
  <c r="AL309" i="8" s="1"/>
  <c r="AU250" i="8"/>
  <c r="P550" i="8"/>
  <c r="Z550" i="8"/>
  <c r="AU550" i="8"/>
  <c r="AT550" i="8" s="1"/>
  <c r="AS550" i="8" s="1"/>
  <c r="AR550" i="8" s="1"/>
  <c r="AQ550" i="8" s="1"/>
  <c r="AP550" i="8" s="1"/>
  <c r="AO550" i="8" s="1"/>
  <c r="AN550" i="8" s="1"/>
  <c r="AM550" i="8" s="1"/>
  <c r="AL550" i="8" s="1"/>
  <c r="G550" i="8"/>
  <c r="G503" i="8"/>
  <c r="AU503" i="8"/>
  <c r="AT503" i="8" s="1"/>
  <c r="AS503" i="8" s="1"/>
  <c r="AR503" i="8" s="1"/>
  <c r="AQ503" i="8" s="1"/>
  <c r="AP503" i="8" s="1"/>
  <c r="AO503" i="8" s="1"/>
  <c r="AN503" i="8" s="1"/>
  <c r="AM503" i="8" s="1"/>
  <c r="AL503" i="8" s="1"/>
  <c r="P503" i="8"/>
  <c r="P454" i="8"/>
  <c r="AU454" i="8"/>
  <c r="AT454" i="8" s="1"/>
  <c r="AU593" i="8"/>
  <c r="Z593" i="8"/>
  <c r="Z588" i="8"/>
  <c r="AU588" i="8"/>
  <c r="G450" i="8"/>
  <c r="Z450" i="8"/>
  <c r="AA450" i="8" s="1"/>
  <c r="G406" i="8"/>
  <c r="Z406" i="8"/>
  <c r="AA406" i="8" s="1"/>
  <c r="Z180" i="8"/>
  <c r="AA180" i="8" s="1"/>
  <c r="AB180" i="8" s="1"/>
  <c r="G180" i="8"/>
  <c r="I180" i="8" s="1"/>
  <c r="G483" i="8"/>
  <c r="L483" i="8" s="1"/>
  <c r="P483" i="8"/>
  <c r="Z483" i="8"/>
  <c r="AU483" i="8"/>
  <c r="AT483" i="8" s="1"/>
  <c r="AS483" i="8" s="1"/>
  <c r="G549" i="8"/>
  <c r="I549" i="8" s="1"/>
  <c r="Z518" i="8"/>
  <c r="AU518" i="8"/>
  <c r="AU462" i="8"/>
  <c r="G462" i="8"/>
  <c r="K462" i="8" s="1"/>
  <c r="G340" i="8"/>
  <c r="K340" i="8" s="1"/>
  <c r="AU340" i="8"/>
  <c r="G264" i="8"/>
  <c r="K264" i="8" s="1"/>
  <c r="Z264" i="8"/>
  <c r="AA264" i="8" s="1"/>
  <c r="AB264" i="8" s="1"/>
  <c r="S512" i="8"/>
  <c r="U512" i="8" s="1"/>
  <c r="V512" i="8"/>
  <c r="P478" i="8"/>
  <c r="S478" i="8" s="1"/>
  <c r="U478" i="8" s="1"/>
  <c r="Z478" i="8"/>
  <c r="G478" i="8"/>
  <c r="G456" i="8"/>
  <c r="Z456" i="8"/>
  <c r="AU569" i="8"/>
  <c r="Z569" i="8"/>
  <c r="AU214" i="8"/>
  <c r="AT214" i="8" s="1"/>
  <c r="AS214" i="8" s="1"/>
  <c r="AR214" i="8" s="1"/>
  <c r="AQ214" i="8" s="1"/>
  <c r="AP214" i="8" s="1"/>
  <c r="AO214" i="8" s="1"/>
  <c r="AN214" i="8" s="1"/>
  <c r="AM214" i="8" s="1"/>
  <c r="AL214" i="8" s="1"/>
  <c r="G214" i="8"/>
  <c r="I214" i="8" s="1"/>
  <c r="G641" i="8"/>
  <c r="Z641" i="8"/>
  <c r="AC512" i="8"/>
  <c r="G465" i="8"/>
  <c r="L465" i="8" s="1"/>
  <c r="P465" i="8"/>
  <c r="AC465" i="8" s="1"/>
  <c r="Z465" i="8"/>
  <c r="AU465" i="8"/>
  <c r="AT465" i="8" s="1"/>
  <c r="AS465" i="8" s="1"/>
  <c r="AR465" i="8" s="1"/>
  <c r="AQ465" i="8" s="1"/>
  <c r="AP465" i="8" s="1"/>
  <c r="AO465" i="8" s="1"/>
  <c r="AN465" i="8" s="1"/>
  <c r="AM465" i="8" s="1"/>
  <c r="AL465" i="8" s="1"/>
  <c r="G372" i="8"/>
  <c r="P372" i="8"/>
  <c r="AU372" i="8"/>
  <c r="AS585" i="8"/>
  <c r="AR585" i="8" s="1"/>
  <c r="AQ585" i="8" s="1"/>
  <c r="AP585" i="8" s="1"/>
  <c r="AO585" i="8" s="1"/>
  <c r="AN585" i="8" s="1"/>
  <c r="AM585" i="8" s="1"/>
  <c r="AL585" i="8" s="1"/>
  <c r="G491" i="8"/>
  <c r="K491" i="8" s="1"/>
  <c r="G382" i="8"/>
  <c r="G260" i="8"/>
  <c r="G229" i="8"/>
  <c r="AU495" i="8"/>
  <c r="AT495" i="8" s="1"/>
  <c r="AS495" i="8" s="1"/>
  <c r="AR495" i="8" s="1"/>
  <c r="AQ495" i="8" s="1"/>
  <c r="AP495" i="8" s="1"/>
  <c r="AO495" i="8" s="1"/>
  <c r="AN495" i="8" s="1"/>
  <c r="AM495" i="8" s="1"/>
  <c r="AL495" i="8" s="1"/>
  <c r="AU571" i="8"/>
  <c r="Z267" i="8"/>
  <c r="Z538" i="8"/>
  <c r="G533" i="8"/>
  <c r="L533" i="8" s="1"/>
  <c r="AU512" i="8"/>
  <c r="AT512" i="8" s="1"/>
  <c r="P508" i="8"/>
  <c r="V508" i="8" s="1"/>
  <c r="Z469" i="8"/>
  <c r="G463" i="8"/>
  <c r="L463" i="8" s="1"/>
  <c r="AU429" i="8"/>
  <c r="P424" i="8"/>
  <c r="S424" i="8" s="1"/>
  <c r="U424" i="8" s="1"/>
  <c r="P385" i="8"/>
  <c r="S385" i="8" s="1"/>
  <c r="U385" i="8" s="1"/>
  <c r="AU605" i="8"/>
  <c r="Z579" i="8"/>
  <c r="Z625" i="8"/>
  <c r="Z603" i="8"/>
  <c r="AA603" i="8" s="1"/>
  <c r="AB603" i="8" s="1"/>
  <c r="G520" i="8"/>
  <c r="K520" i="8" s="1"/>
  <c r="G398" i="8"/>
  <c r="P469" i="8"/>
  <c r="AC469" i="8" s="1"/>
  <c r="AU32" i="8"/>
  <c r="P495" i="8"/>
  <c r="S495" i="8" s="1"/>
  <c r="U495" i="8" s="1"/>
  <c r="AU463" i="8"/>
  <c r="AT463" i="8" s="1"/>
  <c r="AS463" i="8" s="1"/>
  <c r="AR463" i="8" s="1"/>
  <c r="AQ463" i="8" s="1"/>
  <c r="AP463" i="8" s="1"/>
  <c r="AO463" i="8" s="1"/>
  <c r="AN463" i="8" s="1"/>
  <c r="AM463" i="8" s="1"/>
  <c r="AL463" i="8" s="1"/>
  <c r="G317" i="8"/>
  <c r="V634" i="8"/>
  <c r="AU424" i="8"/>
  <c r="Z353" i="8"/>
  <c r="L502" i="8"/>
  <c r="Z537" i="8"/>
  <c r="P537" i="8"/>
  <c r="S537" i="8" s="1"/>
  <c r="U537" i="8" s="1"/>
  <c r="AU537" i="8"/>
  <c r="G537" i="8"/>
  <c r="L498" i="8"/>
  <c r="AU544" i="8"/>
  <c r="P544" i="8"/>
  <c r="G544" i="8"/>
  <c r="Z544" i="8"/>
  <c r="P552" i="8"/>
  <c r="AU552" i="8"/>
  <c r="G552" i="8"/>
  <c r="Z552" i="8"/>
  <c r="L548" i="8"/>
  <c r="P506" i="8"/>
  <c r="AU506" i="8"/>
  <c r="Z506" i="8"/>
  <c r="L541" i="8"/>
  <c r="P535" i="8"/>
  <c r="AU535" i="8"/>
  <c r="G535" i="8"/>
  <c r="P511" i="8"/>
  <c r="S511" i="8" s="1"/>
  <c r="U511" i="8" s="1"/>
  <c r="AU511" i="8"/>
  <c r="Z511" i="8"/>
  <c r="L353" i="8"/>
  <c r="AT551" i="8"/>
  <c r="AS551" i="8" s="1"/>
  <c r="AR551" i="8" s="1"/>
  <c r="AQ551" i="8" s="1"/>
  <c r="AP551" i="8" s="1"/>
  <c r="AO551" i="8" s="1"/>
  <c r="AN551" i="8" s="1"/>
  <c r="AM551" i="8" s="1"/>
  <c r="AL551" i="8" s="1"/>
  <c r="AU546" i="8"/>
  <c r="P541" i="8"/>
  <c r="S541" i="8" s="1"/>
  <c r="U541" i="8" s="1"/>
  <c r="AU541" i="8"/>
  <c r="Z541" i="8"/>
  <c r="P534" i="8"/>
  <c r="S534" i="8" s="1"/>
  <c r="U534" i="8" s="1"/>
  <c r="AU534" i="8"/>
  <c r="Z534" i="8"/>
  <c r="V533" i="8"/>
  <c r="G528" i="8"/>
  <c r="Z528" i="8"/>
  <c r="AU528" i="8"/>
  <c r="P547" i="8"/>
  <c r="AU547" i="8"/>
  <c r="G547" i="8"/>
  <c r="Z547" i="8"/>
  <c r="Z543" i="8"/>
  <c r="G532" i="8"/>
  <c r="Z532" i="8"/>
  <c r="P532" i="8"/>
  <c r="AU532" i="8"/>
  <c r="AT484" i="8"/>
  <c r="AS484" i="8" s="1"/>
  <c r="AR484" i="8" s="1"/>
  <c r="AQ484" i="8" s="1"/>
  <c r="AP484" i="8" s="1"/>
  <c r="AO484" i="8" s="1"/>
  <c r="AN484" i="8" s="1"/>
  <c r="AM484" i="8" s="1"/>
  <c r="AL484" i="8" s="1"/>
  <c r="G446" i="8"/>
  <c r="Z446" i="8"/>
  <c r="P446" i="8"/>
  <c r="AU446" i="8"/>
  <c r="L511" i="8"/>
  <c r="L476" i="8"/>
  <c r="P548" i="8"/>
  <c r="S548" i="8" s="1"/>
  <c r="U548" i="8" s="1"/>
  <c r="AU548" i="8"/>
  <c r="G546" i="8"/>
  <c r="S546" i="8" s="1"/>
  <c r="U546" i="8" s="1"/>
  <c r="Z546" i="8"/>
  <c r="AU543" i="8"/>
  <c r="AU494" i="8"/>
  <c r="P494" i="8"/>
  <c r="Z494" i="8"/>
  <c r="G494" i="8"/>
  <c r="G490" i="8"/>
  <c r="Z490" i="8"/>
  <c r="AU490" i="8"/>
  <c r="P490" i="8"/>
  <c r="S550" i="8"/>
  <c r="U550" i="8" s="1"/>
  <c r="Z548" i="8"/>
  <c r="G543" i="8"/>
  <c r="P498" i="8"/>
  <c r="S498" i="8" s="1"/>
  <c r="U498" i="8" s="1"/>
  <c r="AU498" i="8"/>
  <c r="Z498" i="8"/>
  <c r="G551" i="8"/>
  <c r="S551" i="8" s="1"/>
  <c r="U551" i="8" s="1"/>
  <c r="Z551" i="8"/>
  <c r="Z535" i="8"/>
  <c r="G506" i="8"/>
  <c r="P502" i="8"/>
  <c r="S502" i="8" s="1"/>
  <c r="U502" i="8" s="1"/>
  <c r="AU502" i="8"/>
  <c r="Z502" i="8"/>
  <c r="G513" i="8"/>
  <c r="Z513" i="8"/>
  <c r="P513" i="8"/>
  <c r="AU513" i="8"/>
  <c r="P486" i="8"/>
  <c r="AU486" i="8"/>
  <c r="G486" i="8"/>
  <c r="G484" i="8"/>
  <c r="Z484" i="8"/>
  <c r="P484" i="8"/>
  <c r="G510" i="8"/>
  <c r="Z510" i="8"/>
  <c r="P510" i="8"/>
  <c r="AU510" i="8"/>
  <c r="G509" i="8"/>
  <c r="Z509" i="8"/>
  <c r="P509" i="8"/>
  <c r="AU509" i="8"/>
  <c r="G505" i="8"/>
  <c r="Z505" i="8"/>
  <c r="P505" i="8"/>
  <c r="AU505" i="8"/>
  <c r="G504" i="8"/>
  <c r="Z504" i="8"/>
  <c r="P504" i="8"/>
  <c r="AU504" i="8"/>
  <c r="G501" i="8"/>
  <c r="Z501" i="8"/>
  <c r="P501" i="8"/>
  <c r="AU501" i="8"/>
  <c r="G500" i="8"/>
  <c r="Z500" i="8"/>
  <c r="P500" i="8"/>
  <c r="AU500" i="8"/>
  <c r="G497" i="8"/>
  <c r="Z497" i="8"/>
  <c r="P497" i="8"/>
  <c r="AU497" i="8"/>
  <c r="G496" i="8"/>
  <c r="Z496" i="8"/>
  <c r="P496" i="8"/>
  <c r="AU496" i="8"/>
  <c r="Z493" i="8"/>
  <c r="AU493" i="8"/>
  <c r="G493" i="8"/>
  <c r="L468" i="8"/>
  <c r="P449" i="8"/>
  <c r="Z449" i="8"/>
  <c r="G449" i="8"/>
  <c r="AT533" i="8"/>
  <c r="AS533" i="8" s="1"/>
  <c r="AR533" i="8" s="1"/>
  <c r="AQ533" i="8" s="1"/>
  <c r="AP533" i="8" s="1"/>
  <c r="AO533" i="8" s="1"/>
  <c r="AN533" i="8" s="1"/>
  <c r="AM533" i="8" s="1"/>
  <c r="AL533" i="8" s="1"/>
  <c r="G522" i="8"/>
  <c r="Z522" i="8"/>
  <c r="V463" i="8"/>
  <c r="G536" i="8"/>
  <c r="Z536" i="8"/>
  <c r="P536" i="8"/>
  <c r="AU536" i="8"/>
  <c r="P527" i="8"/>
  <c r="S527" i="8" s="1"/>
  <c r="U527" i="8" s="1"/>
  <c r="AU527" i="8"/>
  <c r="G525" i="8"/>
  <c r="Z525" i="8"/>
  <c r="P525" i="8"/>
  <c r="AU525" i="8"/>
  <c r="G524" i="8"/>
  <c r="Z524" i="8"/>
  <c r="AT508" i="8"/>
  <c r="AS508" i="8" s="1"/>
  <c r="AR508" i="8" s="1"/>
  <c r="AQ508" i="8" s="1"/>
  <c r="AP508" i="8" s="1"/>
  <c r="AO508" i="8" s="1"/>
  <c r="AN508" i="8" s="1"/>
  <c r="AM508" i="8" s="1"/>
  <c r="AL508" i="8" s="1"/>
  <c r="AT499" i="8"/>
  <c r="AS499" i="8" s="1"/>
  <c r="AR499" i="8" s="1"/>
  <c r="AQ499" i="8" s="1"/>
  <c r="AP499" i="8" s="1"/>
  <c r="AO499" i="8" s="1"/>
  <c r="AN499" i="8" s="1"/>
  <c r="AM499" i="8" s="1"/>
  <c r="AL499" i="8" s="1"/>
  <c r="Z487" i="8"/>
  <c r="Z486" i="8"/>
  <c r="G542" i="8"/>
  <c r="Z542" i="8"/>
  <c r="P542" i="8"/>
  <c r="AU542" i="8"/>
  <c r="AT526" i="8"/>
  <c r="AS526" i="8" s="1"/>
  <c r="AR526" i="8" s="1"/>
  <c r="AQ526" i="8" s="1"/>
  <c r="AP526" i="8" s="1"/>
  <c r="AO526" i="8" s="1"/>
  <c r="AN526" i="8" s="1"/>
  <c r="AM526" i="8" s="1"/>
  <c r="AL526" i="8" s="1"/>
  <c r="AU524" i="8"/>
  <c r="L512" i="8"/>
  <c r="L508" i="8"/>
  <c r="V503" i="8"/>
  <c r="L499" i="8"/>
  <c r="L495" i="8"/>
  <c r="P538" i="8"/>
  <c r="S538" i="8" s="1"/>
  <c r="U538" i="8" s="1"/>
  <c r="AU538" i="8"/>
  <c r="Z527" i="8"/>
  <c r="P523" i="8"/>
  <c r="S523" i="8" s="1"/>
  <c r="U523" i="8" s="1"/>
  <c r="AU523" i="8"/>
  <c r="G487" i="8"/>
  <c r="G475" i="8"/>
  <c r="Z475" i="8"/>
  <c r="AU475" i="8"/>
  <c r="P475" i="8"/>
  <c r="Z467" i="8"/>
  <c r="G467" i="8"/>
  <c r="P467" i="8"/>
  <c r="AU467" i="8"/>
  <c r="P464" i="8"/>
  <c r="AU464" i="8"/>
  <c r="G464" i="8"/>
  <c r="Z464" i="8"/>
  <c r="AU449" i="8"/>
  <c r="AR488" i="8"/>
  <c r="AQ488" i="8" s="1"/>
  <c r="AP488" i="8" s="1"/>
  <c r="AO488" i="8" s="1"/>
  <c r="AN488" i="8" s="1"/>
  <c r="AM488" i="8" s="1"/>
  <c r="AL488" i="8" s="1"/>
  <c r="AU477" i="8"/>
  <c r="G477" i="8"/>
  <c r="P468" i="8"/>
  <c r="S468" i="8" s="1"/>
  <c r="U468" i="8" s="1"/>
  <c r="AU468" i="8"/>
  <c r="Z468" i="8"/>
  <c r="Z512" i="8"/>
  <c r="Z508" i="8"/>
  <c r="Z503" i="8"/>
  <c r="Z499" i="8"/>
  <c r="Z495" i="8"/>
  <c r="G481" i="8"/>
  <c r="S481" i="8" s="1"/>
  <c r="U481" i="8" s="1"/>
  <c r="P472" i="8"/>
  <c r="AU472" i="8"/>
  <c r="Z472" i="8"/>
  <c r="G472" i="8"/>
  <c r="G433" i="8"/>
  <c r="Z433" i="8"/>
  <c r="AU433" i="8"/>
  <c r="P433" i="8"/>
  <c r="P387" i="8"/>
  <c r="S387" i="8" s="1"/>
  <c r="U387" i="8" s="1"/>
  <c r="AU387" i="8"/>
  <c r="G387" i="8"/>
  <c r="Z387" i="8"/>
  <c r="G479" i="8"/>
  <c r="S479" i="8" s="1"/>
  <c r="U479" i="8" s="1"/>
  <c r="Z479" i="8"/>
  <c r="P476" i="8"/>
  <c r="S476" i="8" s="1"/>
  <c r="U476" i="8" s="1"/>
  <c r="AU476" i="8"/>
  <c r="AC488" i="8"/>
  <c r="Z481" i="8"/>
  <c r="P480" i="8"/>
  <c r="S480" i="8" s="1"/>
  <c r="U480" i="8" s="1"/>
  <c r="AU480" i="8"/>
  <c r="Z471" i="8"/>
  <c r="AT470" i="8"/>
  <c r="AS470" i="8" s="1"/>
  <c r="AR470" i="8" s="1"/>
  <c r="AQ470" i="8" s="1"/>
  <c r="AP470" i="8" s="1"/>
  <c r="AO470" i="8" s="1"/>
  <c r="AN470" i="8" s="1"/>
  <c r="AM470" i="8" s="1"/>
  <c r="AL470" i="8" s="1"/>
  <c r="AT424" i="8"/>
  <c r="AS424" i="8" s="1"/>
  <c r="AR424" i="8" s="1"/>
  <c r="AQ424" i="8" s="1"/>
  <c r="AP424" i="8" s="1"/>
  <c r="AO424" i="8" s="1"/>
  <c r="AN424" i="8" s="1"/>
  <c r="AM424" i="8" s="1"/>
  <c r="AL424" i="8" s="1"/>
  <c r="V488" i="8"/>
  <c r="AU479" i="8"/>
  <c r="Z476" i="8"/>
  <c r="G470" i="8"/>
  <c r="Z470" i="8"/>
  <c r="P470" i="8"/>
  <c r="S465" i="8"/>
  <c r="U465" i="8" s="1"/>
  <c r="V465" i="8"/>
  <c r="L458" i="8"/>
  <c r="L456" i="8"/>
  <c r="AT443" i="8"/>
  <c r="AS443" i="8" s="1"/>
  <c r="AR443" i="8" s="1"/>
  <c r="AQ443" i="8" s="1"/>
  <c r="AP443" i="8" s="1"/>
  <c r="AO443" i="8" s="1"/>
  <c r="AN443" i="8" s="1"/>
  <c r="AM443" i="8" s="1"/>
  <c r="AL443" i="8" s="1"/>
  <c r="V469" i="8"/>
  <c r="G445" i="8"/>
  <c r="AU445" i="8"/>
  <c r="Z445" i="8"/>
  <c r="G466" i="8"/>
  <c r="Z466" i="8"/>
  <c r="P466" i="8"/>
  <c r="AU466" i="8"/>
  <c r="Z458" i="8"/>
  <c r="P452" i="8"/>
  <c r="S452" i="8" s="1"/>
  <c r="U452" i="8" s="1"/>
  <c r="AU452" i="8"/>
  <c r="G447" i="8"/>
  <c r="Z447" i="8"/>
  <c r="P447" i="8"/>
  <c r="AU447" i="8"/>
  <c r="L430" i="8"/>
  <c r="AT428" i="8"/>
  <c r="AS428" i="8" s="1"/>
  <c r="AR428" i="8" s="1"/>
  <c r="AQ428" i="8" s="1"/>
  <c r="AP428" i="8" s="1"/>
  <c r="AO428" i="8" s="1"/>
  <c r="AN428" i="8" s="1"/>
  <c r="AM428" i="8" s="1"/>
  <c r="AL428" i="8" s="1"/>
  <c r="G425" i="8"/>
  <c r="Z425" i="8"/>
  <c r="P425" i="8"/>
  <c r="AU425" i="8"/>
  <c r="AR469" i="8"/>
  <c r="AQ469" i="8" s="1"/>
  <c r="AP469" i="8" s="1"/>
  <c r="AO469" i="8" s="1"/>
  <c r="AN469" i="8" s="1"/>
  <c r="AM469" i="8" s="1"/>
  <c r="AL469" i="8" s="1"/>
  <c r="G434" i="8"/>
  <c r="Z434" i="8"/>
  <c r="AU434" i="8"/>
  <c r="P434" i="8"/>
  <c r="L426" i="8"/>
  <c r="AQ478" i="8"/>
  <c r="AP478" i="8" s="1"/>
  <c r="AO478" i="8" s="1"/>
  <c r="AN478" i="8" s="1"/>
  <c r="AM478" i="8" s="1"/>
  <c r="AL478" i="8" s="1"/>
  <c r="G460" i="8"/>
  <c r="Z460" i="8"/>
  <c r="P460" i="8"/>
  <c r="AU460" i="8"/>
  <c r="G459" i="8"/>
  <c r="S459" i="8" s="1"/>
  <c r="U459" i="8" s="1"/>
  <c r="Z459" i="8"/>
  <c r="AU444" i="8"/>
  <c r="AC463" i="8"/>
  <c r="AU459" i="8"/>
  <c r="P456" i="8"/>
  <c r="AC456" i="8" s="1"/>
  <c r="L424" i="8"/>
  <c r="AC424" i="8"/>
  <c r="P458" i="8"/>
  <c r="S458" i="8" s="1"/>
  <c r="U458" i="8" s="1"/>
  <c r="AU458" i="8"/>
  <c r="G455" i="8"/>
  <c r="Z455" i="8"/>
  <c r="P455" i="8"/>
  <c r="AU455" i="8"/>
  <c r="G454" i="8"/>
  <c r="Z454" i="8"/>
  <c r="L384" i="8"/>
  <c r="AT456" i="8"/>
  <c r="AS456" i="8" s="1"/>
  <c r="AR456" i="8" s="1"/>
  <c r="AQ456" i="8" s="1"/>
  <c r="AP456" i="8" s="1"/>
  <c r="AO456" i="8" s="1"/>
  <c r="AN456" i="8" s="1"/>
  <c r="AM456" i="8" s="1"/>
  <c r="AL456" i="8" s="1"/>
  <c r="AS454" i="8"/>
  <c r="AR454" i="8" s="1"/>
  <c r="AQ454" i="8" s="1"/>
  <c r="AP454" i="8" s="1"/>
  <c r="AO454" i="8" s="1"/>
  <c r="AN454" i="8" s="1"/>
  <c r="AM454" i="8" s="1"/>
  <c r="AL454" i="8" s="1"/>
  <c r="V452" i="8"/>
  <c r="G444" i="8"/>
  <c r="Z444" i="8"/>
  <c r="G443" i="8"/>
  <c r="S443" i="8" s="1"/>
  <c r="U443" i="8" s="1"/>
  <c r="P430" i="8"/>
  <c r="S430" i="8" s="1"/>
  <c r="U430" i="8" s="1"/>
  <c r="AU430" i="8"/>
  <c r="S428" i="8"/>
  <c r="U428" i="8" s="1"/>
  <c r="G370" i="8"/>
  <c r="Z370" i="8"/>
  <c r="P370" i="8"/>
  <c r="AU370" i="8"/>
  <c r="G427" i="8"/>
  <c r="Z427" i="8"/>
  <c r="P427" i="8"/>
  <c r="AU427" i="8"/>
  <c r="Z426" i="8"/>
  <c r="L385" i="8"/>
  <c r="V385" i="8"/>
  <c r="AT429" i="8"/>
  <c r="AS429" i="8" s="1"/>
  <c r="AR429" i="8" s="1"/>
  <c r="AQ429" i="8" s="1"/>
  <c r="AP429" i="8" s="1"/>
  <c r="AO429" i="8" s="1"/>
  <c r="AN429" i="8" s="1"/>
  <c r="AM429" i="8" s="1"/>
  <c r="AL429" i="8" s="1"/>
  <c r="V428" i="8"/>
  <c r="AU379" i="8"/>
  <c r="Z379" i="8"/>
  <c r="G379" i="8"/>
  <c r="S379" i="8" s="1"/>
  <c r="U379" i="8" s="1"/>
  <c r="G352" i="8"/>
  <c r="Z352" i="8"/>
  <c r="P352" i="8"/>
  <c r="AU352" i="8"/>
  <c r="G432" i="8"/>
  <c r="Z432" i="8"/>
  <c r="P432" i="8"/>
  <c r="AU432" i="8"/>
  <c r="Z430" i="8"/>
  <c r="AT384" i="8"/>
  <c r="AS384" i="8" s="1"/>
  <c r="AR384" i="8" s="1"/>
  <c r="AQ384" i="8" s="1"/>
  <c r="AP384" i="8" s="1"/>
  <c r="AO384" i="8" s="1"/>
  <c r="AN384" i="8" s="1"/>
  <c r="AM384" i="8" s="1"/>
  <c r="AL384" i="8" s="1"/>
  <c r="P380" i="8"/>
  <c r="AU380" i="8"/>
  <c r="Z380" i="8"/>
  <c r="G380" i="8"/>
  <c r="P384" i="8"/>
  <c r="S384" i="8" s="1"/>
  <c r="U384" i="8" s="1"/>
  <c r="Z384" i="8"/>
  <c r="G374" i="8"/>
  <c r="Z374" i="8"/>
  <c r="P374" i="8"/>
  <c r="AU374" i="8"/>
  <c r="G364" i="8"/>
  <c r="Z364" i="8"/>
  <c r="P364" i="8"/>
  <c r="AU364" i="8"/>
  <c r="G429" i="8"/>
  <c r="Z429" i="8"/>
  <c r="AC428" i="8"/>
  <c r="P426" i="8"/>
  <c r="S426" i="8" s="1"/>
  <c r="U426" i="8" s="1"/>
  <c r="AU426" i="8"/>
  <c r="AU388" i="8"/>
  <c r="P388" i="8"/>
  <c r="S388" i="8" s="1"/>
  <c r="U388" i="8" s="1"/>
  <c r="Z371" i="8"/>
  <c r="V368" i="8"/>
  <c r="L368" i="8"/>
  <c r="Z367" i="8"/>
  <c r="V359" i="8"/>
  <c r="L359" i="8"/>
  <c r="P357" i="8"/>
  <c r="AU357" i="8"/>
  <c r="Z388" i="8"/>
  <c r="AC372" i="8"/>
  <c r="AC368" i="8"/>
  <c r="AC359" i="8"/>
  <c r="G355" i="8"/>
  <c r="Z355" i="8"/>
  <c r="P355" i="8"/>
  <c r="AU355" i="8"/>
  <c r="P376" i="8"/>
  <c r="S376" i="8" s="1"/>
  <c r="U376" i="8" s="1"/>
  <c r="AU376" i="8"/>
  <c r="P371" i="8"/>
  <c r="S371" i="8" s="1"/>
  <c r="U371" i="8" s="1"/>
  <c r="AU371" i="8"/>
  <c r="P367" i="8"/>
  <c r="S367" i="8" s="1"/>
  <c r="U367" i="8" s="1"/>
  <c r="AU367" i="8"/>
  <c r="V354" i="8"/>
  <c r="L354" i="8"/>
  <c r="AC354" i="8"/>
  <c r="P353" i="8"/>
  <c r="S353" i="8" s="1"/>
  <c r="U353" i="8" s="1"/>
  <c r="AU353" i="8"/>
  <c r="Z428" i="8"/>
  <c r="Z424" i="8"/>
  <c r="AT385" i="8"/>
  <c r="AS385" i="8" s="1"/>
  <c r="AR385" i="8" s="1"/>
  <c r="AQ385" i="8" s="1"/>
  <c r="AP385" i="8" s="1"/>
  <c r="AO385" i="8" s="1"/>
  <c r="AN385" i="8" s="1"/>
  <c r="AM385" i="8" s="1"/>
  <c r="AL385" i="8" s="1"/>
  <c r="G373" i="8"/>
  <c r="Z373" i="8"/>
  <c r="P373" i="8"/>
  <c r="AU373" i="8"/>
  <c r="G369" i="8"/>
  <c r="Z369" i="8"/>
  <c r="P369" i="8"/>
  <c r="S369" i="8" s="1"/>
  <c r="U369" i="8" s="1"/>
  <c r="AU369" i="8"/>
  <c r="G363" i="8"/>
  <c r="Z363" i="8"/>
  <c r="P363" i="8"/>
  <c r="AU363" i="8"/>
  <c r="Z357" i="8"/>
  <c r="G377" i="8"/>
  <c r="Z377" i="8"/>
  <c r="S368" i="8"/>
  <c r="U368" i="8" s="1"/>
  <c r="S359" i="8"/>
  <c r="U359" i="8" s="1"/>
  <c r="G356" i="8"/>
  <c r="Z356" i="8"/>
  <c r="P356" i="8"/>
  <c r="AU356" i="8"/>
  <c r="Z385" i="8"/>
  <c r="G378" i="8"/>
  <c r="Z378" i="8"/>
  <c r="P378" i="8"/>
  <c r="AU378" i="8"/>
  <c r="Z376" i="8"/>
  <c r="AT372" i="8"/>
  <c r="AS372" i="8" s="1"/>
  <c r="AR372" i="8" s="1"/>
  <c r="AQ372" i="8" s="1"/>
  <c r="AP372" i="8" s="1"/>
  <c r="AO372" i="8" s="1"/>
  <c r="AN372" i="8" s="1"/>
  <c r="AM372" i="8" s="1"/>
  <c r="AL372" i="8" s="1"/>
  <c r="AT368" i="8"/>
  <c r="AS368" i="8" s="1"/>
  <c r="AR368" i="8" s="1"/>
  <c r="AQ368" i="8" s="1"/>
  <c r="AP368" i="8" s="1"/>
  <c r="AO368" i="8" s="1"/>
  <c r="AN368" i="8" s="1"/>
  <c r="AM368" i="8" s="1"/>
  <c r="AL368" i="8" s="1"/>
  <c r="AT359" i="8"/>
  <c r="AS359" i="8" s="1"/>
  <c r="AR359" i="8" s="1"/>
  <c r="AQ359" i="8" s="1"/>
  <c r="AP359" i="8" s="1"/>
  <c r="AO359" i="8" s="1"/>
  <c r="AN359" i="8" s="1"/>
  <c r="AM359" i="8" s="1"/>
  <c r="AL359" i="8" s="1"/>
  <c r="G357" i="8"/>
  <c r="G351" i="8"/>
  <c r="Z351" i="8"/>
  <c r="P351" i="8"/>
  <c r="AU351" i="8"/>
  <c r="AS354" i="8"/>
  <c r="AR354" i="8" s="1"/>
  <c r="AQ354" i="8" s="1"/>
  <c r="AP354" i="8" s="1"/>
  <c r="AO354" i="8" s="1"/>
  <c r="AN354" i="8" s="1"/>
  <c r="AM354" i="8" s="1"/>
  <c r="AL354" i="8" s="1"/>
  <c r="Z372" i="8"/>
  <c r="Z368" i="8"/>
  <c r="Z359" i="8"/>
  <c r="Z354" i="8"/>
  <c r="G487" i="6"/>
  <c r="K487" i="6" s="1"/>
  <c r="P487" i="6"/>
  <c r="S487" i="6" s="1"/>
  <c r="U487" i="6" s="1"/>
  <c r="P515" i="6"/>
  <c r="S515" i="6" s="1"/>
  <c r="U515" i="6" s="1"/>
  <c r="P240" i="6"/>
  <c r="S240" i="6" s="1"/>
  <c r="U240" i="6" s="1"/>
  <c r="G607" i="6"/>
  <c r="K607" i="6" s="1"/>
  <c r="P607" i="6"/>
  <c r="S552" i="6"/>
  <c r="U552" i="6" s="1"/>
  <c r="G332" i="6"/>
  <c r="K332" i="6" s="1"/>
  <c r="P332" i="6"/>
  <c r="G613" i="6"/>
  <c r="K613" i="6" s="1"/>
  <c r="P613" i="6"/>
  <c r="E548" i="6"/>
  <c r="F548" i="6" s="1"/>
  <c r="E627" i="6"/>
  <c r="F627" i="6" s="1"/>
  <c r="E619" i="6"/>
  <c r="F619" i="6" s="1"/>
  <c r="E510" i="6"/>
  <c r="F510" i="6" s="1"/>
  <c r="E617" i="6"/>
  <c r="F617" i="6" s="1"/>
  <c r="E591" i="6"/>
  <c r="F591" i="6" s="1"/>
  <c r="E584" i="6"/>
  <c r="F584" i="6" s="1"/>
  <c r="E523" i="6"/>
  <c r="F523" i="6" s="1"/>
  <c r="G523" i="6" s="1"/>
  <c r="E427" i="6"/>
  <c r="F427" i="6" s="1"/>
  <c r="E377" i="6"/>
  <c r="F377" i="6" s="1"/>
  <c r="E545" i="6"/>
  <c r="F545" i="6" s="1"/>
  <c r="E467" i="6"/>
  <c r="F467" i="6" s="1"/>
  <c r="P467" i="6" s="1"/>
  <c r="E461" i="6"/>
  <c r="F461" i="6" s="1"/>
  <c r="P461" i="6" s="1"/>
  <c r="E22" i="6"/>
  <c r="F22" i="6" s="1"/>
  <c r="G22" i="6" s="1"/>
  <c r="I22" i="6" s="1"/>
  <c r="E36" i="6"/>
  <c r="F36" i="6" s="1"/>
  <c r="G36" i="6" s="1"/>
  <c r="I36" i="6" s="1"/>
  <c r="E57" i="6"/>
  <c r="F57" i="6" s="1"/>
  <c r="G57" i="6" s="1"/>
  <c r="J57" i="6" s="1"/>
  <c r="E67" i="6"/>
  <c r="F67" i="6" s="1"/>
  <c r="G67" i="6" s="1"/>
  <c r="J67" i="6" s="1"/>
  <c r="E88" i="6"/>
  <c r="F88" i="6" s="1"/>
  <c r="G88" i="6" s="1"/>
  <c r="I88" i="6" s="1"/>
  <c r="E91" i="6"/>
  <c r="F91" i="6" s="1"/>
  <c r="G91" i="6" s="1"/>
  <c r="I91" i="6" s="1"/>
  <c r="E98" i="6"/>
  <c r="F98" i="6" s="1"/>
  <c r="G98" i="6" s="1"/>
  <c r="I98" i="6" s="1"/>
  <c r="E109" i="6"/>
  <c r="F109" i="6" s="1"/>
  <c r="G109" i="6" s="1"/>
  <c r="I109" i="6" s="1"/>
  <c r="E116" i="6"/>
  <c r="F116" i="6" s="1"/>
  <c r="G116" i="6" s="1"/>
  <c r="I116" i="6" s="1"/>
  <c r="E122" i="6"/>
  <c r="F122" i="6" s="1"/>
  <c r="E132" i="6"/>
  <c r="F132" i="6" s="1"/>
  <c r="G132" i="6" s="1"/>
  <c r="I132" i="6" s="1"/>
  <c r="E150" i="6"/>
  <c r="F150" i="6" s="1"/>
  <c r="G150" i="6" s="1"/>
  <c r="I150" i="6" s="1"/>
  <c r="E153" i="6"/>
  <c r="F153" i="6" s="1"/>
  <c r="G153" i="6" s="1"/>
  <c r="I153" i="6" s="1"/>
  <c r="E162" i="6"/>
  <c r="F162" i="6" s="1"/>
  <c r="E165" i="6"/>
  <c r="F165" i="6" s="1"/>
  <c r="G165" i="6" s="1"/>
  <c r="J165" i="6" s="1"/>
  <c r="E179" i="6"/>
  <c r="F179" i="6" s="1"/>
  <c r="G179" i="6" s="1"/>
  <c r="I179" i="6" s="1"/>
  <c r="E199" i="6"/>
  <c r="F199" i="6" s="1"/>
  <c r="G199" i="6" s="1"/>
  <c r="I199" i="6" s="1"/>
  <c r="E26" i="6"/>
  <c r="F26" i="6" s="1"/>
  <c r="G26" i="6" s="1"/>
  <c r="I26" i="6" s="1"/>
  <c r="E30" i="6"/>
  <c r="F30" i="6" s="1"/>
  <c r="G30" i="6" s="1"/>
  <c r="I30" i="6" s="1"/>
  <c r="E40" i="6"/>
  <c r="F40" i="6" s="1"/>
  <c r="R40" i="6" s="1"/>
  <c r="E44" i="6"/>
  <c r="F44" i="6" s="1"/>
  <c r="G44" i="6" s="1"/>
  <c r="H44" i="6" s="1"/>
  <c r="E47" i="6"/>
  <c r="F47" i="6" s="1"/>
  <c r="G47" i="6" s="1"/>
  <c r="I47" i="6" s="1"/>
  <c r="E50" i="6"/>
  <c r="F50" i="6" s="1"/>
  <c r="G50" i="6" s="1"/>
  <c r="I50" i="6" s="1"/>
  <c r="E54" i="6"/>
  <c r="F54" i="6" s="1"/>
  <c r="G54" i="6" s="1"/>
  <c r="H54" i="6" s="1"/>
  <c r="E60" i="6"/>
  <c r="F60" i="6" s="1"/>
  <c r="G60" i="6" s="1"/>
  <c r="J60" i="6" s="1"/>
  <c r="E70" i="6"/>
  <c r="F70" i="6" s="1"/>
  <c r="G70" i="6" s="1"/>
  <c r="J70" i="6" s="1"/>
  <c r="E75" i="6"/>
  <c r="F75" i="6" s="1"/>
  <c r="G75" i="6" s="1"/>
  <c r="J75" i="6" s="1"/>
  <c r="E78" i="6"/>
  <c r="F78" i="6" s="1"/>
  <c r="G78" i="6" s="1"/>
  <c r="I78" i="6" s="1"/>
  <c r="E95" i="6"/>
  <c r="F95" i="6" s="1"/>
  <c r="G95" i="6" s="1"/>
  <c r="I95" i="6" s="1"/>
  <c r="E102" i="6"/>
  <c r="F102" i="6" s="1"/>
  <c r="G102" i="6" s="1"/>
  <c r="I102" i="6" s="1"/>
  <c r="E106" i="6"/>
  <c r="F106" i="6" s="1"/>
  <c r="E113" i="6"/>
  <c r="F113" i="6" s="1"/>
  <c r="G113" i="6" s="1"/>
  <c r="I113" i="6" s="1"/>
  <c r="E119" i="6"/>
  <c r="F119" i="6" s="1"/>
  <c r="G119" i="6" s="1"/>
  <c r="I119" i="6" s="1"/>
  <c r="E126" i="6"/>
  <c r="F126" i="6" s="1"/>
  <c r="G126" i="6" s="1"/>
  <c r="I126" i="6" s="1"/>
  <c r="E138" i="6"/>
  <c r="F138" i="6" s="1"/>
  <c r="G138" i="6" s="1"/>
  <c r="I138" i="6" s="1"/>
  <c r="E141" i="6"/>
  <c r="F141" i="6" s="1"/>
  <c r="G141" i="6" s="1"/>
  <c r="I141" i="6" s="1"/>
  <c r="E159" i="6"/>
  <c r="F159" i="6" s="1"/>
  <c r="E168" i="6"/>
  <c r="F168" i="6" s="1"/>
  <c r="G168" i="6" s="1"/>
  <c r="I168" i="6" s="1"/>
  <c r="E177" i="6"/>
  <c r="F177" i="6" s="1"/>
  <c r="G177" i="6" s="1"/>
  <c r="K177" i="6" s="1"/>
  <c r="E182" i="6"/>
  <c r="F182" i="6" s="1"/>
  <c r="G182" i="6" s="1"/>
  <c r="I182" i="6" s="1"/>
  <c r="E190" i="6"/>
  <c r="F190" i="6" s="1"/>
  <c r="G190" i="6" s="1"/>
  <c r="I190" i="6" s="1"/>
  <c r="E193" i="6"/>
  <c r="F193" i="6" s="1"/>
  <c r="G193" i="6" s="1"/>
  <c r="I193" i="6" s="1"/>
  <c r="E202" i="6"/>
  <c r="F202" i="6" s="1"/>
  <c r="G202" i="6" s="1"/>
  <c r="I202" i="6" s="1"/>
  <c r="E205" i="6"/>
  <c r="F205" i="6" s="1"/>
  <c r="G205" i="6" s="1"/>
  <c r="I205" i="6" s="1"/>
  <c r="E33" i="6"/>
  <c r="F33" i="6" s="1"/>
  <c r="G33" i="6" s="1"/>
  <c r="I33" i="6" s="1"/>
  <c r="E37" i="6"/>
  <c r="F37" i="6" s="1"/>
  <c r="G37" i="6" s="1"/>
  <c r="I37" i="6" s="1"/>
  <c r="E65" i="6"/>
  <c r="F65" i="6" s="1"/>
  <c r="G65" i="6" s="1"/>
  <c r="J65" i="6" s="1"/>
  <c r="E68" i="6"/>
  <c r="F68" i="6" s="1"/>
  <c r="G68" i="6" s="1"/>
  <c r="J68" i="6" s="1"/>
  <c r="E73" i="6"/>
  <c r="F73" i="6" s="1"/>
  <c r="E83" i="6"/>
  <c r="F83" i="6" s="1"/>
  <c r="G83" i="6" s="1"/>
  <c r="I83" i="6" s="1"/>
  <c r="E86" i="6"/>
  <c r="F86" i="6" s="1"/>
  <c r="G86" i="6" s="1"/>
  <c r="I86" i="6" s="1"/>
  <c r="E92" i="6"/>
  <c r="F92" i="6" s="1"/>
  <c r="G92" i="6" s="1"/>
  <c r="I92" i="6" s="1"/>
  <c r="E99" i="6"/>
  <c r="F99" i="6" s="1"/>
  <c r="G99" i="6" s="1"/>
  <c r="I99" i="6" s="1"/>
  <c r="E123" i="6"/>
  <c r="F123" i="6" s="1"/>
  <c r="G123" i="6" s="1"/>
  <c r="I123" i="6" s="1"/>
  <c r="E129" i="6"/>
  <c r="F129" i="6" s="1"/>
  <c r="G129" i="6" s="1"/>
  <c r="H129" i="6" s="1"/>
  <c r="E133" i="6"/>
  <c r="F133" i="6" s="1"/>
  <c r="G133" i="6" s="1"/>
  <c r="I133" i="6" s="1"/>
  <c r="E136" i="6"/>
  <c r="F136" i="6" s="1"/>
  <c r="G136" i="6" s="1"/>
  <c r="I136" i="6" s="1"/>
  <c r="E145" i="6"/>
  <c r="F145" i="6" s="1"/>
  <c r="G145" i="6" s="1"/>
  <c r="I145" i="6" s="1"/>
  <c r="E148" i="6"/>
  <c r="F148" i="6" s="1"/>
  <c r="G148" i="6" s="1"/>
  <c r="I148" i="6" s="1"/>
  <c r="E154" i="6"/>
  <c r="F154" i="6" s="1"/>
  <c r="G154" i="6" s="1"/>
  <c r="I154" i="6" s="1"/>
  <c r="E157" i="6"/>
  <c r="F157" i="6" s="1"/>
  <c r="G157" i="6" s="1"/>
  <c r="I157" i="6" s="1"/>
  <c r="E163" i="6"/>
  <c r="F163" i="6" s="1"/>
  <c r="G163" i="6" s="1"/>
  <c r="I163" i="6" s="1"/>
  <c r="E172" i="6"/>
  <c r="F172" i="6" s="1"/>
  <c r="G172" i="6" s="1"/>
  <c r="I172" i="6" s="1"/>
  <c r="E185" i="6"/>
  <c r="F185" i="6" s="1"/>
  <c r="G185" i="6" s="1"/>
  <c r="I185" i="6" s="1"/>
  <c r="E196" i="6"/>
  <c r="F196" i="6" s="1"/>
  <c r="G196" i="6" s="1"/>
  <c r="I196" i="6" s="1"/>
  <c r="E214" i="6"/>
  <c r="F214" i="6" s="1"/>
  <c r="G214" i="6" s="1"/>
  <c r="I214" i="6" s="1"/>
  <c r="E217" i="6"/>
  <c r="F217" i="6" s="1"/>
  <c r="E220" i="6"/>
  <c r="F220" i="6" s="1"/>
  <c r="G220" i="6" s="1"/>
  <c r="K220" i="6" s="1"/>
  <c r="E223" i="6"/>
  <c r="F223" i="6" s="1"/>
  <c r="E233" i="6"/>
  <c r="F233" i="6" s="1"/>
  <c r="G233" i="6" s="1"/>
  <c r="K233" i="6" s="1"/>
  <c r="E238" i="6"/>
  <c r="F238" i="6" s="1"/>
  <c r="G238" i="6" s="1"/>
  <c r="K238" i="6" s="1"/>
  <c r="E241" i="6"/>
  <c r="F241" i="6" s="1"/>
  <c r="G241" i="6" s="1"/>
  <c r="K241" i="6" s="1"/>
  <c r="E23" i="6"/>
  <c r="F23" i="6" s="1"/>
  <c r="G23" i="6" s="1"/>
  <c r="I23" i="6" s="1"/>
  <c r="E27" i="6"/>
  <c r="F27" i="6" s="1"/>
  <c r="G27" i="6" s="1"/>
  <c r="I27" i="6" s="1"/>
  <c r="E31" i="6"/>
  <c r="F31" i="6" s="1"/>
  <c r="R32" i="6" s="1"/>
  <c r="E41" i="6"/>
  <c r="F41" i="6" s="1"/>
  <c r="G41" i="6" s="1"/>
  <c r="H41" i="6" s="1"/>
  <c r="E45" i="6"/>
  <c r="F45" i="6" s="1"/>
  <c r="G45" i="6" s="1"/>
  <c r="H45" i="6" s="1"/>
  <c r="E51" i="6"/>
  <c r="F51" i="6" s="1"/>
  <c r="G51" i="6" s="1"/>
  <c r="I51" i="6" s="1"/>
  <c r="E55" i="6"/>
  <c r="F55" i="6" s="1"/>
  <c r="G55" i="6" s="1"/>
  <c r="H55" i="6" s="1"/>
  <c r="E81" i="6"/>
  <c r="F81" i="6" s="1"/>
  <c r="G81" i="6" s="1"/>
  <c r="I81" i="6" s="1"/>
  <c r="E89" i="6"/>
  <c r="F89" i="6" s="1"/>
  <c r="G89" i="6" s="1"/>
  <c r="I89" i="6" s="1"/>
  <c r="E96" i="6"/>
  <c r="F96" i="6" s="1"/>
  <c r="G96" i="6" s="1"/>
  <c r="I96" i="6" s="1"/>
  <c r="E103" i="6"/>
  <c r="F103" i="6" s="1"/>
  <c r="G103" i="6" s="1"/>
  <c r="I103" i="6" s="1"/>
  <c r="E107" i="6"/>
  <c r="F107" i="6" s="1"/>
  <c r="G107" i="6" s="1"/>
  <c r="I107" i="6" s="1"/>
  <c r="E110" i="6"/>
  <c r="F110" i="6" s="1"/>
  <c r="E114" i="6"/>
  <c r="F114" i="6" s="1"/>
  <c r="G114" i="6" s="1"/>
  <c r="I114" i="6" s="1"/>
  <c r="E142" i="6"/>
  <c r="F142" i="6" s="1"/>
  <c r="G142" i="6" s="1"/>
  <c r="I142" i="6" s="1"/>
  <c r="E151" i="6"/>
  <c r="F151" i="6" s="1"/>
  <c r="G151" i="6" s="1"/>
  <c r="I151" i="6" s="1"/>
  <c r="E166" i="6"/>
  <c r="F166" i="6" s="1"/>
  <c r="E169" i="6"/>
  <c r="F169" i="6" s="1"/>
  <c r="G169" i="6" s="1"/>
  <c r="I169" i="6" s="1"/>
  <c r="E175" i="6"/>
  <c r="F175" i="6" s="1"/>
  <c r="G175" i="6" s="1"/>
  <c r="I175" i="6" s="1"/>
  <c r="E180" i="6"/>
  <c r="F180" i="6" s="1"/>
  <c r="G180" i="6" s="1"/>
  <c r="I180" i="6" s="1"/>
  <c r="E188" i="6"/>
  <c r="F188" i="6" s="1"/>
  <c r="G188" i="6" s="1"/>
  <c r="I188" i="6" s="1"/>
  <c r="E194" i="6"/>
  <c r="F194" i="6" s="1"/>
  <c r="G194" i="6" s="1"/>
  <c r="I194" i="6" s="1"/>
  <c r="E200" i="6"/>
  <c r="F200" i="6" s="1"/>
  <c r="G200" i="6" s="1"/>
  <c r="K200" i="6" s="1"/>
  <c r="E203" i="6"/>
  <c r="F203" i="6" s="1"/>
  <c r="G203" i="6" s="1"/>
  <c r="I203" i="6" s="1"/>
  <c r="E34" i="6"/>
  <c r="F34" i="6" s="1"/>
  <c r="G34" i="6" s="1"/>
  <c r="I34" i="6" s="1"/>
  <c r="E38" i="6"/>
  <c r="F38" i="6" s="1"/>
  <c r="G38" i="6" s="1"/>
  <c r="I38" i="6" s="1"/>
  <c r="E48" i="6"/>
  <c r="F48" i="6" s="1"/>
  <c r="G48" i="6" s="1"/>
  <c r="I48" i="6" s="1"/>
  <c r="E61" i="6"/>
  <c r="F61" i="6" s="1"/>
  <c r="G61" i="6" s="1"/>
  <c r="J61" i="6" s="1"/>
  <c r="E63" i="6"/>
  <c r="F63" i="6" s="1"/>
  <c r="G63" i="6" s="1"/>
  <c r="J63" i="6" s="1"/>
  <c r="E66" i="6"/>
  <c r="F66" i="6" s="1"/>
  <c r="G66" i="6" s="1"/>
  <c r="J66" i="6" s="1"/>
  <c r="E71" i="6"/>
  <c r="F71" i="6" s="1"/>
  <c r="G71" i="6" s="1"/>
  <c r="J71" i="6" s="1"/>
  <c r="E76" i="6"/>
  <c r="F76" i="6" s="1"/>
  <c r="G76" i="6" s="1"/>
  <c r="I76" i="6" s="1"/>
  <c r="E79" i="6"/>
  <c r="F79" i="6" s="1"/>
  <c r="G79" i="6" s="1"/>
  <c r="I79" i="6" s="1"/>
  <c r="E84" i="6"/>
  <c r="F84" i="6" s="1"/>
  <c r="G84" i="6" s="1"/>
  <c r="I84" i="6" s="1"/>
  <c r="E93" i="6"/>
  <c r="F93" i="6" s="1"/>
  <c r="G93" i="6" s="1"/>
  <c r="I93" i="6" s="1"/>
  <c r="E100" i="6"/>
  <c r="F100" i="6" s="1"/>
  <c r="G100" i="6" s="1"/>
  <c r="I100" i="6" s="1"/>
  <c r="E117" i="6"/>
  <c r="F117" i="6" s="1"/>
  <c r="G117" i="6" s="1"/>
  <c r="I117" i="6" s="1"/>
  <c r="E120" i="6"/>
  <c r="F120" i="6" s="1"/>
  <c r="G120" i="6" s="1"/>
  <c r="I120" i="6" s="1"/>
  <c r="E127" i="6"/>
  <c r="F127" i="6" s="1"/>
  <c r="G127" i="6" s="1"/>
  <c r="I127" i="6" s="1"/>
  <c r="E130" i="6"/>
  <c r="F130" i="6" s="1"/>
  <c r="G130" i="6" s="1"/>
  <c r="I130" i="6" s="1"/>
  <c r="E139" i="6"/>
  <c r="F139" i="6" s="1"/>
  <c r="G139" i="6" s="1"/>
  <c r="I139" i="6" s="1"/>
  <c r="E146" i="6"/>
  <c r="F146" i="6" s="1"/>
  <c r="G146" i="6" s="1"/>
  <c r="I146" i="6" s="1"/>
  <c r="E155" i="6"/>
  <c r="F155" i="6" s="1"/>
  <c r="E160" i="6"/>
  <c r="F160" i="6" s="1"/>
  <c r="G160" i="6" s="1"/>
  <c r="I160" i="6" s="1"/>
  <c r="E164" i="6"/>
  <c r="F164" i="6" s="1"/>
  <c r="G164" i="6" s="1"/>
  <c r="I164" i="6" s="1"/>
  <c r="E24" i="6"/>
  <c r="F24" i="6" s="1"/>
  <c r="G24" i="6" s="1"/>
  <c r="I24" i="6" s="1"/>
  <c r="E42" i="6"/>
  <c r="F42" i="6" s="1"/>
  <c r="G42" i="6" s="1"/>
  <c r="H42" i="6" s="1"/>
  <c r="E46" i="6"/>
  <c r="F46" i="6" s="1"/>
  <c r="G46" i="6" s="1"/>
  <c r="H46" i="6" s="1"/>
  <c r="E52" i="6"/>
  <c r="F52" i="6" s="1"/>
  <c r="G52" i="6" s="1"/>
  <c r="H52" i="6" s="1"/>
  <c r="E56" i="6"/>
  <c r="F56" i="6" s="1"/>
  <c r="G56" i="6" s="1"/>
  <c r="H56" i="6" s="1"/>
  <c r="E58" i="6"/>
  <c r="F58" i="6" s="1"/>
  <c r="G58" i="6" s="1"/>
  <c r="J58" i="6" s="1"/>
  <c r="E69" i="6"/>
  <c r="F69" i="6" s="1"/>
  <c r="G69" i="6" s="1"/>
  <c r="J69" i="6" s="1"/>
  <c r="E74" i="6"/>
  <c r="F74" i="6" s="1"/>
  <c r="G74" i="6" s="1"/>
  <c r="J74" i="6" s="1"/>
  <c r="E90" i="6"/>
  <c r="F90" i="6" s="1"/>
  <c r="E21" i="6"/>
  <c r="F21" i="6" s="1"/>
  <c r="E32" i="6"/>
  <c r="F32" i="6" s="1"/>
  <c r="G32" i="6" s="1"/>
  <c r="I32" i="6" s="1"/>
  <c r="E35" i="6"/>
  <c r="F35" i="6" s="1"/>
  <c r="G35" i="6" s="1"/>
  <c r="I35" i="6" s="1"/>
  <c r="E39" i="6"/>
  <c r="F39" i="6" s="1"/>
  <c r="G39" i="6" s="1"/>
  <c r="I39" i="6" s="1"/>
  <c r="E64" i="6"/>
  <c r="F64" i="6" s="1"/>
  <c r="G64" i="6" s="1"/>
  <c r="J64" i="6" s="1"/>
  <c r="E72" i="6"/>
  <c r="F72" i="6" s="1"/>
  <c r="G72" i="6" s="1"/>
  <c r="J72" i="6" s="1"/>
  <c r="E82" i="6"/>
  <c r="F82" i="6" s="1"/>
  <c r="G82" i="6" s="1"/>
  <c r="I82" i="6" s="1"/>
  <c r="E87" i="6"/>
  <c r="F87" i="6" s="1"/>
  <c r="G87" i="6" s="1"/>
  <c r="I87" i="6" s="1"/>
  <c r="E101" i="6"/>
  <c r="F101" i="6" s="1"/>
  <c r="G101" i="6" s="1"/>
  <c r="I101" i="6" s="1"/>
  <c r="E108" i="6"/>
  <c r="F108" i="6" s="1"/>
  <c r="G108" i="6" s="1"/>
  <c r="I108" i="6" s="1"/>
  <c r="E115" i="6"/>
  <c r="F115" i="6" s="1"/>
  <c r="R115" i="6" s="1"/>
  <c r="E121" i="6"/>
  <c r="F121" i="6" s="1"/>
  <c r="G121" i="6" s="1"/>
  <c r="I121" i="6" s="1"/>
  <c r="E128" i="6"/>
  <c r="F128" i="6" s="1"/>
  <c r="G128" i="6" s="1"/>
  <c r="I128" i="6" s="1"/>
  <c r="E131" i="6"/>
  <c r="F131" i="6" s="1"/>
  <c r="E152" i="6"/>
  <c r="F152" i="6" s="1"/>
  <c r="G152" i="6" s="1"/>
  <c r="I152" i="6" s="1"/>
  <c r="E156" i="6"/>
  <c r="F156" i="6" s="1"/>
  <c r="G156" i="6" s="1"/>
  <c r="I156" i="6" s="1"/>
  <c r="E161" i="6"/>
  <c r="F161" i="6" s="1"/>
  <c r="G161" i="6" s="1"/>
  <c r="I161" i="6" s="1"/>
  <c r="E167" i="6"/>
  <c r="F167" i="6" s="1"/>
  <c r="G167" i="6" s="1"/>
  <c r="J167" i="6" s="1"/>
  <c r="E189" i="6"/>
  <c r="F189" i="6" s="1"/>
  <c r="G189" i="6" s="1"/>
  <c r="I189" i="6" s="1"/>
  <c r="E198" i="6"/>
  <c r="F198" i="6" s="1"/>
  <c r="G198" i="6" s="1"/>
  <c r="J198" i="6" s="1"/>
  <c r="E201" i="6"/>
  <c r="F201" i="6" s="1"/>
  <c r="G201" i="6" s="1"/>
  <c r="I201" i="6" s="1"/>
  <c r="E204" i="6"/>
  <c r="F204" i="6" s="1"/>
  <c r="G204" i="6" s="1"/>
  <c r="I204" i="6" s="1"/>
  <c r="E210" i="6"/>
  <c r="F210" i="6" s="1"/>
  <c r="E225" i="6"/>
  <c r="F225" i="6" s="1"/>
  <c r="G225" i="6" s="1"/>
  <c r="I225" i="6" s="1"/>
  <c r="E228" i="6"/>
  <c r="F228" i="6" s="1"/>
  <c r="G228" i="6" s="1"/>
  <c r="I228" i="6" s="1"/>
  <c r="E237" i="6"/>
  <c r="F237" i="6" s="1"/>
  <c r="G237" i="6" s="1"/>
  <c r="K237" i="6" s="1"/>
  <c r="E595" i="6"/>
  <c r="F595" i="6" s="1"/>
  <c r="P595" i="6" s="1"/>
  <c r="E638" i="6"/>
  <c r="F638" i="6" s="1"/>
  <c r="P638" i="6" s="1"/>
  <c r="E630" i="6"/>
  <c r="F630" i="6" s="1"/>
  <c r="E610" i="6"/>
  <c r="F610" i="6" s="1"/>
  <c r="G610" i="6" s="1"/>
  <c r="K610" i="6" s="1"/>
  <c r="E604" i="6"/>
  <c r="F604" i="6" s="1"/>
  <c r="E597" i="6"/>
  <c r="F597" i="6" s="1"/>
  <c r="E587" i="6"/>
  <c r="F587" i="6" s="1"/>
  <c r="E577" i="6"/>
  <c r="F577" i="6" s="1"/>
  <c r="E634" i="6"/>
  <c r="F634" i="6" s="1"/>
  <c r="G634" i="6" s="1"/>
  <c r="E542" i="6"/>
  <c r="F542" i="6" s="1"/>
  <c r="E531" i="6"/>
  <c r="F531" i="6" s="1"/>
  <c r="E499" i="6"/>
  <c r="F499" i="6" s="1"/>
  <c r="E496" i="6"/>
  <c r="F496" i="6" s="1"/>
  <c r="P496" i="6" s="1"/>
  <c r="E494" i="6"/>
  <c r="F494" i="6" s="1"/>
  <c r="G494" i="6" s="1"/>
  <c r="E475" i="6"/>
  <c r="F475" i="6" s="1"/>
  <c r="E473" i="6"/>
  <c r="F473" i="6" s="1"/>
  <c r="G473" i="6" s="1"/>
  <c r="E469" i="6"/>
  <c r="F469" i="6" s="1"/>
  <c r="P469" i="6" s="1"/>
  <c r="E450" i="6"/>
  <c r="F450" i="6" s="1"/>
  <c r="P450" i="6" s="1"/>
  <c r="E442" i="6"/>
  <c r="F442" i="6" s="1"/>
  <c r="E380" i="6"/>
  <c r="F380" i="6" s="1"/>
  <c r="E372" i="6"/>
  <c r="F372" i="6" s="1"/>
  <c r="P372" i="6" s="1"/>
  <c r="E368" i="6"/>
  <c r="F368" i="6" s="1"/>
  <c r="E359" i="6"/>
  <c r="F359" i="6" s="1"/>
  <c r="E354" i="6"/>
  <c r="F354" i="6" s="1"/>
  <c r="P354" i="6" s="1"/>
  <c r="E594" i="6"/>
  <c r="F594" i="6" s="1"/>
  <c r="G594" i="6" s="1"/>
  <c r="K594" i="6" s="1"/>
  <c r="E580" i="6"/>
  <c r="F580" i="6" s="1"/>
  <c r="E629" i="6"/>
  <c r="F629" i="6" s="1"/>
  <c r="G629" i="6" s="1"/>
  <c r="E626" i="6"/>
  <c r="F626" i="6" s="1"/>
  <c r="G626" i="6" s="1"/>
  <c r="E623" i="6"/>
  <c r="F623" i="6" s="1"/>
  <c r="E618" i="6"/>
  <c r="F618" i="6" s="1"/>
  <c r="E635" i="6"/>
  <c r="F635" i="6" s="1"/>
  <c r="G635" i="6" s="1"/>
  <c r="E642" i="6"/>
  <c r="F642" i="6" s="1"/>
  <c r="E644" i="6"/>
  <c r="F644" i="6" s="1"/>
  <c r="G644" i="6" s="1"/>
  <c r="E546" i="6"/>
  <c r="F546" i="6" s="1"/>
  <c r="G546" i="6" s="1"/>
  <c r="E540" i="6"/>
  <c r="F540" i="6" s="1"/>
  <c r="E533" i="6"/>
  <c r="F533" i="6" s="1"/>
  <c r="E522" i="6"/>
  <c r="F522" i="6" s="1"/>
  <c r="E520" i="6"/>
  <c r="F520" i="6" s="1"/>
  <c r="G520" i="6" s="1"/>
  <c r="L520" i="6" s="1"/>
  <c r="E509" i="6"/>
  <c r="F509" i="6" s="1"/>
  <c r="P509" i="6" s="1"/>
  <c r="E507" i="6"/>
  <c r="F507" i="6" s="1"/>
  <c r="G507" i="6" s="1"/>
  <c r="E501" i="6"/>
  <c r="F501" i="6" s="1"/>
  <c r="P501" i="6" s="1"/>
  <c r="E491" i="6"/>
  <c r="F491" i="6" s="1"/>
  <c r="G491" i="6" s="1"/>
  <c r="E485" i="6"/>
  <c r="F485" i="6" s="1"/>
  <c r="P485" i="6" s="1"/>
  <c r="E482" i="6"/>
  <c r="F482" i="6" s="1"/>
  <c r="G482" i="6" s="1"/>
  <c r="E464" i="6"/>
  <c r="F464" i="6" s="1"/>
  <c r="P464" i="6" s="1"/>
  <c r="E454" i="6"/>
  <c r="F454" i="6" s="1"/>
  <c r="P454" i="6" s="1"/>
  <c r="E444" i="6"/>
  <c r="F444" i="6" s="1"/>
  <c r="G444" i="6" s="1"/>
  <c r="E426" i="6"/>
  <c r="F426" i="6" s="1"/>
  <c r="G426" i="6" s="1"/>
  <c r="E423" i="6"/>
  <c r="F423" i="6" s="1"/>
  <c r="E387" i="6"/>
  <c r="F387" i="6" s="1"/>
  <c r="G387" i="6" s="1"/>
  <c r="F17" i="6"/>
  <c r="P560" i="6"/>
  <c r="E632" i="6"/>
  <c r="F632" i="6" s="1"/>
  <c r="G632" i="6" s="1"/>
  <c r="K632" i="6" s="1"/>
  <c r="E616" i="6"/>
  <c r="F616" i="6" s="1"/>
  <c r="E612" i="6"/>
  <c r="F612" i="6" s="1"/>
  <c r="E606" i="6"/>
  <c r="F606" i="6" s="1"/>
  <c r="G606" i="6" s="1"/>
  <c r="K606" i="6" s="1"/>
  <c r="E603" i="6"/>
  <c r="F603" i="6" s="1"/>
  <c r="E600" i="6"/>
  <c r="F600" i="6" s="1"/>
  <c r="E590" i="6"/>
  <c r="F590" i="6" s="1"/>
  <c r="G590" i="6" s="1"/>
  <c r="K590" i="6" s="1"/>
  <c r="E586" i="6"/>
  <c r="F586" i="6" s="1"/>
  <c r="G586" i="6" s="1"/>
  <c r="K586" i="6" s="1"/>
  <c r="E583" i="6"/>
  <c r="F583" i="6" s="1"/>
  <c r="E576" i="6"/>
  <c r="F576" i="6" s="1"/>
  <c r="E633" i="6"/>
  <c r="F633" i="6" s="1"/>
  <c r="E646" i="6"/>
  <c r="F646" i="6" s="1"/>
  <c r="E550" i="6"/>
  <c r="F550" i="6" s="1"/>
  <c r="P550" i="6" s="1"/>
  <c r="E544" i="6"/>
  <c r="F544" i="6" s="1"/>
  <c r="E493" i="6"/>
  <c r="F493" i="6" s="1"/>
  <c r="E471" i="6"/>
  <c r="F471" i="6" s="1"/>
  <c r="P471" i="6" s="1"/>
  <c r="E458" i="6"/>
  <c r="F458" i="6" s="1"/>
  <c r="G458" i="6" s="1"/>
  <c r="E430" i="6"/>
  <c r="F430" i="6" s="1"/>
  <c r="P430" i="6" s="1"/>
  <c r="E376" i="6"/>
  <c r="F376" i="6" s="1"/>
  <c r="P376" i="6" s="1"/>
  <c r="E371" i="6"/>
  <c r="F371" i="6" s="1"/>
  <c r="E367" i="6"/>
  <c r="F367" i="6" s="1"/>
  <c r="P367" i="6" s="1"/>
  <c r="E357" i="6"/>
  <c r="F357" i="6" s="1"/>
  <c r="P357" i="6" s="1"/>
  <c r="E353" i="6"/>
  <c r="F353" i="6" s="1"/>
  <c r="P353" i="6" s="1"/>
  <c r="E609" i="6"/>
  <c r="F609" i="6" s="1"/>
  <c r="E596" i="6"/>
  <c r="F596" i="6" s="1"/>
  <c r="E593" i="6"/>
  <c r="F593" i="6" s="1"/>
  <c r="E579" i="6"/>
  <c r="F579" i="6" s="1"/>
  <c r="E637" i="6"/>
  <c r="F637" i="6" s="1"/>
  <c r="G637" i="6" s="1"/>
  <c r="E628" i="6"/>
  <c r="F628" i="6" s="1"/>
  <c r="E622" i="6"/>
  <c r="F622" i="6" s="1"/>
  <c r="E614" i="6"/>
  <c r="F614" i="6" s="1"/>
  <c r="E532" i="6"/>
  <c r="F532" i="6" s="1"/>
  <c r="P532" i="6" s="1"/>
  <c r="E530" i="6"/>
  <c r="F530" i="6" s="1"/>
  <c r="G530" i="6" s="1"/>
  <c r="L530" i="6" s="1"/>
  <c r="E503" i="6"/>
  <c r="F503" i="6" s="1"/>
  <c r="P503" i="6" s="1"/>
  <c r="E500" i="6"/>
  <c r="F500" i="6" s="1"/>
  <c r="P500" i="6" s="1"/>
  <c r="E498" i="6"/>
  <c r="F498" i="6" s="1"/>
  <c r="G498" i="6" s="1"/>
  <c r="L498" i="6" s="1"/>
  <c r="E481" i="6"/>
  <c r="F481" i="6" s="1"/>
  <c r="E477" i="6"/>
  <c r="F477" i="6" s="1"/>
  <c r="G477" i="6" s="1"/>
  <c r="E474" i="6"/>
  <c r="F474" i="6" s="1"/>
  <c r="P474" i="6" s="1"/>
  <c r="E468" i="6"/>
  <c r="F468" i="6" s="1"/>
  <c r="G468" i="6" s="1"/>
  <c r="L468" i="6" s="1"/>
  <c r="E466" i="6"/>
  <c r="F466" i="6" s="1"/>
  <c r="P466" i="6" s="1"/>
  <c r="E463" i="6"/>
  <c r="F463" i="6" s="1"/>
  <c r="E453" i="6"/>
  <c r="F453" i="6" s="1"/>
  <c r="P453" i="6" s="1"/>
  <c r="E441" i="6"/>
  <c r="F441" i="6" s="1"/>
  <c r="G441" i="6" s="1"/>
  <c r="E422" i="6"/>
  <c r="F422" i="6" s="1"/>
  <c r="P422" i="6" s="1"/>
  <c r="E385" i="6"/>
  <c r="F385" i="6" s="1"/>
  <c r="G385" i="6" s="1"/>
  <c r="E379" i="6"/>
  <c r="F379" i="6" s="1"/>
  <c r="G379" i="6" s="1"/>
  <c r="E602" i="6"/>
  <c r="F602" i="6" s="1"/>
  <c r="G602" i="6" s="1"/>
  <c r="K602" i="6" s="1"/>
  <c r="E599" i="6"/>
  <c r="F599" i="6" s="1"/>
  <c r="E589" i="6"/>
  <c r="F589" i="6" s="1"/>
  <c r="E582" i="6"/>
  <c r="F582" i="6" s="1"/>
  <c r="G582" i="6" s="1"/>
  <c r="K582" i="6" s="1"/>
  <c r="E625" i="6"/>
  <c r="F625" i="6" s="1"/>
  <c r="G625" i="6" s="1"/>
  <c r="E641" i="6"/>
  <c r="F641" i="6" s="1"/>
  <c r="P545" i="6"/>
  <c r="E539" i="6"/>
  <c r="F539" i="6" s="1"/>
  <c r="P539" i="6" s="1"/>
  <c r="E535" i="6"/>
  <c r="F535" i="6" s="1"/>
  <c r="G535" i="6" s="1"/>
  <c r="E524" i="6"/>
  <c r="F524" i="6" s="1"/>
  <c r="P524" i="6" s="1"/>
  <c r="E521" i="6"/>
  <c r="F521" i="6" s="1"/>
  <c r="P521" i="6" s="1"/>
  <c r="E511" i="6"/>
  <c r="F511" i="6" s="1"/>
  <c r="G511" i="6" s="1"/>
  <c r="L511" i="6" s="1"/>
  <c r="E506" i="6"/>
  <c r="F506" i="6" s="1"/>
  <c r="G506" i="6" s="1"/>
  <c r="E492" i="6"/>
  <c r="F492" i="6" s="1"/>
  <c r="P492" i="6" s="1"/>
  <c r="E488" i="6"/>
  <c r="F488" i="6" s="1"/>
  <c r="G488" i="6" s="1"/>
  <c r="L488" i="6" s="1"/>
  <c r="E457" i="6"/>
  <c r="F457" i="6" s="1"/>
  <c r="E447" i="6"/>
  <c r="F447" i="6" s="1"/>
  <c r="P447" i="6" s="1"/>
  <c r="E425" i="6"/>
  <c r="F425" i="6" s="1"/>
  <c r="P425" i="6" s="1"/>
  <c r="E374" i="6"/>
  <c r="F374" i="6" s="1"/>
  <c r="P374" i="6" s="1"/>
  <c r="E370" i="6"/>
  <c r="F370" i="6" s="1"/>
  <c r="G370" i="6" s="1"/>
  <c r="E364" i="6"/>
  <c r="F364" i="6" s="1"/>
  <c r="G364" i="6" s="1"/>
  <c r="E356" i="6"/>
  <c r="F356" i="6" s="1"/>
  <c r="G356" i="6" s="1"/>
  <c r="E352" i="6"/>
  <c r="F352" i="6" s="1"/>
  <c r="P352" i="6" s="1"/>
  <c r="E621" i="6"/>
  <c r="F621" i="6" s="1"/>
  <c r="E615" i="6"/>
  <c r="F615" i="6" s="1"/>
  <c r="G615" i="6" s="1"/>
  <c r="K615" i="6" s="1"/>
  <c r="E611" i="6"/>
  <c r="F611" i="6" s="1"/>
  <c r="E608" i="6"/>
  <c r="F608" i="6" s="1"/>
  <c r="E605" i="6"/>
  <c r="F605" i="6" s="1"/>
  <c r="G595" i="6"/>
  <c r="K595" i="6" s="1"/>
  <c r="E592" i="6"/>
  <c r="F592" i="6" s="1"/>
  <c r="E585" i="6"/>
  <c r="F585" i="6" s="1"/>
  <c r="E639" i="6"/>
  <c r="F639" i="6" s="1"/>
  <c r="G639" i="6" s="1"/>
  <c r="E636" i="6"/>
  <c r="F636" i="6" s="1"/>
  <c r="E631" i="6"/>
  <c r="F631" i="6" s="1"/>
  <c r="G627" i="6"/>
  <c r="E620" i="6"/>
  <c r="F620" i="6" s="1"/>
  <c r="G620" i="6" s="1"/>
  <c r="K620" i="6" s="1"/>
  <c r="E549" i="6"/>
  <c r="F549" i="6" s="1"/>
  <c r="G549" i="6" s="1"/>
  <c r="G545" i="6"/>
  <c r="E543" i="6"/>
  <c r="F543" i="6" s="1"/>
  <c r="G543" i="6" s="1"/>
  <c r="P531" i="6"/>
  <c r="E526" i="6"/>
  <c r="F526" i="6" s="1"/>
  <c r="P526" i="6" s="1"/>
  <c r="P499" i="6"/>
  <c r="E495" i="6"/>
  <c r="F495" i="6" s="1"/>
  <c r="G495" i="6" s="1"/>
  <c r="E479" i="6"/>
  <c r="F479" i="6" s="1"/>
  <c r="P479" i="6" s="1"/>
  <c r="E465" i="6"/>
  <c r="F465" i="6" s="1"/>
  <c r="G465" i="6" s="1"/>
  <c r="E462" i="6"/>
  <c r="F462" i="6" s="1"/>
  <c r="E452" i="6"/>
  <c r="F452" i="6" s="1"/>
  <c r="P452" i="6" s="1"/>
  <c r="E443" i="6"/>
  <c r="F443" i="6" s="1"/>
  <c r="P443" i="6" s="1"/>
  <c r="E432" i="6"/>
  <c r="F432" i="6" s="1"/>
  <c r="P432" i="6" s="1"/>
  <c r="E428" i="6"/>
  <c r="F428" i="6" s="1"/>
  <c r="G428" i="6" s="1"/>
  <c r="L428" i="6" s="1"/>
  <c r="E384" i="6"/>
  <c r="F384" i="6" s="1"/>
  <c r="G384" i="6" s="1"/>
  <c r="E378" i="6"/>
  <c r="F378" i="6" s="1"/>
  <c r="P378" i="6" s="1"/>
  <c r="E28" i="6"/>
  <c r="F28" i="6" s="1"/>
  <c r="G28" i="6" s="1"/>
  <c r="I28" i="6" s="1"/>
  <c r="E598" i="6"/>
  <c r="F598" i="6" s="1"/>
  <c r="G598" i="6" s="1"/>
  <c r="K598" i="6" s="1"/>
  <c r="E588" i="6"/>
  <c r="F588" i="6" s="1"/>
  <c r="E581" i="6"/>
  <c r="F581" i="6" s="1"/>
  <c r="E578" i="6"/>
  <c r="F578" i="6" s="1"/>
  <c r="G578" i="6" s="1"/>
  <c r="K578" i="6" s="1"/>
  <c r="E624" i="6"/>
  <c r="F624" i="6" s="1"/>
  <c r="G624" i="6" s="1"/>
  <c r="E640" i="6"/>
  <c r="F640" i="6" s="1"/>
  <c r="E645" i="6"/>
  <c r="F645" i="6" s="1"/>
  <c r="G645" i="6" s="1"/>
  <c r="K645" i="6" s="1"/>
  <c r="E541" i="6"/>
  <c r="F541" i="6" s="1"/>
  <c r="P541" i="6" s="1"/>
  <c r="P536" i="6"/>
  <c r="V536" i="6" s="1"/>
  <c r="G531" i="6"/>
  <c r="L531" i="6" s="1"/>
  <c r="E508" i="6"/>
  <c r="F508" i="6" s="1"/>
  <c r="P508" i="6" s="1"/>
  <c r="E504" i="6"/>
  <c r="F504" i="6" s="1"/>
  <c r="P504" i="6" s="1"/>
  <c r="E502" i="6"/>
  <c r="F502" i="6" s="1"/>
  <c r="G502" i="6" s="1"/>
  <c r="L502" i="6" s="1"/>
  <c r="G499" i="6"/>
  <c r="E497" i="6"/>
  <c r="F497" i="6" s="1"/>
  <c r="P491" i="6"/>
  <c r="S491" i="6" s="1"/>
  <c r="U491" i="6" s="1"/>
  <c r="E486" i="6"/>
  <c r="F486" i="6" s="1"/>
  <c r="P486" i="6" s="1"/>
  <c r="E484" i="6"/>
  <c r="F484" i="6" s="1"/>
  <c r="G484" i="6" s="1"/>
  <c r="E476" i="6"/>
  <c r="F476" i="6" s="1"/>
  <c r="P476" i="6" s="1"/>
  <c r="P473" i="6"/>
  <c r="S473" i="6" s="1"/>
  <c r="U473" i="6" s="1"/>
  <c r="E470" i="6"/>
  <c r="F470" i="6" s="1"/>
  <c r="P470" i="6" s="1"/>
  <c r="G467" i="6"/>
  <c r="L467" i="6" s="1"/>
  <c r="E456" i="6"/>
  <c r="F456" i="6" s="1"/>
  <c r="P456" i="6" s="1"/>
  <c r="G445" i="6"/>
  <c r="L445" i="6" s="1"/>
  <c r="P424" i="6"/>
  <c r="S424" i="6" s="1"/>
  <c r="U424" i="6" s="1"/>
  <c r="E388" i="6"/>
  <c r="F388" i="6" s="1"/>
  <c r="P388" i="6" s="1"/>
  <c r="E373" i="6"/>
  <c r="F373" i="6" s="1"/>
  <c r="E369" i="6"/>
  <c r="F369" i="6" s="1"/>
  <c r="G369" i="6" s="1"/>
  <c r="E363" i="6"/>
  <c r="F363" i="6" s="1"/>
  <c r="G363" i="6" s="1"/>
  <c r="E355" i="6"/>
  <c r="F355" i="6" s="1"/>
  <c r="G355" i="6" s="1"/>
  <c r="G548" i="6"/>
  <c r="P548" i="6"/>
  <c r="S548" i="6" s="1"/>
  <c r="U548" i="6" s="1"/>
  <c r="L536" i="6"/>
  <c r="P475" i="6"/>
  <c r="G475" i="6"/>
  <c r="L546" i="6"/>
  <c r="P533" i="6"/>
  <c r="G533" i="6"/>
  <c r="P522" i="6"/>
  <c r="G522" i="6"/>
  <c r="P493" i="6"/>
  <c r="G493" i="6"/>
  <c r="P481" i="6"/>
  <c r="G481" i="6"/>
  <c r="S536" i="6"/>
  <c r="U536" i="6" s="1"/>
  <c r="G496" i="6"/>
  <c r="L482" i="6"/>
  <c r="G479" i="6"/>
  <c r="P371" i="6"/>
  <c r="G371" i="6"/>
  <c r="L523" i="6"/>
  <c r="L494" i="6"/>
  <c r="G456" i="6"/>
  <c r="G374" i="6"/>
  <c r="G353" i="6"/>
  <c r="G431" i="6"/>
  <c r="P431" i="6"/>
  <c r="P543" i="6"/>
  <c r="P510" i="6"/>
  <c r="G510" i="6"/>
  <c r="G492" i="6"/>
  <c r="S492" i="6" s="1"/>
  <c r="U492" i="6" s="1"/>
  <c r="S353" i="6"/>
  <c r="U353" i="6" s="1"/>
  <c r="P549" i="6"/>
  <c r="P497" i="6"/>
  <c r="G497" i="6"/>
  <c r="P426" i="6"/>
  <c r="P356" i="6"/>
  <c r="L507" i="6"/>
  <c r="P546" i="6"/>
  <c r="S546" i="6" s="1"/>
  <c r="U546" i="6" s="1"/>
  <c r="G544" i="6"/>
  <c r="P544" i="6"/>
  <c r="G500" i="6"/>
  <c r="L458" i="6"/>
  <c r="G540" i="6"/>
  <c r="P540" i="6"/>
  <c r="P506" i="6"/>
  <c r="P462" i="6"/>
  <c r="G462" i="6"/>
  <c r="G368" i="6"/>
  <c r="P368" i="6"/>
  <c r="G534" i="6"/>
  <c r="P534" i="6"/>
  <c r="G525" i="6"/>
  <c r="S525" i="6" s="1"/>
  <c r="U525" i="6" s="1"/>
  <c r="G509" i="6"/>
  <c r="G469" i="6"/>
  <c r="G457" i="6"/>
  <c r="P457" i="6"/>
  <c r="G422" i="6"/>
  <c r="P523" i="6"/>
  <c r="S523" i="6" s="1"/>
  <c r="U523" i="6" s="1"/>
  <c r="P507" i="6"/>
  <c r="S507" i="6" s="1"/>
  <c r="U507" i="6" s="1"/>
  <c r="L499" i="6"/>
  <c r="P498" i="6"/>
  <c r="S498" i="6" s="1"/>
  <c r="U498" i="6" s="1"/>
  <c r="P494" i="6"/>
  <c r="S494" i="6" s="1"/>
  <c r="U494" i="6" s="1"/>
  <c r="L491" i="6"/>
  <c r="P482" i="6"/>
  <c r="S482" i="6" s="1"/>
  <c r="U482" i="6" s="1"/>
  <c r="G471" i="6"/>
  <c r="S471" i="6" s="1"/>
  <c r="U471" i="6" s="1"/>
  <c r="G463" i="6"/>
  <c r="P463" i="6"/>
  <c r="G450" i="6"/>
  <c r="G377" i="6"/>
  <c r="P377" i="6"/>
  <c r="G373" i="6"/>
  <c r="P373" i="6"/>
  <c r="G367" i="6"/>
  <c r="S367" i="6" s="1"/>
  <c r="U367" i="6" s="1"/>
  <c r="L441" i="6"/>
  <c r="L424" i="6"/>
  <c r="L387" i="6"/>
  <c r="L379" i="6"/>
  <c r="G359" i="6"/>
  <c r="P359" i="6"/>
  <c r="P355" i="6"/>
  <c r="G352" i="6"/>
  <c r="G478" i="6"/>
  <c r="G461" i="6"/>
  <c r="S461" i="6" s="1"/>
  <c r="U461" i="6" s="1"/>
  <c r="G372" i="6"/>
  <c r="G357" i="6"/>
  <c r="G452" i="6"/>
  <c r="V445" i="6"/>
  <c r="G432" i="6"/>
  <c r="G427" i="6"/>
  <c r="P427" i="6"/>
  <c r="G423" i="6"/>
  <c r="P423" i="6"/>
  <c r="G378" i="6"/>
  <c r="G351" i="6"/>
  <c r="P351" i="6"/>
  <c r="E117" i="5"/>
  <c r="F289" i="1"/>
  <c r="G289" i="1" s="1"/>
  <c r="K289" i="1" s="1"/>
  <c r="E101" i="5"/>
  <c r="F238" i="1"/>
  <c r="G238" i="1" s="1"/>
  <c r="K238" i="1" s="1"/>
  <c r="L508" i="1"/>
  <c r="E158" i="5"/>
  <c r="F350" i="1"/>
  <c r="G350" i="1" s="1"/>
  <c r="K350" i="1" s="1"/>
  <c r="F295" i="1"/>
  <c r="G295" i="1" s="1"/>
  <c r="K295" i="1" s="1"/>
  <c r="E121" i="5"/>
  <c r="E20" i="5"/>
  <c r="F34" i="1"/>
  <c r="G34" i="1" s="1"/>
  <c r="P425" i="1"/>
  <c r="G425" i="1"/>
  <c r="P516" i="1"/>
  <c r="S516" i="1" s="1"/>
  <c r="U516" i="1" s="1"/>
  <c r="S81" i="1"/>
  <c r="U81" i="1" s="1"/>
  <c r="E83" i="5"/>
  <c r="F158" i="1"/>
  <c r="G158" i="1" s="1"/>
  <c r="I158" i="1" s="1"/>
  <c r="G428" i="1"/>
  <c r="P428" i="1"/>
  <c r="G417" i="1"/>
  <c r="K417" i="1" s="1"/>
  <c r="V569" i="1"/>
  <c r="E163" i="5"/>
  <c r="F375" i="1"/>
  <c r="G375" i="1" s="1"/>
  <c r="K375" i="1" s="1"/>
  <c r="E63" i="5"/>
  <c r="F130" i="1"/>
  <c r="P542" i="1"/>
  <c r="G542" i="1"/>
  <c r="L535" i="1"/>
  <c r="G507" i="1"/>
  <c r="L507" i="1" s="1"/>
  <c r="P507" i="1"/>
  <c r="P274" i="1"/>
  <c r="S274" i="1" s="1"/>
  <c r="U274" i="1" s="1"/>
  <c r="E53" i="5"/>
  <c r="F116" i="1"/>
  <c r="G116" i="1" s="1"/>
  <c r="I116" i="1" s="1"/>
  <c r="G524" i="1"/>
  <c r="P524" i="1"/>
  <c r="P485" i="1"/>
  <c r="V442" i="1"/>
  <c r="L442" i="1"/>
  <c r="E39" i="5"/>
  <c r="F56" i="1"/>
  <c r="G56" i="1" s="1"/>
  <c r="H56" i="1" s="1"/>
  <c r="E173" i="5"/>
  <c r="F394" i="1"/>
  <c r="G394" i="1" s="1"/>
  <c r="K394" i="1" s="1"/>
  <c r="F315" i="1"/>
  <c r="G315" i="1" s="1"/>
  <c r="K315" i="1" s="1"/>
  <c r="E134" i="5"/>
  <c r="G445" i="1"/>
  <c r="L445" i="1" s="1"/>
  <c r="P445" i="1"/>
  <c r="S445" i="1" s="1"/>
  <c r="U445" i="1" s="1"/>
  <c r="G408" i="1"/>
  <c r="K408" i="1" s="1"/>
  <c r="E71" i="5"/>
  <c r="F143" i="1"/>
  <c r="G143" i="1" s="1"/>
  <c r="I143" i="1" s="1"/>
  <c r="G534" i="1"/>
  <c r="L534" i="1" s="1"/>
  <c r="P534" i="1"/>
  <c r="E13" i="5"/>
  <c r="F24" i="1"/>
  <c r="E168" i="5"/>
  <c r="F389" i="1"/>
  <c r="G389" i="1" s="1"/>
  <c r="K389" i="1" s="1"/>
  <c r="G544" i="1"/>
  <c r="L544" i="1" s="1"/>
  <c r="L520" i="1"/>
  <c r="S379" i="1"/>
  <c r="U379" i="1" s="1"/>
  <c r="G308" i="1"/>
  <c r="F489" i="1"/>
  <c r="F434" i="1"/>
  <c r="G434" i="1" s="1"/>
  <c r="K434" i="1" s="1"/>
  <c r="F429" i="1"/>
  <c r="G429" i="1" s="1"/>
  <c r="K429" i="1" s="1"/>
  <c r="F161" i="1"/>
  <c r="G161" i="1" s="1"/>
  <c r="I161" i="1" s="1"/>
  <c r="P551" i="1"/>
  <c r="S551" i="1" s="1"/>
  <c r="U551" i="1" s="1"/>
  <c r="P476" i="1"/>
  <c r="S476" i="1" s="1"/>
  <c r="U476" i="1" s="1"/>
  <c r="G454" i="1"/>
  <c r="G376" i="1"/>
  <c r="E43" i="5"/>
  <c r="E31" i="5"/>
  <c r="F224" i="1"/>
  <c r="E182" i="5"/>
  <c r="F406" i="1"/>
  <c r="G406" i="1" s="1"/>
  <c r="K406" i="1" s="1"/>
  <c r="P523" i="1"/>
  <c r="V523" i="1" s="1"/>
  <c r="G521" i="1"/>
  <c r="P498" i="1"/>
  <c r="S498" i="1" s="1"/>
  <c r="U498" i="1" s="1"/>
  <c r="G496" i="1"/>
  <c r="S496" i="1" s="1"/>
  <c r="U496" i="1" s="1"/>
  <c r="S141" i="1"/>
  <c r="U141" i="1" s="1"/>
  <c r="F390" i="1"/>
  <c r="G390" i="1" s="1"/>
  <c r="K390" i="1" s="1"/>
  <c r="P540" i="1"/>
  <c r="V540" i="1" s="1"/>
  <c r="F316" i="1"/>
  <c r="E235" i="5"/>
  <c r="E184" i="5"/>
  <c r="F335" i="1"/>
  <c r="G335" i="1" s="1"/>
  <c r="K335" i="1" s="1"/>
  <c r="F293" i="1"/>
  <c r="G293" i="1" s="1"/>
  <c r="S492" i="1"/>
  <c r="U492" i="1" s="1"/>
  <c r="G463" i="1"/>
  <c r="V463" i="1" s="1"/>
  <c r="V403" i="1"/>
  <c r="S163" i="1"/>
  <c r="U163" i="1" s="1"/>
  <c r="L539" i="1"/>
  <c r="L510" i="1"/>
  <c r="G422" i="1"/>
  <c r="P422" i="1"/>
  <c r="G372" i="1"/>
  <c r="P372" i="1"/>
  <c r="V549" i="1"/>
  <c r="L549" i="1"/>
  <c r="S549" i="1"/>
  <c r="U549" i="1" s="1"/>
  <c r="L530" i="1"/>
  <c r="L502" i="1"/>
  <c r="S482" i="1"/>
  <c r="U482" i="1" s="1"/>
  <c r="V482" i="1"/>
  <c r="L482" i="1"/>
  <c r="L543" i="1"/>
  <c r="P541" i="1"/>
  <c r="G541" i="1"/>
  <c r="L533" i="1"/>
  <c r="L506" i="1"/>
  <c r="L486" i="1"/>
  <c r="L523" i="1"/>
  <c r="S523" i="1"/>
  <c r="U523" i="1" s="1"/>
  <c r="L498" i="1"/>
  <c r="L548" i="1"/>
  <c r="P545" i="1"/>
  <c r="G545" i="1"/>
  <c r="L526" i="1"/>
  <c r="L481" i="1"/>
  <c r="L374" i="1"/>
  <c r="G359" i="1"/>
  <c r="P359" i="1"/>
  <c r="L540" i="1"/>
  <c r="V511" i="1"/>
  <c r="L511" i="1"/>
  <c r="L494" i="1"/>
  <c r="P475" i="1"/>
  <c r="G475" i="1"/>
  <c r="L522" i="1"/>
  <c r="L497" i="1"/>
  <c r="P466" i="1"/>
  <c r="G466" i="1"/>
  <c r="P377" i="1"/>
  <c r="V534" i="1"/>
  <c r="S534" i="1"/>
  <c r="U534" i="1" s="1"/>
  <c r="G427" i="1"/>
  <c r="P427" i="1"/>
  <c r="G367" i="1"/>
  <c r="S367" i="1" s="1"/>
  <c r="U367" i="1" s="1"/>
  <c r="G356" i="1"/>
  <c r="G457" i="1"/>
  <c r="P457" i="1"/>
  <c r="G378" i="1"/>
  <c r="P378" i="1"/>
  <c r="G444" i="1"/>
  <c r="P444" i="1"/>
  <c r="G384" i="1"/>
  <c r="P384" i="1"/>
  <c r="L370" i="1"/>
  <c r="G363" i="1"/>
  <c r="P363" i="1"/>
  <c r="L441" i="1"/>
  <c r="L464" i="1"/>
  <c r="P423" i="1"/>
  <c r="G368" i="1"/>
  <c r="P368" i="1"/>
  <c r="G354" i="1"/>
  <c r="P354" i="1"/>
  <c r="P548" i="1"/>
  <c r="S548" i="1" s="1"/>
  <c r="U548" i="1" s="1"/>
  <c r="P543" i="1"/>
  <c r="S543" i="1" s="1"/>
  <c r="U543" i="1" s="1"/>
  <c r="P539" i="1"/>
  <c r="S539" i="1" s="1"/>
  <c r="U539" i="1" s="1"/>
  <c r="P533" i="1"/>
  <c r="S533" i="1" s="1"/>
  <c r="U533" i="1" s="1"/>
  <c r="P526" i="1"/>
  <c r="S526" i="1" s="1"/>
  <c r="U526" i="1" s="1"/>
  <c r="P522" i="1"/>
  <c r="S522" i="1" s="1"/>
  <c r="U522" i="1" s="1"/>
  <c r="P510" i="1"/>
  <c r="S510" i="1" s="1"/>
  <c r="U510" i="1" s="1"/>
  <c r="P506" i="1"/>
  <c r="S506" i="1" s="1"/>
  <c r="U506" i="1" s="1"/>
  <c r="P493" i="1"/>
  <c r="S493" i="1" s="1"/>
  <c r="U493" i="1" s="1"/>
  <c r="P486" i="1"/>
  <c r="S486" i="1" s="1"/>
  <c r="U486" i="1" s="1"/>
  <c r="P481" i="1"/>
  <c r="S481" i="1" s="1"/>
  <c r="U481" i="1" s="1"/>
  <c r="S442" i="1"/>
  <c r="U442" i="1" s="1"/>
  <c r="G426" i="1"/>
  <c r="P426" i="1"/>
  <c r="V379" i="1"/>
  <c r="L379" i="1"/>
  <c r="G373" i="1"/>
  <c r="P373" i="1"/>
  <c r="S373" i="1" s="1"/>
  <c r="U373" i="1" s="1"/>
  <c r="S454" i="1"/>
  <c r="U454" i="1" s="1"/>
  <c r="G432" i="1"/>
  <c r="P432" i="1"/>
  <c r="L430" i="1"/>
  <c r="P374" i="1"/>
  <c r="S374" i="1" s="1"/>
  <c r="U374" i="1" s="1"/>
  <c r="G371" i="1"/>
  <c r="G355" i="1"/>
  <c r="P355" i="1"/>
  <c r="L476" i="1"/>
  <c r="G443" i="1"/>
  <c r="G385" i="1"/>
  <c r="P385" i="1"/>
  <c r="G353" i="1"/>
  <c r="G478" i="1"/>
  <c r="G471" i="1"/>
  <c r="G452" i="1"/>
  <c r="P452" i="1"/>
  <c r="S430" i="1"/>
  <c r="U430" i="1" s="1"/>
  <c r="P369" i="1"/>
  <c r="G351" i="1"/>
  <c r="P351" i="1"/>
  <c r="G45" i="3"/>
  <c r="G29" i="3"/>
  <c r="P616" i="9"/>
  <c r="S616" i="9" s="1"/>
  <c r="U616" i="9" s="1"/>
  <c r="S560" i="6"/>
  <c r="U560" i="6" s="1"/>
  <c r="V560" i="6"/>
  <c r="V178" i="6"/>
  <c r="V552" i="6"/>
  <c r="P296" i="6"/>
  <c r="P415" i="6"/>
  <c r="P281" i="6"/>
  <c r="P222" i="6"/>
  <c r="P133" i="6"/>
  <c r="S133" i="6" s="1"/>
  <c r="U133" i="6" s="1"/>
  <c r="P127" i="6"/>
  <c r="P306" i="6"/>
  <c r="V306" i="6" s="1"/>
  <c r="F39" i="3"/>
  <c r="H39" i="3" s="1"/>
  <c r="P645" i="6"/>
  <c r="P184" i="6"/>
  <c r="S184" i="6" s="1"/>
  <c r="U184" i="6" s="1"/>
  <c r="P268" i="6"/>
  <c r="P153" i="6"/>
  <c r="S153" i="6" s="1"/>
  <c r="U153" i="6" s="1"/>
  <c r="P99" i="6"/>
  <c r="V99" i="6" s="1"/>
  <c r="P173" i="6"/>
  <c r="P408" i="6"/>
  <c r="P405" i="6"/>
  <c r="V405" i="6" s="1"/>
  <c r="P365" i="6"/>
  <c r="P346" i="6"/>
  <c r="S346" i="6" s="1"/>
  <c r="U346" i="6" s="1"/>
  <c r="P314" i="6"/>
  <c r="P291" i="6"/>
  <c r="V291" i="6" s="1"/>
  <c r="P434" i="6"/>
  <c r="S434" i="6" s="1"/>
  <c r="U434" i="6" s="1"/>
  <c r="P120" i="6"/>
  <c r="P204" i="6"/>
  <c r="V204" i="6" s="1"/>
  <c r="P86" i="6"/>
  <c r="P34" i="6"/>
  <c r="P125" i="6"/>
  <c r="V125" i="6" s="1"/>
  <c r="P656" i="1"/>
  <c r="S656" i="1" s="1"/>
  <c r="U656" i="1" s="1"/>
  <c r="P375" i="6"/>
  <c r="P53" i="6"/>
  <c r="S53" i="6" s="1"/>
  <c r="U53" i="6" s="1"/>
  <c r="P140" i="6"/>
  <c r="S140" i="6" s="1"/>
  <c r="U140" i="6" s="1"/>
  <c r="Z26" i="6"/>
  <c r="P421" i="6"/>
  <c r="S421" i="6" s="1"/>
  <c r="U421" i="6" s="1"/>
  <c r="P290" i="6"/>
  <c r="P227" i="6"/>
  <c r="V227" i="6" s="1"/>
  <c r="G47" i="3"/>
  <c r="P25" i="6"/>
  <c r="V25" i="6" s="1"/>
  <c r="P123" i="6"/>
  <c r="V123" i="6" s="1"/>
  <c r="P562" i="6"/>
  <c r="S562" i="6" s="1"/>
  <c r="U562" i="6" s="1"/>
  <c r="Z44" i="1"/>
  <c r="P135" i="6"/>
  <c r="P55" i="6"/>
  <c r="Z11" i="6"/>
  <c r="P350" i="6"/>
  <c r="P149" i="6"/>
  <c r="V149" i="6" s="1"/>
  <c r="P655" i="1"/>
  <c r="V655" i="1" s="1"/>
  <c r="P395" i="6"/>
  <c r="P571" i="6"/>
  <c r="P345" i="6"/>
  <c r="P286" i="6"/>
  <c r="S286" i="6" s="1"/>
  <c r="U286" i="6" s="1"/>
  <c r="P191" i="6"/>
  <c r="V191" i="6" s="1"/>
  <c r="P659" i="8"/>
  <c r="S659" i="8" s="1"/>
  <c r="U659" i="8" s="1"/>
  <c r="K644" i="6"/>
  <c r="P646" i="6"/>
  <c r="G646" i="6"/>
  <c r="P644" i="6"/>
  <c r="S644" i="6" s="1"/>
  <c r="U644" i="6" s="1"/>
  <c r="Z45" i="1"/>
  <c r="Y46" i="1"/>
  <c r="K655" i="1"/>
  <c r="V656" i="1"/>
  <c r="G654" i="1"/>
  <c r="P654" i="1"/>
  <c r="K656" i="1"/>
  <c r="G645" i="9"/>
  <c r="Z645" i="9"/>
  <c r="P645" i="9"/>
  <c r="AU645" i="9"/>
  <c r="P646" i="9"/>
  <c r="AU646" i="9"/>
  <c r="Z646" i="9"/>
  <c r="G646" i="9"/>
  <c r="G644" i="9"/>
  <c r="Z644" i="9"/>
  <c r="P644" i="9"/>
  <c r="AU644" i="9"/>
  <c r="BE48" i="8"/>
  <c r="BD48" i="8" s="1"/>
  <c r="BC48" i="8" s="1"/>
  <c r="BE47" i="8"/>
  <c r="BD47" i="8" s="1"/>
  <c r="BC47" i="8" s="1"/>
  <c r="BK52" i="8"/>
  <c r="BK51" i="8"/>
  <c r="BK50" i="8"/>
  <c r="BK49" i="8"/>
  <c r="BK48" i="8"/>
  <c r="BK47" i="8"/>
  <c r="BK46" i="8"/>
  <c r="BK45" i="8"/>
  <c r="BJ45" i="8" s="1"/>
  <c r="BI45" i="8" s="1"/>
  <c r="BH45" i="8" s="1"/>
  <c r="BG45" i="8" s="1"/>
  <c r="BF45" i="8" s="1"/>
  <c r="BE45" i="8" s="1"/>
  <c r="BD45" i="8" s="1"/>
  <c r="BC45" i="8" s="1"/>
  <c r="BJ52" i="8"/>
  <c r="BJ51" i="8"/>
  <c r="BJ50" i="8"/>
  <c r="BJ49" i="8"/>
  <c r="BJ48" i="8"/>
  <c r="BJ47" i="8"/>
  <c r="BJ46" i="8"/>
  <c r="BI52" i="8"/>
  <c r="BI51" i="8"/>
  <c r="BI50" i="8"/>
  <c r="BI49" i="8"/>
  <c r="BI48" i="8"/>
  <c r="BI47" i="8"/>
  <c r="BI46" i="8"/>
  <c r="BH52" i="8"/>
  <c r="BH51" i="8"/>
  <c r="BH50" i="8"/>
  <c r="BH49" i="8"/>
  <c r="BH48" i="8"/>
  <c r="BH47" i="8"/>
  <c r="BH46" i="8"/>
  <c r="BG52" i="8"/>
  <c r="BG51" i="8"/>
  <c r="BG50" i="8"/>
  <c r="BG49" i="8"/>
  <c r="BG48" i="8"/>
  <c r="BG47" i="8"/>
  <c r="BG46" i="8"/>
  <c r="BF52" i="8"/>
  <c r="BE52" i="8" s="1"/>
  <c r="BD52" i="8" s="1"/>
  <c r="BC52" i="8" s="1"/>
  <c r="BF51" i="8"/>
  <c r="BE51" i="8" s="1"/>
  <c r="BD51" i="8" s="1"/>
  <c r="BC51" i="8" s="1"/>
  <c r="BF50" i="8"/>
  <c r="BE50" i="8" s="1"/>
  <c r="BD50" i="8" s="1"/>
  <c r="BC50" i="8" s="1"/>
  <c r="BF49" i="8"/>
  <c r="BE49" i="8" s="1"/>
  <c r="BD49" i="8" s="1"/>
  <c r="BC49" i="8" s="1"/>
  <c r="BF48" i="8"/>
  <c r="BF47" i="8"/>
  <c r="BF46" i="8"/>
  <c r="BE46" i="8" s="1"/>
  <c r="BD46" i="8" s="1"/>
  <c r="BC46" i="8" s="1"/>
  <c r="BA44" i="8"/>
  <c r="AZ44" i="8" s="1"/>
  <c r="AX44" i="8" s="1"/>
  <c r="BB44" i="8"/>
  <c r="G658" i="8"/>
  <c r="Z658" i="8"/>
  <c r="P658" i="8"/>
  <c r="S658" i="8" s="1"/>
  <c r="U658" i="8" s="1"/>
  <c r="AU658" i="8"/>
  <c r="G657" i="8"/>
  <c r="Z657" i="8"/>
  <c r="P657" i="8"/>
  <c r="AU657" i="8"/>
  <c r="K659" i="8"/>
  <c r="AU659" i="8"/>
  <c r="G650" i="11"/>
  <c r="Z650" i="11"/>
  <c r="P650" i="11"/>
  <c r="AU650" i="11"/>
  <c r="G649" i="11"/>
  <c r="Z649" i="11"/>
  <c r="P649" i="11"/>
  <c r="AU649" i="11"/>
  <c r="AU648" i="11"/>
  <c r="G648" i="11"/>
  <c r="Z648" i="11"/>
  <c r="P648" i="11"/>
  <c r="F5" i="1"/>
  <c r="P398" i="1"/>
  <c r="P153" i="1"/>
  <c r="V153" i="1" s="1"/>
  <c r="P400" i="1"/>
  <c r="S400" i="1" s="1"/>
  <c r="U400" i="1" s="1"/>
  <c r="Z21" i="1"/>
  <c r="P177" i="1"/>
  <c r="S177" i="1" s="1"/>
  <c r="U177" i="1" s="1"/>
  <c r="P160" i="1"/>
  <c r="S160" i="1" s="1"/>
  <c r="U160" i="1" s="1"/>
  <c r="P46" i="1"/>
  <c r="S46" i="1" s="1"/>
  <c r="U46" i="1" s="1"/>
  <c r="P263" i="1"/>
  <c r="S263" i="1" s="1"/>
  <c r="U263" i="1" s="1"/>
  <c r="P459" i="1"/>
  <c r="S459" i="1" s="1"/>
  <c r="U459" i="1" s="1"/>
  <c r="P149" i="1"/>
  <c r="V149" i="1" s="1"/>
  <c r="P601" i="1"/>
  <c r="S601" i="1" s="1"/>
  <c r="U601" i="1" s="1"/>
  <c r="P52" i="1"/>
  <c r="S52" i="1" s="1"/>
  <c r="U52" i="1" s="1"/>
  <c r="P39" i="1"/>
  <c r="V39" i="1" s="1"/>
  <c r="P156" i="1"/>
  <c r="S156" i="1" s="1"/>
  <c r="U156" i="1" s="1"/>
  <c r="P118" i="1"/>
  <c r="S118" i="1" s="1"/>
  <c r="U118" i="1" s="1"/>
  <c r="P42" i="1"/>
  <c r="P395" i="1"/>
  <c r="V395" i="1" s="1"/>
  <c r="P435" i="1"/>
  <c r="G33" i="3"/>
  <c r="P180" i="1"/>
  <c r="S180" i="1" s="1"/>
  <c r="U180" i="1" s="1"/>
  <c r="P448" i="1"/>
  <c r="S448" i="1" s="1"/>
  <c r="U448" i="1" s="1"/>
  <c r="P110" i="1"/>
  <c r="V110" i="1" s="1"/>
  <c r="P514" i="1"/>
  <c r="S514" i="1" s="1"/>
  <c r="U514" i="1" s="1"/>
  <c r="P566" i="1"/>
  <c r="P568" i="1"/>
  <c r="S568" i="1" s="1"/>
  <c r="U568" i="1" s="1"/>
  <c r="P605" i="1"/>
  <c r="P45" i="1"/>
  <c r="S45" i="1" s="1"/>
  <c r="U45" i="1" s="1"/>
  <c r="P176" i="1"/>
  <c r="V176" i="1" s="1"/>
  <c r="P121" i="1"/>
  <c r="V121" i="1" s="1"/>
  <c r="P116" i="1"/>
  <c r="S116" i="1" s="1"/>
  <c r="U116" i="1" s="1"/>
  <c r="P342" i="1"/>
  <c r="V240" i="6"/>
  <c r="P365" i="1"/>
  <c r="P202" i="1"/>
  <c r="P196" i="2"/>
  <c r="R196" i="2" s="1"/>
  <c r="P125" i="1"/>
  <c r="V125" i="1" s="1"/>
  <c r="V516" i="1"/>
  <c r="P310" i="1"/>
  <c r="S310" i="1" s="1"/>
  <c r="U310" i="1" s="1"/>
  <c r="P284" i="8"/>
  <c r="P404" i="1"/>
  <c r="P108" i="1"/>
  <c r="S108" i="1" s="1"/>
  <c r="U108" i="1" s="1"/>
  <c r="P319" i="1"/>
  <c r="V319" i="1" s="1"/>
  <c r="P74" i="1"/>
  <c r="S74" i="1" s="1"/>
  <c r="U74" i="1" s="1"/>
  <c r="P406" i="1"/>
  <c r="P577" i="1"/>
  <c r="V577" i="1" s="1"/>
  <c r="P567" i="1"/>
  <c r="P578" i="1"/>
  <c r="S578" i="1" s="1"/>
  <c r="U578" i="1" s="1"/>
  <c r="P92" i="1"/>
  <c r="P150" i="1"/>
  <c r="S150" i="1" s="1"/>
  <c r="U150" i="1" s="1"/>
  <c r="P111" i="1"/>
  <c r="S111" i="1" s="1"/>
  <c r="U111" i="1" s="1"/>
  <c r="P411" i="1"/>
  <c r="P57" i="1"/>
  <c r="P290" i="1"/>
  <c r="P127" i="1"/>
  <c r="S127" i="1" s="1"/>
  <c r="U127" i="1" s="1"/>
  <c r="P289" i="1"/>
  <c r="V289" i="1" s="1"/>
  <c r="P197" i="2"/>
  <c r="R197" i="2" s="1"/>
  <c r="U40" i="2"/>
  <c r="G25" i="3"/>
  <c r="P135" i="1"/>
  <c r="P340" i="1"/>
  <c r="S340" i="1" s="1"/>
  <c r="U340" i="1" s="1"/>
  <c r="P75" i="1"/>
  <c r="V75" i="1" s="1"/>
  <c r="P449" i="1"/>
  <c r="P85" i="1"/>
  <c r="S85" i="1" s="1"/>
  <c r="U85" i="1" s="1"/>
  <c r="P31" i="1"/>
  <c r="P513" i="1"/>
  <c r="V141" i="1"/>
  <c r="P64" i="1"/>
  <c r="P402" i="1"/>
  <c r="S402" i="1" s="1"/>
  <c r="U402" i="1" s="1"/>
  <c r="P23" i="1"/>
  <c r="S23" i="1" s="1"/>
  <c r="U23" i="1" s="1"/>
  <c r="P169" i="1"/>
  <c r="P582" i="1"/>
  <c r="V582" i="1" s="1"/>
  <c r="P617" i="1"/>
  <c r="V617" i="1" s="1"/>
  <c r="P242" i="1"/>
  <c r="P128" i="1"/>
  <c r="V163" i="1"/>
  <c r="P105" i="1"/>
  <c r="S105" i="1" s="1"/>
  <c r="P207" i="2"/>
  <c r="R207" i="2" s="1"/>
  <c r="P229" i="2"/>
  <c r="R229" i="2" s="1"/>
  <c r="P174" i="1"/>
  <c r="S174" i="1" s="1"/>
  <c r="U174" i="1" s="1"/>
  <c r="P337" i="1"/>
  <c r="S337" i="1" s="1"/>
  <c r="U337" i="1" s="1"/>
  <c r="P487" i="1"/>
  <c r="S487" i="1" s="1"/>
  <c r="U487" i="1" s="1"/>
  <c r="P37" i="1"/>
  <c r="S37" i="1" s="1"/>
  <c r="U37" i="1" s="1"/>
  <c r="P239" i="1"/>
  <c r="P290" i="8"/>
  <c r="P272" i="1"/>
  <c r="V272" i="1" s="1"/>
  <c r="P248" i="1"/>
  <c r="S248" i="1" s="1"/>
  <c r="U248" i="1" s="1"/>
  <c r="P527" i="1"/>
  <c r="V527" i="1" s="1"/>
  <c r="P574" i="1"/>
  <c r="P34" i="1"/>
  <c r="S34" i="1" s="1"/>
  <c r="U34" i="1" s="1"/>
  <c r="P139" i="1"/>
  <c r="P131" i="1"/>
  <c r="S131" i="1" s="1"/>
  <c r="U131" i="1" s="1"/>
  <c r="P261" i="1"/>
  <c r="P30" i="1"/>
  <c r="V30" i="1" s="1"/>
  <c r="P589" i="1"/>
  <c r="S589" i="1" s="1"/>
  <c r="U589" i="1" s="1"/>
  <c r="P48" i="1"/>
  <c r="S48" i="1" s="1"/>
  <c r="U48" i="1" s="1"/>
  <c r="P112" i="1"/>
  <c r="P159" i="1"/>
  <c r="S159" i="1" s="1"/>
  <c r="U159" i="1" s="1"/>
  <c r="P460" i="1"/>
  <c r="S460" i="1" s="1"/>
  <c r="U460" i="1" s="1"/>
  <c r="P157" i="1"/>
  <c r="S157" i="1" s="1"/>
  <c r="U157" i="1" s="1"/>
  <c r="P455" i="1"/>
  <c r="V455" i="1" s="1"/>
  <c r="P239" i="2"/>
  <c r="R239" i="2" s="1"/>
  <c r="P261" i="2"/>
  <c r="R261" i="2" s="1"/>
  <c r="P505" i="1"/>
  <c r="P47" i="1"/>
  <c r="P412" i="1"/>
  <c r="V412" i="1" s="1"/>
  <c r="P580" i="1"/>
  <c r="P66" i="1"/>
  <c r="V66" i="1" s="1"/>
  <c r="P333" i="1"/>
  <c r="P335" i="1"/>
  <c r="S335" i="1" s="1"/>
  <c r="U335" i="1" s="1"/>
  <c r="P44" i="1"/>
  <c r="S44" i="1" s="1"/>
  <c r="U44" i="1" s="1"/>
  <c r="P301" i="1"/>
  <c r="S301" i="1" s="1"/>
  <c r="U301" i="1" s="1"/>
  <c r="P147" i="1"/>
  <c r="S147" i="1" s="1"/>
  <c r="U147" i="1" s="1"/>
  <c r="P262" i="1"/>
  <c r="S262" i="1" s="1"/>
  <c r="U262" i="1" s="1"/>
  <c r="P593" i="1"/>
  <c r="P626" i="1"/>
  <c r="S626" i="1" s="1"/>
  <c r="U626" i="1" s="1"/>
  <c r="P76" i="1"/>
  <c r="S76" i="1" s="1"/>
  <c r="U76" i="1" s="1"/>
  <c r="P207" i="1"/>
  <c r="S207" i="1" s="1"/>
  <c r="U207" i="1" s="1"/>
  <c r="P77" i="1"/>
  <c r="V77" i="1" s="1"/>
  <c r="P490" i="1"/>
  <c r="P210" i="2"/>
  <c r="R210" i="2" s="1"/>
  <c r="P267" i="2"/>
  <c r="R267" i="2" s="1"/>
  <c r="G49" i="3"/>
  <c r="P148" i="8"/>
  <c r="P255" i="8"/>
  <c r="S255" i="8" s="1"/>
  <c r="G44" i="3"/>
  <c r="P566" i="8"/>
  <c r="V566" i="8" s="1"/>
  <c r="P604" i="8"/>
  <c r="V604" i="8" s="1"/>
  <c r="P40" i="8"/>
  <c r="AC40" i="8" s="1"/>
  <c r="P580" i="8"/>
  <c r="V580" i="8" s="1"/>
  <c r="V515" i="6"/>
  <c r="G36" i="3"/>
  <c r="S613" i="6"/>
  <c r="U613" i="6" s="1"/>
  <c r="P602" i="8"/>
  <c r="G52" i="3"/>
  <c r="P282" i="8"/>
  <c r="P48" i="8"/>
  <c r="V48" i="8" s="1"/>
  <c r="S581" i="1"/>
  <c r="U581" i="1" s="1"/>
  <c r="X35" i="8"/>
  <c r="P435" i="8"/>
  <c r="P334" i="8"/>
  <c r="P401" i="8"/>
  <c r="P365" i="8"/>
  <c r="P263" i="8"/>
  <c r="P419" i="8"/>
  <c r="P383" i="8"/>
  <c r="P331" i="8"/>
  <c r="P239" i="8"/>
  <c r="P344" i="8"/>
  <c r="P549" i="8"/>
  <c r="P339" i="8"/>
  <c r="P360" i="8"/>
  <c r="P272" i="8"/>
  <c r="P262" i="8"/>
  <c r="P382" i="8"/>
  <c r="P323" i="8"/>
  <c r="P325" i="8"/>
  <c r="AC325" i="8" s="1"/>
  <c r="P274" i="8"/>
  <c r="S274" i="8" s="1"/>
  <c r="U274" i="8" s="1"/>
  <c r="P157" i="8"/>
  <c r="P77" i="8"/>
  <c r="V77" i="8" s="1"/>
  <c r="P213" i="8"/>
  <c r="S213" i="8" s="1"/>
  <c r="P188" i="8"/>
  <c r="P135" i="8"/>
  <c r="P55" i="8"/>
  <c r="P203" i="8"/>
  <c r="P177" i="8"/>
  <c r="P247" i="8"/>
  <c r="P80" i="8"/>
  <c r="P63" i="8"/>
  <c r="P44" i="8"/>
  <c r="P37" i="8"/>
  <c r="X16" i="8"/>
  <c r="X24" i="8"/>
  <c r="P234" i="8"/>
  <c r="P170" i="8"/>
  <c r="P106" i="8"/>
  <c r="P50" i="8"/>
  <c r="X8" i="8"/>
  <c r="P198" i="8"/>
  <c r="P134" i="8"/>
  <c r="P70" i="8"/>
  <c r="S70" i="8" s="1"/>
  <c r="P462" i="8"/>
  <c r="P529" i="8"/>
  <c r="P557" i="8"/>
  <c r="P393" i="8"/>
  <c r="P421" i="8"/>
  <c r="V421" i="8" s="1"/>
  <c r="P413" i="8"/>
  <c r="S413" i="8" s="1"/>
  <c r="U413" i="8" s="1"/>
  <c r="P310" i="8"/>
  <c r="P276" i="8"/>
  <c r="S276" i="8" s="1"/>
  <c r="U276" i="8" s="1"/>
  <c r="P358" i="8"/>
  <c r="P457" i="8"/>
  <c r="AC457" i="8" s="1"/>
  <c r="P415" i="8"/>
  <c r="P392" i="8"/>
  <c r="P291" i="8"/>
  <c r="P269" i="8"/>
  <c r="V269" i="8" s="1"/>
  <c r="P241" i="8"/>
  <c r="S241" i="8" s="1"/>
  <c r="U241" i="8" s="1"/>
  <c r="P437" i="8"/>
  <c r="P404" i="8"/>
  <c r="P312" i="8"/>
  <c r="P519" i="8"/>
  <c r="P251" i="8"/>
  <c r="P556" i="8"/>
  <c r="AC556" i="8" s="1"/>
  <c r="P423" i="8"/>
  <c r="P391" i="8"/>
  <c r="AC391" i="8" s="1"/>
  <c r="P336" i="8"/>
  <c r="P209" i="8"/>
  <c r="P167" i="8"/>
  <c r="P133" i="8"/>
  <c r="P104" i="8"/>
  <c r="P191" i="8"/>
  <c r="P159" i="8"/>
  <c r="S159" i="8" s="1"/>
  <c r="U159" i="8" s="1"/>
  <c r="P128" i="8"/>
  <c r="P149" i="8"/>
  <c r="P72" i="8"/>
  <c r="P165" i="8"/>
  <c r="S165" i="8" s="1"/>
  <c r="U165" i="8" s="1"/>
  <c r="P137" i="8"/>
  <c r="S137" i="8" s="1"/>
  <c r="P139" i="8"/>
  <c r="P155" i="8"/>
  <c r="P60" i="8"/>
  <c r="S60" i="8" s="1"/>
  <c r="P53" i="8"/>
  <c r="P76" i="8"/>
  <c r="P226" i="8"/>
  <c r="P162" i="8"/>
  <c r="P98" i="8"/>
  <c r="P42" i="8"/>
  <c r="P190" i="8"/>
  <c r="P126" i="8"/>
  <c r="P62" i="8"/>
  <c r="P43" i="8"/>
  <c r="P448" i="8"/>
  <c r="P342" i="8"/>
  <c r="P346" i="8"/>
  <c r="P555" i="8"/>
  <c r="P389" i="8"/>
  <c r="P362" i="8"/>
  <c r="P622" i="8"/>
  <c r="P414" i="8"/>
  <c r="V414" i="8" s="1"/>
  <c r="P327" i="8"/>
  <c r="S327" i="8" s="1"/>
  <c r="P530" i="8"/>
  <c r="P412" i="8"/>
  <c r="P361" i="8"/>
  <c r="V361" i="8" s="1"/>
  <c r="P453" i="8"/>
  <c r="P410" i="8"/>
  <c r="S410" i="8" s="1"/>
  <c r="U410" i="8" s="1"/>
  <c r="P322" i="8"/>
  <c r="P207" i="8"/>
  <c r="P333" i="8"/>
  <c r="P302" i="8"/>
  <c r="P279" i="8"/>
  <c r="P422" i="8"/>
  <c r="P553" i="8"/>
  <c r="P328" i="8"/>
  <c r="P418" i="8"/>
  <c r="P305" i="8"/>
  <c r="P184" i="8"/>
  <c r="P211" i="8"/>
  <c r="P89" i="8"/>
  <c r="P79" i="8"/>
  <c r="P195" i="8"/>
  <c r="P88" i="8"/>
  <c r="P69" i="8"/>
  <c r="P229" i="8"/>
  <c r="P129" i="8"/>
  <c r="P100" i="8"/>
  <c r="S100" i="8" s="1"/>
  <c r="U100" i="8" s="1"/>
  <c r="P61" i="8"/>
  <c r="P205" i="8"/>
  <c r="P175" i="8"/>
  <c r="P218" i="8"/>
  <c r="P154" i="8"/>
  <c r="P34" i="8"/>
  <c r="P238" i="8"/>
  <c r="P182" i="8"/>
  <c r="P118" i="8"/>
  <c r="P54" i="8"/>
  <c r="P35" i="8"/>
  <c r="P626" i="8"/>
  <c r="P514" i="8"/>
  <c r="P491" i="8"/>
  <c r="AC491" i="8" s="1"/>
  <c r="P320" i="8"/>
  <c r="P345" i="8"/>
  <c r="AC345" i="8" s="1"/>
  <c r="P300" i="8"/>
  <c r="P289" i="8"/>
  <c r="P281" i="8"/>
  <c r="P228" i="8"/>
  <c r="P366" i="8"/>
  <c r="V366" i="8" s="1"/>
  <c r="P313" i="8"/>
  <c r="P395" i="8"/>
  <c r="P348" i="8"/>
  <c r="P335" i="8"/>
  <c r="S335" i="8" s="1"/>
  <c r="P318" i="8"/>
  <c r="AC318" i="8" s="1"/>
  <c r="P520" i="8"/>
  <c r="P416" i="8"/>
  <c r="P375" i="8"/>
  <c r="P131" i="8"/>
  <c r="P171" i="8"/>
  <c r="P180" i="8"/>
  <c r="P108" i="8"/>
  <c r="S108" i="8" s="1"/>
  <c r="P96" i="8"/>
  <c r="P237" i="8"/>
  <c r="P179" i="8"/>
  <c r="P201" i="8"/>
  <c r="P141" i="8"/>
  <c r="P243" i="8"/>
  <c r="P33" i="8"/>
  <c r="P29" i="8"/>
  <c r="P57" i="8"/>
  <c r="V57" i="8" s="1"/>
  <c r="X6" i="8"/>
  <c r="X3" i="8"/>
  <c r="P210" i="8"/>
  <c r="P146" i="8"/>
  <c r="P90" i="8"/>
  <c r="S90" i="8" s="1"/>
  <c r="P39" i="8"/>
  <c r="P230" i="8"/>
  <c r="P174" i="8"/>
  <c r="P110" i="8"/>
  <c r="P46" i="8"/>
  <c r="P27" i="8"/>
  <c r="P577" i="8"/>
  <c r="S577" i="8" s="1"/>
  <c r="U577" i="8" s="1"/>
  <c r="P615" i="8"/>
  <c r="S615" i="8" s="1"/>
  <c r="U615" i="8" s="1"/>
  <c r="P482" i="8"/>
  <c r="P618" i="8"/>
  <c r="S618" i="8" s="1"/>
  <c r="U618" i="8" s="1"/>
  <c r="P531" i="8"/>
  <c r="S531" i="8" s="1"/>
  <c r="U531" i="8" s="1"/>
  <c r="P620" i="8"/>
  <c r="AC620" i="8" s="1"/>
  <c r="P417" i="8"/>
  <c r="V417" i="8" s="1"/>
  <c r="P398" i="8"/>
  <c r="P316" i="8"/>
  <c r="AC316" i="8" s="1"/>
  <c r="P436" i="8"/>
  <c r="AC436" i="8" s="1"/>
  <c r="P394" i="8"/>
  <c r="S394" i="8" s="1"/>
  <c r="U394" i="8" s="1"/>
  <c r="P343" i="8"/>
  <c r="V343" i="8" s="1"/>
  <c r="P278" i="8"/>
  <c r="P326" i="8"/>
  <c r="V326" i="8" s="1"/>
  <c r="P295" i="8"/>
  <c r="V295" i="8" s="1"/>
  <c r="P259" i="8"/>
  <c r="AC259" i="8" s="1"/>
  <c r="P306" i="8"/>
  <c r="AC306" i="8" s="1"/>
  <c r="P225" i="8"/>
  <c r="S225" i="8" s="1"/>
  <c r="U225" i="8" s="1"/>
  <c r="P402" i="8"/>
  <c r="S402" i="8" s="1"/>
  <c r="P407" i="8"/>
  <c r="AC407" i="8" s="1"/>
  <c r="P347" i="8"/>
  <c r="P329" i="8"/>
  <c r="S329" i="8" s="1"/>
  <c r="U329" i="8" s="1"/>
  <c r="P254" i="8"/>
  <c r="S254" i="8" s="1"/>
  <c r="U254" i="8" s="1"/>
  <c r="P235" i="8"/>
  <c r="V235" i="8" s="1"/>
  <c r="P109" i="8"/>
  <c r="S109" i="8" s="1"/>
  <c r="U109" i="8" s="1"/>
  <c r="P196" i="8"/>
  <c r="P145" i="8"/>
  <c r="S145" i="8" s="1"/>
  <c r="U145" i="8" s="1"/>
  <c r="P116" i="8"/>
  <c r="V116" i="8" s="1"/>
  <c r="P147" i="8"/>
  <c r="P123" i="8"/>
  <c r="S123" i="8" s="1"/>
  <c r="P161" i="8"/>
  <c r="V161" i="8" s="1"/>
  <c r="P163" i="8"/>
  <c r="V163" i="8" s="1"/>
  <c r="P120" i="8"/>
  <c r="AC120" i="8" s="1"/>
  <c r="P151" i="8"/>
  <c r="P124" i="8"/>
  <c r="P49" i="8"/>
  <c r="P65" i="8"/>
  <c r="P21" i="8"/>
  <c r="X15" i="8"/>
  <c r="X12" i="8"/>
  <c r="P194" i="8"/>
  <c r="P130" i="8"/>
  <c r="S130" i="8" s="1"/>
  <c r="P74" i="8"/>
  <c r="P23" i="8"/>
  <c r="P222" i="8"/>
  <c r="P158" i="8"/>
  <c r="P94" i="8"/>
  <c r="P30" i="8"/>
  <c r="P28" i="8"/>
  <c r="P554" i="8"/>
  <c r="P623" i="8"/>
  <c r="AC623" i="8" s="1"/>
  <c r="P461" i="8"/>
  <c r="S461" i="8" s="1"/>
  <c r="U461" i="8" s="1"/>
  <c r="P381" i="8"/>
  <c r="P409" i="8"/>
  <c r="P438" i="8"/>
  <c r="P396" i="8"/>
  <c r="P332" i="8"/>
  <c r="P399" i="8"/>
  <c r="P349" i="8"/>
  <c r="P298" i="8"/>
  <c r="S298" i="8" s="1"/>
  <c r="U298" i="8" s="1"/>
  <c r="P406" i="8"/>
  <c r="P411" i="8"/>
  <c r="P386" i="8"/>
  <c r="S386" i="8" s="1"/>
  <c r="P321" i="8"/>
  <c r="P450" i="8"/>
  <c r="P317" i="8"/>
  <c r="P189" i="8"/>
  <c r="S189" i="8" s="1"/>
  <c r="U189" i="8" s="1"/>
  <c r="P231" i="8"/>
  <c r="P199" i="8"/>
  <c r="P84" i="8"/>
  <c r="P227" i="8"/>
  <c r="P217" i="8"/>
  <c r="P93" i="8"/>
  <c r="V93" i="8" s="1"/>
  <c r="P112" i="8"/>
  <c r="S112" i="8" s="1"/>
  <c r="U112" i="8" s="1"/>
  <c r="P71" i="8"/>
  <c r="V71" i="8" s="1"/>
  <c r="P187" i="8"/>
  <c r="P45" i="8"/>
  <c r="P25" i="8"/>
  <c r="X4" i="8"/>
  <c r="P186" i="8"/>
  <c r="P122" i="8"/>
  <c r="P66" i="8"/>
  <c r="X2" i="8"/>
  <c r="X11" i="8"/>
  <c r="P214" i="8"/>
  <c r="P150" i="8"/>
  <c r="P86" i="8"/>
  <c r="P22" i="8"/>
  <c r="P338" i="8"/>
  <c r="P492" i="8"/>
  <c r="S492" i="8" s="1"/>
  <c r="P308" i="8"/>
  <c r="S308" i="8" s="1"/>
  <c r="U308" i="8" s="1"/>
  <c r="P324" i="8"/>
  <c r="P283" i="8"/>
  <c r="P390" i="8"/>
  <c r="P341" i="8"/>
  <c r="P47" i="8"/>
  <c r="P113" i="8"/>
  <c r="P153" i="8"/>
  <c r="P114" i="8"/>
  <c r="P142" i="8"/>
  <c r="P397" i="8"/>
  <c r="P521" i="8"/>
  <c r="P97" i="8"/>
  <c r="S97" i="8" s="1"/>
  <c r="U97" i="8" s="1"/>
  <c r="P172" i="8"/>
  <c r="P221" i="8"/>
  <c r="P32" i="8"/>
  <c r="P82" i="8"/>
  <c r="S82" i="8" s="1"/>
  <c r="U82" i="8" s="1"/>
  <c r="P102" i="8"/>
  <c r="S102" i="8" s="1"/>
  <c r="U102" i="8" s="1"/>
  <c r="P588" i="8"/>
  <c r="P405" i="8"/>
  <c r="P265" i="8"/>
  <c r="P337" i="8"/>
  <c r="P309" i="8"/>
  <c r="P256" i="8"/>
  <c r="P431" i="8"/>
  <c r="P474" i="8"/>
  <c r="P193" i="8"/>
  <c r="P68" i="8"/>
  <c r="V68" i="8" s="1"/>
  <c r="P58" i="8"/>
  <c r="P31" i="8"/>
  <c r="V31" i="8" s="1"/>
  <c r="P78" i="8"/>
  <c r="X37" i="8"/>
  <c r="P440" i="8"/>
  <c r="P515" i="8"/>
  <c r="P314" i="8"/>
  <c r="P232" i="8"/>
  <c r="P340" i="8"/>
  <c r="P270" i="8"/>
  <c r="P400" i="8"/>
  <c r="P197" i="8"/>
  <c r="S197" i="8" s="1"/>
  <c r="U197" i="8" s="1"/>
  <c r="P185" i="8"/>
  <c r="AC185" i="8" s="1"/>
  <c r="P36" i="8"/>
  <c r="S36" i="8" s="1"/>
  <c r="U36" i="8" s="1"/>
  <c r="X7" i="8"/>
  <c r="P38" i="8"/>
  <c r="S38" i="8" s="1"/>
  <c r="U38" i="8" s="1"/>
  <c r="P617" i="8"/>
  <c r="P403" i="8"/>
  <c r="P266" i="8"/>
  <c r="P248" i="8"/>
  <c r="P287" i="8"/>
  <c r="P51" i="8"/>
  <c r="P64" i="8"/>
  <c r="P202" i="8"/>
  <c r="S202" i="8" s="1"/>
  <c r="U202" i="8" s="1"/>
  <c r="X39" i="8"/>
  <c r="P285" i="8"/>
  <c r="P408" i="8"/>
  <c r="P420" i="8"/>
  <c r="P246" i="8"/>
  <c r="P442" i="8"/>
  <c r="P215" i="8"/>
  <c r="P143" i="8"/>
  <c r="P181" i="8"/>
  <c r="S181" i="8" s="1"/>
  <c r="P169" i="8"/>
  <c r="P73" i="8"/>
  <c r="S73" i="8" s="1"/>
  <c r="U73" i="8" s="1"/>
  <c r="P178" i="8"/>
  <c r="P206" i="8"/>
  <c r="X9" i="8"/>
  <c r="P293" i="8"/>
  <c r="P223" i="8"/>
  <c r="P219" i="8"/>
  <c r="V219" i="8" s="1"/>
  <c r="X10" i="8"/>
  <c r="X5" i="8"/>
  <c r="P350" i="8"/>
  <c r="P101" i="8"/>
  <c r="S101" i="8" s="1"/>
  <c r="U101" i="8" s="1"/>
  <c r="P441" i="8"/>
  <c r="P85" i="8"/>
  <c r="S85" i="8" s="1"/>
  <c r="U85" i="8" s="1"/>
  <c r="P138" i="8"/>
  <c r="P245" i="8"/>
  <c r="P81" i="8"/>
  <c r="P41" i="8"/>
  <c r="S41" i="8" s="1"/>
  <c r="P569" i="8"/>
  <c r="P160" i="8"/>
  <c r="X30" i="8"/>
  <c r="P581" i="8"/>
  <c r="S581" i="8" s="1"/>
  <c r="U581" i="8" s="1"/>
  <c r="P212" i="8"/>
  <c r="X42" i="8"/>
  <c r="P593" i="8"/>
  <c r="V593" i="8" s="1"/>
  <c r="P311" i="8"/>
  <c r="S311" i="8" s="1"/>
  <c r="P99" i="8"/>
  <c r="P586" i="8"/>
  <c r="P267" i="8"/>
  <c r="X25" i="8"/>
  <c r="P598" i="8"/>
  <c r="P264" i="8"/>
  <c r="AC264" i="8" s="1"/>
  <c r="P115" i="8"/>
  <c r="P625" i="8"/>
  <c r="S625" i="8" s="1"/>
  <c r="U625" i="8" s="1"/>
  <c r="P565" i="8"/>
  <c r="AC565" i="8" s="1"/>
  <c r="X40" i="8"/>
  <c r="P600" i="8"/>
  <c r="S600" i="8" s="1"/>
  <c r="U600" i="8" s="1"/>
  <c r="P257" i="8"/>
  <c r="P562" i="8"/>
  <c r="V562" i="8" s="1"/>
  <c r="P125" i="8"/>
  <c r="S125" i="8" s="1"/>
  <c r="U125" i="8" s="1"/>
  <c r="X29" i="8"/>
  <c r="P571" i="8"/>
  <c r="AC571" i="8" s="1"/>
  <c r="X13" i="8"/>
  <c r="P583" i="8"/>
  <c r="P301" i="8"/>
  <c r="P56" i="8"/>
  <c r="P261" i="8"/>
  <c r="X23" i="8"/>
  <c r="P596" i="8"/>
  <c r="AC596" i="8" s="1"/>
  <c r="P91" i="8"/>
  <c r="P616" i="8"/>
  <c r="AC616" i="8" s="1"/>
  <c r="X38" i="8"/>
  <c r="P224" i="8"/>
  <c r="AC224" i="8" s="1"/>
  <c r="P242" i="8"/>
  <c r="P183" i="8"/>
  <c r="V183" i="8" s="1"/>
  <c r="P584" i="8"/>
  <c r="P260" i="8"/>
  <c r="P561" i="8"/>
  <c r="V561" i="8" s="1"/>
  <c r="P589" i="8"/>
  <c r="V589" i="8" s="1"/>
  <c r="P645" i="8"/>
  <c r="S645" i="8" s="1"/>
  <c r="U645" i="8" s="1"/>
  <c r="P558" i="8"/>
  <c r="P105" i="8"/>
  <c r="X19" i="8"/>
  <c r="P330" i="8"/>
  <c r="AC330" i="8" s="1"/>
  <c r="P156" i="8"/>
  <c r="S156" i="8" s="1"/>
  <c r="P574" i="8"/>
  <c r="P280" i="8"/>
  <c r="X41" i="8"/>
  <c r="P573" i="8"/>
  <c r="V573" i="8" s="1"/>
  <c r="P249" i="8"/>
  <c r="S249" i="8" s="1"/>
  <c r="U249" i="8" s="1"/>
  <c r="X22" i="8"/>
  <c r="P585" i="8"/>
  <c r="S585" i="8" s="1"/>
  <c r="P250" i="8"/>
  <c r="V250" i="8" s="1"/>
  <c r="X32" i="8"/>
  <c r="P610" i="8"/>
  <c r="S610" i="8" s="1"/>
  <c r="P540" i="8"/>
  <c r="P24" i="8"/>
  <c r="S24" i="8" s="1"/>
  <c r="U24" i="8" s="1"/>
  <c r="P579" i="8"/>
  <c r="S579" i="8" s="1"/>
  <c r="P140" i="8"/>
  <c r="S140" i="8" s="1"/>
  <c r="U140" i="8" s="1"/>
  <c r="P173" i="8"/>
  <c r="P166" i="8"/>
  <c r="S166" i="8" s="1"/>
  <c r="P612" i="8"/>
  <c r="V612" i="8" s="1"/>
  <c r="P518" i="8"/>
  <c r="AC518" i="8" s="1"/>
  <c r="P75" i="8"/>
  <c r="AC75" i="8" s="1"/>
  <c r="P299" i="8"/>
  <c r="P136" i="8"/>
  <c r="P572" i="8"/>
  <c r="P268" i="8"/>
  <c r="X17" i="8"/>
  <c r="P489" i="8"/>
  <c r="V489" i="8" s="1"/>
  <c r="P236" i="8"/>
  <c r="P575" i="8"/>
  <c r="S575" i="8" s="1"/>
  <c r="U575" i="8" s="1"/>
  <c r="P244" i="8"/>
  <c r="X31" i="8"/>
  <c r="P608" i="8"/>
  <c r="P315" i="8"/>
  <c r="X21" i="8"/>
  <c r="P570" i="8"/>
  <c r="X43" i="8"/>
  <c r="P591" i="8"/>
  <c r="P288" i="8"/>
  <c r="X36" i="8"/>
  <c r="P603" i="8"/>
  <c r="P277" i="8"/>
  <c r="P103" i="8"/>
  <c r="P559" i="8"/>
  <c r="P168" i="8"/>
  <c r="P630" i="8"/>
  <c r="V630" i="8" s="1"/>
  <c r="P294" i="8"/>
  <c r="P95" i="8"/>
  <c r="AC95" i="8" s="1"/>
  <c r="P564" i="8"/>
  <c r="V564" i="8" s="1"/>
  <c r="P200" i="8"/>
  <c r="X27" i="8"/>
  <c r="P587" i="8"/>
  <c r="P233" i="8"/>
  <c r="P621" i="8"/>
  <c r="P517" i="8"/>
  <c r="P582" i="8"/>
  <c r="P273" i="8"/>
  <c r="X34" i="8"/>
  <c r="P594" i="8"/>
  <c r="AC594" i="8" s="1"/>
  <c r="P240" i="8"/>
  <c r="S240" i="8" s="1"/>
  <c r="U240" i="8" s="1"/>
  <c r="P67" i="8"/>
  <c r="AC67" i="8" s="1"/>
  <c r="P606" i="8"/>
  <c r="S606" i="8" s="1"/>
  <c r="U606" i="8" s="1"/>
  <c r="P539" i="8"/>
  <c r="V539" i="8" s="1"/>
  <c r="P132" i="8"/>
  <c r="S132" i="8" s="1"/>
  <c r="P605" i="8"/>
  <c r="S605" i="8" s="1"/>
  <c r="U605" i="8" s="1"/>
  <c r="P292" i="8"/>
  <c r="S292" i="8" s="1"/>
  <c r="U292" i="8" s="1"/>
  <c r="P59" i="8"/>
  <c r="P560" i="8"/>
  <c r="S560" i="8" s="1"/>
  <c r="U560" i="8" s="1"/>
  <c r="P176" i="8"/>
  <c r="V176" i="8" s="1"/>
  <c r="X20" i="8"/>
  <c r="P578" i="8"/>
  <c r="S578" i="8" s="1"/>
  <c r="U578" i="8" s="1"/>
  <c r="P111" i="8"/>
  <c r="P611" i="8"/>
  <c r="V611" i="8" s="1"/>
  <c r="P297" i="8"/>
  <c r="S297" i="8" s="1"/>
  <c r="U297" i="8" s="1"/>
  <c r="P208" i="8"/>
  <c r="V208" i="8" s="1"/>
  <c r="X26" i="8"/>
  <c r="P485" i="8"/>
  <c r="P121" i="8"/>
  <c r="P271" i="8"/>
  <c r="S416" i="1"/>
  <c r="U416" i="1" s="1"/>
  <c r="V416" i="1"/>
  <c r="P291" i="9"/>
  <c r="S291" i="9" s="1"/>
  <c r="U291" i="9" s="1"/>
  <c r="P315" i="9"/>
  <c r="AC315" i="9" s="1"/>
  <c r="P449" i="9"/>
  <c r="P222" i="9"/>
  <c r="P214" i="9"/>
  <c r="S214" i="9" s="1"/>
  <c r="U214" i="9" s="1"/>
  <c r="P281" i="9"/>
  <c r="P239" i="9"/>
  <c r="P112" i="9"/>
  <c r="P118" i="9"/>
  <c r="S118" i="9" s="1"/>
  <c r="U118" i="9" s="1"/>
  <c r="P82" i="9"/>
  <c r="S82" i="9" s="1"/>
  <c r="U82" i="9" s="1"/>
  <c r="P126" i="9"/>
  <c r="V126" i="9" s="1"/>
  <c r="P54" i="9"/>
  <c r="P148" i="9"/>
  <c r="P288" i="9"/>
  <c r="P224" i="9"/>
  <c r="P144" i="9"/>
  <c r="P51" i="9"/>
  <c r="P23" i="9"/>
  <c r="P95" i="9"/>
  <c r="P45" i="9"/>
  <c r="P109" i="9"/>
  <c r="S109" i="9" s="1"/>
  <c r="U109" i="9" s="1"/>
  <c r="P173" i="9"/>
  <c r="P57" i="9"/>
  <c r="P121" i="9"/>
  <c r="AC121" i="9" s="1"/>
  <c r="P193" i="9"/>
  <c r="S193" i="9" s="1"/>
  <c r="U193" i="9" s="1"/>
  <c r="P268" i="9"/>
  <c r="P206" i="9"/>
  <c r="AC206" i="9" s="1"/>
  <c r="P96" i="9"/>
  <c r="P155" i="9"/>
  <c r="P416" i="9"/>
  <c r="P277" i="9"/>
  <c r="P358" i="9"/>
  <c r="P472" i="9"/>
  <c r="P459" i="9"/>
  <c r="AC459" i="9" s="1"/>
  <c r="P335" i="9"/>
  <c r="P322" i="9"/>
  <c r="P200" i="9"/>
  <c r="AC200" i="9" s="1"/>
  <c r="P170" i="9"/>
  <c r="P279" i="9"/>
  <c r="P233" i="9"/>
  <c r="V233" i="9" s="1"/>
  <c r="P269" i="9"/>
  <c r="P215" i="9"/>
  <c r="P116" i="9"/>
  <c r="P106" i="9"/>
  <c r="P40" i="9"/>
  <c r="P280" i="9"/>
  <c r="P216" i="9"/>
  <c r="P132" i="9"/>
  <c r="P38" i="9"/>
  <c r="P39" i="9"/>
  <c r="V39" i="9" s="1"/>
  <c r="P103" i="9"/>
  <c r="AC103" i="9" s="1"/>
  <c r="P53" i="9"/>
  <c r="P117" i="9"/>
  <c r="P181" i="9"/>
  <c r="P65" i="9"/>
  <c r="AC65" i="9" s="1"/>
  <c r="P129" i="9"/>
  <c r="V129" i="9" s="1"/>
  <c r="P201" i="9"/>
  <c r="P260" i="9"/>
  <c r="P460" i="9"/>
  <c r="P392" i="9"/>
  <c r="P419" i="9"/>
  <c r="P304" i="9"/>
  <c r="P390" i="9"/>
  <c r="S390" i="9" s="1"/>
  <c r="U390" i="9" s="1"/>
  <c r="P314" i="9"/>
  <c r="P366" i="9"/>
  <c r="S366" i="9" s="1"/>
  <c r="U366" i="9" s="1"/>
  <c r="P261" i="9"/>
  <c r="P139" i="9"/>
  <c r="P88" i="9"/>
  <c r="P75" i="9"/>
  <c r="P52" i="9"/>
  <c r="P272" i="9"/>
  <c r="P208" i="9"/>
  <c r="P128" i="9"/>
  <c r="P47" i="9"/>
  <c r="P111" i="9"/>
  <c r="S111" i="9" s="1"/>
  <c r="P61" i="9"/>
  <c r="S61" i="9" s="1"/>
  <c r="U61" i="9" s="1"/>
  <c r="P125" i="9"/>
  <c r="P189" i="9"/>
  <c r="P73" i="9"/>
  <c r="V73" i="9" s="1"/>
  <c r="P137" i="9"/>
  <c r="P252" i="9"/>
  <c r="V252" i="9" s="1"/>
  <c r="P167" i="9"/>
  <c r="P70" i="9"/>
  <c r="AC70" i="9" s="1"/>
  <c r="P564" i="9"/>
  <c r="P438" i="9"/>
  <c r="P417" i="9"/>
  <c r="P347" i="9"/>
  <c r="P333" i="9"/>
  <c r="S333" i="9" s="1"/>
  <c r="P296" i="9"/>
  <c r="P108" i="9"/>
  <c r="S108" i="9" s="1"/>
  <c r="U108" i="9" s="1"/>
  <c r="P110" i="9"/>
  <c r="S110" i="9" s="1"/>
  <c r="U110" i="9" s="1"/>
  <c r="P78" i="9"/>
  <c r="S78" i="9" s="1"/>
  <c r="P74" i="9"/>
  <c r="P46" i="9"/>
  <c r="P76" i="9"/>
  <c r="P264" i="9"/>
  <c r="P190" i="9"/>
  <c r="P115" i="9"/>
  <c r="AC115" i="9" s="1"/>
  <c r="P55" i="9"/>
  <c r="V55" i="9" s="1"/>
  <c r="P119" i="9"/>
  <c r="P69" i="9"/>
  <c r="P133" i="9"/>
  <c r="P197" i="9"/>
  <c r="P81" i="9"/>
  <c r="P145" i="9"/>
  <c r="P244" i="9"/>
  <c r="P160" i="9"/>
  <c r="P66" i="9"/>
  <c r="AC66" i="9" s="1"/>
  <c r="P107" i="9"/>
  <c r="P258" i="9"/>
  <c r="P382" i="9"/>
  <c r="P381" i="9"/>
  <c r="AC381" i="9" s="1"/>
  <c r="P275" i="9"/>
  <c r="P343" i="9"/>
  <c r="S343" i="9" s="1"/>
  <c r="P326" i="9"/>
  <c r="S326" i="9" s="1"/>
  <c r="P191" i="9"/>
  <c r="P245" i="9"/>
  <c r="P219" i="9"/>
  <c r="P259" i="9"/>
  <c r="P104" i="9"/>
  <c r="S104" i="9" s="1"/>
  <c r="P67" i="9"/>
  <c r="P42" i="9"/>
  <c r="P248" i="9"/>
  <c r="S248" i="9" s="1"/>
  <c r="P176" i="9"/>
  <c r="AC176" i="9" s="1"/>
  <c r="P98" i="9"/>
  <c r="P58" i="9"/>
  <c r="P71" i="9"/>
  <c r="P135" i="9"/>
  <c r="P85" i="9"/>
  <c r="P149" i="9"/>
  <c r="V149" i="9" s="1"/>
  <c r="P25" i="9"/>
  <c r="P97" i="9"/>
  <c r="P161" i="9"/>
  <c r="P292" i="9"/>
  <c r="P228" i="9"/>
  <c r="P134" i="9"/>
  <c r="AC134" i="9" s="1"/>
  <c r="P32" i="9"/>
  <c r="P408" i="9"/>
  <c r="P362" i="9"/>
  <c r="S362" i="9" s="1"/>
  <c r="U362" i="9" s="1"/>
  <c r="P329" i="9"/>
  <c r="S329" i="9" s="1"/>
  <c r="P306" i="9"/>
  <c r="S306" i="9" s="1"/>
  <c r="P294" i="9"/>
  <c r="V294" i="9" s="1"/>
  <c r="P86" i="9"/>
  <c r="P240" i="9"/>
  <c r="P158" i="9"/>
  <c r="P68" i="9"/>
  <c r="AC68" i="9" s="1"/>
  <c r="P28" i="9"/>
  <c r="AC28" i="9" s="1"/>
  <c r="P79" i="9"/>
  <c r="P29" i="9"/>
  <c r="P93" i="9"/>
  <c r="P157" i="9"/>
  <c r="P41" i="9"/>
  <c r="S41" i="9" s="1"/>
  <c r="U41" i="9" s="1"/>
  <c r="P105" i="9"/>
  <c r="AC105" i="9" s="1"/>
  <c r="P177" i="9"/>
  <c r="P284" i="9"/>
  <c r="P220" i="9"/>
  <c r="P130" i="9"/>
  <c r="S130" i="9" s="1"/>
  <c r="U130" i="9" s="1"/>
  <c r="P255" i="9"/>
  <c r="P34" i="9"/>
  <c r="P101" i="9"/>
  <c r="P185" i="9"/>
  <c r="P142" i="9"/>
  <c r="P90" i="9"/>
  <c r="V90" i="9" s="1"/>
  <c r="P398" i="9"/>
  <c r="P421" i="9"/>
  <c r="AC421" i="9" s="1"/>
  <c r="P446" i="9"/>
  <c r="AC446" i="9" s="1"/>
  <c r="P256" i="9"/>
  <c r="S256" i="9" s="1"/>
  <c r="P141" i="9"/>
  <c r="S141" i="9" s="1"/>
  <c r="P100" i="9"/>
  <c r="P60" i="9"/>
  <c r="S60" i="9" s="1"/>
  <c r="U60" i="9" s="1"/>
  <c r="P50" i="9"/>
  <c r="V50" i="9" s="1"/>
  <c r="P232" i="9"/>
  <c r="P24" i="9"/>
  <c r="V24" i="9" s="1"/>
  <c r="P165" i="9"/>
  <c r="P83" i="9"/>
  <c r="P56" i="9"/>
  <c r="P271" i="9"/>
  <c r="S271" i="9" s="1"/>
  <c r="U271" i="9" s="1"/>
  <c r="P413" i="9"/>
  <c r="P210" i="9"/>
  <c r="S210" i="9" s="1"/>
  <c r="P283" i="9"/>
  <c r="S283" i="9" s="1"/>
  <c r="U283" i="9" s="1"/>
  <c r="P131" i="9"/>
  <c r="V131" i="9" s="1"/>
  <c r="P84" i="9"/>
  <c r="S84" i="9" s="1"/>
  <c r="U84" i="9" s="1"/>
  <c r="P62" i="9"/>
  <c r="V62" i="9" s="1"/>
  <c r="P122" i="9"/>
  <c r="S122" i="9" s="1"/>
  <c r="P183" i="9"/>
  <c r="P63" i="9"/>
  <c r="P205" i="9"/>
  <c r="V205" i="9" s="1"/>
  <c r="P36" i="9"/>
  <c r="P43" i="9"/>
  <c r="P293" i="9"/>
  <c r="P310" i="9"/>
  <c r="P226" i="9"/>
  <c r="AC226" i="9" s="1"/>
  <c r="P263" i="9"/>
  <c r="P143" i="9"/>
  <c r="P102" i="9"/>
  <c r="AC102" i="9" s="1"/>
  <c r="P127" i="9"/>
  <c r="V127" i="9" s="1"/>
  <c r="P89" i="9"/>
  <c r="AC89" i="9" s="1"/>
  <c r="P236" i="9"/>
  <c r="P26" i="9"/>
  <c r="P285" i="9"/>
  <c r="P339" i="9"/>
  <c r="V339" i="9" s="1"/>
  <c r="P341" i="9"/>
  <c r="P400" i="9"/>
  <c r="S400" i="9" s="1"/>
  <c r="P80" i="9"/>
  <c r="P64" i="9"/>
  <c r="S64" i="9" s="1"/>
  <c r="U64" i="9" s="1"/>
  <c r="P37" i="9"/>
  <c r="P113" i="9"/>
  <c r="P212" i="9"/>
  <c r="P120" i="9"/>
  <c r="P87" i="9"/>
  <c r="P192" i="9"/>
  <c r="AC192" i="9" s="1"/>
  <c r="P607" i="9"/>
  <c r="P92" i="9"/>
  <c r="AC92" i="9" s="1"/>
  <c r="P77" i="9"/>
  <c r="AC77" i="9" s="1"/>
  <c r="P603" i="9"/>
  <c r="P577" i="9"/>
  <c r="S577" i="9" s="1"/>
  <c r="U577" i="9" s="1"/>
  <c r="P589" i="9"/>
  <c r="S589" i="9" s="1"/>
  <c r="U589" i="9" s="1"/>
  <c r="P584" i="9"/>
  <c r="V584" i="9" s="1"/>
  <c r="P49" i="9"/>
  <c r="S49" i="9" s="1"/>
  <c r="U49" i="9" s="1"/>
  <c r="P585" i="9"/>
  <c r="P605" i="9"/>
  <c r="S605" i="9" s="1"/>
  <c r="U605" i="9" s="1"/>
  <c r="P606" i="9"/>
  <c r="S606" i="9" s="1"/>
  <c r="U606" i="9" s="1"/>
  <c r="P580" i="9"/>
  <c r="AC580" i="9" s="1"/>
  <c r="P218" i="9"/>
  <c r="V218" i="9" s="1"/>
  <c r="P153" i="9"/>
  <c r="V153" i="9" s="1"/>
  <c r="P94" i="9"/>
  <c r="P601" i="9"/>
  <c r="V601" i="9" s="1"/>
  <c r="P594" i="9"/>
  <c r="S594" i="9" s="1"/>
  <c r="U594" i="9" s="1"/>
  <c r="P593" i="9"/>
  <c r="V593" i="9" s="1"/>
  <c r="P613" i="9"/>
  <c r="P576" i="9"/>
  <c r="P399" i="9"/>
  <c r="S399" i="9" s="1"/>
  <c r="P590" i="9"/>
  <c r="P611" i="9"/>
  <c r="P617" i="9"/>
  <c r="P598" i="9"/>
  <c r="P276" i="9"/>
  <c r="P166" i="9"/>
  <c r="V166" i="9" s="1"/>
  <c r="P608" i="9"/>
  <c r="P612" i="9"/>
  <c r="S612" i="9" s="1"/>
  <c r="U612" i="9" s="1"/>
  <c r="P581" i="9"/>
  <c r="V581" i="9" s="1"/>
  <c r="P30" i="9"/>
  <c r="P604" i="9"/>
  <c r="AC604" i="9" s="1"/>
  <c r="P87" i="8"/>
  <c r="P451" i="8"/>
  <c r="S451" i="8" s="1"/>
  <c r="U451" i="8" s="1"/>
  <c r="P152" i="8"/>
  <c r="P563" i="8"/>
  <c r="P220" i="8"/>
  <c r="P319" i="8"/>
  <c r="S634" i="8"/>
  <c r="U634" i="8" s="1"/>
  <c r="AC634" i="8"/>
  <c r="S48" i="8"/>
  <c r="U48" i="8" s="1"/>
  <c r="P576" i="8"/>
  <c r="AC576" i="8" s="1"/>
  <c r="P607" i="8"/>
  <c r="AC607" i="8" s="1"/>
  <c r="P303" i="8"/>
  <c r="P592" i="8"/>
  <c r="P601" i="8"/>
  <c r="P597" i="9"/>
  <c r="S597" i="9" s="1"/>
  <c r="U597" i="9" s="1"/>
  <c r="P609" i="9"/>
  <c r="AC609" i="9" s="1"/>
  <c r="P599" i="11"/>
  <c r="AC599" i="11" s="1"/>
  <c r="P295" i="11"/>
  <c r="V295" i="11" s="1"/>
  <c r="P408" i="11"/>
  <c r="P22" i="11"/>
  <c r="S22" i="11" s="1"/>
  <c r="P476" i="11"/>
  <c r="S476" i="11" s="1"/>
  <c r="AF476" i="11" s="1"/>
  <c r="P597" i="8"/>
  <c r="V597" i="8" s="1"/>
  <c r="P595" i="8"/>
  <c r="AC595" i="8" s="1"/>
  <c r="P613" i="8"/>
  <c r="P258" i="8"/>
  <c r="X18" i="8"/>
  <c r="P632" i="9"/>
  <c r="AC632" i="9" s="1"/>
  <c r="P568" i="8"/>
  <c r="S568" i="8" s="1"/>
  <c r="U568" i="8" s="1"/>
  <c r="X28" i="8"/>
  <c r="P117" i="8"/>
  <c r="X33" i="8"/>
  <c r="P151" i="9"/>
  <c r="P83" i="8"/>
  <c r="AC83" i="8" s="1"/>
  <c r="F27" i="3"/>
  <c r="H27" i="3" s="1"/>
  <c r="P590" i="8"/>
  <c r="P102" i="1"/>
  <c r="S102" i="1" s="1"/>
  <c r="U102" i="1" s="1"/>
  <c r="P87" i="1"/>
  <c r="Z24" i="1"/>
  <c r="P215" i="1"/>
  <c r="Z17" i="1"/>
  <c r="P186" i="1"/>
  <c r="S186" i="1" s="1"/>
  <c r="U186" i="1" s="1"/>
  <c r="P382" i="1"/>
  <c r="P190" i="1"/>
  <c r="V190" i="1" s="1"/>
  <c r="P93" i="1"/>
  <c r="V93" i="1" s="1"/>
  <c r="P244" i="1"/>
  <c r="Z34" i="1"/>
  <c r="P126" i="1"/>
  <c r="P298" i="1"/>
  <c r="S298" i="1" s="1"/>
  <c r="U298" i="1" s="1"/>
  <c r="P166" i="1"/>
  <c r="V166" i="1" s="1"/>
  <c r="Z9" i="1"/>
  <c r="P325" i="1"/>
  <c r="P256" i="1"/>
  <c r="V256" i="1" s="1"/>
  <c r="P271" i="1"/>
  <c r="S271" i="1" s="1"/>
  <c r="U271" i="1" s="1"/>
  <c r="Z23" i="1"/>
  <c r="P61" i="1"/>
  <c r="P203" i="1"/>
  <c r="V203" i="1" s="1"/>
  <c r="P146" i="1"/>
  <c r="V146" i="1" s="1"/>
  <c r="P252" i="1"/>
  <c r="V252" i="1" s="1"/>
  <c r="P194" i="1"/>
  <c r="S194" i="1" s="1"/>
  <c r="U194" i="1" s="1"/>
  <c r="P251" i="1"/>
  <c r="P307" i="8"/>
  <c r="P144" i="8"/>
  <c r="S144" i="8" s="1"/>
  <c r="P175" i="9"/>
  <c r="AC175" i="9" s="1"/>
  <c r="P366" i="1"/>
  <c r="G42" i="3"/>
  <c r="P296" i="8"/>
  <c r="P192" i="8"/>
  <c r="P27" i="9"/>
  <c r="P229" i="9"/>
  <c r="P107" i="8"/>
  <c r="G642" i="6"/>
  <c r="P642" i="6"/>
  <c r="S642" i="6" s="1"/>
  <c r="U642" i="6" s="1"/>
  <c r="G655" i="8"/>
  <c r="Z655" i="8"/>
  <c r="P655" i="8"/>
  <c r="AU655" i="8"/>
  <c r="G642" i="9"/>
  <c r="Z642" i="9"/>
  <c r="P642" i="9"/>
  <c r="AU642" i="9"/>
  <c r="G646" i="11"/>
  <c r="Z646" i="11"/>
  <c r="P646" i="11"/>
  <c r="AU646" i="11"/>
  <c r="G652" i="1"/>
  <c r="P652" i="1"/>
  <c r="P651" i="1"/>
  <c r="U402" i="8"/>
  <c r="U123" i="8"/>
  <c r="V398" i="8"/>
  <c r="AC402" i="8"/>
  <c r="G26" i="3"/>
  <c r="P69" i="11"/>
  <c r="V69" i="11" s="1"/>
  <c r="P228" i="11"/>
  <c r="S228" i="11" s="1"/>
  <c r="P588" i="11"/>
  <c r="P554" i="11"/>
  <c r="P43" i="11"/>
  <c r="P206" i="2"/>
  <c r="R206" i="2" s="1"/>
  <c r="P238" i="2"/>
  <c r="R238" i="2" s="1"/>
  <c r="P270" i="2"/>
  <c r="R270" i="2" s="1"/>
  <c r="P203" i="2"/>
  <c r="R203" i="2" s="1"/>
  <c r="P235" i="2"/>
  <c r="R235" i="2" s="1"/>
  <c r="P263" i="2"/>
  <c r="R263" i="2" s="1"/>
  <c r="U37" i="2"/>
  <c r="P225" i="2"/>
  <c r="R225" i="2" s="1"/>
  <c r="P257" i="2"/>
  <c r="R257" i="2" s="1"/>
  <c r="U36" i="2"/>
  <c r="P240" i="2"/>
  <c r="R240" i="2" s="1"/>
  <c r="P236" i="2"/>
  <c r="R236" i="2" s="1"/>
  <c r="P232" i="2"/>
  <c r="R232" i="2" s="1"/>
  <c r="U35" i="2"/>
  <c r="V256" i="9"/>
  <c r="P148" i="11"/>
  <c r="P335" i="11"/>
  <c r="P521" i="11"/>
  <c r="P531" i="11"/>
  <c r="S531" i="11" s="1"/>
  <c r="P603" i="11"/>
  <c r="P214" i="2"/>
  <c r="R214" i="2" s="1"/>
  <c r="P246" i="2"/>
  <c r="R246" i="2" s="1"/>
  <c r="P211" i="2"/>
  <c r="R211" i="2" s="1"/>
  <c r="P243" i="2"/>
  <c r="R243" i="2" s="1"/>
  <c r="P271" i="2"/>
  <c r="R271" i="2" s="1"/>
  <c r="P201" i="2"/>
  <c r="R201" i="2" s="1"/>
  <c r="P233" i="2"/>
  <c r="R233" i="2" s="1"/>
  <c r="P265" i="2"/>
  <c r="R265" i="2" s="1"/>
  <c r="U44" i="2"/>
  <c r="P199" i="2"/>
  <c r="R199" i="2" s="1"/>
  <c r="P220" i="2"/>
  <c r="R220" i="2" s="1"/>
  <c r="P198" i="2"/>
  <c r="R198" i="2" s="1"/>
  <c r="P228" i="2"/>
  <c r="R228" i="2" s="1"/>
  <c r="P224" i="2"/>
  <c r="R224" i="2" s="1"/>
  <c r="U43" i="2"/>
  <c r="P54" i="11"/>
  <c r="P238" i="11"/>
  <c r="AE394" i="8"/>
  <c r="AC123" i="8"/>
  <c r="AC256" i="9"/>
  <c r="P73" i="11"/>
  <c r="AC73" i="11" s="1"/>
  <c r="P240" i="11"/>
  <c r="P255" i="11"/>
  <c r="P448" i="11"/>
  <c r="S448" i="11" s="1"/>
  <c r="U448" i="11" s="1"/>
  <c r="P441" i="11"/>
  <c r="S441" i="11" s="1"/>
  <c r="P572" i="11"/>
  <c r="P555" i="11"/>
  <c r="P218" i="2"/>
  <c r="R218" i="2" s="1"/>
  <c r="P250" i="2"/>
  <c r="R250" i="2" s="1"/>
  <c r="P215" i="2"/>
  <c r="R215" i="2" s="1"/>
  <c r="P272" i="2"/>
  <c r="S272" i="2" s="1"/>
  <c r="U42" i="2"/>
  <c r="P205" i="2"/>
  <c r="R205" i="2" s="1"/>
  <c r="P237" i="2"/>
  <c r="R237" i="2" s="1"/>
  <c r="P269" i="2"/>
  <c r="R269" i="2" s="1"/>
  <c r="P244" i="2"/>
  <c r="R244" i="2" s="1"/>
  <c r="P82" i="11"/>
  <c r="U31" i="2"/>
  <c r="P260" i="2"/>
  <c r="R260" i="2" s="1"/>
  <c r="V207" i="1"/>
  <c r="G34" i="3"/>
  <c r="V620" i="8"/>
  <c r="V123" i="8"/>
  <c r="P59" i="11"/>
  <c r="AC59" i="11" s="1"/>
  <c r="P373" i="11"/>
  <c r="V373" i="11" s="1"/>
  <c r="P222" i="2"/>
  <c r="R222" i="2" s="1"/>
  <c r="P254" i="2"/>
  <c r="R254" i="2" s="1"/>
  <c r="P219" i="2"/>
  <c r="R219" i="2" s="1"/>
  <c r="P247" i="2"/>
  <c r="R247" i="2" s="1"/>
  <c r="P209" i="2"/>
  <c r="R209" i="2" s="1"/>
  <c r="P241" i="2"/>
  <c r="R241" i="2" s="1"/>
  <c r="D15" i="2"/>
  <c r="C19" i="2" s="1"/>
  <c r="P204" i="2"/>
  <c r="R204" i="2" s="1"/>
  <c r="P200" i="2"/>
  <c r="R200" i="2" s="1"/>
  <c r="S562" i="8"/>
  <c r="U562" i="8" s="1"/>
  <c r="P256" i="2"/>
  <c r="R256" i="2" s="1"/>
  <c r="P268" i="2"/>
  <c r="R268" i="2" s="1"/>
  <c r="AC38" i="8"/>
  <c r="AC394" i="8"/>
  <c r="P201" i="11"/>
  <c r="S201" i="11" s="1"/>
  <c r="P318" i="11"/>
  <c r="P427" i="11"/>
  <c r="P226" i="2"/>
  <c r="R226" i="2" s="1"/>
  <c r="P258" i="2"/>
  <c r="R258" i="2" s="1"/>
  <c r="P223" i="2"/>
  <c r="R223" i="2" s="1"/>
  <c r="P251" i="2"/>
  <c r="R251" i="2" s="1"/>
  <c r="U30" i="2"/>
  <c r="P213" i="2"/>
  <c r="R213" i="2" s="1"/>
  <c r="P245" i="2"/>
  <c r="R245" i="2" s="1"/>
  <c r="P208" i="2"/>
  <c r="R208" i="2" s="1"/>
  <c r="V147" i="1"/>
  <c r="AC166" i="9"/>
  <c r="V329" i="8"/>
  <c r="AC202" i="8"/>
  <c r="P144" i="11"/>
  <c r="AC144" i="11" s="1"/>
  <c r="P279" i="11"/>
  <c r="P452" i="11"/>
  <c r="P230" i="2"/>
  <c r="R230" i="2" s="1"/>
  <c r="P262" i="2"/>
  <c r="R262" i="2" s="1"/>
  <c r="P227" i="2"/>
  <c r="R227" i="2" s="1"/>
  <c r="P255" i="2"/>
  <c r="R255" i="2" s="1"/>
  <c r="U29" i="2"/>
  <c r="P217" i="2"/>
  <c r="R217" i="2" s="1"/>
  <c r="P249" i="2"/>
  <c r="R249" i="2" s="1"/>
  <c r="U28" i="2"/>
  <c r="P248" i="2"/>
  <c r="R248" i="2" s="1"/>
  <c r="U39" i="2"/>
  <c r="AC329" i="8"/>
  <c r="V202" i="8"/>
  <c r="P185" i="11"/>
  <c r="S185" i="11" s="1"/>
  <c r="U185" i="11" s="1"/>
  <c r="P159" i="11"/>
  <c r="S159" i="11" s="1"/>
  <c r="P322" i="11"/>
  <c r="P317" i="11"/>
  <c r="S317" i="11" s="1"/>
  <c r="P405" i="11"/>
  <c r="S405" i="11" s="1"/>
  <c r="P559" i="11"/>
  <c r="S217" i="8"/>
  <c r="U217" i="8" s="1"/>
  <c r="P202" i="2"/>
  <c r="R202" i="2" s="1"/>
  <c r="P234" i="2"/>
  <c r="R234" i="2" s="1"/>
  <c r="P266" i="2"/>
  <c r="R266" i="2" s="1"/>
  <c r="P231" i="2"/>
  <c r="R231" i="2" s="1"/>
  <c r="P259" i="2"/>
  <c r="R259" i="2" s="1"/>
  <c r="U34" i="2"/>
  <c r="U33" i="2"/>
  <c r="P221" i="2"/>
  <c r="R221" i="2" s="1"/>
  <c r="P253" i="2"/>
  <c r="R253" i="2" s="1"/>
  <c r="U32" i="2"/>
  <c r="P212" i="2"/>
  <c r="R212" i="2" s="1"/>
  <c r="X14" i="8"/>
  <c r="G644" i="1"/>
  <c r="P644" i="1"/>
  <c r="K635" i="6"/>
  <c r="P635" i="6"/>
  <c r="S635" i="6" s="1"/>
  <c r="U635" i="6" s="1"/>
  <c r="G648" i="8"/>
  <c r="Z648" i="8"/>
  <c r="P648" i="8"/>
  <c r="AU648" i="8"/>
  <c r="AB224" i="9"/>
  <c r="AI472" i="9"/>
  <c r="AJ472" i="9"/>
  <c r="AK472" i="9"/>
  <c r="AT604" i="9"/>
  <c r="AS604" i="9" s="1"/>
  <c r="AR604" i="9" s="1"/>
  <c r="AQ604" i="9" s="1"/>
  <c r="AP604" i="9" s="1"/>
  <c r="AO604" i="9" s="1"/>
  <c r="AN604" i="9" s="1"/>
  <c r="AM604" i="9" s="1"/>
  <c r="AL604" i="9" s="1"/>
  <c r="AB36" i="9"/>
  <c r="AI421" i="9"/>
  <c r="AH421" i="9" s="1"/>
  <c r="AA421" i="9" s="1"/>
  <c r="AB421" i="9" s="1"/>
  <c r="AK421" i="9"/>
  <c r="AS608" i="9"/>
  <c r="AR608" i="9" s="1"/>
  <c r="AQ608" i="9" s="1"/>
  <c r="AP608" i="9" s="1"/>
  <c r="AO608" i="9" s="1"/>
  <c r="AN608" i="9" s="1"/>
  <c r="AM608" i="9" s="1"/>
  <c r="AL608" i="9" s="1"/>
  <c r="AB271" i="9"/>
  <c r="AH107" i="9"/>
  <c r="AA107" i="9" s="1"/>
  <c r="AI396" i="9"/>
  <c r="AJ396" i="9"/>
  <c r="AK396" i="9"/>
  <c r="AI186" i="9"/>
  <c r="AJ186" i="9"/>
  <c r="AK186" i="9"/>
  <c r="AJ126" i="9"/>
  <c r="AK126" i="9"/>
  <c r="AI126" i="9"/>
  <c r="AB293" i="9"/>
  <c r="AT578" i="9"/>
  <c r="AS578" i="9" s="1"/>
  <c r="AR578" i="9" s="1"/>
  <c r="AQ578" i="9" s="1"/>
  <c r="AP578" i="9" s="1"/>
  <c r="AO578" i="9" s="1"/>
  <c r="AN578" i="9" s="1"/>
  <c r="AM578" i="9" s="1"/>
  <c r="AL578" i="9" s="1"/>
  <c r="AT586" i="9"/>
  <c r="AS586" i="9" s="1"/>
  <c r="AR586" i="9" s="1"/>
  <c r="AQ586" i="9" s="1"/>
  <c r="AP586" i="9" s="1"/>
  <c r="AO586" i="9" s="1"/>
  <c r="AN586" i="9" s="1"/>
  <c r="AM586" i="9" s="1"/>
  <c r="AL586" i="9" s="1"/>
  <c r="AB284" i="9"/>
  <c r="AB121" i="9"/>
  <c r="AH52" i="9"/>
  <c r="AA52" i="9" s="1"/>
  <c r="AI300" i="9"/>
  <c r="AJ300" i="9"/>
  <c r="AK300" i="9"/>
  <c r="AI399" i="9"/>
  <c r="AH399" i="9" s="1"/>
  <c r="AA399" i="9" s="1"/>
  <c r="AB399" i="9" s="1"/>
  <c r="AJ399" i="9"/>
  <c r="AT576" i="9"/>
  <c r="AS576" i="9" s="1"/>
  <c r="AR576" i="9" s="1"/>
  <c r="AQ576" i="9" s="1"/>
  <c r="AP576" i="9" s="1"/>
  <c r="AO576" i="9" s="1"/>
  <c r="AN576" i="9" s="1"/>
  <c r="AM576" i="9" s="1"/>
  <c r="AL576" i="9" s="1"/>
  <c r="AE84" i="9"/>
  <c r="AB137" i="9"/>
  <c r="AH200" i="9"/>
  <c r="AA200" i="9" s="1"/>
  <c r="AB200" i="9" s="1"/>
  <c r="AJ133" i="9"/>
  <c r="AI133" i="9"/>
  <c r="AK133" i="9"/>
  <c r="AH556" i="9"/>
  <c r="AA556" i="9" s="1"/>
  <c r="AH130" i="9"/>
  <c r="AA130" i="9" s="1"/>
  <c r="AH226" i="9"/>
  <c r="AA226" i="9" s="1"/>
  <c r="AB226" i="9" s="1"/>
  <c r="AI175" i="9"/>
  <c r="AJ175" i="9"/>
  <c r="I141" i="9"/>
  <c r="AB141" i="9"/>
  <c r="I108" i="9"/>
  <c r="V326" i="9"/>
  <c r="AH299" i="9"/>
  <c r="AA299" i="9" s="1"/>
  <c r="AB299" i="9" s="1"/>
  <c r="AH297" i="9"/>
  <c r="AA297" i="9" s="1"/>
  <c r="AB297" i="9" s="1"/>
  <c r="AH176" i="9"/>
  <c r="AA176" i="9" s="1"/>
  <c r="AB176" i="9" s="1"/>
  <c r="AJ72" i="9"/>
  <c r="AI72" i="9"/>
  <c r="AI59" i="9"/>
  <c r="AH59" i="9" s="1"/>
  <c r="AA59" i="9" s="1"/>
  <c r="AB59" i="9" s="1"/>
  <c r="AK59" i="9"/>
  <c r="AB201" i="9"/>
  <c r="AH191" i="9"/>
  <c r="AA191" i="9" s="1"/>
  <c r="AH315" i="9"/>
  <c r="AA315" i="9" s="1"/>
  <c r="AB315" i="9" s="1"/>
  <c r="AH302" i="9"/>
  <c r="AI290" i="9"/>
  <c r="AJ290" i="9"/>
  <c r="AB185" i="9"/>
  <c r="AH183" i="9"/>
  <c r="AH253" i="9"/>
  <c r="AA253" i="9" s="1"/>
  <c r="AB253" i="9" s="1"/>
  <c r="AH282" i="9"/>
  <c r="AJ173" i="9"/>
  <c r="AI173" i="9"/>
  <c r="AK173" i="9"/>
  <c r="AI320" i="9"/>
  <c r="AJ320" i="9"/>
  <c r="AI188" i="9"/>
  <c r="AJ188" i="9"/>
  <c r="AI129" i="9"/>
  <c r="AK129" i="9"/>
  <c r="AJ129" i="9"/>
  <c r="AH82" i="9"/>
  <c r="AA82" i="9" s="1"/>
  <c r="AH338" i="9"/>
  <c r="AH322" i="9"/>
  <c r="AA322" i="9" s="1"/>
  <c r="AH174" i="9"/>
  <c r="AH366" i="9"/>
  <c r="AA366" i="9" s="1"/>
  <c r="AH264" i="9"/>
  <c r="AA264" i="9" s="1"/>
  <c r="AS101" i="9"/>
  <c r="AR101" i="9" s="1"/>
  <c r="AQ101" i="9" s="1"/>
  <c r="AP101" i="9" s="1"/>
  <c r="AO101" i="9" s="1"/>
  <c r="AN101" i="9" s="1"/>
  <c r="AM101" i="9" s="1"/>
  <c r="AL101" i="9" s="1"/>
  <c r="I121" i="9"/>
  <c r="AS74" i="9"/>
  <c r="AR74" i="9" s="1"/>
  <c r="AQ74" i="9" s="1"/>
  <c r="AP74" i="9" s="1"/>
  <c r="AO74" i="9" s="1"/>
  <c r="AN74" i="9" s="1"/>
  <c r="AM74" i="9" s="1"/>
  <c r="AL74" i="9" s="1"/>
  <c r="AI157" i="9"/>
  <c r="AJ157" i="9"/>
  <c r="AK157" i="9"/>
  <c r="AT79" i="9"/>
  <c r="AS79" i="9" s="1"/>
  <c r="AR79" i="9" s="1"/>
  <c r="AQ79" i="9" s="1"/>
  <c r="AP79" i="9" s="1"/>
  <c r="AO79" i="9" s="1"/>
  <c r="AN79" i="9" s="1"/>
  <c r="AM79" i="9" s="1"/>
  <c r="AL79" i="9" s="1"/>
  <c r="AT146" i="9"/>
  <c r="AS146" i="9" s="1"/>
  <c r="AR146" i="9" s="1"/>
  <c r="AQ146" i="9" s="1"/>
  <c r="AP146" i="9" s="1"/>
  <c r="AO146" i="9" s="1"/>
  <c r="AN146" i="9" s="1"/>
  <c r="AM146" i="9" s="1"/>
  <c r="AL146" i="9" s="1"/>
  <c r="AI323" i="9"/>
  <c r="AJ323" i="9"/>
  <c r="AK323" i="9"/>
  <c r="AH204" i="9"/>
  <c r="AH203" i="9"/>
  <c r="AH305" i="9"/>
  <c r="AA305" i="9" s="1"/>
  <c r="I39" i="9"/>
  <c r="J73" i="9"/>
  <c r="AC73" i="9"/>
  <c r="AT111" i="9"/>
  <c r="AS111" i="9" s="1"/>
  <c r="AR111" i="9" s="1"/>
  <c r="AQ111" i="9" s="1"/>
  <c r="AP111" i="9" s="1"/>
  <c r="AO111" i="9" s="1"/>
  <c r="AN111" i="9" s="1"/>
  <c r="AM111" i="9" s="1"/>
  <c r="AL111" i="9" s="1"/>
  <c r="AT217" i="9"/>
  <c r="AS217" i="9" s="1"/>
  <c r="AR217" i="9" s="1"/>
  <c r="AQ217" i="9" s="1"/>
  <c r="AP217" i="9" s="1"/>
  <c r="AO217" i="9" s="1"/>
  <c r="AN217" i="9" s="1"/>
  <c r="AM217" i="9" s="1"/>
  <c r="AL217" i="9" s="1"/>
  <c r="Z199" i="9"/>
  <c r="G199" i="9"/>
  <c r="AU199" i="9"/>
  <c r="P199" i="9"/>
  <c r="G184" i="9"/>
  <c r="I184" i="9" s="1"/>
  <c r="AU184" i="9"/>
  <c r="Z184" i="9"/>
  <c r="G179" i="9"/>
  <c r="I179" i="9" s="1"/>
  <c r="Z179" i="9"/>
  <c r="AU179" i="9"/>
  <c r="Z174" i="9"/>
  <c r="P174" i="9"/>
  <c r="S174" i="9" s="1"/>
  <c r="U174" i="9" s="1"/>
  <c r="G174" i="9"/>
  <c r="Z169" i="9"/>
  <c r="G169" i="9"/>
  <c r="AU169" i="9"/>
  <c r="P169" i="9"/>
  <c r="G162" i="9"/>
  <c r="P162" i="9"/>
  <c r="AU162" i="9"/>
  <c r="G124" i="9"/>
  <c r="AU124" i="9"/>
  <c r="AT124" i="9" s="1"/>
  <c r="AS124" i="9" s="1"/>
  <c r="AR124" i="9" s="1"/>
  <c r="AQ124" i="9" s="1"/>
  <c r="AP124" i="9" s="1"/>
  <c r="AO124" i="9" s="1"/>
  <c r="AN124" i="9" s="1"/>
  <c r="AM124" i="9" s="1"/>
  <c r="AL124" i="9" s="1"/>
  <c r="P124" i="9"/>
  <c r="Z124" i="9"/>
  <c r="G114" i="9"/>
  <c r="Z114" i="9"/>
  <c r="AU114" i="9"/>
  <c r="AT114" i="9" s="1"/>
  <c r="AS114" i="9" s="1"/>
  <c r="AR114" i="9" s="1"/>
  <c r="AQ114" i="9" s="1"/>
  <c r="AP114" i="9" s="1"/>
  <c r="AO114" i="9" s="1"/>
  <c r="AN114" i="9" s="1"/>
  <c r="AM114" i="9" s="1"/>
  <c r="AL114" i="9" s="1"/>
  <c r="P114" i="9"/>
  <c r="S114" i="9" s="1"/>
  <c r="AU33" i="9"/>
  <c r="P33" i="9"/>
  <c r="G33" i="9"/>
  <c r="Z33" i="9"/>
  <c r="R32" i="9"/>
  <c r="P31" i="9"/>
  <c r="Z31" i="9"/>
  <c r="AU31" i="9"/>
  <c r="D16" i="9"/>
  <c r="D19" i="9" s="1"/>
  <c r="P21" i="9"/>
  <c r="Z21" i="9"/>
  <c r="G21" i="9"/>
  <c r="AU21" i="9"/>
  <c r="AH105" i="9"/>
  <c r="AJ38" i="9"/>
  <c r="AK38" i="9"/>
  <c r="S65" i="9"/>
  <c r="V65" i="9"/>
  <c r="AI227" i="9"/>
  <c r="AJ227" i="9"/>
  <c r="AK227" i="9"/>
  <c r="I192" i="9"/>
  <c r="Z547" i="9"/>
  <c r="G547" i="9"/>
  <c r="AU547" i="9"/>
  <c r="AT547" i="9" s="1"/>
  <c r="AS547" i="9" s="1"/>
  <c r="AR547" i="9" s="1"/>
  <c r="AQ547" i="9" s="1"/>
  <c r="AP547" i="9" s="1"/>
  <c r="AO547" i="9" s="1"/>
  <c r="AN547" i="9" s="1"/>
  <c r="AM547" i="9" s="1"/>
  <c r="AL547" i="9" s="1"/>
  <c r="Z490" i="9"/>
  <c r="P490" i="9"/>
  <c r="AU490" i="9"/>
  <c r="G490" i="9"/>
  <c r="AT400" i="9"/>
  <c r="AS400" i="9" s="1"/>
  <c r="AR400" i="9" s="1"/>
  <c r="AQ400" i="9" s="1"/>
  <c r="AP400" i="9" s="1"/>
  <c r="AO400" i="9" s="1"/>
  <c r="AN400" i="9" s="1"/>
  <c r="AM400" i="9" s="1"/>
  <c r="AL400" i="9" s="1"/>
  <c r="AH208" i="9"/>
  <c r="AA208" i="9" s="1"/>
  <c r="AH329" i="9"/>
  <c r="AA329" i="9" s="1"/>
  <c r="AB329" i="9" s="1"/>
  <c r="AH113" i="9"/>
  <c r="AA113" i="9" s="1"/>
  <c r="AB113" i="9" s="1"/>
  <c r="AK41" i="9"/>
  <c r="AI41" i="9"/>
  <c r="AH41" i="9" s="1"/>
  <c r="AA41" i="9" s="1"/>
  <c r="AJ41" i="9"/>
  <c r="I24" i="9"/>
  <c r="AJ58" i="9"/>
  <c r="AI58" i="9"/>
  <c r="AH58" i="9" s="1"/>
  <c r="AK58" i="9"/>
  <c r="AJ230" i="9"/>
  <c r="AI230" i="9"/>
  <c r="AC149" i="9"/>
  <c r="I149" i="9"/>
  <c r="AH91" i="9"/>
  <c r="AA91" i="9" s="1"/>
  <c r="AB91" i="9" s="1"/>
  <c r="V84" i="9"/>
  <c r="AC84" i="9"/>
  <c r="AJ81" i="9"/>
  <c r="AI81" i="9"/>
  <c r="AK81" i="9"/>
  <c r="AI237" i="9"/>
  <c r="AJ237" i="9"/>
  <c r="AK416" i="9"/>
  <c r="AI416" i="9"/>
  <c r="AJ416" i="9"/>
  <c r="AT278" i="9"/>
  <c r="AS278" i="9" s="1"/>
  <c r="AR278" i="9" s="1"/>
  <c r="AQ278" i="9" s="1"/>
  <c r="AP278" i="9" s="1"/>
  <c r="AO278" i="9" s="1"/>
  <c r="AN278" i="9" s="1"/>
  <c r="AM278" i="9" s="1"/>
  <c r="AL278" i="9" s="1"/>
  <c r="S73" i="9"/>
  <c r="U73" i="9" s="1"/>
  <c r="S166" i="9"/>
  <c r="U166" i="9" s="1"/>
  <c r="AU575" i="9"/>
  <c r="Z575" i="9"/>
  <c r="G575" i="9"/>
  <c r="G513" i="9"/>
  <c r="K513" i="9" s="1"/>
  <c r="AU513" i="9"/>
  <c r="Z487" i="9"/>
  <c r="AU487" i="9"/>
  <c r="G487" i="9"/>
  <c r="K487" i="9" s="1"/>
  <c r="AU438" i="9"/>
  <c r="AT438" i="9" s="1"/>
  <c r="AS438" i="9" s="1"/>
  <c r="AR438" i="9" s="1"/>
  <c r="AQ438" i="9" s="1"/>
  <c r="AP438" i="9" s="1"/>
  <c r="AO438" i="9" s="1"/>
  <c r="AN438" i="9" s="1"/>
  <c r="AM438" i="9" s="1"/>
  <c r="AL438" i="9" s="1"/>
  <c r="AK438" i="9" s="1"/>
  <c r="G438" i="9"/>
  <c r="Z438" i="9"/>
  <c r="G403" i="9"/>
  <c r="AU403" i="9"/>
  <c r="Z403" i="9"/>
  <c r="P403" i="9"/>
  <c r="G389" i="9"/>
  <c r="K389" i="9" s="1"/>
  <c r="P389" i="9"/>
  <c r="S389" i="9" s="1"/>
  <c r="U389" i="9" s="1"/>
  <c r="P375" i="9"/>
  <c r="Z375" i="9"/>
  <c r="AU375" i="9"/>
  <c r="AT375" i="9" s="1"/>
  <c r="AS375" i="9" s="1"/>
  <c r="AR375" i="9" s="1"/>
  <c r="AQ375" i="9" s="1"/>
  <c r="AP375" i="9" s="1"/>
  <c r="AO375" i="9" s="1"/>
  <c r="AN375" i="9" s="1"/>
  <c r="AM375" i="9" s="1"/>
  <c r="AL375" i="9" s="1"/>
  <c r="G375" i="9"/>
  <c r="G360" i="9"/>
  <c r="P360" i="9"/>
  <c r="Z360" i="9"/>
  <c r="AU360" i="9"/>
  <c r="AT360" i="9" s="1"/>
  <c r="AS360" i="9" s="1"/>
  <c r="AR360" i="9" s="1"/>
  <c r="AQ360" i="9" s="1"/>
  <c r="AP360" i="9" s="1"/>
  <c r="AO360" i="9" s="1"/>
  <c r="AN360" i="9" s="1"/>
  <c r="AM360" i="9" s="1"/>
  <c r="AL360" i="9" s="1"/>
  <c r="AJ360" i="9" s="1"/>
  <c r="G295" i="9"/>
  <c r="AU295" i="9"/>
  <c r="AT295" i="9" s="1"/>
  <c r="AS295" i="9" s="1"/>
  <c r="AR295" i="9" s="1"/>
  <c r="AQ295" i="9" s="1"/>
  <c r="AP295" i="9" s="1"/>
  <c r="AO295" i="9" s="1"/>
  <c r="AN295" i="9" s="1"/>
  <c r="AM295" i="9" s="1"/>
  <c r="AL295" i="9" s="1"/>
  <c r="Z295" i="9"/>
  <c r="Z286" i="9"/>
  <c r="G286" i="9"/>
  <c r="K286" i="9" s="1"/>
  <c r="AU286" i="9"/>
  <c r="Z279" i="9"/>
  <c r="G279" i="9"/>
  <c r="V279" i="9" s="1"/>
  <c r="AU279" i="9"/>
  <c r="AT279" i="9" s="1"/>
  <c r="AS279" i="9" s="1"/>
  <c r="AR279" i="9" s="1"/>
  <c r="AQ279" i="9" s="1"/>
  <c r="AP279" i="9" s="1"/>
  <c r="AO279" i="9" s="1"/>
  <c r="AN279" i="9" s="1"/>
  <c r="AM279" i="9" s="1"/>
  <c r="AL279" i="9" s="1"/>
  <c r="AU270" i="9"/>
  <c r="G270" i="9"/>
  <c r="Z270" i="9"/>
  <c r="Z268" i="9"/>
  <c r="G268" i="9"/>
  <c r="AU268" i="9"/>
  <c r="AT268" i="9" s="1"/>
  <c r="AS268" i="9" s="1"/>
  <c r="AR268" i="9" s="1"/>
  <c r="AQ268" i="9" s="1"/>
  <c r="AP268" i="9" s="1"/>
  <c r="AO268" i="9" s="1"/>
  <c r="AN268" i="9" s="1"/>
  <c r="AM268" i="9" s="1"/>
  <c r="AL268" i="9" s="1"/>
  <c r="P202" i="9"/>
  <c r="S202" i="9" s="1"/>
  <c r="U202" i="9" s="1"/>
  <c r="G202" i="9"/>
  <c r="Z202" i="9"/>
  <c r="AU202" i="9"/>
  <c r="AT189" i="9"/>
  <c r="AS189" i="9" s="1"/>
  <c r="AR189" i="9" s="1"/>
  <c r="AQ189" i="9" s="1"/>
  <c r="AP189" i="9" s="1"/>
  <c r="AO189" i="9" s="1"/>
  <c r="AN189" i="9" s="1"/>
  <c r="AM189" i="9" s="1"/>
  <c r="AL189" i="9" s="1"/>
  <c r="AU187" i="9"/>
  <c r="AT187" i="9" s="1"/>
  <c r="AS187" i="9" s="1"/>
  <c r="AR187" i="9" s="1"/>
  <c r="AQ187" i="9" s="1"/>
  <c r="AP187" i="9" s="1"/>
  <c r="AO187" i="9" s="1"/>
  <c r="AN187" i="9" s="1"/>
  <c r="AM187" i="9" s="1"/>
  <c r="AL187" i="9" s="1"/>
  <c r="P187" i="9"/>
  <c r="Z187" i="9"/>
  <c r="Z167" i="9"/>
  <c r="G167" i="9"/>
  <c r="AU167" i="9"/>
  <c r="AU132" i="9"/>
  <c r="Z132" i="9"/>
  <c r="G132" i="9"/>
  <c r="S121" i="9"/>
  <c r="U121" i="9" s="1"/>
  <c r="Z529" i="9"/>
  <c r="AU529" i="9"/>
  <c r="G529" i="9"/>
  <c r="K529" i="9" s="1"/>
  <c r="P529" i="9"/>
  <c r="G455" i="9"/>
  <c r="P455" i="9"/>
  <c r="S455" i="9" s="1"/>
  <c r="U455" i="9" s="1"/>
  <c r="AU455" i="9"/>
  <c r="AT455" i="9" s="1"/>
  <c r="AS455" i="9" s="1"/>
  <c r="AR455" i="9" s="1"/>
  <c r="AQ455" i="9" s="1"/>
  <c r="AP455" i="9" s="1"/>
  <c r="AO455" i="9" s="1"/>
  <c r="AN455" i="9" s="1"/>
  <c r="AM455" i="9" s="1"/>
  <c r="AL455" i="9" s="1"/>
  <c r="Z455" i="9"/>
  <c r="G433" i="9"/>
  <c r="P433" i="9"/>
  <c r="AC433" i="9" s="1"/>
  <c r="AU433" i="9"/>
  <c r="Z433" i="9"/>
  <c r="AU395" i="9"/>
  <c r="Z395" i="9"/>
  <c r="G395" i="9"/>
  <c r="G393" i="9"/>
  <c r="P393" i="9"/>
  <c r="V393" i="9" s="1"/>
  <c r="Z393" i="9"/>
  <c r="AU393" i="9"/>
  <c r="G391" i="9"/>
  <c r="K391" i="9" s="1"/>
  <c r="AU391" i="9"/>
  <c r="AT391" i="9" s="1"/>
  <c r="AS391" i="9" s="1"/>
  <c r="AR391" i="9" s="1"/>
  <c r="AQ391" i="9" s="1"/>
  <c r="AP391" i="9" s="1"/>
  <c r="AO391" i="9" s="1"/>
  <c r="AN391" i="9" s="1"/>
  <c r="AM391" i="9" s="1"/>
  <c r="AL391" i="9" s="1"/>
  <c r="Z391" i="9"/>
  <c r="Z274" i="9"/>
  <c r="AU274" i="9"/>
  <c r="G274" i="9"/>
  <c r="K274" i="9" s="1"/>
  <c r="Z209" i="9"/>
  <c r="AU209" i="9"/>
  <c r="G209" i="9"/>
  <c r="Z152" i="9"/>
  <c r="G152" i="9"/>
  <c r="I152" i="9" s="1"/>
  <c r="G147" i="9"/>
  <c r="Z147" i="9"/>
  <c r="P147" i="9"/>
  <c r="AU139" i="9"/>
  <c r="G139" i="9"/>
  <c r="G116" i="9"/>
  <c r="Z116" i="9"/>
  <c r="AA116" i="9" s="1"/>
  <c r="AU34" i="9"/>
  <c r="Z34" i="9"/>
  <c r="G34" i="9"/>
  <c r="I34" i="9" s="1"/>
  <c r="P562" i="9"/>
  <c r="G562" i="9"/>
  <c r="Z562" i="9"/>
  <c r="AU562" i="9"/>
  <c r="Z557" i="9"/>
  <c r="AU557" i="9"/>
  <c r="G557" i="9"/>
  <c r="K557" i="9" s="1"/>
  <c r="G448" i="9"/>
  <c r="AU448" i="9"/>
  <c r="AT448" i="9" s="1"/>
  <c r="AS448" i="9" s="1"/>
  <c r="AR448" i="9" s="1"/>
  <c r="AQ448" i="9" s="1"/>
  <c r="AP448" i="9" s="1"/>
  <c r="AO448" i="9" s="1"/>
  <c r="AN448" i="9" s="1"/>
  <c r="AM448" i="9" s="1"/>
  <c r="AL448" i="9" s="1"/>
  <c r="P448" i="9"/>
  <c r="G311" i="9"/>
  <c r="AU311" i="9"/>
  <c r="AT311" i="9" s="1"/>
  <c r="AS311" i="9" s="1"/>
  <c r="AR311" i="9" s="1"/>
  <c r="AQ311" i="9" s="1"/>
  <c r="AP311" i="9" s="1"/>
  <c r="AO311" i="9" s="1"/>
  <c r="AN311" i="9" s="1"/>
  <c r="AM311" i="9" s="1"/>
  <c r="AL311" i="9" s="1"/>
  <c r="AT276" i="9"/>
  <c r="AS276" i="9" s="1"/>
  <c r="AR276" i="9" s="1"/>
  <c r="AQ276" i="9" s="1"/>
  <c r="AP276" i="9" s="1"/>
  <c r="AO276" i="9" s="1"/>
  <c r="AN276" i="9" s="1"/>
  <c r="AM276" i="9" s="1"/>
  <c r="AL276" i="9" s="1"/>
  <c r="G247" i="9"/>
  <c r="Z247" i="9"/>
  <c r="AU247" i="9"/>
  <c r="AT247" i="9" s="1"/>
  <c r="AS247" i="9" s="1"/>
  <c r="AR247" i="9" s="1"/>
  <c r="AQ247" i="9" s="1"/>
  <c r="AP247" i="9" s="1"/>
  <c r="AO247" i="9" s="1"/>
  <c r="AN247" i="9" s="1"/>
  <c r="AM247" i="9" s="1"/>
  <c r="AL247" i="9" s="1"/>
  <c r="P247" i="9"/>
  <c r="S247" i="9" s="1"/>
  <c r="G242" i="9"/>
  <c r="P242" i="9"/>
  <c r="AU242" i="9"/>
  <c r="AT242" i="9" s="1"/>
  <c r="AS242" i="9" s="1"/>
  <c r="AR242" i="9" s="1"/>
  <c r="AQ242" i="9" s="1"/>
  <c r="AP242" i="9" s="1"/>
  <c r="AO242" i="9" s="1"/>
  <c r="AN242" i="9" s="1"/>
  <c r="AM242" i="9" s="1"/>
  <c r="AL242" i="9" s="1"/>
  <c r="AJ242" i="9" s="1"/>
  <c r="P171" i="9"/>
  <c r="Z171" i="9"/>
  <c r="P164" i="9"/>
  <c r="G164" i="9"/>
  <c r="Z164" i="9"/>
  <c r="AU164" i="9"/>
  <c r="AU96" i="9"/>
  <c r="AT96" i="9" s="1"/>
  <c r="AS96" i="9" s="1"/>
  <c r="AR96" i="9" s="1"/>
  <c r="AQ96" i="9" s="1"/>
  <c r="AP96" i="9" s="1"/>
  <c r="AO96" i="9" s="1"/>
  <c r="AN96" i="9" s="1"/>
  <c r="AM96" i="9" s="1"/>
  <c r="AL96" i="9" s="1"/>
  <c r="G96" i="9"/>
  <c r="G94" i="9"/>
  <c r="Z94" i="9"/>
  <c r="AU94" i="9"/>
  <c r="AT94" i="9" s="1"/>
  <c r="AS94" i="9" s="1"/>
  <c r="AR94" i="9" s="1"/>
  <c r="AQ94" i="9" s="1"/>
  <c r="AP94" i="9" s="1"/>
  <c r="AO94" i="9" s="1"/>
  <c r="AN94" i="9" s="1"/>
  <c r="AM94" i="9" s="1"/>
  <c r="AL94" i="9" s="1"/>
  <c r="AT571" i="9"/>
  <c r="AS571" i="9" s="1"/>
  <c r="AR571" i="9" s="1"/>
  <c r="AQ571" i="9" s="1"/>
  <c r="AP571" i="9" s="1"/>
  <c r="AO571" i="9" s="1"/>
  <c r="AN571" i="9" s="1"/>
  <c r="AM571" i="9" s="1"/>
  <c r="AL571" i="9" s="1"/>
  <c r="G415" i="9"/>
  <c r="P415" i="9"/>
  <c r="AU415" i="9"/>
  <c r="AT415" i="9" s="1"/>
  <c r="AS415" i="9" s="1"/>
  <c r="AR415" i="9" s="1"/>
  <c r="AQ415" i="9" s="1"/>
  <c r="AP415" i="9" s="1"/>
  <c r="AO415" i="9" s="1"/>
  <c r="AN415" i="9" s="1"/>
  <c r="AM415" i="9" s="1"/>
  <c r="AL415" i="9" s="1"/>
  <c r="G407" i="9"/>
  <c r="K407" i="9" s="1"/>
  <c r="AU407" i="9"/>
  <c r="G348" i="9"/>
  <c r="P348" i="9"/>
  <c r="S348" i="9" s="1"/>
  <c r="Z348" i="9"/>
  <c r="AU348" i="9"/>
  <c r="P346" i="9"/>
  <c r="G346" i="9"/>
  <c r="K346" i="9" s="1"/>
  <c r="Z346" i="9"/>
  <c r="G344" i="9"/>
  <c r="P344" i="9"/>
  <c r="AU344" i="9"/>
  <c r="Z342" i="9"/>
  <c r="AU342" i="9"/>
  <c r="G342" i="9"/>
  <c r="K342" i="9" s="1"/>
  <c r="Z340" i="9"/>
  <c r="AU340" i="9"/>
  <c r="AT340" i="9" s="1"/>
  <c r="AS340" i="9" s="1"/>
  <c r="AR340" i="9" s="1"/>
  <c r="AQ340" i="9" s="1"/>
  <c r="AP340" i="9" s="1"/>
  <c r="AO340" i="9" s="1"/>
  <c r="AN340" i="9" s="1"/>
  <c r="AM340" i="9" s="1"/>
  <c r="AL340" i="9" s="1"/>
  <c r="G340" i="9"/>
  <c r="K340" i="9" s="1"/>
  <c r="P338" i="9"/>
  <c r="G338" i="9"/>
  <c r="Z338" i="9"/>
  <c r="P336" i="9"/>
  <c r="Z336" i="9"/>
  <c r="AU336" i="9"/>
  <c r="G336" i="9"/>
  <c r="K336" i="9" s="1"/>
  <c r="G334" i="9"/>
  <c r="Z334" i="9"/>
  <c r="AU334" i="9"/>
  <c r="AU332" i="9"/>
  <c r="AT332" i="9" s="1"/>
  <c r="AS332" i="9" s="1"/>
  <c r="AR332" i="9" s="1"/>
  <c r="AQ332" i="9" s="1"/>
  <c r="AP332" i="9" s="1"/>
  <c r="AO332" i="9" s="1"/>
  <c r="AN332" i="9" s="1"/>
  <c r="AM332" i="9" s="1"/>
  <c r="AL332" i="9" s="1"/>
  <c r="G332" i="9"/>
  <c r="K332" i="9" s="1"/>
  <c r="AU330" i="9"/>
  <c r="AT330" i="9" s="1"/>
  <c r="AS330" i="9" s="1"/>
  <c r="AR330" i="9" s="1"/>
  <c r="AQ330" i="9" s="1"/>
  <c r="AP330" i="9" s="1"/>
  <c r="AO330" i="9" s="1"/>
  <c r="AN330" i="9" s="1"/>
  <c r="AM330" i="9" s="1"/>
  <c r="AL330" i="9" s="1"/>
  <c r="G330" i="9"/>
  <c r="Z330" i="9"/>
  <c r="G328" i="9"/>
  <c r="K328" i="9" s="1"/>
  <c r="AU328" i="9"/>
  <c r="AU303" i="9"/>
  <c r="G303" i="9"/>
  <c r="K303" i="9" s="1"/>
  <c r="Z303" i="9"/>
  <c r="G280" i="9"/>
  <c r="AU280" i="9"/>
  <c r="Z280" i="9"/>
  <c r="G216" i="9"/>
  <c r="Z216" i="9"/>
  <c r="AU216" i="9"/>
  <c r="P211" i="9"/>
  <c r="S211" i="9" s="1"/>
  <c r="U211" i="9" s="1"/>
  <c r="Z211" i="9"/>
  <c r="AA211" i="9" s="1"/>
  <c r="G211" i="9"/>
  <c r="Z193" i="9"/>
  <c r="AU193" i="9"/>
  <c r="Z183" i="9"/>
  <c r="G183" i="9"/>
  <c r="G178" i="9"/>
  <c r="J178" i="9" s="1"/>
  <c r="AU178" i="9"/>
  <c r="Z166" i="9"/>
  <c r="AU166" i="9"/>
  <c r="AU161" i="9"/>
  <c r="G161" i="9"/>
  <c r="AP149" i="9"/>
  <c r="AO149" i="9" s="1"/>
  <c r="AN149" i="9" s="1"/>
  <c r="AM149" i="9" s="1"/>
  <c r="AL149" i="9" s="1"/>
  <c r="G72" i="9"/>
  <c r="Z72" i="9"/>
  <c r="P72" i="9"/>
  <c r="G514" i="9"/>
  <c r="Z514" i="9"/>
  <c r="P514" i="9"/>
  <c r="AU439" i="9"/>
  <c r="P439" i="9"/>
  <c r="AU429" i="9"/>
  <c r="AT429" i="9" s="1"/>
  <c r="AS429" i="9" s="1"/>
  <c r="AR429" i="9" s="1"/>
  <c r="AQ429" i="9" s="1"/>
  <c r="AP429" i="9" s="1"/>
  <c r="AO429" i="9" s="1"/>
  <c r="AN429" i="9" s="1"/>
  <c r="AM429" i="9" s="1"/>
  <c r="AL429" i="9" s="1"/>
  <c r="P429" i="9"/>
  <c r="S429" i="9" s="1"/>
  <c r="U429" i="9" s="1"/>
  <c r="Z429" i="9"/>
  <c r="G429" i="9"/>
  <c r="G412" i="9"/>
  <c r="P412" i="9"/>
  <c r="Z412" i="9"/>
  <c r="AU412" i="9"/>
  <c r="G361" i="9"/>
  <c r="AU361" i="9"/>
  <c r="AU325" i="9"/>
  <c r="G325" i="9"/>
  <c r="Z325" i="9"/>
  <c r="Z287" i="9"/>
  <c r="AU287" i="9"/>
  <c r="G287" i="9"/>
  <c r="P282" i="9"/>
  <c r="Z282" i="9"/>
  <c r="G282" i="9"/>
  <c r="G278" i="9"/>
  <c r="K278" i="9" s="1"/>
  <c r="Z278" i="9"/>
  <c r="AU262" i="9"/>
  <c r="G262" i="9"/>
  <c r="P262" i="9"/>
  <c r="P251" i="9"/>
  <c r="G251" i="9"/>
  <c r="AU251" i="9"/>
  <c r="P249" i="9"/>
  <c r="G249" i="9"/>
  <c r="Z249" i="9"/>
  <c r="AU249" i="9"/>
  <c r="AT249" i="9" s="1"/>
  <c r="AS249" i="9" s="1"/>
  <c r="AR249" i="9" s="1"/>
  <c r="AQ249" i="9" s="1"/>
  <c r="AP249" i="9" s="1"/>
  <c r="AO249" i="9" s="1"/>
  <c r="AN249" i="9" s="1"/>
  <c r="AM249" i="9" s="1"/>
  <c r="AL249" i="9" s="1"/>
  <c r="P223" i="9"/>
  <c r="Z223" i="9"/>
  <c r="AU223" i="9"/>
  <c r="G223" i="9"/>
  <c r="P195" i="9"/>
  <c r="G195" i="9"/>
  <c r="Z195" i="9"/>
  <c r="AU195" i="9"/>
  <c r="AT190" i="9"/>
  <c r="AS190" i="9" s="1"/>
  <c r="AR190" i="9" s="1"/>
  <c r="AQ190" i="9" s="1"/>
  <c r="AP190" i="9" s="1"/>
  <c r="AO190" i="9" s="1"/>
  <c r="AN190" i="9" s="1"/>
  <c r="AM190" i="9" s="1"/>
  <c r="AL190" i="9" s="1"/>
  <c r="AT182" i="9"/>
  <c r="AS182" i="9"/>
  <c r="AR182" i="9" s="1"/>
  <c r="AQ182" i="9" s="1"/>
  <c r="AP182" i="9" s="1"/>
  <c r="AO182" i="9" s="1"/>
  <c r="AN182" i="9" s="1"/>
  <c r="AM182" i="9" s="1"/>
  <c r="AL182" i="9" s="1"/>
  <c r="S43" i="9"/>
  <c r="U43" i="9" s="1"/>
  <c r="S153" i="9"/>
  <c r="S157" i="9"/>
  <c r="U157" i="9" s="1"/>
  <c r="S216" i="9"/>
  <c r="U216" i="9" s="1"/>
  <c r="S280" i="9"/>
  <c r="U280" i="9" s="1"/>
  <c r="Z573" i="9"/>
  <c r="AA573" i="9" s="1"/>
  <c r="P573" i="9"/>
  <c r="G573" i="9"/>
  <c r="P518" i="9"/>
  <c r="AU518" i="9"/>
  <c r="G516" i="9"/>
  <c r="K516" i="9" s="1"/>
  <c r="Z516" i="9"/>
  <c r="G409" i="9"/>
  <c r="Z409" i="9"/>
  <c r="AU409" i="9"/>
  <c r="AT409" i="9" s="1"/>
  <c r="AS409" i="9" s="1"/>
  <c r="AR409" i="9" s="1"/>
  <c r="AQ409" i="9" s="1"/>
  <c r="AP409" i="9" s="1"/>
  <c r="AO409" i="9" s="1"/>
  <c r="AN409" i="9" s="1"/>
  <c r="AM409" i="9" s="1"/>
  <c r="AL409" i="9" s="1"/>
  <c r="P409" i="9"/>
  <c r="G383" i="9"/>
  <c r="P383" i="9"/>
  <c r="Z383" i="9"/>
  <c r="AU383" i="9"/>
  <c r="AU365" i="9"/>
  <c r="AT365" i="9" s="1"/>
  <c r="AS365" i="9" s="1"/>
  <c r="AR365" i="9" s="1"/>
  <c r="AQ365" i="9" s="1"/>
  <c r="AP365" i="9" s="1"/>
  <c r="AO365" i="9" s="1"/>
  <c r="AN365" i="9" s="1"/>
  <c r="AM365" i="9" s="1"/>
  <c r="AL365" i="9" s="1"/>
  <c r="G365" i="9"/>
  <c r="Z365" i="9"/>
  <c r="P365" i="9"/>
  <c r="S365" i="9" s="1"/>
  <c r="U365" i="9" s="1"/>
  <c r="AU298" i="9"/>
  <c r="P298" i="9"/>
  <c r="Z298" i="9"/>
  <c r="Z273" i="9"/>
  <c r="P273" i="9"/>
  <c r="AC273" i="9" s="1"/>
  <c r="AU273" i="9"/>
  <c r="G273" i="9"/>
  <c r="G266" i="9"/>
  <c r="Z266" i="9"/>
  <c r="AU266" i="9"/>
  <c r="AT266" i="9" s="1"/>
  <c r="AS266" i="9" s="1"/>
  <c r="AR266" i="9" s="1"/>
  <c r="AQ266" i="9" s="1"/>
  <c r="AP266" i="9" s="1"/>
  <c r="AO266" i="9" s="1"/>
  <c r="AN266" i="9" s="1"/>
  <c r="AM266" i="9" s="1"/>
  <c r="AL266" i="9" s="1"/>
  <c r="P266" i="9"/>
  <c r="G246" i="9"/>
  <c r="K246" i="9" s="1"/>
  <c r="Z246" i="9"/>
  <c r="G234" i="9"/>
  <c r="K234" i="9" s="1"/>
  <c r="AU234" i="9"/>
  <c r="Z234" i="9"/>
  <c r="AU180" i="9"/>
  <c r="AT180" i="9" s="1"/>
  <c r="AS180" i="9" s="1"/>
  <c r="AR180" i="9" s="1"/>
  <c r="AQ180" i="9" s="1"/>
  <c r="AP180" i="9" s="1"/>
  <c r="AO180" i="9" s="1"/>
  <c r="AN180" i="9" s="1"/>
  <c r="AM180" i="9" s="1"/>
  <c r="AL180" i="9" s="1"/>
  <c r="P180" i="9"/>
  <c r="Z180" i="9"/>
  <c r="AU600" i="9"/>
  <c r="AT600" i="9" s="1"/>
  <c r="AS600" i="9" s="1"/>
  <c r="AR600" i="9" s="1"/>
  <c r="AQ600" i="9" s="1"/>
  <c r="AP600" i="9" s="1"/>
  <c r="AO600" i="9" s="1"/>
  <c r="AN600" i="9" s="1"/>
  <c r="AM600" i="9" s="1"/>
  <c r="AL600" i="9" s="1"/>
  <c r="Z600" i="9"/>
  <c r="G289" i="9"/>
  <c r="K289" i="9" s="1"/>
  <c r="Z289" i="9"/>
  <c r="P289" i="9"/>
  <c r="AU289" i="9"/>
  <c r="AT289" i="9" s="1"/>
  <c r="AS289" i="9" s="1"/>
  <c r="AR289" i="9" s="1"/>
  <c r="AQ289" i="9" s="1"/>
  <c r="AP289" i="9" s="1"/>
  <c r="AO289" i="9" s="1"/>
  <c r="AN289" i="9" s="1"/>
  <c r="AM289" i="9" s="1"/>
  <c r="AL289" i="9" s="1"/>
  <c r="G241" i="9"/>
  <c r="K241" i="9" s="1"/>
  <c r="Z241" i="9"/>
  <c r="Z236" i="9"/>
  <c r="AU236" i="9"/>
  <c r="AT236" i="9" s="1"/>
  <c r="AS236" i="9" s="1"/>
  <c r="AR236" i="9" s="1"/>
  <c r="AQ236" i="9" s="1"/>
  <c r="AP236" i="9" s="1"/>
  <c r="AO236" i="9" s="1"/>
  <c r="AN236" i="9" s="1"/>
  <c r="AM236" i="9" s="1"/>
  <c r="AL236" i="9" s="1"/>
  <c r="G236" i="9"/>
  <c r="AU165" i="9"/>
  <c r="G165" i="9"/>
  <c r="S165" i="9" s="1"/>
  <c r="U165" i="9" s="1"/>
  <c r="G148" i="9"/>
  <c r="AU148" i="9"/>
  <c r="Z148" i="9"/>
  <c r="Z112" i="9"/>
  <c r="AU112" i="9"/>
  <c r="AT112" i="9" s="1"/>
  <c r="AS112" i="9" s="1"/>
  <c r="AR112" i="9" s="1"/>
  <c r="AQ112" i="9" s="1"/>
  <c r="AP112" i="9" s="1"/>
  <c r="AO112" i="9" s="1"/>
  <c r="AN112" i="9" s="1"/>
  <c r="AM112" i="9" s="1"/>
  <c r="AL112" i="9" s="1"/>
  <c r="AU69" i="9"/>
  <c r="AT69" i="9" s="1"/>
  <c r="AS69" i="9" s="1"/>
  <c r="AR69" i="9" s="1"/>
  <c r="AQ69" i="9" s="1"/>
  <c r="AP69" i="9" s="1"/>
  <c r="AO69" i="9" s="1"/>
  <c r="AN69" i="9" s="1"/>
  <c r="AM69" i="9" s="1"/>
  <c r="AL69" i="9" s="1"/>
  <c r="AI69" i="9" s="1"/>
  <c r="Z69" i="9"/>
  <c r="S277" i="9"/>
  <c r="G296" i="9"/>
  <c r="AU156" i="9"/>
  <c r="Z419" i="9"/>
  <c r="AA419" i="9" s="1"/>
  <c r="R115" i="9"/>
  <c r="G168" i="9"/>
  <c r="G613" i="9"/>
  <c r="S613" i="9" s="1"/>
  <c r="U613" i="9" s="1"/>
  <c r="AC239" i="9"/>
  <c r="G143" i="9"/>
  <c r="Z67" i="9"/>
  <c r="AA67" i="9" s="1"/>
  <c r="Z38" i="9"/>
  <c r="AU256" i="9"/>
  <c r="AT256" i="9" s="1"/>
  <c r="AS256" i="9" s="1"/>
  <c r="AR256" i="9" s="1"/>
  <c r="AQ256" i="9" s="1"/>
  <c r="AP256" i="9" s="1"/>
  <c r="AO256" i="9" s="1"/>
  <c r="AN256" i="9" s="1"/>
  <c r="AM256" i="9" s="1"/>
  <c r="AL256" i="9" s="1"/>
  <c r="G635" i="9"/>
  <c r="Z635" i="9"/>
  <c r="P635" i="9"/>
  <c r="AU635" i="9"/>
  <c r="AI132" i="11"/>
  <c r="AJ132" i="11"/>
  <c r="AK132" i="11"/>
  <c r="AI202" i="11"/>
  <c r="AJ202" i="11"/>
  <c r="AK202" i="11"/>
  <c r="AK431" i="11"/>
  <c r="AI431" i="11"/>
  <c r="AJ431" i="11"/>
  <c r="AJ373" i="11"/>
  <c r="AI373" i="11"/>
  <c r="AK373" i="11"/>
  <c r="AI278" i="11"/>
  <c r="AH278" i="11" s="1"/>
  <c r="AA278" i="11" s="1"/>
  <c r="AE278" i="11" s="1"/>
  <c r="AJ278" i="11"/>
  <c r="AK278" i="11"/>
  <c r="AI555" i="11"/>
  <c r="AJ555" i="11"/>
  <c r="AK555" i="11"/>
  <c r="AJ433" i="11"/>
  <c r="AI433" i="11"/>
  <c r="AK84" i="11"/>
  <c r="AI84" i="11"/>
  <c r="AJ84" i="11"/>
  <c r="AH252" i="11"/>
  <c r="AA252" i="11" s="1"/>
  <c r="AJ162" i="11"/>
  <c r="AI162" i="11"/>
  <c r="AK162" i="11"/>
  <c r="AI282" i="11"/>
  <c r="AJ282" i="11"/>
  <c r="AK282" i="11"/>
  <c r="AI78" i="11"/>
  <c r="AH78" i="11" s="1"/>
  <c r="AA78" i="11" s="1"/>
  <c r="AK78" i="11"/>
  <c r="AJ252" i="11"/>
  <c r="AK252" i="11"/>
  <c r="AI547" i="11"/>
  <c r="AK547" i="11"/>
  <c r="AJ547" i="11"/>
  <c r="AE317" i="11"/>
  <c r="AH179" i="11"/>
  <c r="AI75" i="11"/>
  <c r="AK75" i="11"/>
  <c r="AJ75" i="11"/>
  <c r="AJ168" i="11"/>
  <c r="AI168" i="11"/>
  <c r="AH168" i="11" s="1"/>
  <c r="AA168" i="11" s="1"/>
  <c r="AE168" i="11" s="1"/>
  <c r="AK168" i="11"/>
  <c r="AK433" i="11"/>
  <c r="AI25" i="11"/>
  <c r="AJ25" i="11"/>
  <c r="AK25" i="11"/>
  <c r="AJ89" i="11"/>
  <c r="AI89" i="11"/>
  <c r="AH89" i="11" s="1"/>
  <c r="AA89" i="11" s="1"/>
  <c r="AE89" i="11" s="1"/>
  <c r="AK89" i="11"/>
  <c r="AI588" i="11"/>
  <c r="AJ588" i="11"/>
  <c r="AK588" i="11"/>
  <c r="AI197" i="11"/>
  <c r="AH197" i="11" s="1"/>
  <c r="AA197" i="11" s="1"/>
  <c r="AE197" i="11" s="1"/>
  <c r="AJ197" i="11"/>
  <c r="AK197" i="11"/>
  <c r="AI377" i="11"/>
  <c r="AJ377" i="11"/>
  <c r="AK377" i="11"/>
  <c r="AA603" i="11"/>
  <c r="AI229" i="11"/>
  <c r="AJ229" i="11"/>
  <c r="AK229" i="11"/>
  <c r="AH133" i="11"/>
  <c r="AH429" i="11"/>
  <c r="AA429" i="11" s="1"/>
  <c r="AE429" i="11" s="1"/>
  <c r="AH505" i="11"/>
  <c r="AI87" i="11"/>
  <c r="AJ87" i="11"/>
  <c r="AJ199" i="11"/>
  <c r="AH199" i="11" s="1"/>
  <c r="AA199" i="11" s="1"/>
  <c r="AE199" i="11" s="1"/>
  <c r="AK199" i="11"/>
  <c r="AI107" i="11"/>
  <c r="AJ107" i="11"/>
  <c r="AT609" i="11"/>
  <c r="AS609" i="11" s="1"/>
  <c r="AR609" i="11" s="1"/>
  <c r="AQ609" i="11" s="1"/>
  <c r="AP609" i="11" s="1"/>
  <c r="AO609" i="11" s="1"/>
  <c r="AN609" i="11" s="1"/>
  <c r="AM609" i="11" s="1"/>
  <c r="AL609" i="11" s="1"/>
  <c r="AT271" i="11"/>
  <c r="AS271" i="11" s="1"/>
  <c r="AR271" i="11" s="1"/>
  <c r="AQ271" i="11" s="1"/>
  <c r="AP271" i="11" s="1"/>
  <c r="AO271" i="11" s="1"/>
  <c r="AN271" i="11" s="1"/>
  <c r="AM271" i="11" s="1"/>
  <c r="AL271" i="11" s="1"/>
  <c r="AT208" i="11"/>
  <c r="AS208" i="11" s="1"/>
  <c r="AR208" i="11" s="1"/>
  <c r="AQ208" i="11" s="1"/>
  <c r="AP208" i="11" s="1"/>
  <c r="AO208" i="11" s="1"/>
  <c r="AN208" i="11" s="1"/>
  <c r="AM208" i="11" s="1"/>
  <c r="AL208" i="11" s="1"/>
  <c r="AH121" i="11"/>
  <c r="AH131" i="11"/>
  <c r="AA131" i="11" s="1"/>
  <c r="AE131" i="11" s="1"/>
  <c r="AH582" i="11"/>
  <c r="AA582" i="11" s="1"/>
  <c r="AE582" i="11" s="1"/>
  <c r="AH409" i="11"/>
  <c r="AA409" i="11" s="1"/>
  <c r="AH190" i="11"/>
  <c r="AH161" i="11"/>
  <c r="AA161" i="11" s="1"/>
  <c r="AH593" i="11"/>
  <c r="AH23" i="11"/>
  <c r="AI270" i="11"/>
  <c r="AJ270" i="11"/>
  <c r="AI134" i="11"/>
  <c r="AH134" i="11" s="1"/>
  <c r="AA134" i="11" s="1"/>
  <c r="AE134" i="11" s="1"/>
  <c r="AK134" i="11"/>
  <c r="AH578" i="11"/>
  <c r="AA578" i="11" s="1"/>
  <c r="AE578" i="11" s="1"/>
  <c r="AH146" i="11"/>
  <c r="AA146" i="11" s="1"/>
  <c r="AE146" i="11" s="1"/>
  <c r="AK80" i="11"/>
  <c r="AI80" i="11"/>
  <c r="AH80" i="11" s="1"/>
  <c r="AH387" i="11"/>
  <c r="AA387" i="11" s="1"/>
  <c r="AE387" i="11" s="1"/>
  <c r="AH621" i="11"/>
  <c r="AH241" i="11"/>
  <c r="AH53" i="11"/>
  <c r="AA53" i="11" s="1"/>
  <c r="AH620" i="11"/>
  <c r="AH82" i="11"/>
  <c r="AH386" i="11"/>
  <c r="AA386" i="11" s="1"/>
  <c r="AE386" i="11" s="1"/>
  <c r="AH98" i="11"/>
  <c r="AA98" i="11" s="1"/>
  <c r="AI205" i="11"/>
  <c r="AH205" i="11" s="1"/>
  <c r="AK205" i="11"/>
  <c r="AK214" i="11"/>
  <c r="AJ214" i="11"/>
  <c r="AH214" i="11" s="1"/>
  <c r="AA214" i="11" s="1"/>
  <c r="AE214" i="11" s="1"/>
  <c r="AK326" i="11"/>
  <c r="AI326" i="11"/>
  <c r="AH326" i="11" s="1"/>
  <c r="AA326" i="11" s="1"/>
  <c r="AI540" i="11"/>
  <c r="AJ540" i="11"/>
  <c r="AH176" i="11"/>
  <c r="AA176" i="11" s="1"/>
  <c r="AE176" i="11" s="1"/>
  <c r="AH380" i="11"/>
  <c r="AH293" i="11"/>
  <c r="AH102" i="11"/>
  <c r="AI34" i="11"/>
  <c r="AH34" i="11" s="1"/>
  <c r="AK34" i="11"/>
  <c r="AI571" i="11"/>
  <c r="AK571" i="11"/>
  <c r="AI334" i="11"/>
  <c r="AH334" i="11" s="1"/>
  <c r="AK334" i="11"/>
  <c r="AJ403" i="11"/>
  <c r="AK403" i="11"/>
  <c r="AH307" i="11"/>
  <c r="AA307" i="11" s="1"/>
  <c r="AE307" i="11" s="1"/>
  <c r="AH283" i="11"/>
  <c r="AA283" i="11" s="1"/>
  <c r="AE283" i="11" s="1"/>
  <c r="AH339" i="11"/>
  <c r="AH476" i="11"/>
  <c r="AA476" i="11" s="1"/>
  <c r="AH37" i="11"/>
  <c r="AH65" i="11"/>
  <c r="AH332" i="11"/>
  <c r="AH308" i="11"/>
  <c r="AH253" i="11"/>
  <c r="AT584" i="11"/>
  <c r="AS584" i="11"/>
  <c r="AR584" i="11" s="1"/>
  <c r="AQ584" i="11" s="1"/>
  <c r="AP584" i="11" s="1"/>
  <c r="AO584" i="11" s="1"/>
  <c r="AN584" i="11" s="1"/>
  <c r="AM584" i="11" s="1"/>
  <c r="AL584" i="11" s="1"/>
  <c r="Z49" i="11"/>
  <c r="G49" i="11"/>
  <c r="G35" i="11"/>
  <c r="I35" i="11" s="1"/>
  <c r="Z35" i="11"/>
  <c r="AU35" i="11"/>
  <c r="AT35" i="11" s="1"/>
  <c r="AS35" i="11" s="1"/>
  <c r="AR35" i="11" s="1"/>
  <c r="AQ35" i="11" s="1"/>
  <c r="AP35" i="11" s="1"/>
  <c r="AO35" i="11" s="1"/>
  <c r="AN35" i="11" s="1"/>
  <c r="AM35" i="11" s="1"/>
  <c r="AL35" i="11" s="1"/>
  <c r="G585" i="11"/>
  <c r="Z585" i="11"/>
  <c r="AU585" i="11"/>
  <c r="G558" i="11"/>
  <c r="Z558" i="11"/>
  <c r="AU558" i="11"/>
  <c r="AT558" i="11" s="1"/>
  <c r="AS558" i="11" s="1"/>
  <c r="AR558" i="11" s="1"/>
  <c r="AQ558" i="11" s="1"/>
  <c r="AP558" i="11" s="1"/>
  <c r="AO558" i="11" s="1"/>
  <c r="AN558" i="11" s="1"/>
  <c r="AM558" i="11" s="1"/>
  <c r="AL558" i="11" s="1"/>
  <c r="Z551" i="11"/>
  <c r="G551" i="11"/>
  <c r="K551" i="11" s="1"/>
  <c r="AU551" i="11"/>
  <c r="Z480" i="11"/>
  <c r="AU480" i="11"/>
  <c r="G480" i="11"/>
  <c r="K480" i="11" s="1"/>
  <c r="G444" i="11"/>
  <c r="Z444" i="11"/>
  <c r="AU444" i="11"/>
  <c r="Z398" i="11"/>
  <c r="G398" i="11"/>
  <c r="K398" i="11" s="1"/>
  <c r="AT391" i="11"/>
  <c r="AS391" i="11"/>
  <c r="AR391" i="11" s="1"/>
  <c r="AQ391" i="11" s="1"/>
  <c r="AP391" i="11" s="1"/>
  <c r="AO391" i="11" s="1"/>
  <c r="AN391" i="11" s="1"/>
  <c r="AM391" i="11" s="1"/>
  <c r="AL391" i="11" s="1"/>
  <c r="G338" i="11"/>
  <c r="Z338" i="11"/>
  <c r="AU338" i="11"/>
  <c r="AT338" i="11" s="1"/>
  <c r="AS338" i="11" s="1"/>
  <c r="AR338" i="11" s="1"/>
  <c r="AQ338" i="11" s="1"/>
  <c r="AP338" i="11" s="1"/>
  <c r="AO338" i="11" s="1"/>
  <c r="AN338" i="11" s="1"/>
  <c r="AM338" i="11" s="1"/>
  <c r="AL338" i="11" s="1"/>
  <c r="Z301" i="11"/>
  <c r="G301" i="11"/>
  <c r="AU301" i="11"/>
  <c r="AT301" i="11" s="1"/>
  <c r="AS301" i="11" s="1"/>
  <c r="AR301" i="11" s="1"/>
  <c r="AQ301" i="11" s="1"/>
  <c r="AP301" i="11" s="1"/>
  <c r="AO301" i="11" s="1"/>
  <c r="AN301" i="11" s="1"/>
  <c r="AM301" i="11" s="1"/>
  <c r="AL301" i="11" s="1"/>
  <c r="G286" i="11"/>
  <c r="P286" i="11"/>
  <c r="S286" i="11" s="1"/>
  <c r="AU286" i="11"/>
  <c r="AT286" i="11" s="1"/>
  <c r="AS286" i="11" s="1"/>
  <c r="AR286" i="11" s="1"/>
  <c r="AQ286" i="11" s="1"/>
  <c r="AP286" i="11" s="1"/>
  <c r="AO286" i="11" s="1"/>
  <c r="AN286" i="11" s="1"/>
  <c r="AM286" i="11" s="1"/>
  <c r="AL286" i="11" s="1"/>
  <c r="Z286" i="11"/>
  <c r="G265" i="11"/>
  <c r="K265" i="11" s="1"/>
  <c r="Z265" i="11"/>
  <c r="AU265" i="11"/>
  <c r="G233" i="11"/>
  <c r="K233" i="11" s="1"/>
  <c r="AU233" i="11"/>
  <c r="AT233" i="11" s="1"/>
  <c r="AS233" i="11" s="1"/>
  <c r="AR233" i="11" s="1"/>
  <c r="AQ233" i="11" s="1"/>
  <c r="AP233" i="11" s="1"/>
  <c r="AO233" i="11" s="1"/>
  <c r="AN233" i="11" s="1"/>
  <c r="AM233" i="11" s="1"/>
  <c r="AL233" i="11" s="1"/>
  <c r="G171" i="11"/>
  <c r="Z171" i="11"/>
  <c r="AU171" i="11"/>
  <c r="G164" i="11"/>
  <c r="I164" i="11" s="1"/>
  <c r="Z164" i="11"/>
  <c r="AU164" i="11"/>
  <c r="AR586" i="11"/>
  <c r="AQ586" i="11" s="1"/>
  <c r="AP586" i="11" s="1"/>
  <c r="AO586" i="11" s="1"/>
  <c r="AN586" i="11" s="1"/>
  <c r="AM586" i="11" s="1"/>
  <c r="AL586" i="11" s="1"/>
  <c r="Z96" i="11"/>
  <c r="R96" i="11"/>
  <c r="AU96" i="11"/>
  <c r="AJ62" i="11"/>
  <c r="AI62" i="11"/>
  <c r="AK62" i="11"/>
  <c r="AT560" i="11"/>
  <c r="AS560" i="11" s="1"/>
  <c r="AR560" i="11" s="1"/>
  <c r="AQ560" i="11" s="1"/>
  <c r="AP560" i="11" s="1"/>
  <c r="AO560" i="11" s="1"/>
  <c r="AN560" i="11" s="1"/>
  <c r="AM560" i="11" s="1"/>
  <c r="AL560" i="11" s="1"/>
  <c r="AH143" i="11"/>
  <c r="AH178" i="11"/>
  <c r="AH530" i="11"/>
  <c r="AA530" i="11" s="1"/>
  <c r="AE530" i="11" s="1"/>
  <c r="AH411" i="11"/>
  <c r="AA411" i="11" s="1"/>
  <c r="AE411" i="11" s="1"/>
  <c r="AH383" i="11"/>
  <c r="AA383" i="11" s="1"/>
  <c r="AI231" i="11"/>
  <c r="AR452" i="11"/>
  <c r="AQ452" i="11" s="1"/>
  <c r="AP452" i="11" s="1"/>
  <c r="AO452" i="11" s="1"/>
  <c r="AN452" i="11" s="1"/>
  <c r="AM452" i="11" s="1"/>
  <c r="AL452" i="11" s="1"/>
  <c r="U22" i="11"/>
  <c r="AF22" i="11"/>
  <c r="AH313" i="11"/>
  <c r="AH137" i="11"/>
  <c r="AH156" i="11"/>
  <c r="AA156" i="11" s="1"/>
  <c r="AE156" i="11" s="1"/>
  <c r="AH422" i="11"/>
  <c r="AT70" i="11"/>
  <c r="AS70" i="11" s="1"/>
  <c r="AR70" i="11" s="1"/>
  <c r="AQ70" i="11" s="1"/>
  <c r="AP70" i="11" s="1"/>
  <c r="AO70" i="11" s="1"/>
  <c r="AN70" i="11" s="1"/>
  <c r="AM70" i="11" s="1"/>
  <c r="AL70" i="11" s="1"/>
  <c r="Z120" i="11"/>
  <c r="G120" i="11"/>
  <c r="Z598" i="11"/>
  <c r="AA598" i="11" s="1"/>
  <c r="G598" i="11"/>
  <c r="G584" i="11"/>
  <c r="Z584" i="11"/>
  <c r="G557" i="11"/>
  <c r="K557" i="11" s="1"/>
  <c r="Z557" i="11"/>
  <c r="G550" i="11"/>
  <c r="P550" i="11"/>
  <c r="Z550" i="11"/>
  <c r="G507" i="11"/>
  <c r="Z507" i="11"/>
  <c r="P404" i="11"/>
  <c r="G404" i="11"/>
  <c r="Z404" i="11"/>
  <c r="AA404" i="11" s="1"/>
  <c r="Z352" i="11"/>
  <c r="G352" i="11"/>
  <c r="K352" i="11" s="1"/>
  <c r="G315" i="11"/>
  <c r="Z315" i="11"/>
  <c r="AU315" i="11"/>
  <c r="Z292" i="11"/>
  <c r="AU292" i="11"/>
  <c r="AT292" i="11" s="1"/>
  <c r="AS292" i="11" s="1"/>
  <c r="AR292" i="11" s="1"/>
  <c r="AQ292" i="11" s="1"/>
  <c r="AP292" i="11" s="1"/>
  <c r="AO292" i="11" s="1"/>
  <c r="AN292" i="11" s="1"/>
  <c r="AM292" i="11" s="1"/>
  <c r="AL292" i="11" s="1"/>
  <c r="Z285" i="11"/>
  <c r="P285" i="11"/>
  <c r="G285" i="11"/>
  <c r="AU285" i="11"/>
  <c r="AT285" i="11" s="1"/>
  <c r="AS285" i="11" s="1"/>
  <c r="AR285" i="11" s="1"/>
  <c r="AQ285" i="11" s="1"/>
  <c r="AP285" i="11" s="1"/>
  <c r="AO285" i="11" s="1"/>
  <c r="AN285" i="11" s="1"/>
  <c r="AM285" i="11" s="1"/>
  <c r="AL285" i="11" s="1"/>
  <c r="G232" i="11"/>
  <c r="K232" i="11" s="1"/>
  <c r="AU232" i="11"/>
  <c r="Z226" i="11"/>
  <c r="AU226" i="11"/>
  <c r="G226" i="11"/>
  <c r="I226" i="11" s="1"/>
  <c r="Z220" i="11"/>
  <c r="AA220" i="11" s="1"/>
  <c r="G220" i="11"/>
  <c r="I220" i="11" s="1"/>
  <c r="Z177" i="11"/>
  <c r="AU177" i="11"/>
  <c r="G177" i="11"/>
  <c r="G170" i="11"/>
  <c r="Z170" i="11"/>
  <c r="AU170" i="11"/>
  <c r="Z163" i="11"/>
  <c r="G163" i="11"/>
  <c r="I163" i="11" s="1"/>
  <c r="AU163" i="11"/>
  <c r="AT163" i="11" s="1"/>
  <c r="AS163" i="11" s="1"/>
  <c r="AR163" i="11" s="1"/>
  <c r="AQ163" i="11" s="1"/>
  <c r="AP163" i="11" s="1"/>
  <c r="AO163" i="11" s="1"/>
  <c r="AN163" i="11" s="1"/>
  <c r="AM163" i="11" s="1"/>
  <c r="AL163" i="11" s="1"/>
  <c r="G150" i="11"/>
  <c r="K150" i="11" s="1"/>
  <c r="Z150" i="11"/>
  <c r="AU150" i="11"/>
  <c r="Z597" i="11"/>
  <c r="AA597" i="11" s="1"/>
  <c r="G597" i="11"/>
  <c r="Z571" i="11"/>
  <c r="G571" i="11"/>
  <c r="K571" i="11" s="1"/>
  <c r="G564" i="11"/>
  <c r="K564" i="11" s="1"/>
  <c r="Z564" i="11"/>
  <c r="AA564" i="11" s="1"/>
  <c r="G540" i="11"/>
  <c r="P540" i="11"/>
  <c r="Z540" i="11"/>
  <c r="G512" i="11"/>
  <c r="K512" i="11" s="1"/>
  <c r="Z512" i="11"/>
  <c r="AA512" i="11" s="1"/>
  <c r="G336" i="11"/>
  <c r="P336" i="11"/>
  <c r="S336" i="11" s="1"/>
  <c r="Z321" i="11"/>
  <c r="G321" i="11"/>
  <c r="K321" i="11" s="1"/>
  <c r="G314" i="11"/>
  <c r="Z314" i="11"/>
  <c r="AU314" i="11"/>
  <c r="G299" i="11"/>
  <c r="K299" i="11" s="1"/>
  <c r="Z299" i="11"/>
  <c r="AU299" i="11"/>
  <c r="AT299" i="11" s="1"/>
  <c r="AS299" i="11" s="1"/>
  <c r="AR299" i="11" s="1"/>
  <c r="AQ299" i="11" s="1"/>
  <c r="AP299" i="11" s="1"/>
  <c r="AO299" i="11" s="1"/>
  <c r="AN299" i="11" s="1"/>
  <c r="AM299" i="11" s="1"/>
  <c r="AL299" i="11" s="1"/>
  <c r="G291" i="11"/>
  <c r="J291" i="11" s="1"/>
  <c r="AU291" i="11"/>
  <c r="AT291" i="11" s="1"/>
  <c r="AS291" i="11" s="1"/>
  <c r="AR291" i="11" s="1"/>
  <c r="AQ291" i="11" s="1"/>
  <c r="AP291" i="11" s="1"/>
  <c r="AO291" i="11" s="1"/>
  <c r="AN291" i="11" s="1"/>
  <c r="AM291" i="11" s="1"/>
  <c r="AL291" i="11" s="1"/>
  <c r="Z291" i="11"/>
  <c r="Z270" i="11"/>
  <c r="G270" i="11"/>
  <c r="Z169" i="11"/>
  <c r="P169" i="11"/>
  <c r="G169" i="11"/>
  <c r="AU169" i="11"/>
  <c r="AT169" i="11" s="1"/>
  <c r="AS169" i="11" s="1"/>
  <c r="AR169" i="11" s="1"/>
  <c r="AQ169" i="11" s="1"/>
  <c r="AP169" i="11" s="1"/>
  <c r="AO169" i="11" s="1"/>
  <c r="AN169" i="11" s="1"/>
  <c r="AM169" i="11" s="1"/>
  <c r="AL169" i="11" s="1"/>
  <c r="Z145" i="11"/>
  <c r="G145" i="11"/>
  <c r="I145" i="11" s="1"/>
  <c r="AU145" i="11"/>
  <c r="Z141" i="11"/>
  <c r="G141" i="11"/>
  <c r="I141" i="11" s="1"/>
  <c r="Z633" i="11"/>
  <c r="G630" i="11"/>
  <c r="AU630" i="11"/>
  <c r="P106" i="11"/>
  <c r="R106" i="11"/>
  <c r="Z106" i="11"/>
  <c r="AA106" i="11" s="1"/>
  <c r="AE106" i="11" s="1"/>
  <c r="G52" i="11"/>
  <c r="Z52" i="11"/>
  <c r="AA52" i="11" s="1"/>
  <c r="AU46" i="11"/>
  <c r="P46" i="11"/>
  <c r="S46" i="11" s="1"/>
  <c r="G46" i="11"/>
  <c r="P39" i="11"/>
  <c r="Z39" i="11"/>
  <c r="AU39" i="11"/>
  <c r="G39" i="11"/>
  <c r="Z555" i="11"/>
  <c r="G555" i="11"/>
  <c r="P505" i="11"/>
  <c r="Z505" i="11"/>
  <c r="G505" i="11"/>
  <c r="Z410" i="11"/>
  <c r="AU410" i="11"/>
  <c r="AT410" i="11" s="1"/>
  <c r="AS410" i="11" s="1"/>
  <c r="AR410" i="11" s="1"/>
  <c r="AQ410" i="11" s="1"/>
  <c r="AP410" i="11" s="1"/>
  <c r="AO410" i="11" s="1"/>
  <c r="AN410" i="11" s="1"/>
  <c r="AM410" i="11" s="1"/>
  <c r="AL410" i="11" s="1"/>
  <c r="Z372" i="11"/>
  <c r="AA372" i="11" s="1"/>
  <c r="G372" i="11"/>
  <c r="Z313" i="11"/>
  <c r="AA313" i="11" s="1"/>
  <c r="AE313" i="11" s="1"/>
  <c r="P313" i="11"/>
  <c r="G298" i="11"/>
  <c r="K298" i="11" s="1"/>
  <c r="AU298" i="11"/>
  <c r="AT298" i="11" s="1"/>
  <c r="AS298" i="11" s="1"/>
  <c r="AR298" i="11" s="1"/>
  <c r="AQ298" i="11" s="1"/>
  <c r="AP298" i="11" s="1"/>
  <c r="AO298" i="11" s="1"/>
  <c r="AN298" i="11" s="1"/>
  <c r="AM298" i="11" s="1"/>
  <c r="AL298" i="11" s="1"/>
  <c r="P298" i="11"/>
  <c r="S298" i="11" s="1"/>
  <c r="Z298" i="11"/>
  <c r="P161" i="11"/>
  <c r="AC161" i="11" s="1"/>
  <c r="G161" i="11"/>
  <c r="Z155" i="11"/>
  <c r="AU155" i="11"/>
  <c r="P155" i="11"/>
  <c r="AC155" i="11" s="1"/>
  <c r="G92" i="11"/>
  <c r="Z92" i="11"/>
  <c r="Z86" i="11"/>
  <c r="AA86" i="11" s="1"/>
  <c r="G86" i="11"/>
  <c r="I86" i="11" s="1"/>
  <c r="G80" i="11"/>
  <c r="Z80" i="11"/>
  <c r="AA80" i="11" s="1"/>
  <c r="P25" i="11"/>
  <c r="Z25" i="11"/>
  <c r="G25" i="11"/>
  <c r="Z620" i="11"/>
  <c r="G620" i="11"/>
  <c r="K620" i="11" s="1"/>
  <c r="G606" i="11"/>
  <c r="Z606" i="11"/>
  <c r="AA606" i="11" s="1"/>
  <c r="Z589" i="11"/>
  <c r="AA589" i="11" s="1"/>
  <c r="G589" i="11"/>
  <c r="G548" i="11"/>
  <c r="K548" i="11" s="1"/>
  <c r="Z548" i="11"/>
  <c r="Z511" i="11"/>
  <c r="AA511" i="11" s="1"/>
  <c r="G511" i="11"/>
  <c r="Z381" i="11"/>
  <c r="G381" i="11"/>
  <c r="P381" i="11"/>
  <c r="Z366" i="11"/>
  <c r="P366" i="11"/>
  <c r="G366" i="11"/>
  <c r="Z327" i="11"/>
  <c r="AU327" i="11"/>
  <c r="Z289" i="11"/>
  <c r="AA289" i="11" s="1"/>
  <c r="AE289" i="11" s="1"/>
  <c r="G289" i="11"/>
  <c r="K289" i="11" s="1"/>
  <c r="AU275" i="11"/>
  <c r="Z275" i="11"/>
  <c r="Z249" i="11"/>
  <c r="AU249" i="11"/>
  <c r="G249" i="11"/>
  <c r="K249" i="11" s="1"/>
  <c r="Z237" i="11"/>
  <c r="AU237" i="11"/>
  <c r="G182" i="11"/>
  <c r="I182" i="11" s="1"/>
  <c r="Z182" i="11"/>
  <c r="AU182" i="11"/>
  <c r="G167" i="11"/>
  <c r="Z167" i="11"/>
  <c r="AA167" i="11" s="1"/>
  <c r="Z140" i="11"/>
  <c r="AU140" i="11"/>
  <c r="AT140" i="11" s="1"/>
  <c r="AS140" i="11" s="1"/>
  <c r="AR140" i="11" s="1"/>
  <c r="AQ140" i="11" s="1"/>
  <c r="AP140" i="11" s="1"/>
  <c r="AO140" i="11" s="1"/>
  <c r="AN140" i="11" s="1"/>
  <c r="AM140" i="11" s="1"/>
  <c r="AL140" i="11" s="1"/>
  <c r="G140" i="11"/>
  <c r="I140" i="11" s="1"/>
  <c r="P99" i="11"/>
  <c r="Z99" i="11"/>
  <c r="AA99" i="11" s="1"/>
  <c r="G99" i="11"/>
  <c r="Z605" i="11"/>
  <c r="G605" i="11"/>
  <c r="K605" i="11" s="1"/>
  <c r="G600" i="11"/>
  <c r="Z600" i="11"/>
  <c r="AA600" i="11" s="1"/>
  <c r="G588" i="11"/>
  <c r="Z588" i="11"/>
  <c r="Z547" i="11"/>
  <c r="G547" i="11"/>
  <c r="Z401" i="11"/>
  <c r="G401" i="11"/>
  <c r="K401" i="11" s="1"/>
  <c r="Z394" i="11"/>
  <c r="AA394" i="11" s="1"/>
  <c r="G394" i="11"/>
  <c r="K394" i="11" s="1"/>
  <c r="G357" i="11"/>
  <c r="K357" i="11" s="1"/>
  <c r="Z357" i="11"/>
  <c r="AA357" i="11" s="1"/>
  <c r="P334" i="11"/>
  <c r="Z334" i="11"/>
  <c r="G334" i="11"/>
  <c r="AU311" i="11"/>
  <c r="AT311" i="11" s="1"/>
  <c r="AS311" i="11" s="1"/>
  <c r="AR311" i="11" s="1"/>
  <c r="AQ311" i="11" s="1"/>
  <c r="AP311" i="11" s="1"/>
  <c r="AO311" i="11" s="1"/>
  <c r="AN311" i="11" s="1"/>
  <c r="AM311" i="11" s="1"/>
  <c r="AL311" i="11" s="1"/>
  <c r="Z311" i="11"/>
  <c r="Z281" i="11"/>
  <c r="AU281" i="11"/>
  <c r="P281" i="11"/>
  <c r="G281" i="11"/>
  <c r="G274" i="11"/>
  <c r="P274" i="11"/>
  <c r="Z274" i="11"/>
  <c r="AU274" i="11"/>
  <c r="Z267" i="11"/>
  <c r="AU267" i="11"/>
  <c r="AT267" i="11" s="1"/>
  <c r="AS267" i="11" s="1"/>
  <c r="AR267" i="11" s="1"/>
  <c r="AQ267" i="11" s="1"/>
  <c r="AP267" i="11" s="1"/>
  <c r="AO267" i="11" s="1"/>
  <c r="AN267" i="11" s="1"/>
  <c r="AM267" i="11" s="1"/>
  <c r="AL267" i="11" s="1"/>
  <c r="AI267" i="11" s="1"/>
  <c r="P248" i="11"/>
  <c r="Z248" i="11"/>
  <c r="G248" i="11"/>
  <c r="K248" i="11" s="1"/>
  <c r="AU248" i="11"/>
  <c r="G236" i="11"/>
  <c r="I236" i="11" s="1"/>
  <c r="AU236" i="11"/>
  <c r="AT236" i="11" s="1"/>
  <c r="AS236" i="11" s="1"/>
  <c r="AR236" i="11" s="1"/>
  <c r="AQ236" i="11" s="1"/>
  <c r="AP236" i="11" s="1"/>
  <c r="AO236" i="11" s="1"/>
  <c r="AN236" i="11" s="1"/>
  <c r="AM236" i="11" s="1"/>
  <c r="AL236" i="11" s="1"/>
  <c r="Z236" i="11"/>
  <c r="Z204" i="11"/>
  <c r="AU204" i="11"/>
  <c r="Z181" i="11"/>
  <c r="P181" i="11"/>
  <c r="G181" i="11"/>
  <c r="AU181" i="11"/>
  <c r="G166" i="11"/>
  <c r="Z166" i="11"/>
  <c r="AU166" i="11"/>
  <c r="Z139" i="11"/>
  <c r="AA139" i="11" s="1"/>
  <c r="G139" i="11"/>
  <c r="G79" i="11"/>
  <c r="I79" i="11" s="1"/>
  <c r="AU79" i="11"/>
  <c r="G72" i="11"/>
  <c r="I72" i="11" s="1"/>
  <c r="AU72" i="11"/>
  <c r="Z72" i="11"/>
  <c r="G66" i="11"/>
  <c r="J66" i="11" s="1"/>
  <c r="Z66" i="11"/>
  <c r="AU66" i="11"/>
  <c r="AT66" i="11" s="1"/>
  <c r="AS66" i="11" s="1"/>
  <c r="AR66" i="11" s="1"/>
  <c r="AQ66" i="11" s="1"/>
  <c r="AP66" i="11" s="1"/>
  <c r="AO66" i="11" s="1"/>
  <c r="AN66" i="11" s="1"/>
  <c r="AM66" i="11" s="1"/>
  <c r="AL66" i="11" s="1"/>
  <c r="P60" i="11"/>
  <c r="S60" i="11" s="1"/>
  <c r="G60" i="11"/>
  <c r="AU60" i="11"/>
  <c r="P123" i="11"/>
  <c r="Z123" i="11"/>
  <c r="AA123" i="11" s="1"/>
  <c r="G123" i="11"/>
  <c r="Z116" i="11"/>
  <c r="G116" i="11"/>
  <c r="I116" i="11" s="1"/>
  <c r="G56" i="11"/>
  <c r="P56" i="11"/>
  <c r="AU56" i="11"/>
  <c r="G43" i="11"/>
  <c r="Z43" i="11"/>
  <c r="G610" i="11"/>
  <c r="Z610" i="11"/>
  <c r="AA610" i="11" s="1"/>
  <c r="P581" i="11"/>
  <c r="G581" i="11"/>
  <c r="Z581" i="11"/>
  <c r="AA581" i="11" s="1"/>
  <c r="Z432" i="11"/>
  <c r="G432" i="11"/>
  <c r="K432" i="11" s="1"/>
  <c r="G422" i="11"/>
  <c r="Z422" i="11"/>
  <c r="AA422" i="11" s="1"/>
  <c r="Z393" i="11"/>
  <c r="AA393" i="11" s="1"/>
  <c r="G393" i="11"/>
  <c r="K393" i="11" s="1"/>
  <c r="Z333" i="11"/>
  <c r="AU333" i="11"/>
  <c r="G333" i="11"/>
  <c r="K333" i="11" s="1"/>
  <c r="Z325" i="11"/>
  <c r="AA325" i="11" s="1"/>
  <c r="G325" i="11"/>
  <c r="G310" i="11"/>
  <c r="Z310" i="11"/>
  <c r="AA310" i="11" s="1"/>
  <c r="Z253" i="11"/>
  <c r="AA253" i="11" s="1"/>
  <c r="G253" i="11"/>
  <c r="Z235" i="11"/>
  <c r="G235" i="11"/>
  <c r="AU235" i="11"/>
  <c r="G210" i="11"/>
  <c r="K210" i="11" s="1"/>
  <c r="AU210" i="11"/>
  <c r="AT210" i="11" s="1"/>
  <c r="AS210" i="11" s="1"/>
  <c r="AR210" i="11" s="1"/>
  <c r="AQ210" i="11" s="1"/>
  <c r="AP210" i="11" s="1"/>
  <c r="AO210" i="11" s="1"/>
  <c r="AN210" i="11" s="1"/>
  <c r="AM210" i="11" s="1"/>
  <c r="AL210" i="11" s="1"/>
  <c r="Z210" i="11"/>
  <c r="Z203" i="11"/>
  <c r="AU203" i="11"/>
  <c r="AT203" i="11" s="1"/>
  <c r="AS203" i="11" s="1"/>
  <c r="AR203" i="11" s="1"/>
  <c r="AQ203" i="11" s="1"/>
  <c r="AP203" i="11" s="1"/>
  <c r="AO203" i="11" s="1"/>
  <c r="AN203" i="11" s="1"/>
  <c r="AM203" i="11" s="1"/>
  <c r="AL203" i="11" s="1"/>
  <c r="G195" i="11"/>
  <c r="AU195" i="11"/>
  <c r="AT195" i="11" s="1"/>
  <c r="AS195" i="11" s="1"/>
  <c r="AR195" i="11" s="1"/>
  <c r="AQ195" i="11" s="1"/>
  <c r="AP195" i="11" s="1"/>
  <c r="AO195" i="11" s="1"/>
  <c r="AN195" i="11" s="1"/>
  <c r="AM195" i="11" s="1"/>
  <c r="AL195" i="11" s="1"/>
  <c r="Z195" i="11"/>
  <c r="AU187" i="11"/>
  <c r="AT187" i="11" s="1"/>
  <c r="AS187" i="11" s="1"/>
  <c r="AR187" i="11" s="1"/>
  <c r="AQ187" i="11" s="1"/>
  <c r="AP187" i="11" s="1"/>
  <c r="AO187" i="11" s="1"/>
  <c r="AN187" i="11" s="1"/>
  <c r="AM187" i="11" s="1"/>
  <c r="AL187" i="11" s="1"/>
  <c r="G187" i="11"/>
  <c r="I187" i="11" s="1"/>
  <c r="Z187" i="11"/>
  <c r="G180" i="11"/>
  <c r="Z180" i="11"/>
  <c r="AU180" i="11"/>
  <c r="P152" i="11"/>
  <c r="Z152" i="11"/>
  <c r="G152" i="11"/>
  <c r="AU152" i="11"/>
  <c r="AT152" i="11" s="1"/>
  <c r="AS152" i="11" s="1"/>
  <c r="AR152" i="11" s="1"/>
  <c r="AQ152" i="11" s="1"/>
  <c r="AP152" i="11" s="1"/>
  <c r="AO152" i="11" s="1"/>
  <c r="AN152" i="11" s="1"/>
  <c r="AM152" i="11" s="1"/>
  <c r="AL152" i="11" s="1"/>
  <c r="Z143" i="11"/>
  <c r="G143" i="11"/>
  <c r="Z103" i="11"/>
  <c r="G103" i="11"/>
  <c r="I103" i="11" s="1"/>
  <c r="Z609" i="11"/>
  <c r="G609" i="11"/>
  <c r="G604" i="11"/>
  <c r="Z604" i="11"/>
  <c r="AA604" i="11" s="1"/>
  <c r="G593" i="11"/>
  <c r="Z593" i="11"/>
  <c r="AA593" i="11" s="1"/>
  <c r="G552" i="11"/>
  <c r="K552" i="11" s="1"/>
  <c r="Z552" i="11"/>
  <c r="Z431" i="11"/>
  <c r="G431" i="11"/>
  <c r="Z414" i="11"/>
  <c r="AA414" i="11" s="1"/>
  <c r="G414" i="11"/>
  <c r="Z399" i="11"/>
  <c r="G399" i="11"/>
  <c r="K399" i="11" s="1"/>
  <c r="AU287" i="11"/>
  <c r="AT287" i="11" s="1"/>
  <c r="AS287" i="11" s="1"/>
  <c r="AR287" i="11" s="1"/>
  <c r="AQ287" i="11" s="1"/>
  <c r="AP287" i="11" s="1"/>
  <c r="AO287" i="11" s="1"/>
  <c r="AN287" i="11" s="1"/>
  <c r="AM287" i="11" s="1"/>
  <c r="AL287" i="11" s="1"/>
  <c r="P287" i="11"/>
  <c r="Z287" i="11"/>
  <c r="Z259" i="11"/>
  <c r="AA259" i="11" s="1"/>
  <c r="G259" i="11"/>
  <c r="Z209" i="11"/>
  <c r="G209" i="11"/>
  <c r="AU209" i="11"/>
  <c r="G186" i="11"/>
  <c r="I186" i="11" s="1"/>
  <c r="Z186" i="11"/>
  <c r="AU186" i="11"/>
  <c r="Z179" i="11"/>
  <c r="AA179" i="11" s="1"/>
  <c r="G179" i="11"/>
  <c r="Z133" i="11"/>
  <c r="G133" i="11"/>
  <c r="G639" i="11"/>
  <c r="AU639" i="11"/>
  <c r="AT639" i="11" s="1"/>
  <c r="AS639" i="11" s="1"/>
  <c r="AR639" i="11" s="1"/>
  <c r="AQ639" i="11" s="1"/>
  <c r="AP639" i="11" s="1"/>
  <c r="AO639" i="11" s="1"/>
  <c r="AN639" i="11" s="1"/>
  <c r="AM639" i="11" s="1"/>
  <c r="AL639" i="11" s="1"/>
  <c r="G637" i="11"/>
  <c r="K637" i="11" s="1"/>
  <c r="P111" i="11"/>
  <c r="P312" i="11"/>
  <c r="S312" i="11" s="1"/>
  <c r="K639" i="11"/>
  <c r="P639" i="11"/>
  <c r="S639" i="11" s="1"/>
  <c r="Z639" i="11"/>
  <c r="AE140" i="8"/>
  <c r="S239" i="1"/>
  <c r="U239" i="1" s="1"/>
  <c r="Z23" i="6"/>
  <c r="P553" i="6"/>
  <c r="P221" i="6"/>
  <c r="P189" i="6"/>
  <c r="P119" i="6"/>
  <c r="P171" i="6"/>
  <c r="P253" i="6"/>
  <c r="P319" i="6"/>
  <c r="P213" i="6"/>
  <c r="P175" i="6"/>
  <c r="S175" i="6" s="1"/>
  <c r="U175" i="6" s="1"/>
  <c r="P117" i="6"/>
  <c r="V117" i="6" s="1"/>
  <c r="P251" i="6"/>
  <c r="S251" i="6" s="1"/>
  <c r="U251" i="6" s="1"/>
  <c r="P80" i="6"/>
  <c r="P279" i="6"/>
  <c r="P43" i="6"/>
  <c r="P109" i="6"/>
  <c r="P174" i="6"/>
  <c r="S174" i="6" s="1"/>
  <c r="U174" i="6" s="1"/>
  <c r="P230" i="6"/>
  <c r="P294" i="6"/>
  <c r="P381" i="6"/>
  <c r="S381" i="6" s="1"/>
  <c r="U381" i="6" s="1"/>
  <c r="P94" i="6"/>
  <c r="S94" i="6" s="1"/>
  <c r="U94" i="6" s="1"/>
  <c r="P161" i="6"/>
  <c r="P225" i="6"/>
  <c r="P289" i="6"/>
  <c r="P22" i="6"/>
  <c r="P81" i="6"/>
  <c r="P148" i="6"/>
  <c r="P212" i="6"/>
  <c r="P276" i="6"/>
  <c r="P340" i="6"/>
  <c r="S340" i="6" s="1"/>
  <c r="U340" i="6" s="1"/>
  <c r="P433" i="6"/>
  <c r="Z14" i="6"/>
  <c r="P63" i="6"/>
  <c r="P130" i="6"/>
  <c r="P61" i="6"/>
  <c r="P128" i="6"/>
  <c r="P192" i="6"/>
  <c r="P248" i="6"/>
  <c r="S248" i="6" s="1"/>
  <c r="U248" i="6" s="1"/>
  <c r="P304" i="6"/>
  <c r="P403" i="6"/>
  <c r="P187" i="6"/>
  <c r="P341" i="6"/>
  <c r="P48" i="6"/>
  <c r="S48" i="6" s="1"/>
  <c r="U48" i="6" s="1"/>
  <c r="P23" i="6"/>
  <c r="P513" i="6"/>
  <c r="V513" i="6" s="1"/>
  <c r="P419" i="6"/>
  <c r="P243" i="6"/>
  <c r="P267" i="6"/>
  <c r="P568" i="6"/>
  <c r="P167" i="6"/>
  <c r="P277" i="6"/>
  <c r="V277" i="6" s="1"/>
  <c r="P299" i="6"/>
  <c r="P35" i="6"/>
  <c r="S35" i="6" s="1"/>
  <c r="U35" i="6" s="1"/>
  <c r="P556" i="6"/>
  <c r="P66" i="6"/>
  <c r="P247" i="6"/>
  <c r="P51" i="6"/>
  <c r="P118" i="6"/>
  <c r="S118" i="6" s="1"/>
  <c r="U118" i="6" s="1"/>
  <c r="P182" i="6"/>
  <c r="P238" i="6"/>
  <c r="P302" i="6"/>
  <c r="P393" i="6"/>
  <c r="P516" i="6"/>
  <c r="V516" i="6" s="1"/>
  <c r="P37" i="6"/>
  <c r="S37" i="6" s="1"/>
  <c r="U37" i="6" s="1"/>
  <c r="P102" i="6"/>
  <c r="V102" i="6" s="1"/>
  <c r="P233" i="6"/>
  <c r="P297" i="6"/>
  <c r="P361" i="6"/>
  <c r="S361" i="6" s="1"/>
  <c r="U361" i="6" s="1"/>
  <c r="P31" i="6"/>
  <c r="V31" i="6" s="1"/>
  <c r="P89" i="6"/>
  <c r="P156" i="6"/>
  <c r="S156" i="6" s="1"/>
  <c r="U156" i="6" s="1"/>
  <c r="P220" i="6"/>
  <c r="S220" i="6" s="1"/>
  <c r="U220" i="6" s="1"/>
  <c r="P284" i="6"/>
  <c r="P348" i="6"/>
  <c r="P446" i="6"/>
  <c r="S446" i="6" s="1"/>
  <c r="U446" i="6" s="1"/>
  <c r="Z2" i="6"/>
  <c r="P71" i="6"/>
  <c r="P138" i="6"/>
  <c r="P69" i="6"/>
  <c r="P136" i="6"/>
  <c r="S136" i="6" s="1"/>
  <c r="U136" i="6" s="1"/>
  <c r="P200" i="6"/>
  <c r="P256" i="6"/>
  <c r="S256" i="6" s="1"/>
  <c r="U256" i="6" s="1"/>
  <c r="P320" i="6"/>
  <c r="P411" i="6"/>
  <c r="S411" i="6" s="1"/>
  <c r="U411" i="6" s="1"/>
  <c r="P309" i="6"/>
  <c r="P551" i="6"/>
  <c r="P263" i="6"/>
  <c r="P74" i="6"/>
  <c r="P261" i="6"/>
  <c r="P448" i="6"/>
  <c r="S448" i="6" s="1"/>
  <c r="U448" i="6" s="1"/>
  <c r="P52" i="6"/>
  <c r="P183" i="6"/>
  <c r="P59" i="6"/>
  <c r="P190" i="6"/>
  <c r="S190" i="6" s="1"/>
  <c r="U190" i="6" s="1"/>
  <c r="P246" i="6"/>
  <c r="P310" i="6"/>
  <c r="P401" i="6"/>
  <c r="P538" i="6"/>
  <c r="P46" i="6"/>
  <c r="P112" i="6"/>
  <c r="P177" i="6"/>
  <c r="P241" i="6"/>
  <c r="P305" i="6"/>
  <c r="P386" i="6"/>
  <c r="P41" i="6"/>
  <c r="P97" i="6"/>
  <c r="P164" i="6"/>
  <c r="P228" i="6"/>
  <c r="P292" i="6"/>
  <c r="P366" i="6"/>
  <c r="P480" i="6"/>
  <c r="Z8" i="6"/>
  <c r="P79" i="6"/>
  <c r="Z4" i="6"/>
  <c r="P77" i="6"/>
  <c r="S77" i="6" s="1"/>
  <c r="U77" i="6" s="1"/>
  <c r="P144" i="6"/>
  <c r="P208" i="6"/>
  <c r="P264" i="6"/>
  <c r="P328" i="6"/>
  <c r="S328" i="6" s="1"/>
  <c r="U328" i="6" s="1"/>
  <c r="Z28" i="6"/>
  <c r="Z31" i="6"/>
  <c r="P237" i="6"/>
  <c r="P205" i="6"/>
  <c r="P459" i="6"/>
  <c r="P250" i="6"/>
  <c r="P165" i="6"/>
  <c r="P72" i="6"/>
  <c r="P455" i="6"/>
  <c r="P115" i="6"/>
  <c r="S115" i="6" s="1"/>
  <c r="P197" i="6"/>
  <c r="P154" i="6"/>
  <c r="P559" i="6"/>
  <c r="P105" i="6"/>
  <c r="P413" i="6"/>
  <c r="V413" i="6" s="1"/>
  <c r="P44" i="6"/>
  <c r="P67" i="6"/>
  <c r="P134" i="6"/>
  <c r="P254" i="6"/>
  <c r="V254" i="6" s="1"/>
  <c r="P318" i="6"/>
  <c r="P409" i="6"/>
  <c r="P557" i="6"/>
  <c r="P54" i="6"/>
  <c r="P185" i="6"/>
  <c r="P249" i="6"/>
  <c r="P313" i="6"/>
  <c r="P396" i="6"/>
  <c r="S396" i="6" s="1"/>
  <c r="U396" i="6" s="1"/>
  <c r="P49" i="6"/>
  <c r="P107" i="6"/>
  <c r="S107" i="6" s="1"/>
  <c r="U107" i="6" s="1"/>
  <c r="P172" i="6"/>
  <c r="P236" i="6"/>
  <c r="P300" i="6"/>
  <c r="S300" i="6" s="1"/>
  <c r="U300" i="6" s="1"/>
  <c r="P391" i="6"/>
  <c r="P514" i="6"/>
  <c r="Z12" i="6"/>
  <c r="P87" i="6"/>
  <c r="Z13" i="6"/>
  <c r="P85" i="6"/>
  <c r="P152" i="6"/>
  <c r="S152" i="6" s="1"/>
  <c r="U152" i="6" s="1"/>
  <c r="P336" i="6"/>
  <c r="P21" i="6"/>
  <c r="P327" i="6"/>
  <c r="P50" i="6"/>
  <c r="V50" i="6" s="1"/>
  <c r="P317" i="6"/>
  <c r="V317" i="6" s="1"/>
  <c r="P146" i="6"/>
  <c r="P293" i="6"/>
  <c r="P199" i="6"/>
  <c r="V199" i="6" s="1"/>
  <c r="P397" i="6"/>
  <c r="Z6" i="6"/>
  <c r="P75" i="6"/>
  <c r="P142" i="6"/>
  <c r="S142" i="6" s="1"/>
  <c r="U142" i="6" s="1"/>
  <c r="P262" i="6"/>
  <c r="P326" i="6"/>
  <c r="P417" i="6"/>
  <c r="P565" i="6"/>
  <c r="S565" i="6" s="1"/>
  <c r="U565" i="6" s="1"/>
  <c r="P62" i="6"/>
  <c r="P129" i="6"/>
  <c r="P257" i="6"/>
  <c r="P321" i="6"/>
  <c r="S321" i="6" s="1"/>
  <c r="U321" i="6" s="1"/>
  <c r="P404" i="6"/>
  <c r="P116" i="6"/>
  <c r="P180" i="6"/>
  <c r="P244" i="6"/>
  <c r="P308" i="6"/>
  <c r="P529" i="6"/>
  <c r="P28" i="6"/>
  <c r="P95" i="6"/>
  <c r="S95" i="6" s="1"/>
  <c r="U95" i="6" s="1"/>
  <c r="P26" i="6"/>
  <c r="S26" i="6" s="1"/>
  <c r="U26" i="6" s="1"/>
  <c r="P93" i="6"/>
  <c r="P160" i="6"/>
  <c r="P216" i="6"/>
  <c r="S216" i="6" s="1"/>
  <c r="U216" i="6" s="1"/>
  <c r="P272" i="6"/>
  <c r="P344" i="6"/>
  <c r="P139" i="6"/>
  <c r="P211" i="6"/>
  <c r="P255" i="6"/>
  <c r="V255" i="6" s="1"/>
  <c r="P239" i="6"/>
  <c r="V239" i="6" s="1"/>
  <c r="P311" i="6"/>
  <c r="P231" i="6"/>
  <c r="P259" i="6"/>
  <c r="P203" i="6"/>
  <c r="P181" i="6"/>
  <c r="S181" i="6" s="1"/>
  <c r="U181" i="6" s="1"/>
  <c r="P567" i="6"/>
  <c r="P519" i="6"/>
  <c r="V519" i="6" s="1"/>
  <c r="P333" i="6"/>
  <c r="P274" i="6"/>
  <c r="P362" i="6"/>
  <c r="Z10" i="6"/>
  <c r="P150" i="6"/>
  <c r="P206" i="6"/>
  <c r="P270" i="6"/>
  <c r="P334" i="6"/>
  <c r="P435" i="6"/>
  <c r="V435" i="6" s="1"/>
  <c r="P573" i="6"/>
  <c r="P137" i="6"/>
  <c r="P201" i="6"/>
  <c r="P265" i="6"/>
  <c r="P329" i="6"/>
  <c r="P412" i="6"/>
  <c r="P57" i="6"/>
  <c r="P124" i="6"/>
  <c r="P188" i="6"/>
  <c r="P252" i="6"/>
  <c r="P316" i="6"/>
  <c r="P399" i="6"/>
  <c r="S399" i="6" s="1"/>
  <c r="U399" i="6" s="1"/>
  <c r="P555" i="6"/>
  <c r="S555" i="6" s="1"/>
  <c r="U555" i="6" s="1"/>
  <c r="P103" i="6"/>
  <c r="P101" i="6"/>
  <c r="P168" i="6"/>
  <c r="P224" i="6"/>
  <c r="P280" i="6"/>
  <c r="S280" i="6" s="1"/>
  <c r="U280" i="6" s="1"/>
  <c r="P360" i="6"/>
  <c r="P416" i="6"/>
  <c r="P30" i="6"/>
  <c r="Z35" i="6"/>
  <c r="P151" i="6"/>
  <c r="V151" i="6" s="1"/>
  <c r="P330" i="6"/>
  <c r="P64" i="6"/>
  <c r="P490" i="6"/>
  <c r="P283" i="6"/>
  <c r="P40" i="6"/>
  <c r="S40" i="6" s="1"/>
  <c r="P437" i="6"/>
  <c r="P234" i="6"/>
  <c r="V234" i="6" s="1"/>
  <c r="P338" i="6"/>
  <c r="P527" i="6"/>
  <c r="V527" i="6" s="1"/>
  <c r="P24" i="6"/>
  <c r="P91" i="6"/>
  <c r="P158" i="6"/>
  <c r="P278" i="6"/>
  <c r="P342" i="6"/>
  <c r="P449" i="6"/>
  <c r="S449" i="6" s="1"/>
  <c r="U449" i="6" s="1"/>
  <c r="Z18" i="6"/>
  <c r="P78" i="6"/>
  <c r="P145" i="6"/>
  <c r="P209" i="6"/>
  <c r="P273" i="6"/>
  <c r="S273" i="6" s="1"/>
  <c r="U273" i="6" s="1"/>
  <c r="P337" i="6"/>
  <c r="Z7" i="6"/>
  <c r="P65" i="6"/>
  <c r="P132" i="6"/>
  <c r="P196" i="6"/>
  <c r="P260" i="6"/>
  <c r="P324" i="6"/>
  <c r="P407" i="6"/>
  <c r="P563" i="6"/>
  <c r="P47" i="6"/>
  <c r="P113" i="6"/>
  <c r="P45" i="6"/>
  <c r="P111" i="6"/>
  <c r="P176" i="6"/>
  <c r="S176" i="6" s="1"/>
  <c r="U176" i="6" s="1"/>
  <c r="P232" i="6"/>
  <c r="P288" i="6"/>
  <c r="P383" i="6"/>
  <c r="S383" i="6" s="1"/>
  <c r="U383" i="6" s="1"/>
  <c r="P537" i="6"/>
  <c r="P400" i="6"/>
  <c r="P572" i="6"/>
  <c r="S68" i="8"/>
  <c r="U68" i="8" s="1"/>
  <c r="S314" i="6"/>
  <c r="U314" i="6" s="1"/>
  <c r="V314" i="6"/>
  <c r="AC68" i="8"/>
  <c r="S62" i="9"/>
  <c r="AC62" i="9"/>
  <c r="S175" i="9"/>
  <c r="V166" i="8"/>
  <c r="S491" i="8"/>
  <c r="U491" i="8" s="1"/>
  <c r="F28" i="3"/>
  <c r="H28" i="3" s="1"/>
  <c r="I28" i="3"/>
  <c r="J28" i="3" s="1"/>
  <c r="V401" i="1"/>
  <c r="S322" i="8"/>
  <c r="U322" i="8" s="1"/>
  <c r="V322" i="8"/>
  <c r="AC322" i="8"/>
  <c r="S453" i="8"/>
  <c r="AC453" i="8"/>
  <c r="F43" i="3"/>
  <c r="I43" i="3"/>
  <c r="J43" i="3" s="1"/>
  <c r="F35" i="3"/>
  <c r="H35" i="3" s="1"/>
  <c r="I35" i="3"/>
  <c r="J35" i="3" s="1"/>
  <c r="S556" i="8"/>
  <c r="V556" i="8"/>
  <c r="AC241" i="8"/>
  <c r="V241" i="8"/>
  <c r="AC269" i="8"/>
  <c r="AE241" i="8"/>
  <c r="S77" i="8"/>
  <c r="S345" i="6"/>
  <c r="U345" i="6" s="1"/>
  <c r="V345" i="6"/>
  <c r="P512" i="6"/>
  <c r="V512" i="6" s="1"/>
  <c r="P418" i="6"/>
  <c r="S418" i="6" s="1"/>
  <c r="U418" i="6" s="1"/>
  <c r="P307" i="6"/>
  <c r="P287" i="6"/>
  <c r="P194" i="6"/>
  <c r="P564" i="6"/>
  <c r="P349" i="6"/>
  <c r="P339" i="6"/>
  <c r="S339" i="6" s="1"/>
  <c r="U339" i="6" s="1"/>
  <c r="P331" i="6"/>
  <c r="P325" i="6"/>
  <c r="P295" i="6"/>
  <c r="P157" i="6"/>
  <c r="P108" i="6"/>
  <c r="S191" i="6"/>
  <c r="U191" i="6" s="1"/>
  <c r="P561" i="6"/>
  <c r="P505" i="6"/>
  <c r="V505" i="6" s="1"/>
  <c r="P439" i="6"/>
  <c r="S439" i="6" s="1"/>
  <c r="U439" i="6" s="1"/>
  <c r="P420" i="6"/>
  <c r="V420" i="6" s="1"/>
  <c r="P301" i="6"/>
  <c r="P229" i="6"/>
  <c r="V229" i="6" s="1"/>
  <c r="P163" i="6"/>
  <c r="P159" i="6"/>
  <c r="P104" i="6"/>
  <c r="S104" i="6" s="1"/>
  <c r="I39" i="3"/>
  <c r="J39" i="3" s="1"/>
  <c r="P315" i="6"/>
  <c r="P303" i="6"/>
  <c r="P235" i="6"/>
  <c r="V235" i="6" s="1"/>
  <c r="P202" i="6"/>
  <c r="P179" i="6"/>
  <c r="V179" i="6" s="1"/>
  <c r="P483" i="6"/>
  <c r="P429" i="6"/>
  <c r="S429" i="6" s="1"/>
  <c r="U429" i="6" s="1"/>
  <c r="P358" i="6"/>
  <c r="S358" i="6" s="1"/>
  <c r="U358" i="6" s="1"/>
  <c r="P195" i="6"/>
  <c r="P114" i="6"/>
  <c r="V114" i="6" s="1"/>
  <c r="V390" i="8"/>
  <c r="P569" i="6"/>
  <c r="V569" i="6" s="1"/>
  <c r="P460" i="6"/>
  <c r="P438" i="6"/>
  <c r="V438" i="6" s="1"/>
  <c r="P406" i="6"/>
  <c r="P335" i="6"/>
  <c r="P282" i="6"/>
  <c r="P269" i="6"/>
  <c r="P242" i="6"/>
  <c r="P210" i="6"/>
  <c r="P207" i="6"/>
  <c r="S207" i="6" s="1"/>
  <c r="U207" i="6" s="1"/>
  <c r="P141" i="6"/>
  <c r="V141" i="6" s="1"/>
  <c r="P451" i="6"/>
  <c r="P392" i="6"/>
  <c r="P389" i="6"/>
  <c r="P275" i="6"/>
  <c r="P218" i="6"/>
  <c r="P147" i="6"/>
  <c r="P88" i="6"/>
  <c r="P60" i="6"/>
  <c r="AC580" i="8"/>
  <c r="AC593" i="8"/>
  <c r="V595" i="8"/>
  <c r="AC606" i="9"/>
  <c r="V567" i="1"/>
  <c r="S580" i="8"/>
  <c r="U580" i="8" s="1"/>
  <c r="S593" i="8"/>
  <c r="U593" i="8" s="1"/>
  <c r="V44" i="1"/>
  <c r="V606" i="9"/>
  <c r="S601" i="6"/>
  <c r="U601" i="6" s="1"/>
  <c r="V281" i="1"/>
  <c r="V608" i="9"/>
  <c r="V589" i="9"/>
  <c r="S250" i="8"/>
  <c r="U250" i="8" s="1"/>
  <c r="V48" i="1"/>
  <c r="V441" i="11"/>
  <c r="AC441" i="11"/>
  <c r="F23" i="3"/>
  <c r="I23" i="3"/>
  <c r="J23" i="3" s="1"/>
  <c r="S446" i="9"/>
  <c r="V446" i="9"/>
  <c r="P36" i="11"/>
  <c r="P625" i="11"/>
  <c r="P67" i="11"/>
  <c r="P74" i="11"/>
  <c r="P77" i="11"/>
  <c r="P58" i="11"/>
  <c r="P72" i="11"/>
  <c r="P140" i="11"/>
  <c r="P156" i="11"/>
  <c r="P162" i="11"/>
  <c r="P163" i="11"/>
  <c r="P306" i="11"/>
  <c r="P243" i="11"/>
  <c r="S243" i="11" s="1"/>
  <c r="P214" i="11"/>
  <c r="P235" i="11"/>
  <c r="P263" i="11"/>
  <c r="P307" i="11"/>
  <c r="S307" i="11" s="1"/>
  <c r="P352" i="11"/>
  <c r="P323" i="11"/>
  <c r="P512" i="11"/>
  <c r="P560" i="11"/>
  <c r="P583" i="11"/>
  <c r="P607" i="11"/>
  <c r="P510" i="11"/>
  <c r="P544" i="11"/>
  <c r="P508" i="11"/>
  <c r="P571" i="11"/>
  <c r="P126" i="11"/>
  <c r="S590" i="8"/>
  <c r="P233" i="11"/>
  <c r="S233" i="11" s="1"/>
  <c r="P222" i="11"/>
  <c r="P217" i="11"/>
  <c r="P636" i="11"/>
  <c r="P141" i="11"/>
  <c r="P65" i="11"/>
  <c r="P165" i="11"/>
  <c r="P62" i="11"/>
  <c r="P170" i="11"/>
  <c r="P186" i="11"/>
  <c r="P202" i="11"/>
  <c r="P142" i="11"/>
  <c r="P282" i="11"/>
  <c r="P330" i="11"/>
  <c r="P289" i="11"/>
  <c r="P262" i="11"/>
  <c r="P294" i="11"/>
  <c r="P220" i="11"/>
  <c r="S220" i="11" s="1"/>
  <c r="P261" i="11"/>
  <c r="S261" i="11" s="1"/>
  <c r="AF261" i="11" s="1"/>
  <c r="P293" i="11"/>
  <c r="P325" i="11"/>
  <c r="S325" i="11" s="1"/>
  <c r="P384" i="11"/>
  <c r="P426" i="11"/>
  <c r="P356" i="11"/>
  <c r="P412" i="11"/>
  <c r="S412" i="11" s="1"/>
  <c r="P483" i="11"/>
  <c r="P506" i="11"/>
  <c r="P576" i="11"/>
  <c r="P592" i="11"/>
  <c r="P389" i="11"/>
  <c r="P557" i="11"/>
  <c r="P615" i="11"/>
  <c r="P612" i="11"/>
  <c r="P545" i="11"/>
  <c r="P561" i="11"/>
  <c r="P482" i="11"/>
  <c r="P556" i="11"/>
  <c r="P83" i="11"/>
  <c r="P37" i="11"/>
  <c r="P49" i="11"/>
  <c r="S49" i="11" s="1"/>
  <c r="P130" i="11"/>
  <c r="AC130" i="11" s="1"/>
  <c r="P35" i="11"/>
  <c r="P86" i="11"/>
  <c r="P55" i="11"/>
  <c r="S55" i="11" s="1"/>
  <c r="P63" i="11"/>
  <c r="P75" i="11"/>
  <c r="P61" i="11"/>
  <c r="P79" i="11"/>
  <c r="P177" i="11"/>
  <c r="P193" i="11"/>
  <c r="P209" i="11"/>
  <c r="P174" i="11"/>
  <c r="P164" i="11"/>
  <c r="P137" i="11"/>
  <c r="P189" i="11"/>
  <c r="S189" i="11" s="1"/>
  <c r="P154" i="11"/>
  <c r="P321" i="11"/>
  <c r="P232" i="11"/>
  <c r="P244" i="11"/>
  <c r="P271" i="11"/>
  <c r="P283" i="11"/>
  <c r="AC283" i="11" s="1"/>
  <c r="P291" i="11"/>
  <c r="S291" i="11" s="1"/>
  <c r="P303" i="11"/>
  <c r="V303" i="11" s="1"/>
  <c r="P522" i="11"/>
  <c r="P616" i="11"/>
  <c r="V616" i="11" s="1"/>
  <c r="P520" i="11"/>
  <c r="AC520" i="11" s="1"/>
  <c r="P580" i="11"/>
  <c r="P596" i="11"/>
  <c r="S596" i="11" s="1"/>
  <c r="AB596" i="11" s="1"/>
  <c r="P509" i="11"/>
  <c r="S509" i="11" s="1"/>
  <c r="P409" i="11"/>
  <c r="AC409" i="11" s="1"/>
  <c r="P30" i="11"/>
  <c r="P119" i="11"/>
  <c r="P116" i="11"/>
  <c r="P145" i="11"/>
  <c r="P133" i="11"/>
  <c r="P166" i="11"/>
  <c r="S166" i="11" s="1"/>
  <c r="P139" i="11"/>
  <c r="AC139" i="11" s="1"/>
  <c r="P157" i="11"/>
  <c r="P258" i="11"/>
  <c r="P290" i="11"/>
  <c r="S290" i="11" s="1"/>
  <c r="P314" i="11"/>
  <c r="V314" i="11" s="1"/>
  <c r="P338" i="11"/>
  <c r="P265" i="11"/>
  <c r="V265" i="11" s="1"/>
  <c r="P297" i="11"/>
  <c r="AC297" i="11" s="1"/>
  <c r="P270" i="11"/>
  <c r="P302" i="11"/>
  <c r="AC302" i="11" s="1"/>
  <c r="P269" i="11"/>
  <c r="V269" i="11" s="1"/>
  <c r="P301" i="11"/>
  <c r="S301" i="11" s="1"/>
  <c r="U301" i="11" s="1"/>
  <c r="P333" i="11"/>
  <c r="V333" i="11" s="1"/>
  <c r="P267" i="11"/>
  <c r="P372" i="11"/>
  <c r="S372" i="11" s="1"/>
  <c r="P392" i="11"/>
  <c r="AC392" i="11" s="1"/>
  <c r="P315" i="11"/>
  <c r="AC315" i="11" s="1"/>
  <c r="P353" i="11"/>
  <c r="S353" i="11" s="1"/>
  <c r="P388" i="11"/>
  <c r="P558" i="11"/>
  <c r="P339" i="11"/>
  <c r="V339" i="11" s="1"/>
  <c r="P551" i="11"/>
  <c r="AC551" i="11" s="1"/>
  <c r="P567" i="11"/>
  <c r="V567" i="11" s="1"/>
  <c r="P591" i="11"/>
  <c r="V591" i="11" s="1"/>
  <c r="P511" i="11"/>
  <c r="S511" i="11" s="1"/>
  <c r="P546" i="11"/>
  <c r="V546" i="11" s="1"/>
  <c r="P562" i="11"/>
  <c r="P547" i="11"/>
  <c r="P563" i="11"/>
  <c r="S563" i="11" s="1"/>
  <c r="P579" i="11"/>
  <c r="AC579" i="11" s="1"/>
  <c r="P42" i="11"/>
  <c r="P29" i="11"/>
  <c r="P87" i="11"/>
  <c r="I46" i="3"/>
  <c r="J46" i="3" s="1"/>
  <c r="P569" i="11"/>
  <c r="P71" i="11"/>
  <c r="P78" i="11"/>
  <c r="AC78" i="11" s="1"/>
  <c r="P66" i="11"/>
  <c r="P151" i="11"/>
  <c r="P68" i="11"/>
  <c r="V68" i="11" s="1"/>
  <c r="P160" i="11"/>
  <c r="AC160" i="11" s="1"/>
  <c r="P158" i="11"/>
  <c r="V158" i="11" s="1"/>
  <c r="P254" i="11"/>
  <c r="P251" i="11"/>
  <c r="V251" i="11" s="1"/>
  <c r="P224" i="11"/>
  <c r="V224" i="11" s="1"/>
  <c r="P473" i="11"/>
  <c r="P430" i="11"/>
  <c r="P259" i="11"/>
  <c r="P401" i="11"/>
  <c r="P507" i="11"/>
  <c r="P393" i="11"/>
  <c r="P431" i="11"/>
  <c r="P530" i="11"/>
  <c r="S530" i="11" s="1"/>
  <c r="P465" i="11"/>
  <c r="P26" i="11"/>
  <c r="P103" i="11"/>
  <c r="I24" i="3"/>
  <c r="J24" i="3" s="1"/>
  <c r="P296" i="11"/>
  <c r="S296" i="11" s="1"/>
  <c r="P268" i="11"/>
  <c r="P246" i="11"/>
  <c r="P225" i="11"/>
  <c r="P637" i="6"/>
  <c r="P147" i="11"/>
  <c r="V147" i="11" s="1"/>
  <c r="P143" i="11"/>
  <c r="AC143" i="11" s="1"/>
  <c r="P182" i="11"/>
  <c r="P206" i="11"/>
  <c r="P146" i="11"/>
  <c r="P197" i="11"/>
  <c r="P178" i="11"/>
  <c r="P194" i="11"/>
  <c r="P210" i="11"/>
  <c r="P266" i="11"/>
  <c r="S266" i="11" s="1"/>
  <c r="P236" i="11"/>
  <c r="S236" i="11" s="1"/>
  <c r="P273" i="11"/>
  <c r="P305" i="11"/>
  <c r="P329" i="11"/>
  <c r="P239" i="11"/>
  <c r="P278" i="11"/>
  <c r="P310" i="11"/>
  <c r="P277" i="11"/>
  <c r="P309" i="11"/>
  <c r="S309" i="11" s="1"/>
  <c r="P341" i="11"/>
  <c r="S341" i="11" s="1"/>
  <c r="P275" i="11"/>
  <c r="P331" i="11"/>
  <c r="P400" i="11"/>
  <c r="S400" i="11" s="1"/>
  <c r="P299" i="11"/>
  <c r="P311" i="11"/>
  <c r="S311" i="11" s="1"/>
  <c r="P396" i="11"/>
  <c r="P568" i="11"/>
  <c r="P584" i="11"/>
  <c r="P600" i="11"/>
  <c r="P397" i="11"/>
  <c r="P552" i="11"/>
  <c r="P575" i="11"/>
  <c r="P480" i="11"/>
  <c r="P604" i="11"/>
  <c r="P553" i="11"/>
  <c r="S553" i="11" s="1"/>
  <c r="P548" i="11"/>
  <c r="P564" i="11"/>
  <c r="P52" i="11"/>
  <c r="P620" i="11"/>
  <c r="P110" i="11"/>
  <c r="G50" i="3"/>
  <c r="I38" i="3"/>
  <c r="J38" i="3" s="1"/>
  <c r="I30" i="3"/>
  <c r="J30" i="3" s="1"/>
  <c r="P383" i="11"/>
  <c r="P230" i="11"/>
  <c r="G641" i="6"/>
  <c r="P641" i="6"/>
  <c r="G640" i="6"/>
  <c r="P640" i="6"/>
  <c r="G654" i="8"/>
  <c r="Z654" i="8"/>
  <c r="P654" i="8"/>
  <c r="AU654" i="8"/>
  <c r="G653" i="8"/>
  <c r="Z653" i="8"/>
  <c r="P653" i="8"/>
  <c r="AU653" i="8"/>
  <c r="K641" i="9"/>
  <c r="K640" i="9"/>
  <c r="AU640" i="9"/>
  <c r="P640" i="9"/>
  <c r="S640" i="9" s="1"/>
  <c r="U640" i="9" s="1"/>
  <c r="AU641" i="9"/>
  <c r="P641" i="9"/>
  <c r="S641" i="9" s="1"/>
  <c r="U641" i="9" s="1"/>
  <c r="Z640" i="9"/>
  <c r="Z641" i="9"/>
  <c r="G645" i="11"/>
  <c r="Z645" i="11"/>
  <c r="P645" i="11"/>
  <c r="AU645" i="11"/>
  <c r="G644" i="11"/>
  <c r="Z644" i="11"/>
  <c r="P644" i="11"/>
  <c r="AU644" i="11"/>
  <c r="G650" i="1"/>
  <c r="P650" i="1"/>
  <c r="P649" i="1"/>
  <c r="S208" i="8"/>
  <c r="U208" i="8" s="1"/>
  <c r="V108" i="1"/>
  <c r="V140" i="8"/>
  <c r="S564" i="8"/>
  <c r="U564" i="8" s="1"/>
  <c r="AC564" i="8"/>
  <c r="AC605" i="8"/>
  <c r="S604" i="8"/>
  <c r="U604" i="8" s="1"/>
  <c r="S183" i="8"/>
  <c r="U183" i="8" s="1"/>
  <c r="S571" i="8"/>
  <c r="S35" i="8"/>
  <c r="U35" i="8" s="1"/>
  <c r="AC35" i="8"/>
  <c r="V35" i="8"/>
  <c r="AC335" i="8"/>
  <c r="S270" i="8"/>
  <c r="V270" i="8"/>
  <c r="AC270" i="8"/>
  <c r="AC386" i="8"/>
  <c r="H32" i="3"/>
  <c r="G32" i="3"/>
  <c r="S58" i="9"/>
  <c r="U58" i="9" s="1"/>
  <c r="AC58" i="9"/>
  <c r="V58" i="9"/>
  <c r="S183" i="9"/>
  <c r="U256" i="9"/>
  <c r="V459" i="1"/>
  <c r="V337" i="1"/>
  <c r="AE156" i="8"/>
  <c r="U156" i="8"/>
  <c r="V335" i="1"/>
  <c r="V297" i="8"/>
  <c r="S611" i="8"/>
  <c r="AC260" i="8"/>
  <c r="V596" i="8"/>
  <c r="S596" i="8"/>
  <c r="U596" i="8" s="1"/>
  <c r="S632" i="9"/>
  <c r="U632" i="9" s="1"/>
  <c r="V632" i="9"/>
  <c r="AC566" i="8"/>
  <c r="V607" i="6"/>
  <c r="V397" i="1"/>
  <c r="S397" i="1"/>
  <c r="U397" i="1" s="1"/>
  <c r="V242" i="1"/>
  <c r="S242" i="1"/>
  <c r="U242" i="1" s="1"/>
  <c r="S284" i="1"/>
  <c r="U284" i="1" s="1"/>
  <c r="V284" i="1"/>
  <c r="V156" i="8"/>
  <c r="AC156" i="8"/>
  <c r="S566" i="8"/>
  <c r="U566" i="8" s="1"/>
  <c r="AC103" i="8"/>
  <c r="V576" i="9"/>
  <c r="V611" i="9"/>
  <c r="S260" i="9"/>
  <c r="AC260" i="9"/>
  <c r="V260" i="9"/>
  <c r="AC153" i="9"/>
  <c r="S391" i="8"/>
  <c r="U391" i="8" s="1"/>
  <c r="V391" i="8"/>
  <c r="S421" i="8"/>
  <c r="U421" i="8" s="1"/>
  <c r="AC421" i="8"/>
  <c r="H31" i="3"/>
  <c r="G31" i="3"/>
  <c r="AC572" i="8"/>
  <c r="S85" i="9"/>
  <c r="AC37" i="9"/>
  <c r="V37" i="9"/>
  <c r="AC584" i="9"/>
  <c r="V580" i="9"/>
  <c r="S360" i="1"/>
  <c r="U360" i="1" s="1"/>
  <c r="V360" i="1"/>
  <c r="AC383" i="9"/>
  <c r="AC258" i="9"/>
  <c r="V258" i="9"/>
  <c r="V315" i="9"/>
  <c r="S315" i="9"/>
  <c r="AC346" i="9"/>
  <c r="V64" i="1"/>
  <c r="AC265" i="11"/>
  <c r="AC333" i="11"/>
  <c r="S133" i="9"/>
  <c r="U133" i="9" s="1"/>
  <c r="V133" i="9"/>
  <c r="AC133" i="9"/>
  <c r="AC304" i="9"/>
  <c r="S304" i="9"/>
  <c r="U304" i="9" s="1"/>
  <c r="V304" i="9"/>
  <c r="S113" i="9"/>
  <c r="AC113" i="9"/>
  <c r="V113" i="9"/>
  <c r="S288" i="9"/>
  <c r="V288" i="9"/>
  <c r="AC288" i="9"/>
  <c r="V390" i="9"/>
  <c r="AC390" i="9"/>
  <c r="V513" i="1"/>
  <c r="V601" i="1"/>
  <c r="AC252" i="9"/>
  <c r="V41" i="9"/>
  <c r="S34" i="9"/>
  <c r="U34" i="9" s="1"/>
  <c r="AC34" i="9"/>
  <c r="V34" i="9"/>
  <c r="F41" i="3"/>
  <c r="H41" i="3" s="1"/>
  <c r="I41" i="3"/>
  <c r="J41" i="3" s="1"/>
  <c r="P480" i="9"/>
  <c r="P328" i="9"/>
  <c r="P297" i="9"/>
  <c r="P342" i="9"/>
  <c r="P301" i="9"/>
  <c r="P287" i="9"/>
  <c r="P184" i="9"/>
  <c r="S184" i="9" s="1"/>
  <c r="U184" i="9" s="1"/>
  <c r="P451" i="9"/>
  <c r="P565" i="9"/>
  <c r="P569" i="9"/>
  <c r="P395" i="9"/>
  <c r="P396" i="9"/>
  <c r="S396" i="9" s="1"/>
  <c r="P349" i="9"/>
  <c r="P337" i="9"/>
  <c r="S337" i="9" s="1"/>
  <c r="P320" i="9"/>
  <c r="P407" i="9"/>
  <c r="P557" i="9"/>
  <c r="S557" i="9" s="1"/>
  <c r="P323" i="9"/>
  <c r="P274" i="9"/>
  <c r="V274" i="9" s="1"/>
  <c r="P487" i="9"/>
  <c r="P437" i="9"/>
  <c r="AC437" i="9" s="1"/>
  <c r="P340" i="9"/>
  <c r="P316" i="9"/>
  <c r="P435" i="9"/>
  <c r="AC435" i="9" s="1"/>
  <c r="P391" i="9"/>
  <c r="AC391" i="9" s="1"/>
  <c r="P334" i="9"/>
  <c r="P295" i="9"/>
  <c r="P559" i="9"/>
  <c r="P434" i="9"/>
  <c r="P361" i="9"/>
  <c r="P345" i="9"/>
  <c r="P330" i="9"/>
  <c r="P318" i="9"/>
  <c r="P404" i="9"/>
  <c r="S137" i="1"/>
  <c r="U137" i="1" s="1"/>
  <c r="S331" i="11"/>
  <c r="V490" i="9"/>
  <c r="I48" i="3"/>
  <c r="J48" i="3" s="1"/>
  <c r="Z36" i="1"/>
  <c r="P386" i="1"/>
  <c r="V386" i="1" s="1"/>
  <c r="Z15" i="1"/>
  <c r="P253" i="1"/>
  <c r="P221" i="1"/>
  <c r="Z32" i="1"/>
  <c r="P249" i="1"/>
  <c r="P113" i="1"/>
  <c r="V113" i="1" s="1"/>
  <c r="Z14" i="1"/>
  <c r="P245" i="1"/>
  <c r="P142" i="1"/>
  <c r="P83" i="1"/>
  <c r="P280" i="1"/>
  <c r="P170" i="1"/>
  <c r="V170" i="1" s="1"/>
  <c r="Z2" i="1"/>
  <c r="P399" i="1"/>
  <c r="P148" i="1"/>
  <c r="Z6" i="1"/>
  <c r="P143" i="1"/>
  <c r="P223" i="1"/>
  <c r="P410" i="1"/>
  <c r="Z42" i="1"/>
  <c r="P21" i="1"/>
  <c r="Z19" i="1"/>
  <c r="P572" i="1"/>
  <c r="P350" i="1"/>
  <c r="P172" i="1"/>
  <c r="P264" i="1"/>
  <c r="S264" i="1" s="1"/>
  <c r="U264" i="1" s="1"/>
  <c r="P168" i="1"/>
  <c r="P63" i="1"/>
  <c r="P317" i="1"/>
  <c r="P214" i="1"/>
  <c r="Z29" i="1"/>
  <c r="P217" i="1"/>
  <c r="P79" i="1"/>
  <c r="P563" i="1"/>
  <c r="P238" i="1"/>
  <c r="P124" i="1"/>
  <c r="P70" i="1"/>
  <c r="V70" i="1" s="1"/>
  <c r="P421" i="1"/>
  <c r="P241" i="1"/>
  <c r="P138" i="1"/>
  <c r="Z16" i="1"/>
  <c r="P237" i="1"/>
  <c r="P134" i="1"/>
  <c r="V134" i="1" s="1"/>
  <c r="Z10" i="1"/>
  <c r="P151" i="1"/>
  <c r="S151" i="1" s="1"/>
  <c r="U151" i="1" s="1"/>
  <c r="P287" i="1"/>
  <c r="V287" i="1" s="1"/>
  <c r="Z3" i="1"/>
  <c r="P80" i="1"/>
  <c r="V80" i="1" s="1"/>
  <c r="P211" i="1"/>
  <c r="P259" i="1"/>
  <c r="Z22" i="1"/>
  <c r="P529" i="1"/>
  <c r="P332" i="1"/>
  <c r="P254" i="1"/>
  <c r="P107" i="1"/>
  <c r="P346" i="1"/>
  <c r="P257" i="1"/>
  <c r="P59" i="1"/>
  <c r="P420" i="1"/>
  <c r="P115" i="1"/>
  <c r="S115" i="1" s="1"/>
  <c r="P292" i="1"/>
  <c r="P246" i="1"/>
  <c r="P560" i="1"/>
  <c r="S560" i="1" s="1"/>
  <c r="U560" i="1" s="1"/>
  <c r="P210" i="1"/>
  <c r="P40" i="1"/>
  <c r="S40" i="1" s="1"/>
  <c r="P480" i="1"/>
  <c r="P220" i="1"/>
  <c r="Z11" i="1"/>
  <c r="P396" i="1"/>
  <c r="P234" i="1"/>
  <c r="P95" i="1"/>
  <c r="P555" i="1"/>
  <c r="P392" i="1"/>
  <c r="S392" i="1" s="1"/>
  <c r="U392" i="1" s="1"/>
  <c r="P230" i="1"/>
  <c r="P99" i="1"/>
  <c r="P25" i="1"/>
  <c r="S25" i="1" s="1"/>
  <c r="U25" i="1" s="1"/>
  <c r="P175" i="1"/>
  <c r="P231" i="1"/>
  <c r="P436" i="1"/>
  <c r="P58" i="1"/>
  <c r="V58" i="1" s="1"/>
  <c r="P88" i="1"/>
  <c r="P179" i="1"/>
  <c r="P219" i="1"/>
  <c r="P275" i="1"/>
  <c r="P414" i="1"/>
  <c r="Z30" i="1"/>
  <c r="P236" i="1"/>
  <c r="P140" i="1"/>
  <c r="P232" i="1"/>
  <c r="P154" i="1"/>
  <c r="P26" i="1"/>
  <c r="P201" i="1"/>
  <c r="P285" i="1"/>
  <c r="P189" i="1"/>
  <c r="P345" i="1"/>
  <c r="P62" i="1"/>
  <c r="P393" i="1"/>
  <c r="P206" i="1"/>
  <c r="Z4" i="1"/>
  <c r="P294" i="1"/>
  <c r="P212" i="1"/>
  <c r="S212" i="1" s="1"/>
  <c r="U212" i="1" s="1"/>
  <c r="P35" i="1"/>
  <c r="P183" i="1"/>
  <c r="P247" i="1"/>
  <c r="P547" i="1"/>
  <c r="P82" i="1"/>
  <c r="P96" i="1"/>
  <c r="P227" i="1"/>
  <c r="P283" i="1"/>
  <c r="Z38" i="1"/>
  <c r="Z37" i="1"/>
  <c r="P515" i="1"/>
  <c r="V515" i="1" s="1"/>
  <c r="P300" i="1"/>
  <c r="P229" i="1"/>
  <c r="P89" i="1"/>
  <c r="Z25" i="1"/>
  <c r="P328" i="1"/>
  <c r="P225" i="1"/>
  <c r="P136" i="1"/>
  <c r="S136" i="1" s="1"/>
  <c r="U136" i="1" s="1"/>
  <c r="Z31" i="1"/>
  <c r="P182" i="1"/>
  <c r="S182" i="1" s="1"/>
  <c r="U182" i="1" s="1"/>
  <c r="P313" i="1"/>
  <c r="P185" i="1"/>
  <c r="S185" i="1" s="1"/>
  <c r="U185" i="1" s="1"/>
  <c r="Z12" i="1"/>
  <c r="P67" i="1"/>
  <c r="P309" i="1"/>
  <c r="S309" i="1" s="1"/>
  <c r="U309" i="1" s="1"/>
  <c r="P330" i="1"/>
  <c r="P216" i="1"/>
  <c r="S216" i="1" s="1"/>
  <c r="U216" i="1" s="1"/>
  <c r="P91" i="1"/>
  <c r="Z33" i="1"/>
  <c r="P276" i="1"/>
  <c r="V276" i="1" s="1"/>
  <c r="P205" i="1"/>
  <c r="P86" i="1"/>
  <c r="P100" i="1"/>
  <c r="P191" i="1"/>
  <c r="P558" i="1"/>
  <c r="P90" i="1"/>
  <c r="P187" i="1"/>
  <c r="P235" i="1"/>
  <c r="S235" i="1" s="1"/>
  <c r="U235" i="1" s="1"/>
  <c r="P291" i="1"/>
  <c r="P472" i="1"/>
  <c r="P433" i="1"/>
  <c r="P222" i="1"/>
  <c r="P575" i="1"/>
  <c r="V575" i="1" s="1"/>
  <c r="P218" i="1"/>
  <c r="P101" i="1"/>
  <c r="Z13" i="1"/>
  <c r="Z39" i="1"/>
  <c r="P265" i="1"/>
  <c r="P297" i="1"/>
  <c r="P348" i="1"/>
  <c r="P278" i="1"/>
  <c r="V278" i="1" s="1"/>
  <c r="P228" i="1"/>
  <c r="P71" i="1"/>
  <c r="P306" i="1"/>
  <c r="P178" i="1"/>
  <c r="P302" i="1"/>
  <c r="P109" i="1"/>
  <c r="P209" i="1"/>
  <c r="P29" i="1"/>
  <c r="S29" i="1" s="1"/>
  <c r="P446" i="1"/>
  <c r="P269" i="1"/>
  <c r="P173" i="1"/>
  <c r="P73" i="1"/>
  <c r="P41" i="1"/>
  <c r="S41" i="1" s="1"/>
  <c r="U41" i="1" s="1"/>
  <c r="P199" i="1"/>
  <c r="P255" i="1"/>
  <c r="P327" i="1"/>
  <c r="V327" i="1" s="1"/>
  <c r="Z18" i="1"/>
  <c r="P106" i="1"/>
  <c r="S106" i="1" s="1"/>
  <c r="U106" i="1" s="1"/>
  <c r="P195" i="1"/>
  <c r="P315" i="1"/>
  <c r="P528" i="1"/>
  <c r="P409" i="1"/>
  <c r="P204" i="1"/>
  <c r="P133" i="1"/>
  <c r="P55" i="1"/>
  <c r="V55" i="1" s="1"/>
  <c r="P518" i="1"/>
  <c r="P314" i="1"/>
  <c r="P200" i="1"/>
  <c r="P260" i="1"/>
  <c r="P38" i="1"/>
  <c r="P288" i="1"/>
  <c r="P270" i="1"/>
  <c r="V270" i="1" s="1"/>
  <c r="P181" i="1"/>
  <c r="P305" i="1"/>
  <c r="P65" i="1"/>
  <c r="Z27" i="1"/>
  <c r="P69" i="1"/>
  <c r="V69" i="1" s="1"/>
  <c r="P240" i="1"/>
  <c r="V240" i="1" s="1"/>
  <c r="P119" i="1"/>
  <c r="P279" i="1"/>
  <c r="P343" i="1"/>
  <c r="Z26" i="1"/>
  <c r="Z5" i="1"/>
  <c r="P347" i="1"/>
  <c r="S347" i="1" s="1"/>
  <c r="U347" i="1" s="1"/>
  <c r="P570" i="1"/>
  <c r="Z28" i="1"/>
  <c r="P375" i="1"/>
  <c r="P268" i="1"/>
  <c r="P197" i="1"/>
  <c r="Z8" i="1"/>
  <c r="P282" i="1"/>
  <c r="P97" i="1"/>
  <c r="P196" i="1"/>
  <c r="P600" i="1"/>
  <c r="P528" i="9"/>
  <c r="S528" i="9" s="1"/>
  <c r="P154" i="9"/>
  <c r="P641" i="8"/>
  <c r="S641" i="8" s="1"/>
  <c r="U641" i="8" s="1"/>
  <c r="P633" i="11"/>
  <c r="V633" i="11" s="1"/>
  <c r="P512" i="1"/>
  <c r="V512" i="1" s="1"/>
  <c r="P78" i="1"/>
  <c r="V78" i="1" s="1"/>
  <c r="P405" i="1"/>
  <c r="I21" i="3"/>
  <c r="J21" i="3" s="1"/>
  <c r="I26" i="3"/>
  <c r="J26" i="3" s="1"/>
  <c r="S105" i="6"/>
  <c r="P407" i="1"/>
  <c r="S407" i="1" s="1"/>
  <c r="U407" i="1" s="1"/>
  <c r="P394" i="1"/>
  <c r="P140" i="9"/>
  <c r="P627" i="6"/>
  <c r="S627" i="6" s="1"/>
  <c r="U627" i="6" s="1"/>
  <c r="P321" i="1"/>
  <c r="P559" i="1"/>
  <c r="I33" i="3"/>
  <c r="J33" i="3" s="1"/>
  <c r="P538" i="9"/>
  <c r="P626" i="11"/>
  <c r="V626" i="11" s="1"/>
  <c r="P415" i="1"/>
  <c r="P554" i="1"/>
  <c r="P552" i="1"/>
  <c r="P538" i="1"/>
  <c r="P334" i="1"/>
  <c r="P586" i="9"/>
  <c r="S586" i="9" s="1"/>
  <c r="U586" i="9" s="1"/>
  <c r="P624" i="9"/>
  <c r="AC624" i="9" s="1"/>
  <c r="V453" i="8"/>
  <c r="V251" i="6"/>
  <c r="P123" i="1"/>
  <c r="P114" i="1"/>
  <c r="V308" i="1"/>
  <c r="P560" i="9"/>
  <c r="AA206" i="11"/>
  <c r="AA548" i="11"/>
  <c r="AA352" i="11"/>
  <c r="AA596" i="11"/>
  <c r="AA142" i="11"/>
  <c r="AA116" i="11"/>
  <c r="AA293" i="11"/>
  <c r="AA43" i="11"/>
  <c r="AI351" i="11"/>
  <c r="AJ351" i="11"/>
  <c r="AK351" i="11"/>
  <c r="AA65" i="11"/>
  <c r="AI157" i="11"/>
  <c r="AK157" i="11"/>
  <c r="AJ157" i="11"/>
  <c r="AE222" i="11"/>
  <c r="AA505" i="11"/>
  <c r="AA277" i="11"/>
  <c r="AA583" i="11"/>
  <c r="AA401" i="11"/>
  <c r="AA137" i="11"/>
  <c r="AA544" i="11"/>
  <c r="AA620" i="11"/>
  <c r="AA148" i="11"/>
  <c r="AI228" i="11"/>
  <c r="AJ228" i="11"/>
  <c r="AK228" i="11"/>
  <c r="AI215" i="11"/>
  <c r="AJ215" i="11"/>
  <c r="AK215" i="11"/>
  <c r="AJ309" i="11"/>
  <c r="AK309" i="11"/>
  <c r="AI309" i="11"/>
  <c r="AI324" i="11"/>
  <c r="AK324" i="11"/>
  <c r="AJ324" i="11"/>
  <c r="AA482" i="11"/>
  <c r="AA322" i="11"/>
  <c r="AA178" i="11"/>
  <c r="AA305" i="11"/>
  <c r="AA366" i="11"/>
  <c r="AJ279" i="11"/>
  <c r="AK279" i="11"/>
  <c r="AI279" i="11"/>
  <c r="AI402" i="11"/>
  <c r="AK402" i="11"/>
  <c r="AJ402" i="11"/>
  <c r="AA339" i="11"/>
  <c r="AI225" i="11"/>
  <c r="AJ225" i="11"/>
  <c r="AK225" i="11"/>
  <c r="AH571" i="11"/>
  <c r="AH570" i="11"/>
  <c r="AI608" i="11"/>
  <c r="AH608" i="11" s="1"/>
  <c r="AK608" i="11"/>
  <c r="AI85" i="11"/>
  <c r="AJ85" i="11"/>
  <c r="AJ118" i="11"/>
  <c r="AI118" i="11"/>
  <c r="AI613" i="11"/>
  <c r="AH613" i="11" s="1"/>
  <c r="AK613" i="11"/>
  <c r="AI21" i="11"/>
  <c r="AJ21" i="11"/>
  <c r="AK21" i="11"/>
  <c r="AK244" i="11"/>
  <c r="AI244" i="11"/>
  <c r="AH244" i="11" s="1"/>
  <c r="AH97" i="11"/>
  <c r="AA97" i="11" s="1"/>
  <c r="AE97" i="11" s="1"/>
  <c r="AJ605" i="11"/>
  <c r="AI605" i="11"/>
  <c r="AK605" i="11"/>
  <c r="AJ554" i="11"/>
  <c r="AI554" i="11"/>
  <c r="AH403" i="11"/>
  <c r="AA403" i="11" s="1"/>
  <c r="AE403" i="11" s="1"/>
  <c r="AH373" i="11"/>
  <c r="AA373" i="11" s="1"/>
  <c r="AE373" i="11" s="1"/>
  <c r="AI88" i="11"/>
  <c r="AJ88" i="11"/>
  <c r="AK88" i="11"/>
  <c r="AK173" i="11"/>
  <c r="AJ173" i="11"/>
  <c r="AH173" i="11" s="1"/>
  <c r="AI392" i="11"/>
  <c r="AK392" i="11"/>
  <c r="AJ392" i="11"/>
  <c r="AJ126" i="11"/>
  <c r="AI126" i="11"/>
  <c r="AK165" i="11"/>
  <c r="AJ165" i="11"/>
  <c r="AJ318" i="11"/>
  <c r="AK318" i="11"/>
  <c r="AI405" i="11"/>
  <c r="AH405" i="11" s="1"/>
  <c r="AK405" i="11"/>
  <c r="AJ36" i="11"/>
  <c r="AH36" i="11" s="1"/>
  <c r="AK36" i="11"/>
  <c r="AI140" i="11"/>
  <c r="AJ140" i="11"/>
  <c r="AK140" i="11"/>
  <c r="AK329" i="11"/>
  <c r="AI329" i="11"/>
  <c r="AH329" i="11" s="1"/>
  <c r="AI91" i="11"/>
  <c r="AH91" i="11" s="1"/>
  <c r="AK91" i="11"/>
  <c r="AJ304" i="11"/>
  <c r="AH304" i="11" s="1"/>
  <c r="AH575" i="11"/>
  <c r="AI318" i="11"/>
  <c r="AI165" i="11"/>
  <c r="AJ510" i="11"/>
  <c r="AH510" i="11" s="1"/>
  <c r="AK510" i="11"/>
  <c r="AI399" i="11"/>
  <c r="AJ399" i="11"/>
  <c r="AJ636" i="11"/>
  <c r="AI636" i="11"/>
  <c r="AJ193" i="11"/>
  <c r="AI193" i="11"/>
  <c r="AK577" i="11"/>
  <c r="AI577" i="11"/>
  <c r="AH577" i="11" s="1"/>
  <c r="AA577" i="11" s="1"/>
  <c r="AE577" i="11" s="1"/>
  <c r="AJ549" i="11"/>
  <c r="AI549" i="11"/>
  <c r="AK549" i="11"/>
  <c r="AI117" i="11"/>
  <c r="AH117" i="11" s="1"/>
  <c r="AK117" i="11"/>
  <c r="AH389" i="11"/>
  <c r="AH441" i="11"/>
  <c r="AJ260" i="11"/>
  <c r="AI260" i="11"/>
  <c r="AJ231" i="11"/>
  <c r="AH374" i="11"/>
  <c r="AA374" i="11" s="1"/>
  <c r="AE374" i="11" s="1"/>
  <c r="AH398" i="11"/>
  <c r="AA398" i="11" s="1"/>
  <c r="AE398" i="11" s="1"/>
  <c r="AH115" i="11"/>
  <c r="AJ61" i="11"/>
  <c r="AK61" i="11"/>
  <c r="AI61" i="11"/>
  <c r="AI153" i="11"/>
  <c r="AH153" i="11" s="1"/>
  <c r="AA153" i="11" s="1"/>
  <c r="AE153" i="11" s="1"/>
  <c r="AK153" i="11"/>
  <c r="AJ77" i="11"/>
  <c r="AI77" i="11"/>
  <c r="AK77" i="11"/>
  <c r="Z587" i="11"/>
  <c r="P587" i="11"/>
  <c r="AU587" i="11"/>
  <c r="G587" i="11"/>
  <c r="P413" i="11"/>
  <c r="Z413" i="11"/>
  <c r="G413" i="11"/>
  <c r="AU413" i="11"/>
  <c r="Z407" i="11"/>
  <c r="G407" i="11"/>
  <c r="AU407" i="11"/>
  <c r="Z257" i="11"/>
  <c r="P257" i="11"/>
  <c r="G257" i="11"/>
  <c r="AU257" i="11"/>
  <c r="K334" i="11"/>
  <c r="S334" i="11"/>
  <c r="P611" i="11"/>
  <c r="G611" i="11"/>
  <c r="Z611" i="11"/>
  <c r="AA611" i="11" s="1"/>
  <c r="AI68" i="11"/>
  <c r="AH68" i="11" s="1"/>
  <c r="AK68" i="11"/>
  <c r="P41" i="11"/>
  <c r="Z41" i="11"/>
  <c r="AU41" i="11"/>
  <c r="G41" i="11"/>
  <c r="P31" i="11"/>
  <c r="R32" i="11"/>
  <c r="Z31" i="11"/>
  <c r="AU31" i="11"/>
  <c r="G128" i="11"/>
  <c r="Z128" i="11"/>
  <c r="AU128" i="11"/>
  <c r="Z109" i="11"/>
  <c r="G109" i="11"/>
  <c r="AU109" i="11"/>
  <c r="G104" i="11"/>
  <c r="Z104" i="11"/>
  <c r="AU104" i="11"/>
  <c r="K608" i="11"/>
  <c r="AT76" i="11"/>
  <c r="AS76" i="11" s="1"/>
  <c r="AR76" i="11" s="1"/>
  <c r="AQ76" i="11" s="1"/>
  <c r="AP76" i="11" s="1"/>
  <c r="AO76" i="11" s="1"/>
  <c r="AN76" i="11" s="1"/>
  <c r="AM76" i="11" s="1"/>
  <c r="AL76" i="11" s="1"/>
  <c r="G127" i="11"/>
  <c r="P127" i="11"/>
  <c r="Z127" i="11"/>
  <c r="AA127" i="11" s="1"/>
  <c r="G122" i="11"/>
  <c r="Z122" i="11"/>
  <c r="AA122" i="11" s="1"/>
  <c r="P122" i="11"/>
  <c r="Z117" i="11"/>
  <c r="G117" i="11"/>
  <c r="G108" i="11"/>
  <c r="Z108" i="11"/>
  <c r="AA108" i="11" s="1"/>
  <c r="G88" i="11"/>
  <c r="Z88" i="11"/>
  <c r="Z84" i="11"/>
  <c r="G84" i="11"/>
  <c r="Z54" i="11"/>
  <c r="AU54" i="11"/>
  <c r="G54" i="11"/>
  <c r="P50" i="11"/>
  <c r="Z50" i="11"/>
  <c r="G50" i="11"/>
  <c r="P21" i="11"/>
  <c r="G21" i="11"/>
  <c r="Z21" i="11"/>
  <c r="G615" i="11"/>
  <c r="Z615" i="11"/>
  <c r="AA615" i="11" s="1"/>
  <c r="Z595" i="11"/>
  <c r="AA595" i="11" s="1"/>
  <c r="P595" i="11"/>
  <c r="G595" i="11"/>
  <c r="G498" i="11"/>
  <c r="P498" i="11"/>
  <c r="Z498" i="11"/>
  <c r="AA498" i="11" s="1"/>
  <c r="Z453" i="11"/>
  <c r="AA453" i="11" s="1"/>
  <c r="G453" i="11"/>
  <c r="Z439" i="11"/>
  <c r="AA439" i="11" s="1"/>
  <c r="P439" i="11"/>
  <c r="G439" i="11"/>
  <c r="G121" i="11"/>
  <c r="Z121" i="11"/>
  <c r="AA121" i="11" s="1"/>
  <c r="P107" i="11"/>
  <c r="Z107" i="11"/>
  <c r="G107" i="11"/>
  <c r="P98" i="11"/>
  <c r="G98" i="11"/>
  <c r="P45" i="11"/>
  <c r="Z45" i="11"/>
  <c r="AU45" i="11"/>
  <c r="G45" i="11"/>
  <c r="R40" i="11"/>
  <c r="P40" i="11"/>
  <c r="G30" i="11"/>
  <c r="Z30" i="11"/>
  <c r="AA30" i="11" s="1"/>
  <c r="Z621" i="11"/>
  <c r="AA621" i="11" s="1"/>
  <c r="G621" i="11"/>
  <c r="P614" i="11"/>
  <c r="Z614" i="11"/>
  <c r="G614" i="11"/>
  <c r="Z559" i="11"/>
  <c r="AA559" i="11" s="1"/>
  <c r="G559" i="11"/>
  <c r="Z549" i="11"/>
  <c r="P549" i="11"/>
  <c r="G549" i="11"/>
  <c r="Z272" i="11"/>
  <c r="G272" i="11"/>
  <c r="Z138" i="11"/>
  <c r="G138" i="11"/>
  <c r="P135" i="11"/>
  <c r="Z135" i="11"/>
  <c r="AA135" i="11" s="1"/>
  <c r="G135" i="11"/>
  <c r="Z76" i="11"/>
  <c r="P76" i="11"/>
  <c r="G76" i="11"/>
  <c r="P70" i="11"/>
  <c r="Z70" i="11"/>
  <c r="G70" i="11"/>
  <c r="P64" i="11"/>
  <c r="G64" i="11"/>
  <c r="P627" i="11"/>
  <c r="G627" i="11"/>
  <c r="K627" i="11" s="1"/>
  <c r="Z627" i="11"/>
  <c r="J189" i="11"/>
  <c r="G112" i="11"/>
  <c r="Z112" i="11"/>
  <c r="P102" i="11"/>
  <c r="G102" i="11"/>
  <c r="Z102" i="11"/>
  <c r="AA102" i="11" s="1"/>
  <c r="G87" i="11"/>
  <c r="Z87" i="11"/>
  <c r="J57" i="11"/>
  <c r="G53" i="11"/>
  <c r="P53" i="11"/>
  <c r="Z44" i="11"/>
  <c r="AU44" i="11"/>
  <c r="G44" i="11"/>
  <c r="P44" i="11"/>
  <c r="Z24" i="11"/>
  <c r="AA24" i="11" s="1"/>
  <c r="G24" i="11"/>
  <c r="G613" i="11"/>
  <c r="Z613" i="11"/>
  <c r="G602" i="11"/>
  <c r="G566" i="11"/>
  <c r="Z566" i="11"/>
  <c r="Z284" i="11"/>
  <c r="AA284" i="11" s="1"/>
  <c r="G284" i="11"/>
  <c r="Z173" i="11"/>
  <c r="P173" i="11"/>
  <c r="G173" i="11"/>
  <c r="J158" i="11"/>
  <c r="G125" i="11"/>
  <c r="Z125" i="11"/>
  <c r="P91" i="11"/>
  <c r="Z91" i="11"/>
  <c r="AA91" i="11" s="1"/>
  <c r="G91" i="11"/>
  <c r="P57" i="11"/>
  <c r="AC57" i="11" s="1"/>
  <c r="Z57" i="11"/>
  <c r="AA57" i="11" s="1"/>
  <c r="AE57" i="11" s="1"/>
  <c r="P34" i="11"/>
  <c r="Z34" i="11"/>
  <c r="AA34" i="11" s="1"/>
  <c r="AE34" i="11" s="1"/>
  <c r="Z205" i="11"/>
  <c r="AA205" i="11" s="1"/>
  <c r="P205" i="11"/>
  <c r="G205" i="11"/>
  <c r="G198" i="11"/>
  <c r="P198" i="11"/>
  <c r="Z198" i="11"/>
  <c r="G190" i="11"/>
  <c r="P190" i="11"/>
  <c r="S190" i="11" s="1"/>
  <c r="Z190" i="11"/>
  <c r="AA190" i="11" s="1"/>
  <c r="AT149" i="11"/>
  <c r="AS149" i="11" s="1"/>
  <c r="AR149" i="11" s="1"/>
  <c r="AQ149" i="11" s="1"/>
  <c r="AP149" i="11" s="1"/>
  <c r="AO149" i="11" s="1"/>
  <c r="AN149" i="11" s="1"/>
  <c r="AM149" i="11" s="1"/>
  <c r="AL149" i="11" s="1"/>
  <c r="P115" i="11"/>
  <c r="S115" i="11" s="1"/>
  <c r="Z115" i="11"/>
  <c r="AA115" i="11" s="1"/>
  <c r="G115" i="11"/>
  <c r="G111" i="11"/>
  <c r="Z111" i="11"/>
  <c r="Z82" i="11"/>
  <c r="G82" i="11"/>
  <c r="AU48" i="11"/>
  <c r="G48" i="11"/>
  <c r="P48" i="11"/>
  <c r="Z48" i="11"/>
  <c r="P38" i="11"/>
  <c r="S38" i="11" s="1"/>
  <c r="Z38" i="11"/>
  <c r="P33" i="11"/>
  <c r="Z33" i="11"/>
  <c r="G33" i="11"/>
  <c r="G28" i="11"/>
  <c r="Z28" i="11"/>
  <c r="AA28" i="11" s="1"/>
  <c r="G23" i="11"/>
  <c r="P23" i="11"/>
  <c r="Z23" i="11"/>
  <c r="AA23" i="11" s="1"/>
  <c r="P619" i="11"/>
  <c r="G619" i="11"/>
  <c r="Z575" i="11"/>
  <c r="AA575" i="11" s="1"/>
  <c r="G575" i="11"/>
  <c r="G570" i="11"/>
  <c r="Z570" i="11"/>
  <c r="AA570" i="11" s="1"/>
  <c r="P304" i="11"/>
  <c r="Z304" i="11"/>
  <c r="G304" i="11"/>
  <c r="Z124" i="11"/>
  <c r="G124" i="11"/>
  <c r="Z95" i="11"/>
  <c r="AA95" i="11" s="1"/>
  <c r="AE95" i="11" s="1"/>
  <c r="R95" i="11"/>
  <c r="P95" i="11"/>
  <c r="Z90" i="11"/>
  <c r="AA90" i="11" s="1"/>
  <c r="AE90" i="11" s="1"/>
  <c r="P90" i="11"/>
  <c r="G37" i="11"/>
  <c r="Z37" i="11"/>
  <c r="AA37" i="11" s="1"/>
  <c r="G27" i="11"/>
  <c r="Z27" i="11"/>
  <c r="P27" i="11"/>
  <c r="P617" i="11"/>
  <c r="G617" i="11"/>
  <c r="P608" i="11"/>
  <c r="S608" i="11" s="1"/>
  <c r="Z608" i="11"/>
  <c r="G351" i="11"/>
  <c r="Z351" i="11"/>
  <c r="Z337" i="11"/>
  <c r="AA337" i="11" s="1"/>
  <c r="P337" i="11"/>
  <c r="G337" i="11"/>
  <c r="G326" i="11"/>
  <c r="P326" i="11"/>
  <c r="Z221" i="11"/>
  <c r="G221" i="11"/>
  <c r="P216" i="11"/>
  <c r="Z216" i="11"/>
  <c r="AA216" i="11" s="1"/>
  <c r="G216" i="11"/>
  <c r="Z129" i="11"/>
  <c r="AA129" i="11" s="1"/>
  <c r="G129" i="11"/>
  <c r="P118" i="11"/>
  <c r="Z118" i="11"/>
  <c r="G118" i="11"/>
  <c r="P114" i="11"/>
  <c r="Z114" i="11"/>
  <c r="AA114" i="11" s="1"/>
  <c r="G114" i="11"/>
  <c r="P94" i="11"/>
  <c r="G94" i="11"/>
  <c r="Z94" i="11"/>
  <c r="G85" i="11"/>
  <c r="P85" i="11"/>
  <c r="S85" i="11" s="1"/>
  <c r="Z85" i="11"/>
  <c r="P81" i="11"/>
  <c r="G81" i="11"/>
  <c r="Z81" i="11"/>
  <c r="P51" i="11"/>
  <c r="Z51" i="11"/>
  <c r="G51" i="11"/>
  <c r="AU51" i="11"/>
  <c r="P47" i="11"/>
  <c r="Z47" i="11"/>
  <c r="G47" i="11"/>
  <c r="AU47" i="11"/>
  <c r="Z397" i="11"/>
  <c r="AA397" i="11" s="1"/>
  <c r="G397" i="11"/>
  <c r="G391" i="11"/>
  <c r="Z391" i="11"/>
  <c r="G385" i="11"/>
  <c r="P385" i="11"/>
  <c r="Z385" i="11"/>
  <c r="P380" i="11"/>
  <c r="G380" i="11"/>
  <c r="Z380" i="11"/>
  <c r="AA380" i="11" s="1"/>
  <c r="P252" i="11"/>
  <c r="G252" i="11"/>
  <c r="P247" i="11"/>
  <c r="Z247" i="11"/>
  <c r="AA247" i="11" s="1"/>
  <c r="AE247" i="11" s="1"/>
  <c r="Z300" i="11"/>
  <c r="AA300" i="11" s="1"/>
  <c r="G300" i="11"/>
  <c r="AU628" i="11"/>
  <c r="G628" i="11"/>
  <c r="K628" i="11" s="1"/>
  <c r="P628" i="11"/>
  <c r="P624" i="11"/>
  <c r="S624" i="11" s="1"/>
  <c r="U624" i="11" s="1"/>
  <c r="G624" i="11"/>
  <c r="K624" i="11" s="1"/>
  <c r="Z624" i="11"/>
  <c r="P327" i="11"/>
  <c r="G327" i="11"/>
  <c r="G268" i="11"/>
  <c r="Z268" i="11"/>
  <c r="AA268" i="11" s="1"/>
  <c r="Z241" i="11"/>
  <c r="AA241" i="11" s="1"/>
  <c r="AE241" i="11" s="1"/>
  <c r="P241" i="11"/>
  <c r="P574" i="11"/>
  <c r="G574" i="11"/>
  <c r="Z377" i="11"/>
  <c r="Z225" i="11"/>
  <c r="G204" i="11"/>
  <c r="P204" i="11"/>
  <c r="V204" i="11" s="1"/>
  <c r="G640" i="11"/>
  <c r="K640" i="11" s="1"/>
  <c r="AU640" i="11"/>
  <c r="AT640" i="11" s="1"/>
  <c r="AS640" i="11" s="1"/>
  <c r="AR640" i="11" s="1"/>
  <c r="AQ640" i="11" s="1"/>
  <c r="AP640" i="11" s="1"/>
  <c r="AO640" i="11" s="1"/>
  <c r="AN640" i="11" s="1"/>
  <c r="AM640" i="11" s="1"/>
  <c r="AL640" i="11" s="1"/>
  <c r="P640" i="11"/>
  <c r="S555" i="11"/>
  <c r="P594" i="11"/>
  <c r="S594" i="11" s="1"/>
  <c r="Z332" i="11"/>
  <c r="AA332" i="11" s="1"/>
  <c r="G332" i="11"/>
  <c r="Z172" i="11"/>
  <c r="AA172" i="11" s="1"/>
  <c r="G172" i="11"/>
  <c r="P643" i="11"/>
  <c r="V643" i="11" s="1"/>
  <c r="G643" i="11"/>
  <c r="K643" i="11" s="1"/>
  <c r="Z643" i="11"/>
  <c r="P635" i="11"/>
  <c r="G635" i="11"/>
  <c r="K635" i="11" s="1"/>
  <c r="Z635" i="11"/>
  <c r="K626" i="11"/>
  <c r="S197" i="11"/>
  <c r="U197" i="11" s="1"/>
  <c r="Z324" i="11"/>
  <c r="G324" i="11"/>
  <c r="Z308" i="11"/>
  <c r="AA308" i="11" s="1"/>
  <c r="G308" i="11"/>
  <c r="G260" i="11"/>
  <c r="Z260" i="11"/>
  <c r="P634" i="11"/>
  <c r="G634" i="11"/>
  <c r="Z634" i="11"/>
  <c r="G292" i="11"/>
  <c r="Z625" i="11"/>
  <c r="P630" i="11"/>
  <c r="AC630" i="11" s="1"/>
  <c r="G383" i="11"/>
  <c r="G316" i="11"/>
  <c r="Z233" i="11"/>
  <c r="Z217" i="11"/>
  <c r="Z637" i="11"/>
  <c r="Z626" i="11"/>
  <c r="P637" i="11"/>
  <c r="S637" i="11" s="1"/>
  <c r="U637" i="11" s="1"/>
  <c r="G631" i="11"/>
  <c r="Z631" i="11"/>
  <c r="P631" i="11"/>
  <c r="AU631" i="11"/>
  <c r="AU629" i="11"/>
  <c r="G629" i="11"/>
  <c r="Z629" i="11"/>
  <c r="P629" i="11"/>
  <c r="K642" i="11"/>
  <c r="AT637" i="11"/>
  <c r="AS637" i="11" s="1"/>
  <c r="AR637" i="11" s="1"/>
  <c r="AQ637" i="11" s="1"/>
  <c r="AP637" i="11" s="1"/>
  <c r="AO637" i="11" s="1"/>
  <c r="AN637" i="11" s="1"/>
  <c r="AM637" i="11" s="1"/>
  <c r="AL637" i="11" s="1"/>
  <c r="K623" i="11"/>
  <c r="AU638" i="11"/>
  <c r="G638" i="11"/>
  <c r="Z638" i="11"/>
  <c r="P638" i="11"/>
  <c r="G641" i="11"/>
  <c r="Z641" i="11"/>
  <c r="P641" i="11"/>
  <c r="AU641" i="11"/>
  <c r="K630" i="11"/>
  <c r="G622" i="11"/>
  <c r="Z622" i="11"/>
  <c r="P622" i="11"/>
  <c r="AU622" i="11"/>
  <c r="K632" i="11"/>
  <c r="AT628" i="11"/>
  <c r="G618" i="11"/>
  <c r="Z618" i="11"/>
  <c r="P618" i="11"/>
  <c r="AU618" i="11"/>
  <c r="AT630" i="11"/>
  <c r="AS630" i="11" s="1"/>
  <c r="AR630" i="11" s="1"/>
  <c r="AQ630" i="11" s="1"/>
  <c r="AP630" i="11" s="1"/>
  <c r="AO630" i="11" s="1"/>
  <c r="AN630" i="11" s="1"/>
  <c r="AM630" i="11" s="1"/>
  <c r="AL630" i="11" s="1"/>
  <c r="AU642" i="11"/>
  <c r="AU632" i="11"/>
  <c r="AU623" i="11"/>
  <c r="AU643" i="11"/>
  <c r="P642" i="11"/>
  <c r="S642" i="11" s="1"/>
  <c r="AU633" i="11"/>
  <c r="P632" i="11"/>
  <c r="S632" i="11" s="1"/>
  <c r="AU624" i="11"/>
  <c r="P623" i="11"/>
  <c r="S623" i="11" s="1"/>
  <c r="Z640" i="11"/>
  <c r="AU634" i="11"/>
  <c r="Z630" i="11"/>
  <c r="AU626" i="11"/>
  <c r="AU635" i="11"/>
  <c r="AU627" i="11"/>
  <c r="Z642" i="11"/>
  <c r="Z632" i="11"/>
  <c r="Z623" i="11"/>
  <c r="AI611" i="9"/>
  <c r="AK611" i="9"/>
  <c r="AJ611" i="9"/>
  <c r="AK585" i="9"/>
  <c r="AI585" i="9"/>
  <c r="AJ585" i="9"/>
  <c r="AI616" i="9"/>
  <c r="AK616" i="9"/>
  <c r="AJ616" i="9"/>
  <c r="AK606" i="9"/>
  <c r="AI606" i="9"/>
  <c r="AH606" i="9" s="1"/>
  <c r="AA606" i="9" s="1"/>
  <c r="AJ606" i="9"/>
  <c r="AK632" i="9"/>
  <c r="AI632" i="9"/>
  <c r="AJ632" i="9"/>
  <c r="AI597" i="9"/>
  <c r="AK597" i="9"/>
  <c r="AJ597" i="9"/>
  <c r="AJ577" i="9"/>
  <c r="AK577" i="9"/>
  <c r="AI577" i="9"/>
  <c r="AJ603" i="9"/>
  <c r="AK603" i="9"/>
  <c r="AI603" i="9"/>
  <c r="AK594" i="9"/>
  <c r="AI594" i="9"/>
  <c r="AH594" i="9" s="1"/>
  <c r="AA594" i="9" s="1"/>
  <c r="AI592" i="9"/>
  <c r="AH592" i="9" s="1"/>
  <c r="AA592" i="9" s="1"/>
  <c r="AB592" i="9" s="1"/>
  <c r="AK592" i="9"/>
  <c r="AB560" i="9"/>
  <c r="AJ590" i="9"/>
  <c r="AK590" i="9"/>
  <c r="AJ607" i="9"/>
  <c r="AH607" i="9" s="1"/>
  <c r="AA607" i="9" s="1"/>
  <c r="AK607" i="9"/>
  <c r="AI621" i="9"/>
  <c r="AJ621" i="9"/>
  <c r="AK621" i="9"/>
  <c r="AJ600" i="9"/>
  <c r="AK600" i="9"/>
  <c r="AI600" i="9"/>
  <c r="AJ602" i="9"/>
  <c r="AI602" i="9"/>
  <c r="AH602" i="9" s="1"/>
  <c r="AA602" i="9" s="1"/>
  <c r="AB602" i="9" s="1"/>
  <c r="AB80" i="9"/>
  <c r="AK602" i="9"/>
  <c r="AR581" i="9"/>
  <c r="AQ581" i="9" s="1"/>
  <c r="AP581" i="9" s="1"/>
  <c r="AO581" i="9" s="1"/>
  <c r="AN581" i="9" s="1"/>
  <c r="AM581" i="9" s="1"/>
  <c r="AL581" i="9" s="1"/>
  <c r="AI601" i="9"/>
  <c r="AJ601" i="9"/>
  <c r="AK601" i="9"/>
  <c r="AJ605" i="9"/>
  <c r="AK605" i="9"/>
  <c r="AI605" i="9"/>
  <c r="AK588" i="9"/>
  <c r="AI588" i="9"/>
  <c r="AJ588" i="9"/>
  <c r="AB118" i="9"/>
  <c r="AI590" i="9"/>
  <c r="AH590" i="9" s="1"/>
  <c r="AA590" i="9" s="1"/>
  <c r="AJ593" i="9"/>
  <c r="AK593" i="9"/>
  <c r="AI593" i="9"/>
  <c r="AI596" i="9"/>
  <c r="AJ596" i="9"/>
  <c r="AK596" i="9"/>
  <c r="K611" i="9"/>
  <c r="AJ30" i="9"/>
  <c r="AK30" i="9"/>
  <c r="AI30" i="9"/>
  <c r="AI451" i="9"/>
  <c r="AJ451" i="9"/>
  <c r="AK451" i="9"/>
  <c r="AJ88" i="9"/>
  <c r="AK88" i="9"/>
  <c r="AI88" i="9"/>
  <c r="AI76" i="9"/>
  <c r="AJ76" i="9"/>
  <c r="AK76" i="9"/>
  <c r="K581" i="9"/>
  <c r="AC597" i="9"/>
  <c r="AT582" i="9"/>
  <c r="AS582" i="9" s="1"/>
  <c r="AR582" i="9" s="1"/>
  <c r="AQ582" i="9" s="1"/>
  <c r="AP582" i="9" s="1"/>
  <c r="AO582" i="9" s="1"/>
  <c r="AN582" i="9" s="1"/>
  <c r="AM582" i="9" s="1"/>
  <c r="AL582" i="9" s="1"/>
  <c r="AC611" i="9"/>
  <c r="S576" i="9"/>
  <c r="U576" i="9" s="1"/>
  <c r="AK429" i="9"/>
  <c r="AI429" i="9"/>
  <c r="AJ429" i="9"/>
  <c r="V597" i="9"/>
  <c r="S581" i="9"/>
  <c r="U581" i="9" s="1"/>
  <c r="S580" i="9"/>
  <c r="U580" i="9" s="1"/>
  <c r="S611" i="9"/>
  <c r="U611" i="9" s="1"/>
  <c r="S590" i="9"/>
  <c r="U590" i="9" s="1"/>
  <c r="AI341" i="9"/>
  <c r="AJ341" i="9"/>
  <c r="AK341" i="9"/>
  <c r="AK267" i="9"/>
  <c r="AJ267" i="9"/>
  <c r="AI267" i="9"/>
  <c r="AI238" i="9"/>
  <c r="AJ238" i="9"/>
  <c r="AK238" i="9"/>
  <c r="AK104" i="9"/>
  <c r="AI104" i="9"/>
  <c r="AJ104" i="9"/>
  <c r="AK171" i="9"/>
  <c r="AJ171" i="9"/>
  <c r="AI171" i="9"/>
  <c r="AI103" i="9"/>
  <c r="AJ103" i="9"/>
  <c r="AK103" i="9"/>
  <c r="AI375" i="9"/>
  <c r="AJ375" i="9"/>
  <c r="AK375" i="9"/>
  <c r="AJ215" i="9"/>
  <c r="AK215" i="9"/>
  <c r="AI215" i="9"/>
  <c r="AH215" i="9" s="1"/>
  <c r="AA215" i="9" s="1"/>
  <c r="AK163" i="9"/>
  <c r="AI163" i="9"/>
  <c r="AJ163" i="9"/>
  <c r="AI92" i="9"/>
  <c r="AJ92" i="9"/>
  <c r="AK92" i="9"/>
  <c r="AR584" i="9"/>
  <c r="AQ584" i="9" s="1"/>
  <c r="AP584" i="9" s="1"/>
  <c r="AO584" i="9" s="1"/>
  <c r="AN584" i="9" s="1"/>
  <c r="AM584" i="9" s="1"/>
  <c r="AL584" i="9" s="1"/>
  <c r="AS613" i="9"/>
  <c r="AR613" i="9" s="1"/>
  <c r="AQ613" i="9" s="1"/>
  <c r="AP613" i="9" s="1"/>
  <c r="AO613" i="9" s="1"/>
  <c r="AN613" i="9" s="1"/>
  <c r="AM613" i="9" s="1"/>
  <c r="AL613" i="9" s="1"/>
  <c r="AT589" i="9"/>
  <c r="AS589" i="9" s="1"/>
  <c r="AR589" i="9" s="1"/>
  <c r="AQ589" i="9" s="1"/>
  <c r="AP589" i="9" s="1"/>
  <c r="AO589" i="9" s="1"/>
  <c r="AN589" i="9" s="1"/>
  <c r="AM589" i="9" s="1"/>
  <c r="AL589" i="9" s="1"/>
  <c r="AI435" i="9"/>
  <c r="AJ435" i="9"/>
  <c r="AK435" i="9"/>
  <c r="AJ409" i="9"/>
  <c r="AK409" i="9"/>
  <c r="AI409" i="9"/>
  <c r="AH409" i="9" s="1"/>
  <c r="AA409" i="9" s="1"/>
  <c r="AJ212" i="9"/>
  <c r="AK212" i="9"/>
  <c r="AI212" i="9"/>
  <c r="AI335" i="9"/>
  <c r="AJ335" i="9"/>
  <c r="AK335" i="9"/>
  <c r="AK125" i="9"/>
  <c r="AJ125" i="9"/>
  <c r="AI125" i="9"/>
  <c r="AI115" i="9"/>
  <c r="AJ115" i="9"/>
  <c r="AK115" i="9"/>
  <c r="AI339" i="9"/>
  <c r="AJ339" i="9"/>
  <c r="AK339" i="9"/>
  <c r="AK310" i="9"/>
  <c r="AI310" i="9"/>
  <c r="AJ310" i="9"/>
  <c r="AJ233" i="9"/>
  <c r="AK233" i="9"/>
  <c r="AI233" i="9"/>
  <c r="AH233" i="9" s="1"/>
  <c r="AA233" i="9" s="1"/>
  <c r="AK242" i="9"/>
  <c r="AK98" i="9"/>
  <c r="AI98" i="9"/>
  <c r="AJ98" i="9"/>
  <c r="K580" i="9"/>
  <c r="AC576" i="9"/>
  <c r="AJ291" i="9"/>
  <c r="AK291" i="9"/>
  <c r="AI291" i="9"/>
  <c r="AI307" i="9"/>
  <c r="AJ307" i="9"/>
  <c r="AK307" i="9"/>
  <c r="AI415" i="9"/>
  <c r="AJ415" i="9"/>
  <c r="AK415" i="9"/>
  <c r="AI381" i="9"/>
  <c r="AK381" i="9"/>
  <c r="AJ381" i="9"/>
  <c r="AK160" i="9"/>
  <c r="AI160" i="9"/>
  <c r="AJ160" i="9"/>
  <c r="AS609" i="9"/>
  <c r="AR609" i="9" s="1"/>
  <c r="AQ609" i="9" s="1"/>
  <c r="AP609" i="9" s="1"/>
  <c r="AO609" i="9" s="1"/>
  <c r="AN609" i="9" s="1"/>
  <c r="AM609" i="9" s="1"/>
  <c r="AL609" i="9" s="1"/>
  <c r="K576" i="9"/>
  <c r="S584" i="9"/>
  <c r="U584" i="9" s="1"/>
  <c r="AI331" i="9"/>
  <c r="AJ331" i="9"/>
  <c r="AK331" i="9"/>
  <c r="AK77" i="9"/>
  <c r="AI77" i="9"/>
  <c r="AJ77" i="9"/>
  <c r="AI108" i="9"/>
  <c r="AJ108" i="9"/>
  <c r="AK108" i="9"/>
  <c r="AK145" i="9"/>
  <c r="AJ145" i="9"/>
  <c r="AI145" i="9"/>
  <c r="AJ99" i="9"/>
  <c r="AK99" i="9"/>
  <c r="AI99" i="9"/>
  <c r="AJ404" i="9"/>
  <c r="AK404" i="9"/>
  <c r="AI404" i="9"/>
  <c r="AT580" i="9"/>
  <c r="AS580" i="9" s="1"/>
  <c r="AR580" i="9" s="1"/>
  <c r="AQ580" i="9" s="1"/>
  <c r="AP580" i="9" s="1"/>
  <c r="AO580" i="9" s="1"/>
  <c r="AN580" i="9" s="1"/>
  <c r="AM580" i="9" s="1"/>
  <c r="AL580" i="9" s="1"/>
  <c r="AI144" i="9"/>
  <c r="AJ144" i="9"/>
  <c r="AK144" i="9"/>
  <c r="AI196" i="9"/>
  <c r="AJ196" i="9"/>
  <c r="AK196" i="9"/>
  <c r="AK131" i="9"/>
  <c r="AJ131" i="9"/>
  <c r="AI131" i="9"/>
  <c r="AJ64" i="9"/>
  <c r="AI64" i="9"/>
  <c r="AK64" i="9"/>
  <c r="AJ73" i="9"/>
  <c r="AK73" i="9"/>
  <c r="AI73" i="9"/>
  <c r="AJ301" i="9"/>
  <c r="AK301" i="9"/>
  <c r="AI301" i="9"/>
  <c r="AB41" i="9"/>
  <c r="AK35" i="9"/>
  <c r="AI35" i="9"/>
  <c r="AJ35" i="9"/>
  <c r="AJ63" i="9"/>
  <c r="AH63" i="9" s="1"/>
  <c r="AK63" i="9"/>
  <c r="AI109" i="9"/>
  <c r="AJ109" i="9"/>
  <c r="AI198" i="9"/>
  <c r="AJ198" i="9"/>
  <c r="AJ75" i="9"/>
  <c r="AI75" i="9"/>
  <c r="AK75" i="9"/>
  <c r="AK66" i="9"/>
  <c r="AI66" i="9"/>
  <c r="AJ66" i="9"/>
  <c r="AK149" i="9"/>
  <c r="AI149" i="9"/>
  <c r="AJ149" i="9"/>
  <c r="AI221" i="9"/>
  <c r="AJ221" i="9"/>
  <c r="AK221" i="9"/>
  <c r="AI38" i="9"/>
  <c r="AH38" i="9" s="1"/>
  <c r="AA38" i="9" s="1"/>
  <c r="AI97" i="9"/>
  <c r="AJ97" i="9"/>
  <c r="AK97" i="9"/>
  <c r="AJ136" i="9"/>
  <c r="AI136" i="9"/>
  <c r="AK136" i="9"/>
  <c r="AJ57" i="9"/>
  <c r="AK57" i="9"/>
  <c r="AI57" i="9"/>
  <c r="AJ332" i="9"/>
  <c r="AK332" i="9"/>
  <c r="AI332" i="9"/>
  <c r="AH332" i="9" s="1"/>
  <c r="AA332" i="9" s="1"/>
  <c r="AI60" i="9"/>
  <c r="AJ60" i="9"/>
  <c r="AK60" i="9"/>
  <c r="S37" i="9"/>
  <c r="Z26" i="9"/>
  <c r="G26" i="9"/>
  <c r="AU26" i="9"/>
  <c r="Z405" i="9"/>
  <c r="G405" i="9"/>
  <c r="P405" i="9"/>
  <c r="AU405" i="9"/>
  <c r="G401" i="9"/>
  <c r="AU401" i="9"/>
  <c r="Z401" i="9"/>
  <c r="P401" i="9"/>
  <c r="K381" i="9"/>
  <c r="G308" i="9"/>
  <c r="Z308" i="9"/>
  <c r="P308" i="9"/>
  <c r="AU308" i="9"/>
  <c r="Z555" i="9"/>
  <c r="AU555" i="9"/>
  <c r="G555" i="9"/>
  <c r="AU420" i="9"/>
  <c r="G420" i="9"/>
  <c r="P420" i="9"/>
  <c r="Z420" i="9"/>
  <c r="P418" i="9"/>
  <c r="Z418" i="9"/>
  <c r="G418" i="9"/>
  <c r="AU418" i="9"/>
  <c r="P440" i="9"/>
  <c r="Z440" i="9"/>
  <c r="AU440" i="9"/>
  <c r="G440" i="9"/>
  <c r="G397" i="9"/>
  <c r="P397" i="9"/>
  <c r="AU358" i="9"/>
  <c r="Z358" i="9"/>
  <c r="P312" i="9"/>
  <c r="Z312" i="9"/>
  <c r="AU312" i="9"/>
  <c r="G305" i="9"/>
  <c r="P305" i="9"/>
  <c r="S305" i="9" s="1"/>
  <c r="U305" i="9" s="1"/>
  <c r="G285" i="9"/>
  <c r="Z285" i="9"/>
  <c r="AA285" i="9" s="1"/>
  <c r="AU159" i="9"/>
  <c r="Z159" i="9"/>
  <c r="G159" i="9"/>
  <c r="G610" i="9"/>
  <c r="Z610" i="9"/>
  <c r="AU610" i="9"/>
  <c r="S294" i="9"/>
  <c r="S258" i="9"/>
  <c r="AT559" i="9"/>
  <c r="AS559" i="9" s="1"/>
  <c r="AR559" i="9"/>
  <c r="AQ559" i="9" s="1"/>
  <c r="AP559" i="9" s="1"/>
  <c r="AO559" i="9" s="1"/>
  <c r="AN559" i="9" s="1"/>
  <c r="AM559" i="9" s="1"/>
  <c r="AL559" i="9" s="1"/>
  <c r="P552" i="9"/>
  <c r="Z552" i="9"/>
  <c r="AU552" i="9"/>
  <c r="G552" i="9"/>
  <c r="Z411" i="9"/>
  <c r="G411" i="9"/>
  <c r="P411" i="9"/>
  <c r="AU411" i="9"/>
  <c r="AS309" i="9"/>
  <c r="AR309" i="9" s="1"/>
  <c r="AQ309" i="9" s="1"/>
  <c r="AP309" i="9" s="1"/>
  <c r="AO309" i="9" s="1"/>
  <c r="AN309" i="9" s="1"/>
  <c r="AM309" i="9" s="1"/>
  <c r="AL309" i="9" s="1"/>
  <c r="AT286" i="9"/>
  <c r="AS286" i="9" s="1"/>
  <c r="AR286" i="9" s="1"/>
  <c r="AQ286" i="9" s="1"/>
  <c r="AP286" i="9" s="1"/>
  <c r="AO286" i="9" s="1"/>
  <c r="AN286" i="9" s="1"/>
  <c r="AM286" i="9" s="1"/>
  <c r="AL286" i="9" s="1"/>
  <c r="P152" i="9"/>
  <c r="AU152" i="9"/>
  <c r="G146" i="9"/>
  <c r="Z146" i="9"/>
  <c r="Z71" i="9"/>
  <c r="AU71" i="9"/>
  <c r="G71" i="9"/>
  <c r="Z574" i="9"/>
  <c r="AU574" i="9"/>
  <c r="P574" i="9"/>
  <c r="G574" i="9"/>
  <c r="P572" i="9"/>
  <c r="G572" i="9"/>
  <c r="AU572" i="9"/>
  <c r="Z570" i="9"/>
  <c r="AU570" i="9"/>
  <c r="P570" i="9"/>
  <c r="G570" i="9"/>
  <c r="AU561" i="9"/>
  <c r="G561" i="9"/>
  <c r="P561" i="9"/>
  <c r="AU319" i="9"/>
  <c r="P319" i="9"/>
  <c r="S319" i="9" s="1"/>
  <c r="U319" i="9" s="1"/>
  <c r="G319" i="9"/>
  <c r="Z319" i="9"/>
  <c r="P307" i="9"/>
  <c r="G307" i="9"/>
  <c r="Z307" i="9"/>
  <c r="AC294" i="9"/>
  <c r="Z513" i="9"/>
  <c r="P513" i="9"/>
  <c r="AU505" i="9"/>
  <c r="G505" i="9"/>
  <c r="P505" i="9"/>
  <c r="Z505" i="9"/>
  <c r="G483" i="9"/>
  <c r="P483" i="9"/>
  <c r="Z483" i="9"/>
  <c r="P350" i="9"/>
  <c r="Z350" i="9"/>
  <c r="AU350" i="9"/>
  <c r="G321" i="9"/>
  <c r="AU321" i="9"/>
  <c r="Z321" i="9"/>
  <c r="K296" i="9"/>
  <c r="AU515" i="9"/>
  <c r="G515" i="9"/>
  <c r="P515" i="9"/>
  <c r="Z515" i="9"/>
  <c r="P489" i="9"/>
  <c r="G489" i="9"/>
  <c r="AU489" i="9"/>
  <c r="G460" i="9"/>
  <c r="AU460" i="9"/>
  <c r="P386" i="9"/>
  <c r="Z386" i="9"/>
  <c r="AA386" i="9" s="1"/>
  <c r="G386" i="9"/>
  <c r="Z327" i="9"/>
  <c r="AA327" i="9" s="1"/>
  <c r="G327" i="9"/>
  <c r="Z302" i="9"/>
  <c r="G302" i="9"/>
  <c r="P302" i="9"/>
  <c r="S302" i="9" s="1"/>
  <c r="U302" i="9" s="1"/>
  <c r="AT296" i="9"/>
  <c r="AS296" i="9" s="1"/>
  <c r="AR296" i="9" s="1"/>
  <c r="AQ296" i="9" s="1"/>
  <c r="AP296" i="9" s="1"/>
  <c r="AO296" i="9" s="1"/>
  <c r="AN296" i="9" s="1"/>
  <c r="AM296" i="9" s="1"/>
  <c r="AL296" i="9" s="1"/>
  <c r="P519" i="9"/>
  <c r="G519" i="9"/>
  <c r="AU519" i="9"/>
  <c r="K437" i="9"/>
  <c r="AU394" i="9"/>
  <c r="P394" i="9"/>
  <c r="G394" i="9"/>
  <c r="AT392" i="9"/>
  <c r="AS392" i="9" s="1"/>
  <c r="AR392" i="9" s="1"/>
  <c r="AQ392" i="9" s="1"/>
  <c r="AP392" i="9" s="1"/>
  <c r="AO392" i="9" s="1"/>
  <c r="AN392" i="9" s="1"/>
  <c r="AM392" i="9" s="1"/>
  <c r="AL392" i="9" s="1"/>
  <c r="Z272" i="9"/>
  <c r="AA272" i="9" s="1"/>
  <c r="G272" i="9"/>
  <c r="AS265" i="9"/>
  <c r="AR265" i="9" s="1"/>
  <c r="AQ265" i="9" s="1"/>
  <c r="AP265" i="9" s="1"/>
  <c r="AO265" i="9" s="1"/>
  <c r="AN265" i="9" s="1"/>
  <c r="AM265" i="9" s="1"/>
  <c r="AL265" i="9" s="1"/>
  <c r="P553" i="9"/>
  <c r="Z553" i="9"/>
  <c r="AU553" i="9"/>
  <c r="G553" i="9"/>
  <c r="AU537" i="9"/>
  <c r="P537" i="9"/>
  <c r="Z537" i="9"/>
  <c r="AS390" i="9"/>
  <c r="AR390" i="9" s="1"/>
  <c r="AQ390" i="9" s="1"/>
  <c r="AP390" i="9" s="1"/>
  <c r="AO390" i="9" s="1"/>
  <c r="AN390" i="9" s="1"/>
  <c r="AM390" i="9" s="1"/>
  <c r="AL390" i="9" s="1"/>
  <c r="P331" i="9"/>
  <c r="G331" i="9"/>
  <c r="Z331" i="9"/>
  <c r="P324" i="9"/>
  <c r="Z324" i="9"/>
  <c r="AU324" i="9"/>
  <c r="G281" i="9"/>
  <c r="S281" i="9" s="1"/>
  <c r="U281" i="9" s="1"/>
  <c r="AU281" i="9"/>
  <c r="P619" i="9"/>
  <c r="G619" i="9"/>
  <c r="Z619" i="9"/>
  <c r="S298" i="9"/>
  <c r="AU436" i="9"/>
  <c r="P436" i="9"/>
  <c r="Z436" i="9"/>
  <c r="Z434" i="9"/>
  <c r="G434" i="9"/>
  <c r="Z414" i="9"/>
  <c r="AU414" i="9"/>
  <c r="G414" i="9"/>
  <c r="P414" i="9"/>
  <c r="G254" i="9"/>
  <c r="AU254" i="9"/>
  <c r="Z254" i="9"/>
  <c r="G150" i="9"/>
  <c r="AU150" i="9"/>
  <c r="Z150" i="9"/>
  <c r="P633" i="9"/>
  <c r="G633" i="9"/>
  <c r="K633" i="9" s="1"/>
  <c r="Z633" i="9"/>
  <c r="Z565" i="9"/>
  <c r="AU565" i="9"/>
  <c r="G565" i="9"/>
  <c r="G518" i="9"/>
  <c r="Z518" i="9"/>
  <c r="P516" i="9"/>
  <c r="AU516" i="9"/>
  <c r="G480" i="9"/>
  <c r="Z449" i="9"/>
  <c r="AA449" i="9" s="1"/>
  <c r="G449" i="9"/>
  <c r="Z439" i="9"/>
  <c r="G439" i="9"/>
  <c r="G410" i="9"/>
  <c r="AU410" i="9"/>
  <c r="P410" i="9"/>
  <c r="P406" i="9"/>
  <c r="Z406" i="9"/>
  <c r="AU406" i="9"/>
  <c r="AU158" i="9"/>
  <c r="Z158" i="9"/>
  <c r="G158" i="9"/>
  <c r="G128" i="9"/>
  <c r="AU128" i="9"/>
  <c r="Z128" i="9"/>
  <c r="G615" i="9"/>
  <c r="Z615" i="9"/>
  <c r="AU615" i="9"/>
  <c r="AU612" i="9"/>
  <c r="Z612" i="9"/>
  <c r="G579" i="9"/>
  <c r="AU579" i="9"/>
  <c r="S328" i="9"/>
  <c r="U328" i="9" s="1"/>
  <c r="P556" i="9"/>
  <c r="G556" i="9"/>
  <c r="Z554" i="9"/>
  <c r="AU554" i="9"/>
  <c r="P554" i="9"/>
  <c r="AU512" i="9"/>
  <c r="G512" i="9"/>
  <c r="P512" i="9"/>
  <c r="Z404" i="9"/>
  <c r="G404" i="9"/>
  <c r="Z276" i="9"/>
  <c r="G276" i="9"/>
  <c r="Z204" i="9"/>
  <c r="P204" i="9"/>
  <c r="G204" i="9"/>
  <c r="AU39" i="9"/>
  <c r="Z39" i="9"/>
  <c r="AU558" i="9"/>
  <c r="P558" i="9"/>
  <c r="Z435" i="9"/>
  <c r="G417" i="9"/>
  <c r="Z407" i="9"/>
  <c r="Z389" i="9"/>
  <c r="AA389" i="9" s="1"/>
  <c r="Z309" i="9"/>
  <c r="G309" i="9"/>
  <c r="AU225" i="9"/>
  <c r="G225" i="9"/>
  <c r="Z74" i="9"/>
  <c r="G74" i="9"/>
  <c r="Z617" i="9"/>
  <c r="AU617" i="9"/>
  <c r="G617" i="9"/>
  <c r="P638" i="9"/>
  <c r="Z638" i="9"/>
  <c r="G638" i="9"/>
  <c r="K638" i="9" s="1"/>
  <c r="AU459" i="9"/>
  <c r="P402" i="9"/>
  <c r="G402" i="9"/>
  <c r="AU261" i="9"/>
  <c r="G261" i="9"/>
  <c r="V261" i="9" s="1"/>
  <c r="Z255" i="9"/>
  <c r="G255" i="9"/>
  <c r="R105" i="9"/>
  <c r="Z105" i="9"/>
  <c r="AA105" i="9" s="1"/>
  <c r="Z76" i="9"/>
  <c r="G76" i="9"/>
  <c r="P568" i="9"/>
  <c r="Z568" i="9"/>
  <c r="AA568" i="9" s="1"/>
  <c r="AU566" i="9"/>
  <c r="P566" i="9"/>
  <c r="G566" i="9"/>
  <c r="P517" i="9"/>
  <c r="G517" i="9"/>
  <c r="Z451" i="9"/>
  <c r="G451" i="9"/>
  <c r="Z413" i="9"/>
  <c r="AA413" i="9" s="1"/>
  <c r="G413" i="9"/>
  <c r="AU231" i="9"/>
  <c r="P231" i="9"/>
  <c r="G203" i="9"/>
  <c r="Z203" i="9"/>
  <c r="AA203" i="9" s="1"/>
  <c r="Z197" i="9"/>
  <c r="AU197" i="9"/>
  <c r="G197" i="9"/>
  <c r="AU142" i="9"/>
  <c r="Z142" i="9"/>
  <c r="G142" i="9"/>
  <c r="S142" i="9" s="1"/>
  <c r="U142" i="9" s="1"/>
  <c r="AU587" i="9"/>
  <c r="G587" i="9"/>
  <c r="G583" i="9"/>
  <c r="AU583" i="9"/>
  <c r="AU252" i="9"/>
  <c r="Z252" i="9"/>
  <c r="G221" i="9"/>
  <c r="Z189" i="9"/>
  <c r="G189" i="9"/>
  <c r="S189" i="9" s="1"/>
  <c r="U189" i="9" s="1"/>
  <c r="G181" i="9"/>
  <c r="S181" i="9" s="1"/>
  <c r="U181" i="9" s="1"/>
  <c r="AU181" i="9"/>
  <c r="G154" i="9"/>
  <c r="G22" i="9"/>
  <c r="AU22" i="9"/>
  <c r="Z257" i="9"/>
  <c r="P257" i="9"/>
  <c r="G229" i="9"/>
  <c r="AU229" i="9"/>
  <c r="Z177" i="9"/>
  <c r="G177" i="9"/>
  <c r="AU177" i="9"/>
  <c r="AT169" i="9"/>
  <c r="AS169" i="9" s="1"/>
  <c r="AR169" i="9" s="1"/>
  <c r="AQ169" i="9" s="1"/>
  <c r="AP169" i="9" s="1"/>
  <c r="AO169" i="9" s="1"/>
  <c r="AN169" i="9" s="1"/>
  <c r="AM169" i="9" s="1"/>
  <c r="AL169" i="9" s="1"/>
  <c r="Z48" i="9"/>
  <c r="AA48" i="9" s="1"/>
  <c r="G48" i="9"/>
  <c r="G44" i="9"/>
  <c r="AU44" i="9"/>
  <c r="Z188" i="9"/>
  <c r="G188" i="9"/>
  <c r="G155" i="9"/>
  <c r="AU155" i="9"/>
  <c r="Z57" i="9"/>
  <c r="G57" i="9"/>
  <c r="AU56" i="9"/>
  <c r="G56" i="9"/>
  <c r="AU257" i="9"/>
  <c r="G228" i="9"/>
  <c r="Z228" i="9"/>
  <c r="AU206" i="9"/>
  <c r="Z196" i="9"/>
  <c r="G196" i="9"/>
  <c r="AU151" i="9"/>
  <c r="Z151" i="9"/>
  <c r="Z58" i="9"/>
  <c r="AU55" i="9"/>
  <c r="Z55" i="9"/>
  <c r="AU53" i="9"/>
  <c r="Z53" i="9"/>
  <c r="AU51" i="9"/>
  <c r="Z51" i="9"/>
  <c r="Z22" i="9"/>
  <c r="P628" i="9"/>
  <c r="Z628" i="9"/>
  <c r="G628" i="9"/>
  <c r="Z259" i="9"/>
  <c r="Z229" i="9"/>
  <c r="Z181" i="9"/>
  <c r="AU140" i="9"/>
  <c r="Z63" i="9"/>
  <c r="AA63" i="9" s="1"/>
  <c r="G63" i="9"/>
  <c r="Z621" i="9"/>
  <c r="G621" i="9"/>
  <c r="AU591" i="9"/>
  <c r="AU246" i="9"/>
  <c r="AU241" i="9"/>
  <c r="AU235" i="9"/>
  <c r="AU23" i="9"/>
  <c r="P168" i="9"/>
  <c r="Z624" i="9"/>
  <c r="G620" i="9"/>
  <c r="Z620" i="9"/>
  <c r="P620" i="9"/>
  <c r="AU620" i="9"/>
  <c r="G634" i="9"/>
  <c r="Z634" i="9"/>
  <c r="P634" i="9"/>
  <c r="AU634" i="9"/>
  <c r="G636" i="9"/>
  <c r="Z636" i="9"/>
  <c r="P636" i="9"/>
  <c r="AU636" i="9"/>
  <c r="G629" i="9"/>
  <c r="Z629" i="9"/>
  <c r="P629" i="9"/>
  <c r="AU629" i="9"/>
  <c r="G623" i="9"/>
  <c r="Z623" i="9"/>
  <c r="P623" i="9"/>
  <c r="AU623" i="9"/>
  <c r="G627" i="9"/>
  <c r="Z627" i="9"/>
  <c r="P627" i="9"/>
  <c r="AU627" i="9"/>
  <c r="G625" i="9"/>
  <c r="Z625" i="9"/>
  <c r="P625" i="9"/>
  <c r="AU625" i="9"/>
  <c r="G631" i="9"/>
  <c r="Z631" i="9"/>
  <c r="P631" i="9"/>
  <c r="AU631" i="9"/>
  <c r="G618" i="9"/>
  <c r="Z618" i="9"/>
  <c r="P618" i="9"/>
  <c r="AU618" i="9"/>
  <c r="G637" i="9"/>
  <c r="Z637" i="9"/>
  <c r="P637" i="9"/>
  <c r="AU637" i="9"/>
  <c r="G622" i="9"/>
  <c r="Z622" i="9"/>
  <c r="P622" i="9"/>
  <c r="AU622" i="9"/>
  <c r="G626" i="9"/>
  <c r="Z626" i="9"/>
  <c r="P626" i="9"/>
  <c r="AU626" i="9"/>
  <c r="G639" i="9"/>
  <c r="Z639" i="9"/>
  <c r="P639" i="9"/>
  <c r="AU639" i="9"/>
  <c r="G630" i="9"/>
  <c r="Z630" i="9"/>
  <c r="P630" i="9"/>
  <c r="AU630" i="9"/>
  <c r="G614" i="9"/>
  <c r="Z614" i="9"/>
  <c r="D15" i="9"/>
  <c r="C19" i="9" s="1"/>
  <c r="P614" i="9"/>
  <c r="AU614" i="9"/>
  <c r="K624" i="9"/>
  <c r="K619" i="9"/>
  <c r="AU638" i="9"/>
  <c r="AU633" i="9"/>
  <c r="AU628" i="9"/>
  <c r="AU624" i="9"/>
  <c r="AU619" i="9"/>
  <c r="AB162" i="8"/>
  <c r="AB72" i="8"/>
  <c r="AB549" i="8"/>
  <c r="AB254" i="8"/>
  <c r="AB276" i="8"/>
  <c r="AB182" i="8"/>
  <c r="AB82" i="8"/>
  <c r="AB279" i="8"/>
  <c r="U585" i="8"/>
  <c r="AB530" i="8"/>
  <c r="AB121" i="8"/>
  <c r="AB41" i="8"/>
  <c r="AE461" i="8"/>
  <c r="AB461" i="8"/>
  <c r="AB86" i="8"/>
  <c r="AB104" i="8"/>
  <c r="AB56" i="8"/>
  <c r="AI634" i="8"/>
  <c r="AJ634" i="8"/>
  <c r="AK634" i="8"/>
  <c r="AB515" i="8"/>
  <c r="AB293" i="8"/>
  <c r="AB183" i="8"/>
  <c r="AO645" i="8"/>
  <c r="AN645" i="8" s="1"/>
  <c r="AM645" i="8" s="1"/>
  <c r="AL645" i="8" s="1"/>
  <c r="AJ326" i="8"/>
  <c r="AI326" i="8"/>
  <c r="AH326" i="8" s="1"/>
  <c r="AA326" i="8" s="1"/>
  <c r="AK326" i="8"/>
  <c r="AK383" i="8"/>
  <c r="AI383" i="8"/>
  <c r="AJ383" i="8"/>
  <c r="AJ189" i="8"/>
  <c r="AK189" i="8"/>
  <c r="AI189" i="8"/>
  <c r="AI220" i="8"/>
  <c r="AK220" i="8"/>
  <c r="AJ220" i="8"/>
  <c r="AK47" i="8"/>
  <c r="AI47" i="8"/>
  <c r="AH47" i="8" s="1"/>
  <c r="AA47" i="8" s="1"/>
  <c r="AJ47" i="8"/>
  <c r="AK208" i="8"/>
  <c r="AJ208" i="8"/>
  <c r="AI208" i="8"/>
  <c r="AH208" i="8" s="1"/>
  <c r="AA208" i="8" s="1"/>
  <c r="AI76" i="8"/>
  <c r="AJ76" i="8"/>
  <c r="AK76" i="8"/>
  <c r="AJ514" i="8"/>
  <c r="AK514" i="8"/>
  <c r="AI514" i="8"/>
  <c r="AK399" i="8"/>
  <c r="AI399" i="8"/>
  <c r="AJ399" i="8"/>
  <c r="AB138" i="8"/>
  <c r="AK421" i="8"/>
  <c r="AI421" i="8"/>
  <c r="AJ421" i="8"/>
  <c r="AI274" i="8"/>
  <c r="AJ274" i="8"/>
  <c r="AK274" i="8"/>
  <c r="AK98" i="8"/>
  <c r="AI98" i="8"/>
  <c r="AJ98" i="8"/>
  <c r="AK105" i="8"/>
  <c r="AI105" i="8"/>
  <c r="AJ105" i="8"/>
  <c r="AI50" i="8"/>
  <c r="AJ50" i="8"/>
  <c r="AK50" i="8"/>
  <c r="AK407" i="8"/>
  <c r="AI407" i="8"/>
  <c r="AJ407" i="8"/>
  <c r="AI281" i="8"/>
  <c r="AJ281" i="8"/>
  <c r="AK281" i="8"/>
  <c r="AJ232" i="8"/>
  <c r="AI232" i="8"/>
  <c r="AK232" i="8"/>
  <c r="AK409" i="8"/>
  <c r="AI409" i="8"/>
  <c r="AJ409" i="8"/>
  <c r="AI339" i="8"/>
  <c r="AJ339" i="8"/>
  <c r="AK339" i="8"/>
  <c r="AI413" i="8"/>
  <c r="AJ413" i="8"/>
  <c r="AK413" i="8"/>
  <c r="AJ167" i="8"/>
  <c r="AK167" i="8"/>
  <c r="AI167" i="8"/>
  <c r="AI149" i="8"/>
  <c r="AJ149" i="8"/>
  <c r="AK149" i="8"/>
  <c r="AI217" i="8"/>
  <c r="AJ217" i="8"/>
  <c r="AK217" i="8"/>
  <c r="AJ112" i="8"/>
  <c r="AK112" i="8"/>
  <c r="AI112" i="8"/>
  <c r="AK85" i="8"/>
  <c r="AI85" i="8"/>
  <c r="AJ85" i="8"/>
  <c r="AK265" i="8"/>
  <c r="AJ265" i="8"/>
  <c r="AI265" i="8"/>
  <c r="AB207" i="8"/>
  <c r="AJ318" i="8"/>
  <c r="AI318" i="8"/>
  <c r="AK318" i="8"/>
  <c r="AJ71" i="8"/>
  <c r="AK71" i="8"/>
  <c r="AI71" i="8"/>
  <c r="AJ73" i="8"/>
  <c r="AI73" i="8"/>
  <c r="AK73" i="8"/>
  <c r="AJ160" i="8"/>
  <c r="AK160" i="8"/>
  <c r="AI160" i="8"/>
  <c r="AH160" i="8" s="1"/>
  <c r="AA160" i="8" s="1"/>
  <c r="AJ338" i="8"/>
  <c r="AK338" i="8"/>
  <c r="AI338" i="8"/>
  <c r="AI620" i="8"/>
  <c r="AH620" i="8" s="1"/>
  <c r="AA620" i="8" s="1"/>
  <c r="AK620" i="8"/>
  <c r="AJ620" i="8"/>
  <c r="AI412" i="8"/>
  <c r="AJ412" i="8"/>
  <c r="AK412" i="8"/>
  <c r="AJ410" i="8"/>
  <c r="AK410" i="8"/>
  <c r="AI410" i="8"/>
  <c r="AH410" i="8" s="1"/>
  <c r="AA410" i="8" s="1"/>
  <c r="AI474" i="8"/>
  <c r="AJ474" i="8"/>
  <c r="AK474" i="8"/>
  <c r="AI414" i="8"/>
  <c r="AJ414" i="8"/>
  <c r="AK414" i="8"/>
  <c r="AI259" i="8"/>
  <c r="AK259" i="8"/>
  <c r="AJ259" i="8"/>
  <c r="AK283" i="8"/>
  <c r="AI283" i="8"/>
  <c r="AJ283" i="8"/>
  <c r="AK235" i="8"/>
  <c r="AI235" i="8"/>
  <c r="AJ235" i="8"/>
  <c r="AJ135" i="8"/>
  <c r="AK135" i="8"/>
  <c r="AI135" i="8"/>
  <c r="AK69" i="8"/>
  <c r="AI69" i="8"/>
  <c r="AJ69" i="8"/>
  <c r="AJ107" i="8"/>
  <c r="AK107" i="8"/>
  <c r="AI107" i="8"/>
  <c r="AI331" i="8"/>
  <c r="AK331" i="8"/>
  <c r="AJ331" i="8"/>
  <c r="AI266" i="8"/>
  <c r="AJ266" i="8"/>
  <c r="AK266" i="8"/>
  <c r="AK451" i="8"/>
  <c r="AI451" i="8"/>
  <c r="AJ451" i="8"/>
  <c r="AJ365" i="8"/>
  <c r="AK365" i="8"/>
  <c r="AI365" i="8"/>
  <c r="AK343" i="8"/>
  <c r="AI343" i="8"/>
  <c r="AJ343" i="8"/>
  <c r="AI159" i="8"/>
  <c r="AJ159" i="8"/>
  <c r="AK159" i="8"/>
  <c r="AI48" i="8"/>
  <c r="AJ48" i="8"/>
  <c r="AK48" i="8"/>
  <c r="AK308" i="8"/>
  <c r="AI308" i="8"/>
  <c r="AJ308" i="8"/>
  <c r="AB557" i="8"/>
  <c r="AI289" i="8"/>
  <c r="AJ289" i="8"/>
  <c r="AK289" i="8"/>
  <c r="AI246" i="8"/>
  <c r="AJ246" i="8"/>
  <c r="AK246" i="8"/>
  <c r="AK163" i="8"/>
  <c r="AI163" i="8"/>
  <c r="AJ163" i="8"/>
  <c r="AK197" i="8"/>
  <c r="AI197" i="8"/>
  <c r="AJ197" i="8"/>
  <c r="AI23" i="8"/>
  <c r="AH23" i="8" s="1"/>
  <c r="AA23" i="8" s="1"/>
  <c r="AJ23" i="8"/>
  <c r="AK23" i="8"/>
  <c r="AK531" i="8"/>
  <c r="AI531" i="8"/>
  <c r="AJ531" i="8"/>
  <c r="AI441" i="8"/>
  <c r="AJ441" i="8"/>
  <c r="AK441" i="8"/>
  <c r="AK36" i="8"/>
  <c r="AI36" i="8"/>
  <c r="AJ36" i="8"/>
  <c r="AJ212" i="8"/>
  <c r="AI212" i="8"/>
  <c r="AK212" i="8"/>
  <c r="AI558" i="8"/>
  <c r="AH558" i="8" s="1"/>
  <c r="AA558" i="8" s="1"/>
  <c r="AJ558" i="8"/>
  <c r="AK558" i="8"/>
  <c r="AI606" i="8"/>
  <c r="AJ606" i="8"/>
  <c r="AK606" i="8"/>
  <c r="AT561" i="8"/>
  <c r="AS561" i="8" s="1"/>
  <c r="AR561" i="8" s="1"/>
  <c r="AQ561" i="8" s="1"/>
  <c r="AP561" i="8" s="1"/>
  <c r="AO561" i="8" s="1"/>
  <c r="AN561" i="8" s="1"/>
  <c r="AM561" i="8" s="1"/>
  <c r="AL561" i="8" s="1"/>
  <c r="G540" i="8"/>
  <c r="AU540" i="8"/>
  <c r="Z540" i="8"/>
  <c r="AT520" i="8"/>
  <c r="AS520" i="8" s="1"/>
  <c r="AR520" i="8" s="1"/>
  <c r="AQ520" i="8" s="1"/>
  <c r="AP520" i="8" s="1"/>
  <c r="AO520" i="8" s="1"/>
  <c r="AN520" i="8" s="1"/>
  <c r="AM520" i="8" s="1"/>
  <c r="AL520" i="8" s="1"/>
  <c r="K366" i="8"/>
  <c r="AC366" i="8"/>
  <c r="AT340" i="8"/>
  <c r="AS340" i="8" s="1"/>
  <c r="AR340" i="8" s="1"/>
  <c r="AQ340" i="8" s="1"/>
  <c r="AP340" i="8" s="1"/>
  <c r="AO340" i="8" s="1"/>
  <c r="AN340" i="8" s="1"/>
  <c r="AM340" i="8" s="1"/>
  <c r="AL340" i="8" s="1"/>
  <c r="AU304" i="8"/>
  <c r="P304" i="8"/>
  <c r="Z304" i="8"/>
  <c r="G304" i="8"/>
  <c r="G271" i="8"/>
  <c r="Z271" i="8"/>
  <c r="AU271" i="8"/>
  <c r="AJ200" i="8"/>
  <c r="AK200" i="8"/>
  <c r="AI200" i="8"/>
  <c r="AK214" i="8"/>
  <c r="AI214" i="8"/>
  <c r="AJ214" i="8"/>
  <c r="AI24" i="8"/>
  <c r="AJ24" i="8"/>
  <c r="AK24" i="8"/>
  <c r="AK227" i="8"/>
  <c r="AI227" i="8"/>
  <c r="AJ227" i="8"/>
  <c r="AJ178" i="8"/>
  <c r="AK178" i="8"/>
  <c r="AI178" i="8"/>
  <c r="G136" i="8"/>
  <c r="AK296" i="8"/>
  <c r="AJ296" i="8"/>
  <c r="AH296" i="8" s="1"/>
  <c r="AA296" i="8" s="1"/>
  <c r="P164" i="8"/>
  <c r="Z164" i="8"/>
  <c r="AU164" i="8"/>
  <c r="Z148" i="8"/>
  <c r="G148" i="8"/>
  <c r="AC148" i="8" s="1"/>
  <c r="AU148" i="8"/>
  <c r="G127" i="8"/>
  <c r="AU127" i="8"/>
  <c r="Z127" i="8"/>
  <c r="P127" i="8"/>
  <c r="AU119" i="8"/>
  <c r="G119" i="8"/>
  <c r="Z119" i="8"/>
  <c r="P119" i="8"/>
  <c r="AU111" i="8"/>
  <c r="Z111" i="8"/>
  <c r="G111" i="8"/>
  <c r="G99" i="8"/>
  <c r="AU99" i="8"/>
  <c r="Z99" i="8"/>
  <c r="P92" i="8"/>
  <c r="Z92" i="8"/>
  <c r="AU92" i="8"/>
  <c r="G92" i="8"/>
  <c r="G26" i="8"/>
  <c r="AU26" i="8"/>
  <c r="Z26" i="8"/>
  <c r="D16" i="8"/>
  <c r="D19" i="8" s="1"/>
  <c r="P26" i="8"/>
  <c r="P646" i="8"/>
  <c r="AC646" i="8" s="1"/>
  <c r="G646" i="8"/>
  <c r="Z646" i="8"/>
  <c r="P632" i="8"/>
  <c r="G632" i="8"/>
  <c r="K632" i="8" s="1"/>
  <c r="Z632" i="8"/>
  <c r="AU136" i="8"/>
  <c r="AK299" i="8"/>
  <c r="AI299" i="8"/>
  <c r="AJ299" i="8"/>
  <c r="AK219" i="8"/>
  <c r="AI219" i="8"/>
  <c r="AJ219" i="8"/>
  <c r="AJ562" i="8"/>
  <c r="AK562" i="8"/>
  <c r="AI562" i="8"/>
  <c r="AI578" i="8"/>
  <c r="AH578" i="8" s="1"/>
  <c r="AA578" i="8" s="1"/>
  <c r="AK578" i="8"/>
  <c r="AK273" i="8"/>
  <c r="AJ273" i="8"/>
  <c r="AH273" i="8" s="1"/>
  <c r="AA273" i="8" s="1"/>
  <c r="AK315" i="8"/>
  <c r="AJ315" i="8"/>
  <c r="AH315" i="8" s="1"/>
  <c r="AA315" i="8" s="1"/>
  <c r="AK64" i="8"/>
  <c r="AJ64" i="8"/>
  <c r="AH64" i="8" s="1"/>
  <c r="AA64" i="8" s="1"/>
  <c r="AI294" i="8"/>
  <c r="AJ294" i="8"/>
  <c r="AK203" i="8"/>
  <c r="AI203" i="8"/>
  <c r="AJ203" i="8"/>
  <c r="AI587" i="8"/>
  <c r="AJ587" i="8"/>
  <c r="AK587" i="8"/>
  <c r="G164" i="8"/>
  <c r="AK194" i="8"/>
  <c r="AJ194" i="8"/>
  <c r="AH194" i="8" s="1"/>
  <c r="AI277" i="8"/>
  <c r="AH277" i="8" s="1"/>
  <c r="AA277" i="8" s="1"/>
  <c r="AK277" i="8"/>
  <c r="AK303" i="8"/>
  <c r="AJ303" i="8"/>
  <c r="AI303" i="8"/>
  <c r="AI566" i="8"/>
  <c r="AJ566" i="8"/>
  <c r="AK566" i="8"/>
  <c r="S138" i="8"/>
  <c r="U138" i="8" s="1"/>
  <c r="S25" i="8"/>
  <c r="U25" i="8" s="1"/>
  <c r="S55" i="8"/>
  <c r="S366" i="8"/>
  <c r="U366" i="8" s="1"/>
  <c r="Z565" i="8"/>
  <c r="AU565" i="8"/>
  <c r="AU563" i="8"/>
  <c r="Z563" i="8"/>
  <c r="G563" i="8"/>
  <c r="AS584" i="8"/>
  <c r="AR584" i="8" s="1"/>
  <c r="AQ584" i="8" s="1"/>
  <c r="AP584" i="8" s="1"/>
  <c r="AO584" i="8" s="1"/>
  <c r="AN584" i="8" s="1"/>
  <c r="AM584" i="8" s="1"/>
  <c r="AL584" i="8" s="1"/>
  <c r="AO574" i="8"/>
  <c r="AN574" i="8" s="1"/>
  <c r="AM574" i="8" s="1"/>
  <c r="AL574" i="8" s="1"/>
  <c r="AT569" i="8"/>
  <c r="AS569" i="8" s="1"/>
  <c r="AR569" i="8" s="1"/>
  <c r="AQ569" i="8" s="1"/>
  <c r="AP569" i="8" s="1"/>
  <c r="AO569" i="8" s="1"/>
  <c r="AN569" i="8" s="1"/>
  <c r="AM569" i="8" s="1"/>
  <c r="AL569" i="8" s="1"/>
  <c r="Z567" i="8"/>
  <c r="AU567" i="8"/>
  <c r="P567" i="8"/>
  <c r="G567" i="8"/>
  <c r="Z604" i="8"/>
  <c r="AU604" i="8"/>
  <c r="AU602" i="8"/>
  <c r="G602" i="8"/>
  <c r="AT597" i="8"/>
  <c r="AS597" i="8" s="1"/>
  <c r="AR597" i="8" s="1"/>
  <c r="AQ597" i="8" s="1"/>
  <c r="AP597" i="8" s="1"/>
  <c r="AO597" i="8" s="1"/>
  <c r="AN597" i="8" s="1"/>
  <c r="AM597" i="8" s="1"/>
  <c r="AL597" i="8" s="1"/>
  <c r="S259" i="8"/>
  <c r="U259" i="8" s="1"/>
  <c r="P609" i="8"/>
  <c r="Z609" i="8"/>
  <c r="AU609" i="8"/>
  <c r="G609" i="8"/>
  <c r="AT607" i="8"/>
  <c r="AS607" i="8"/>
  <c r="AR607" i="8" s="1"/>
  <c r="AQ607" i="8" s="1"/>
  <c r="AP607" i="8" s="1"/>
  <c r="AO607" i="8" s="1"/>
  <c r="AN607" i="8" s="1"/>
  <c r="AM607" i="8" s="1"/>
  <c r="AL607" i="8" s="1"/>
  <c r="S133" i="8"/>
  <c r="G614" i="8"/>
  <c r="P614" i="8"/>
  <c r="Z614" i="8"/>
  <c r="Z595" i="8"/>
  <c r="AU595" i="8"/>
  <c r="AT593" i="8"/>
  <c r="AU439" i="8"/>
  <c r="P439" i="8"/>
  <c r="G439" i="8"/>
  <c r="G404" i="8"/>
  <c r="Z404" i="8"/>
  <c r="AA404" i="8" s="1"/>
  <c r="P628" i="8"/>
  <c r="Z628" i="8"/>
  <c r="AU628" i="8"/>
  <c r="AT625" i="8"/>
  <c r="AS625" i="8" s="1"/>
  <c r="AR625" i="8" s="1"/>
  <c r="AQ625" i="8" s="1"/>
  <c r="AP625" i="8" s="1"/>
  <c r="AO625" i="8" s="1"/>
  <c r="AN625" i="8" s="1"/>
  <c r="AM625" i="8" s="1"/>
  <c r="AL625" i="8" s="1"/>
  <c r="AU619" i="8"/>
  <c r="Z619" i="8"/>
  <c r="P619" i="8"/>
  <c r="G619" i="8"/>
  <c r="AT617" i="8"/>
  <c r="AS617" i="8"/>
  <c r="AR617" i="8" s="1"/>
  <c r="AQ617" i="8" s="1"/>
  <c r="AP617" i="8" s="1"/>
  <c r="AO617" i="8" s="1"/>
  <c r="AN617" i="8" s="1"/>
  <c r="AM617" i="8" s="1"/>
  <c r="AL617" i="8" s="1"/>
  <c r="Z611" i="8"/>
  <c r="AU611" i="8"/>
  <c r="P599" i="8"/>
  <c r="Z599" i="8"/>
  <c r="AU599" i="8"/>
  <c r="Z580" i="8"/>
  <c r="AU580" i="8"/>
  <c r="Z572" i="8"/>
  <c r="AU572" i="8"/>
  <c r="P516" i="8"/>
  <c r="Z516" i="8"/>
  <c r="AA516" i="8" s="1"/>
  <c r="G516" i="8"/>
  <c r="Z489" i="8"/>
  <c r="AU489" i="8"/>
  <c r="AU34" i="8"/>
  <c r="G34" i="8"/>
  <c r="Z34" i="8"/>
  <c r="AT630" i="8"/>
  <c r="AS630" i="8" s="1"/>
  <c r="AR630" i="8" s="1"/>
  <c r="AQ630" i="8" s="1"/>
  <c r="AP630" i="8" s="1"/>
  <c r="AO630" i="8" s="1"/>
  <c r="AN630" i="8" s="1"/>
  <c r="AM630" i="8" s="1"/>
  <c r="AL630" i="8" s="1"/>
  <c r="AU621" i="8"/>
  <c r="Z621" i="8"/>
  <c r="Z613" i="8"/>
  <c r="AU613" i="8"/>
  <c r="Z576" i="8"/>
  <c r="AU576" i="8"/>
  <c r="AU346" i="8"/>
  <c r="G346" i="8"/>
  <c r="AU282" i="8"/>
  <c r="G282" i="8"/>
  <c r="Z601" i="8"/>
  <c r="AU601" i="8"/>
  <c r="Z592" i="8"/>
  <c r="AU592" i="8"/>
  <c r="G474" i="8"/>
  <c r="Z474" i="8"/>
  <c r="G442" i="8"/>
  <c r="Z442" i="8"/>
  <c r="AA442" i="8" s="1"/>
  <c r="AU321" i="8"/>
  <c r="G321" i="8"/>
  <c r="S321" i="8" s="1"/>
  <c r="U321" i="8" s="1"/>
  <c r="Z52" i="8"/>
  <c r="AU52" i="8"/>
  <c r="P52" i="8"/>
  <c r="S417" i="8"/>
  <c r="U417" i="8" s="1"/>
  <c r="AT614" i="8"/>
  <c r="AS614" i="8" s="1"/>
  <c r="AR614" i="8" s="1"/>
  <c r="AQ614" i="8" s="1"/>
  <c r="AP614" i="8" s="1"/>
  <c r="AO614" i="8" s="1"/>
  <c r="AN614" i="8" s="1"/>
  <c r="AM614" i="8" s="1"/>
  <c r="AL614" i="8" s="1"/>
  <c r="Z596" i="8"/>
  <c r="AU596" i="8"/>
  <c r="Z560" i="8"/>
  <c r="AU560" i="8"/>
  <c r="Z519" i="8"/>
  <c r="AA519" i="8" s="1"/>
  <c r="G519" i="8"/>
  <c r="P507" i="8"/>
  <c r="Z507" i="8"/>
  <c r="AU507" i="8"/>
  <c r="G507" i="8"/>
  <c r="Z485" i="8"/>
  <c r="AU485" i="8"/>
  <c r="AS323" i="8"/>
  <c r="AR323" i="8" s="1"/>
  <c r="AQ323" i="8" s="1"/>
  <c r="AP323" i="8" s="1"/>
  <c r="AO323" i="8" s="1"/>
  <c r="AN323" i="8" s="1"/>
  <c r="AM323" i="8" s="1"/>
  <c r="AL323" i="8" s="1"/>
  <c r="AT323" i="8"/>
  <c r="AU290" i="8"/>
  <c r="G290" i="8"/>
  <c r="Z624" i="8"/>
  <c r="P624" i="8"/>
  <c r="G624" i="8"/>
  <c r="AU624" i="8"/>
  <c r="Z616" i="8"/>
  <c r="AU616" i="8"/>
  <c r="Z575" i="8"/>
  <c r="AU575" i="8"/>
  <c r="AT573" i="8"/>
  <c r="AS573" i="8" s="1"/>
  <c r="AR573" i="8" s="1"/>
  <c r="AQ573" i="8" s="1"/>
  <c r="AP573" i="8" s="1"/>
  <c r="AO573" i="8" s="1"/>
  <c r="AN573" i="8" s="1"/>
  <c r="AM573" i="8" s="1"/>
  <c r="AL573" i="8" s="1"/>
  <c r="G375" i="8"/>
  <c r="Z375" i="8"/>
  <c r="AA375" i="8" s="1"/>
  <c r="Z365" i="8"/>
  <c r="G365" i="8"/>
  <c r="AC365" i="8" s="1"/>
  <c r="Z629" i="8"/>
  <c r="AU629" i="8"/>
  <c r="P629" i="8"/>
  <c r="G629" i="8"/>
  <c r="Z600" i="8"/>
  <c r="AU600" i="8"/>
  <c r="AU589" i="8"/>
  <c r="Z581" i="8"/>
  <c r="AU581" i="8"/>
  <c r="Z420" i="8"/>
  <c r="AA420" i="8" s="1"/>
  <c r="G420" i="8"/>
  <c r="Z630" i="8"/>
  <c r="Z617" i="8"/>
  <c r="Z612" i="8"/>
  <c r="Z607" i="8"/>
  <c r="Z597" i="8"/>
  <c r="Z587" i="8"/>
  <c r="Z568" i="8"/>
  <c r="Z561" i="8"/>
  <c r="AU344" i="8"/>
  <c r="AU336" i="8"/>
  <c r="AU330" i="8"/>
  <c r="Z243" i="8"/>
  <c r="AU243" i="8"/>
  <c r="G173" i="8"/>
  <c r="Z173" i="8"/>
  <c r="AA173" i="8" s="1"/>
  <c r="Z28" i="8"/>
  <c r="AU28" i="8"/>
  <c r="P275" i="8"/>
  <c r="G275" i="8"/>
  <c r="G252" i="8"/>
  <c r="Z252" i="8"/>
  <c r="P252" i="8"/>
  <c r="G237" i="8"/>
  <c r="Z237" i="8"/>
  <c r="AA237" i="8" s="1"/>
  <c r="G196" i="8"/>
  <c r="Z196" i="8"/>
  <c r="AT32" i="8"/>
  <c r="AS32" i="8" s="1"/>
  <c r="AR32" i="8" s="1"/>
  <c r="AQ32" i="8" s="1"/>
  <c r="AP32" i="8" s="1"/>
  <c r="AO32" i="8" s="1"/>
  <c r="AN32" i="8" s="1"/>
  <c r="AM32" i="8" s="1"/>
  <c r="AL32" i="8" s="1"/>
  <c r="Z400" i="8"/>
  <c r="AU307" i="8"/>
  <c r="P204" i="8"/>
  <c r="G204" i="8"/>
  <c r="G30" i="8"/>
  <c r="S30" i="8" s="1"/>
  <c r="U30" i="8" s="1"/>
  <c r="Z30" i="8"/>
  <c r="AU30" i="8"/>
  <c r="Z257" i="8"/>
  <c r="AA257" i="8" s="1"/>
  <c r="G257" i="8"/>
  <c r="AU43" i="8"/>
  <c r="G43" i="8"/>
  <c r="P637" i="8"/>
  <c r="Z637" i="8"/>
  <c r="G637" i="8"/>
  <c r="K637" i="8" s="1"/>
  <c r="AU577" i="8"/>
  <c r="Z347" i="8"/>
  <c r="G347" i="8"/>
  <c r="G313" i="8"/>
  <c r="G305" i="8"/>
  <c r="AU301" i="8"/>
  <c r="G301" i="8"/>
  <c r="AU297" i="8"/>
  <c r="G294" i="8"/>
  <c r="G268" i="8"/>
  <c r="AU268" i="8"/>
  <c r="G236" i="8"/>
  <c r="Z236" i="8"/>
  <c r="AU236" i="8"/>
  <c r="AU234" i="8"/>
  <c r="G234" i="8"/>
  <c r="G221" i="8"/>
  <c r="Z221" i="8"/>
  <c r="P651" i="8"/>
  <c r="G651" i="8"/>
  <c r="K651" i="8" s="1"/>
  <c r="AU286" i="8"/>
  <c r="P286" i="8"/>
  <c r="S286" i="8" s="1"/>
  <c r="U286" i="8" s="1"/>
  <c r="G286" i="8"/>
  <c r="Z253" i="8"/>
  <c r="P253" i="8"/>
  <c r="G238" i="8"/>
  <c r="AU238" i="8"/>
  <c r="G212" i="8"/>
  <c r="S212" i="8" s="1"/>
  <c r="G65" i="8"/>
  <c r="G341" i="8"/>
  <c r="S341" i="8" s="1"/>
  <c r="U341" i="8" s="1"/>
  <c r="Z341" i="8"/>
  <c r="AA341" i="8" s="1"/>
  <c r="G288" i="8"/>
  <c r="Z288" i="8"/>
  <c r="AU288" i="8"/>
  <c r="G280" i="8"/>
  <c r="Z280" i="8"/>
  <c r="AU280" i="8"/>
  <c r="AU275" i="8"/>
  <c r="P216" i="8"/>
  <c r="Z216" i="8"/>
  <c r="AU216" i="8"/>
  <c r="G205" i="8"/>
  <c r="Z205" i="8"/>
  <c r="AA205" i="8" s="1"/>
  <c r="Z188" i="8"/>
  <c r="AA188" i="8" s="1"/>
  <c r="G188" i="8"/>
  <c r="Z200" i="8"/>
  <c r="Z194" i="8"/>
  <c r="Z184" i="8"/>
  <c r="Z22" i="8"/>
  <c r="AA22" i="8" s="1"/>
  <c r="G231" i="8"/>
  <c r="G220" i="8"/>
  <c r="Z214" i="8"/>
  <c r="AU206" i="8"/>
  <c r="G200" i="8"/>
  <c r="G194" i="8"/>
  <c r="Z177" i="8"/>
  <c r="G22" i="8"/>
  <c r="G299" i="8"/>
  <c r="Z245" i="8"/>
  <c r="Z206" i="8"/>
  <c r="G650" i="8"/>
  <c r="Z650" i="8"/>
  <c r="P650" i="8"/>
  <c r="AU650" i="8"/>
  <c r="G635" i="8"/>
  <c r="Z635" i="8"/>
  <c r="P635" i="8"/>
  <c r="AU635" i="8"/>
  <c r="G649" i="8"/>
  <c r="Z649" i="8"/>
  <c r="P649" i="8"/>
  <c r="AU649" i="8"/>
  <c r="G633" i="8"/>
  <c r="Z633" i="8"/>
  <c r="P633" i="8"/>
  <c r="AU633" i="8"/>
  <c r="G639" i="8"/>
  <c r="Z639" i="8"/>
  <c r="P639" i="8"/>
  <c r="AU639" i="8"/>
  <c r="G638" i="8"/>
  <c r="Z638" i="8"/>
  <c r="P638" i="8"/>
  <c r="AU638" i="8"/>
  <c r="G631" i="8"/>
  <c r="Z631" i="8"/>
  <c r="P631" i="8"/>
  <c r="AU631" i="8"/>
  <c r="G642" i="8"/>
  <c r="Z642" i="8"/>
  <c r="P642" i="8"/>
  <c r="AU642" i="8"/>
  <c r="G636" i="8"/>
  <c r="Z636" i="8"/>
  <c r="P636" i="8"/>
  <c r="AU636" i="8"/>
  <c r="G643" i="8"/>
  <c r="Z643" i="8"/>
  <c r="P643" i="8"/>
  <c r="AU643" i="8"/>
  <c r="G647" i="8"/>
  <c r="Z647" i="8"/>
  <c r="P647" i="8"/>
  <c r="AU647" i="8"/>
  <c r="G640" i="8"/>
  <c r="Z640" i="8"/>
  <c r="P640" i="8"/>
  <c r="AU640" i="8"/>
  <c r="G652" i="8"/>
  <c r="Z652" i="8"/>
  <c r="P652" i="8"/>
  <c r="AU652" i="8"/>
  <c r="G644" i="8"/>
  <c r="Z644" i="8"/>
  <c r="P644" i="8"/>
  <c r="AU644" i="8"/>
  <c r="G627" i="8"/>
  <c r="Z627" i="8"/>
  <c r="D15" i="8"/>
  <c r="C19" i="8" s="1"/>
  <c r="P627" i="8"/>
  <c r="AU627" i="8"/>
  <c r="K646" i="8"/>
  <c r="K641" i="8"/>
  <c r="AU651" i="8"/>
  <c r="AU646" i="8"/>
  <c r="AU641" i="8"/>
  <c r="AU637" i="8"/>
  <c r="AU632" i="8"/>
  <c r="K446" i="6"/>
  <c r="K434" i="6"/>
  <c r="K449" i="6"/>
  <c r="K413" i="6"/>
  <c r="I181" i="6"/>
  <c r="S265" i="6"/>
  <c r="U265" i="6" s="1"/>
  <c r="K256" i="6"/>
  <c r="S259" i="6"/>
  <c r="U259" i="6" s="1"/>
  <c r="K340" i="6"/>
  <c r="P574" i="6"/>
  <c r="G574" i="6"/>
  <c r="P547" i="6"/>
  <c r="G547" i="6"/>
  <c r="P436" i="6"/>
  <c r="G436" i="6"/>
  <c r="P414" i="6"/>
  <c r="G414" i="6"/>
  <c r="P285" i="6"/>
  <c r="G285" i="6"/>
  <c r="K601" i="6"/>
  <c r="V421" i="6"/>
  <c r="I149" i="6"/>
  <c r="V77" i="6"/>
  <c r="V35" i="6"/>
  <c r="P312" i="6"/>
  <c r="S312" i="6" s="1"/>
  <c r="U312" i="6" s="1"/>
  <c r="S420" i="6"/>
  <c r="U420" i="6" s="1"/>
  <c r="P323" i="6"/>
  <c r="G323" i="6"/>
  <c r="P343" i="6"/>
  <c r="G343" i="6"/>
  <c r="V601" i="6"/>
  <c r="K439" i="6"/>
  <c r="V48" i="6"/>
  <c r="K207" i="6"/>
  <c r="V411" i="6"/>
  <c r="S204" i="6"/>
  <c r="U204" i="6" s="1"/>
  <c r="G269" i="6"/>
  <c r="P558" i="6"/>
  <c r="S558" i="6" s="1"/>
  <c r="U558" i="6" s="1"/>
  <c r="P489" i="6"/>
  <c r="P410" i="6"/>
  <c r="G410" i="6"/>
  <c r="P398" i="6"/>
  <c r="G398" i="6"/>
  <c r="K398" i="6" s="1"/>
  <c r="P394" i="6"/>
  <c r="P271" i="6"/>
  <c r="G271" i="6"/>
  <c r="G258" i="6"/>
  <c r="P258" i="6"/>
  <c r="V399" i="6"/>
  <c r="V361" i="6"/>
  <c r="G282" i="6"/>
  <c r="K558" i="6"/>
  <c r="P518" i="6"/>
  <c r="G518" i="6"/>
  <c r="P322" i="6"/>
  <c r="G322" i="6"/>
  <c r="P298" i="6"/>
  <c r="G298" i="6"/>
  <c r="V37" i="6"/>
  <c r="V265" i="6"/>
  <c r="P570" i="6"/>
  <c r="G570" i="6"/>
  <c r="K570" i="6" s="1"/>
  <c r="P528" i="6"/>
  <c r="G528" i="6"/>
  <c r="P347" i="6"/>
  <c r="G347" i="6"/>
  <c r="I569" i="6"/>
  <c r="K239" i="6"/>
  <c r="K251" i="6"/>
  <c r="V259" i="6"/>
  <c r="S277" i="6"/>
  <c r="U277" i="6" s="1"/>
  <c r="P566" i="6"/>
  <c r="G566" i="6"/>
  <c r="P517" i="6"/>
  <c r="G517" i="6"/>
  <c r="P440" i="6"/>
  <c r="G440" i="6"/>
  <c r="G406" i="6"/>
  <c r="P266" i="6"/>
  <c r="G266" i="6"/>
  <c r="P226" i="6"/>
  <c r="G226" i="6"/>
  <c r="V156" i="6"/>
  <c r="G408" i="6"/>
  <c r="G575" i="6"/>
  <c r="P575" i="6"/>
  <c r="P554" i="6"/>
  <c r="G554" i="6"/>
  <c r="P402" i="6"/>
  <c r="G402" i="6"/>
  <c r="G390" i="6"/>
  <c r="P390" i="6"/>
  <c r="P382" i="6"/>
  <c r="G382" i="6"/>
  <c r="P219" i="6"/>
  <c r="G219" i="6"/>
  <c r="P143" i="6"/>
  <c r="G143" i="6"/>
  <c r="P106" i="6"/>
  <c r="G106" i="6"/>
  <c r="G631" i="6"/>
  <c r="K631" i="6" s="1"/>
  <c r="P631" i="6"/>
  <c r="P472" i="6"/>
  <c r="S472" i="6" s="1"/>
  <c r="U472" i="6" s="1"/>
  <c r="G287" i="6"/>
  <c r="P131" i="6"/>
  <c r="G131" i="6"/>
  <c r="G335" i="6"/>
  <c r="G307" i="6"/>
  <c r="P162" i="6"/>
  <c r="G162" i="6"/>
  <c r="G365" i="6"/>
  <c r="P90" i="6"/>
  <c r="G90" i="6"/>
  <c r="G303" i="6"/>
  <c r="G295" i="6"/>
  <c r="P245" i="6"/>
  <c r="G245" i="6"/>
  <c r="P223" i="6"/>
  <c r="G223" i="6"/>
  <c r="I223" i="6" s="1"/>
  <c r="P186" i="6"/>
  <c r="G186" i="6"/>
  <c r="G623" i="6"/>
  <c r="K623" i="6" s="1"/>
  <c r="P623" i="6"/>
  <c r="P215" i="6"/>
  <c r="S215" i="6" s="1"/>
  <c r="U215" i="6" s="1"/>
  <c r="G170" i="6"/>
  <c r="P170" i="6"/>
  <c r="G618" i="6"/>
  <c r="K618" i="6" s="1"/>
  <c r="P618" i="6"/>
  <c r="G315" i="6"/>
  <c r="G242" i="6"/>
  <c r="G210" i="6"/>
  <c r="P155" i="6"/>
  <c r="G155" i="6"/>
  <c r="S151" i="6"/>
  <c r="U151" i="6" s="1"/>
  <c r="S114" i="6"/>
  <c r="U114" i="6" s="1"/>
  <c r="P110" i="6"/>
  <c r="G110" i="6"/>
  <c r="G218" i="6"/>
  <c r="G147" i="6"/>
  <c r="G135" i="6"/>
  <c r="S135" i="6" s="1"/>
  <c r="U135" i="6" s="1"/>
  <c r="G159" i="6"/>
  <c r="V627" i="6"/>
  <c r="P628" i="6"/>
  <c r="G628" i="6"/>
  <c r="P619" i="6"/>
  <c r="G619" i="6"/>
  <c r="G630" i="6"/>
  <c r="P630" i="6"/>
  <c r="G622" i="6"/>
  <c r="P622" i="6"/>
  <c r="S622" i="6" s="1"/>
  <c r="U622" i="6" s="1"/>
  <c r="P633" i="6"/>
  <c r="S633" i="6" s="1"/>
  <c r="U633" i="6" s="1"/>
  <c r="G633" i="6"/>
  <c r="P624" i="6"/>
  <c r="K625" i="6"/>
  <c r="K639" i="6"/>
  <c r="K629" i="6"/>
  <c r="K634" i="6"/>
  <c r="G636" i="6"/>
  <c r="P636" i="6"/>
  <c r="G614" i="6"/>
  <c r="P614" i="6"/>
  <c r="K627" i="6"/>
  <c r="P639" i="6"/>
  <c r="S639" i="6" s="1"/>
  <c r="U639" i="6" s="1"/>
  <c r="P634" i="6"/>
  <c r="S634" i="6" s="1"/>
  <c r="U634" i="6" s="1"/>
  <c r="P629" i="6"/>
  <c r="S629" i="6" s="1"/>
  <c r="U629" i="6" s="1"/>
  <c r="P625" i="6"/>
  <c r="S625" i="6" s="1"/>
  <c r="U625" i="6" s="1"/>
  <c r="K274" i="1"/>
  <c r="P565" i="1"/>
  <c r="G565" i="1"/>
  <c r="I51" i="1"/>
  <c r="K391" i="1"/>
  <c r="K487" i="1"/>
  <c r="V487" i="1"/>
  <c r="K400" i="1"/>
  <c r="V400" i="1"/>
  <c r="H129" i="1"/>
  <c r="J167" i="1"/>
  <c r="K435" i="1"/>
  <c r="S435" i="1"/>
  <c r="U435" i="1" s="1"/>
  <c r="V435" i="1"/>
  <c r="S398" i="1"/>
  <c r="U398" i="1" s="1"/>
  <c r="K398" i="1"/>
  <c r="V398" i="1"/>
  <c r="V571" i="1"/>
  <c r="K571" i="1"/>
  <c r="G27" i="1"/>
  <c r="P27" i="1"/>
  <c r="K287" i="1"/>
  <c r="V239" i="1"/>
  <c r="V585" i="1"/>
  <c r="V81" i="1"/>
  <c r="S571" i="1"/>
  <c r="U571" i="1" s="1"/>
  <c r="V177" i="1"/>
  <c r="K513" i="1"/>
  <c r="I48" i="1"/>
  <c r="P50" i="1"/>
  <c r="S50" i="1" s="1"/>
  <c r="U50" i="1" s="1"/>
  <c r="K308" i="1"/>
  <c r="I145" i="1"/>
  <c r="G299" i="1"/>
  <c r="P299" i="1"/>
  <c r="P329" i="1"/>
  <c r="G329" i="1"/>
  <c r="F326" i="1"/>
  <c r="E142" i="5"/>
  <c r="G307" i="1"/>
  <c r="P307" i="1"/>
  <c r="G277" i="1"/>
  <c r="P277" i="1"/>
  <c r="K270" i="1"/>
  <c r="G193" i="1"/>
  <c r="P193" i="1"/>
  <c r="I170" i="1"/>
  <c r="S121" i="1"/>
  <c r="U121" i="1" s="1"/>
  <c r="K293" i="1"/>
  <c r="S569" i="1"/>
  <c r="U569" i="1" s="1"/>
  <c r="K239" i="1"/>
  <c r="V180" i="1"/>
  <c r="V568" i="1"/>
  <c r="S190" i="1"/>
  <c r="U190" i="1" s="1"/>
  <c r="K264" i="1"/>
  <c r="G556" i="1"/>
  <c r="P556" i="1"/>
  <c r="I34" i="1"/>
  <c r="S153" i="1"/>
  <c r="U153" i="1" s="1"/>
  <c r="G103" i="1"/>
  <c r="P103" i="1"/>
  <c r="G192" i="1"/>
  <c r="P192" i="1"/>
  <c r="P517" i="1"/>
  <c r="G517" i="1"/>
  <c r="P129" i="1"/>
  <c r="S129" i="1" s="1"/>
  <c r="U129" i="1" s="1"/>
  <c r="F53" i="1"/>
  <c r="S276" i="1"/>
  <c r="U276" i="1" s="1"/>
  <c r="S252" i="1"/>
  <c r="U252" i="1" s="1"/>
  <c r="G537" i="1"/>
  <c r="P537" i="1"/>
  <c r="P391" i="1"/>
  <c r="S391" i="1" s="1"/>
  <c r="U391" i="1" s="1"/>
  <c r="J58" i="1"/>
  <c r="P519" i="1"/>
  <c r="G519" i="1"/>
  <c r="K412" i="1"/>
  <c r="K514" i="1"/>
  <c r="V36" i="1"/>
  <c r="V33" i="1"/>
  <c r="S513" i="1"/>
  <c r="U513" i="1" s="1"/>
  <c r="S64" i="1"/>
  <c r="U64" i="1" s="1"/>
  <c r="V578" i="1"/>
  <c r="S617" i="1"/>
  <c r="U617" i="1" s="1"/>
  <c r="I156" i="1"/>
  <c r="S112" i="1"/>
  <c r="U112" i="1" s="1"/>
  <c r="V112" i="1"/>
  <c r="F28" i="1"/>
  <c r="K460" i="1"/>
  <c r="S211" i="1"/>
  <c r="U211" i="1" s="1"/>
  <c r="V211" i="1"/>
  <c r="S80" i="1"/>
  <c r="U80" i="1" s="1"/>
  <c r="V553" i="1"/>
  <c r="S567" i="1"/>
  <c r="U567" i="1" s="1"/>
  <c r="P49" i="1"/>
  <c r="G49" i="1"/>
  <c r="H49" i="1" s="1"/>
  <c r="S395" i="1"/>
  <c r="U395" i="1" s="1"/>
  <c r="K395" i="1"/>
  <c r="G208" i="1"/>
  <c r="P208" i="1"/>
  <c r="G415" i="1"/>
  <c r="P573" i="1"/>
  <c r="G573" i="1"/>
  <c r="V194" i="1"/>
  <c r="V127" i="1"/>
  <c r="P419" i="1"/>
  <c r="P72" i="1"/>
  <c r="G196" i="1"/>
  <c r="I196" i="1" s="1"/>
  <c r="S308" i="1"/>
  <c r="U308" i="1" s="1"/>
  <c r="G366" i="1"/>
  <c r="E151" i="5"/>
  <c r="G334" i="1"/>
  <c r="F320" i="1"/>
  <c r="E138" i="5"/>
  <c r="K309" i="1"/>
  <c r="E110" i="5"/>
  <c r="F267" i="1"/>
  <c r="G250" i="1"/>
  <c r="P250" i="1"/>
  <c r="K240" i="1"/>
  <c r="I235" i="1"/>
  <c r="V235" i="1"/>
  <c r="G155" i="1"/>
  <c r="P155" i="1"/>
  <c r="E164" i="5"/>
  <c r="F381" i="1"/>
  <c r="E161" i="5"/>
  <c r="F361" i="1"/>
  <c r="E157" i="5"/>
  <c r="F349" i="1"/>
  <c r="E144" i="5"/>
  <c r="F336" i="1"/>
  <c r="G331" i="1"/>
  <c r="P331" i="1"/>
  <c r="K166" i="1"/>
  <c r="P184" i="1"/>
  <c r="G184" i="1"/>
  <c r="G122" i="1"/>
  <c r="P122" i="1"/>
  <c r="G561" i="1"/>
  <c r="P561" i="1"/>
  <c r="G43" i="1"/>
  <c r="P43" i="1"/>
  <c r="P84" i="1"/>
  <c r="G84" i="1"/>
  <c r="G418" i="1"/>
  <c r="P418" i="1"/>
  <c r="K407" i="1"/>
  <c r="P68" i="1"/>
  <c r="G165" i="1"/>
  <c r="P165" i="1"/>
  <c r="K560" i="1"/>
  <c r="V560" i="1"/>
  <c r="G489" i="1"/>
  <c r="P489" i="1"/>
  <c r="E189" i="5"/>
  <c r="F438" i="1"/>
  <c r="G60" i="1"/>
  <c r="P60" i="1"/>
  <c r="G152" i="1"/>
  <c r="P152" i="1"/>
  <c r="I106" i="1"/>
  <c r="I146" i="1"/>
  <c r="G213" i="1"/>
  <c r="P213" i="1"/>
  <c r="P633" i="1"/>
  <c r="G633" i="1"/>
  <c r="F226" i="1"/>
  <c r="S256" i="1"/>
  <c r="U256" i="1" s="1"/>
  <c r="G538" i="1"/>
  <c r="P562" i="1"/>
  <c r="G114" i="1"/>
  <c r="P564" i="1"/>
  <c r="P576" i="1"/>
  <c r="G483" i="1"/>
  <c r="P483" i="1"/>
  <c r="E191" i="5"/>
  <c r="F440" i="1"/>
  <c r="E159" i="5"/>
  <c r="F358" i="1"/>
  <c r="E155" i="5"/>
  <c r="F303" i="1"/>
  <c r="E125" i="5"/>
  <c r="P557" i="1"/>
  <c r="G557" i="1"/>
  <c r="F324" i="1"/>
  <c r="E140" i="5"/>
  <c r="G132" i="1"/>
  <c r="P132" i="1"/>
  <c r="G120" i="1"/>
  <c r="P120" i="1"/>
  <c r="S77" i="1"/>
  <c r="U77" i="1" s="1"/>
  <c r="S413" i="1"/>
  <c r="U413" i="1" s="1"/>
  <c r="P98" i="1"/>
  <c r="F341" i="1"/>
  <c r="E149" i="5"/>
  <c r="F318" i="1"/>
  <c r="E136" i="5"/>
  <c r="P637" i="1"/>
  <c r="G637" i="1"/>
  <c r="F451" i="1"/>
  <c r="E192" i="5"/>
  <c r="E109" i="5"/>
  <c r="F266" i="1"/>
  <c r="P628" i="1"/>
  <c r="G628" i="1"/>
  <c r="E116" i="5"/>
  <c r="F286" i="1"/>
  <c r="S240" i="1"/>
  <c r="U240" i="1" s="1"/>
  <c r="F339" i="1"/>
  <c r="F312" i="1"/>
  <c r="E113" i="5"/>
  <c r="F273" i="1"/>
  <c r="P642" i="1"/>
  <c r="G642" i="1"/>
  <c r="F198" i="1"/>
  <c r="G640" i="1"/>
  <c r="P640" i="1"/>
  <c r="K634" i="1"/>
  <c r="G632" i="1"/>
  <c r="P632" i="1"/>
  <c r="G639" i="1"/>
  <c r="P639" i="1"/>
  <c r="G631" i="1"/>
  <c r="P631" i="1"/>
  <c r="K648" i="1"/>
  <c r="G646" i="1"/>
  <c r="P646" i="1"/>
  <c r="K638" i="1"/>
  <c r="G636" i="1"/>
  <c r="P636" i="1"/>
  <c r="K629" i="1"/>
  <c r="G645" i="1"/>
  <c r="P645" i="1"/>
  <c r="G635" i="1"/>
  <c r="P635" i="1"/>
  <c r="P648" i="1"/>
  <c r="S648" i="1" s="1"/>
  <c r="U648" i="1" s="1"/>
  <c r="P638" i="1"/>
  <c r="S638" i="1" s="1"/>
  <c r="U638" i="1" s="1"/>
  <c r="P634" i="1"/>
  <c r="S634" i="1" s="1"/>
  <c r="U634" i="1" s="1"/>
  <c r="P629" i="1"/>
  <c r="S629" i="1" s="1"/>
  <c r="U629" i="1" s="1"/>
  <c r="O252" i="2"/>
  <c r="O254" i="2"/>
  <c r="O269" i="2"/>
  <c r="O253" i="2"/>
  <c r="O247" i="2"/>
  <c r="O263" i="2"/>
  <c r="O268" i="2"/>
  <c r="O270" i="2"/>
  <c r="O243" i="2"/>
  <c r="O258" i="2"/>
  <c r="O261" i="2"/>
  <c r="O255" i="2"/>
  <c r="O267" i="2"/>
  <c r="O250" i="2"/>
  <c r="O249" i="2"/>
  <c r="O264" i="2"/>
  <c r="O266" i="2"/>
  <c r="O210" i="2"/>
  <c r="O271" i="2"/>
  <c r="O259" i="2"/>
  <c r="O212" i="2"/>
  <c r="O251" i="2"/>
  <c r="C15" i="2"/>
  <c r="C18" i="2" s="1"/>
  <c r="O265" i="2"/>
  <c r="O272" i="2"/>
  <c r="O211" i="2"/>
  <c r="O256" i="2"/>
  <c r="O260" i="2"/>
  <c r="O262" i="2"/>
  <c r="O248" i="2"/>
  <c r="O257" i="2"/>
  <c r="O21" i="2"/>
  <c r="C16" i="2"/>
  <c r="D18" i="2" s="1"/>
  <c r="AC597" i="8"/>
  <c r="S597" i="8"/>
  <c r="U611" i="8"/>
  <c r="S149" i="1"/>
  <c r="U149" i="1" s="1"/>
  <c r="V459" i="9"/>
  <c r="S459" i="9"/>
  <c r="S529" i="9"/>
  <c r="V529" i="9"/>
  <c r="AC529" i="9"/>
  <c r="S273" i="9"/>
  <c r="AC413" i="9"/>
  <c r="S413" i="9"/>
  <c r="S337" i="8"/>
  <c r="S409" i="6"/>
  <c r="U409" i="6" s="1"/>
  <c r="V409" i="6"/>
  <c r="G48" i="3"/>
  <c r="H48" i="3"/>
  <c r="G41" i="3"/>
  <c r="V190" i="6"/>
  <c r="G37" i="3"/>
  <c r="H37" i="3"/>
  <c r="H51" i="3"/>
  <c r="G51" i="3"/>
  <c r="G30" i="3"/>
  <c r="H30" i="3"/>
  <c r="P258" i="1"/>
  <c r="Z35" i="1"/>
  <c r="Z20" i="1"/>
  <c r="P264" i="2"/>
  <c r="R264" i="2" s="1"/>
  <c r="S513" i="6"/>
  <c r="U513" i="6" s="1"/>
  <c r="P582" i="6"/>
  <c r="P598" i="6"/>
  <c r="P615" i="6"/>
  <c r="Z25" i="6"/>
  <c r="P29" i="6"/>
  <c r="S29" i="6" s="1"/>
  <c r="P32" i="6"/>
  <c r="S32" i="6" s="1"/>
  <c r="Z37" i="6"/>
  <c r="P68" i="6"/>
  <c r="P100" i="6"/>
  <c r="P578" i="6"/>
  <c r="P594" i="6"/>
  <c r="P610" i="6"/>
  <c r="Z16" i="6"/>
  <c r="Z22" i="6"/>
  <c r="Z27" i="6"/>
  <c r="P33" i="6"/>
  <c r="Z34" i="6"/>
  <c r="Z43" i="6"/>
  <c r="P76" i="6"/>
  <c r="Z36" i="6"/>
  <c r="Z39" i="6"/>
  <c r="P82" i="6"/>
  <c r="P590" i="6"/>
  <c r="P606" i="6"/>
  <c r="Z17" i="6"/>
  <c r="Z21" i="6"/>
  <c r="Z24" i="6"/>
  <c r="Z33" i="6"/>
  <c r="Z41" i="6"/>
  <c r="P58" i="6"/>
  <c r="P92" i="6"/>
  <c r="Z19" i="6"/>
  <c r="Z29" i="6"/>
  <c r="Z42" i="6"/>
  <c r="P96" i="6"/>
  <c r="P98" i="6"/>
  <c r="Z30" i="6"/>
  <c r="Z32" i="6"/>
  <c r="Z38" i="6"/>
  <c r="Z40" i="6"/>
  <c r="P42" i="6"/>
  <c r="P304" i="1"/>
  <c r="P592" i="1"/>
  <c r="P598" i="1"/>
  <c r="P607" i="1"/>
  <c r="P588" i="1"/>
  <c r="P594" i="1"/>
  <c r="P603" i="1"/>
  <c r="P620" i="1"/>
  <c r="P630" i="1"/>
  <c r="P616" i="1"/>
  <c r="P622" i="1"/>
  <c r="P595" i="1"/>
  <c r="P618" i="1"/>
  <c r="P641" i="1"/>
  <c r="P591" i="1"/>
  <c r="P608" i="1"/>
  <c r="P624" i="1"/>
  <c r="P587" i="1"/>
  <c r="P604" i="1"/>
  <c r="P610" i="1"/>
  <c r="P596" i="1"/>
  <c r="I36" i="3"/>
  <c r="J36" i="3" s="1"/>
  <c r="Z9" i="6"/>
  <c r="Z41" i="1"/>
  <c r="P35" i="9"/>
  <c r="P91" i="9"/>
  <c r="P146" i="9"/>
  <c r="P150" i="9"/>
  <c r="P156" i="9"/>
  <c r="P188" i="9"/>
  <c r="P230" i="9"/>
  <c r="P270" i="9"/>
  <c r="P299" i="9"/>
  <c r="P321" i="9"/>
  <c r="P325" i="9"/>
  <c r="P551" i="9"/>
  <c r="P213" i="9"/>
  <c r="P227" i="9"/>
  <c r="P238" i="9"/>
  <c r="P241" i="9"/>
  <c r="P253" i="9"/>
  <c r="P311" i="9"/>
  <c r="P332" i="9"/>
  <c r="P527" i="9"/>
  <c r="P563" i="9"/>
  <c r="P172" i="9"/>
  <c r="P182" i="9"/>
  <c r="P207" i="9"/>
  <c r="P309" i="9"/>
  <c r="P313" i="9"/>
  <c r="P327" i="9"/>
  <c r="P575" i="9"/>
  <c r="P123" i="9"/>
  <c r="P136" i="9"/>
  <c r="P194" i="9"/>
  <c r="P209" i="9"/>
  <c r="P225" i="9"/>
  <c r="P237" i="9"/>
  <c r="P250" i="9"/>
  <c r="P290" i="9"/>
  <c r="P547" i="9"/>
  <c r="P555" i="9"/>
  <c r="P44" i="9"/>
  <c r="P48" i="9"/>
  <c r="P99" i="9"/>
  <c r="P159" i="9"/>
  <c r="P163" i="9"/>
  <c r="P196" i="9"/>
  <c r="P246" i="9"/>
  <c r="P286" i="9"/>
  <c r="P567" i="9"/>
  <c r="P138" i="9"/>
  <c r="P198" i="9"/>
  <c r="P203" i="9"/>
  <c r="P221" i="9"/>
  <c r="P234" i="9"/>
  <c r="P235" i="9"/>
  <c r="P265" i="9"/>
  <c r="P300" i="9"/>
  <c r="P303" i="9"/>
  <c r="P317" i="9"/>
  <c r="P59" i="9"/>
  <c r="P178" i="9"/>
  <c r="P179" i="9"/>
  <c r="P186" i="9"/>
  <c r="P217" i="9"/>
  <c r="P243" i="9"/>
  <c r="P254" i="9"/>
  <c r="P267" i="9"/>
  <c r="P278" i="9"/>
  <c r="P571" i="9"/>
  <c r="P172" i="11"/>
  <c r="P176" i="11"/>
  <c r="P179" i="11"/>
  <c r="P184" i="11"/>
  <c r="P187" i="11"/>
  <c r="P192" i="11"/>
  <c r="P207" i="11"/>
  <c r="P284" i="11"/>
  <c r="P320" i="11"/>
  <c r="P565" i="11"/>
  <c r="P597" i="11"/>
  <c r="P610" i="11"/>
  <c r="P125" i="11"/>
  <c r="P128" i="11"/>
  <c r="P132" i="11"/>
  <c r="P149" i="11"/>
  <c r="P167" i="11"/>
  <c r="P215" i="11"/>
  <c r="P223" i="11"/>
  <c r="P231" i="11"/>
  <c r="P250" i="11"/>
  <c r="P253" i="11"/>
  <c r="P256" i="11"/>
  <c r="P292" i="11"/>
  <c r="P300" i="11"/>
  <c r="P308" i="11"/>
  <c r="P316" i="11"/>
  <c r="P377" i="11"/>
  <c r="P394" i="11"/>
  <c r="P399" i="11"/>
  <c r="P402" i="11"/>
  <c r="P407" i="11"/>
  <c r="P410" i="11"/>
  <c r="P422" i="11"/>
  <c r="P428" i="11"/>
  <c r="P570" i="11"/>
  <c r="P577" i="11"/>
  <c r="P582" i="11"/>
  <c r="P605" i="11"/>
  <c r="P28" i="11"/>
  <c r="P89" i="11"/>
  <c r="P92" i="11"/>
  <c r="P117" i="11"/>
  <c r="P120" i="11"/>
  <c r="D16" i="11"/>
  <c r="D19" i="11" s="1"/>
  <c r="P134" i="11"/>
  <c r="P195" i="11"/>
  <c r="P200" i="11"/>
  <c r="P218" i="11"/>
  <c r="P221" i="11"/>
  <c r="P226" i="11"/>
  <c r="P229" i="11"/>
  <c r="P234" i="11"/>
  <c r="P237" i="11"/>
  <c r="P242" i="11"/>
  <c r="P245" i="11"/>
  <c r="P264" i="11"/>
  <c r="P328" i="11"/>
  <c r="P357" i="11"/>
  <c r="P382" i="11"/>
  <c r="P444" i="11"/>
  <c r="P453" i="11"/>
  <c r="P585" i="11"/>
  <c r="P590" i="11"/>
  <c r="P613" i="11"/>
  <c r="P101" i="11"/>
  <c r="P104" i="11"/>
  <c r="P109" i="11"/>
  <c r="P112" i="11"/>
  <c r="P136" i="11"/>
  <c r="P175" i="11"/>
  <c r="P180" i="11"/>
  <c r="P188" i="11"/>
  <c r="P203" i="11"/>
  <c r="P208" i="11"/>
  <c r="P213" i="11"/>
  <c r="P272" i="11"/>
  <c r="P324" i="11"/>
  <c r="P387" i="11"/>
  <c r="P390" i="11"/>
  <c r="P566" i="11"/>
  <c r="P573" i="11"/>
  <c r="P593" i="11"/>
  <c r="P598" i="11"/>
  <c r="P84" i="11"/>
  <c r="P129" i="11"/>
  <c r="P131" i="11"/>
  <c r="P138" i="11"/>
  <c r="P150" i="11"/>
  <c r="P153" i="11"/>
  <c r="P211" i="11"/>
  <c r="P260" i="11"/>
  <c r="P280" i="11"/>
  <c r="P319" i="11"/>
  <c r="P349" i="11"/>
  <c r="P429" i="11"/>
  <c r="P432" i="11"/>
  <c r="P578" i="11"/>
  <c r="P601" i="11"/>
  <c r="P606" i="11"/>
  <c r="P32" i="11"/>
  <c r="P80" i="11"/>
  <c r="P93" i="11"/>
  <c r="P96" i="11"/>
  <c r="P121" i="11"/>
  <c r="P168" i="11"/>
  <c r="P171" i="11"/>
  <c r="P183" i="11"/>
  <c r="P191" i="11"/>
  <c r="P196" i="11"/>
  <c r="P219" i="11"/>
  <c r="P227" i="11"/>
  <c r="P249" i="11"/>
  <c r="P288" i="11"/>
  <c r="P332" i="11"/>
  <c r="P340" i="11"/>
  <c r="P374" i="11"/>
  <c r="P395" i="11"/>
  <c r="P398" i="11"/>
  <c r="P403" i="11"/>
  <c r="P406" i="11"/>
  <c r="P411" i="11"/>
  <c r="P414" i="11"/>
  <c r="P586" i="11"/>
  <c r="P609" i="11"/>
  <c r="P621" i="11"/>
  <c r="P88" i="11"/>
  <c r="P105" i="11"/>
  <c r="P113" i="11"/>
  <c r="P124" i="11"/>
  <c r="P199" i="11"/>
  <c r="P212" i="11"/>
  <c r="P276" i="11"/>
  <c r="P351" i="11"/>
  <c r="P386" i="11"/>
  <c r="P391" i="11"/>
  <c r="P433" i="11"/>
  <c r="P442" i="11"/>
  <c r="P589" i="11"/>
  <c r="P602" i="11"/>
  <c r="P24" i="11"/>
  <c r="P97" i="11"/>
  <c r="P100" i="11"/>
  <c r="P108" i="11"/>
  <c r="D15" i="11"/>
  <c r="C19" i="11" s="1"/>
  <c r="P602" i="6"/>
  <c r="P322" i="1"/>
  <c r="P104" i="1"/>
  <c r="S104" i="1" s="1"/>
  <c r="P621" i="9"/>
  <c r="I22" i="3"/>
  <c r="P579" i="9"/>
  <c r="P233" i="1"/>
  <c r="Z43" i="1"/>
  <c r="Z40" i="1"/>
  <c r="Z20" i="6"/>
  <c r="P615" i="1"/>
  <c r="P632" i="6"/>
  <c r="P94" i="1"/>
  <c r="P606" i="1"/>
  <c r="P592" i="9"/>
  <c r="P583" i="9"/>
  <c r="P586" i="6"/>
  <c r="P602" i="9"/>
  <c r="P600" i="9"/>
  <c r="P591" i="9"/>
  <c r="P588" i="9"/>
  <c r="P587" i="9"/>
  <c r="P615" i="9"/>
  <c r="P595" i="9"/>
  <c r="P22" i="9"/>
  <c r="P610" i="9"/>
  <c r="P596" i="9"/>
  <c r="P599" i="9"/>
  <c r="P578" i="9"/>
  <c r="P582" i="9"/>
  <c r="C11" i="9"/>
  <c r="C12" i="8"/>
  <c r="C11" i="8"/>
  <c r="C11" i="11"/>
  <c r="I18" i="3"/>
  <c r="C12" i="9"/>
  <c r="C12" i="11"/>
  <c r="F18" i="3"/>
  <c r="AK550" i="11" l="1"/>
  <c r="AI550" i="11"/>
  <c r="AH550" i="11" s="1"/>
  <c r="AA550" i="11" s="1"/>
  <c r="AE550" i="11" s="1"/>
  <c r="AJ550" i="11"/>
  <c r="AI124" i="11"/>
  <c r="AJ124" i="11"/>
  <c r="AK124" i="11"/>
  <c r="AK251" i="11"/>
  <c r="AI251" i="11"/>
  <c r="AJ251" i="11"/>
  <c r="AI64" i="11"/>
  <c r="AH64" i="11" s="1"/>
  <c r="AA64" i="11" s="1"/>
  <c r="AJ64" i="11"/>
  <c r="AK64" i="11"/>
  <c r="S366" i="11"/>
  <c r="AB366" i="11" s="1"/>
  <c r="V355" i="11"/>
  <c r="S485" i="11"/>
  <c r="S363" i="11"/>
  <c r="U363" i="11" s="1"/>
  <c r="AH40" i="11"/>
  <c r="AA40" i="11" s="1"/>
  <c r="AE40" i="11" s="1"/>
  <c r="AH246" i="11"/>
  <c r="AA246" i="11" s="1"/>
  <c r="AE246" i="11" s="1"/>
  <c r="AH58" i="11"/>
  <c r="AA58" i="11" s="1"/>
  <c r="AE58" i="11" s="1"/>
  <c r="AH198" i="11"/>
  <c r="AA198" i="11" s="1"/>
  <c r="AE198" i="11" s="1"/>
  <c r="S487" i="11"/>
  <c r="U487" i="11" s="1"/>
  <c r="AH340" i="11"/>
  <c r="AA340" i="11" s="1"/>
  <c r="AE340" i="11" s="1"/>
  <c r="AJ448" i="11"/>
  <c r="AK448" i="11"/>
  <c r="AI448" i="11"/>
  <c r="AH448" i="11" s="1"/>
  <c r="AA448" i="11" s="1"/>
  <c r="AE448" i="11" s="1"/>
  <c r="AI158" i="11"/>
  <c r="AJ158" i="11"/>
  <c r="AK158" i="11"/>
  <c r="AA211" i="11"/>
  <c r="AE211" i="11" s="1"/>
  <c r="AH279" i="11"/>
  <c r="AC383" i="11"/>
  <c r="AH353" i="11"/>
  <c r="AA353" i="11" s="1"/>
  <c r="AE353" i="11" s="1"/>
  <c r="AH223" i="11"/>
  <c r="AA223" i="11" s="1"/>
  <c r="AE223" i="11" s="1"/>
  <c r="S347" i="11"/>
  <c r="AH430" i="11"/>
  <c r="AA430" i="11" s="1"/>
  <c r="AE430" i="11" s="1"/>
  <c r="AH119" i="11"/>
  <c r="AH306" i="11"/>
  <c r="AA306" i="11" s="1"/>
  <c r="AE306" i="11" s="1"/>
  <c r="S647" i="11"/>
  <c r="AH328" i="11"/>
  <c r="AA328" i="11" s="1"/>
  <c r="AE328" i="11" s="1"/>
  <c r="AE393" i="11"/>
  <c r="S281" i="11"/>
  <c r="V161" i="11"/>
  <c r="AE220" i="11"/>
  <c r="S285" i="11"/>
  <c r="AA120" i="11"/>
  <c r="S650" i="11"/>
  <c r="S497" i="11"/>
  <c r="AH321" i="11"/>
  <c r="AA321" i="11" s="1"/>
  <c r="AE321" i="11" s="1"/>
  <c r="AK557" i="11"/>
  <c r="AI557" i="11"/>
  <c r="AJ557" i="11"/>
  <c r="V327" i="11"/>
  <c r="S469" i="11"/>
  <c r="S502" i="11"/>
  <c r="S517" i="11"/>
  <c r="S529" i="11"/>
  <c r="V541" i="11"/>
  <c r="S376" i="11"/>
  <c r="V533" i="11"/>
  <c r="AH385" i="11"/>
  <c r="AJ288" i="11"/>
  <c r="AI288" i="11"/>
  <c r="AK288" i="11"/>
  <c r="AJ602" i="11"/>
  <c r="AI602" i="11"/>
  <c r="AH602" i="11" s="1"/>
  <c r="AA602" i="11" s="1"/>
  <c r="AE602" i="11" s="1"/>
  <c r="AK602" i="11"/>
  <c r="AH428" i="11"/>
  <c r="AA428" i="11" s="1"/>
  <c r="AE428" i="11" s="1"/>
  <c r="AH381" i="11"/>
  <c r="AA381" i="11" s="1"/>
  <c r="AH280" i="11"/>
  <c r="AA280" i="11" s="1"/>
  <c r="AE280" i="11" s="1"/>
  <c r="AH239" i="11"/>
  <c r="AA239" i="11" s="1"/>
  <c r="AE239" i="11" s="1"/>
  <c r="AA552" i="11"/>
  <c r="AI71" i="11"/>
  <c r="AJ71" i="11"/>
  <c r="AK71" i="11"/>
  <c r="AJ258" i="11"/>
  <c r="AK258" i="11"/>
  <c r="AI258" i="11"/>
  <c r="AH258" i="11" s="1"/>
  <c r="AA258" i="11" s="1"/>
  <c r="AE258" i="11" s="1"/>
  <c r="AT565" i="11"/>
  <c r="AS565" i="11"/>
  <c r="AR565" i="11" s="1"/>
  <c r="AQ565" i="11" s="1"/>
  <c r="AP565" i="11" s="1"/>
  <c r="AO565" i="11" s="1"/>
  <c r="AN565" i="11" s="1"/>
  <c r="AM565" i="11" s="1"/>
  <c r="AL565" i="11" s="1"/>
  <c r="AH290" i="11"/>
  <c r="AA290" i="11" s="1"/>
  <c r="AE290" i="11" s="1"/>
  <c r="AA117" i="11"/>
  <c r="AH318" i="11"/>
  <c r="AA92" i="11"/>
  <c r="AH408" i="11"/>
  <c r="AA408" i="11" s="1"/>
  <c r="AI296" i="11"/>
  <c r="AH296" i="11" s="1"/>
  <c r="AA296" i="11" s="1"/>
  <c r="AE296" i="11" s="1"/>
  <c r="AK296" i="11"/>
  <c r="AJ296" i="11"/>
  <c r="AJ188" i="11"/>
  <c r="AI188" i="11"/>
  <c r="AK188" i="11"/>
  <c r="AJ196" i="11"/>
  <c r="AI196" i="11"/>
  <c r="AH196" i="11" s="1"/>
  <c r="AA196" i="11" s="1"/>
  <c r="AE196" i="11" s="1"/>
  <c r="AK196" i="11"/>
  <c r="AT336" i="11"/>
  <c r="AS336" i="11"/>
  <c r="AR336" i="11" s="1"/>
  <c r="AQ336" i="11" s="1"/>
  <c r="AP336" i="11" s="1"/>
  <c r="AO336" i="11" s="1"/>
  <c r="AN336" i="11" s="1"/>
  <c r="AM336" i="11" s="1"/>
  <c r="AL336" i="11" s="1"/>
  <c r="AA483" i="11"/>
  <c r="AE483" i="11" s="1"/>
  <c r="AH25" i="11"/>
  <c r="S649" i="11"/>
  <c r="S499" i="11"/>
  <c r="S526" i="11"/>
  <c r="S450" i="11"/>
  <c r="AH92" i="11"/>
  <c r="AH125" i="11"/>
  <c r="AA125" i="11" s="1"/>
  <c r="AE125" i="11" s="1"/>
  <c r="S348" i="11"/>
  <c r="AF348" i="11" s="1"/>
  <c r="AK273" i="11"/>
  <c r="AI273" i="11"/>
  <c r="AJ273" i="11"/>
  <c r="AJ320" i="11"/>
  <c r="AH320" i="11" s="1"/>
  <c r="AA320" i="11" s="1"/>
  <c r="AE320" i="11" s="1"/>
  <c r="AK320" i="11"/>
  <c r="AI320" i="11"/>
  <c r="AK159" i="11"/>
  <c r="AJ159" i="11"/>
  <c r="AI159" i="11"/>
  <c r="AH473" i="11"/>
  <c r="AA473" i="11" s="1"/>
  <c r="AE473" i="11" s="1"/>
  <c r="AI573" i="11"/>
  <c r="AJ573" i="11"/>
  <c r="AH573" i="11" s="1"/>
  <c r="AA573" i="11" s="1"/>
  <c r="AE573" i="11" s="1"/>
  <c r="AK573" i="11"/>
  <c r="AK151" i="11"/>
  <c r="AJ151" i="11"/>
  <c r="AI151" i="11"/>
  <c r="AH151" i="11" s="1"/>
  <c r="AA151" i="11" s="1"/>
  <c r="AH201" i="11"/>
  <c r="AA201" i="11" s="1"/>
  <c r="AE201" i="11" s="1"/>
  <c r="AH185" i="11"/>
  <c r="AA185" i="11" s="1"/>
  <c r="O651" i="11"/>
  <c r="O647" i="11"/>
  <c r="AT647" i="11"/>
  <c r="AS647" i="11" s="1"/>
  <c r="AR647" i="11" s="1"/>
  <c r="AQ647" i="11" s="1"/>
  <c r="AP647" i="11" s="1"/>
  <c r="AO647" i="11" s="1"/>
  <c r="AN647" i="11" s="1"/>
  <c r="AM647" i="11" s="1"/>
  <c r="AL647" i="11" s="1"/>
  <c r="U651" i="11"/>
  <c r="AF651" i="11"/>
  <c r="AT651" i="11"/>
  <c r="AS651" i="11" s="1"/>
  <c r="AR651" i="11" s="1"/>
  <c r="AQ651" i="11" s="1"/>
  <c r="AP651" i="11" s="1"/>
  <c r="AO651" i="11" s="1"/>
  <c r="AN651" i="11" s="1"/>
  <c r="AM651" i="11" s="1"/>
  <c r="AL651" i="11" s="1"/>
  <c r="V651" i="11"/>
  <c r="K651" i="11"/>
  <c r="AC651" i="11"/>
  <c r="AI244" i="9"/>
  <c r="AK244" i="9"/>
  <c r="AJ244" i="9"/>
  <c r="AK595" i="9"/>
  <c r="AJ595" i="9"/>
  <c r="AI595" i="9"/>
  <c r="AK598" i="9"/>
  <c r="AJ598" i="9"/>
  <c r="AI598" i="9"/>
  <c r="AK483" i="9"/>
  <c r="AI483" i="9"/>
  <c r="AJ483" i="9"/>
  <c r="S410" i="9"/>
  <c r="U410" i="9" s="1"/>
  <c r="S414" i="9"/>
  <c r="U414" i="9" s="1"/>
  <c r="AC336" i="9"/>
  <c r="AH230" i="9"/>
  <c r="AA230" i="9" s="1"/>
  <c r="AB230" i="9" s="1"/>
  <c r="S377" i="9"/>
  <c r="U377" i="9" s="1"/>
  <c r="S643" i="9"/>
  <c r="U643" i="9" s="1"/>
  <c r="AJ326" i="9"/>
  <c r="AI326" i="9"/>
  <c r="AK326" i="9"/>
  <c r="AJ50" i="9"/>
  <c r="AI50" i="9"/>
  <c r="AH50" i="9" s="1"/>
  <c r="AK50" i="9"/>
  <c r="AH60" i="9"/>
  <c r="AA60" i="9" s="1"/>
  <c r="AH323" i="9"/>
  <c r="AA323" i="9" s="1"/>
  <c r="AB323" i="9" s="1"/>
  <c r="AH175" i="9"/>
  <c r="AA175" i="9" s="1"/>
  <c r="AB175" i="9" s="1"/>
  <c r="V546" i="9"/>
  <c r="AH135" i="9"/>
  <c r="AA135" i="9" s="1"/>
  <c r="AB135" i="9" s="1"/>
  <c r="AH259" i="9"/>
  <c r="AJ134" i="9"/>
  <c r="AI134" i="9"/>
  <c r="AH134" i="9" s="1"/>
  <c r="AA134" i="9" s="1"/>
  <c r="AB134" i="9" s="1"/>
  <c r="AK134" i="9"/>
  <c r="AA50" i="9"/>
  <c r="AB50" i="9" s="1"/>
  <c r="AH214" i="9"/>
  <c r="AA214" i="9" s="1"/>
  <c r="AB214" i="9" s="1"/>
  <c r="AH362" i="9"/>
  <c r="AA362" i="9" s="1"/>
  <c r="AB362" i="9" s="1"/>
  <c r="S425" i="9"/>
  <c r="U425" i="9" s="1"/>
  <c r="S530" i="9"/>
  <c r="U530" i="9" s="1"/>
  <c r="AC550" i="9"/>
  <c r="S550" i="9"/>
  <c r="U550" i="9" s="1"/>
  <c r="S498" i="9"/>
  <c r="U498" i="9" s="1"/>
  <c r="S535" i="9"/>
  <c r="U535" i="9" s="1"/>
  <c r="S387" i="9"/>
  <c r="U387" i="9" s="1"/>
  <c r="V428" i="9"/>
  <c r="S456" i="9"/>
  <c r="U456" i="9" s="1"/>
  <c r="S500" i="9"/>
  <c r="U500" i="9" s="1"/>
  <c r="AH99" i="9"/>
  <c r="AA99" i="9" s="1"/>
  <c r="AB99" i="9" s="1"/>
  <c r="AH108" i="9"/>
  <c r="AA108" i="9" s="1"/>
  <c r="S573" i="9"/>
  <c r="U573" i="9" s="1"/>
  <c r="S338" i="9"/>
  <c r="S344" i="9"/>
  <c r="U344" i="9" s="1"/>
  <c r="AH188" i="9"/>
  <c r="AA188" i="9" s="1"/>
  <c r="AB188" i="9" s="1"/>
  <c r="AH186" i="9"/>
  <c r="AA186" i="9" s="1"/>
  <c r="AB186" i="9" s="1"/>
  <c r="S438" i="9"/>
  <c r="U438" i="9" s="1"/>
  <c r="S364" i="9"/>
  <c r="U364" i="9" s="1"/>
  <c r="S473" i="9"/>
  <c r="U473" i="9" s="1"/>
  <c r="S545" i="9"/>
  <c r="U545" i="9" s="1"/>
  <c r="AI337" i="9"/>
  <c r="AH337" i="9" s="1"/>
  <c r="AA337" i="9" s="1"/>
  <c r="AB337" i="9" s="1"/>
  <c r="AJ337" i="9"/>
  <c r="AK337" i="9"/>
  <c r="S223" i="9"/>
  <c r="U223" i="9" s="1"/>
  <c r="S262" i="9"/>
  <c r="U262" i="9" s="1"/>
  <c r="V372" i="9"/>
  <c r="V501" i="9"/>
  <c r="AH207" i="9"/>
  <c r="AA207" i="9" s="1"/>
  <c r="AB207" i="9" s="1"/>
  <c r="AH314" i="9"/>
  <c r="AA314" i="9" s="1"/>
  <c r="AB314" i="9" s="1"/>
  <c r="AI120" i="9"/>
  <c r="AJ120" i="9"/>
  <c r="AK120" i="9"/>
  <c r="AH527" i="9"/>
  <c r="AA527" i="9" s="1"/>
  <c r="AB527" i="9" s="1"/>
  <c r="AH222" i="9"/>
  <c r="AA222" i="9" s="1"/>
  <c r="AB222" i="9" s="1"/>
  <c r="AH143" i="9"/>
  <c r="AA143" i="9" s="1"/>
  <c r="AJ46" i="9"/>
  <c r="AI46" i="9"/>
  <c r="AH46" i="9" s="1"/>
  <c r="AA46" i="9" s="1"/>
  <c r="AB46" i="9" s="1"/>
  <c r="AK46" i="9"/>
  <c r="S397" i="9"/>
  <c r="U397" i="9" s="1"/>
  <c r="AH57" i="9"/>
  <c r="AC476" i="9"/>
  <c r="AH434" i="9"/>
  <c r="AA434" i="9" s="1"/>
  <c r="AB434" i="9" s="1"/>
  <c r="AH65" i="9"/>
  <c r="AA65" i="9" s="1"/>
  <c r="AB65" i="9" s="1"/>
  <c r="AA259" i="9"/>
  <c r="S242" i="9"/>
  <c r="U242" i="9" s="1"/>
  <c r="AH133" i="9"/>
  <c r="AA133" i="9" s="1"/>
  <c r="AB133" i="9" s="1"/>
  <c r="S642" i="9"/>
  <c r="U642" i="9" s="1"/>
  <c r="AK263" i="9"/>
  <c r="AI263" i="9"/>
  <c r="AJ263" i="9"/>
  <c r="AJ345" i="9"/>
  <c r="AI345" i="9"/>
  <c r="AH345" i="9" s="1"/>
  <c r="AA345" i="9" s="1"/>
  <c r="AB345" i="9" s="1"/>
  <c r="AK345" i="9"/>
  <c r="S443" i="9"/>
  <c r="U443" i="9" s="1"/>
  <c r="S457" i="9"/>
  <c r="U457" i="9" s="1"/>
  <c r="S534" i="9"/>
  <c r="U534" i="9" s="1"/>
  <c r="AB78" i="9"/>
  <c r="AT43" i="9"/>
  <c r="AS43" i="9"/>
  <c r="AR43" i="9" s="1"/>
  <c r="AQ43" i="9" s="1"/>
  <c r="AP43" i="9" s="1"/>
  <c r="AO43" i="9" s="1"/>
  <c r="AN43" i="9" s="1"/>
  <c r="AM43" i="9" s="1"/>
  <c r="AL43" i="9" s="1"/>
  <c r="AH89" i="9"/>
  <c r="AA89" i="9" s="1"/>
  <c r="AB89" i="9" s="1"/>
  <c r="AI347" i="9"/>
  <c r="AK347" i="9"/>
  <c r="AJ347" i="9"/>
  <c r="AH347" i="9" s="1"/>
  <c r="AA347" i="9" s="1"/>
  <c r="AB347" i="9" s="1"/>
  <c r="O647" i="9"/>
  <c r="O643" i="9"/>
  <c r="V643" i="9"/>
  <c r="K643" i="9"/>
  <c r="AC643" i="9"/>
  <c r="V647" i="9"/>
  <c r="AC647" i="9"/>
  <c r="AT647" i="9"/>
  <c r="AS647" i="9" s="1"/>
  <c r="AR647" i="9" s="1"/>
  <c r="AQ647" i="9" s="1"/>
  <c r="AP647" i="9" s="1"/>
  <c r="AO647" i="9" s="1"/>
  <c r="AN647" i="9" s="1"/>
  <c r="AM647" i="9" s="1"/>
  <c r="AL647" i="9" s="1"/>
  <c r="AS643" i="9"/>
  <c r="AR643" i="9" s="1"/>
  <c r="AQ643" i="9" s="1"/>
  <c r="AP643" i="9" s="1"/>
  <c r="AO643" i="9" s="1"/>
  <c r="AN643" i="9" s="1"/>
  <c r="AM643" i="9" s="1"/>
  <c r="AL643" i="9" s="1"/>
  <c r="AT643" i="9"/>
  <c r="AK46" i="8"/>
  <c r="AI46" i="8"/>
  <c r="AH46" i="8" s="1"/>
  <c r="AA46" i="8" s="1"/>
  <c r="AB46" i="8" s="1"/>
  <c r="AJ46" i="8"/>
  <c r="V632" i="8"/>
  <c r="AH343" i="8"/>
  <c r="AA343" i="8" s="1"/>
  <c r="AH265" i="8"/>
  <c r="AA265" i="8" s="1"/>
  <c r="AC611" i="8"/>
  <c r="AC183" i="8"/>
  <c r="AC140" i="8"/>
  <c r="S594" i="8"/>
  <c r="AC250" i="8"/>
  <c r="V259" i="8"/>
  <c r="AC326" i="8"/>
  <c r="AC385" i="8"/>
  <c r="V424" i="8"/>
  <c r="S469" i="8"/>
  <c r="U469" i="8" s="1"/>
  <c r="AC483" i="8"/>
  <c r="S463" i="8"/>
  <c r="U463" i="8" s="1"/>
  <c r="AA579" i="8"/>
  <c r="AB579" i="8" s="1"/>
  <c r="S499" i="8"/>
  <c r="U499" i="8" s="1"/>
  <c r="AH251" i="8"/>
  <c r="AA251" i="8" s="1"/>
  <c r="AB251" i="8" s="1"/>
  <c r="AI39" i="8"/>
  <c r="AH39" i="8" s="1"/>
  <c r="AA39" i="8" s="1"/>
  <c r="AJ39" i="8"/>
  <c r="AK39" i="8"/>
  <c r="I123" i="8"/>
  <c r="AT408" i="8"/>
  <c r="AS408" i="8" s="1"/>
  <c r="AR408" i="8" s="1"/>
  <c r="AQ408" i="8" s="1"/>
  <c r="AP408" i="8" s="1"/>
  <c r="AO408" i="8" s="1"/>
  <c r="AN408" i="8" s="1"/>
  <c r="AM408" i="8" s="1"/>
  <c r="AL408" i="8" s="1"/>
  <c r="K391" i="8"/>
  <c r="I195" i="8"/>
  <c r="K401" i="8"/>
  <c r="AH65" i="8"/>
  <c r="AA65" i="8" s="1"/>
  <c r="AH95" i="8"/>
  <c r="AA95" i="8" s="1"/>
  <c r="AB95" i="8" s="1"/>
  <c r="S196" i="8"/>
  <c r="U196" i="8" s="1"/>
  <c r="AH21" i="8"/>
  <c r="AA21" i="8" s="1"/>
  <c r="AB21" i="8" s="1"/>
  <c r="AI25" i="8"/>
  <c r="AH25" i="8" s="1"/>
  <c r="AA25" i="8" s="1"/>
  <c r="AB25" i="8" s="1"/>
  <c r="AJ25" i="8"/>
  <c r="AK25" i="8"/>
  <c r="I39" i="8"/>
  <c r="AB39" i="8"/>
  <c r="AT123" i="8"/>
  <c r="AS123" i="8"/>
  <c r="AR123" i="8" s="1"/>
  <c r="AQ123" i="8" s="1"/>
  <c r="AP123" i="8" s="1"/>
  <c r="AO123" i="8" s="1"/>
  <c r="AN123" i="8" s="1"/>
  <c r="AM123" i="8" s="1"/>
  <c r="AL123" i="8" s="1"/>
  <c r="AT245" i="8"/>
  <c r="AS245" i="8" s="1"/>
  <c r="AR245" i="8" s="1"/>
  <c r="AQ245" i="8" s="1"/>
  <c r="AP245" i="8" s="1"/>
  <c r="AO245" i="8" s="1"/>
  <c r="AN245" i="8" s="1"/>
  <c r="AM245" i="8" s="1"/>
  <c r="AL245" i="8" s="1"/>
  <c r="AI35" i="8"/>
  <c r="AK35" i="8"/>
  <c r="AJ35" i="8"/>
  <c r="AH35" i="8" s="1"/>
  <c r="AA35" i="8" s="1"/>
  <c r="AB35" i="8" s="1"/>
  <c r="AI131" i="8"/>
  <c r="AJ131" i="8"/>
  <c r="AK131" i="8"/>
  <c r="AI195" i="8"/>
  <c r="AH195" i="8" s="1"/>
  <c r="AA195" i="8" s="1"/>
  <c r="AB195" i="8" s="1"/>
  <c r="AK195" i="8"/>
  <c r="AJ195" i="8"/>
  <c r="AT314" i="8"/>
  <c r="AS314" i="8" s="1"/>
  <c r="AR314" i="8" s="1"/>
  <c r="AQ314" i="8" s="1"/>
  <c r="AP314" i="8" s="1"/>
  <c r="AO314" i="8" s="1"/>
  <c r="AN314" i="8" s="1"/>
  <c r="AM314" i="8" s="1"/>
  <c r="AL314" i="8" s="1"/>
  <c r="AK401" i="8"/>
  <c r="AJ401" i="8"/>
  <c r="AI401" i="8"/>
  <c r="AH401" i="8" s="1"/>
  <c r="AA401" i="8" s="1"/>
  <c r="AB401" i="8" s="1"/>
  <c r="AI100" i="8"/>
  <c r="AH100" i="8" s="1"/>
  <c r="AA100" i="8" s="1"/>
  <c r="AB100" i="8" s="1"/>
  <c r="AJ100" i="8"/>
  <c r="AK100" i="8"/>
  <c r="AH218" i="8"/>
  <c r="AA218" i="8" s="1"/>
  <c r="AB218" i="8" s="1"/>
  <c r="AH421" i="8"/>
  <c r="AA421" i="8" s="1"/>
  <c r="AC480" i="8"/>
  <c r="AB440" i="8"/>
  <c r="AH137" i="8"/>
  <c r="AA137" i="8" s="1"/>
  <c r="AB137" i="8" s="1"/>
  <c r="S526" i="8"/>
  <c r="U526" i="8" s="1"/>
  <c r="I213" i="8"/>
  <c r="AB213" i="8"/>
  <c r="AI165" i="8"/>
  <c r="AH165" i="8" s="1"/>
  <c r="AA165" i="8" s="1"/>
  <c r="AB165" i="8" s="1"/>
  <c r="AJ165" i="8"/>
  <c r="AK165" i="8"/>
  <c r="AK300" i="8"/>
  <c r="AI300" i="8"/>
  <c r="AH300" i="8" s="1"/>
  <c r="AA300" i="8" s="1"/>
  <c r="AB300" i="8" s="1"/>
  <c r="AJ300" i="8"/>
  <c r="AK42" i="8"/>
  <c r="AI42" i="8"/>
  <c r="AH42" i="8" s="1"/>
  <c r="AA42" i="8" s="1"/>
  <c r="AB42" i="8" s="1"/>
  <c r="AJ42" i="8"/>
  <c r="AI87" i="8"/>
  <c r="AJ87" i="8"/>
  <c r="AK87" i="8"/>
  <c r="AK248" i="8"/>
  <c r="AJ248" i="8"/>
  <c r="AI248" i="8"/>
  <c r="AH248" i="8" s="1"/>
  <c r="AA248" i="8" s="1"/>
  <c r="AB248" i="8" s="1"/>
  <c r="I90" i="8"/>
  <c r="AJ295" i="8"/>
  <c r="AK295" i="8"/>
  <c r="AI295" i="8"/>
  <c r="AJ322" i="8"/>
  <c r="AI322" i="8"/>
  <c r="AH322" i="8" s="1"/>
  <c r="AA322" i="8" s="1"/>
  <c r="AB322" i="8" s="1"/>
  <c r="AK322" i="8"/>
  <c r="S119" i="8"/>
  <c r="U119" i="8" s="1"/>
  <c r="S654" i="8"/>
  <c r="U654" i="8" s="1"/>
  <c r="S378" i="8"/>
  <c r="U378" i="8" s="1"/>
  <c r="S543" i="8"/>
  <c r="U543" i="8" s="1"/>
  <c r="S528" i="8"/>
  <c r="U528" i="8" s="1"/>
  <c r="AT222" i="8"/>
  <c r="AS222" i="8" s="1"/>
  <c r="AR222" i="8" s="1"/>
  <c r="AQ222" i="8" s="1"/>
  <c r="AP222" i="8" s="1"/>
  <c r="AO222" i="8" s="1"/>
  <c r="AN222" i="8" s="1"/>
  <c r="AM222" i="8" s="1"/>
  <c r="AL222" i="8" s="1"/>
  <c r="AK435" i="8"/>
  <c r="AI435" i="8"/>
  <c r="AJ435" i="8"/>
  <c r="AT590" i="8"/>
  <c r="AS590" i="8" s="1"/>
  <c r="AR590" i="8" s="1"/>
  <c r="AQ590" i="8" s="1"/>
  <c r="AP590" i="8" s="1"/>
  <c r="AO590" i="8" s="1"/>
  <c r="AN590" i="8" s="1"/>
  <c r="AM590" i="8" s="1"/>
  <c r="AL590" i="8" s="1"/>
  <c r="I158" i="8"/>
  <c r="I168" i="8"/>
  <c r="AJ133" i="8"/>
  <c r="AK133" i="8"/>
  <c r="AI133" i="8"/>
  <c r="AH133" i="8" s="1"/>
  <c r="AK333" i="8"/>
  <c r="AJ333" i="8"/>
  <c r="AI333" i="8"/>
  <c r="AH333" i="8" s="1"/>
  <c r="AA333" i="8" s="1"/>
  <c r="AB333" i="8" s="1"/>
  <c r="AI436" i="8"/>
  <c r="AH436" i="8" s="1"/>
  <c r="AA436" i="8" s="1"/>
  <c r="AB436" i="8" s="1"/>
  <c r="AJ436" i="8"/>
  <c r="AK436" i="8"/>
  <c r="AT311" i="8"/>
  <c r="AS311" i="8"/>
  <c r="AR311" i="8" s="1"/>
  <c r="AQ311" i="8" s="1"/>
  <c r="AP311" i="8" s="1"/>
  <c r="AO311" i="8" s="1"/>
  <c r="AN311" i="8" s="1"/>
  <c r="AM311" i="8" s="1"/>
  <c r="AL311" i="8" s="1"/>
  <c r="AJ40" i="8"/>
  <c r="AI40" i="8"/>
  <c r="AH40" i="8" s="1"/>
  <c r="AA40" i="8" s="1"/>
  <c r="AB40" i="8" s="1"/>
  <c r="AK40" i="8"/>
  <c r="AT389" i="8"/>
  <c r="AS389" i="8" s="1"/>
  <c r="AR389" i="8" s="1"/>
  <c r="AQ389" i="8" s="1"/>
  <c r="AP389" i="8" s="1"/>
  <c r="AO389" i="8" s="1"/>
  <c r="AN389" i="8" s="1"/>
  <c r="AM389" i="8" s="1"/>
  <c r="AL389" i="8" s="1"/>
  <c r="AT90" i="8"/>
  <c r="AS90" i="8"/>
  <c r="AR90" i="8"/>
  <c r="AQ90" i="8" s="1"/>
  <c r="AP90" i="8" s="1"/>
  <c r="AO90" i="8" s="1"/>
  <c r="AN90" i="8" s="1"/>
  <c r="AM90" i="8" s="1"/>
  <c r="AL90" i="8" s="1"/>
  <c r="AI392" i="8"/>
  <c r="AK392" i="8"/>
  <c r="AJ392" i="8"/>
  <c r="AH125" i="8"/>
  <c r="AA125" i="8" s="1"/>
  <c r="AB125" i="8" s="1"/>
  <c r="S26" i="8"/>
  <c r="U26" i="8" s="1"/>
  <c r="S92" i="8"/>
  <c r="U92" i="8" s="1"/>
  <c r="AH135" i="8"/>
  <c r="AA135" i="8" s="1"/>
  <c r="V605" i="8"/>
  <c r="S648" i="8"/>
  <c r="U648" i="8" s="1"/>
  <c r="AC562" i="8"/>
  <c r="AC458" i="8"/>
  <c r="AR483" i="8"/>
  <c r="AQ483" i="8" s="1"/>
  <c r="AP483" i="8" s="1"/>
  <c r="AO483" i="8" s="1"/>
  <c r="AN483" i="8" s="1"/>
  <c r="AM483" i="8" s="1"/>
  <c r="AL483" i="8" s="1"/>
  <c r="V511" i="8"/>
  <c r="AH45" i="8"/>
  <c r="AA45" i="8" s="1"/>
  <c r="AB45" i="8" s="1"/>
  <c r="AH618" i="8"/>
  <c r="AA618" i="8" s="1"/>
  <c r="AB618" i="8" s="1"/>
  <c r="AJ62" i="8"/>
  <c r="AH62" i="8" s="1"/>
  <c r="AA62" i="8" s="1"/>
  <c r="AB62" i="8" s="1"/>
  <c r="AA418" i="8"/>
  <c r="AB418" i="8" s="1"/>
  <c r="I83" i="8"/>
  <c r="AI168" i="8"/>
  <c r="AJ168" i="8"/>
  <c r="AK168" i="8"/>
  <c r="AI348" i="8"/>
  <c r="AJ348" i="8"/>
  <c r="AK348" i="8"/>
  <c r="AA133" i="8"/>
  <c r="AB133" i="8" s="1"/>
  <c r="AI97" i="8"/>
  <c r="AK97" i="8"/>
  <c r="AJ97" i="8"/>
  <c r="AH97" i="8" s="1"/>
  <c r="AA97" i="8" s="1"/>
  <c r="AB97" i="8" s="1"/>
  <c r="AI38" i="8"/>
  <c r="AH38" i="8" s="1"/>
  <c r="AA38" i="8" s="1"/>
  <c r="AE38" i="8" s="1"/>
  <c r="AJ38" i="8"/>
  <c r="AK38" i="8"/>
  <c r="AT231" i="8"/>
  <c r="AS231" i="8"/>
  <c r="AR231" i="8" s="1"/>
  <c r="AQ231" i="8" s="1"/>
  <c r="AP231" i="8" s="1"/>
  <c r="AO231" i="8" s="1"/>
  <c r="AN231" i="8" s="1"/>
  <c r="AM231" i="8" s="1"/>
  <c r="AL231" i="8" s="1"/>
  <c r="AI31" i="8"/>
  <c r="AJ31" i="8"/>
  <c r="AK31" i="8"/>
  <c r="AT361" i="8"/>
  <c r="AS361" i="8" s="1"/>
  <c r="AR361" i="8" s="1"/>
  <c r="AQ361" i="8" s="1"/>
  <c r="AP361" i="8" s="1"/>
  <c r="AO361" i="8" s="1"/>
  <c r="AN361" i="8" s="1"/>
  <c r="AM361" i="8" s="1"/>
  <c r="AL361" i="8" s="1"/>
  <c r="AJ261" i="8"/>
  <c r="AI261" i="8"/>
  <c r="AH261" i="8" s="1"/>
  <c r="AK261" i="8"/>
  <c r="AT358" i="8"/>
  <c r="AS358" i="8"/>
  <c r="AR358" i="8" s="1"/>
  <c r="AQ358" i="8" s="1"/>
  <c r="AP358" i="8" s="1"/>
  <c r="AO358" i="8" s="1"/>
  <c r="AN358" i="8" s="1"/>
  <c r="AM358" i="8" s="1"/>
  <c r="AL358" i="8" s="1"/>
  <c r="AT491" i="8"/>
  <c r="AS491" i="8" s="1"/>
  <c r="AR491" i="8"/>
  <c r="AQ491" i="8" s="1"/>
  <c r="AP491" i="8" s="1"/>
  <c r="AO491" i="8" s="1"/>
  <c r="AN491" i="8" s="1"/>
  <c r="AM491" i="8" s="1"/>
  <c r="AL491" i="8" s="1"/>
  <c r="AI209" i="8"/>
  <c r="AJ209" i="8"/>
  <c r="AK209" i="8"/>
  <c r="I38" i="8"/>
  <c r="AT190" i="8"/>
  <c r="AS190" i="8"/>
  <c r="AR190" i="8" s="1"/>
  <c r="AQ190" i="8" s="1"/>
  <c r="AP190" i="8" s="1"/>
  <c r="AO190" i="8" s="1"/>
  <c r="AN190" i="8" s="1"/>
  <c r="AM190" i="8" s="1"/>
  <c r="AL190" i="8" s="1"/>
  <c r="AT253" i="8"/>
  <c r="AS253" i="8" s="1"/>
  <c r="AR253" i="8" s="1"/>
  <c r="AQ253" i="8" s="1"/>
  <c r="AP253" i="8" s="1"/>
  <c r="AO253" i="8" s="1"/>
  <c r="AN253" i="8" s="1"/>
  <c r="AM253" i="8" s="1"/>
  <c r="AL253" i="8" s="1"/>
  <c r="AT66" i="8"/>
  <c r="AS66" i="8"/>
  <c r="AR66" i="8" s="1"/>
  <c r="AQ66" i="8" s="1"/>
  <c r="AP66" i="8" s="1"/>
  <c r="AO66" i="8" s="1"/>
  <c r="AN66" i="8" s="1"/>
  <c r="AM66" i="8" s="1"/>
  <c r="AL66" i="8" s="1"/>
  <c r="AI312" i="8"/>
  <c r="AH312" i="8" s="1"/>
  <c r="AA312" i="8" s="1"/>
  <c r="AB312" i="8" s="1"/>
  <c r="AJ312" i="8"/>
  <c r="AK312" i="8"/>
  <c r="AT492" i="8"/>
  <c r="AS492" i="8"/>
  <c r="AR492" i="8" s="1"/>
  <c r="AQ492" i="8" s="1"/>
  <c r="AP492" i="8" s="1"/>
  <c r="AO492" i="8" s="1"/>
  <c r="AN492" i="8" s="1"/>
  <c r="AM492" i="8" s="1"/>
  <c r="AL492" i="8" s="1"/>
  <c r="K615" i="8"/>
  <c r="AH566" i="8"/>
  <c r="AA566" i="8" s="1"/>
  <c r="AH294" i="8"/>
  <c r="AA294" i="8" s="1"/>
  <c r="AH149" i="8"/>
  <c r="AA149" i="8" s="1"/>
  <c r="AE132" i="8"/>
  <c r="S472" i="8"/>
  <c r="U472" i="8" s="1"/>
  <c r="AC533" i="8"/>
  <c r="S533" i="8"/>
  <c r="U533" i="8" s="1"/>
  <c r="V372" i="8"/>
  <c r="AH114" i="8"/>
  <c r="AA114" i="8" s="1"/>
  <c r="AB114" i="8" s="1"/>
  <c r="AI229" i="8"/>
  <c r="AH229" i="8" s="1"/>
  <c r="AA229" i="8" s="1"/>
  <c r="AJ229" i="8"/>
  <c r="AK229" i="8"/>
  <c r="AJ83" i="8"/>
  <c r="AK83" i="8"/>
  <c r="AI83" i="8"/>
  <c r="K361" i="8"/>
  <c r="AH610" i="8"/>
  <c r="AA610" i="8" s="1"/>
  <c r="AB610" i="8" s="1"/>
  <c r="AT171" i="8"/>
  <c r="AS171" i="8" s="1"/>
  <c r="AR171" i="8" s="1"/>
  <c r="AQ171" i="8" s="1"/>
  <c r="AP171" i="8" s="1"/>
  <c r="AO171" i="8" s="1"/>
  <c r="AN171" i="8" s="1"/>
  <c r="AM171" i="8" s="1"/>
  <c r="AL171" i="8" s="1"/>
  <c r="AA261" i="8"/>
  <c r="AB261" i="8" s="1"/>
  <c r="I141" i="8"/>
  <c r="AB141" i="8"/>
  <c r="AI51" i="8"/>
  <c r="AJ51" i="8"/>
  <c r="AK51" i="8"/>
  <c r="AT54" i="8"/>
  <c r="AS54" i="8"/>
  <c r="AR54" i="8" s="1"/>
  <c r="AQ54" i="8" s="1"/>
  <c r="AP54" i="8" s="1"/>
  <c r="AO54" i="8" s="1"/>
  <c r="AN54" i="8" s="1"/>
  <c r="AM54" i="8" s="1"/>
  <c r="AL54" i="8" s="1"/>
  <c r="AA192" i="8"/>
  <c r="AB192" i="8" s="1"/>
  <c r="J66" i="8"/>
  <c r="AI267" i="8"/>
  <c r="AJ267" i="8"/>
  <c r="AK267" i="8"/>
  <c r="AK397" i="8"/>
  <c r="AI397" i="8"/>
  <c r="AJ397" i="8"/>
  <c r="AJ615" i="8"/>
  <c r="AI615" i="8"/>
  <c r="AK615" i="8"/>
  <c r="AH27" i="8"/>
  <c r="AA27" i="8" s="1"/>
  <c r="AB27" i="8" s="1"/>
  <c r="AH259" i="8"/>
  <c r="AA259" i="8" s="1"/>
  <c r="AH338" i="8"/>
  <c r="AA338" i="8" s="1"/>
  <c r="AH167" i="8"/>
  <c r="AA167" i="8" s="1"/>
  <c r="AH220" i="8"/>
  <c r="AA220" i="8" s="1"/>
  <c r="S653" i="8"/>
  <c r="U653" i="8" s="1"/>
  <c r="AC519" i="8"/>
  <c r="S374" i="8"/>
  <c r="U374" i="8" s="1"/>
  <c r="S352" i="8"/>
  <c r="U352" i="8" s="1"/>
  <c r="S470" i="8"/>
  <c r="U470" i="8" s="1"/>
  <c r="AS593" i="8"/>
  <c r="AR593" i="8" s="1"/>
  <c r="AQ593" i="8" s="1"/>
  <c r="AP593" i="8" s="1"/>
  <c r="AO593" i="8" s="1"/>
  <c r="AN593" i="8" s="1"/>
  <c r="AM593" i="8" s="1"/>
  <c r="AL593" i="8" s="1"/>
  <c r="AH332" i="8"/>
  <c r="AA332" i="8" s="1"/>
  <c r="AB332" i="8" s="1"/>
  <c r="AK350" i="8"/>
  <c r="AI350" i="8"/>
  <c r="AH350" i="8" s="1"/>
  <c r="AA350" i="8" s="1"/>
  <c r="AB350" i="8" s="1"/>
  <c r="AJ350" i="8"/>
  <c r="AI298" i="8"/>
  <c r="AJ298" i="8"/>
  <c r="AK298" i="8"/>
  <c r="AJ390" i="8"/>
  <c r="AK390" i="8"/>
  <c r="AI390" i="8"/>
  <c r="AH390" i="8" s="1"/>
  <c r="AA390" i="8" s="1"/>
  <c r="AB390" i="8" s="1"/>
  <c r="AR176" i="8"/>
  <c r="AQ176" i="8" s="1"/>
  <c r="AP176" i="8" s="1"/>
  <c r="AO176" i="8" s="1"/>
  <c r="AN176" i="8" s="1"/>
  <c r="AM176" i="8" s="1"/>
  <c r="AL176" i="8" s="1"/>
  <c r="AT176" i="8"/>
  <c r="AS176" i="8" s="1"/>
  <c r="AJ391" i="8"/>
  <c r="AI391" i="8"/>
  <c r="AH391" i="8" s="1"/>
  <c r="AA391" i="8" s="1"/>
  <c r="AB391" i="8" s="1"/>
  <c r="AK391" i="8"/>
  <c r="AK113" i="8"/>
  <c r="AI113" i="8"/>
  <c r="AJ113" i="8"/>
  <c r="AT329" i="8"/>
  <c r="AS329" i="8" s="1"/>
  <c r="AR329" i="8" s="1"/>
  <c r="AQ329" i="8" s="1"/>
  <c r="AP329" i="8" s="1"/>
  <c r="AO329" i="8" s="1"/>
  <c r="AN329" i="8" s="1"/>
  <c r="AM329" i="8" s="1"/>
  <c r="AL329" i="8" s="1"/>
  <c r="AT517" i="8"/>
  <c r="AS517" i="8" s="1"/>
  <c r="AR517" i="8" s="1"/>
  <c r="AQ517" i="8" s="1"/>
  <c r="AP517" i="8" s="1"/>
  <c r="AO517" i="8" s="1"/>
  <c r="AN517" i="8" s="1"/>
  <c r="AM517" i="8" s="1"/>
  <c r="AL517" i="8" s="1"/>
  <c r="AA158" i="8"/>
  <c r="AB158" i="8" s="1"/>
  <c r="AH153" i="8"/>
  <c r="AA153" i="8" s="1"/>
  <c r="AB153" i="8" s="1"/>
  <c r="AT317" i="8"/>
  <c r="AS317" i="8"/>
  <c r="AR317" i="8" s="1"/>
  <c r="AQ317" i="8" s="1"/>
  <c r="AP317" i="8" s="1"/>
  <c r="AO317" i="8" s="1"/>
  <c r="AN317" i="8" s="1"/>
  <c r="AM317" i="8" s="1"/>
  <c r="AL317" i="8" s="1"/>
  <c r="O660" i="8"/>
  <c r="O656" i="8"/>
  <c r="S656" i="8"/>
  <c r="U656" i="8" s="1"/>
  <c r="V656" i="8"/>
  <c r="K656" i="8"/>
  <c r="AC656" i="8"/>
  <c r="AC660" i="8"/>
  <c r="AT660" i="8"/>
  <c r="AS660" i="8" s="1"/>
  <c r="AR660" i="8" s="1"/>
  <c r="AQ660" i="8" s="1"/>
  <c r="AP660" i="8" s="1"/>
  <c r="AO660" i="8" s="1"/>
  <c r="AN660" i="8" s="1"/>
  <c r="AM660" i="8" s="1"/>
  <c r="AL660" i="8" s="1"/>
  <c r="V660" i="8"/>
  <c r="AT656" i="8"/>
  <c r="AS656" i="8" s="1"/>
  <c r="AR656" i="8" s="1"/>
  <c r="AQ656" i="8" s="1"/>
  <c r="AP656" i="8" s="1"/>
  <c r="AO656" i="8" s="1"/>
  <c r="AN656" i="8" s="1"/>
  <c r="AM656" i="8" s="1"/>
  <c r="AL656" i="8" s="1"/>
  <c r="S258" i="6"/>
  <c r="U258" i="6" s="1"/>
  <c r="G453" i="6"/>
  <c r="S162" i="6"/>
  <c r="U162" i="6" s="1"/>
  <c r="V570" i="6"/>
  <c r="P465" i="6"/>
  <c r="V499" i="6"/>
  <c r="G476" i="6"/>
  <c r="S476" i="6" s="1"/>
  <c r="U476" i="6" s="1"/>
  <c r="V332" i="6"/>
  <c r="G388" i="6"/>
  <c r="V388" i="6" s="1"/>
  <c r="S500" i="6"/>
  <c r="U500" i="6" s="1"/>
  <c r="P428" i="6"/>
  <c r="V643" i="6"/>
  <c r="K643" i="6"/>
  <c r="P473" i="1"/>
  <c r="G352" i="1"/>
  <c r="L352" i="1" s="1"/>
  <c r="S653" i="1"/>
  <c r="U653" i="1" s="1"/>
  <c r="V474" i="1"/>
  <c r="S354" i="1"/>
  <c r="U354" i="1" s="1"/>
  <c r="V428" i="1"/>
  <c r="P469" i="1"/>
  <c r="S469" i="1" s="1"/>
  <c r="U469" i="1" s="1"/>
  <c r="V657" i="1"/>
  <c r="K657" i="1"/>
  <c r="V653" i="1"/>
  <c r="K653" i="1"/>
  <c r="L364" i="1"/>
  <c r="S540" i="1"/>
  <c r="U540" i="1" s="1"/>
  <c r="V310" i="1"/>
  <c r="P117" i="1"/>
  <c r="S417" i="1"/>
  <c r="U417" i="1" s="1"/>
  <c r="P431" i="1"/>
  <c r="P491" i="1"/>
  <c r="S491" i="1" s="1"/>
  <c r="U491" i="1" s="1"/>
  <c r="S184" i="1"/>
  <c r="U184" i="1" s="1"/>
  <c r="S575" i="1"/>
  <c r="U575" i="1" s="1"/>
  <c r="L491" i="1"/>
  <c r="P456" i="1"/>
  <c r="S456" i="1" s="1"/>
  <c r="U456" i="1" s="1"/>
  <c r="P535" i="1"/>
  <c r="S535" i="1" s="1"/>
  <c r="U535" i="1" s="1"/>
  <c r="S577" i="1"/>
  <c r="U577" i="1" s="1"/>
  <c r="G627" i="1"/>
  <c r="P383" i="1"/>
  <c r="S383" i="1" s="1"/>
  <c r="U383" i="1" s="1"/>
  <c r="V408" i="1"/>
  <c r="V402" i="1"/>
  <c r="P243" i="1"/>
  <c r="S243" i="1" s="1"/>
  <c r="U243" i="1" s="1"/>
  <c r="P429" i="1"/>
  <c r="P389" i="1"/>
  <c r="S389" i="1" s="1"/>
  <c r="U389" i="1" s="1"/>
  <c r="P56" i="1"/>
  <c r="V56" i="1" s="1"/>
  <c r="P54" i="1"/>
  <c r="S54" i="1" s="1"/>
  <c r="U54" i="1" s="1"/>
  <c r="G462" i="1"/>
  <c r="S474" i="1"/>
  <c r="U474" i="1" s="1"/>
  <c r="V445" i="1"/>
  <c r="P530" i="1"/>
  <c r="S327" i="1"/>
  <c r="U327" i="1" s="1"/>
  <c r="P625" i="1"/>
  <c r="V389" i="1"/>
  <c r="P477" i="1"/>
  <c r="S477" i="1" s="1"/>
  <c r="U477" i="1" s="1"/>
  <c r="L474" i="1"/>
  <c r="P364" i="1"/>
  <c r="V364" i="1" s="1"/>
  <c r="P623" i="1"/>
  <c r="P344" i="1"/>
  <c r="V626" i="1"/>
  <c r="V171" i="1"/>
  <c r="L463" i="1"/>
  <c r="P161" i="1"/>
  <c r="P586" i="1"/>
  <c r="P599" i="1"/>
  <c r="G647" i="1"/>
  <c r="S647" i="1" s="1"/>
  <c r="U647" i="1" s="1"/>
  <c r="V340" i="1"/>
  <c r="S521" i="1"/>
  <c r="U521" i="1" s="1"/>
  <c r="P338" i="1"/>
  <c r="V473" i="1"/>
  <c r="S473" i="1"/>
  <c r="U473" i="1" s="1"/>
  <c r="L546" i="1"/>
  <c r="L503" i="1"/>
  <c r="S369" i="1"/>
  <c r="U369" i="1" s="1"/>
  <c r="V544" i="1"/>
  <c r="V309" i="1"/>
  <c r="V111" i="1"/>
  <c r="P497" i="1"/>
  <c r="S497" i="1" s="1"/>
  <c r="U497" i="1" s="1"/>
  <c r="S188" i="1"/>
  <c r="U188" i="1" s="1"/>
  <c r="S364" i="1"/>
  <c r="U364" i="1" s="1"/>
  <c r="G532" i="1"/>
  <c r="P499" i="1"/>
  <c r="P508" i="1"/>
  <c r="S508" i="1" s="1"/>
  <c r="U508" i="1" s="1"/>
  <c r="P546" i="1"/>
  <c r="S546" i="1" s="1"/>
  <c r="U546" i="1" s="1"/>
  <c r="P458" i="1"/>
  <c r="V458" i="1" s="1"/>
  <c r="P611" i="1"/>
  <c r="P614" i="1"/>
  <c r="S614" i="1" s="1"/>
  <c r="U614" i="1" s="1"/>
  <c r="P602" i="1"/>
  <c r="S134" i="1"/>
  <c r="U134" i="1" s="1"/>
  <c r="S517" i="1"/>
  <c r="U517" i="1" s="1"/>
  <c r="V34" i="1"/>
  <c r="V37" i="1"/>
  <c r="P295" i="1"/>
  <c r="S362" i="1"/>
  <c r="U362" i="1" s="1"/>
  <c r="P621" i="1"/>
  <c r="S621" i="1" s="1"/>
  <c r="U621" i="1" s="1"/>
  <c r="S144" i="1"/>
  <c r="U144" i="1" s="1"/>
  <c r="G380" i="1"/>
  <c r="G479" i="1"/>
  <c r="P501" i="1"/>
  <c r="S501" i="1" s="1"/>
  <c r="U501" i="1" s="1"/>
  <c r="L428" i="1"/>
  <c r="P470" i="1"/>
  <c r="S470" i="1" s="1"/>
  <c r="U470" i="1" s="1"/>
  <c r="P461" i="1"/>
  <c r="S387" i="1"/>
  <c r="U387" i="1" s="1"/>
  <c r="P465" i="1"/>
  <c r="S465" i="1" s="1"/>
  <c r="U465" i="1" s="1"/>
  <c r="G584" i="1"/>
  <c r="S584" i="1" s="1"/>
  <c r="U584" i="1" s="1"/>
  <c r="V116" i="1"/>
  <c r="V274" i="1"/>
  <c r="P619" i="1"/>
  <c r="P590" i="1"/>
  <c r="P158" i="1"/>
  <c r="S158" i="1" s="1"/>
  <c r="U158" i="1" s="1"/>
  <c r="S455" i="1"/>
  <c r="U455" i="1" s="1"/>
  <c r="V301" i="1"/>
  <c r="P613" i="1"/>
  <c r="S385" i="1"/>
  <c r="U385" i="1" s="1"/>
  <c r="G504" i="1"/>
  <c r="S504" i="1" s="1"/>
  <c r="U504" i="1" s="1"/>
  <c r="P503" i="1"/>
  <c r="S503" i="1" s="1"/>
  <c r="U503" i="1" s="1"/>
  <c r="G453" i="1"/>
  <c r="L453" i="1" s="1"/>
  <c r="V392" i="1"/>
  <c r="G450" i="1"/>
  <c r="P550" i="1"/>
  <c r="P495" i="1"/>
  <c r="V495" i="1" s="1"/>
  <c r="S388" i="1"/>
  <c r="U388" i="1" s="1"/>
  <c r="P468" i="1"/>
  <c r="V468" i="1" s="1"/>
  <c r="P612" i="1"/>
  <c r="V167" i="1"/>
  <c r="P293" i="1"/>
  <c r="S293" i="1" s="1"/>
  <c r="U293" i="1" s="1"/>
  <c r="P390" i="1"/>
  <c r="V535" i="1"/>
  <c r="P370" i="1"/>
  <c r="S370" i="1" s="1"/>
  <c r="U370" i="1" s="1"/>
  <c r="P447" i="1"/>
  <c r="V447" i="1" s="1"/>
  <c r="P22" i="1"/>
  <c r="P643" i="1"/>
  <c r="S643" i="1" s="1"/>
  <c r="U643" i="1" s="1"/>
  <c r="S307" i="1"/>
  <c r="U307" i="1" s="1"/>
  <c r="P434" i="1"/>
  <c r="P311" i="1"/>
  <c r="V464" i="1"/>
  <c r="V425" i="1"/>
  <c r="P439" i="1"/>
  <c r="S439" i="1" s="1"/>
  <c r="U439" i="1" s="1"/>
  <c r="P494" i="1"/>
  <c r="S500" i="1"/>
  <c r="U500" i="1" s="1"/>
  <c r="L468" i="1"/>
  <c r="L495" i="1"/>
  <c r="L525" i="1"/>
  <c r="L500" i="1"/>
  <c r="V500" i="1"/>
  <c r="L469" i="1"/>
  <c r="V469" i="1"/>
  <c r="L488" i="1"/>
  <c r="S479" i="1"/>
  <c r="U479" i="1" s="1"/>
  <c r="S593" i="1"/>
  <c r="U593" i="1" s="1"/>
  <c r="S353" i="1"/>
  <c r="U353" i="1" s="1"/>
  <c r="V484" i="1"/>
  <c r="P488" i="1"/>
  <c r="S488" i="1" s="1"/>
  <c r="U488" i="1" s="1"/>
  <c r="S484" i="1"/>
  <c r="U484" i="1" s="1"/>
  <c r="P502" i="1"/>
  <c r="V502" i="1" s="1"/>
  <c r="V52" i="1"/>
  <c r="P579" i="1"/>
  <c r="L473" i="1"/>
  <c r="S585" i="1"/>
  <c r="U585" i="1" s="1"/>
  <c r="P531" i="1"/>
  <c r="S531" i="1" s="1"/>
  <c r="U531" i="1" s="1"/>
  <c r="G467" i="1"/>
  <c r="P296" i="1"/>
  <c r="S418" i="1"/>
  <c r="U418" i="1" s="1"/>
  <c r="V476" i="1"/>
  <c r="V536" i="1"/>
  <c r="G357" i="1"/>
  <c r="S357" i="1" s="1"/>
  <c r="U357" i="1" s="1"/>
  <c r="P525" i="1"/>
  <c r="S525" i="1" s="1"/>
  <c r="U525" i="1" s="1"/>
  <c r="P597" i="1"/>
  <c r="G424" i="1"/>
  <c r="G509" i="1"/>
  <c r="L509" i="1" s="1"/>
  <c r="D16" i="1"/>
  <c r="D19" i="1" s="1"/>
  <c r="P441" i="1"/>
  <c r="S352" i="1"/>
  <c r="U352" i="1" s="1"/>
  <c r="P437" i="1"/>
  <c r="S483" i="1"/>
  <c r="U483" i="1" s="1"/>
  <c r="S277" i="1"/>
  <c r="U277" i="1" s="1"/>
  <c r="S650" i="1"/>
  <c r="U650" i="1" s="1"/>
  <c r="S652" i="1"/>
  <c r="U652" i="1" s="1"/>
  <c r="S371" i="1"/>
  <c r="U371" i="1" s="1"/>
  <c r="L425" i="1"/>
  <c r="S532" i="1"/>
  <c r="U532" i="1" s="1"/>
  <c r="S425" i="1"/>
  <c r="U425" i="1" s="1"/>
  <c r="S43" i="1"/>
  <c r="U43" i="1" s="1"/>
  <c r="S427" i="1"/>
  <c r="U427" i="1" s="1"/>
  <c r="S524" i="1"/>
  <c r="U524" i="1" s="1"/>
  <c r="S507" i="1"/>
  <c r="U507" i="1" s="1"/>
  <c r="S536" i="1"/>
  <c r="U536" i="1" s="1"/>
  <c r="S463" i="1"/>
  <c r="U463" i="1" s="1"/>
  <c r="S644" i="1"/>
  <c r="U644" i="1" s="1"/>
  <c r="S649" i="1"/>
  <c r="U649" i="1" s="1"/>
  <c r="AF325" i="11"/>
  <c r="U325" i="11"/>
  <c r="U255" i="8"/>
  <c r="AE255" i="8"/>
  <c r="U348" i="11"/>
  <c r="U443" i="11"/>
  <c r="AF443" i="11"/>
  <c r="AC526" i="8"/>
  <c r="AC469" i="9"/>
  <c r="V348" i="11"/>
  <c r="AC533" i="11"/>
  <c r="V504" i="11"/>
  <c r="S176" i="1"/>
  <c r="U176" i="1" s="1"/>
  <c r="V589" i="1"/>
  <c r="S164" i="1"/>
  <c r="U164" i="1" s="1"/>
  <c r="V85" i="1"/>
  <c r="AC616" i="9"/>
  <c r="V306" i="9"/>
  <c r="S92" i="9"/>
  <c r="U92" i="9" s="1"/>
  <c r="S131" i="9"/>
  <c r="U131" i="9" s="1"/>
  <c r="V75" i="8"/>
  <c r="AC630" i="8"/>
  <c r="S149" i="6"/>
  <c r="U149" i="6" s="1"/>
  <c r="V174" i="1"/>
  <c r="V185" i="8"/>
  <c r="AC24" i="9"/>
  <c r="V394" i="8"/>
  <c r="AC145" i="8"/>
  <c r="S447" i="1"/>
  <c r="U447" i="1" s="1"/>
  <c r="AC452" i="8"/>
  <c r="S260" i="8"/>
  <c r="AE260" i="8" s="1"/>
  <c r="V367" i="9"/>
  <c r="AC387" i="9"/>
  <c r="V535" i="9"/>
  <c r="V362" i="11"/>
  <c r="AC362" i="11"/>
  <c r="AC363" i="11"/>
  <c r="AC443" i="11"/>
  <c r="AC542" i="11"/>
  <c r="S583" i="1"/>
  <c r="U583" i="1" s="1"/>
  <c r="V583" i="1"/>
  <c r="AE145" i="8"/>
  <c r="S146" i="1"/>
  <c r="U146" i="1" s="1"/>
  <c r="V186" i="1"/>
  <c r="V50" i="1"/>
  <c r="AC306" i="9"/>
  <c r="S30" i="1"/>
  <c r="U30" i="1" s="1"/>
  <c r="V92" i="9"/>
  <c r="AC131" i="9"/>
  <c r="V606" i="8"/>
  <c r="V402" i="8"/>
  <c r="V323" i="1"/>
  <c r="S357" i="9"/>
  <c r="U357" i="9" s="1"/>
  <c r="S428" i="9"/>
  <c r="U428" i="9" s="1"/>
  <c r="V464" i="9"/>
  <c r="V542" i="11"/>
  <c r="V89" i="9"/>
  <c r="V448" i="1"/>
  <c r="S609" i="1"/>
  <c r="U609" i="1" s="1"/>
  <c r="V551" i="1"/>
  <c r="S289" i="1"/>
  <c r="U289" i="1" s="1"/>
  <c r="S145" i="1"/>
  <c r="U145" i="1" s="1"/>
  <c r="V216" i="1"/>
  <c r="S319" i="1"/>
  <c r="U319" i="1" s="1"/>
  <c r="S335" i="6"/>
  <c r="U335" i="6" s="1"/>
  <c r="V157" i="1"/>
  <c r="S593" i="9"/>
  <c r="U593" i="9" s="1"/>
  <c r="AC255" i="8"/>
  <c r="V133" i="6"/>
  <c r="V130" i="9"/>
  <c r="V616" i="9"/>
  <c r="V520" i="1"/>
  <c r="V526" i="8"/>
  <c r="AC428" i="9"/>
  <c r="V498" i="9"/>
  <c r="V360" i="11"/>
  <c r="AF362" i="11"/>
  <c r="V51" i="1"/>
  <c r="V247" i="9"/>
  <c r="V298" i="1"/>
  <c r="S630" i="8"/>
  <c r="U630" i="8" s="1"/>
  <c r="S200" i="9"/>
  <c r="U200" i="9" s="1"/>
  <c r="S66" i="1"/>
  <c r="U66" i="1" s="1"/>
  <c r="S582" i="1"/>
  <c r="U582" i="1" s="1"/>
  <c r="V421" i="9"/>
  <c r="AC130" i="9"/>
  <c r="AC593" i="9"/>
  <c r="V145" i="8"/>
  <c r="AC606" i="8"/>
  <c r="V255" i="8"/>
  <c r="V507" i="1"/>
  <c r="S450" i="6"/>
  <c r="U450" i="6" s="1"/>
  <c r="AC475" i="11"/>
  <c r="S525" i="11"/>
  <c r="S166" i="1"/>
  <c r="U166" i="1" s="1"/>
  <c r="AC451" i="8"/>
  <c r="S56" i="1"/>
  <c r="U56" i="1" s="1"/>
  <c r="S162" i="1"/>
  <c r="U162" i="1" s="1"/>
  <c r="V95" i="6"/>
  <c r="V174" i="6"/>
  <c r="V451" i="8"/>
  <c r="V41" i="1"/>
  <c r="S278" i="1"/>
  <c r="U278" i="1" s="1"/>
  <c r="S39" i="1"/>
  <c r="U39" i="1" s="1"/>
  <c r="S287" i="1"/>
  <c r="U287" i="1" s="1"/>
  <c r="S170" i="1"/>
  <c r="U170" i="1" s="1"/>
  <c r="S71" i="8"/>
  <c r="U71" i="8" s="1"/>
  <c r="S75" i="8"/>
  <c r="V200" i="9"/>
  <c r="S527" i="1"/>
  <c r="U527" i="1" s="1"/>
  <c r="AC71" i="8"/>
  <c r="V487" i="6"/>
  <c r="S185" i="8"/>
  <c r="U185" i="8" s="1"/>
  <c r="S421" i="9"/>
  <c r="S89" i="9"/>
  <c r="U89" i="9" s="1"/>
  <c r="AC82" i="8"/>
  <c r="V76" i="1"/>
  <c r="S453" i="6"/>
  <c r="U453" i="6" s="1"/>
  <c r="AC367" i="8"/>
  <c r="V495" i="8"/>
  <c r="AC538" i="8"/>
  <c r="AC511" i="8"/>
  <c r="AC503" i="8"/>
  <c r="AC464" i="9"/>
  <c r="AC501" i="9"/>
  <c r="V450" i="11"/>
  <c r="AF542" i="11"/>
  <c r="V388" i="1"/>
  <c r="AE82" i="8"/>
  <c r="S58" i="1"/>
  <c r="U58" i="1" s="1"/>
  <c r="V45" i="1"/>
  <c r="V449" i="6"/>
  <c r="V248" i="1"/>
  <c r="V82" i="8"/>
  <c r="V387" i="1"/>
  <c r="V498" i="1"/>
  <c r="AC388" i="8"/>
  <c r="V426" i="8"/>
  <c r="AC380" i="9"/>
  <c r="V450" i="9"/>
  <c r="AI545" i="11"/>
  <c r="AJ545" i="11"/>
  <c r="AK545" i="11"/>
  <c r="AI507" i="11"/>
  <c r="AJ507" i="11"/>
  <c r="AK507" i="11"/>
  <c r="AK94" i="11"/>
  <c r="AI94" i="11"/>
  <c r="AJ94" i="11"/>
  <c r="AI67" i="11"/>
  <c r="AH67" i="11" s="1"/>
  <c r="AA67" i="11" s="1"/>
  <c r="AE67" i="11" s="1"/>
  <c r="AJ67" i="11"/>
  <c r="AK67" i="11"/>
  <c r="AA614" i="11"/>
  <c r="AH126" i="11"/>
  <c r="V388" i="11"/>
  <c r="S512" i="11"/>
  <c r="AE357" i="11"/>
  <c r="AE512" i="11"/>
  <c r="AH229" i="11"/>
  <c r="AA229" i="11" s="1"/>
  <c r="AE229" i="11" s="1"/>
  <c r="I93" i="11"/>
  <c r="AK625" i="11"/>
  <c r="AI625" i="11"/>
  <c r="AH625" i="11" s="1"/>
  <c r="AJ625" i="11"/>
  <c r="AI217" i="11"/>
  <c r="AK217" i="11"/>
  <c r="AJ217" i="11"/>
  <c r="AI38" i="11"/>
  <c r="AJ38" i="11"/>
  <c r="AK38" i="11"/>
  <c r="AI55" i="11"/>
  <c r="AJ55" i="11"/>
  <c r="AK55" i="11"/>
  <c r="I219" i="11"/>
  <c r="AT32" i="11"/>
  <c r="AS32" i="11" s="1"/>
  <c r="AR32" i="11" s="1"/>
  <c r="AQ32" i="11" s="1"/>
  <c r="AP32" i="11" s="1"/>
  <c r="AO32" i="11" s="1"/>
  <c r="AN32" i="11" s="1"/>
  <c r="AM32" i="11" s="1"/>
  <c r="AL32" i="11" s="1"/>
  <c r="AJ576" i="11"/>
  <c r="AI576" i="11"/>
  <c r="AK576" i="11"/>
  <c r="AH49" i="11"/>
  <c r="AH192" i="11"/>
  <c r="AA192" i="11" s="1"/>
  <c r="AE192" i="11" s="1"/>
  <c r="AA33" i="11"/>
  <c r="S627" i="11"/>
  <c r="AF627" i="11" s="1"/>
  <c r="S21" i="11"/>
  <c r="AC270" i="11"/>
  <c r="S370" i="11"/>
  <c r="S486" i="11"/>
  <c r="U486" i="11" s="1"/>
  <c r="V519" i="11"/>
  <c r="I73" i="11"/>
  <c r="I26" i="11"/>
  <c r="AJ395" i="11"/>
  <c r="AK395" i="11"/>
  <c r="AI395" i="11"/>
  <c r="K562" i="11"/>
  <c r="AJ250" i="11"/>
  <c r="AI250" i="11"/>
  <c r="AK250" i="11"/>
  <c r="AK22" i="11"/>
  <c r="AI22" i="11"/>
  <c r="AJ22" i="11"/>
  <c r="S420" i="11"/>
  <c r="AC519" i="11"/>
  <c r="AA119" i="11"/>
  <c r="AP113" i="11"/>
  <c r="AO113" i="11" s="1"/>
  <c r="AN113" i="11" s="1"/>
  <c r="AM113" i="11" s="1"/>
  <c r="AL113" i="11" s="1"/>
  <c r="AT113" i="11"/>
  <c r="AS113" i="11" s="1"/>
  <c r="AR113" i="11" s="1"/>
  <c r="AQ113" i="11" s="1"/>
  <c r="AC347" i="11"/>
  <c r="L347" i="11"/>
  <c r="AH141" i="11"/>
  <c r="AA141" i="11" s="1"/>
  <c r="AE141" i="11" s="1"/>
  <c r="AH191" i="11"/>
  <c r="AA191" i="11" s="1"/>
  <c r="AE191" i="11" s="1"/>
  <c r="AH111" i="11"/>
  <c r="AH566" i="11"/>
  <c r="AA566" i="11" s="1"/>
  <c r="AE566" i="11" s="1"/>
  <c r="AI319" i="11"/>
  <c r="AH319" i="11" s="1"/>
  <c r="AA319" i="11" s="1"/>
  <c r="AE319" i="11" s="1"/>
  <c r="AJ319" i="11"/>
  <c r="AK319" i="11"/>
  <c r="AJ207" i="11"/>
  <c r="AI207" i="11"/>
  <c r="AH207" i="11" s="1"/>
  <c r="AA207" i="11" s="1"/>
  <c r="AE207" i="11" s="1"/>
  <c r="AK207" i="11"/>
  <c r="AA221" i="11"/>
  <c r="S619" i="11"/>
  <c r="AF619" i="11" s="1"/>
  <c r="S33" i="11"/>
  <c r="AI160" i="11"/>
  <c r="S123" i="11"/>
  <c r="AE394" i="11"/>
  <c r="AC298" i="11"/>
  <c r="V404" i="11"/>
  <c r="AH588" i="11"/>
  <c r="AA588" i="11" s="1"/>
  <c r="AE588" i="11" s="1"/>
  <c r="V347" i="11"/>
  <c r="S359" i="11"/>
  <c r="V487" i="11"/>
  <c r="S454" i="11"/>
  <c r="AC496" i="11"/>
  <c r="S527" i="11"/>
  <c r="AC494" i="11"/>
  <c r="L361" i="11"/>
  <c r="AC361" i="11"/>
  <c r="AK316" i="11"/>
  <c r="AI316" i="11"/>
  <c r="AJ316" i="11"/>
  <c r="AJ612" i="11"/>
  <c r="AI612" i="11"/>
  <c r="AK612" i="11"/>
  <c r="AK242" i="11"/>
  <c r="AI242" i="11"/>
  <c r="AH242" i="11" s="1"/>
  <c r="AA242" i="11" s="1"/>
  <c r="AE242" i="11" s="1"/>
  <c r="AJ242" i="11"/>
  <c r="AI599" i="11"/>
  <c r="AJ599" i="11"/>
  <c r="AK599" i="11"/>
  <c r="K250" i="11"/>
  <c r="AK224" i="11"/>
  <c r="AJ224" i="11"/>
  <c r="AI224" i="11"/>
  <c r="AC472" i="11"/>
  <c r="AT297" i="11"/>
  <c r="AS297" i="11"/>
  <c r="AR297" i="11" s="1"/>
  <c r="AQ297" i="11" s="1"/>
  <c r="AP297" i="11" s="1"/>
  <c r="AO297" i="11" s="1"/>
  <c r="AN297" i="11" s="1"/>
  <c r="AM297" i="11" s="1"/>
  <c r="AL297" i="11" s="1"/>
  <c r="I238" i="11"/>
  <c r="AJ103" i="11"/>
  <c r="AI103" i="11"/>
  <c r="AK103" i="11"/>
  <c r="AH50" i="11"/>
  <c r="AA50" i="11" s="1"/>
  <c r="AE50" i="11" s="1"/>
  <c r="AH264" i="11"/>
  <c r="AA264" i="11" s="1"/>
  <c r="AE264" i="11" s="1"/>
  <c r="AH521" i="11"/>
  <c r="AA521" i="11" s="1"/>
  <c r="AE521" i="11" s="1"/>
  <c r="AH27" i="11"/>
  <c r="AA27" i="11" s="1"/>
  <c r="AE27" i="11" s="1"/>
  <c r="AJ601" i="11"/>
  <c r="AI601" i="11"/>
  <c r="AK601" i="11"/>
  <c r="I119" i="11"/>
  <c r="AE119" i="11"/>
  <c r="AT238" i="11"/>
  <c r="AS238" i="11" s="1"/>
  <c r="AR238" i="11" s="1"/>
  <c r="AQ238" i="11" s="1"/>
  <c r="AP238" i="11" s="1"/>
  <c r="AO238" i="11" s="1"/>
  <c r="AN238" i="11" s="1"/>
  <c r="AM238" i="11" s="1"/>
  <c r="AL238" i="11" s="1"/>
  <c r="AS628" i="11"/>
  <c r="AR628" i="11" s="1"/>
  <c r="AQ628" i="11" s="1"/>
  <c r="AP628" i="11" s="1"/>
  <c r="AO628" i="11" s="1"/>
  <c r="AN628" i="11" s="1"/>
  <c r="AM628" i="11" s="1"/>
  <c r="AL628" i="11" s="1"/>
  <c r="AA304" i="11"/>
  <c r="AA111" i="11"/>
  <c r="AH77" i="11"/>
  <c r="AK267" i="11"/>
  <c r="AK160" i="11"/>
  <c r="AD372" i="11"/>
  <c r="S133" i="11"/>
  <c r="AC86" i="11"/>
  <c r="S217" i="11"/>
  <c r="S152" i="11"/>
  <c r="U152" i="11" s="1"/>
  <c r="AA432" i="11"/>
  <c r="AE432" i="11" s="1"/>
  <c r="S39" i="11"/>
  <c r="V496" i="11"/>
  <c r="S460" i="11"/>
  <c r="V425" i="11"/>
  <c r="S361" i="11"/>
  <c r="S461" i="11"/>
  <c r="AI240" i="11"/>
  <c r="AK240" i="11"/>
  <c r="AJ240" i="11"/>
  <c r="AC376" i="11"/>
  <c r="K612" i="11"/>
  <c r="K395" i="11"/>
  <c r="AK341" i="11"/>
  <c r="AI341" i="11"/>
  <c r="AJ341" i="11"/>
  <c r="K224" i="11"/>
  <c r="AT335" i="11"/>
  <c r="AS335" i="11"/>
  <c r="AR335" i="11" s="1"/>
  <c r="AQ335" i="11" s="1"/>
  <c r="AP335" i="11" s="1"/>
  <c r="AO335" i="11" s="1"/>
  <c r="AN335" i="11" s="1"/>
  <c r="AM335" i="11" s="1"/>
  <c r="AL335" i="11" s="1"/>
  <c r="AS144" i="11"/>
  <c r="AR144" i="11" s="1"/>
  <c r="AQ144" i="11" s="1"/>
  <c r="AP144" i="11" s="1"/>
  <c r="AO144" i="11" s="1"/>
  <c r="AN144" i="11" s="1"/>
  <c r="AM144" i="11" s="1"/>
  <c r="AL144" i="11" s="1"/>
  <c r="AT144" i="11"/>
  <c r="AT63" i="11"/>
  <c r="AS63" i="11" s="1"/>
  <c r="AR63" i="11" s="1"/>
  <c r="AQ63" i="11" s="1"/>
  <c r="AP63" i="11" s="1"/>
  <c r="AO63" i="11" s="1"/>
  <c r="AN63" i="11" s="1"/>
  <c r="AM63" i="11" s="1"/>
  <c r="AL63" i="11" s="1"/>
  <c r="AT531" i="11"/>
  <c r="AS531" i="11"/>
  <c r="AR531" i="11" s="1"/>
  <c r="AQ531" i="11" s="1"/>
  <c r="AP531" i="11" s="1"/>
  <c r="AO531" i="11" s="1"/>
  <c r="AN531" i="11" s="1"/>
  <c r="AM531" i="11" s="1"/>
  <c r="AL531" i="11" s="1"/>
  <c r="AJ590" i="11"/>
  <c r="AI590" i="11"/>
  <c r="AK590" i="11"/>
  <c r="AI230" i="11"/>
  <c r="AK230" i="11"/>
  <c r="AJ230" i="11"/>
  <c r="AI562" i="11"/>
  <c r="AK562" i="11"/>
  <c r="AJ562" i="11"/>
  <c r="AH562" i="11" s="1"/>
  <c r="AA562" i="11" s="1"/>
  <c r="AE562" i="11" s="1"/>
  <c r="K522" i="11"/>
  <c r="AT541" i="11"/>
  <c r="AS541" i="11" s="1"/>
  <c r="AR541" i="11" s="1"/>
  <c r="AQ541" i="11" s="1"/>
  <c r="AP541" i="11" s="1"/>
  <c r="AO541" i="11" s="1"/>
  <c r="AN541" i="11" s="1"/>
  <c r="AM541" i="11" s="1"/>
  <c r="AL541" i="11" s="1"/>
  <c r="AA625" i="11"/>
  <c r="AA81" i="11"/>
  <c r="S23" i="11"/>
  <c r="U23" i="11" s="1"/>
  <c r="AA613" i="11"/>
  <c r="S53" i="11"/>
  <c r="AA112" i="11"/>
  <c r="AJ267" i="11"/>
  <c r="AH267" i="11" s="1"/>
  <c r="AA267" i="11" s="1"/>
  <c r="S66" i="11"/>
  <c r="AA25" i="11"/>
  <c r="AE564" i="11"/>
  <c r="S379" i="11"/>
  <c r="U379" i="11" s="1"/>
  <c r="S415" i="11"/>
  <c r="S534" i="11"/>
  <c r="S515" i="11"/>
  <c r="AC504" i="11"/>
  <c r="U496" i="11"/>
  <c r="AC425" i="11"/>
  <c r="S518" i="11"/>
  <c r="S532" i="11"/>
  <c r="K263" i="11"/>
  <c r="AS607" i="11"/>
  <c r="AR607" i="11" s="1"/>
  <c r="AQ607" i="11" s="1"/>
  <c r="AP607" i="11" s="1"/>
  <c r="AO607" i="11" s="1"/>
  <c r="AN607" i="11" s="1"/>
  <c r="AM607" i="11" s="1"/>
  <c r="AL607" i="11" s="1"/>
  <c r="AT607" i="11"/>
  <c r="AT174" i="11"/>
  <c r="AS174" i="11" s="1"/>
  <c r="AR174" i="11" s="1"/>
  <c r="AQ174" i="11" s="1"/>
  <c r="AP174" i="11" s="1"/>
  <c r="AO174" i="11" s="1"/>
  <c r="AN174" i="11" s="1"/>
  <c r="AM174" i="11" s="1"/>
  <c r="AL174" i="11" s="1"/>
  <c r="AT212" i="11"/>
  <c r="AS212" i="11" s="1"/>
  <c r="AR212" i="11" s="1"/>
  <c r="AQ212" i="11" s="1"/>
  <c r="AP212" i="11" s="1"/>
  <c r="AO212" i="11" s="1"/>
  <c r="AN212" i="11" s="1"/>
  <c r="AM212" i="11" s="1"/>
  <c r="AL212" i="11" s="1"/>
  <c r="AT266" i="11"/>
  <c r="AS266" i="11" s="1"/>
  <c r="AR266" i="11" s="1"/>
  <c r="AQ266" i="11" s="1"/>
  <c r="AP266" i="11" s="1"/>
  <c r="AO266" i="11" s="1"/>
  <c r="AN266" i="11" s="1"/>
  <c r="AM266" i="11" s="1"/>
  <c r="AL266" i="11" s="1"/>
  <c r="AH396" i="11"/>
  <c r="AA396" i="11" s="1"/>
  <c r="AE396" i="11" s="1"/>
  <c r="AJ73" i="11"/>
  <c r="AK73" i="11"/>
  <c r="AI73" i="11"/>
  <c r="AT262" i="11"/>
  <c r="AS262" i="11" s="1"/>
  <c r="AR262" i="11" s="1"/>
  <c r="AQ262" i="11" s="1"/>
  <c r="AP262" i="11" s="1"/>
  <c r="AO262" i="11" s="1"/>
  <c r="AN262" i="11" s="1"/>
  <c r="AM262" i="11" s="1"/>
  <c r="AL262" i="11" s="1"/>
  <c r="AT100" i="11"/>
  <c r="AS100" i="11" s="1"/>
  <c r="AR100" i="11" s="1"/>
  <c r="AQ100" i="11" s="1"/>
  <c r="AP100" i="11" s="1"/>
  <c r="AO100" i="11" s="1"/>
  <c r="AN100" i="11" s="1"/>
  <c r="AM100" i="11" s="1"/>
  <c r="AL100" i="11" s="1"/>
  <c r="AA385" i="11"/>
  <c r="S181" i="11"/>
  <c r="U181" i="11" s="1"/>
  <c r="AA334" i="11"/>
  <c r="AH540" i="11"/>
  <c r="AA540" i="11" s="1"/>
  <c r="AE540" i="11" s="1"/>
  <c r="AA133" i="11"/>
  <c r="S416" i="11"/>
  <c r="S484" i="11"/>
  <c r="AF471" i="11"/>
  <c r="S481" i="11"/>
  <c r="U481" i="11" s="1"/>
  <c r="L504" i="11"/>
  <c r="L425" i="11"/>
  <c r="S479" i="11"/>
  <c r="AT255" i="11"/>
  <c r="AS255" i="11" s="1"/>
  <c r="AR255" i="11" s="1"/>
  <c r="AQ255" i="11" s="1"/>
  <c r="AP255" i="11" s="1"/>
  <c r="AO255" i="11" s="1"/>
  <c r="AN255" i="11" s="1"/>
  <c r="AM255" i="11" s="1"/>
  <c r="AL255" i="11" s="1"/>
  <c r="AI263" i="11"/>
  <c r="AJ263" i="11"/>
  <c r="AK263" i="11"/>
  <c r="S533" i="11"/>
  <c r="AK69" i="11"/>
  <c r="AJ69" i="11"/>
  <c r="AI69" i="11"/>
  <c r="AH69" i="11" s="1"/>
  <c r="AA69" i="11" s="1"/>
  <c r="S475" i="11"/>
  <c r="AT572" i="11"/>
  <c r="AS572" i="11" s="1"/>
  <c r="AR572" i="11" s="1"/>
  <c r="AQ572" i="11" s="1"/>
  <c r="AP572" i="11" s="1"/>
  <c r="AO572" i="11" s="1"/>
  <c r="AN572" i="11" s="1"/>
  <c r="AM572" i="11" s="1"/>
  <c r="AL572" i="11" s="1"/>
  <c r="AJ219" i="11"/>
  <c r="AI219" i="11"/>
  <c r="AK219" i="11"/>
  <c r="AS616" i="11"/>
  <c r="AR616" i="11" s="1"/>
  <c r="AQ616" i="11" s="1"/>
  <c r="AP616" i="11" s="1"/>
  <c r="AO616" i="11" s="1"/>
  <c r="AN616" i="11" s="1"/>
  <c r="AM616" i="11" s="1"/>
  <c r="AL616" i="11" s="1"/>
  <c r="AT616" i="11"/>
  <c r="AI110" i="11"/>
  <c r="AJ110" i="11"/>
  <c r="AK110" i="11"/>
  <c r="AH563" i="11"/>
  <c r="AA563" i="11" s="1"/>
  <c r="AA49" i="11"/>
  <c r="AJ26" i="11"/>
  <c r="AK26" i="11"/>
  <c r="AI26" i="11"/>
  <c r="K388" i="11"/>
  <c r="AK312" i="11"/>
  <c r="AI312" i="11"/>
  <c r="AH312" i="11" s="1"/>
  <c r="AA312" i="11" s="1"/>
  <c r="AJ312" i="11"/>
  <c r="S640" i="11"/>
  <c r="U640" i="11" s="1"/>
  <c r="AC574" i="11"/>
  <c r="S81" i="11"/>
  <c r="S70" i="11"/>
  <c r="U70" i="11" s="1"/>
  <c r="AC522" i="11"/>
  <c r="AD49" i="11"/>
  <c r="V334" i="11"/>
  <c r="S381" i="11"/>
  <c r="S457" i="11"/>
  <c r="AF457" i="11" s="1"/>
  <c r="S478" i="11"/>
  <c r="AS494" i="11"/>
  <c r="AR494" i="11" s="1"/>
  <c r="AQ494" i="11" s="1"/>
  <c r="AP494" i="11" s="1"/>
  <c r="AO494" i="11" s="1"/>
  <c r="AN494" i="11" s="1"/>
  <c r="AM494" i="11" s="1"/>
  <c r="AL494" i="11" s="1"/>
  <c r="AT356" i="11"/>
  <c r="AS356" i="11"/>
  <c r="AR356" i="11" s="1"/>
  <c r="AQ356" i="11" s="1"/>
  <c r="AP356" i="11" s="1"/>
  <c r="AO356" i="11" s="1"/>
  <c r="AN356" i="11" s="1"/>
  <c r="AM356" i="11" s="1"/>
  <c r="AL356" i="11" s="1"/>
  <c r="AJ427" i="11"/>
  <c r="AI427" i="11"/>
  <c r="AK427" i="11"/>
  <c r="AT388" i="11"/>
  <c r="AS388" i="11" s="1"/>
  <c r="AR388" i="11" s="1"/>
  <c r="AQ388" i="11" s="1"/>
  <c r="AP388" i="11" s="1"/>
  <c r="AO388" i="11" s="1"/>
  <c r="AN388" i="11" s="1"/>
  <c r="AM388" i="11" s="1"/>
  <c r="AL388" i="11" s="1"/>
  <c r="AJ93" i="11"/>
  <c r="AI93" i="11"/>
  <c r="AK93" i="11"/>
  <c r="AQ522" i="11"/>
  <c r="AP522" i="11" s="1"/>
  <c r="AO522" i="11" s="1"/>
  <c r="AN522" i="11" s="1"/>
  <c r="AM522" i="11" s="1"/>
  <c r="AL522" i="11" s="1"/>
  <c r="AT522" i="11"/>
  <c r="AS522" i="11" s="1"/>
  <c r="AR522" i="11" s="1"/>
  <c r="S350" i="11"/>
  <c r="S504" i="11"/>
  <c r="AT154" i="11"/>
  <c r="AS154" i="11" s="1"/>
  <c r="AR154" i="11" s="1"/>
  <c r="AQ154" i="11" s="1"/>
  <c r="AP154" i="11" s="1"/>
  <c r="AO154" i="11" s="1"/>
  <c r="AN154" i="11" s="1"/>
  <c r="AM154" i="11" s="1"/>
  <c r="AL154" i="11" s="1"/>
  <c r="AK189" i="11"/>
  <c r="AI189" i="11"/>
  <c r="AJ189" i="11"/>
  <c r="AH272" i="11"/>
  <c r="AA272" i="11" s="1"/>
  <c r="AE272" i="11" s="1"/>
  <c r="AJ42" i="11"/>
  <c r="AI42" i="11"/>
  <c r="AK42" i="11"/>
  <c r="AH138" i="11"/>
  <c r="AA138" i="11" s="1"/>
  <c r="AE138" i="11" s="1"/>
  <c r="O346" i="11"/>
  <c r="O360" i="11"/>
  <c r="O345" i="11"/>
  <c r="O359" i="11"/>
  <c r="O368" i="11"/>
  <c r="O344" i="11"/>
  <c r="O358" i="11"/>
  <c r="O367" i="11"/>
  <c r="O343" i="11"/>
  <c r="O355" i="11"/>
  <c r="O365" i="11"/>
  <c r="O342" i="11"/>
  <c r="O354" i="11"/>
  <c r="O364" i="11"/>
  <c r="O347" i="11"/>
  <c r="O361" i="11"/>
  <c r="O417" i="11"/>
  <c r="O434" i="11"/>
  <c r="O416" i="11"/>
  <c r="O425" i="11"/>
  <c r="O445" i="11"/>
  <c r="O415" i="11"/>
  <c r="O424" i="11"/>
  <c r="O350" i="11"/>
  <c r="O371" i="11"/>
  <c r="O379" i="11"/>
  <c r="O369" i="11"/>
  <c r="O378" i="11"/>
  <c r="O421" i="11"/>
  <c r="O348" i="11"/>
  <c r="O376" i="11"/>
  <c r="O443" i="11"/>
  <c r="O451" i="11"/>
  <c r="O450" i="11"/>
  <c r="O460" i="11"/>
  <c r="O370" i="11"/>
  <c r="O438" i="11"/>
  <c r="O449" i="11"/>
  <c r="O362" i="11"/>
  <c r="O419" i="11"/>
  <c r="O440" i="11"/>
  <c r="O456" i="11"/>
  <c r="O467" i="11"/>
  <c r="O418" i="11"/>
  <c r="O420" i="11"/>
  <c r="O457" i="11"/>
  <c r="O458" i="11"/>
  <c r="O363" i="11"/>
  <c r="O423" i="11"/>
  <c r="O436" i="11"/>
  <c r="O437" i="11"/>
  <c r="O447" i="11"/>
  <c r="O463" i="11"/>
  <c r="O435" i="11"/>
  <c r="O446" i="11"/>
  <c r="O454" i="11"/>
  <c r="O459" i="11"/>
  <c r="O468" i="11"/>
  <c r="O481" i="11"/>
  <c r="O491" i="11"/>
  <c r="O500" i="11"/>
  <c r="O466" i="11"/>
  <c r="O479" i="11"/>
  <c r="O469" i="11"/>
  <c r="O471" i="11"/>
  <c r="O477" i="11"/>
  <c r="O461" i="11"/>
  <c r="O474" i="11"/>
  <c r="O486" i="11"/>
  <c r="O375" i="11"/>
  <c r="O470" i="11"/>
  <c r="O455" i="11"/>
  <c r="O472" i="11"/>
  <c r="O487" i="11"/>
  <c r="O495" i="11"/>
  <c r="O501" i="11"/>
  <c r="O475" i="11"/>
  <c r="O478" i="11"/>
  <c r="O490" i="11"/>
  <c r="O496" i="11"/>
  <c r="O485" i="11"/>
  <c r="O494" i="11"/>
  <c r="O499" i="11"/>
  <c r="O503" i="11"/>
  <c r="O517" i="11"/>
  <c r="O528" i="11"/>
  <c r="O538" i="11"/>
  <c r="O504" i="11"/>
  <c r="O516" i="11"/>
  <c r="O527" i="11"/>
  <c r="O537" i="11"/>
  <c r="O464" i="11"/>
  <c r="O515" i="11"/>
  <c r="O526" i="11"/>
  <c r="O536" i="11"/>
  <c r="O488" i="11"/>
  <c r="O514" i="11"/>
  <c r="O525" i="11"/>
  <c r="O535" i="11"/>
  <c r="O493" i="11"/>
  <c r="O523" i="11"/>
  <c r="O533" i="11"/>
  <c r="O542" i="11"/>
  <c r="O492" i="11"/>
  <c r="O519" i="11"/>
  <c r="O513" i="11"/>
  <c r="O541" i="11"/>
  <c r="O489" i="11"/>
  <c r="O462" i="11"/>
  <c r="O534" i="11"/>
  <c r="O539" i="11"/>
  <c r="O543" i="11"/>
  <c r="O502" i="11"/>
  <c r="O532" i="11"/>
  <c r="O497" i="11"/>
  <c r="O524" i="11"/>
  <c r="O529" i="11"/>
  <c r="O484" i="11"/>
  <c r="O518" i="11"/>
  <c r="AI423" i="11"/>
  <c r="AJ423" i="11"/>
  <c r="AK423" i="11"/>
  <c r="U354" i="11"/>
  <c r="AF354" i="11"/>
  <c r="AJ475" i="11"/>
  <c r="AK475" i="11"/>
  <c r="AI475" i="11"/>
  <c r="AI496" i="11"/>
  <c r="AJ496" i="11"/>
  <c r="AK496" i="11"/>
  <c r="AI497" i="11"/>
  <c r="AJ497" i="11"/>
  <c r="AK497" i="11"/>
  <c r="U514" i="11"/>
  <c r="AF514" i="11"/>
  <c r="AJ471" i="11"/>
  <c r="AK471" i="11"/>
  <c r="AI471" i="11"/>
  <c r="AI487" i="11"/>
  <c r="AJ487" i="11"/>
  <c r="AK487" i="11"/>
  <c r="AI421" i="11"/>
  <c r="AJ421" i="11"/>
  <c r="AK421" i="11"/>
  <c r="AF449" i="11"/>
  <c r="U449" i="11"/>
  <c r="AI461" i="11"/>
  <c r="AJ461" i="11"/>
  <c r="AK461" i="11"/>
  <c r="AJ468" i="11"/>
  <c r="AI468" i="11"/>
  <c r="AK468" i="11"/>
  <c r="AI495" i="11"/>
  <c r="AJ495" i="11"/>
  <c r="AK495" i="11"/>
  <c r="AI486" i="11"/>
  <c r="AK486" i="11"/>
  <c r="AJ486" i="11"/>
  <c r="AI533" i="11"/>
  <c r="AK533" i="11"/>
  <c r="AJ533" i="11"/>
  <c r="AI523" i="11"/>
  <c r="AK523" i="11"/>
  <c r="AJ523" i="11"/>
  <c r="AI363" i="11"/>
  <c r="AJ363" i="11"/>
  <c r="AK363" i="11"/>
  <c r="AI504" i="11"/>
  <c r="AH504" i="11" s="1"/>
  <c r="AJ504" i="11"/>
  <c r="AK504" i="11"/>
  <c r="AI362" i="11"/>
  <c r="AJ362" i="11"/>
  <c r="AK362" i="11"/>
  <c r="AI375" i="11"/>
  <c r="AJ375" i="11"/>
  <c r="AK375" i="11"/>
  <c r="AI355" i="11"/>
  <c r="AJ355" i="11"/>
  <c r="AK355" i="11"/>
  <c r="AK437" i="11"/>
  <c r="AI437" i="11"/>
  <c r="AJ437" i="11"/>
  <c r="AJ367" i="11"/>
  <c r="AK367" i="11"/>
  <c r="AI367" i="11"/>
  <c r="AJ519" i="11"/>
  <c r="AK519" i="11"/>
  <c r="AI519" i="11"/>
  <c r="AK368" i="11"/>
  <c r="AI368" i="11"/>
  <c r="AJ368" i="11"/>
  <c r="AI348" i="11"/>
  <c r="AH348" i="11" s="1"/>
  <c r="AJ348" i="11"/>
  <c r="AK348" i="11"/>
  <c r="AI342" i="11"/>
  <c r="AJ342" i="11"/>
  <c r="AK342" i="11"/>
  <c r="U364" i="11"/>
  <c r="AF364" i="11"/>
  <c r="AI420" i="11"/>
  <c r="AJ420" i="11"/>
  <c r="AK420" i="11"/>
  <c r="AF459" i="11"/>
  <c r="U459" i="11"/>
  <c r="AJ485" i="11"/>
  <c r="AI485" i="11"/>
  <c r="AK485" i="11"/>
  <c r="AJ472" i="11"/>
  <c r="AI472" i="11"/>
  <c r="AK472" i="11"/>
  <c r="AI494" i="11"/>
  <c r="AJ494" i="11"/>
  <c r="AK494" i="11"/>
  <c r="AJ532" i="11"/>
  <c r="AI532" i="11"/>
  <c r="AK532" i="11"/>
  <c r="AI534" i="11"/>
  <c r="AJ534" i="11"/>
  <c r="AK534" i="11"/>
  <c r="U375" i="11"/>
  <c r="AF375" i="11"/>
  <c r="AI419" i="11"/>
  <c r="AJ419" i="11"/>
  <c r="AK419" i="11"/>
  <c r="AJ463" i="11"/>
  <c r="AK463" i="11"/>
  <c r="AI463" i="11"/>
  <c r="AK491" i="11"/>
  <c r="AJ491" i="11"/>
  <c r="AI491" i="11"/>
  <c r="AI536" i="11"/>
  <c r="AJ536" i="11"/>
  <c r="AK536" i="11"/>
  <c r="U525" i="11"/>
  <c r="AF525" i="11"/>
  <c r="AI376" i="11"/>
  <c r="AJ376" i="11"/>
  <c r="AK376" i="11"/>
  <c r="AI347" i="11"/>
  <c r="AK347" i="11"/>
  <c r="AJ347" i="11"/>
  <c r="AJ425" i="11"/>
  <c r="AK425" i="11"/>
  <c r="AI425" i="11"/>
  <c r="AK456" i="11"/>
  <c r="AJ456" i="11"/>
  <c r="AI456" i="11"/>
  <c r="AH456" i="11" s="1"/>
  <c r="AA456" i="11" s="1"/>
  <c r="AE456" i="11" s="1"/>
  <c r="AI492" i="11"/>
  <c r="AH492" i="11" s="1"/>
  <c r="AA492" i="11" s="1"/>
  <c r="AE492" i="11" s="1"/>
  <c r="AJ492" i="11"/>
  <c r="AK492" i="11"/>
  <c r="AI542" i="11"/>
  <c r="AK542" i="11"/>
  <c r="AJ542" i="11"/>
  <c r="AI350" i="11"/>
  <c r="AJ350" i="11"/>
  <c r="AK350" i="11"/>
  <c r="AI343" i="11"/>
  <c r="AJ343" i="11"/>
  <c r="AK343" i="11"/>
  <c r="AK361" i="11"/>
  <c r="AI361" i="11"/>
  <c r="AH361" i="11" s="1"/>
  <c r="AJ361" i="11"/>
  <c r="AI378" i="11"/>
  <c r="AJ378" i="11"/>
  <c r="AK378" i="11"/>
  <c r="AJ443" i="11"/>
  <c r="AI443" i="11"/>
  <c r="AK443" i="11"/>
  <c r="AC370" i="11"/>
  <c r="V370" i="11"/>
  <c r="L370" i="11"/>
  <c r="L367" i="11"/>
  <c r="AC367" i="11"/>
  <c r="V367" i="11"/>
  <c r="AT359" i="11"/>
  <c r="AS359" i="11" s="1"/>
  <c r="AR359" i="11" s="1"/>
  <c r="AQ359" i="11" s="1"/>
  <c r="AP359" i="11" s="1"/>
  <c r="AO359" i="11" s="1"/>
  <c r="AN359" i="11" s="1"/>
  <c r="AM359" i="11" s="1"/>
  <c r="AL359" i="11" s="1"/>
  <c r="L415" i="11"/>
  <c r="AC415" i="11"/>
  <c r="V415" i="11"/>
  <c r="S423" i="11"/>
  <c r="AC417" i="11"/>
  <c r="L417" i="11"/>
  <c r="V417" i="11"/>
  <c r="U425" i="11"/>
  <c r="AF425" i="11"/>
  <c r="AT440" i="11"/>
  <c r="AS440" i="11" s="1"/>
  <c r="AR440" i="11" s="1"/>
  <c r="AQ440" i="11" s="1"/>
  <c r="AP440" i="11" s="1"/>
  <c r="AO440" i="11" s="1"/>
  <c r="AN440" i="11" s="1"/>
  <c r="AM440" i="11" s="1"/>
  <c r="AL440" i="11" s="1"/>
  <c r="AT445" i="11"/>
  <c r="AS445" i="11" s="1"/>
  <c r="AR445" i="11" s="1"/>
  <c r="AQ445" i="11" s="1"/>
  <c r="AP445" i="11" s="1"/>
  <c r="AO445" i="11" s="1"/>
  <c r="AN445" i="11" s="1"/>
  <c r="AM445" i="11" s="1"/>
  <c r="AL445" i="11" s="1"/>
  <c r="AC463" i="11"/>
  <c r="S463" i="11"/>
  <c r="S418" i="11"/>
  <c r="S492" i="11"/>
  <c r="AS467" i="11"/>
  <c r="AR467" i="11" s="1"/>
  <c r="AQ467" i="11" s="1"/>
  <c r="AP467" i="11" s="1"/>
  <c r="AO467" i="11" s="1"/>
  <c r="AN467" i="11" s="1"/>
  <c r="AM467" i="11" s="1"/>
  <c r="AL467" i="11" s="1"/>
  <c r="AT467" i="11"/>
  <c r="U450" i="11"/>
  <c r="AF450" i="11"/>
  <c r="S464" i="11"/>
  <c r="S468" i="11"/>
  <c r="U494" i="11"/>
  <c r="AF494" i="11"/>
  <c r="AC454" i="11"/>
  <c r="V454" i="11"/>
  <c r="L454" i="11"/>
  <c r="L478" i="11"/>
  <c r="AC478" i="11"/>
  <c r="V478" i="11"/>
  <c r="AT526" i="11"/>
  <c r="AS526" i="11" s="1"/>
  <c r="AR526" i="11" s="1"/>
  <c r="AQ526" i="11" s="1"/>
  <c r="AP526" i="11" s="1"/>
  <c r="AO526" i="11" s="1"/>
  <c r="AN526" i="11" s="1"/>
  <c r="AM526" i="11" s="1"/>
  <c r="AL526" i="11" s="1"/>
  <c r="AS500" i="11"/>
  <c r="AR500" i="11" s="1"/>
  <c r="AQ500" i="11" s="1"/>
  <c r="AP500" i="11" s="1"/>
  <c r="AO500" i="11" s="1"/>
  <c r="AN500" i="11" s="1"/>
  <c r="AM500" i="11" s="1"/>
  <c r="AL500" i="11" s="1"/>
  <c r="AT500" i="11"/>
  <c r="AC481" i="11"/>
  <c r="V481" i="11"/>
  <c r="L481" i="11"/>
  <c r="S536" i="11"/>
  <c r="V502" i="11"/>
  <c r="L502" i="11"/>
  <c r="AC502" i="11"/>
  <c r="U529" i="11"/>
  <c r="AF529" i="11"/>
  <c r="S543" i="11"/>
  <c r="AT501" i="11"/>
  <c r="AS501" i="11" s="1"/>
  <c r="AR501" i="11" s="1"/>
  <c r="AQ501" i="11" s="1"/>
  <c r="AP501" i="11" s="1"/>
  <c r="AO501" i="11" s="1"/>
  <c r="AN501" i="11" s="1"/>
  <c r="AM501" i="11" s="1"/>
  <c r="AL501" i="11" s="1"/>
  <c r="V538" i="11"/>
  <c r="AT417" i="11"/>
  <c r="AS417" i="11" s="1"/>
  <c r="AR417" i="11" s="1"/>
  <c r="AQ417" i="11" s="1"/>
  <c r="AP417" i="11" s="1"/>
  <c r="AO417" i="11" s="1"/>
  <c r="AN417" i="11" s="1"/>
  <c r="AM417" i="11" s="1"/>
  <c r="AL417" i="11" s="1"/>
  <c r="U457" i="11"/>
  <c r="AF469" i="11"/>
  <c r="U469" i="11"/>
  <c r="U534" i="11"/>
  <c r="AF534" i="11"/>
  <c r="AT524" i="11"/>
  <c r="AS524" i="11" s="1"/>
  <c r="AR524" i="11" s="1"/>
  <c r="AQ524" i="11" s="1"/>
  <c r="AP524" i="11" s="1"/>
  <c r="AO524" i="11" s="1"/>
  <c r="AN524" i="11" s="1"/>
  <c r="AM524" i="11" s="1"/>
  <c r="AL524" i="11" s="1"/>
  <c r="AT346" i="11"/>
  <c r="AS346" i="11" s="1"/>
  <c r="AR346" i="11" s="1"/>
  <c r="AQ346" i="11" s="1"/>
  <c r="AP346" i="11" s="1"/>
  <c r="AO346" i="11" s="1"/>
  <c r="AN346" i="11" s="1"/>
  <c r="AM346" i="11" s="1"/>
  <c r="AL346" i="11" s="1"/>
  <c r="U355" i="11"/>
  <c r="AF355" i="11"/>
  <c r="AT358" i="11"/>
  <c r="AS358" i="11" s="1"/>
  <c r="AR358" i="11" s="1"/>
  <c r="AQ358" i="11" s="1"/>
  <c r="AP358" i="11" s="1"/>
  <c r="AO358" i="11" s="1"/>
  <c r="AN358" i="11" s="1"/>
  <c r="AM358" i="11" s="1"/>
  <c r="AL358" i="11" s="1"/>
  <c r="AT345" i="11"/>
  <c r="AS345" i="11" s="1"/>
  <c r="AR345" i="11" s="1"/>
  <c r="AQ345" i="11" s="1"/>
  <c r="AP345" i="11" s="1"/>
  <c r="AO345" i="11" s="1"/>
  <c r="AN345" i="11" s="1"/>
  <c r="AM345" i="11" s="1"/>
  <c r="AL345" i="11" s="1"/>
  <c r="AS365" i="11"/>
  <c r="AR365" i="11" s="1"/>
  <c r="AQ365" i="11" s="1"/>
  <c r="AP365" i="11" s="1"/>
  <c r="AO365" i="11" s="1"/>
  <c r="AN365" i="11" s="1"/>
  <c r="AM365" i="11" s="1"/>
  <c r="AL365" i="11" s="1"/>
  <c r="AT365" i="11"/>
  <c r="S368" i="11"/>
  <c r="AT370" i="11"/>
  <c r="AS370" i="11" s="1"/>
  <c r="AR370" i="11" s="1"/>
  <c r="AQ370" i="11" s="1"/>
  <c r="AP370" i="11" s="1"/>
  <c r="AO370" i="11" s="1"/>
  <c r="AN370" i="11" s="1"/>
  <c r="AM370" i="11" s="1"/>
  <c r="AL370" i="11" s="1"/>
  <c r="AF371" i="11"/>
  <c r="U371" i="11"/>
  <c r="S367" i="11"/>
  <c r="V379" i="11"/>
  <c r="L379" i="11"/>
  <c r="AC379" i="11"/>
  <c r="V423" i="11"/>
  <c r="L423" i="11"/>
  <c r="AC423" i="11"/>
  <c r="S437" i="11"/>
  <c r="U417" i="11"/>
  <c r="AF417" i="11"/>
  <c r="AT451" i="11"/>
  <c r="AS451" i="11" s="1"/>
  <c r="AR451" i="11" s="1"/>
  <c r="AQ451" i="11" s="1"/>
  <c r="AP451" i="11" s="1"/>
  <c r="AO451" i="11" s="1"/>
  <c r="AN451" i="11" s="1"/>
  <c r="AM451" i="11" s="1"/>
  <c r="AL451" i="11" s="1"/>
  <c r="S455" i="11"/>
  <c r="AT434" i="11"/>
  <c r="AS434" i="11" s="1"/>
  <c r="AR434" i="11" s="1"/>
  <c r="AQ434" i="11" s="1"/>
  <c r="AP434" i="11" s="1"/>
  <c r="AO434" i="11" s="1"/>
  <c r="AN434" i="11" s="1"/>
  <c r="AM434" i="11" s="1"/>
  <c r="AL434" i="11" s="1"/>
  <c r="V464" i="11"/>
  <c r="AC464" i="11"/>
  <c r="L464" i="11"/>
  <c r="L466" i="11"/>
  <c r="AC466" i="11"/>
  <c r="V466" i="11"/>
  <c r="AF454" i="11"/>
  <c r="U454" i="11"/>
  <c r="S462" i="11"/>
  <c r="AS516" i="11"/>
  <c r="AR516" i="11" s="1"/>
  <c r="AQ516" i="11" s="1"/>
  <c r="AP516" i="11" s="1"/>
  <c r="AO516" i="11" s="1"/>
  <c r="AN516" i="11" s="1"/>
  <c r="AM516" i="11" s="1"/>
  <c r="AL516" i="11" s="1"/>
  <c r="AT516" i="11"/>
  <c r="U497" i="11"/>
  <c r="AF497" i="11"/>
  <c r="AT539" i="11"/>
  <c r="AS539" i="11" s="1"/>
  <c r="AR539" i="11" s="1"/>
  <c r="AQ539" i="11" s="1"/>
  <c r="AP539" i="11" s="1"/>
  <c r="AO539" i="11" s="1"/>
  <c r="AN539" i="11" s="1"/>
  <c r="AM539" i="11" s="1"/>
  <c r="AL539" i="11" s="1"/>
  <c r="AT503" i="11"/>
  <c r="AS503" i="11" s="1"/>
  <c r="AR503" i="11" s="1"/>
  <c r="AQ503" i="11" s="1"/>
  <c r="AP503" i="11" s="1"/>
  <c r="AO503" i="11" s="1"/>
  <c r="AN503" i="11" s="1"/>
  <c r="AM503" i="11" s="1"/>
  <c r="AL503" i="11" s="1"/>
  <c r="S503" i="11"/>
  <c r="L536" i="11"/>
  <c r="AC536" i="11"/>
  <c r="V536" i="11"/>
  <c r="AT502" i="11"/>
  <c r="AS502" i="11" s="1"/>
  <c r="AR502" i="11" s="1"/>
  <c r="AQ502" i="11" s="1"/>
  <c r="AP502" i="11" s="1"/>
  <c r="AO502" i="11" s="1"/>
  <c r="AN502" i="11" s="1"/>
  <c r="AM502" i="11" s="1"/>
  <c r="AL502" i="11" s="1"/>
  <c r="U524" i="11"/>
  <c r="AF524" i="11"/>
  <c r="V543" i="11"/>
  <c r="L543" i="11"/>
  <c r="AC543" i="11"/>
  <c r="S501" i="11"/>
  <c r="L479" i="11"/>
  <c r="V479" i="11"/>
  <c r="AC479" i="11"/>
  <c r="AC538" i="11"/>
  <c r="V342" i="11"/>
  <c r="L342" i="11"/>
  <c r="AC342" i="11"/>
  <c r="AF370" i="11"/>
  <c r="U370" i="11"/>
  <c r="AC437" i="11"/>
  <c r="L437" i="11"/>
  <c r="V437" i="11"/>
  <c r="V447" i="11"/>
  <c r="L447" i="11"/>
  <c r="AC447" i="11"/>
  <c r="V445" i="11"/>
  <c r="AC445" i="11"/>
  <c r="L445" i="11"/>
  <c r="V503" i="11"/>
  <c r="AC503" i="11"/>
  <c r="L503" i="11"/>
  <c r="U358" i="11"/>
  <c r="AF358" i="11"/>
  <c r="S345" i="11"/>
  <c r="AT360" i="11"/>
  <c r="AS360" i="11" s="1"/>
  <c r="AR360" i="11" s="1"/>
  <c r="AQ360" i="11" s="1"/>
  <c r="AP360" i="11" s="1"/>
  <c r="AO360" i="11" s="1"/>
  <c r="AN360" i="11" s="1"/>
  <c r="AM360" i="11" s="1"/>
  <c r="AL360" i="11" s="1"/>
  <c r="AT369" i="11"/>
  <c r="AS369" i="11" s="1"/>
  <c r="AR369" i="11" s="1"/>
  <c r="AQ369" i="11" s="1"/>
  <c r="AP369" i="11" s="1"/>
  <c r="AO369" i="11" s="1"/>
  <c r="AN369" i="11" s="1"/>
  <c r="AM369" i="11" s="1"/>
  <c r="AL369" i="11" s="1"/>
  <c r="AT371" i="11"/>
  <c r="AS371" i="11" s="1"/>
  <c r="AR371" i="11" s="1"/>
  <c r="AQ371" i="11" s="1"/>
  <c r="AP371" i="11" s="1"/>
  <c r="AO371" i="11" s="1"/>
  <c r="AN371" i="11" s="1"/>
  <c r="AM371" i="11" s="1"/>
  <c r="AL371" i="11" s="1"/>
  <c r="AF438" i="11"/>
  <c r="U438" i="11"/>
  <c r="AT436" i="11"/>
  <c r="AS436" i="11" s="1"/>
  <c r="AR436" i="11" s="1"/>
  <c r="AQ436" i="11" s="1"/>
  <c r="AP436" i="11" s="1"/>
  <c r="AO436" i="11" s="1"/>
  <c r="AN436" i="11" s="1"/>
  <c r="AM436" i="11" s="1"/>
  <c r="AL436" i="11" s="1"/>
  <c r="AF451" i="11"/>
  <c r="U451" i="11"/>
  <c r="L424" i="11"/>
  <c r="V424" i="11"/>
  <c r="AC424" i="11"/>
  <c r="V440" i="11"/>
  <c r="AC440" i="11"/>
  <c r="L440" i="11"/>
  <c r="S424" i="11"/>
  <c r="V457" i="11"/>
  <c r="AC457" i="11"/>
  <c r="L457" i="11"/>
  <c r="L455" i="11"/>
  <c r="V455" i="11"/>
  <c r="AC455" i="11"/>
  <c r="AT459" i="11"/>
  <c r="AS459" i="11" s="1"/>
  <c r="AR459" i="11" s="1"/>
  <c r="AQ459" i="11" s="1"/>
  <c r="AP459" i="11" s="1"/>
  <c r="AO459" i="11" s="1"/>
  <c r="AN459" i="11" s="1"/>
  <c r="AM459" i="11" s="1"/>
  <c r="AL459" i="11" s="1"/>
  <c r="AT488" i="11"/>
  <c r="AS488" i="11" s="1"/>
  <c r="AR488" i="11" s="1"/>
  <c r="AQ488" i="11" s="1"/>
  <c r="AP488" i="11" s="1"/>
  <c r="AO488" i="11" s="1"/>
  <c r="AN488" i="11" s="1"/>
  <c r="AM488" i="11" s="1"/>
  <c r="AL488" i="11" s="1"/>
  <c r="AC434" i="11"/>
  <c r="L434" i="11"/>
  <c r="V434" i="11"/>
  <c r="AT477" i="11"/>
  <c r="AS477" i="11" s="1"/>
  <c r="AR477" i="11" s="1"/>
  <c r="AQ477" i="11" s="1"/>
  <c r="AP477" i="11" s="1"/>
  <c r="AO477" i="11" s="1"/>
  <c r="AN477" i="11" s="1"/>
  <c r="AM477" i="11" s="1"/>
  <c r="AL477" i="11" s="1"/>
  <c r="V469" i="11"/>
  <c r="L469" i="11"/>
  <c r="AC469" i="11"/>
  <c r="AT446" i="11"/>
  <c r="AS446" i="11" s="1"/>
  <c r="AR446" i="11" s="1"/>
  <c r="AQ446" i="11" s="1"/>
  <c r="AP446" i="11" s="1"/>
  <c r="AO446" i="11" s="1"/>
  <c r="AN446" i="11" s="1"/>
  <c r="AM446" i="11" s="1"/>
  <c r="AL446" i="11" s="1"/>
  <c r="AT470" i="11"/>
  <c r="AS470" i="11" s="1"/>
  <c r="AR470" i="11" s="1"/>
  <c r="AQ470" i="11" s="1"/>
  <c r="AP470" i="11" s="1"/>
  <c r="AO470" i="11" s="1"/>
  <c r="AN470" i="11" s="1"/>
  <c r="AM470" i="11" s="1"/>
  <c r="AL470" i="11" s="1"/>
  <c r="AT462" i="11"/>
  <c r="AS462" i="11" s="1"/>
  <c r="AR462" i="11" s="1"/>
  <c r="AQ462" i="11" s="1"/>
  <c r="AP462" i="11" s="1"/>
  <c r="AO462" i="11" s="1"/>
  <c r="AN462" i="11" s="1"/>
  <c r="AM462" i="11" s="1"/>
  <c r="AL462" i="11" s="1"/>
  <c r="V486" i="11"/>
  <c r="AC486" i="11"/>
  <c r="L486" i="11"/>
  <c r="S447" i="11"/>
  <c r="S539" i="11"/>
  <c r="AT515" i="11"/>
  <c r="AS515" i="11" s="1"/>
  <c r="AR515" i="11" s="1"/>
  <c r="AQ515" i="11" s="1"/>
  <c r="AP515" i="11" s="1"/>
  <c r="AO515" i="11" s="1"/>
  <c r="AN515" i="11" s="1"/>
  <c r="AM515" i="11" s="1"/>
  <c r="AL515" i="11" s="1"/>
  <c r="V534" i="11"/>
  <c r="L534" i="11"/>
  <c r="AC534" i="11"/>
  <c r="AF481" i="11"/>
  <c r="AT528" i="11"/>
  <c r="AS528" i="11" s="1"/>
  <c r="AR528" i="11" s="1"/>
  <c r="AQ528" i="11" s="1"/>
  <c r="AP528" i="11" s="1"/>
  <c r="AO528" i="11" s="1"/>
  <c r="AN528" i="11" s="1"/>
  <c r="AM528" i="11" s="1"/>
  <c r="AL528" i="11" s="1"/>
  <c r="U523" i="11"/>
  <c r="AF523" i="11"/>
  <c r="V494" i="11"/>
  <c r="AF493" i="11"/>
  <c r="U493" i="11"/>
  <c r="AT525" i="11"/>
  <c r="AS525" i="11" s="1"/>
  <c r="AR525" i="11" s="1"/>
  <c r="AQ525" i="11" s="1"/>
  <c r="AP525" i="11" s="1"/>
  <c r="AO525" i="11" s="1"/>
  <c r="AN525" i="11" s="1"/>
  <c r="AM525" i="11" s="1"/>
  <c r="AL525" i="11" s="1"/>
  <c r="L526" i="11"/>
  <c r="AC526" i="11"/>
  <c r="V526" i="11"/>
  <c r="V527" i="11"/>
  <c r="U360" i="11"/>
  <c r="AF360" i="11"/>
  <c r="AC369" i="11"/>
  <c r="V369" i="11"/>
  <c r="L369" i="11"/>
  <c r="L371" i="11"/>
  <c r="AC371" i="11"/>
  <c r="V371" i="11"/>
  <c r="S378" i="11"/>
  <c r="AT438" i="11"/>
  <c r="AS438" i="11" s="1"/>
  <c r="AR438" i="11" s="1"/>
  <c r="AQ438" i="11" s="1"/>
  <c r="AP438" i="11" s="1"/>
  <c r="AO438" i="11" s="1"/>
  <c r="AN438" i="11" s="1"/>
  <c r="AM438" i="11" s="1"/>
  <c r="AL438" i="11" s="1"/>
  <c r="L436" i="11"/>
  <c r="AC436" i="11"/>
  <c r="V436" i="11"/>
  <c r="L416" i="11"/>
  <c r="AC416" i="11"/>
  <c r="V416" i="11"/>
  <c r="S436" i="11"/>
  <c r="AT457" i="11"/>
  <c r="AS457" i="11" s="1"/>
  <c r="AR457" i="11" s="1"/>
  <c r="AQ457" i="11" s="1"/>
  <c r="AP457" i="11" s="1"/>
  <c r="AO457" i="11" s="1"/>
  <c r="AN457" i="11" s="1"/>
  <c r="AM457" i="11" s="1"/>
  <c r="AL457" i="11" s="1"/>
  <c r="AT474" i="11"/>
  <c r="AS474" i="11" s="1"/>
  <c r="AR474" i="11" s="1"/>
  <c r="AQ474" i="11" s="1"/>
  <c r="AP474" i="11" s="1"/>
  <c r="AO474" i="11" s="1"/>
  <c r="AN474" i="11" s="1"/>
  <c r="AM474" i="11" s="1"/>
  <c r="AL474" i="11" s="1"/>
  <c r="S434" i="11"/>
  <c r="AC484" i="11"/>
  <c r="V484" i="11"/>
  <c r="L484" i="11"/>
  <c r="AT469" i="11"/>
  <c r="AS469" i="11" s="1"/>
  <c r="AR469" i="11" s="1"/>
  <c r="AQ469" i="11" s="1"/>
  <c r="AP469" i="11" s="1"/>
  <c r="AO469" i="11" s="1"/>
  <c r="AN469" i="11" s="1"/>
  <c r="AM469" i="11" s="1"/>
  <c r="AL469" i="11" s="1"/>
  <c r="V470" i="11"/>
  <c r="L470" i="11"/>
  <c r="AC470" i="11"/>
  <c r="S458" i="11"/>
  <c r="AS490" i="11"/>
  <c r="AR490" i="11" s="1"/>
  <c r="AQ490" i="11" s="1"/>
  <c r="AP490" i="11" s="1"/>
  <c r="AO490" i="11" s="1"/>
  <c r="AN490" i="11" s="1"/>
  <c r="AM490" i="11" s="1"/>
  <c r="AL490" i="11" s="1"/>
  <c r="AT490" i="11"/>
  <c r="V497" i="11"/>
  <c r="AC497" i="11"/>
  <c r="L497" i="11"/>
  <c r="L460" i="11"/>
  <c r="AC460" i="11"/>
  <c r="V460" i="11"/>
  <c r="AS489" i="11"/>
  <c r="AR489" i="11" s="1"/>
  <c r="AQ489" i="11" s="1"/>
  <c r="AP489" i="11" s="1"/>
  <c r="AO489" i="11" s="1"/>
  <c r="AN489" i="11" s="1"/>
  <c r="AM489" i="11" s="1"/>
  <c r="AL489" i="11" s="1"/>
  <c r="AT489" i="11"/>
  <c r="AT514" i="11"/>
  <c r="AS514" i="11" s="1"/>
  <c r="AR514" i="11" s="1"/>
  <c r="AQ514" i="11" s="1"/>
  <c r="AP514" i="11" s="1"/>
  <c r="AO514" i="11" s="1"/>
  <c r="AN514" i="11" s="1"/>
  <c r="AM514" i="11" s="1"/>
  <c r="AL514" i="11" s="1"/>
  <c r="AT543" i="11"/>
  <c r="AS543" i="11" s="1"/>
  <c r="AR543" i="11" s="1"/>
  <c r="AQ543" i="11" s="1"/>
  <c r="AP543" i="11" s="1"/>
  <c r="AO543" i="11" s="1"/>
  <c r="AN543" i="11" s="1"/>
  <c r="AM543" i="11" s="1"/>
  <c r="AL543" i="11" s="1"/>
  <c r="U541" i="11"/>
  <c r="AF541" i="11"/>
  <c r="U490" i="11"/>
  <c r="AF490" i="11"/>
  <c r="U515" i="11"/>
  <c r="AF515" i="11"/>
  <c r="AS527" i="11"/>
  <c r="AR527" i="11" s="1"/>
  <c r="AQ527" i="11" s="1"/>
  <c r="AP527" i="11" s="1"/>
  <c r="AO527" i="11" s="1"/>
  <c r="AN527" i="11" s="1"/>
  <c r="AM527" i="11" s="1"/>
  <c r="AL527" i="11" s="1"/>
  <c r="AT527" i="11"/>
  <c r="AT538" i="11"/>
  <c r="AS538" i="11" s="1"/>
  <c r="AR538" i="11" s="1"/>
  <c r="AQ538" i="11" s="1"/>
  <c r="AP538" i="11" s="1"/>
  <c r="AO538" i="11" s="1"/>
  <c r="AN538" i="11" s="1"/>
  <c r="AM538" i="11" s="1"/>
  <c r="AL538" i="11" s="1"/>
  <c r="U528" i="11"/>
  <c r="AF528" i="11"/>
  <c r="AF499" i="11"/>
  <c r="U499" i="11"/>
  <c r="V524" i="11"/>
  <c r="L524" i="11"/>
  <c r="AC524" i="11"/>
  <c r="L493" i="11"/>
  <c r="V493" i="11"/>
  <c r="AC493" i="11"/>
  <c r="AT535" i="11"/>
  <c r="AS535" i="11" s="1"/>
  <c r="AR535" i="11" s="1"/>
  <c r="AQ535" i="11" s="1"/>
  <c r="AP535" i="11" s="1"/>
  <c r="AO535" i="11" s="1"/>
  <c r="AN535" i="11" s="1"/>
  <c r="AM535" i="11" s="1"/>
  <c r="AL535" i="11" s="1"/>
  <c r="AT479" i="11"/>
  <c r="AS479" i="11" s="1"/>
  <c r="AR479" i="11" s="1"/>
  <c r="AQ479" i="11" s="1"/>
  <c r="AP479" i="11" s="1"/>
  <c r="AO479" i="11" s="1"/>
  <c r="AN479" i="11" s="1"/>
  <c r="AM479" i="11" s="1"/>
  <c r="AL479" i="11" s="1"/>
  <c r="AT513" i="11"/>
  <c r="AS513" i="11" s="1"/>
  <c r="AR513" i="11" s="1"/>
  <c r="AQ513" i="11" s="1"/>
  <c r="AP513" i="11" s="1"/>
  <c r="AO513" i="11" s="1"/>
  <c r="AN513" i="11" s="1"/>
  <c r="AM513" i="11" s="1"/>
  <c r="AL513" i="11" s="1"/>
  <c r="AC501" i="11"/>
  <c r="L501" i="11"/>
  <c r="V501" i="11"/>
  <c r="U343" i="11"/>
  <c r="AF343" i="11"/>
  <c r="L358" i="11"/>
  <c r="AC358" i="11"/>
  <c r="V358" i="11"/>
  <c r="L365" i="11"/>
  <c r="AC365" i="11"/>
  <c r="S365" i="11"/>
  <c r="V365" i="11"/>
  <c r="V419" i="11"/>
  <c r="AC419" i="11"/>
  <c r="L419" i="11"/>
  <c r="AT415" i="11"/>
  <c r="AS415" i="11" s="1"/>
  <c r="AR415" i="11" s="1"/>
  <c r="AQ415" i="11" s="1"/>
  <c r="AP415" i="11" s="1"/>
  <c r="AO415" i="11" s="1"/>
  <c r="AN415" i="11" s="1"/>
  <c r="AM415" i="11" s="1"/>
  <c r="AL415" i="11" s="1"/>
  <c r="V438" i="11"/>
  <c r="L438" i="11"/>
  <c r="AC438" i="11"/>
  <c r="AT450" i="11"/>
  <c r="AS450" i="11" s="1"/>
  <c r="AR450" i="11" s="1"/>
  <c r="AQ450" i="11" s="1"/>
  <c r="AP450" i="11" s="1"/>
  <c r="AO450" i="11" s="1"/>
  <c r="AN450" i="11" s="1"/>
  <c r="AM450" i="11" s="1"/>
  <c r="AL450" i="11" s="1"/>
  <c r="AC435" i="11"/>
  <c r="V435" i="11"/>
  <c r="L435" i="11"/>
  <c r="S445" i="11"/>
  <c r="AC418" i="11"/>
  <c r="V418" i="11"/>
  <c r="L418" i="11"/>
  <c r="AT455" i="11"/>
  <c r="AS455" i="11" s="1"/>
  <c r="AR455" i="11" s="1"/>
  <c r="AQ455" i="11" s="1"/>
  <c r="AP455" i="11" s="1"/>
  <c r="AO455" i="11" s="1"/>
  <c r="AN455" i="11" s="1"/>
  <c r="AM455" i="11" s="1"/>
  <c r="AL455" i="11" s="1"/>
  <c r="L474" i="11"/>
  <c r="AC474" i="11"/>
  <c r="V474" i="11"/>
  <c r="V488" i="11"/>
  <c r="L488" i="11"/>
  <c r="AC488" i="11"/>
  <c r="S488" i="11"/>
  <c r="V477" i="11"/>
  <c r="AC477" i="11"/>
  <c r="L477" i="11"/>
  <c r="S477" i="11"/>
  <c r="AT484" i="11"/>
  <c r="AS484" i="11" s="1"/>
  <c r="AR484" i="11" s="1"/>
  <c r="AQ484" i="11" s="1"/>
  <c r="AP484" i="11" s="1"/>
  <c r="AO484" i="11" s="1"/>
  <c r="AN484" i="11" s="1"/>
  <c r="AM484" i="11" s="1"/>
  <c r="AL484" i="11" s="1"/>
  <c r="V451" i="11"/>
  <c r="U485" i="11"/>
  <c r="AF485" i="11"/>
  <c r="AC446" i="11"/>
  <c r="V446" i="11"/>
  <c r="L446" i="11"/>
  <c r="AF470" i="11"/>
  <c r="U470" i="11"/>
  <c r="S495" i="11"/>
  <c r="AT458" i="11"/>
  <c r="AS458" i="11" s="1"/>
  <c r="AR458" i="11" s="1"/>
  <c r="AQ458" i="11" s="1"/>
  <c r="AP458" i="11" s="1"/>
  <c r="AO458" i="11" s="1"/>
  <c r="AN458" i="11" s="1"/>
  <c r="AM458" i="11" s="1"/>
  <c r="AL458" i="11" s="1"/>
  <c r="AT478" i="11"/>
  <c r="AS478" i="11" s="1"/>
  <c r="AR478" i="11" s="1"/>
  <c r="AQ478" i="11" s="1"/>
  <c r="AP478" i="11" s="1"/>
  <c r="AO478" i="11" s="1"/>
  <c r="AN478" i="11" s="1"/>
  <c r="AM478" i="11" s="1"/>
  <c r="AL478" i="11" s="1"/>
  <c r="AT460" i="11"/>
  <c r="AS460" i="11" s="1"/>
  <c r="AR460" i="11" s="1"/>
  <c r="AQ460" i="11" s="1"/>
  <c r="AP460" i="11" s="1"/>
  <c r="AO460" i="11" s="1"/>
  <c r="AN460" i="11" s="1"/>
  <c r="AM460" i="11" s="1"/>
  <c r="AL460" i="11" s="1"/>
  <c r="S489" i="11"/>
  <c r="U527" i="11"/>
  <c r="AF527" i="11"/>
  <c r="AF538" i="11"/>
  <c r="U538" i="11"/>
  <c r="AS537" i="11"/>
  <c r="AR537" i="11" s="1"/>
  <c r="AQ537" i="11" s="1"/>
  <c r="AP537" i="11" s="1"/>
  <c r="AO537" i="11" s="1"/>
  <c r="AN537" i="11" s="1"/>
  <c r="AM537" i="11" s="1"/>
  <c r="AL537" i="11" s="1"/>
  <c r="AT537" i="11"/>
  <c r="AT499" i="11"/>
  <c r="AS499" i="11" s="1"/>
  <c r="AR499" i="11" s="1"/>
  <c r="AQ499" i="11" s="1"/>
  <c r="AP499" i="11" s="1"/>
  <c r="AO499" i="11" s="1"/>
  <c r="AN499" i="11" s="1"/>
  <c r="AM499" i="11" s="1"/>
  <c r="AL499" i="11" s="1"/>
  <c r="V523" i="11"/>
  <c r="AC523" i="11"/>
  <c r="L523" i="11"/>
  <c r="AC343" i="11"/>
  <c r="AC517" i="11"/>
  <c r="V517" i="11"/>
  <c r="L517" i="11"/>
  <c r="V525" i="11"/>
  <c r="L525" i="11"/>
  <c r="AC525" i="11"/>
  <c r="AC518" i="11"/>
  <c r="L518" i="11"/>
  <c r="V518" i="11"/>
  <c r="S513" i="11"/>
  <c r="AC528" i="11"/>
  <c r="V528" i="11"/>
  <c r="L528" i="11"/>
  <c r="AC527" i="11"/>
  <c r="AT424" i="11"/>
  <c r="AS424" i="11" s="1"/>
  <c r="AR424" i="11" s="1"/>
  <c r="AQ424" i="11" s="1"/>
  <c r="AP424" i="11" s="1"/>
  <c r="AO424" i="11" s="1"/>
  <c r="AN424" i="11" s="1"/>
  <c r="AM424" i="11" s="1"/>
  <c r="AL424" i="11" s="1"/>
  <c r="V467" i="11"/>
  <c r="L467" i="11"/>
  <c r="AC467" i="11"/>
  <c r="AT466" i="11"/>
  <c r="AS466" i="11" s="1"/>
  <c r="AR466" i="11" s="1"/>
  <c r="AQ466" i="11" s="1"/>
  <c r="AP466" i="11" s="1"/>
  <c r="AO466" i="11" s="1"/>
  <c r="AN466" i="11" s="1"/>
  <c r="AM466" i="11" s="1"/>
  <c r="AL466" i="11" s="1"/>
  <c r="AT454" i="11"/>
  <c r="AS454" i="11" s="1"/>
  <c r="AR454" i="11" s="1"/>
  <c r="AQ454" i="11" s="1"/>
  <c r="AP454" i="11" s="1"/>
  <c r="AO454" i="11" s="1"/>
  <c r="AN454" i="11" s="1"/>
  <c r="AM454" i="11" s="1"/>
  <c r="AL454" i="11" s="1"/>
  <c r="AC539" i="11"/>
  <c r="L539" i="11"/>
  <c r="V539" i="11"/>
  <c r="AT481" i="11"/>
  <c r="AS481" i="11" s="1"/>
  <c r="AR481" i="11" s="1"/>
  <c r="AQ481" i="11" s="1"/>
  <c r="AP481" i="11" s="1"/>
  <c r="AO481" i="11" s="1"/>
  <c r="AN481" i="11" s="1"/>
  <c r="AM481" i="11" s="1"/>
  <c r="AL481" i="11" s="1"/>
  <c r="AF502" i="11"/>
  <c r="U502" i="11"/>
  <c r="U526" i="11"/>
  <c r="AF526" i="11"/>
  <c r="AT344" i="11"/>
  <c r="AS344" i="11" s="1"/>
  <c r="AR344" i="11" s="1"/>
  <c r="AQ344" i="11" s="1"/>
  <c r="AP344" i="11" s="1"/>
  <c r="AO344" i="11" s="1"/>
  <c r="AN344" i="11" s="1"/>
  <c r="AM344" i="11" s="1"/>
  <c r="AL344" i="11" s="1"/>
  <c r="V364" i="11"/>
  <c r="L364" i="11"/>
  <c r="AC364" i="11"/>
  <c r="U369" i="11"/>
  <c r="AF369" i="11"/>
  <c r="V378" i="11"/>
  <c r="L378" i="11"/>
  <c r="AC378" i="11"/>
  <c r="U415" i="11"/>
  <c r="AF415" i="11"/>
  <c r="U456" i="11"/>
  <c r="AF456" i="11"/>
  <c r="AB456" i="11"/>
  <c r="S435" i="11"/>
  <c r="AT416" i="11"/>
  <c r="AS416" i="11" s="1"/>
  <c r="AR416" i="11" s="1"/>
  <c r="AQ416" i="11" s="1"/>
  <c r="AP416" i="11" s="1"/>
  <c r="AO416" i="11" s="1"/>
  <c r="AN416" i="11" s="1"/>
  <c r="AM416" i="11" s="1"/>
  <c r="AL416" i="11" s="1"/>
  <c r="L459" i="11"/>
  <c r="AC459" i="11"/>
  <c r="V459" i="11"/>
  <c r="U484" i="11"/>
  <c r="AF484" i="11"/>
  <c r="AC451" i="11"/>
  <c r="AC468" i="11"/>
  <c r="L468" i="11"/>
  <c r="V468" i="11"/>
  <c r="S446" i="11"/>
  <c r="AF478" i="11"/>
  <c r="U478" i="11"/>
  <c r="V514" i="11"/>
  <c r="L514" i="11"/>
  <c r="AC514" i="11"/>
  <c r="L515" i="11"/>
  <c r="AC515" i="11"/>
  <c r="V515" i="11"/>
  <c r="U537" i="11"/>
  <c r="AF537" i="11"/>
  <c r="L499" i="11"/>
  <c r="V499" i="11"/>
  <c r="AC499" i="11"/>
  <c r="AT517" i="11"/>
  <c r="AS517" i="11" s="1"/>
  <c r="AR517" i="11" s="1"/>
  <c r="AQ517" i="11" s="1"/>
  <c r="AP517" i="11" s="1"/>
  <c r="AO517" i="11" s="1"/>
  <c r="AN517" i="11" s="1"/>
  <c r="AM517" i="11" s="1"/>
  <c r="AL517" i="11" s="1"/>
  <c r="AC529" i="11"/>
  <c r="V529" i="11"/>
  <c r="L529" i="11"/>
  <c r="AT493" i="11"/>
  <c r="AS493" i="11" s="1"/>
  <c r="AR493" i="11" s="1"/>
  <c r="AQ493" i="11" s="1"/>
  <c r="AP493" i="11" s="1"/>
  <c r="AO493" i="11" s="1"/>
  <c r="AN493" i="11" s="1"/>
  <c r="AM493" i="11" s="1"/>
  <c r="AL493" i="11" s="1"/>
  <c r="V535" i="11"/>
  <c r="L535" i="11"/>
  <c r="AC535" i="11"/>
  <c r="AT518" i="11"/>
  <c r="AS518" i="11" s="1"/>
  <c r="AR518" i="11" s="1"/>
  <c r="AQ518" i="11" s="1"/>
  <c r="AP518" i="11" s="1"/>
  <c r="AO518" i="11" s="1"/>
  <c r="AN518" i="11" s="1"/>
  <c r="AM518" i="11" s="1"/>
  <c r="AL518" i="11" s="1"/>
  <c r="S535" i="11"/>
  <c r="L345" i="11"/>
  <c r="AC345" i="11"/>
  <c r="V345" i="11"/>
  <c r="L344" i="11"/>
  <c r="AC344" i="11"/>
  <c r="V344" i="11"/>
  <c r="AC368" i="11"/>
  <c r="L368" i="11"/>
  <c r="V368" i="11"/>
  <c r="U359" i="11"/>
  <c r="AF359" i="11"/>
  <c r="V354" i="11"/>
  <c r="L354" i="11"/>
  <c r="AC354" i="11"/>
  <c r="AF440" i="11"/>
  <c r="U440" i="11"/>
  <c r="L449" i="11"/>
  <c r="AC449" i="11"/>
  <c r="V449" i="11"/>
  <c r="L495" i="11"/>
  <c r="AC495" i="11"/>
  <c r="V495" i="11"/>
  <c r="AC462" i="11"/>
  <c r="V462" i="11"/>
  <c r="L462" i="11"/>
  <c r="L500" i="11"/>
  <c r="V500" i="11"/>
  <c r="AC500" i="11"/>
  <c r="U479" i="11"/>
  <c r="AF479" i="11"/>
  <c r="S342" i="11"/>
  <c r="AT364" i="11"/>
  <c r="AS364" i="11" s="1"/>
  <c r="AR364" i="11" s="1"/>
  <c r="AQ364" i="11" s="1"/>
  <c r="AP364" i="11" s="1"/>
  <c r="AO364" i="11" s="1"/>
  <c r="AN364" i="11" s="1"/>
  <c r="AM364" i="11" s="1"/>
  <c r="AL364" i="11" s="1"/>
  <c r="S344" i="11"/>
  <c r="V375" i="11"/>
  <c r="AC375" i="11"/>
  <c r="L375" i="11"/>
  <c r="V421" i="11"/>
  <c r="L421" i="11"/>
  <c r="AC421" i="11"/>
  <c r="S421" i="11"/>
  <c r="AT379" i="11"/>
  <c r="AS379" i="11" s="1"/>
  <c r="AR379" i="11" s="1"/>
  <c r="AQ379" i="11" s="1"/>
  <c r="AP379" i="11" s="1"/>
  <c r="AO379" i="11" s="1"/>
  <c r="AN379" i="11" s="1"/>
  <c r="AM379" i="11" s="1"/>
  <c r="AL379" i="11" s="1"/>
  <c r="L359" i="11"/>
  <c r="AC359" i="11"/>
  <c r="V359" i="11"/>
  <c r="U419" i="11"/>
  <c r="AF419" i="11"/>
  <c r="AT354" i="11"/>
  <c r="AS354" i="11" s="1"/>
  <c r="AR354" i="11" s="1"/>
  <c r="AQ354" i="11" s="1"/>
  <c r="AP354" i="11" s="1"/>
  <c r="AO354" i="11" s="1"/>
  <c r="AN354" i="11" s="1"/>
  <c r="AM354" i="11" s="1"/>
  <c r="AL354" i="11" s="1"/>
  <c r="AT447" i="11"/>
  <c r="AS447" i="11" s="1"/>
  <c r="AR447" i="11" s="1"/>
  <c r="AQ447" i="11" s="1"/>
  <c r="AP447" i="11" s="1"/>
  <c r="AO447" i="11" s="1"/>
  <c r="AN447" i="11" s="1"/>
  <c r="AM447" i="11" s="1"/>
  <c r="AL447" i="11" s="1"/>
  <c r="AT435" i="11"/>
  <c r="AS435" i="11" s="1"/>
  <c r="AR435" i="11" s="1"/>
  <c r="AQ435" i="11" s="1"/>
  <c r="AP435" i="11" s="1"/>
  <c r="AO435" i="11" s="1"/>
  <c r="AN435" i="11" s="1"/>
  <c r="AM435" i="11" s="1"/>
  <c r="AL435" i="11" s="1"/>
  <c r="U416" i="11"/>
  <c r="AF416" i="11"/>
  <c r="AT418" i="11"/>
  <c r="AS418" i="11" s="1"/>
  <c r="AR418" i="11" s="1"/>
  <c r="AQ418" i="11" s="1"/>
  <c r="AP418" i="11" s="1"/>
  <c r="AO418" i="11" s="1"/>
  <c r="AN418" i="11" s="1"/>
  <c r="AM418" i="11" s="1"/>
  <c r="AL418" i="11" s="1"/>
  <c r="AT449" i="11"/>
  <c r="AS449" i="11" s="1"/>
  <c r="AR449" i="11" s="1"/>
  <c r="AQ449" i="11" s="1"/>
  <c r="AP449" i="11" s="1"/>
  <c r="AO449" i="11" s="1"/>
  <c r="AN449" i="11" s="1"/>
  <c r="AM449" i="11" s="1"/>
  <c r="AL449" i="11" s="1"/>
  <c r="AC492" i="11"/>
  <c r="V492" i="11"/>
  <c r="L492" i="11"/>
  <c r="S467" i="11"/>
  <c r="AT464" i="11"/>
  <c r="AS464" i="11" s="1"/>
  <c r="AR464" i="11" s="1"/>
  <c r="AQ464" i="11" s="1"/>
  <c r="AP464" i="11" s="1"/>
  <c r="AO464" i="11" s="1"/>
  <c r="AN464" i="11" s="1"/>
  <c r="AM464" i="11" s="1"/>
  <c r="AL464" i="11" s="1"/>
  <c r="U466" i="11"/>
  <c r="AF466" i="11"/>
  <c r="V458" i="11"/>
  <c r="L458" i="11"/>
  <c r="AC458" i="11"/>
  <c r="U474" i="11"/>
  <c r="AF474" i="11"/>
  <c r="AF460" i="11"/>
  <c r="U460" i="11"/>
  <c r="L489" i="11"/>
  <c r="V489" i="11"/>
  <c r="AC489" i="11"/>
  <c r="S500" i="11"/>
  <c r="V343" i="11"/>
  <c r="AF517" i="11"/>
  <c r="U517" i="11"/>
  <c r="AT529" i="11"/>
  <c r="AS529" i="11" s="1"/>
  <c r="AR529" i="11" s="1"/>
  <c r="AQ529" i="11" s="1"/>
  <c r="AP529" i="11" s="1"/>
  <c r="AO529" i="11" s="1"/>
  <c r="AN529" i="11" s="1"/>
  <c r="AM529" i="11" s="1"/>
  <c r="AL529" i="11" s="1"/>
  <c r="U518" i="11"/>
  <c r="AF518" i="11"/>
  <c r="V513" i="11"/>
  <c r="L513" i="11"/>
  <c r="AC513" i="11"/>
  <c r="L537" i="11"/>
  <c r="AC537" i="11"/>
  <c r="V537" i="11"/>
  <c r="AI604" i="9"/>
  <c r="AJ604" i="9"/>
  <c r="AK604" i="9"/>
  <c r="AI255" i="9"/>
  <c r="AJ255" i="9"/>
  <c r="AK255" i="9"/>
  <c r="AJ599" i="9"/>
  <c r="AK599" i="9"/>
  <c r="AI599" i="9"/>
  <c r="AI250" i="9"/>
  <c r="AJ250" i="9"/>
  <c r="AK250" i="9"/>
  <c r="AK217" i="9"/>
  <c r="AI217" i="9"/>
  <c r="AI228" i="9"/>
  <c r="AJ228" i="9"/>
  <c r="AK228" i="9"/>
  <c r="AA451" i="9"/>
  <c r="S307" i="9"/>
  <c r="U307" i="9" s="1"/>
  <c r="S418" i="9"/>
  <c r="U418" i="9" s="1"/>
  <c r="AH104" i="9"/>
  <c r="AA104" i="9" s="1"/>
  <c r="S409" i="9"/>
  <c r="U409" i="9" s="1"/>
  <c r="AA183" i="9"/>
  <c r="S444" i="9"/>
  <c r="U444" i="9" s="1"/>
  <c r="AT498" i="9"/>
  <c r="AS498" i="9" s="1"/>
  <c r="AR498" i="9" s="1"/>
  <c r="AQ498" i="9" s="1"/>
  <c r="AP498" i="9" s="1"/>
  <c r="AO498" i="9" s="1"/>
  <c r="AN498" i="9" s="1"/>
  <c r="AM498" i="9" s="1"/>
  <c r="AL498" i="9" s="1"/>
  <c r="S499" i="9"/>
  <c r="U499" i="9" s="1"/>
  <c r="S524" i="9"/>
  <c r="U524" i="9" s="1"/>
  <c r="AI239" i="9"/>
  <c r="AJ239" i="9"/>
  <c r="AK239" i="9"/>
  <c r="S501" i="9"/>
  <c r="U501" i="9" s="1"/>
  <c r="AI437" i="9"/>
  <c r="AJ437" i="9"/>
  <c r="AK437" i="9"/>
  <c r="K220" i="9"/>
  <c r="AC508" i="9"/>
  <c r="AJ210" i="9"/>
  <c r="AK210" i="9"/>
  <c r="AI210" i="9"/>
  <c r="AH210" i="9" s="1"/>
  <c r="AA210" i="9" s="1"/>
  <c r="AB210" i="9" s="1"/>
  <c r="AH85" i="9"/>
  <c r="AA85" i="9" s="1"/>
  <c r="AB85" i="9" s="1"/>
  <c r="S474" i="9"/>
  <c r="U474" i="9" s="1"/>
  <c r="S638" i="9"/>
  <c r="U638" i="9" s="1"/>
  <c r="S308" i="9"/>
  <c r="U308" i="9" s="1"/>
  <c r="AH429" i="9"/>
  <c r="AA429" i="9" s="1"/>
  <c r="AH451" i="9"/>
  <c r="S72" i="9"/>
  <c r="U72" i="9" s="1"/>
  <c r="AH416" i="9"/>
  <c r="AA416" i="9" s="1"/>
  <c r="S490" i="9"/>
  <c r="S124" i="9"/>
  <c r="U124" i="9" s="1"/>
  <c r="S139" i="9"/>
  <c r="U139" i="9" s="1"/>
  <c r="V460" i="9"/>
  <c r="S116" i="9"/>
  <c r="S449" i="9"/>
  <c r="U449" i="9" s="1"/>
  <c r="V423" i="9"/>
  <c r="S465" i="9"/>
  <c r="U465" i="9" s="1"/>
  <c r="S536" i="9"/>
  <c r="U536" i="9" s="1"/>
  <c r="L493" i="9"/>
  <c r="V493" i="9"/>
  <c r="S493" i="9"/>
  <c r="U493" i="9" s="1"/>
  <c r="AJ42" i="9"/>
  <c r="AK42" i="9"/>
  <c r="AI42" i="9"/>
  <c r="AK220" i="9"/>
  <c r="AI220" i="9"/>
  <c r="AJ220" i="9"/>
  <c r="S546" i="9"/>
  <c r="U546" i="9" s="1"/>
  <c r="AT32" i="9"/>
  <c r="AS32" i="9"/>
  <c r="AR32" i="9" s="1"/>
  <c r="AQ32" i="9" s="1"/>
  <c r="AP32" i="9" s="1"/>
  <c r="AO32" i="9" s="1"/>
  <c r="AN32" i="9" s="1"/>
  <c r="AM32" i="9" s="1"/>
  <c r="AL32" i="9" s="1"/>
  <c r="AT117" i="9"/>
  <c r="AS117" i="9" s="1"/>
  <c r="AR117" i="9" s="1"/>
  <c r="AQ117" i="9" s="1"/>
  <c r="AP117" i="9" s="1"/>
  <c r="AO117" i="9" s="1"/>
  <c r="AN117" i="9" s="1"/>
  <c r="AM117" i="9" s="1"/>
  <c r="AL117" i="9" s="1"/>
  <c r="AH147" i="9"/>
  <c r="S420" i="9"/>
  <c r="U420" i="9" s="1"/>
  <c r="AH30" i="9"/>
  <c r="AA30" i="9" s="1"/>
  <c r="AH616" i="9"/>
  <c r="AA616" i="9" s="1"/>
  <c r="AB616" i="9" s="1"/>
  <c r="S434" i="9"/>
  <c r="U434" i="9" s="1"/>
  <c r="S375" i="9"/>
  <c r="U375" i="9" s="1"/>
  <c r="S21" i="9"/>
  <c r="U21" i="9" s="1"/>
  <c r="AH126" i="9"/>
  <c r="AA126" i="9" s="1"/>
  <c r="AB126" i="9" s="1"/>
  <c r="S94" i="9"/>
  <c r="U94" i="9" s="1"/>
  <c r="V143" i="9"/>
  <c r="S167" i="9"/>
  <c r="U167" i="9" s="1"/>
  <c r="S268" i="9"/>
  <c r="U268" i="9" s="1"/>
  <c r="S355" i="9"/>
  <c r="U355" i="9" s="1"/>
  <c r="S363" i="9"/>
  <c r="U363" i="9" s="1"/>
  <c r="S376" i="9"/>
  <c r="U376" i="9" s="1"/>
  <c r="S426" i="9"/>
  <c r="U426" i="9" s="1"/>
  <c r="L535" i="9"/>
  <c r="S540" i="9"/>
  <c r="U540" i="9" s="1"/>
  <c r="S544" i="9"/>
  <c r="U544" i="9" s="1"/>
  <c r="AT213" i="9"/>
  <c r="AS213" i="9"/>
  <c r="AR213" i="9" s="1"/>
  <c r="AQ213" i="9" s="1"/>
  <c r="AP213" i="9" s="1"/>
  <c r="AO213" i="9" s="1"/>
  <c r="AN213" i="9" s="1"/>
  <c r="AM213" i="9" s="1"/>
  <c r="AL213" i="9" s="1"/>
  <c r="AC424" i="9"/>
  <c r="AT294" i="9"/>
  <c r="AS294" i="9" s="1"/>
  <c r="AR294" i="9" s="1"/>
  <c r="AQ294" i="9" s="1"/>
  <c r="AP294" i="9" s="1"/>
  <c r="AO294" i="9" s="1"/>
  <c r="AN294" i="9" s="1"/>
  <c r="AM294" i="9" s="1"/>
  <c r="AL294" i="9" s="1"/>
  <c r="AI106" i="9"/>
  <c r="AJ106" i="9"/>
  <c r="AK106" i="9"/>
  <c r="L546" i="9"/>
  <c r="AC546" i="9"/>
  <c r="I117" i="9"/>
  <c r="AT70" i="9"/>
  <c r="AS70" i="9" s="1"/>
  <c r="AR70" i="9" s="1"/>
  <c r="AQ70" i="9" s="1"/>
  <c r="AP70" i="9" s="1"/>
  <c r="AO70" i="9" s="1"/>
  <c r="AN70" i="9" s="1"/>
  <c r="AM70" i="9" s="1"/>
  <c r="AL70" i="9" s="1"/>
  <c r="AH243" i="9"/>
  <c r="AA243" i="9" s="1"/>
  <c r="AB243" i="9" s="1"/>
  <c r="AH129" i="9"/>
  <c r="AA129" i="9" s="1"/>
  <c r="AC229" i="9"/>
  <c r="AC183" i="9"/>
  <c r="AC296" i="9"/>
  <c r="S442" i="9"/>
  <c r="U442" i="9" s="1"/>
  <c r="S431" i="9"/>
  <c r="U431" i="9" s="1"/>
  <c r="S470" i="9"/>
  <c r="U470" i="9" s="1"/>
  <c r="V508" i="9"/>
  <c r="AC503" i="9"/>
  <c r="AC535" i="9"/>
  <c r="K240" i="9"/>
  <c r="AB240" i="9"/>
  <c r="AK49" i="9"/>
  <c r="AJ49" i="9"/>
  <c r="AI49" i="9"/>
  <c r="AH49" i="9" s="1"/>
  <c r="AA49" i="9" s="1"/>
  <c r="AB49" i="9" s="1"/>
  <c r="AT292" i="9"/>
  <c r="AS292" i="9" s="1"/>
  <c r="AR292" i="9" s="1"/>
  <c r="AQ292" i="9" s="1"/>
  <c r="AP292" i="9" s="1"/>
  <c r="AO292" i="9" s="1"/>
  <c r="AN292" i="9" s="1"/>
  <c r="AM292" i="9" s="1"/>
  <c r="AL292" i="9" s="1"/>
  <c r="AT313" i="9"/>
  <c r="AS313" i="9"/>
  <c r="AR313" i="9" s="1"/>
  <c r="AQ313" i="9" s="1"/>
  <c r="AP313" i="9" s="1"/>
  <c r="AO313" i="9" s="1"/>
  <c r="AN313" i="9" s="1"/>
  <c r="AM313" i="9" s="1"/>
  <c r="AL313" i="9" s="1"/>
  <c r="K294" i="9"/>
  <c r="AH27" i="9"/>
  <c r="AA27" i="9" s="1"/>
  <c r="AB27" i="9" s="1"/>
  <c r="AI100" i="9"/>
  <c r="AJ100" i="9"/>
  <c r="AK100" i="9"/>
  <c r="I122" i="9"/>
  <c r="AT385" i="9"/>
  <c r="AS385" i="9"/>
  <c r="AR385" i="9" s="1"/>
  <c r="AQ385" i="9" s="1"/>
  <c r="AP385" i="9" s="1"/>
  <c r="AO385" i="9" s="1"/>
  <c r="AN385" i="9" s="1"/>
  <c r="AM385" i="9" s="1"/>
  <c r="AL385" i="9" s="1"/>
  <c r="AI269" i="9"/>
  <c r="AJ269" i="9"/>
  <c r="AK269" i="9"/>
  <c r="S562" i="9"/>
  <c r="U562" i="9" s="1"/>
  <c r="AH237" i="9"/>
  <c r="AA237" i="9" s="1"/>
  <c r="AB237" i="9" s="1"/>
  <c r="S132" i="9"/>
  <c r="U132" i="9" s="1"/>
  <c r="S352" i="9"/>
  <c r="U352" i="9" s="1"/>
  <c r="AI47" i="9"/>
  <c r="AJ47" i="9"/>
  <c r="AK47" i="9"/>
  <c r="K318" i="9"/>
  <c r="AK528" i="9"/>
  <c r="AI528" i="9"/>
  <c r="AJ528" i="9"/>
  <c r="AI86" i="9"/>
  <c r="AJ86" i="9"/>
  <c r="AK86" i="9"/>
  <c r="AI28" i="9"/>
  <c r="AJ28" i="9"/>
  <c r="AK28" i="9"/>
  <c r="AK275" i="9"/>
  <c r="AI275" i="9"/>
  <c r="AJ275" i="9"/>
  <c r="AC638" i="9"/>
  <c r="S553" i="9"/>
  <c r="U553" i="9" s="1"/>
  <c r="S483" i="9"/>
  <c r="U483" i="9" s="1"/>
  <c r="S561" i="9"/>
  <c r="U561" i="9" s="1"/>
  <c r="AH131" i="9"/>
  <c r="AA131" i="9" s="1"/>
  <c r="AH212" i="9"/>
  <c r="AA212" i="9" s="1"/>
  <c r="S412" i="9"/>
  <c r="U412" i="9" s="1"/>
  <c r="S514" i="9"/>
  <c r="S164" i="9"/>
  <c r="U164" i="9" s="1"/>
  <c r="AA147" i="9"/>
  <c r="AH173" i="9"/>
  <c r="AA173" i="9" s="1"/>
  <c r="AS541" i="9"/>
  <c r="AR541" i="9" s="1"/>
  <c r="AQ541" i="9" s="1"/>
  <c r="AP541" i="9" s="1"/>
  <c r="AO541" i="9" s="1"/>
  <c r="AN541" i="9" s="1"/>
  <c r="AM541" i="9" s="1"/>
  <c r="AL541" i="9" s="1"/>
  <c r="AT95" i="9"/>
  <c r="AS95" i="9" s="1"/>
  <c r="AR95" i="9" s="1"/>
  <c r="AQ95" i="9" s="1"/>
  <c r="AP95" i="9" s="1"/>
  <c r="AO95" i="9" s="1"/>
  <c r="AN95" i="9" s="1"/>
  <c r="AM95" i="9" s="1"/>
  <c r="AL95" i="9" s="1"/>
  <c r="AC354" i="9"/>
  <c r="S354" i="9"/>
  <c r="U354" i="9" s="1"/>
  <c r="S469" i="9"/>
  <c r="U469" i="9" s="1"/>
  <c r="AK318" i="9"/>
  <c r="AI318" i="9"/>
  <c r="AJ318" i="9"/>
  <c r="AH318" i="9" s="1"/>
  <c r="AA318" i="9" s="1"/>
  <c r="AB318" i="9" s="1"/>
  <c r="I153" i="9"/>
  <c r="AJ192" i="9"/>
  <c r="AK192" i="9"/>
  <c r="AI192" i="9"/>
  <c r="AH192" i="9" s="1"/>
  <c r="AA192" i="9" s="1"/>
  <c r="AB192" i="9" s="1"/>
  <c r="AJ45" i="9"/>
  <c r="AK45" i="9"/>
  <c r="AI45" i="9"/>
  <c r="AI517" i="9"/>
  <c r="AJ517" i="9"/>
  <c r="AK517" i="9"/>
  <c r="AK122" i="9"/>
  <c r="AJ122" i="9"/>
  <c r="AI122" i="9"/>
  <c r="AH122" i="9" s="1"/>
  <c r="AA122" i="9" s="1"/>
  <c r="AB122" i="9" s="1"/>
  <c r="AJ283" i="9"/>
  <c r="AK283" i="9"/>
  <c r="AI283" i="9"/>
  <c r="AH168" i="9"/>
  <c r="AA168" i="9" s="1"/>
  <c r="AH346" i="9"/>
  <c r="AA346" i="9" s="1"/>
  <c r="AA514" i="9"/>
  <c r="AC359" i="9"/>
  <c r="S359" i="9"/>
  <c r="U359" i="9" s="1"/>
  <c r="I86" i="9"/>
  <c r="AC450" i="9"/>
  <c r="AI564" i="9"/>
  <c r="AK564" i="9"/>
  <c r="AJ564" i="9"/>
  <c r="AI417" i="9"/>
  <c r="AJ417" i="9"/>
  <c r="AK417" i="9"/>
  <c r="AI54" i="9"/>
  <c r="AJ54" i="9"/>
  <c r="AK54" i="9"/>
  <c r="AT87" i="9"/>
  <c r="AS87" i="9" s="1"/>
  <c r="AR87" i="9" s="1"/>
  <c r="AQ87" i="9" s="1"/>
  <c r="AP87" i="9" s="1"/>
  <c r="AO87" i="9" s="1"/>
  <c r="AN87" i="9" s="1"/>
  <c r="AM87" i="9" s="1"/>
  <c r="AL87" i="9" s="1"/>
  <c r="V456" i="9"/>
  <c r="AC456" i="9"/>
  <c r="S451" i="9"/>
  <c r="U451" i="9" s="1"/>
  <c r="AC249" i="9"/>
  <c r="S346" i="9"/>
  <c r="U346" i="9" s="1"/>
  <c r="AC353" i="9"/>
  <c r="S468" i="9"/>
  <c r="U468" i="9" s="1"/>
  <c r="AT172" i="9"/>
  <c r="AS172" i="9" s="1"/>
  <c r="AR172" i="9" s="1"/>
  <c r="AQ172" i="9" s="1"/>
  <c r="AP172" i="9" s="1"/>
  <c r="AO172" i="9" s="1"/>
  <c r="AN172" i="9" s="1"/>
  <c r="AM172" i="9" s="1"/>
  <c r="AL172" i="9" s="1"/>
  <c r="S372" i="9"/>
  <c r="U372" i="9" s="1"/>
  <c r="AC498" i="9"/>
  <c r="AK382" i="9"/>
  <c r="AJ382" i="9"/>
  <c r="AI382" i="9"/>
  <c r="AH483" i="9"/>
  <c r="AA483" i="9" s="1"/>
  <c r="AT61" i="9"/>
  <c r="AS61" i="9" s="1"/>
  <c r="AR61" i="9" s="1"/>
  <c r="AQ61" i="9" s="1"/>
  <c r="AP61" i="9" s="1"/>
  <c r="AO61" i="9" s="1"/>
  <c r="AN61" i="9" s="1"/>
  <c r="AM61" i="9" s="1"/>
  <c r="AL61" i="9" s="1"/>
  <c r="AK153" i="9"/>
  <c r="AI153" i="9"/>
  <c r="AJ153" i="9"/>
  <c r="I87" i="9"/>
  <c r="AJ83" i="9"/>
  <c r="AK83" i="9"/>
  <c r="AI83" i="9"/>
  <c r="L495" i="9"/>
  <c r="V495" i="9"/>
  <c r="AT25" i="9"/>
  <c r="AS25" i="9" s="1"/>
  <c r="AR25" i="9" s="1"/>
  <c r="AQ25" i="9" s="1"/>
  <c r="AP25" i="9" s="1"/>
  <c r="AO25" i="9" s="1"/>
  <c r="AN25" i="9" s="1"/>
  <c r="AM25" i="9" s="1"/>
  <c r="AL25" i="9" s="1"/>
  <c r="AK205" i="9"/>
  <c r="AI205" i="9"/>
  <c r="AJ205" i="9"/>
  <c r="AI170" i="9"/>
  <c r="AJ170" i="9"/>
  <c r="AK170" i="9"/>
  <c r="O353" i="9"/>
  <c r="O357" i="9"/>
  <c r="O367" i="9"/>
  <c r="O371" i="9"/>
  <c r="O376" i="9"/>
  <c r="O380" i="9"/>
  <c r="O352" i="9"/>
  <c r="O356" i="9"/>
  <c r="O364" i="9"/>
  <c r="O370" i="9"/>
  <c r="O374" i="9"/>
  <c r="O379" i="9"/>
  <c r="O351" i="9"/>
  <c r="O355" i="9"/>
  <c r="O423" i="9"/>
  <c r="O427" i="9"/>
  <c r="O432" i="9"/>
  <c r="O372" i="9"/>
  <c r="O373" i="9"/>
  <c r="O422" i="9"/>
  <c r="O426" i="9"/>
  <c r="O431" i="9"/>
  <c r="O354" i="9"/>
  <c r="O359" i="9"/>
  <c r="O363" i="9"/>
  <c r="O377" i="9"/>
  <c r="O385" i="9"/>
  <c r="O388" i="9"/>
  <c r="O378" i="9"/>
  <c r="O442" i="9"/>
  <c r="O445" i="9"/>
  <c r="O453" i="9"/>
  <c r="O424" i="9"/>
  <c r="O444" i="9"/>
  <c r="O452" i="9"/>
  <c r="O457" i="9"/>
  <c r="O463" i="9"/>
  <c r="O368" i="9"/>
  <c r="O430" i="9"/>
  <c r="O441" i="9"/>
  <c r="O450" i="9"/>
  <c r="O456" i="9"/>
  <c r="O462" i="9"/>
  <c r="O387" i="9"/>
  <c r="O425" i="9"/>
  <c r="O369" i="9"/>
  <c r="O384" i="9"/>
  <c r="O447" i="9"/>
  <c r="O458" i="9"/>
  <c r="O443" i="9"/>
  <c r="O454" i="9"/>
  <c r="O467" i="9"/>
  <c r="O471" i="9"/>
  <c r="O476" i="9"/>
  <c r="O481" i="9"/>
  <c r="O486" i="9"/>
  <c r="O493" i="9"/>
  <c r="O497" i="9"/>
  <c r="O461" i="9"/>
  <c r="O466" i="9"/>
  <c r="O470" i="9"/>
  <c r="O475" i="9"/>
  <c r="O479" i="9"/>
  <c r="O428" i="9"/>
  <c r="O464" i="9"/>
  <c r="O469" i="9"/>
  <c r="O474" i="9"/>
  <c r="O478" i="9"/>
  <c r="O484" i="9"/>
  <c r="O491" i="9"/>
  <c r="O495" i="9"/>
  <c r="O465" i="9"/>
  <c r="O496" i="9"/>
  <c r="O500" i="9"/>
  <c r="O477" i="9"/>
  <c r="O494" i="9"/>
  <c r="O492" i="9"/>
  <c r="O499" i="9"/>
  <c r="O503" i="9"/>
  <c r="O508" i="9"/>
  <c r="O482" i="9"/>
  <c r="O488" i="9"/>
  <c r="O485" i="9"/>
  <c r="O473" i="9"/>
  <c r="O506" i="9"/>
  <c r="O504" i="9"/>
  <c r="O520" i="9"/>
  <c r="O524" i="9"/>
  <c r="O531" i="9"/>
  <c r="O535" i="9"/>
  <c r="O541" i="9"/>
  <c r="O545" i="9"/>
  <c r="O468" i="9"/>
  <c r="O498" i="9"/>
  <c r="O511" i="9"/>
  <c r="O523" i="9"/>
  <c r="O530" i="9"/>
  <c r="O534" i="9"/>
  <c r="O501" i="9"/>
  <c r="O502" i="9"/>
  <c r="O510" i="9"/>
  <c r="O522" i="9"/>
  <c r="O526" i="9"/>
  <c r="O533" i="9"/>
  <c r="O507" i="9"/>
  <c r="O532" i="9"/>
  <c r="O525" i="9"/>
  <c r="O536" i="9"/>
  <c r="O542" i="9"/>
  <c r="O548" i="9"/>
  <c r="O539" i="9"/>
  <c r="O540" i="9"/>
  <c r="O546" i="9"/>
  <c r="O521" i="9"/>
  <c r="O543" i="9"/>
  <c r="O550" i="9"/>
  <c r="O509" i="9"/>
  <c r="O544" i="9"/>
  <c r="O549" i="9"/>
  <c r="AI377" i="9"/>
  <c r="AK377" i="9"/>
  <c r="AJ377" i="9"/>
  <c r="AI368" i="9"/>
  <c r="AK368" i="9"/>
  <c r="AJ368" i="9"/>
  <c r="AJ379" i="9"/>
  <c r="AI379" i="9"/>
  <c r="AK379" i="9"/>
  <c r="AI450" i="9"/>
  <c r="AJ450" i="9"/>
  <c r="AK450" i="9"/>
  <c r="AI493" i="9"/>
  <c r="AK493" i="9"/>
  <c r="AJ493" i="9"/>
  <c r="AI522" i="9"/>
  <c r="AJ522" i="9"/>
  <c r="AK522" i="9"/>
  <c r="AI478" i="9"/>
  <c r="AJ478" i="9"/>
  <c r="AK478" i="9"/>
  <c r="AJ536" i="9"/>
  <c r="AI536" i="9"/>
  <c r="AK536" i="9"/>
  <c r="AI372" i="9"/>
  <c r="AK372" i="9"/>
  <c r="AJ372" i="9"/>
  <c r="AJ456" i="9"/>
  <c r="AK456" i="9"/>
  <c r="AI456" i="9"/>
  <c r="AH456" i="9" s="1"/>
  <c r="AJ526" i="9"/>
  <c r="AI526" i="9"/>
  <c r="AK526" i="9"/>
  <c r="AI424" i="9"/>
  <c r="AH424" i="9" s="1"/>
  <c r="AA424" i="9" s="1"/>
  <c r="AK424" i="9"/>
  <c r="AJ424" i="9"/>
  <c r="AI357" i="9"/>
  <c r="AJ357" i="9"/>
  <c r="AK357" i="9"/>
  <c r="AI443" i="9"/>
  <c r="AJ443" i="9"/>
  <c r="AK443" i="9"/>
  <c r="AI542" i="9"/>
  <c r="AJ542" i="9"/>
  <c r="AK542" i="9"/>
  <c r="AI353" i="9"/>
  <c r="AJ353" i="9"/>
  <c r="AK353" i="9"/>
  <c r="AI387" i="9"/>
  <c r="AJ387" i="9"/>
  <c r="AK387" i="9"/>
  <c r="AI428" i="9"/>
  <c r="AK428" i="9"/>
  <c r="AJ428" i="9"/>
  <c r="AK441" i="9"/>
  <c r="AI441" i="9"/>
  <c r="AJ441" i="9"/>
  <c r="AK464" i="9"/>
  <c r="AI464" i="9"/>
  <c r="AJ464" i="9"/>
  <c r="AI482" i="9"/>
  <c r="AJ482" i="9"/>
  <c r="AK482" i="9"/>
  <c r="AK486" i="9"/>
  <c r="AJ486" i="9"/>
  <c r="AI486" i="9"/>
  <c r="AH486" i="9" s="1"/>
  <c r="AA486" i="9" s="1"/>
  <c r="AJ488" i="9"/>
  <c r="AK488" i="9"/>
  <c r="AI488" i="9"/>
  <c r="AK491" i="9"/>
  <c r="AI491" i="9"/>
  <c r="AJ491" i="9"/>
  <c r="AI535" i="9"/>
  <c r="AJ535" i="9"/>
  <c r="AK535" i="9"/>
  <c r="AI359" i="9"/>
  <c r="AK359" i="9"/>
  <c r="AJ359" i="9"/>
  <c r="AI380" i="9"/>
  <c r="AJ380" i="9"/>
  <c r="AK380" i="9"/>
  <c r="AI354" i="9"/>
  <c r="AJ354" i="9"/>
  <c r="AK354" i="9"/>
  <c r="AJ484" i="9"/>
  <c r="AK484" i="9"/>
  <c r="AI484" i="9"/>
  <c r="AI550" i="9"/>
  <c r="AJ550" i="9"/>
  <c r="AK550" i="9"/>
  <c r="AI545" i="9"/>
  <c r="AJ545" i="9"/>
  <c r="AK545" i="9"/>
  <c r="AI474" i="9"/>
  <c r="AJ474" i="9"/>
  <c r="AK474" i="9"/>
  <c r="AJ502" i="9"/>
  <c r="AK502" i="9"/>
  <c r="AI502" i="9"/>
  <c r="AI510" i="9"/>
  <c r="AJ510" i="9"/>
  <c r="AK510" i="9"/>
  <c r="AJ533" i="9"/>
  <c r="AI533" i="9"/>
  <c r="AK533" i="9"/>
  <c r="AJ523" i="9"/>
  <c r="AK523" i="9"/>
  <c r="AI523" i="9"/>
  <c r="AJ492" i="9"/>
  <c r="AI492" i="9"/>
  <c r="AK492" i="9"/>
  <c r="AI463" i="9"/>
  <c r="AJ463" i="9"/>
  <c r="AK463" i="9"/>
  <c r="AI469" i="9"/>
  <c r="AJ469" i="9"/>
  <c r="AK469" i="9"/>
  <c r="AI495" i="9"/>
  <c r="AJ495" i="9"/>
  <c r="AK495" i="9"/>
  <c r="AI508" i="9"/>
  <c r="AJ508" i="9"/>
  <c r="AK508" i="9"/>
  <c r="AK500" i="9"/>
  <c r="AI500" i="9"/>
  <c r="AJ500" i="9"/>
  <c r="AK384" i="9"/>
  <c r="AI384" i="9"/>
  <c r="AJ384" i="9"/>
  <c r="AI531" i="9"/>
  <c r="AJ531" i="9"/>
  <c r="AK531" i="9"/>
  <c r="AJ521" i="9"/>
  <c r="AI521" i="9"/>
  <c r="AK521" i="9"/>
  <c r="AI546" i="9"/>
  <c r="AJ546" i="9"/>
  <c r="AK546" i="9"/>
  <c r="AT355" i="9"/>
  <c r="AS355" i="9" s="1"/>
  <c r="AR355" i="9" s="1"/>
  <c r="AQ355" i="9" s="1"/>
  <c r="AP355" i="9" s="1"/>
  <c r="AO355" i="9" s="1"/>
  <c r="AN355" i="9" s="1"/>
  <c r="AM355" i="9" s="1"/>
  <c r="AL355" i="9" s="1"/>
  <c r="L363" i="9"/>
  <c r="AC363" i="9"/>
  <c r="V363" i="9"/>
  <c r="AC356" i="9"/>
  <c r="V356" i="9"/>
  <c r="L356" i="9"/>
  <c r="AC364" i="9"/>
  <c r="L364" i="9"/>
  <c r="V364" i="9"/>
  <c r="V432" i="9"/>
  <c r="V443" i="9"/>
  <c r="L443" i="9"/>
  <c r="AC443" i="9"/>
  <c r="V442" i="9"/>
  <c r="AC442" i="9"/>
  <c r="L442" i="9"/>
  <c r="L431" i="9"/>
  <c r="AC431" i="9"/>
  <c r="V431" i="9"/>
  <c r="AT453" i="9"/>
  <c r="AS453" i="9" s="1"/>
  <c r="AR453" i="9" s="1"/>
  <c r="AQ453" i="9" s="1"/>
  <c r="AP453" i="9" s="1"/>
  <c r="AO453" i="9" s="1"/>
  <c r="AN453" i="9" s="1"/>
  <c r="AM453" i="9" s="1"/>
  <c r="AL453" i="9" s="1"/>
  <c r="S466" i="9"/>
  <c r="U466" i="9" s="1"/>
  <c r="AT422" i="9"/>
  <c r="AS422" i="9" s="1"/>
  <c r="AR422" i="9" s="1"/>
  <c r="AQ422" i="9" s="1"/>
  <c r="AP422" i="9" s="1"/>
  <c r="AO422" i="9" s="1"/>
  <c r="AN422" i="9" s="1"/>
  <c r="AM422" i="9" s="1"/>
  <c r="AL422" i="9" s="1"/>
  <c r="S369" i="9"/>
  <c r="U369" i="9" s="1"/>
  <c r="V470" i="9"/>
  <c r="L470" i="9"/>
  <c r="AC470" i="9"/>
  <c r="S471" i="9"/>
  <c r="U471" i="9" s="1"/>
  <c r="V471" i="9"/>
  <c r="AT501" i="9"/>
  <c r="AS501" i="9" s="1"/>
  <c r="AR501" i="9" s="1"/>
  <c r="AQ501" i="9" s="1"/>
  <c r="AP501" i="9" s="1"/>
  <c r="AO501" i="9" s="1"/>
  <c r="AN501" i="9" s="1"/>
  <c r="AM501" i="9" s="1"/>
  <c r="AL501" i="9" s="1"/>
  <c r="AC458" i="9"/>
  <c r="AT473" i="9"/>
  <c r="AS473" i="9" s="1"/>
  <c r="AR473" i="9" s="1"/>
  <c r="AQ473" i="9" s="1"/>
  <c r="AP473" i="9" s="1"/>
  <c r="AO473" i="9" s="1"/>
  <c r="AN473" i="9" s="1"/>
  <c r="AM473" i="9" s="1"/>
  <c r="AL473" i="9" s="1"/>
  <c r="L494" i="9"/>
  <c r="AC494" i="9"/>
  <c r="V494" i="9"/>
  <c r="AT507" i="9"/>
  <c r="AS507" i="9" s="1"/>
  <c r="AR507" i="9" s="1"/>
  <c r="AQ507" i="9" s="1"/>
  <c r="AP507" i="9" s="1"/>
  <c r="AO507" i="9" s="1"/>
  <c r="AN507" i="9" s="1"/>
  <c r="AM507" i="9" s="1"/>
  <c r="AL507" i="9" s="1"/>
  <c r="AC457" i="9"/>
  <c r="V457" i="9"/>
  <c r="L457" i="9"/>
  <c r="AT497" i="9"/>
  <c r="AS497" i="9" s="1"/>
  <c r="AR497" i="9" s="1"/>
  <c r="AQ497" i="9" s="1"/>
  <c r="AP497" i="9" s="1"/>
  <c r="AO497" i="9" s="1"/>
  <c r="AN497" i="9" s="1"/>
  <c r="AM497" i="9" s="1"/>
  <c r="AL497" i="9" s="1"/>
  <c r="AT539" i="9"/>
  <c r="AS539" i="9" s="1"/>
  <c r="AR539" i="9" s="1"/>
  <c r="AQ539" i="9" s="1"/>
  <c r="AP539" i="9" s="1"/>
  <c r="AO539" i="9" s="1"/>
  <c r="AN539" i="9" s="1"/>
  <c r="AM539" i="9" s="1"/>
  <c r="AL539" i="9" s="1"/>
  <c r="V533" i="9"/>
  <c r="AC533" i="9"/>
  <c r="S533" i="9"/>
  <c r="U533" i="9" s="1"/>
  <c r="L533" i="9"/>
  <c r="V467" i="9"/>
  <c r="V485" i="9"/>
  <c r="L485" i="9"/>
  <c r="AC485" i="9"/>
  <c r="V503" i="9"/>
  <c r="AT530" i="9"/>
  <c r="AS530" i="9" s="1"/>
  <c r="AR530" i="9" s="1"/>
  <c r="AQ530" i="9" s="1"/>
  <c r="AP530" i="9" s="1"/>
  <c r="AO530" i="9" s="1"/>
  <c r="AN530" i="9" s="1"/>
  <c r="AM530" i="9" s="1"/>
  <c r="AL530" i="9" s="1"/>
  <c r="AC542" i="9"/>
  <c r="V520" i="9"/>
  <c r="AT373" i="9"/>
  <c r="AS373" i="9" s="1"/>
  <c r="AR373" i="9" s="1"/>
  <c r="AQ373" i="9" s="1"/>
  <c r="AP373" i="9" s="1"/>
  <c r="AO373" i="9" s="1"/>
  <c r="AN373" i="9" s="1"/>
  <c r="AM373" i="9" s="1"/>
  <c r="AL373" i="9" s="1"/>
  <c r="AT378" i="9"/>
  <c r="AS378" i="9" s="1"/>
  <c r="AR378" i="9" s="1"/>
  <c r="AQ378" i="9" s="1"/>
  <c r="AP378" i="9" s="1"/>
  <c r="AO378" i="9" s="1"/>
  <c r="AN378" i="9" s="1"/>
  <c r="AM378" i="9" s="1"/>
  <c r="AL378" i="9" s="1"/>
  <c r="V371" i="9"/>
  <c r="AC371" i="9"/>
  <c r="L371" i="9"/>
  <c r="AC374" i="9"/>
  <c r="L374" i="9"/>
  <c r="V374" i="9"/>
  <c r="AT461" i="9"/>
  <c r="AS461" i="9" s="1"/>
  <c r="AR461" i="9" s="1"/>
  <c r="AQ461" i="9" s="1"/>
  <c r="AP461" i="9" s="1"/>
  <c r="AO461" i="9" s="1"/>
  <c r="AN461" i="9" s="1"/>
  <c r="AM461" i="9" s="1"/>
  <c r="AL461" i="9" s="1"/>
  <c r="AT425" i="9"/>
  <c r="AS425" i="9" s="1"/>
  <c r="AR425" i="9" s="1"/>
  <c r="AQ425" i="9" s="1"/>
  <c r="AP425" i="9" s="1"/>
  <c r="AO425" i="9" s="1"/>
  <c r="AN425" i="9" s="1"/>
  <c r="AM425" i="9" s="1"/>
  <c r="AL425" i="9" s="1"/>
  <c r="AT445" i="9"/>
  <c r="AS445" i="9" s="1"/>
  <c r="AR445" i="9" s="1"/>
  <c r="AQ445" i="9" s="1"/>
  <c r="AP445" i="9" s="1"/>
  <c r="AO445" i="9" s="1"/>
  <c r="AN445" i="9" s="1"/>
  <c r="AM445" i="9" s="1"/>
  <c r="AL445" i="9" s="1"/>
  <c r="AT352" i="9"/>
  <c r="AS352" i="9" s="1"/>
  <c r="AR352" i="9" s="1"/>
  <c r="AQ352" i="9" s="1"/>
  <c r="AP352" i="9" s="1"/>
  <c r="AO352" i="9" s="1"/>
  <c r="AN352" i="9" s="1"/>
  <c r="AM352" i="9" s="1"/>
  <c r="AL352" i="9" s="1"/>
  <c r="S453" i="9"/>
  <c r="U453" i="9" s="1"/>
  <c r="V453" i="9"/>
  <c r="AT481" i="9"/>
  <c r="AS481" i="9" s="1"/>
  <c r="AR481" i="9" s="1"/>
  <c r="AQ481" i="9" s="1"/>
  <c r="AP481" i="9" s="1"/>
  <c r="AO481" i="9" s="1"/>
  <c r="AN481" i="9" s="1"/>
  <c r="AM481" i="9" s="1"/>
  <c r="AL481" i="9" s="1"/>
  <c r="AT426" i="9"/>
  <c r="AS426" i="9" s="1"/>
  <c r="AR426" i="9" s="1"/>
  <c r="AQ426" i="9" s="1"/>
  <c r="AP426" i="9" s="1"/>
  <c r="AO426" i="9" s="1"/>
  <c r="AN426" i="9" s="1"/>
  <c r="AM426" i="9" s="1"/>
  <c r="AL426" i="9" s="1"/>
  <c r="L525" i="9"/>
  <c r="AC525" i="9"/>
  <c r="V525" i="9"/>
  <c r="AC509" i="9"/>
  <c r="V509" i="9"/>
  <c r="L509" i="9"/>
  <c r="AT540" i="9"/>
  <c r="AS540" i="9" s="1"/>
  <c r="AR540" i="9" s="1"/>
  <c r="AQ540" i="9" s="1"/>
  <c r="AP540" i="9" s="1"/>
  <c r="AO540" i="9" s="1"/>
  <c r="AN540" i="9" s="1"/>
  <c r="AM540" i="9" s="1"/>
  <c r="AL540" i="9" s="1"/>
  <c r="AT367" i="9"/>
  <c r="AS367" i="9" s="1"/>
  <c r="AR367" i="9" s="1"/>
  <c r="AQ367" i="9" s="1"/>
  <c r="AP367" i="9" s="1"/>
  <c r="AO367" i="9" s="1"/>
  <c r="AN367" i="9" s="1"/>
  <c r="AM367" i="9" s="1"/>
  <c r="AL367" i="9" s="1"/>
  <c r="AT371" i="9"/>
  <c r="AS371" i="9" s="1"/>
  <c r="AR371" i="9" s="1"/>
  <c r="AQ371" i="9" s="1"/>
  <c r="AP371" i="9" s="1"/>
  <c r="AO371" i="9" s="1"/>
  <c r="AN371" i="9" s="1"/>
  <c r="AM371" i="9" s="1"/>
  <c r="AL371" i="9" s="1"/>
  <c r="AT376" i="9"/>
  <c r="AS376" i="9" s="1"/>
  <c r="AR376" i="9" s="1"/>
  <c r="AQ376" i="9" s="1"/>
  <c r="AP376" i="9" s="1"/>
  <c r="AO376" i="9" s="1"/>
  <c r="AN376" i="9" s="1"/>
  <c r="AM376" i="9" s="1"/>
  <c r="AL376" i="9" s="1"/>
  <c r="AT388" i="9"/>
  <c r="AS388" i="9" s="1"/>
  <c r="AR388" i="9" s="1"/>
  <c r="AQ388" i="9" s="1"/>
  <c r="AP388" i="9" s="1"/>
  <c r="AO388" i="9" s="1"/>
  <c r="AN388" i="9" s="1"/>
  <c r="AM388" i="9" s="1"/>
  <c r="AL388" i="9" s="1"/>
  <c r="V353" i="9"/>
  <c r="AT423" i="9"/>
  <c r="AS423" i="9" s="1"/>
  <c r="AR423" i="9" s="1"/>
  <c r="AQ423" i="9" s="1"/>
  <c r="AP423" i="9" s="1"/>
  <c r="AO423" i="9" s="1"/>
  <c r="AN423" i="9" s="1"/>
  <c r="AM423" i="9" s="1"/>
  <c r="AL423" i="9" s="1"/>
  <c r="AC432" i="9"/>
  <c r="AC461" i="9"/>
  <c r="AT444" i="9"/>
  <c r="AS444" i="9" s="1"/>
  <c r="AR444" i="9" s="1"/>
  <c r="AQ444" i="9" s="1"/>
  <c r="AP444" i="9" s="1"/>
  <c r="AO444" i="9" s="1"/>
  <c r="AN444" i="9" s="1"/>
  <c r="AM444" i="9" s="1"/>
  <c r="AL444" i="9" s="1"/>
  <c r="AT427" i="9"/>
  <c r="AS427" i="9" s="1"/>
  <c r="AR427" i="9" s="1"/>
  <c r="AQ427" i="9" s="1"/>
  <c r="AP427" i="9" s="1"/>
  <c r="AO427" i="9" s="1"/>
  <c r="AN427" i="9" s="1"/>
  <c r="AM427" i="9" s="1"/>
  <c r="AL427" i="9" s="1"/>
  <c r="S445" i="9"/>
  <c r="U445" i="9" s="1"/>
  <c r="V445" i="9"/>
  <c r="V466" i="9"/>
  <c r="L466" i="9"/>
  <c r="AC466" i="9"/>
  <c r="AC454" i="9"/>
  <c r="L369" i="9"/>
  <c r="AC369" i="9"/>
  <c r="V369" i="9"/>
  <c r="AT458" i="9"/>
  <c r="AS458" i="9" s="1"/>
  <c r="AR458" i="9" s="1"/>
  <c r="AQ458" i="9" s="1"/>
  <c r="AP458" i="9" s="1"/>
  <c r="AO458" i="9" s="1"/>
  <c r="AN458" i="9" s="1"/>
  <c r="AM458" i="9" s="1"/>
  <c r="AL458" i="9" s="1"/>
  <c r="AT479" i="9"/>
  <c r="AS479" i="9" s="1"/>
  <c r="AR479" i="9" s="1"/>
  <c r="AQ479" i="9" s="1"/>
  <c r="AP479" i="9" s="1"/>
  <c r="AO479" i="9" s="1"/>
  <c r="AN479" i="9" s="1"/>
  <c r="AM479" i="9" s="1"/>
  <c r="AL479" i="9" s="1"/>
  <c r="V458" i="9"/>
  <c r="V507" i="9"/>
  <c r="L507" i="9"/>
  <c r="AC507" i="9"/>
  <c r="S497" i="9"/>
  <c r="U497" i="9" s="1"/>
  <c r="AT549" i="9"/>
  <c r="AS549" i="9" s="1"/>
  <c r="AR549" i="9" s="1"/>
  <c r="AQ549" i="9" s="1"/>
  <c r="AP549" i="9" s="1"/>
  <c r="AO549" i="9" s="1"/>
  <c r="AN549" i="9" s="1"/>
  <c r="AM549" i="9" s="1"/>
  <c r="AL549" i="9" s="1"/>
  <c r="V481" i="9"/>
  <c r="AC467" i="9"/>
  <c r="AT509" i="9"/>
  <c r="AS509" i="9" s="1"/>
  <c r="AR509" i="9" s="1"/>
  <c r="AQ509" i="9" s="1"/>
  <c r="AP509" i="9" s="1"/>
  <c r="AO509" i="9" s="1"/>
  <c r="AN509" i="9" s="1"/>
  <c r="AM509" i="9" s="1"/>
  <c r="AL509" i="9" s="1"/>
  <c r="AC496" i="9"/>
  <c r="L496" i="9"/>
  <c r="V496" i="9"/>
  <c r="AC549" i="9"/>
  <c r="V549" i="9"/>
  <c r="L549" i="9"/>
  <c r="L532" i="9"/>
  <c r="AC532" i="9"/>
  <c r="V532" i="9"/>
  <c r="AC520" i="9"/>
  <c r="L355" i="9"/>
  <c r="AC355" i="9"/>
  <c r="V355" i="9"/>
  <c r="S385" i="9"/>
  <c r="U385" i="9" s="1"/>
  <c r="V376" i="9"/>
  <c r="L376" i="9"/>
  <c r="AC376" i="9"/>
  <c r="V379" i="9"/>
  <c r="AC379" i="9"/>
  <c r="L379" i="9"/>
  <c r="AT432" i="9"/>
  <c r="AS432" i="9" s="1"/>
  <c r="AR432" i="9" s="1"/>
  <c r="AQ432" i="9" s="1"/>
  <c r="AP432" i="9" s="1"/>
  <c r="AO432" i="9" s="1"/>
  <c r="AN432" i="9" s="1"/>
  <c r="AM432" i="9" s="1"/>
  <c r="AL432" i="9" s="1"/>
  <c r="AT370" i="9"/>
  <c r="AS370" i="9" s="1"/>
  <c r="AR370" i="9" s="1"/>
  <c r="AQ370" i="9" s="1"/>
  <c r="AP370" i="9" s="1"/>
  <c r="AO370" i="9" s="1"/>
  <c r="AN370" i="9" s="1"/>
  <c r="AM370" i="9" s="1"/>
  <c r="AL370" i="9" s="1"/>
  <c r="V461" i="9"/>
  <c r="AC423" i="9"/>
  <c r="AT452" i="9"/>
  <c r="AS452" i="9" s="1"/>
  <c r="AR452" i="9" s="1"/>
  <c r="AQ452" i="9" s="1"/>
  <c r="AP452" i="9" s="1"/>
  <c r="AO452" i="9" s="1"/>
  <c r="AN452" i="9" s="1"/>
  <c r="AM452" i="9" s="1"/>
  <c r="AL452" i="9" s="1"/>
  <c r="V427" i="9"/>
  <c r="L422" i="9"/>
  <c r="AC422" i="9"/>
  <c r="V422" i="9"/>
  <c r="V454" i="9"/>
  <c r="AT462" i="9"/>
  <c r="AS462" i="9" s="1"/>
  <c r="AR462" i="9" s="1"/>
  <c r="AQ462" i="9" s="1"/>
  <c r="AP462" i="9" s="1"/>
  <c r="AO462" i="9" s="1"/>
  <c r="AN462" i="9" s="1"/>
  <c r="AM462" i="9" s="1"/>
  <c r="AL462" i="9" s="1"/>
  <c r="AC445" i="9"/>
  <c r="AC468" i="9"/>
  <c r="V468" i="9"/>
  <c r="L468" i="9"/>
  <c r="S479" i="9"/>
  <c r="U479" i="9" s="1"/>
  <c r="L497" i="9"/>
  <c r="AC497" i="9"/>
  <c r="V497" i="9"/>
  <c r="AT525" i="9"/>
  <c r="AS525" i="9"/>
  <c r="AR525" i="9" s="1"/>
  <c r="AQ525" i="9" s="1"/>
  <c r="AP525" i="9" s="1"/>
  <c r="AO525" i="9" s="1"/>
  <c r="AN525" i="9" s="1"/>
  <c r="AM525" i="9" s="1"/>
  <c r="AL525" i="9" s="1"/>
  <c r="S525" i="9"/>
  <c r="U525" i="9" s="1"/>
  <c r="S509" i="9"/>
  <c r="U509" i="9" s="1"/>
  <c r="AT499" i="9"/>
  <c r="AS499" i="9" s="1"/>
  <c r="AR499" i="9" s="1"/>
  <c r="AQ499" i="9" s="1"/>
  <c r="AP499" i="9" s="1"/>
  <c r="AO499" i="9" s="1"/>
  <c r="AN499" i="9" s="1"/>
  <c r="AM499" i="9" s="1"/>
  <c r="AL499" i="9" s="1"/>
  <c r="V506" i="9"/>
  <c r="V530" i="9"/>
  <c r="AC530" i="9"/>
  <c r="L530" i="9"/>
  <c r="V540" i="9"/>
  <c r="L540" i="9"/>
  <c r="AC540" i="9"/>
  <c r="V539" i="9"/>
  <c r="AT351" i="9"/>
  <c r="AS351" i="9" s="1"/>
  <c r="AR351" i="9" s="1"/>
  <c r="AQ351" i="9" s="1"/>
  <c r="AP351" i="9" s="1"/>
  <c r="AO351" i="9" s="1"/>
  <c r="AN351" i="9" s="1"/>
  <c r="AM351" i="9" s="1"/>
  <c r="AL351" i="9" s="1"/>
  <c r="L373" i="9"/>
  <c r="AC373" i="9"/>
  <c r="V373" i="9"/>
  <c r="L385" i="9"/>
  <c r="AC385" i="9"/>
  <c r="V385" i="9"/>
  <c r="L378" i="9"/>
  <c r="AC378" i="9"/>
  <c r="V378" i="9"/>
  <c r="S370" i="9"/>
  <c r="U370" i="9" s="1"/>
  <c r="AT430" i="9"/>
  <c r="AS430" i="9" s="1"/>
  <c r="AR430" i="9" s="1"/>
  <c r="AQ430" i="9" s="1"/>
  <c r="AP430" i="9" s="1"/>
  <c r="AO430" i="9" s="1"/>
  <c r="AN430" i="9" s="1"/>
  <c r="AM430" i="9" s="1"/>
  <c r="AL430" i="9" s="1"/>
  <c r="S379" i="9"/>
  <c r="U379" i="9" s="1"/>
  <c r="V425" i="9"/>
  <c r="L425" i="9"/>
  <c r="AC425" i="9"/>
  <c r="AC463" i="9"/>
  <c r="V463" i="9"/>
  <c r="L463" i="9"/>
  <c r="S452" i="9"/>
  <c r="U452" i="9" s="1"/>
  <c r="AC352" i="9"/>
  <c r="V352" i="9"/>
  <c r="L352" i="9"/>
  <c r="V488" i="9"/>
  <c r="L488" i="9"/>
  <c r="AC488" i="9"/>
  <c r="S488" i="9"/>
  <c r="U488" i="9" s="1"/>
  <c r="AC491" i="9"/>
  <c r="L491" i="9"/>
  <c r="V491" i="9"/>
  <c r="S491" i="9"/>
  <c r="U491" i="9" s="1"/>
  <c r="AT468" i="9"/>
  <c r="AS468" i="9" s="1"/>
  <c r="AR468" i="9" s="1"/>
  <c r="AQ468" i="9" s="1"/>
  <c r="AP468" i="9" s="1"/>
  <c r="AO468" i="9" s="1"/>
  <c r="AN468" i="9" s="1"/>
  <c r="AM468" i="9" s="1"/>
  <c r="AL468" i="9" s="1"/>
  <c r="S462" i="9"/>
  <c r="U462" i="9" s="1"/>
  <c r="AS475" i="9"/>
  <c r="AR475" i="9" s="1"/>
  <c r="AQ475" i="9" s="1"/>
  <c r="AP475" i="9" s="1"/>
  <c r="AO475" i="9" s="1"/>
  <c r="AN475" i="9" s="1"/>
  <c r="AM475" i="9" s="1"/>
  <c r="AL475" i="9" s="1"/>
  <c r="AT475" i="9"/>
  <c r="L426" i="9"/>
  <c r="AC426" i="9"/>
  <c r="V426" i="9"/>
  <c r="AC500" i="9"/>
  <c r="L500" i="9"/>
  <c r="V500" i="9"/>
  <c r="AT506" i="9"/>
  <c r="AS506" i="9" s="1"/>
  <c r="AR506" i="9" s="1"/>
  <c r="AQ506" i="9" s="1"/>
  <c r="AP506" i="9" s="1"/>
  <c r="AO506" i="9" s="1"/>
  <c r="AN506" i="9" s="1"/>
  <c r="AM506" i="9" s="1"/>
  <c r="AL506" i="9" s="1"/>
  <c r="AC506" i="9"/>
  <c r="V534" i="9"/>
  <c r="AC534" i="9"/>
  <c r="L534" i="9"/>
  <c r="S511" i="9"/>
  <c r="U511" i="9" s="1"/>
  <c r="AT544" i="9"/>
  <c r="AS544" i="9" s="1"/>
  <c r="AR544" i="9" s="1"/>
  <c r="AQ544" i="9" s="1"/>
  <c r="AP544" i="9" s="1"/>
  <c r="AO544" i="9" s="1"/>
  <c r="AN544" i="9" s="1"/>
  <c r="AM544" i="9" s="1"/>
  <c r="AL544" i="9" s="1"/>
  <c r="S351" i="9"/>
  <c r="U351" i="9" s="1"/>
  <c r="AT363" i="9"/>
  <c r="AS363" i="9" s="1"/>
  <c r="AR363" i="9" s="1"/>
  <c r="AQ363" i="9" s="1"/>
  <c r="AP363" i="9" s="1"/>
  <c r="AO363" i="9" s="1"/>
  <c r="AN363" i="9" s="1"/>
  <c r="AM363" i="9" s="1"/>
  <c r="AL363" i="9" s="1"/>
  <c r="AT356" i="9"/>
  <c r="AS356" i="9"/>
  <c r="AR356" i="9" s="1"/>
  <c r="AQ356" i="9" s="1"/>
  <c r="AP356" i="9" s="1"/>
  <c r="AO356" i="9" s="1"/>
  <c r="AN356" i="9" s="1"/>
  <c r="AM356" i="9" s="1"/>
  <c r="AL356" i="9" s="1"/>
  <c r="AT364" i="9"/>
  <c r="AS364" i="9" s="1"/>
  <c r="AR364" i="9" s="1"/>
  <c r="AQ364" i="9" s="1"/>
  <c r="AP364" i="9" s="1"/>
  <c r="AO364" i="9" s="1"/>
  <c r="AN364" i="9" s="1"/>
  <c r="AM364" i="9" s="1"/>
  <c r="AL364" i="9" s="1"/>
  <c r="V388" i="9"/>
  <c r="L388" i="9"/>
  <c r="AC388" i="9"/>
  <c r="AT447" i="9"/>
  <c r="AS447" i="9" s="1"/>
  <c r="AR447" i="9" s="1"/>
  <c r="AQ447" i="9" s="1"/>
  <c r="AP447" i="9" s="1"/>
  <c r="AO447" i="9" s="1"/>
  <c r="AN447" i="9" s="1"/>
  <c r="AM447" i="9" s="1"/>
  <c r="AL447" i="9" s="1"/>
  <c r="AT442" i="9"/>
  <c r="AS442" i="9" s="1"/>
  <c r="AR442" i="9" s="1"/>
  <c r="AQ442" i="9" s="1"/>
  <c r="AP442" i="9" s="1"/>
  <c r="AO442" i="9" s="1"/>
  <c r="AN442" i="9" s="1"/>
  <c r="AM442" i="9" s="1"/>
  <c r="AL442" i="9" s="1"/>
  <c r="AT431" i="9"/>
  <c r="AS431" i="9" s="1"/>
  <c r="AR431" i="9" s="1"/>
  <c r="AQ431" i="9" s="1"/>
  <c r="AP431" i="9" s="1"/>
  <c r="AO431" i="9" s="1"/>
  <c r="AN431" i="9" s="1"/>
  <c r="AM431" i="9" s="1"/>
  <c r="AL431" i="9" s="1"/>
  <c r="L444" i="9"/>
  <c r="AC444" i="9"/>
  <c r="V444" i="9"/>
  <c r="AC427" i="9"/>
  <c r="L492" i="9"/>
  <c r="AC492" i="9"/>
  <c r="V492" i="9"/>
  <c r="AC447" i="9"/>
  <c r="AT467" i="9"/>
  <c r="AS467" i="9" s="1"/>
  <c r="AR467" i="9" s="1"/>
  <c r="AQ467" i="9" s="1"/>
  <c r="AP467" i="9" s="1"/>
  <c r="AO467" i="9" s="1"/>
  <c r="AN467" i="9" s="1"/>
  <c r="AM467" i="9" s="1"/>
  <c r="AL467" i="9" s="1"/>
  <c r="AT470" i="9"/>
  <c r="AS470" i="9" s="1"/>
  <c r="AR470" i="9" s="1"/>
  <c r="AQ470" i="9" s="1"/>
  <c r="AP470" i="9" s="1"/>
  <c r="AO470" i="9" s="1"/>
  <c r="AN470" i="9" s="1"/>
  <c r="AM470" i="9" s="1"/>
  <c r="AL470" i="9" s="1"/>
  <c r="S475" i="9"/>
  <c r="U475" i="9" s="1"/>
  <c r="AC477" i="9"/>
  <c r="V477" i="9"/>
  <c r="L477" i="9"/>
  <c r="V479" i="9"/>
  <c r="L479" i="9"/>
  <c r="AC479" i="9"/>
  <c r="AT494" i="9"/>
  <c r="AS494" i="9" s="1"/>
  <c r="AR494" i="9" s="1"/>
  <c r="AQ494" i="9" s="1"/>
  <c r="AP494" i="9" s="1"/>
  <c r="AO494" i="9" s="1"/>
  <c r="AN494" i="9" s="1"/>
  <c r="AM494" i="9" s="1"/>
  <c r="AL494" i="9" s="1"/>
  <c r="AT457" i="9"/>
  <c r="AS457" i="9" s="1"/>
  <c r="AR457" i="9" s="1"/>
  <c r="AQ457" i="9" s="1"/>
  <c r="AP457" i="9" s="1"/>
  <c r="AO457" i="9" s="1"/>
  <c r="AN457" i="9" s="1"/>
  <c r="AM457" i="9" s="1"/>
  <c r="AL457" i="9" s="1"/>
  <c r="AT532" i="9"/>
  <c r="AS532" i="9"/>
  <c r="AR532" i="9" s="1"/>
  <c r="AQ532" i="9" s="1"/>
  <c r="AP532" i="9" s="1"/>
  <c r="AO532" i="9" s="1"/>
  <c r="AN532" i="9" s="1"/>
  <c r="AM532" i="9" s="1"/>
  <c r="AL532" i="9" s="1"/>
  <c r="V531" i="9"/>
  <c r="AC531" i="9"/>
  <c r="L531" i="9"/>
  <c r="AT543" i="9"/>
  <c r="AS543" i="9" s="1"/>
  <c r="AR543" i="9" s="1"/>
  <c r="AQ543" i="9" s="1"/>
  <c r="AP543" i="9" s="1"/>
  <c r="AO543" i="9" s="1"/>
  <c r="AN543" i="9" s="1"/>
  <c r="AM543" i="9" s="1"/>
  <c r="AL543" i="9" s="1"/>
  <c r="AT504" i="9"/>
  <c r="AS504" i="9" s="1"/>
  <c r="AR504" i="9" s="1"/>
  <c r="AQ504" i="9" s="1"/>
  <c r="AP504" i="9" s="1"/>
  <c r="AO504" i="9" s="1"/>
  <c r="AN504" i="9" s="1"/>
  <c r="AM504" i="9" s="1"/>
  <c r="AL504" i="9" s="1"/>
  <c r="L523" i="9"/>
  <c r="V523" i="9"/>
  <c r="AC523" i="9"/>
  <c r="AT511" i="9"/>
  <c r="AS511" i="9" s="1"/>
  <c r="AR511" i="9" s="1"/>
  <c r="AQ511" i="9" s="1"/>
  <c r="AP511" i="9" s="1"/>
  <c r="AO511" i="9" s="1"/>
  <c r="AN511" i="9" s="1"/>
  <c r="AM511" i="9" s="1"/>
  <c r="AL511" i="9" s="1"/>
  <c r="AC539" i="9"/>
  <c r="AC370" i="9"/>
  <c r="V370" i="9"/>
  <c r="L370" i="9"/>
  <c r="AT374" i="9"/>
  <c r="AS374" i="9" s="1"/>
  <c r="AR374" i="9" s="1"/>
  <c r="AQ374" i="9" s="1"/>
  <c r="AP374" i="9" s="1"/>
  <c r="AO374" i="9" s="1"/>
  <c r="AN374" i="9" s="1"/>
  <c r="AM374" i="9" s="1"/>
  <c r="AL374" i="9" s="1"/>
  <c r="L452" i="9"/>
  <c r="AC452" i="9"/>
  <c r="V452" i="9"/>
  <c r="V447" i="9"/>
  <c r="AC482" i="9"/>
  <c r="V482" i="9"/>
  <c r="L482" i="9"/>
  <c r="L462" i="9"/>
  <c r="V462" i="9"/>
  <c r="AC462" i="9"/>
  <c r="AT477" i="9"/>
  <c r="AS477" i="9" s="1"/>
  <c r="AR477" i="9" s="1"/>
  <c r="AQ477" i="9" s="1"/>
  <c r="AP477" i="9" s="1"/>
  <c r="AO477" i="9" s="1"/>
  <c r="AN477" i="9" s="1"/>
  <c r="AM477" i="9" s="1"/>
  <c r="AL477" i="9" s="1"/>
  <c r="S494" i="9"/>
  <c r="U494" i="9" s="1"/>
  <c r="AT465" i="9"/>
  <c r="AS465" i="9" s="1"/>
  <c r="AR465" i="9" s="1"/>
  <c r="AQ465" i="9" s="1"/>
  <c r="AP465" i="9" s="1"/>
  <c r="AO465" i="9" s="1"/>
  <c r="AN465" i="9" s="1"/>
  <c r="AM465" i="9" s="1"/>
  <c r="AL465" i="9" s="1"/>
  <c r="L502" i="9"/>
  <c r="AC502" i="9"/>
  <c r="V502" i="9"/>
  <c r="AT520" i="9"/>
  <c r="AS520" i="9"/>
  <c r="AR520" i="9" s="1"/>
  <c r="AQ520" i="9" s="1"/>
  <c r="AP520" i="9" s="1"/>
  <c r="AO520" i="9" s="1"/>
  <c r="AN520" i="9" s="1"/>
  <c r="AM520" i="9" s="1"/>
  <c r="AL520" i="9" s="1"/>
  <c r="AT548" i="9"/>
  <c r="AS548" i="9" s="1"/>
  <c r="AR548" i="9" s="1"/>
  <c r="AQ548" i="9" s="1"/>
  <c r="AP548" i="9" s="1"/>
  <c r="AO548" i="9" s="1"/>
  <c r="AN548" i="9" s="1"/>
  <c r="AM548" i="9" s="1"/>
  <c r="AL548" i="9" s="1"/>
  <c r="S504" i="9"/>
  <c r="U504" i="9" s="1"/>
  <c r="AT485" i="9"/>
  <c r="AS485" i="9" s="1"/>
  <c r="AR485" i="9" s="1"/>
  <c r="AQ485" i="9" s="1"/>
  <c r="AP485" i="9" s="1"/>
  <c r="AO485" i="9" s="1"/>
  <c r="AN485" i="9" s="1"/>
  <c r="AM485" i="9" s="1"/>
  <c r="AL485" i="9" s="1"/>
  <c r="L499" i="9"/>
  <c r="AC499" i="9"/>
  <c r="V499" i="9"/>
  <c r="AT476" i="9"/>
  <c r="AS476" i="9" s="1"/>
  <c r="AR476" i="9" s="1"/>
  <c r="AQ476" i="9" s="1"/>
  <c r="AP476" i="9" s="1"/>
  <c r="AO476" i="9" s="1"/>
  <c r="AN476" i="9" s="1"/>
  <c r="AM476" i="9" s="1"/>
  <c r="AL476" i="9" s="1"/>
  <c r="AT524" i="9"/>
  <c r="AS524" i="9" s="1"/>
  <c r="AR524" i="9" s="1"/>
  <c r="AQ524" i="9" s="1"/>
  <c r="AP524" i="9" s="1"/>
  <c r="AO524" i="9" s="1"/>
  <c r="AN524" i="9" s="1"/>
  <c r="AM524" i="9" s="1"/>
  <c r="AL524" i="9" s="1"/>
  <c r="L545" i="9"/>
  <c r="AC545" i="9"/>
  <c r="V545" i="9"/>
  <c r="L351" i="9"/>
  <c r="AC351" i="9"/>
  <c r="V351" i="9"/>
  <c r="AK385" i="9"/>
  <c r="AJ385" i="9"/>
  <c r="AI385" i="9"/>
  <c r="AA456" i="9"/>
  <c r="S371" i="9"/>
  <c r="U371" i="9" s="1"/>
  <c r="S374" i="9"/>
  <c r="U374" i="9" s="1"/>
  <c r="V430" i="9"/>
  <c r="L430" i="9"/>
  <c r="AC430" i="9"/>
  <c r="AT454" i="9"/>
  <c r="AS454" i="9" s="1"/>
  <c r="AR454" i="9" s="1"/>
  <c r="AQ454" i="9" s="1"/>
  <c r="AP454" i="9" s="1"/>
  <c r="AO454" i="9" s="1"/>
  <c r="AN454" i="9" s="1"/>
  <c r="AM454" i="9" s="1"/>
  <c r="AL454" i="9" s="1"/>
  <c r="AT466" i="9"/>
  <c r="AS466" i="9" s="1"/>
  <c r="AR466" i="9" s="1"/>
  <c r="AQ466" i="9" s="1"/>
  <c r="AP466" i="9" s="1"/>
  <c r="AO466" i="9" s="1"/>
  <c r="AN466" i="9" s="1"/>
  <c r="AM466" i="9" s="1"/>
  <c r="AL466" i="9" s="1"/>
  <c r="S482" i="9"/>
  <c r="U482" i="9" s="1"/>
  <c r="AT369" i="9"/>
  <c r="AS369" i="9" s="1"/>
  <c r="AR369" i="9" s="1"/>
  <c r="AQ369" i="9" s="1"/>
  <c r="AP369" i="9" s="1"/>
  <c r="AO369" i="9" s="1"/>
  <c r="AN369" i="9" s="1"/>
  <c r="AM369" i="9" s="1"/>
  <c r="AL369" i="9" s="1"/>
  <c r="AC453" i="9"/>
  <c r="AT471" i="9"/>
  <c r="AS471" i="9" s="1"/>
  <c r="AR471" i="9" s="1"/>
  <c r="AQ471" i="9" s="1"/>
  <c r="AP471" i="9" s="1"/>
  <c r="AO471" i="9" s="1"/>
  <c r="AN471" i="9" s="1"/>
  <c r="AM471" i="9" s="1"/>
  <c r="AL471" i="9" s="1"/>
  <c r="V475" i="9"/>
  <c r="L475" i="9"/>
  <c r="AC475" i="9"/>
  <c r="AC473" i="9"/>
  <c r="V473" i="9"/>
  <c r="L473" i="9"/>
  <c r="AC465" i="9"/>
  <c r="V465" i="9"/>
  <c r="L465" i="9"/>
  <c r="AT503" i="9"/>
  <c r="AS503" i="9"/>
  <c r="AR503" i="9" s="1"/>
  <c r="AQ503" i="9" s="1"/>
  <c r="AP503" i="9" s="1"/>
  <c r="AO503" i="9" s="1"/>
  <c r="AN503" i="9" s="1"/>
  <c r="AM503" i="9" s="1"/>
  <c r="AL503" i="9" s="1"/>
  <c r="AT534" i="9"/>
  <c r="AS534" i="9" s="1"/>
  <c r="AR534" i="9" s="1"/>
  <c r="AQ534" i="9" s="1"/>
  <c r="AP534" i="9" s="1"/>
  <c r="AO534" i="9" s="1"/>
  <c r="AN534" i="9" s="1"/>
  <c r="AM534" i="9" s="1"/>
  <c r="AL534" i="9" s="1"/>
  <c r="S492" i="9"/>
  <c r="U492" i="9" s="1"/>
  <c r="S507" i="9"/>
  <c r="U507" i="9" s="1"/>
  <c r="V521" i="9"/>
  <c r="AC521" i="9"/>
  <c r="L521" i="9"/>
  <c r="L536" i="9"/>
  <c r="AC536" i="9"/>
  <c r="V536" i="9"/>
  <c r="L504" i="9"/>
  <c r="AC504" i="9"/>
  <c r="V504" i="9"/>
  <c r="AT496" i="9"/>
  <c r="AS496" i="9" s="1"/>
  <c r="AR496" i="9" s="1"/>
  <c r="AQ496" i="9" s="1"/>
  <c r="AP496" i="9" s="1"/>
  <c r="AO496" i="9" s="1"/>
  <c r="AN496" i="9" s="1"/>
  <c r="AM496" i="9" s="1"/>
  <c r="AL496" i="9" s="1"/>
  <c r="V524" i="9"/>
  <c r="V542" i="9"/>
  <c r="L511" i="9"/>
  <c r="AC511" i="9"/>
  <c r="V511" i="9"/>
  <c r="V544" i="9"/>
  <c r="L544" i="9"/>
  <c r="AC544" i="9"/>
  <c r="AK124" i="8"/>
  <c r="AI124" i="8"/>
  <c r="AJ124" i="8"/>
  <c r="AH124" i="8" s="1"/>
  <c r="AA124" i="8" s="1"/>
  <c r="AB124" i="8" s="1"/>
  <c r="AJ109" i="8"/>
  <c r="AI109" i="8"/>
  <c r="AK109" i="8"/>
  <c r="AE618" i="8"/>
  <c r="AK215" i="8"/>
  <c r="AJ215" i="8"/>
  <c r="AI215" i="8"/>
  <c r="AJ74" i="8"/>
  <c r="AK74" i="8"/>
  <c r="AI74" i="8"/>
  <c r="AI324" i="8"/>
  <c r="AJ324" i="8"/>
  <c r="AK324" i="8"/>
  <c r="AJ161" i="8"/>
  <c r="AI161" i="8"/>
  <c r="AK161" i="8"/>
  <c r="AI84" i="8"/>
  <c r="AJ84" i="8"/>
  <c r="AK84" i="8"/>
  <c r="S466" i="8"/>
  <c r="U466" i="8" s="1"/>
  <c r="S542" i="8"/>
  <c r="U542" i="8" s="1"/>
  <c r="AC550" i="8"/>
  <c r="L550" i="8"/>
  <c r="AT591" i="8"/>
  <c r="AS591" i="8" s="1"/>
  <c r="AR591" i="8" s="1"/>
  <c r="AQ591" i="8" s="1"/>
  <c r="AP591" i="8" s="1"/>
  <c r="AO591" i="8" s="1"/>
  <c r="AN591" i="8" s="1"/>
  <c r="AM591" i="8" s="1"/>
  <c r="AL591" i="8" s="1"/>
  <c r="AT284" i="8"/>
  <c r="AS284" i="8"/>
  <c r="AR284" i="8" s="1"/>
  <c r="AQ284" i="8" s="1"/>
  <c r="AP284" i="8" s="1"/>
  <c r="AO284" i="8" s="1"/>
  <c r="AN284" i="8" s="1"/>
  <c r="AM284" i="8" s="1"/>
  <c r="AL284" i="8" s="1"/>
  <c r="V651" i="8"/>
  <c r="AH212" i="8"/>
  <c r="AA212" i="8" s="1"/>
  <c r="AH318" i="8"/>
  <c r="AA318" i="8" s="1"/>
  <c r="AH189" i="8"/>
  <c r="AA189" i="8" s="1"/>
  <c r="V298" i="8"/>
  <c r="V335" i="8"/>
  <c r="AC36" i="8"/>
  <c r="S351" i="8"/>
  <c r="U351" i="8" s="1"/>
  <c r="S427" i="8"/>
  <c r="U427" i="8" s="1"/>
  <c r="AC376" i="8"/>
  <c r="S460" i="8"/>
  <c r="U460" i="8" s="1"/>
  <c r="S434" i="8"/>
  <c r="U434" i="8" s="1"/>
  <c r="S447" i="8"/>
  <c r="U447" i="8" s="1"/>
  <c r="S433" i="8"/>
  <c r="U433" i="8" s="1"/>
  <c r="S496" i="8"/>
  <c r="U496" i="8" s="1"/>
  <c r="S500" i="8"/>
  <c r="U500" i="8" s="1"/>
  <c r="S504" i="8"/>
  <c r="U504" i="8" s="1"/>
  <c r="S509" i="8"/>
  <c r="U509" i="8" s="1"/>
  <c r="K317" i="8"/>
  <c r="S508" i="8"/>
  <c r="U508" i="8" s="1"/>
  <c r="AC508" i="8"/>
  <c r="I229" i="8"/>
  <c r="AB229" i="8"/>
  <c r="AC495" i="8"/>
  <c r="AT462" i="8"/>
  <c r="AS462" i="8"/>
  <c r="AR462" i="8" s="1"/>
  <c r="AQ462" i="8" s="1"/>
  <c r="AP462" i="8" s="1"/>
  <c r="AO462" i="8" s="1"/>
  <c r="AN462" i="8" s="1"/>
  <c r="AM462" i="8" s="1"/>
  <c r="AL462" i="8" s="1"/>
  <c r="AT240" i="8"/>
  <c r="AS240" i="8" s="1"/>
  <c r="AR240" i="8" s="1"/>
  <c r="AQ240" i="8" s="1"/>
  <c r="AP240" i="8" s="1"/>
  <c r="AO240" i="8" s="1"/>
  <c r="AN240" i="8" s="1"/>
  <c r="AM240" i="8" s="1"/>
  <c r="AL240" i="8" s="1"/>
  <c r="AT360" i="8"/>
  <c r="AS360" i="8"/>
  <c r="AR360" i="8" s="1"/>
  <c r="AQ360" i="8" s="1"/>
  <c r="AP360" i="8" s="1"/>
  <c r="AO360" i="8" s="1"/>
  <c r="AN360" i="8" s="1"/>
  <c r="AM360" i="8" s="1"/>
  <c r="AL360" i="8" s="1"/>
  <c r="K556" i="8"/>
  <c r="AB556" i="8"/>
  <c r="AI400" i="8"/>
  <c r="AJ400" i="8"/>
  <c r="AK400" i="8"/>
  <c r="AK270" i="8"/>
  <c r="AI270" i="8"/>
  <c r="AJ270" i="8"/>
  <c r="AH582" i="8"/>
  <c r="AA582" i="8" s="1"/>
  <c r="AB582" i="8" s="1"/>
  <c r="AH594" i="8"/>
  <c r="AA594" i="8" s="1"/>
  <c r="AB594" i="8" s="1"/>
  <c r="AA402" i="8"/>
  <c r="AE402" i="8" s="1"/>
  <c r="AH244" i="8"/>
  <c r="AA244" i="8" s="1"/>
  <c r="AB244" i="8" s="1"/>
  <c r="AH242" i="8"/>
  <c r="AA242" i="8" s="1"/>
  <c r="AB242" i="8" s="1"/>
  <c r="I102" i="8"/>
  <c r="AH327" i="8"/>
  <c r="AA327" i="8" s="1"/>
  <c r="AB327" i="8" s="1"/>
  <c r="AH564" i="8"/>
  <c r="AA564" i="8" s="1"/>
  <c r="AB564" i="8" s="1"/>
  <c r="AH146" i="8"/>
  <c r="AA146" i="8" s="1"/>
  <c r="AB146" i="8" s="1"/>
  <c r="AT53" i="8"/>
  <c r="AS53" i="8" s="1"/>
  <c r="AR53" i="8" s="1"/>
  <c r="AQ53" i="8" s="1"/>
  <c r="AP53" i="8" s="1"/>
  <c r="AO53" i="8" s="1"/>
  <c r="AN53" i="8" s="1"/>
  <c r="AM53" i="8" s="1"/>
  <c r="AL53" i="8" s="1"/>
  <c r="AI118" i="8"/>
  <c r="AJ118" i="8"/>
  <c r="AK118" i="8"/>
  <c r="AT518" i="8"/>
  <c r="AS518" i="8" s="1"/>
  <c r="AR518" i="8" s="1"/>
  <c r="AQ518" i="8" s="1"/>
  <c r="AP518" i="8" s="1"/>
  <c r="AO518" i="8" s="1"/>
  <c r="AN518" i="8" s="1"/>
  <c r="AM518" i="8" s="1"/>
  <c r="AL518" i="8" s="1"/>
  <c r="K360" i="8"/>
  <c r="AT482" i="8"/>
  <c r="AS482" i="8" s="1"/>
  <c r="AR482" i="8" s="1"/>
  <c r="AQ482" i="8" s="1"/>
  <c r="AP482" i="8" s="1"/>
  <c r="AO482" i="8" s="1"/>
  <c r="AN482" i="8" s="1"/>
  <c r="AM482" i="8" s="1"/>
  <c r="AL482" i="8" s="1"/>
  <c r="AI419" i="8"/>
  <c r="AK419" i="8"/>
  <c r="AJ419" i="8"/>
  <c r="AI177" i="8"/>
  <c r="AJ177" i="8"/>
  <c r="AK177" i="8"/>
  <c r="AT175" i="8"/>
  <c r="AS175" i="8" s="1"/>
  <c r="AR175" i="8" s="1"/>
  <c r="AQ175" i="8" s="1"/>
  <c r="AP175" i="8" s="1"/>
  <c r="AO175" i="8" s="1"/>
  <c r="AN175" i="8" s="1"/>
  <c r="AM175" i="8" s="1"/>
  <c r="AL175" i="8" s="1"/>
  <c r="V607" i="8"/>
  <c r="AH303" i="8"/>
  <c r="AA303" i="8" s="1"/>
  <c r="AH531" i="8"/>
  <c r="AA531" i="8" s="1"/>
  <c r="AH246" i="8"/>
  <c r="AA246" i="8" s="1"/>
  <c r="AH73" i="8"/>
  <c r="AA73" i="8" s="1"/>
  <c r="AE185" i="8"/>
  <c r="V578" i="8"/>
  <c r="S313" i="8"/>
  <c r="AS377" i="8"/>
  <c r="AR377" i="8" s="1"/>
  <c r="AQ377" i="8" s="1"/>
  <c r="AP377" i="8" s="1"/>
  <c r="AO377" i="8" s="1"/>
  <c r="AN377" i="8" s="1"/>
  <c r="AM377" i="8" s="1"/>
  <c r="AL377" i="8" s="1"/>
  <c r="AK377" i="8" s="1"/>
  <c r="AC478" i="8"/>
  <c r="S471" i="8"/>
  <c r="U471" i="8" s="1"/>
  <c r="AT605" i="8"/>
  <c r="AS605" i="8" s="1"/>
  <c r="AR605" i="8" s="1"/>
  <c r="AQ605" i="8" s="1"/>
  <c r="AP605" i="8" s="1"/>
  <c r="AO605" i="8" s="1"/>
  <c r="AN605" i="8" s="1"/>
  <c r="AM605" i="8" s="1"/>
  <c r="AL605" i="8" s="1"/>
  <c r="I382" i="8"/>
  <c r="AB382" i="8"/>
  <c r="AT608" i="8"/>
  <c r="AS608" i="8" s="1"/>
  <c r="AR608" i="8" s="1"/>
  <c r="AQ608" i="8" s="1"/>
  <c r="AP608" i="8" s="1"/>
  <c r="AO608" i="8" s="1"/>
  <c r="AN608" i="8" s="1"/>
  <c r="AM608" i="8" s="1"/>
  <c r="AL608" i="8" s="1"/>
  <c r="K416" i="8"/>
  <c r="AT437" i="8"/>
  <c r="AS437" i="8" s="1"/>
  <c r="AR437" i="8" s="1"/>
  <c r="AQ437" i="8" s="1"/>
  <c r="AP437" i="8" s="1"/>
  <c r="AO437" i="8" s="1"/>
  <c r="AN437" i="8" s="1"/>
  <c r="AM437" i="8" s="1"/>
  <c r="AL437" i="8" s="1"/>
  <c r="AT626" i="8"/>
  <c r="AS626" i="8" s="1"/>
  <c r="AR626" i="8" s="1"/>
  <c r="AQ626" i="8" s="1"/>
  <c r="AP626" i="8" s="1"/>
  <c r="AO626" i="8" s="1"/>
  <c r="AN626" i="8" s="1"/>
  <c r="AM626" i="8" s="1"/>
  <c r="AL626" i="8" s="1"/>
  <c r="K482" i="8"/>
  <c r="AH559" i="8"/>
  <c r="AA559" i="8" s="1"/>
  <c r="AB559" i="8" s="1"/>
  <c r="K417" i="8"/>
  <c r="AH568" i="8"/>
  <c r="AA568" i="8" s="1"/>
  <c r="AI328" i="8"/>
  <c r="AK328" i="8"/>
  <c r="AJ328" i="8"/>
  <c r="AI405" i="8"/>
  <c r="AH405" i="8" s="1"/>
  <c r="AA405" i="8" s="1"/>
  <c r="AK405" i="8"/>
  <c r="AJ405" i="8"/>
  <c r="AT272" i="8"/>
  <c r="AS272" i="8"/>
  <c r="AR272" i="8" s="1"/>
  <c r="AQ272" i="8" s="1"/>
  <c r="AP272" i="8" s="1"/>
  <c r="AO272" i="8" s="1"/>
  <c r="AN272" i="8" s="1"/>
  <c r="AM272" i="8" s="1"/>
  <c r="AL272" i="8" s="1"/>
  <c r="AH570" i="8"/>
  <c r="AA570" i="8" s="1"/>
  <c r="AB570" i="8" s="1"/>
  <c r="AH49" i="8"/>
  <c r="AA49" i="8" s="1"/>
  <c r="AB49" i="8" s="1"/>
  <c r="I187" i="8"/>
  <c r="AH154" i="8"/>
  <c r="AA154" i="8" s="1"/>
  <c r="AB154" i="8" s="1"/>
  <c r="AH44" i="8"/>
  <c r="AA44" i="8" s="1"/>
  <c r="AB44" i="8" s="1"/>
  <c r="I179" i="8"/>
  <c r="K260" i="8"/>
  <c r="AB260" i="8"/>
  <c r="AT473" i="8"/>
  <c r="AS473" i="8" s="1"/>
  <c r="AR473" i="8" s="1"/>
  <c r="AQ473" i="8" s="1"/>
  <c r="AP473" i="8" s="1"/>
  <c r="AO473" i="8" s="1"/>
  <c r="AN473" i="8" s="1"/>
  <c r="AM473" i="8" s="1"/>
  <c r="AL473" i="8" s="1"/>
  <c r="K272" i="8"/>
  <c r="S607" i="8"/>
  <c r="U607" i="8" s="1"/>
  <c r="AA184" i="8"/>
  <c r="V24" i="8"/>
  <c r="AC578" i="8"/>
  <c r="V260" i="8"/>
  <c r="S372" i="8"/>
  <c r="U372" i="8" s="1"/>
  <c r="L372" i="8"/>
  <c r="V483" i="8"/>
  <c r="V468" i="8"/>
  <c r="K406" i="8"/>
  <c r="AB406" i="8"/>
  <c r="AT250" i="8"/>
  <c r="AS250" i="8" s="1"/>
  <c r="AR250" i="8" s="1"/>
  <c r="AQ250" i="8" s="1"/>
  <c r="AP250" i="8" s="1"/>
  <c r="AO250" i="8" s="1"/>
  <c r="AN250" i="8" s="1"/>
  <c r="AM250" i="8" s="1"/>
  <c r="AL250" i="8" s="1"/>
  <c r="AC499" i="8"/>
  <c r="AT249" i="8"/>
  <c r="AS249" i="8" s="1"/>
  <c r="AR249" i="8" s="1"/>
  <c r="AQ249" i="8" s="1"/>
  <c r="AP249" i="8" s="1"/>
  <c r="AO249" i="8" s="1"/>
  <c r="AN249" i="8" s="1"/>
  <c r="AM249" i="8" s="1"/>
  <c r="AL249" i="8" s="1"/>
  <c r="AT395" i="8"/>
  <c r="AS395" i="8" s="1"/>
  <c r="AR395" i="8" s="1"/>
  <c r="AQ395" i="8" s="1"/>
  <c r="AP395" i="8" s="1"/>
  <c r="AO395" i="8" s="1"/>
  <c r="AN395" i="8" s="1"/>
  <c r="AM395" i="8" s="1"/>
  <c r="AL395" i="8" s="1"/>
  <c r="AT554" i="8"/>
  <c r="AS554" i="8" s="1"/>
  <c r="AR554" i="8" s="1"/>
  <c r="AQ554" i="8" s="1"/>
  <c r="AP554" i="8" s="1"/>
  <c r="AO554" i="8" s="1"/>
  <c r="AN554" i="8" s="1"/>
  <c r="AM554" i="8" s="1"/>
  <c r="AL554" i="8" s="1"/>
  <c r="AJ529" i="8"/>
  <c r="AK529" i="8"/>
  <c r="AI529" i="8"/>
  <c r="AK417" i="8"/>
  <c r="AJ417" i="8"/>
  <c r="AI417" i="8"/>
  <c r="K405" i="8"/>
  <c r="AB405" i="8"/>
  <c r="AJ347" i="8"/>
  <c r="AI347" i="8"/>
  <c r="AK347" i="8"/>
  <c r="AJ187" i="8"/>
  <c r="AI187" i="8"/>
  <c r="AK187" i="8"/>
  <c r="AT110" i="8"/>
  <c r="AS110" i="8" s="1"/>
  <c r="AR110" i="8" s="1"/>
  <c r="AQ110" i="8" s="1"/>
  <c r="AP110" i="8" s="1"/>
  <c r="AO110" i="8" s="1"/>
  <c r="AN110" i="8" s="1"/>
  <c r="AM110" i="8" s="1"/>
  <c r="AL110" i="8" s="1"/>
  <c r="AK179" i="8"/>
  <c r="AI179" i="8"/>
  <c r="AJ179" i="8"/>
  <c r="H53" i="8"/>
  <c r="S629" i="8"/>
  <c r="U629" i="8" s="1"/>
  <c r="AH409" i="8"/>
  <c r="AA409" i="8" s="1"/>
  <c r="AC284" i="8"/>
  <c r="V284" i="8"/>
  <c r="AC102" i="8"/>
  <c r="V461" i="8"/>
  <c r="S284" i="8"/>
  <c r="U284" i="8" s="1"/>
  <c r="AC473" i="8"/>
  <c r="S473" i="8"/>
  <c r="U473" i="8" s="1"/>
  <c r="AC471" i="8"/>
  <c r="V499" i="8"/>
  <c r="V538" i="8"/>
  <c r="S547" i="8"/>
  <c r="U547" i="8" s="1"/>
  <c r="V541" i="8"/>
  <c r="AI585" i="8"/>
  <c r="AJ585" i="8"/>
  <c r="AK585" i="8"/>
  <c r="S503" i="8"/>
  <c r="U503" i="8" s="1"/>
  <c r="AI309" i="8"/>
  <c r="AJ309" i="8"/>
  <c r="AK309" i="8"/>
  <c r="K553" i="8"/>
  <c r="I247" i="8"/>
  <c r="AT583" i="8"/>
  <c r="AS583" i="8" s="1"/>
  <c r="AR583" i="8" s="1"/>
  <c r="AQ583" i="8" s="1"/>
  <c r="AP583" i="8" s="1"/>
  <c r="AO583" i="8" s="1"/>
  <c r="AN583" i="8" s="1"/>
  <c r="AM583" i="8" s="1"/>
  <c r="AL583" i="8" s="1"/>
  <c r="AK181" i="8"/>
  <c r="AJ181" i="8"/>
  <c r="AI181" i="8"/>
  <c r="K285" i="8"/>
  <c r="AH61" i="8"/>
  <c r="AA61" i="8" s="1"/>
  <c r="AB61" i="8" s="1"/>
  <c r="AT202" i="8"/>
  <c r="AS202" i="8"/>
  <c r="AR202" i="8" s="1"/>
  <c r="AQ202" i="8" s="1"/>
  <c r="AP202" i="8" s="1"/>
  <c r="AO202" i="8" s="1"/>
  <c r="AN202" i="8" s="1"/>
  <c r="AM202" i="8" s="1"/>
  <c r="AL202" i="8" s="1"/>
  <c r="AH142" i="8"/>
  <c r="AA142" i="8" s="1"/>
  <c r="AB142" i="8" s="1"/>
  <c r="AT126" i="8"/>
  <c r="AS126" i="8" s="1"/>
  <c r="AR126" i="8" s="1"/>
  <c r="AQ126" i="8" s="1"/>
  <c r="AP126" i="8" s="1"/>
  <c r="AO126" i="8" s="1"/>
  <c r="AN126" i="8" s="1"/>
  <c r="AM126" i="8" s="1"/>
  <c r="AL126" i="8" s="1"/>
  <c r="K626" i="8"/>
  <c r="S637" i="8"/>
  <c r="U637" i="8" s="1"/>
  <c r="S507" i="8"/>
  <c r="U507" i="8" s="1"/>
  <c r="S614" i="8"/>
  <c r="U614" i="8" s="1"/>
  <c r="AC600" i="8"/>
  <c r="AH112" i="8"/>
  <c r="AA112" i="8" s="1"/>
  <c r="AC77" i="8"/>
  <c r="S364" i="8"/>
  <c r="U364" i="8" s="1"/>
  <c r="S370" i="8"/>
  <c r="U370" i="8" s="1"/>
  <c r="V430" i="8"/>
  <c r="L503" i="8"/>
  <c r="V545" i="8"/>
  <c r="S532" i="8"/>
  <c r="U532" i="8" s="1"/>
  <c r="AS512" i="8"/>
  <c r="AR512" i="8" s="1"/>
  <c r="AQ512" i="8" s="1"/>
  <c r="AP512" i="8" s="1"/>
  <c r="AO512" i="8" s="1"/>
  <c r="AN512" i="8" s="1"/>
  <c r="AM512" i="8" s="1"/>
  <c r="AL512" i="8" s="1"/>
  <c r="AI512" i="8" s="1"/>
  <c r="V548" i="8"/>
  <c r="K398" i="8"/>
  <c r="AB398" i="8"/>
  <c r="AT571" i="8"/>
  <c r="AS571" i="8" s="1"/>
  <c r="AR571" i="8" s="1"/>
  <c r="AQ571" i="8" s="1"/>
  <c r="AP571" i="8" s="1"/>
  <c r="AO571" i="8" s="1"/>
  <c r="AN571" i="8" s="1"/>
  <c r="AM571" i="8" s="1"/>
  <c r="AL571" i="8" s="1"/>
  <c r="V478" i="8"/>
  <c r="L478" i="8"/>
  <c r="K450" i="8"/>
  <c r="AB450" i="8"/>
  <c r="AT411" i="8"/>
  <c r="AS411" i="8"/>
  <c r="AR411" i="8"/>
  <c r="AQ411" i="8" s="1"/>
  <c r="AP411" i="8" s="1"/>
  <c r="AO411" i="8" s="1"/>
  <c r="AN411" i="8" s="1"/>
  <c r="AM411" i="8" s="1"/>
  <c r="AL411" i="8" s="1"/>
  <c r="AT553" i="8"/>
  <c r="AS553" i="8"/>
  <c r="AR553" i="8" s="1"/>
  <c r="AQ553" i="8" s="1"/>
  <c r="AP553" i="8" s="1"/>
  <c r="AO553" i="8" s="1"/>
  <c r="AN553" i="8" s="1"/>
  <c r="AM553" i="8" s="1"/>
  <c r="AL553" i="8" s="1"/>
  <c r="S545" i="8"/>
  <c r="U545" i="8" s="1"/>
  <c r="AT292" i="8"/>
  <c r="AS292" i="8" s="1"/>
  <c r="AR292" i="8" s="1"/>
  <c r="AQ292" i="8" s="1"/>
  <c r="AP292" i="8" s="1"/>
  <c r="AO292" i="8" s="1"/>
  <c r="AN292" i="8" s="1"/>
  <c r="AM292" i="8" s="1"/>
  <c r="AL292" i="8" s="1"/>
  <c r="AT448" i="8"/>
  <c r="AS448" i="8" s="1"/>
  <c r="AR448" i="8"/>
  <c r="AQ448" i="8" s="1"/>
  <c r="AP448" i="8" s="1"/>
  <c r="AO448" i="8" s="1"/>
  <c r="AN448" i="8" s="1"/>
  <c r="AM448" i="8" s="1"/>
  <c r="AL448" i="8" s="1"/>
  <c r="AK422" i="8"/>
  <c r="AI422" i="8"/>
  <c r="AJ422" i="8"/>
  <c r="AT342" i="8"/>
  <c r="AS342" i="8" s="1"/>
  <c r="AR342" i="8" s="1"/>
  <c r="AQ342" i="8" s="1"/>
  <c r="AP342" i="8" s="1"/>
  <c r="AO342" i="8" s="1"/>
  <c r="AN342" i="8" s="1"/>
  <c r="AM342" i="8" s="1"/>
  <c r="AL342" i="8" s="1"/>
  <c r="AS285" i="8"/>
  <c r="AR285" i="8" s="1"/>
  <c r="AQ285" i="8" s="1"/>
  <c r="AP285" i="8" s="1"/>
  <c r="AO285" i="8" s="1"/>
  <c r="AN285" i="8" s="1"/>
  <c r="AM285" i="8" s="1"/>
  <c r="AL285" i="8" s="1"/>
  <c r="AT285" i="8"/>
  <c r="AK93" i="8"/>
  <c r="AI93" i="8"/>
  <c r="AJ93" i="8"/>
  <c r="I202" i="8"/>
  <c r="AI233" i="8"/>
  <c r="AJ233" i="8"/>
  <c r="AK233" i="8"/>
  <c r="AH196" i="8"/>
  <c r="AA196" i="8" s="1"/>
  <c r="AS170" i="8"/>
  <c r="AR170" i="8"/>
  <c r="AQ170" i="8" s="1"/>
  <c r="AP170" i="8" s="1"/>
  <c r="AO170" i="8" s="1"/>
  <c r="AN170" i="8" s="1"/>
  <c r="AM170" i="8" s="1"/>
  <c r="AL170" i="8" s="1"/>
  <c r="AT170" i="8"/>
  <c r="AA416" i="8"/>
  <c r="AB416" i="8" s="1"/>
  <c r="AH70" i="8"/>
  <c r="AA70" i="8" s="1"/>
  <c r="AB70" i="8" s="1"/>
  <c r="AA221" i="8"/>
  <c r="S474" i="8"/>
  <c r="U474" i="8" s="1"/>
  <c r="AH163" i="8"/>
  <c r="AA163" i="8" s="1"/>
  <c r="AH283" i="8"/>
  <c r="AA283" i="8" s="1"/>
  <c r="AC461" i="8"/>
  <c r="AE579" i="8"/>
  <c r="S347" i="8"/>
  <c r="U347" i="8" s="1"/>
  <c r="S475" i="8"/>
  <c r="U475" i="8" s="1"/>
  <c r="AC541" i="8"/>
  <c r="AC545" i="8"/>
  <c r="V550" i="8"/>
  <c r="S483" i="8"/>
  <c r="U483" i="8" s="1"/>
  <c r="AT588" i="8"/>
  <c r="AS588" i="8"/>
  <c r="AR588" i="8" s="1"/>
  <c r="AQ588" i="8" s="1"/>
  <c r="AP588" i="8" s="1"/>
  <c r="AO588" i="8" s="1"/>
  <c r="AN588" i="8" s="1"/>
  <c r="AM588" i="8" s="1"/>
  <c r="AL588" i="8" s="1"/>
  <c r="K411" i="8"/>
  <c r="AI623" i="8"/>
  <c r="AJ623" i="8"/>
  <c r="AK623" i="8"/>
  <c r="AT545" i="8"/>
  <c r="AS545" i="8" s="1"/>
  <c r="AR545" i="8" s="1"/>
  <c r="AQ545" i="8" s="1"/>
  <c r="AP545" i="8" s="1"/>
  <c r="AO545" i="8" s="1"/>
  <c r="AN545" i="8" s="1"/>
  <c r="AM545" i="8" s="1"/>
  <c r="AL545" i="8" s="1"/>
  <c r="K402" i="8"/>
  <c r="AB402" i="8"/>
  <c r="AT612" i="8"/>
  <c r="AS612" i="8"/>
  <c r="AR612" i="8" s="1"/>
  <c r="AQ612" i="8" s="1"/>
  <c r="AP612" i="8" s="1"/>
  <c r="AO612" i="8" s="1"/>
  <c r="AN612" i="8" s="1"/>
  <c r="AM612" i="8" s="1"/>
  <c r="AL612" i="8" s="1"/>
  <c r="AK174" i="8"/>
  <c r="AI174" i="8"/>
  <c r="AJ174" i="8"/>
  <c r="AK252" i="8"/>
  <c r="AJ252" i="8"/>
  <c r="AI252" i="8"/>
  <c r="AI60" i="8"/>
  <c r="AK60" i="8"/>
  <c r="AJ60" i="8"/>
  <c r="AJ102" i="8"/>
  <c r="AI102" i="8"/>
  <c r="AH102" i="8" s="1"/>
  <c r="AA102" i="8" s="1"/>
  <c r="AK102" i="8"/>
  <c r="K422" i="8"/>
  <c r="K270" i="8"/>
  <c r="AT80" i="8"/>
  <c r="AS80" i="8" s="1"/>
  <c r="AR80" i="8" s="1"/>
  <c r="AQ80" i="8" s="1"/>
  <c r="AP80" i="8" s="1"/>
  <c r="AO80" i="8" s="1"/>
  <c r="AN80" i="8" s="1"/>
  <c r="AM80" i="8" s="1"/>
  <c r="AL80" i="8" s="1"/>
  <c r="AH362" i="8"/>
  <c r="AA362" i="8" s="1"/>
  <c r="AB362" i="8" s="1"/>
  <c r="AH221" i="8"/>
  <c r="I170" i="8"/>
  <c r="I175" i="8"/>
  <c r="AH622" i="8"/>
  <c r="AA622" i="8" s="1"/>
  <c r="AB622" i="8" s="1"/>
  <c r="AH247" i="8"/>
  <c r="AA247" i="8" s="1"/>
  <c r="AB247" i="8" s="1"/>
  <c r="O353" i="8"/>
  <c r="O357" i="8"/>
  <c r="O367" i="8"/>
  <c r="O371" i="8"/>
  <c r="O376" i="8"/>
  <c r="O352" i="8"/>
  <c r="O356" i="8"/>
  <c r="O364" i="8"/>
  <c r="O370" i="8"/>
  <c r="O374" i="8"/>
  <c r="O351" i="8"/>
  <c r="O355" i="8"/>
  <c r="O363" i="8"/>
  <c r="O369" i="8"/>
  <c r="O373" i="8"/>
  <c r="O378" i="8"/>
  <c r="O359" i="8"/>
  <c r="O368" i="8"/>
  <c r="O372" i="8"/>
  <c r="O387" i="8"/>
  <c r="O426" i="8"/>
  <c r="O430" i="8"/>
  <c r="O443" i="8"/>
  <c r="O377" i="8"/>
  <c r="O385" i="8"/>
  <c r="O425" i="8"/>
  <c r="O429" i="8"/>
  <c r="O434" i="8"/>
  <c r="O354" i="8"/>
  <c r="O379" i="8"/>
  <c r="O424" i="8"/>
  <c r="O428" i="8"/>
  <c r="O433" i="8"/>
  <c r="O445" i="8"/>
  <c r="O384" i="8"/>
  <c r="O446" i="8"/>
  <c r="O444" i="8"/>
  <c r="O449" i="8"/>
  <c r="O456" i="8"/>
  <c r="O463" i="8"/>
  <c r="O467" i="8"/>
  <c r="O380" i="8"/>
  <c r="O388" i="8"/>
  <c r="O432" i="8"/>
  <c r="O447" i="8"/>
  <c r="O455" i="8"/>
  <c r="O460" i="8"/>
  <c r="O468" i="8"/>
  <c r="O464" i="8"/>
  <c r="O466" i="8"/>
  <c r="O452" i="8"/>
  <c r="O454" i="8"/>
  <c r="O470" i="8"/>
  <c r="O471" i="8"/>
  <c r="O476" i="8"/>
  <c r="O480" i="8"/>
  <c r="O486" i="8"/>
  <c r="O493" i="8"/>
  <c r="O427" i="8"/>
  <c r="O458" i="8"/>
  <c r="O459" i="8"/>
  <c r="O469" i="8"/>
  <c r="O475" i="8"/>
  <c r="O479" i="8"/>
  <c r="O473" i="8"/>
  <c r="O465" i="8"/>
  <c r="O498" i="8"/>
  <c r="O502" i="8"/>
  <c r="O506" i="8"/>
  <c r="O511" i="8"/>
  <c r="O487" i="8"/>
  <c r="O494" i="8"/>
  <c r="O478" i="8"/>
  <c r="O497" i="8"/>
  <c r="O501" i="8"/>
  <c r="O505" i="8"/>
  <c r="O510" i="8"/>
  <c r="O522" i="8"/>
  <c r="O526" i="8"/>
  <c r="O533" i="8"/>
  <c r="O537" i="8"/>
  <c r="O543" i="8"/>
  <c r="O484" i="8"/>
  <c r="O488" i="8"/>
  <c r="O490" i="8"/>
  <c r="O496" i="8"/>
  <c r="O500" i="8"/>
  <c r="O504" i="8"/>
  <c r="O509" i="8"/>
  <c r="O513" i="8"/>
  <c r="O525" i="8"/>
  <c r="O532" i="8"/>
  <c r="O472" i="8"/>
  <c r="O481" i="8"/>
  <c r="O483" i="8"/>
  <c r="O535" i="8"/>
  <c r="O544" i="8"/>
  <c r="O547" i="8"/>
  <c r="O552" i="8"/>
  <c r="O495" i="8"/>
  <c r="O499" i="8"/>
  <c r="O503" i="8"/>
  <c r="O508" i="8"/>
  <c r="O512" i="8"/>
  <c r="O523" i="8"/>
  <c r="O524" i="8"/>
  <c r="O538" i="8"/>
  <c r="O542" i="8"/>
  <c r="O546" i="8"/>
  <c r="O534" i="8"/>
  <c r="O541" i="8"/>
  <c r="O548" i="8"/>
  <c r="O536" i="8"/>
  <c r="O550" i="8"/>
  <c r="O551" i="8"/>
  <c r="O477" i="8"/>
  <c r="O545" i="8"/>
  <c r="O527" i="8"/>
  <c r="O528" i="8"/>
  <c r="AI368" i="8"/>
  <c r="AJ368" i="8"/>
  <c r="AK368" i="8"/>
  <c r="AI478" i="8"/>
  <c r="AJ478" i="8"/>
  <c r="AK478" i="8"/>
  <c r="AI495" i="8"/>
  <c r="AJ495" i="8"/>
  <c r="AK495" i="8"/>
  <c r="AI487" i="8"/>
  <c r="AJ487" i="8"/>
  <c r="AK487" i="8"/>
  <c r="AJ512" i="8"/>
  <c r="AK512" i="8"/>
  <c r="AI354" i="8"/>
  <c r="AJ354" i="8"/>
  <c r="AK354" i="8"/>
  <c r="AI499" i="8"/>
  <c r="AJ499" i="8"/>
  <c r="AK499" i="8"/>
  <c r="AK533" i="8"/>
  <c r="AI533" i="8"/>
  <c r="AJ533" i="8"/>
  <c r="AJ385" i="8"/>
  <c r="AK385" i="8"/>
  <c r="AI385" i="8"/>
  <c r="AK463" i="8"/>
  <c r="AJ463" i="8"/>
  <c r="AI463" i="8"/>
  <c r="AI488" i="8"/>
  <c r="AJ488" i="8"/>
  <c r="AK488" i="8"/>
  <c r="AK481" i="8"/>
  <c r="AJ481" i="8"/>
  <c r="AI481" i="8"/>
  <c r="AJ429" i="8"/>
  <c r="AK429" i="8"/>
  <c r="AI429" i="8"/>
  <c r="AJ454" i="8"/>
  <c r="AK454" i="8"/>
  <c r="AI454" i="8"/>
  <c r="AI483" i="8"/>
  <c r="AK483" i="8"/>
  <c r="AJ483" i="8"/>
  <c r="AI424" i="8"/>
  <c r="AJ424" i="8"/>
  <c r="AK424" i="8"/>
  <c r="AI470" i="8"/>
  <c r="AJ470" i="8"/>
  <c r="AK470" i="8"/>
  <c r="AI384" i="8"/>
  <c r="AJ384" i="8"/>
  <c r="AK384" i="8"/>
  <c r="AJ377" i="8"/>
  <c r="AI443" i="8"/>
  <c r="AJ443" i="8"/>
  <c r="AK443" i="8"/>
  <c r="AK465" i="8"/>
  <c r="AJ465" i="8"/>
  <c r="AI465" i="8"/>
  <c r="AH465" i="8" s="1"/>
  <c r="AA465" i="8" s="1"/>
  <c r="AI503" i="8"/>
  <c r="AJ503" i="8"/>
  <c r="AK503" i="8"/>
  <c r="AK456" i="8"/>
  <c r="AI456" i="8"/>
  <c r="AJ456" i="8"/>
  <c r="AK471" i="8"/>
  <c r="AJ471" i="8"/>
  <c r="AI471" i="8"/>
  <c r="AK526" i="8"/>
  <c r="AI526" i="8"/>
  <c r="AJ526" i="8"/>
  <c r="AI508" i="8"/>
  <c r="AJ508" i="8"/>
  <c r="AK508" i="8"/>
  <c r="AJ522" i="8"/>
  <c r="AK522" i="8"/>
  <c r="AI522" i="8"/>
  <c r="AJ484" i="8"/>
  <c r="AK484" i="8"/>
  <c r="AI484" i="8"/>
  <c r="AI550" i="8"/>
  <c r="AJ550" i="8"/>
  <c r="AK550" i="8"/>
  <c r="AI359" i="8"/>
  <c r="AJ359" i="8"/>
  <c r="AK359" i="8"/>
  <c r="AI372" i="8"/>
  <c r="AJ372" i="8"/>
  <c r="AK372" i="8"/>
  <c r="AK469" i="8"/>
  <c r="AI469" i="8"/>
  <c r="AJ469" i="8"/>
  <c r="AI428" i="8"/>
  <c r="AJ428" i="8"/>
  <c r="AK428" i="8"/>
  <c r="AI551" i="8"/>
  <c r="AJ551" i="8"/>
  <c r="AK551" i="8"/>
  <c r="AC384" i="8"/>
  <c r="V455" i="8"/>
  <c r="AC455" i="8"/>
  <c r="L455" i="8"/>
  <c r="AT444" i="8"/>
  <c r="AS444" i="8" s="1"/>
  <c r="AR444" i="8" s="1"/>
  <c r="AQ444" i="8" s="1"/>
  <c r="AP444" i="8" s="1"/>
  <c r="AO444" i="8" s="1"/>
  <c r="AN444" i="8" s="1"/>
  <c r="AM444" i="8" s="1"/>
  <c r="AL444" i="8" s="1"/>
  <c r="AT447" i="8"/>
  <c r="AS447" i="8"/>
  <c r="AR447" i="8" s="1"/>
  <c r="AQ447" i="8" s="1"/>
  <c r="AP447" i="8" s="1"/>
  <c r="AO447" i="8" s="1"/>
  <c r="AN447" i="8" s="1"/>
  <c r="AM447" i="8" s="1"/>
  <c r="AL447" i="8" s="1"/>
  <c r="AT466" i="8"/>
  <c r="AS466" i="8" s="1"/>
  <c r="AR466" i="8" s="1"/>
  <c r="AQ466" i="8" s="1"/>
  <c r="AP466" i="8" s="1"/>
  <c r="AO466" i="8" s="1"/>
  <c r="AN466" i="8" s="1"/>
  <c r="AM466" i="8" s="1"/>
  <c r="AL466" i="8" s="1"/>
  <c r="AT445" i="8"/>
  <c r="AS445" i="8" s="1"/>
  <c r="AR445" i="8" s="1"/>
  <c r="AQ445" i="8" s="1"/>
  <c r="AP445" i="8" s="1"/>
  <c r="AO445" i="8" s="1"/>
  <c r="AN445" i="8" s="1"/>
  <c r="AM445" i="8" s="1"/>
  <c r="AL445" i="8" s="1"/>
  <c r="S467" i="8"/>
  <c r="U467" i="8" s="1"/>
  <c r="AC523" i="8"/>
  <c r="L524" i="8"/>
  <c r="AC524" i="8"/>
  <c r="V524" i="8"/>
  <c r="AT527" i="8"/>
  <c r="AS527" i="8" s="1"/>
  <c r="AR527" i="8" s="1"/>
  <c r="AQ527" i="8" s="1"/>
  <c r="AP527" i="8" s="1"/>
  <c r="AO527" i="8" s="1"/>
  <c r="AN527" i="8" s="1"/>
  <c r="AM527" i="8" s="1"/>
  <c r="AL527" i="8" s="1"/>
  <c r="V496" i="8"/>
  <c r="L496" i="8"/>
  <c r="AC496" i="8"/>
  <c r="V500" i="8"/>
  <c r="L500" i="8"/>
  <c r="AC500" i="8"/>
  <c r="V504" i="8"/>
  <c r="L504" i="8"/>
  <c r="AC504" i="8"/>
  <c r="V509" i="8"/>
  <c r="L509" i="8"/>
  <c r="AC509" i="8"/>
  <c r="S484" i="8"/>
  <c r="U484" i="8" s="1"/>
  <c r="V490" i="8"/>
  <c r="L490" i="8"/>
  <c r="AC490" i="8"/>
  <c r="AT532" i="8"/>
  <c r="AS532" i="8" s="1"/>
  <c r="AR532" i="8" s="1"/>
  <c r="AQ532" i="8" s="1"/>
  <c r="AP532" i="8" s="1"/>
  <c r="AO532" i="8" s="1"/>
  <c r="AN532" i="8" s="1"/>
  <c r="AM532" i="8" s="1"/>
  <c r="AL532" i="8" s="1"/>
  <c r="L547" i="8"/>
  <c r="AC547" i="8"/>
  <c r="V547" i="8"/>
  <c r="AC353" i="8"/>
  <c r="AC534" i="8"/>
  <c r="AT356" i="8"/>
  <c r="AS356" i="8" s="1"/>
  <c r="AR356" i="8" s="1"/>
  <c r="AQ356" i="8" s="1"/>
  <c r="AP356" i="8" s="1"/>
  <c r="AO356" i="8" s="1"/>
  <c r="AN356" i="8" s="1"/>
  <c r="AM356" i="8" s="1"/>
  <c r="AL356" i="8" s="1"/>
  <c r="V363" i="8"/>
  <c r="L363" i="8"/>
  <c r="AC363" i="8"/>
  <c r="V373" i="8"/>
  <c r="L373" i="8"/>
  <c r="AC373" i="8"/>
  <c r="AT376" i="8"/>
  <c r="AS376" i="8" s="1"/>
  <c r="AR376" i="8" s="1"/>
  <c r="AQ376" i="8" s="1"/>
  <c r="AP376" i="8" s="1"/>
  <c r="AO376" i="8" s="1"/>
  <c r="AN376" i="8" s="1"/>
  <c r="AM376" i="8" s="1"/>
  <c r="AL376" i="8" s="1"/>
  <c r="AC371" i="8"/>
  <c r="AC432" i="8"/>
  <c r="L432" i="8"/>
  <c r="V432" i="8"/>
  <c r="AT379" i="8"/>
  <c r="AS379" i="8" s="1"/>
  <c r="AR379" i="8" s="1"/>
  <c r="AQ379" i="8" s="1"/>
  <c r="AP379" i="8" s="1"/>
  <c r="AO379" i="8" s="1"/>
  <c r="AN379" i="8" s="1"/>
  <c r="AM379" i="8" s="1"/>
  <c r="AL379" i="8" s="1"/>
  <c r="L444" i="8"/>
  <c r="AC444" i="8"/>
  <c r="V444" i="8"/>
  <c r="V384" i="8"/>
  <c r="AT458" i="8"/>
  <c r="AS458" i="8" s="1"/>
  <c r="AR458" i="8" s="1"/>
  <c r="AQ458" i="8" s="1"/>
  <c r="AP458" i="8" s="1"/>
  <c r="AO458" i="8" s="1"/>
  <c r="AN458" i="8" s="1"/>
  <c r="AM458" i="8" s="1"/>
  <c r="AL458" i="8" s="1"/>
  <c r="AT425" i="8"/>
  <c r="AS425" i="8" s="1"/>
  <c r="AR425" i="8" s="1"/>
  <c r="AQ425" i="8" s="1"/>
  <c r="AP425" i="8" s="1"/>
  <c r="AO425" i="8" s="1"/>
  <c r="AN425" i="8" s="1"/>
  <c r="AM425" i="8" s="1"/>
  <c r="AL425" i="8" s="1"/>
  <c r="AC445" i="8"/>
  <c r="L445" i="8"/>
  <c r="V445" i="8"/>
  <c r="AT433" i="8"/>
  <c r="AS433" i="8" s="1"/>
  <c r="AR433" i="8" s="1"/>
  <c r="AQ433" i="8" s="1"/>
  <c r="AP433" i="8" s="1"/>
  <c r="AO433" i="8" s="1"/>
  <c r="AN433" i="8" s="1"/>
  <c r="AM433" i="8" s="1"/>
  <c r="AL433" i="8" s="1"/>
  <c r="L481" i="8"/>
  <c r="V481" i="8"/>
  <c r="AC481" i="8"/>
  <c r="L467" i="8"/>
  <c r="AC467" i="8"/>
  <c r="V467" i="8"/>
  <c r="AT524" i="8"/>
  <c r="AS524" i="8" s="1"/>
  <c r="AR524" i="8" s="1"/>
  <c r="AQ524" i="8" s="1"/>
  <c r="AP524" i="8" s="1"/>
  <c r="AO524" i="8" s="1"/>
  <c r="AN524" i="8" s="1"/>
  <c r="AM524" i="8" s="1"/>
  <c r="AL524" i="8" s="1"/>
  <c r="AT525" i="8"/>
  <c r="AS525" i="8" s="1"/>
  <c r="AR525" i="8" s="1"/>
  <c r="AQ525" i="8" s="1"/>
  <c r="AP525" i="8" s="1"/>
  <c r="AO525" i="8" s="1"/>
  <c r="AN525" i="8" s="1"/>
  <c r="AM525" i="8" s="1"/>
  <c r="AL525" i="8" s="1"/>
  <c r="AT497" i="8"/>
  <c r="AS497" i="8" s="1"/>
  <c r="AR497" i="8" s="1"/>
  <c r="AQ497" i="8" s="1"/>
  <c r="AP497" i="8" s="1"/>
  <c r="AO497" i="8" s="1"/>
  <c r="AN497" i="8" s="1"/>
  <c r="AM497" i="8" s="1"/>
  <c r="AL497" i="8" s="1"/>
  <c r="AT501" i="8"/>
  <c r="AS501" i="8" s="1"/>
  <c r="AR501" i="8" s="1"/>
  <c r="AQ501" i="8" s="1"/>
  <c r="AP501" i="8" s="1"/>
  <c r="AO501" i="8" s="1"/>
  <c r="AN501" i="8" s="1"/>
  <c r="AM501" i="8" s="1"/>
  <c r="AL501" i="8" s="1"/>
  <c r="AT505" i="8"/>
  <c r="AS505" i="8" s="1"/>
  <c r="AR505" i="8" s="1"/>
  <c r="AQ505" i="8" s="1"/>
  <c r="AP505" i="8" s="1"/>
  <c r="AO505" i="8" s="1"/>
  <c r="AN505" i="8" s="1"/>
  <c r="AM505" i="8" s="1"/>
  <c r="AL505" i="8" s="1"/>
  <c r="AT510" i="8"/>
  <c r="AS510" i="8" s="1"/>
  <c r="AR510" i="8" s="1"/>
  <c r="AQ510" i="8" s="1"/>
  <c r="AP510" i="8" s="1"/>
  <c r="AO510" i="8" s="1"/>
  <c r="AN510" i="8" s="1"/>
  <c r="AM510" i="8" s="1"/>
  <c r="AL510" i="8" s="1"/>
  <c r="V513" i="8"/>
  <c r="AC513" i="8"/>
  <c r="L513" i="8"/>
  <c r="AT498" i="8"/>
  <c r="AS498" i="8" s="1"/>
  <c r="AR498" i="8" s="1"/>
  <c r="AQ498" i="8" s="1"/>
  <c r="AP498" i="8" s="1"/>
  <c r="AO498" i="8" s="1"/>
  <c r="AN498" i="8" s="1"/>
  <c r="AM498" i="8" s="1"/>
  <c r="AL498" i="8" s="1"/>
  <c r="L494" i="8"/>
  <c r="AC494" i="8"/>
  <c r="V494" i="8"/>
  <c r="AT547" i="8"/>
  <c r="AS547" i="8" s="1"/>
  <c r="AR547" i="8" s="1"/>
  <c r="AQ547" i="8" s="1"/>
  <c r="AP547" i="8" s="1"/>
  <c r="AO547" i="8" s="1"/>
  <c r="AN547" i="8" s="1"/>
  <c r="AM547" i="8" s="1"/>
  <c r="AL547" i="8" s="1"/>
  <c r="AR528" i="8"/>
  <c r="AQ528" i="8" s="1"/>
  <c r="AP528" i="8" s="1"/>
  <c r="AO528" i="8" s="1"/>
  <c r="AN528" i="8" s="1"/>
  <c r="AM528" i="8" s="1"/>
  <c r="AL528" i="8" s="1"/>
  <c r="AT528" i="8"/>
  <c r="AS528" i="8" s="1"/>
  <c r="L535" i="8"/>
  <c r="V535" i="8"/>
  <c r="AC535" i="8"/>
  <c r="L552" i="8"/>
  <c r="AC552" i="8"/>
  <c r="V552" i="8"/>
  <c r="S356" i="8"/>
  <c r="U356" i="8" s="1"/>
  <c r="AT369" i="8"/>
  <c r="AS369" i="8" s="1"/>
  <c r="AR369" i="8" s="1"/>
  <c r="AQ369" i="8" s="1"/>
  <c r="AP369" i="8" s="1"/>
  <c r="AO369" i="8" s="1"/>
  <c r="AN369" i="8" s="1"/>
  <c r="AM369" i="8" s="1"/>
  <c r="AL369" i="8" s="1"/>
  <c r="L429" i="8"/>
  <c r="V429" i="8"/>
  <c r="AC429" i="8"/>
  <c r="V388" i="8"/>
  <c r="AT352" i="8"/>
  <c r="AS352" i="8" s="1"/>
  <c r="AR352" i="8" s="1"/>
  <c r="AQ352" i="8" s="1"/>
  <c r="AP352" i="8" s="1"/>
  <c r="AO352" i="8" s="1"/>
  <c r="AN352" i="8" s="1"/>
  <c r="AM352" i="8" s="1"/>
  <c r="AL352" i="8" s="1"/>
  <c r="AT427" i="8"/>
  <c r="AS427" i="8" s="1"/>
  <c r="AR427" i="8" s="1"/>
  <c r="AQ427" i="8" s="1"/>
  <c r="AP427" i="8" s="1"/>
  <c r="AO427" i="8" s="1"/>
  <c r="AN427" i="8" s="1"/>
  <c r="AM427" i="8" s="1"/>
  <c r="AL427" i="8" s="1"/>
  <c r="AT370" i="8"/>
  <c r="AS370" i="8" s="1"/>
  <c r="AR370" i="8" s="1"/>
  <c r="AQ370" i="8" s="1"/>
  <c r="AP370" i="8" s="1"/>
  <c r="AO370" i="8" s="1"/>
  <c r="AN370" i="8" s="1"/>
  <c r="AM370" i="8" s="1"/>
  <c r="AL370" i="8" s="1"/>
  <c r="S456" i="8"/>
  <c r="U456" i="8" s="1"/>
  <c r="V456" i="8"/>
  <c r="L459" i="8"/>
  <c r="AC459" i="8"/>
  <c r="V459" i="8"/>
  <c r="AT434" i="8"/>
  <c r="AS434" i="8" s="1"/>
  <c r="AR434" i="8" s="1"/>
  <c r="AQ434" i="8" s="1"/>
  <c r="AP434" i="8" s="1"/>
  <c r="AO434" i="8" s="1"/>
  <c r="AN434" i="8" s="1"/>
  <c r="AM434" i="8" s="1"/>
  <c r="AL434" i="8" s="1"/>
  <c r="S425" i="8"/>
  <c r="U425" i="8" s="1"/>
  <c r="AT480" i="8"/>
  <c r="AS480" i="8" s="1"/>
  <c r="AR480" i="8" s="1"/>
  <c r="AQ480" i="8" s="1"/>
  <c r="AP480" i="8" s="1"/>
  <c r="AO480" i="8" s="1"/>
  <c r="AN480" i="8" s="1"/>
  <c r="AM480" i="8" s="1"/>
  <c r="AL480" i="8" s="1"/>
  <c r="AT468" i="8"/>
  <c r="AS468" i="8" s="1"/>
  <c r="AR468" i="8" s="1"/>
  <c r="AQ468" i="8" s="1"/>
  <c r="AP468" i="8" s="1"/>
  <c r="AO468" i="8" s="1"/>
  <c r="AN468" i="8" s="1"/>
  <c r="AM468" i="8" s="1"/>
  <c r="AL468" i="8" s="1"/>
  <c r="AT449" i="8"/>
  <c r="AS449" i="8" s="1"/>
  <c r="AR449" i="8" s="1"/>
  <c r="AQ449" i="8" s="1"/>
  <c r="AP449" i="8" s="1"/>
  <c r="AO449" i="8" s="1"/>
  <c r="AN449" i="8" s="1"/>
  <c r="AM449" i="8" s="1"/>
  <c r="AL449" i="8" s="1"/>
  <c r="AT475" i="8"/>
  <c r="AS475" i="8" s="1"/>
  <c r="AR475" i="8" s="1"/>
  <c r="AQ475" i="8" s="1"/>
  <c r="AP475" i="8" s="1"/>
  <c r="AO475" i="8" s="1"/>
  <c r="AN475" i="8" s="1"/>
  <c r="AM475" i="8" s="1"/>
  <c r="AL475" i="8" s="1"/>
  <c r="AT542" i="8"/>
  <c r="AS542" i="8" s="1"/>
  <c r="AR542" i="8" s="1"/>
  <c r="AQ542" i="8" s="1"/>
  <c r="AP542" i="8" s="1"/>
  <c r="AO542" i="8" s="1"/>
  <c r="AN542" i="8" s="1"/>
  <c r="AM542" i="8" s="1"/>
  <c r="AL542" i="8" s="1"/>
  <c r="S525" i="8"/>
  <c r="U525" i="8" s="1"/>
  <c r="V493" i="8"/>
  <c r="AC493" i="8"/>
  <c r="L493" i="8"/>
  <c r="S497" i="8"/>
  <c r="U497" i="8" s="1"/>
  <c r="S501" i="8"/>
  <c r="U501" i="8" s="1"/>
  <c r="S505" i="8"/>
  <c r="U505" i="8" s="1"/>
  <c r="S510" i="8"/>
  <c r="U510" i="8" s="1"/>
  <c r="L484" i="8"/>
  <c r="V484" i="8"/>
  <c r="AC484" i="8"/>
  <c r="AT543" i="8"/>
  <c r="AS543" i="8" s="1"/>
  <c r="AR543" i="8" s="1"/>
  <c r="AQ543" i="8" s="1"/>
  <c r="AP543" i="8" s="1"/>
  <c r="AO543" i="8" s="1"/>
  <c r="AN543" i="8" s="1"/>
  <c r="AM543" i="8" s="1"/>
  <c r="AL543" i="8" s="1"/>
  <c r="AT534" i="8"/>
  <c r="AS534" i="8" s="1"/>
  <c r="AR534" i="8" s="1"/>
  <c r="AQ534" i="8" s="1"/>
  <c r="AP534" i="8" s="1"/>
  <c r="AO534" i="8" s="1"/>
  <c r="AN534" i="8" s="1"/>
  <c r="AM534" i="8" s="1"/>
  <c r="AL534" i="8" s="1"/>
  <c r="AT535" i="8"/>
  <c r="AS535" i="8" s="1"/>
  <c r="AR535" i="8" s="1"/>
  <c r="AQ535" i="8" s="1"/>
  <c r="AP535" i="8" s="1"/>
  <c r="AO535" i="8" s="1"/>
  <c r="AN535" i="8" s="1"/>
  <c r="AM535" i="8" s="1"/>
  <c r="AL535" i="8" s="1"/>
  <c r="AT552" i="8"/>
  <c r="AS552" i="8" s="1"/>
  <c r="AR552" i="8" s="1"/>
  <c r="AQ552" i="8" s="1"/>
  <c r="AP552" i="8" s="1"/>
  <c r="AO552" i="8" s="1"/>
  <c r="AN552" i="8" s="1"/>
  <c r="AM552" i="8" s="1"/>
  <c r="AL552" i="8" s="1"/>
  <c r="V498" i="8"/>
  <c r="AT351" i="8"/>
  <c r="AS351" i="8" s="1"/>
  <c r="AR351" i="8" s="1"/>
  <c r="AQ351" i="8" s="1"/>
  <c r="AP351" i="8" s="1"/>
  <c r="AO351" i="8" s="1"/>
  <c r="AN351" i="8" s="1"/>
  <c r="AM351" i="8" s="1"/>
  <c r="AL351" i="8" s="1"/>
  <c r="L377" i="8"/>
  <c r="AC377" i="8"/>
  <c r="V377" i="8"/>
  <c r="S377" i="8"/>
  <c r="U377" i="8" s="1"/>
  <c r="AT364" i="8"/>
  <c r="AS364" i="8" s="1"/>
  <c r="AR364" i="8" s="1"/>
  <c r="AQ364" i="8" s="1"/>
  <c r="AP364" i="8" s="1"/>
  <c r="AO364" i="8" s="1"/>
  <c r="AN364" i="8" s="1"/>
  <c r="AM364" i="8" s="1"/>
  <c r="AL364" i="8" s="1"/>
  <c r="AT374" i="8"/>
  <c r="AS374" i="8" s="1"/>
  <c r="AR374" i="8" s="1"/>
  <c r="AQ374" i="8" s="1"/>
  <c r="AP374" i="8" s="1"/>
  <c r="AO374" i="8" s="1"/>
  <c r="AN374" i="8" s="1"/>
  <c r="AM374" i="8" s="1"/>
  <c r="AL374" i="8" s="1"/>
  <c r="AT459" i="8"/>
  <c r="AS459" i="8" s="1"/>
  <c r="AR459" i="8" s="1"/>
  <c r="AQ459" i="8" s="1"/>
  <c r="AP459" i="8" s="1"/>
  <c r="AO459" i="8" s="1"/>
  <c r="AN459" i="8" s="1"/>
  <c r="AM459" i="8" s="1"/>
  <c r="AL459" i="8" s="1"/>
  <c r="AT460" i="8"/>
  <c r="AS460" i="8" s="1"/>
  <c r="AR460" i="8" s="1"/>
  <c r="AQ460" i="8" s="1"/>
  <c r="AP460" i="8" s="1"/>
  <c r="AO460" i="8" s="1"/>
  <c r="AN460" i="8" s="1"/>
  <c r="AM460" i="8" s="1"/>
  <c r="AL460" i="8" s="1"/>
  <c r="V447" i="8"/>
  <c r="AC447" i="8"/>
  <c r="L447" i="8"/>
  <c r="V466" i="8"/>
  <c r="AC466" i="8"/>
  <c r="L466" i="8"/>
  <c r="AT476" i="8"/>
  <c r="AS476" i="8"/>
  <c r="AR476" i="8" s="1"/>
  <c r="AQ476" i="8" s="1"/>
  <c r="AP476" i="8" s="1"/>
  <c r="AO476" i="8" s="1"/>
  <c r="AN476" i="8" s="1"/>
  <c r="AM476" i="8" s="1"/>
  <c r="AL476" i="8" s="1"/>
  <c r="AC433" i="8"/>
  <c r="L433" i="8"/>
  <c r="V433" i="8"/>
  <c r="L522" i="8"/>
  <c r="AC522" i="8"/>
  <c r="V522" i="8"/>
  <c r="L449" i="8"/>
  <c r="V449" i="8"/>
  <c r="AC449" i="8"/>
  <c r="AC468" i="8"/>
  <c r="AT493" i="8"/>
  <c r="AS493" i="8" s="1"/>
  <c r="AR493" i="8" s="1"/>
  <c r="AQ493" i="8" s="1"/>
  <c r="AP493" i="8" s="1"/>
  <c r="AO493" i="8" s="1"/>
  <c r="AN493" i="8" s="1"/>
  <c r="AM493" i="8" s="1"/>
  <c r="AL493" i="8" s="1"/>
  <c r="AC486" i="8"/>
  <c r="L486" i="8"/>
  <c r="V486" i="8"/>
  <c r="S494" i="8"/>
  <c r="U494" i="8" s="1"/>
  <c r="V476" i="8"/>
  <c r="V532" i="8"/>
  <c r="AC532" i="8"/>
  <c r="L532" i="8"/>
  <c r="L528" i="8"/>
  <c r="V528" i="8"/>
  <c r="AC528" i="8"/>
  <c r="S535" i="8"/>
  <c r="U535" i="8" s="1"/>
  <c r="S552" i="8"/>
  <c r="U552" i="8" s="1"/>
  <c r="AT378" i="8"/>
  <c r="AS378" i="8" s="1"/>
  <c r="AR378" i="8" s="1"/>
  <c r="AQ378" i="8" s="1"/>
  <c r="AP378" i="8" s="1"/>
  <c r="AO378" i="8" s="1"/>
  <c r="AN378" i="8" s="1"/>
  <c r="AM378" i="8" s="1"/>
  <c r="AL378" i="8" s="1"/>
  <c r="L356" i="8"/>
  <c r="AC356" i="8"/>
  <c r="V356" i="8"/>
  <c r="AT355" i="8"/>
  <c r="AS355" i="8" s="1"/>
  <c r="AR355" i="8" s="1"/>
  <c r="AQ355" i="8" s="1"/>
  <c r="AP355" i="8" s="1"/>
  <c r="AO355" i="8" s="1"/>
  <c r="AN355" i="8" s="1"/>
  <c r="AM355" i="8" s="1"/>
  <c r="AL355" i="8" s="1"/>
  <c r="AT388" i="8"/>
  <c r="AS388" i="8" s="1"/>
  <c r="AR388" i="8" s="1"/>
  <c r="AQ388" i="8" s="1"/>
  <c r="AP388" i="8" s="1"/>
  <c r="AO388" i="8" s="1"/>
  <c r="AN388" i="8" s="1"/>
  <c r="AM388" i="8" s="1"/>
  <c r="AL388" i="8" s="1"/>
  <c r="AC380" i="8"/>
  <c r="V380" i="8"/>
  <c r="L380" i="8"/>
  <c r="AT430" i="8"/>
  <c r="AS430" i="8" s="1"/>
  <c r="AR430" i="8" s="1"/>
  <c r="AQ430" i="8" s="1"/>
  <c r="AP430" i="8" s="1"/>
  <c r="AO430" i="8" s="1"/>
  <c r="AN430" i="8" s="1"/>
  <c r="AM430" i="8" s="1"/>
  <c r="AL430" i="8" s="1"/>
  <c r="L454" i="8"/>
  <c r="AC454" i="8"/>
  <c r="V454" i="8"/>
  <c r="V434" i="8"/>
  <c r="AC434" i="8"/>
  <c r="L434" i="8"/>
  <c r="L425" i="8"/>
  <c r="AC425" i="8"/>
  <c r="V425" i="8"/>
  <c r="AQ452" i="8"/>
  <c r="AP452" i="8" s="1"/>
  <c r="AO452" i="8" s="1"/>
  <c r="AN452" i="8" s="1"/>
  <c r="AM452" i="8" s="1"/>
  <c r="AL452" i="8" s="1"/>
  <c r="AT452" i="8"/>
  <c r="AS452" i="8" s="1"/>
  <c r="AR452" i="8" s="1"/>
  <c r="AT479" i="8"/>
  <c r="AS479" i="8" s="1"/>
  <c r="AR479" i="8" s="1"/>
  <c r="AQ479" i="8" s="1"/>
  <c r="AP479" i="8" s="1"/>
  <c r="AO479" i="8" s="1"/>
  <c r="AN479" i="8" s="1"/>
  <c r="AM479" i="8" s="1"/>
  <c r="AL479" i="8" s="1"/>
  <c r="AC464" i="8"/>
  <c r="V464" i="8"/>
  <c r="L464" i="8"/>
  <c r="L475" i="8"/>
  <c r="V475" i="8"/>
  <c r="AC475" i="8"/>
  <c r="V525" i="8"/>
  <c r="AC525" i="8"/>
  <c r="L525" i="8"/>
  <c r="AT536" i="8"/>
  <c r="AS536" i="8" s="1"/>
  <c r="AR536" i="8" s="1"/>
  <c r="AQ536" i="8" s="1"/>
  <c r="AP536" i="8" s="1"/>
  <c r="AO536" i="8" s="1"/>
  <c r="AN536" i="8" s="1"/>
  <c r="AM536" i="8" s="1"/>
  <c r="AL536" i="8" s="1"/>
  <c r="V527" i="8"/>
  <c r="L497" i="8"/>
  <c r="AC497" i="8"/>
  <c r="V497" i="8"/>
  <c r="L501" i="8"/>
  <c r="AC501" i="8"/>
  <c r="V501" i="8"/>
  <c r="L505" i="8"/>
  <c r="AC505" i="8"/>
  <c r="V505" i="8"/>
  <c r="L510" i="8"/>
  <c r="AC510" i="8"/>
  <c r="V510" i="8"/>
  <c r="AT486" i="8"/>
  <c r="AS486" i="8" s="1"/>
  <c r="AR486" i="8" s="1"/>
  <c r="AQ486" i="8" s="1"/>
  <c r="AP486" i="8" s="1"/>
  <c r="AO486" i="8" s="1"/>
  <c r="AN486" i="8" s="1"/>
  <c r="AM486" i="8" s="1"/>
  <c r="AL486" i="8" s="1"/>
  <c r="AT494" i="8"/>
  <c r="AS494" i="8" s="1"/>
  <c r="AR494" i="8" s="1"/>
  <c r="AQ494" i="8" s="1"/>
  <c r="AP494" i="8" s="1"/>
  <c r="AO494" i="8" s="1"/>
  <c r="AN494" i="8" s="1"/>
  <c r="AM494" i="8" s="1"/>
  <c r="AL494" i="8" s="1"/>
  <c r="AT446" i="8"/>
  <c r="AS446" i="8" s="1"/>
  <c r="AR446" i="8" s="1"/>
  <c r="AQ446" i="8" s="1"/>
  <c r="AP446" i="8" s="1"/>
  <c r="AO446" i="8" s="1"/>
  <c r="AN446" i="8" s="1"/>
  <c r="AM446" i="8" s="1"/>
  <c r="AL446" i="8" s="1"/>
  <c r="S524" i="8"/>
  <c r="U524" i="8" s="1"/>
  <c r="AT511" i="8"/>
  <c r="AS511" i="8" s="1"/>
  <c r="AR511" i="8" s="1"/>
  <c r="AQ511" i="8" s="1"/>
  <c r="AP511" i="8" s="1"/>
  <c r="AO511" i="8" s="1"/>
  <c r="AN511" i="8" s="1"/>
  <c r="AM511" i="8" s="1"/>
  <c r="AL511" i="8" s="1"/>
  <c r="AC498" i="8"/>
  <c r="V502" i="8"/>
  <c r="V369" i="8"/>
  <c r="L369" i="8"/>
  <c r="AC369" i="8"/>
  <c r="AT353" i="8"/>
  <c r="AS353" i="8" s="1"/>
  <c r="AR353" i="8" s="1"/>
  <c r="AQ353" i="8" s="1"/>
  <c r="AP353" i="8" s="1"/>
  <c r="AO353" i="8" s="1"/>
  <c r="AN353" i="8" s="1"/>
  <c r="AM353" i="8" s="1"/>
  <c r="AL353" i="8" s="1"/>
  <c r="AT367" i="8"/>
  <c r="AS367" i="8" s="1"/>
  <c r="AR367" i="8" s="1"/>
  <c r="AQ367" i="8" s="1"/>
  <c r="AP367" i="8" s="1"/>
  <c r="AO367" i="8" s="1"/>
  <c r="AN367" i="8" s="1"/>
  <c r="AM367" i="8" s="1"/>
  <c r="AL367" i="8" s="1"/>
  <c r="S355" i="8"/>
  <c r="U355" i="8" s="1"/>
  <c r="AT357" i="8"/>
  <c r="AS357" i="8"/>
  <c r="AR357" i="8" s="1"/>
  <c r="AQ357" i="8" s="1"/>
  <c r="AP357" i="8" s="1"/>
  <c r="AO357" i="8" s="1"/>
  <c r="AN357" i="8" s="1"/>
  <c r="AM357" i="8" s="1"/>
  <c r="AL357" i="8" s="1"/>
  <c r="L352" i="8"/>
  <c r="AC352" i="8"/>
  <c r="V352" i="8"/>
  <c r="AC427" i="8"/>
  <c r="V427" i="8"/>
  <c r="L427" i="8"/>
  <c r="L370" i="8"/>
  <c r="AC370" i="8"/>
  <c r="V370" i="8"/>
  <c r="AT455" i="8"/>
  <c r="AS455" i="8" s="1"/>
  <c r="AR455" i="8" s="1"/>
  <c r="AQ455" i="8" s="1"/>
  <c r="AP455" i="8" s="1"/>
  <c r="AO455" i="8" s="1"/>
  <c r="AN455" i="8" s="1"/>
  <c r="AM455" i="8" s="1"/>
  <c r="AL455" i="8" s="1"/>
  <c r="AC387" i="8"/>
  <c r="L387" i="8"/>
  <c r="V387" i="8"/>
  <c r="AC472" i="8"/>
  <c r="L472" i="8"/>
  <c r="V472" i="8"/>
  <c r="L477" i="8"/>
  <c r="V477" i="8"/>
  <c r="AC477" i="8"/>
  <c r="AT464" i="8"/>
  <c r="AS464" i="8" s="1"/>
  <c r="AR464" i="8" s="1"/>
  <c r="AQ464" i="8" s="1"/>
  <c r="AP464" i="8" s="1"/>
  <c r="AO464" i="8" s="1"/>
  <c r="AN464" i="8" s="1"/>
  <c r="AM464" i="8" s="1"/>
  <c r="AL464" i="8" s="1"/>
  <c r="L487" i="8"/>
  <c r="AC487" i="8"/>
  <c r="V487" i="8"/>
  <c r="AT538" i="8"/>
  <c r="AS538" i="8" s="1"/>
  <c r="AR538" i="8" s="1"/>
  <c r="AQ538" i="8" s="1"/>
  <c r="AP538" i="8" s="1"/>
  <c r="AO538" i="8" s="1"/>
  <c r="AN538" i="8" s="1"/>
  <c r="AM538" i="8" s="1"/>
  <c r="AL538" i="8" s="1"/>
  <c r="V542" i="8"/>
  <c r="AC542" i="8"/>
  <c r="L542" i="8"/>
  <c r="S536" i="8"/>
  <c r="U536" i="8" s="1"/>
  <c r="S449" i="8"/>
  <c r="U449" i="8" s="1"/>
  <c r="AS496" i="8"/>
  <c r="AR496" i="8" s="1"/>
  <c r="AQ496" i="8" s="1"/>
  <c r="AP496" i="8" s="1"/>
  <c r="AO496" i="8" s="1"/>
  <c r="AN496" i="8" s="1"/>
  <c r="AM496" i="8" s="1"/>
  <c r="AL496" i="8" s="1"/>
  <c r="AT496" i="8"/>
  <c r="AR500" i="8"/>
  <c r="AQ500" i="8" s="1"/>
  <c r="AP500" i="8" s="1"/>
  <c r="AO500" i="8" s="1"/>
  <c r="AN500" i="8" s="1"/>
  <c r="AM500" i="8" s="1"/>
  <c r="AL500" i="8" s="1"/>
  <c r="AT500" i="8"/>
  <c r="AS500" i="8" s="1"/>
  <c r="AS504" i="8"/>
  <c r="AR504" i="8" s="1"/>
  <c r="AQ504" i="8" s="1"/>
  <c r="AP504" i="8" s="1"/>
  <c r="AO504" i="8" s="1"/>
  <c r="AN504" i="8" s="1"/>
  <c r="AM504" i="8" s="1"/>
  <c r="AL504" i="8" s="1"/>
  <c r="AT504" i="8"/>
  <c r="AT509" i="8"/>
  <c r="AS509" i="8" s="1"/>
  <c r="AR509" i="8" s="1"/>
  <c r="AQ509" i="8" s="1"/>
  <c r="AP509" i="8" s="1"/>
  <c r="AO509" i="8" s="1"/>
  <c r="AN509" i="8" s="1"/>
  <c r="AM509" i="8" s="1"/>
  <c r="AL509" i="8" s="1"/>
  <c r="S522" i="8"/>
  <c r="U522" i="8" s="1"/>
  <c r="S486" i="8"/>
  <c r="U486" i="8" s="1"/>
  <c r="AT502" i="8"/>
  <c r="AS502" i="8" s="1"/>
  <c r="AR502" i="8" s="1"/>
  <c r="AQ502" i="8" s="1"/>
  <c r="AP502" i="8" s="1"/>
  <c r="AO502" i="8" s="1"/>
  <c r="AN502" i="8" s="1"/>
  <c r="AM502" i="8" s="1"/>
  <c r="AL502" i="8" s="1"/>
  <c r="V551" i="8"/>
  <c r="L551" i="8"/>
  <c r="AC551" i="8"/>
  <c r="S490" i="8"/>
  <c r="U490" i="8" s="1"/>
  <c r="AC476" i="8"/>
  <c r="S446" i="8"/>
  <c r="U446" i="8" s="1"/>
  <c r="AS541" i="8"/>
  <c r="AR541" i="8" s="1"/>
  <c r="AQ541" i="8" s="1"/>
  <c r="AP541" i="8" s="1"/>
  <c r="AO541" i="8" s="1"/>
  <c r="AN541" i="8" s="1"/>
  <c r="AM541" i="8" s="1"/>
  <c r="AL541" i="8" s="1"/>
  <c r="AT541" i="8"/>
  <c r="L544" i="8"/>
  <c r="AC544" i="8"/>
  <c r="V544" i="8"/>
  <c r="V351" i="8"/>
  <c r="L351" i="8"/>
  <c r="AC351" i="8"/>
  <c r="AT363" i="8"/>
  <c r="AS363" i="8" s="1"/>
  <c r="AR363" i="8" s="1"/>
  <c r="AQ363" i="8" s="1"/>
  <c r="AP363" i="8" s="1"/>
  <c r="AO363" i="8" s="1"/>
  <c r="AN363" i="8" s="1"/>
  <c r="AM363" i="8" s="1"/>
  <c r="AL363" i="8" s="1"/>
  <c r="AT373" i="8"/>
  <c r="AS373" i="8" s="1"/>
  <c r="AR373" i="8" s="1"/>
  <c r="AQ373" i="8" s="1"/>
  <c r="AP373" i="8" s="1"/>
  <c r="AO373" i="8" s="1"/>
  <c r="AN373" i="8" s="1"/>
  <c r="AM373" i="8" s="1"/>
  <c r="AL373" i="8" s="1"/>
  <c r="S357" i="8"/>
  <c r="U357" i="8" s="1"/>
  <c r="AT426" i="8"/>
  <c r="AS426" i="8" s="1"/>
  <c r="AR426" i="8" s="1"/>
  <c r="AQ426" i="8" s="1"/>
  <c r="AP426" i="8" s="1"/>
  <c r="AO426" i="8" s="1"/>
  <c r="AN426" i="8" s="1"/>
  <c r="AM426" i="8" s="1"/>
  <c r="AL426" i="8" s="1"/>
  <c r="L364" i="8"/>
  <c r="AC364" i="8"/>
  <c r="V364" i="8"/>
  <c r="L374" i="8"/>
  <c r="AC374" i="8"/>
  <c r="V374" i="8"/>
  <c r="AT380" i="8"/>
  <c r="AS380" i="8" s="1"/>
  <c r="AR380" i="8" s="1"/>
  <c r="AQ380" i="8" s="1"/>
  <c r="AP380" i="8" s="1"/>
  <c r="AO380" i="8" s="1"/>
  <c r="AN380" i="8" s="1"/>
  <c r="AM380" i="8" s="1"/>
  <c r="AL380" i="8" s="1"/>
  <c r="AT432" i="8"/>
  <c r="AS432" i="8" s="1"/>
  <c r="AR432" i="8" s="1"/>
  <c r="AQ432" i="8" s="1"/>
  <c r="AP432" i="8" s="1"/>
  <c r="AO432" i="8" s="1"/>
  <c r="AN432" i="8" s="1"/>
  <c r="AM432" i="8" s="1"/>
  <c r="AL432" i="8" s="1"/>
  <c r="V367" i="8"/>
  <c r="V376" i="8"/>
  <c r="L443" i="8"/>
  <c r="V443" i="8"/>
  <c r="AC443" i="8"/>
  <c r="S455" i="8"/>
  <c r="U455" i="8" s="1"/>
  <c r="V460" i="8"/>
  <c r="AC460" i="8"/>
  <c r="L460" i="8"/>
  <c r="AC430" i="8"/>
  <c r="V458" i="8"/>
  <c r="V470" i="8"/>
  <c r="L470" i="8"/>
  <c r="AC470" i="8"/>
  <c r="S444" i="8"/>
  <c r="U444" i="8" s="1"/>
  <c r="L479" i="8"/>
  <c r="AC479" i="8"/>
  <c r="V479" i="8"/>
  <c r="AT387" i="8"/>
  <c r="AS387" i="8" s="1"/>
  <c r="AR387" i="8" s="1"/>
  <c r="AQ387" i="8" s="1"/>
  <c r="AP387" i="8" s="1"/>
  <c r="AO387" i="8" s="1"/>
  <c r="AN387" i="8" s="1"/>
  <c r="AM387" i="8" s="1"/>
  <c r="AL387" i="8" s="1"/>
  <c r="AT477" i="8"/>
  <c r="AS477" i="8" s="1"/>
  <c r="AR477" i="8" s="1"/>
  <c r="AQ477" i="8" s="1"/>
  <c r="AP477" i="8" s="1"/>
  <c r="AO477" i="8" s="1"/>
  <c r="AN477" i="8" s="1"/>
  <c r="AM477" i="8" s="1"/>
  <c r="AL477" i="8" s="1"/>
  <c r="S464" i="8"/>
  <c r="U464" i="8" s="1"/>
  <c r="AT523" i="8"/>
  <c r="AS523" i="8" s="1"/>
  <c r="AR523" i="8" s="1"/>
  <c r="AQ523" i="8" s="1"/>
  <c r="AP523" i="8" s="1"/>
  <c r="AO523" i="8" s="1"/>
  <c r="AN523" i="8" s="1"/>
  <c r="AM523" i="8" s="1"/>
  <c r="AL523" i="8" s="1"/>
  <c r="V523" i="8"/>
  <c r="S445" i="8"/>
  <c r="U445" i="8" s="1"/>
  <c r="AC527" i="8"/>
  <c r="S477" i="8"/>
  <c r="U477" i="8" s="1"/>
  <c r="S487" i="8"/>
  <c r="U487" i="8" s="1"/>
  <c r="AT513" i="8"/>
  <c r="AS513" i="8" s="1"/>
  <c r="AR513" i="8" s="1"/>
  <c r="AQ513" i="8" s="1"/>
  <c r="AP513" i="8" s="1"/>
  <c r="AO513" i="8" s="1"/>
  <c r="AN513" i="8" s="1"/>
  <c r="AM513" i="8" s="1"/>
  <c r="AL513" i="8" s="1"/>
  <c r="S493" i="8"/>
  <c r="U493" i="8" s="1"/>
  <c r="V543" i="8"/>
  <c r="L543" i="8"/>
  <c r="AC543" i="8"/>
  <c r="AT490" i="8"/>
  <c r="AS490" i="8" s="1"/>
  <c r="AR490" i="8" s="1"/>
  <c r="AQ490" i="8" s="1"/>
  <c r="AP490" i="8" s="1"/>
  <c r="AO490" i="8" s="1"/>
  <c r="AN490" i="8" s="1"/>
  <c r="AM490" i="8" s="1"/>
  <c r="AL490" i="8" s="1"/>
  <c r="V546" i="8"/>
  <c r="L546" i="8"/>
  <c r="AC546" i="8"/>
  <c r="V353" i="8"/>
  <c r="V534" i="8"/>
  <c r="AT506" i="8"/>
  <c r="AS506" i="8" s="1"/>
  <c r="AR506" i="8" s="1"/>
  <c r="AQ506" i="8" s="1"/>
  <c r="AP506" i="8" s="1"/>
  <c r="AO506" i="8" s="1"/>
  <c r="AN506" i="8" s="1"/>
  <c r="AM506" i="8" s="1"/>
  <c r="AL506" i="8" s="1"/>
  <c r="AC548" i="8"/>
  <c r="S544" i="8"/>
  <c r="U544" i="8" s="1"/>
  <c r="L537" i="8"/>
  <c r="V537" i="8"/>
  <c r="AC537" i="8"/>
  <c r="AC502" i="8"/>
  <c r="AC357" i="8"/>
  <c r="V357" i="8"/>
  <c r="L357" i="8"/>
  <c r="V378" i="8"/>
  <c r="AC378" i="8"/>
  <c r="L378" i="8"/>
  <c r="S363" i="8"/>
  <c r="U363" i="8" s="1"/>
  <c r="S373" i="8"/>
  <c r="U373" i="8" s="1"/>
  <c r="AT371" i="8"/>
  <c r="AS371" i="8" s="1"/>
  <c r="AR371" i="8" s="1"/>
  <c r="AQ371" i="8" s="1"/>
  <c r="AP371" i="8" s="1"/>
  <c r="AO371" i="8" s="1"/>
  <c r="AN371" i="8" s="1"/>
  <c r="AM371" i="8" s="1"/>
  <c r="AL371" i="8" s="1"/>
  <c r="V355" i="8"/>
  <c r="L355" i="8"/>
  <c r="AC355" i="8"/>
  <c r="V371" i="8"/>
  <c r="S380" i="8"/>
  <c r="U380" i="8" s="1"/>
  <c r="S432" i="8"/>
  <c r="U432" i="8" s="1"/>
  <c r="L379" i="8"/>
  <c r="V379" i="8"/>
  <c r="AC379" i="8"/>
  <c r="S429" i="8"/>
  <c r="U429" i="8" s="1"/>
  <c r="AC426" i="8"/>
  <c r="S454" i="8"/>
  <c r="U454" i="8" s="1"/>
  <c r="V480" i="8"/>
  <c r="AT472" i="8"/>
  <c r="AS472" i="8" s="1"/>
  <c r="AR472" i="8" s="1"/>
  <c r="AQ472" i="8" s="1"/>
  <c r="AP472" i="8" s="1"/>
  <c r="AO472" i="8" s="1"/>
  <c r="AN472" i="8" s="1"/>
  <c r="AM472" i="8" s="1"/>
  <c r="AL472" i="8" s="1"/>
  <c r="AT467" i="8"/>
  <c r="AS467" i="8" s="1"/>
  <c r="AR467" i="8" s="1"/>
  <c r="AQ467" i="8" s="1"/>
  <c r="AP467" i="8" s="1"/>
  <c r="AO467" i="8" s="1"/>
  <c r="AN467" i="8" s="1"/>
  <c r="AM467" i="8" s="1"/>
  <c r="AL467" i="8" s="1"/>
  <c r="V536" i="8"/>
  <c r="AC536" i="8"/>
  <c r="L536" i="8"/>
  <c r="S513" i="8"/>
  <c r="U513" i="8" s="1"/>
  <c r="AC506" i="8"/>
  <c r="V506" i="8"/>
  <c r="L506" i="8"/>
  <c r="AT548" i="8"/>
  <c r="AS548" i="8" s="1"/>
  <c r="AR548" i="8" s="1"/>
  <c r="AQ548" i="8" s="1"/>
  <c r="AP548" i="8" s="1"/>
  <c r="AO548" i="8" s="1"/>
  <c r="AN548" i="8" s="1"/>
  <c r="AM548" i="8" s="1"/>
  <c r="AL548" i="8" s="1"/>
  <c r="AC446" i="8"/>
  <c r="L446" i="8"/>
  <c r="V446" i="8"/>
  <c r="AT546" i="8"/>
  <c r="AS546" i="8" s="1"/>
  <c r="AR546" i="8" s="1"/>
  <c r="AQ546" i="8" s="1"/>
  <c r="AP546" i="8" s="1"/>
  <c r="AO546" i="8" s="1"/>
  <c r="AN546" i="8" s="1"/>
  <c r="AM546" i="8" s="1"/>
  <c r="AL546" i="8" s="1"/>
  <c r="S506" i="8"/>
  <c r="U506" i="8" s="1"/>
  <c r="AT544" i="8"/>
  <c r="AS544" i="8" s="1"/>
  <c r="AR544" i="8" s="1"/>
  <c r="AQ544" i="8" s="1"/>
  <c r="AP544" i="8" s="1"/>
  <c r="AO544" i="8" s="1"/>
  <c r="AN544" i="8" s="1"/>
  <c r="AM544" i="8" s="1"/>
  <c r="AL544" i="8" s="1"/>
  <c r="AT537" i="8"/>
  <c r="AS537" i="8" s="1"/>
  <c r="AR537" i="8" s="1"/>
  <c r="AQ537" i="8" s="1"/>
  <c r="AP537" i="8" s="1"/>
  <c r="AO537" i="8" s="1"/>
  <c r="AN537" i="8" s="1"/>
  <c r="AM537" i="8" s="1"/>
  <c r="AL537" i="8" s="1"/>
  <c r="V637" i="6"/>
  <c r="K637" i="6"/>
  <c r="V321" i="6"/>
  <c r="G354" i="6"/>
  <c r="V467" i="6"/>
  <c r="P363" i="6"/>
  <c r="V476" i="6"/>
  <c r="V482" i="6"/>
  <c r="S307" i="6"/>
  <c r="U307" i="6" s="1"/>
  <c r="V565" i="6"/>
  <c r="S322" i="6"/>
  <c r="U322" i="6" s="1"/>
  <c r="P364" i="6"/>
  <c r="V364" i="6" s="1"/>
  <c r="P520" i="6"/>
  <c r="S520" i="6" s="1"/>
  <c r="U520" i="6" s="1"/>
  <c r="S432" i="6"/>
  <c r="U432" i="6" s="1"/>
  <c r="G447" i="6"/>
  <c r="P484" i="6"/>
  <c r="V484" i="6" s="1"/>
  <c r="P495" i="6"/>
  <c r="S495" i="6" s="1"/>
  <c r="U495" i="6" s="1"/>
  <c r="P535" i="6"/>
  <c r="S535" i="6" s="1"/>
  <c r="U535" i="6" s="1"/>
  <c r="V280" i="6"/>
  <c r="P530" i="6"/>
  <c r="S530" i="6" s="1"/>
  <c r="U530" i="6" s="1"/>
  <c r="S607" i="6"/>
  <c r="U607" i="6" s="1"/>
  <c r="S271" i="6"/>
  <c r="U271" i="6" s="1"/>
  <c r="S343" i="6"/>
  <c r="U343" i="6" s="1"/>
  <c r="V248" i="6"/>
  <c r="G486" i="6"/>
  <c r="S452" i="6"/>
  <c r="U452" i="6" s="1"/>
  <c r="S531" i="6"/>
  <c r="U531" i="6" s="1"/>
  <c r="S291" i="6"/>
  <c r="U291" i="6" s="1"/>
  <c r="V595" i="6"/>
  <c r="P385" i="6"/>
  <c r="S385" i="6" s="1"/>
  <c r="U385" i="6" s="1"/>
  <c r="V424" i="6"/>
  <c r="S534" i="6"/>
  <c r="U534" i="6" s="1"/>
  <c r="S497" i="6"/>
  <c r="U497" i="6" s="1"/>
  <c r="P384" i="6"/>
  <c r="S371" i="6"/>
  <c r="U371" i="6" s="1"/>
  <c r="S445" i="6"/>
  <c r="U445" i="6" s="1"/>
  <c r="S413" i="6"/>
  <c r="U413" i="6" s="1"/>
  <c r="S637" i="6"/>
  <c r="U637" i="6" s="1"/>
  <c r="S295" i="6"/>
  <c r="U295" i="6" s="1"/>
  <c r="G526" i="6"/>
  <c r="S526" i="6" s="1"/>
  <c r="U526" i="6" s="1"/>
  <c r="S378" i="6"/>
  <c r="U378" i="6" s="1"/>
  <c r="G470" i="6"/>
  <c r="G521" i="6"/>
  <c r="V521" i="6" s="1"/>
  <c r="G464" i="6"/>
  <c r="S464" i="6" s="1"/>
  <c r="U464" i="6" s="1"/>
  <c r="L476" i="6"/>
  <c r="V546" i="6"/>
  <c r="S422" i="6"/>
  <c r="U422" i="6" s="1"/>
  <c r="V473" i="6"/>
  <c r="V535" i="6"/>
  <c r="L535" i="6"/>
  <c r="L477" i="6"/>
  <c r="L495" i="6"/>
  <c r="L484" i="6"/>
  <c r="S484" i="6"/>
  <c r="U484" i="6" s="1"/>
  <c r="G583" i="6"/>
  <c r="P583" i="6"/>
  <c r="P84" i="6"/>
  <c r="P620" i="6"/>
  <c r="S620" i="6" s="1"/>
  <c r="U620" i="6" s="1"/>
  <c r="S398" i="6"/>
  <c r="U398" i="6" s="1"/>
  <c r="S436" i="6"/>
  <c r="U436" i="6" s="1"/>
  <c r="S303" i="6"/>
  <c r="U303" i="6" s="1"/>
  <c r="V346" i="6"/>
  <c r="S423" i="6"/>
  <c r="U423" i="6" s="1"/>
  <c r="P370" i="6"/>
  <c r="S370" i="6" s="1"/>
  <c r="U370" i="6" s="1"/>
  <c r="P511" i="6"/>
  <c r="S511" i="6" s="1"/>
  <c r="U511" i="6" s="1"/>
  <c r="G532" i="6"/>
  <c r="V532" i="6" s="1"/>
  <c r="G550" i="6"/>
  <c r="S550" i="6" s="1"/>
  <c r="U550" i="6" s="1"/>
  <c r="S493" i="6"/>
  <c r="U493" i="6" s="1"/>
  <c r="S475" i="6"/>
  <c r="U475" i="6" s="1"/>
  <c r="G608" i="6"/>
  <c r="P608" i="6"/>
  <c r="G541" i="6"/>
  <c r="P609" i="6"/>
  <c r="G609" i="6"/>
  <c r="P441" i="6"/>
  <c r="G524" i="6"/>
  <c r="G503" i="6"/>
  <c r="P380" i="6"/>
  <c r="G380" i="6"/>
  <c r="S595" i="6"/>
  <c r="U595" i="6" s="1"/>
  <c r="G166" i="6"/>
  <c r="P166" i="6"/>
  <c r="G73" i="6"/>
  <c r="P73" i="6"/>
  <c r="G591" i="6"/>
  <c r="P591" i="6"/>
  <c r="S591" i="6" s="1"/>
  <c r="U591" i="6" s="1"/>
  <c r="V613" i="6"/>
  <c r="G599" i="6"/>
  <c r="P599" i="6"/>
  <c r="V447" i="6"/>
  <c r="L447" i="6"/>
  <c r="G584" i="6"/>
  <c r="P584" i="6"/>
  <c r="S623" i="6"/>
  <c r="U623" i="6" s="1"/>
  <c r="V176" i="6"/>
  <c r="P126" i="6"/>
  <c r="S126" i="6" s="1"/>
  <c r="U126" i="6" s="1"/>
  <c r="L388" i="6"/>
  <c r="L473" i="6"/>
  <c r="S506" i="6"/>
  <c r="U506" i="6" s="1"/>
  <c r="G501" i="6"/>
  <c r="S501" i="6" s="1"/>
  <c r="U501" i="6" s="1"/>
  <c r="G581" i="6"/>
  <c r="K581" i="6" s="1"/>
  <c r="P581" i="6"/>
  <c r="S499" i="6"/>
  <c r="U499" i="6" s="1"/>
  <c r="G611" i="6"/>
  <c r="P611" i="6"/>
  <c r="S545" i="6"/>
  <c r="U545" i="6" s="1"/>
  <c r="P387" i="6"/>
  <c r="G485" i="6"/>
  <c r="G577" i="6"/>
  <c r="K577" i="6" s="1"/>
  <c r="P577" i="6"/>
  <c r="G617" i="6"/>
  <c r="P617" i="6"/>
  <c r="S617" i="6" s="1"/>
  <c r="U617" i="6" s="1"/>
  <c r="D15" i="6"/>
  <c r="C19" i="6" s="1"/>
  <c r="G638" i="6"/>
  <c r="S406" i="6"/>
  <c r="U406" i="6" s="1"/>
  <c r="P39" i="6"/>
  <c r="P83" i="6"/>
  <c r="P193" i="6"/>
  <c r="S193" i="6" s="1"/>
  <c r="U193" i="6" s="1"/>
  <c r="S227" i="6"/>
  <c r="U227" i="6" s="1"/>
  <c r="S645" i="6"/>
  <c r="U645" i="6" s="1"/>
  <c r="S364" i="6"/>
  <c r="U364" i="6" s="1"/>
  <c r="S427" i="6"/>
  <c r="U427" i="6" s="1"/>
  <c r="S373" i="6"/>
  <c r="U373" i="6" s="1"/>
  <c r="L521" i="6"/>
  <c r="S486" i="6"/>
  <c r="U486" i="6" s="1"/>
  <c r="S522" i="6"/>
  <c r="U522" i="6" s="1"/>
  <c r="G588" i="6"/>
  <c r="K588" i="6" s="1"/>
  <c r="P588" i="6"/>
  <c r="G508" i="6"/>
  <c r="S508" i="6" s="1"/>
  <c r="U508" i="6" s="1"/>
  <c r="P468" i="6"/>
  <c r="G600" i="6"/>
  <c r="P600" i="6"/>
  <c r="S600" i="6" s="1"/>
  <c r="U600" i="6" s="1"/>
  <c r="G376" i="6"/>
  <c r="G466" i="6"/>
  <c r="P580" i="6"/>
  <c r="G580" i="6"/>
  <c r="P442" i="6"/>
  <c r="S442" i="6" s="1"/>
  <c r="U442" i="6" s="1"/>
  <c r="G442" i="6"/>
  <c r="G587" i="6"/>
  <c r="P587" i="6"/>
  <c r="S587" i="6" s="1"/>
  <c r="U587" i="6" s="1"/>
  <c r="G21" i="6"/>
  <c r="H21" i="6" s="1"/>
  <c r="D16" i="6"/>
  <c r="D19" i="6" s="1"/>
  <c r="S467" i="6"/>
  <c r="U467" i="6" s="1"/>
  <c r="S332" i="6"/>
  <c r="U332" i="6" s="1"/>
  <c r="G596" i="6"/>
  <c r="K596" i="6" s="1"/>
  <c r="P596" i="6"/>
  <c r="S131" i="6"/>
  <c r="U131" i="6" s="1"/>
  <c r="S143" i="6"/>
  <c r="U143" i="6" s="1"/>
  <c r="P70" i="6"/>
  <c r="S70" i="6" s="1"/>
  <c r="U70" i="6" s="1"/>
  <c r="P198" i="6"/>
  <c r="S355" i="6"/>
  <c r="U355" i="6" s="1"/>
  <c r="S384" i="6"/>
  <c r="U384" i="6" s="1"/>
  <c r="G621" i="6"/>
  <c r="P621" i="6"/>
  <c r="G603" i="6"/>
  <c r="P603" i="6"/>
  <c r="P477" i="6"/>
  <c r="S477" i="6" s="1"/>
  <c r="U477" i="6" s="1"/>
  <c r="G597" i="6"/>
  <c r="P597" i="6"/>
  <c r="S186" i="6"/>
  <c r="U186" i="6" s="1"/>
  <c r="S517" i="6"/>
  <c r="U517" i="6" s="1"/>
  <c r="V286" i="6"/>
  <c r="S285" i="6"/>
  <c r="U285" i="6" s="1"/>
  <c r="S574" i="6"/>
  <c r="U574" i="6" s="1"/>
  <c r="S147" i="6"/>
  <c r="U147" i="6" s="1"/>
  <c r="V184" i="6"/>
  <c r="P36" i="6"/>
  <c r="S36" i="6" s="1"/>
  <c r="U36" i="6" s="1"/>
  <c r="P27" i="6"/>
  <c r="V27" i="6" s="1"/>
  <c r="P369" i="6"/>
  <c r="S369" i="6" s="1"/>
  <c r="U369" i="6" s="1"/>
  <c r="P444" i="6"/>
  <c r="S444" i="6" s="1"/>
  <c r="U444" i="6" s="1"/>
  <c r="P502" i="6"/>
  <c r="S502" i="6" s="1"/>
  <c r="U502" i="6" s="1"/>
  <c r="S533" i="6"/>
  <c r="U533" i="6" s="1"/>
  <c r="G585" i="6"/>
  <c r="P585" i="6"/>
  <c r="S585" i="6" s="1"/>
  <c r="U585" i="6" s="1"/>
  <c r="G425" i="6"/>
  <c r="G474" i="6"/>
  <c r="G454" i="6"/>
  <c r="G604" i="6"/>
  <c r="P604" i="6"/>
  <c r="S356" i="6"/>
  <c r="U356" i="6" s="1"/>
  <c r="G122" i="6"/>
  <c r="P122" i="6"/>
  <c r="S122" i="6" s="1"/>
  <c r="U122" i="6" s="1"/>
  <c r="P626" i="6"/>
  <c r="P214" i="6"/>
  <c r="P121" i="6"/>
  <c r="S121" i="6" s="1"/>
  <c r="U121" i="6" s="1"/>
  <c r="S125" i="6"/>
  <c r="U125" i="6" s="1"/>
  <c r="S388" i="6"/>
  <c r="U388" i="6" s="1"/>
  <c r="G539" i="6"/>
  <c r="L539" i="6" s="1"/>
  <c r="G504" i="6"/>
  <c r="S504" i="6" s="1"/>
  <c r="U504" i="6" s="1"/>
  <c r="L545" i="6"/>
  <c r="V545" i="6"/>
  <c r="G592" i="6"/>
  <c r="P592" i="6"/>
  <c r="G579" i="6"/>
  <c r="P579" i="6"/>
  <c r="S376" i="6"/>
  <c r="U376" i="6" s="1"/>
  <c r="G612" i="6"/>
  <c r="P612" i="6"/>
  <c r="S612" i="6" s="1"/>
  <c r="U612" i="6" s="1"/>
  <c r="G605" i="6"/>
  <c r="P605" i="6"/>
  <c r="P542" i="6"/>
  <c r="G542" i="6"/>
  <c r="S170" i="6"/>
  <c r="U170" i="6" s="1"/>
  <c r="V223" i="6"/>
  <c r="S347" i="6"/>
  <c r="U347" i="6" s="1"/>
  <c r="S255" i="6"/>
  <c r="U255" i="6" s="1"/>
  <c r="P38" i="6"/>
  <c r="V38" i="6" s="1"/>
  <c r="P56" i="6"/>
  <c r="P169" i="6"/>
  <c r="V169" i="6" s="1"/>
  <c r="S351" i="6"/>
  <c r="U351" i="6" s="1"/>
  <c r="S447" i="6"/>
  <c r="U447" i="6" s="1"/>
  <c r="P488" i="6"/>
  <c r="S488" i="6" s="1"/>
  <c r="U488" i="6" s="1"/>
  <c r="V531" i="6"/>
  <c r="V507" i="6"/>
  <c r="S456" i="6"/>
  <c r="U456" i="6" s="1"/>
  <c r="S481" i="6"/>
  <c r="U481" i="6" s="1"/>
  <c r="S470" i="6"/>
  <c r="U470" i="6" s="1"/>
  <c r="G589" i="6"/>
  <c r="P589" i="6"/>
  <c r="G443" i="6"/>
  <c r="G593" i="6"/>
  <c r="P593" i="6"/>
  <c r="S593" i="6" s="1"/>
  <c r="U593" i="6" s="1"/>
  <c r="P379" i="6"/>
  <c r="G576" i="6"/>
  <c r="P576" i="6"/>
  <c r="G616" i="6"/>
  <c r="P616" i="6"/>
  <c r="G430" i="6"/>
  <c r="V491" i="6"/>
  <c r="G217" i="6"/>
  <c r="P217" i="6"/>
  <c r="P458" i="6"/>
  <c r="V357" i="6"/>
  <c r="L357" i="6"/>
  <c r="V463" i="6"/>
  <c r="L463" i="6"/>
  <c r="V498" i="6"/>
  <c r="V465" i="6"/>
  <c r="L465" i="6"/>
  <c r="V543" i="6"/>
  <c r="L543" i="6"/>
  <c r="V374" i="6"/>
  <c r="L374" i="6"/>
  <c r="L532" i="6"/>
  <c r="L479" i="6"/>
  <c r="V479" i="6"/>
  <c r="V378" i="6"/>
  <c r="L378" i="6"/>
  <c r="V432" i="6"/>
  <c r="L432" i="6"/>
  <c r="V355" i="6"/>
  <c r="L355" i="6"/>
  <c r="V373" i="6"/>
  <c r="L373" i="6"/>
  <c r="V471" i="6"/>
  <c r="L471" i="6"/>
  <c r="L422" i="6"/>
  <c r="V422" i="6"/>
  <c r="S465" i="6"/>
  <c r="U465" i="6" s="1"/>
  <c r="V530" i="6"/>
  <c r="S543" i="6"/>
  <c r="U543" i="6" s="1"/>
  <c r="S479" i="6"/>
  <c r="U479" i="6" s="1"/>
  <c r="L493" i="6"/>
  <c r="V493" i="6"/>
  <c r="V351" i="6"/>
  <c r="L351" i="6"/>
  <c r="L369" i="6"/>
  <c r="V461" i="6"/>
  <c r="L461" i="6"/>
  <c r="L444" i="6"/>
  <c r="S359" i="6"/>
  <c r="U359" i="6" s="1"/>
  <c r="S377" i="6"/>
  <c r="U377" i="6" s="1"/>
  <c r="S457" i="6"/>
  <c r="U457" i="6" s="1"/>
  <c r="V509" i="6"/>
  <c r="L509" i="6"/>
  <c r="S368" i="6"/>
  <c r="U368" i="6" s="1"/>
  <c r="S544" i="6"/>
  <c r="U544" i="6" s="1"/>
  <c r="V356" i="6"/>
  <c r="L356" i="6"/>
  <c r="L497" i="6"/>
  <c r="V497" i="6"/>
  <c r="S549" i="6"/>
  <c r="U549" i="6" s="1"/>
  <c r="V492" i="6"/>
  <c r="L492" i="6"/>
  <c r="S431" i="6"/>
  <c r="U431" i="6" s="1"/>
  <c r="L384" i="6"/>
  <c r="V384" i="6"/>
  <c r="V494" i="6"/>
  <c r="L550" i="6"/>
  <c r="V550" i="6"/>
  <c r="L475" i="6"/>
  <c r="V475" i="6"/>
  <c r="S354" i="6"/>
  <c r="U354" i="6" s="1"/>
  <c r="V385" i="6"/>
  <c r="L385" i="6"/>
  <c r="S372" i="6"/>
  <c r="U372" i="6" s="1"/>
  <c r="L359" i="6"/>
  <c r="V359" i="6"/>
  <c r="L377" i="6"/>
  <c r="V377" i="6"/>
  <c r="V457" i="6"/>
  <c r="L457" i="6"/>
  <c r="V525" i="6"/>
  <c r="L525" i="6"/>
  <c r="L368" i="6"/>
  <c r="V368" i="6"/>
  <c r="S540" i="6"/>
  <c r="U540" i="6" s="1"/>
  <c r="L544" i="6"/>
  <c r="V544" i="6"/>
  <c r="S363" i="6"/>
  <c r="U363" i="6" s="1"/>
  <c r="V549" i="6"/>
  <c r="L549" i="6"/>
  <c r="L431" i="6"/>
  <c r="V431" i="6"/>
  <c r="L456" i="6"/>
  <c r="V456" i="6"/>
  <c r="L486" i="6"/>
  <c r="V486" i="6"/>
  <c r="L522" i="6"/>
  <c r="V522" i="6"/>
  <c r="L354" i="6"/>
  <c r="V354" i="6"/>
  <c r="L372" i="6"/>
  <c r="V372" i="6"/>
  <c r="V478" i="6"/>
  <c r="L478" i="6"/>
  <c r="V469" i="6"/>
  <c r="L469" i="6"/>
  <c r="L462" i="6"/>
  <c r="V462" i="6"/>
  <c r="L540" i="6"/>
  <c r="V540" i="6"/>
  <c r="V488" i="6"/>
  <c r="V363" i="6"/>
  <c r="L363" i="6"/>
  <c r="L510" i="6"/>
  <c r="V510" i="6"/>
  <c r="V504" i="6"/>
  <c r="L504" i="6"/>
  <c r="V496" i="6"/>
  <c r="L496" i="6"/>
  <c r="S357" i="6"/>
  <c r="U357" i="6" s="1"/>
  <c r="V423" i="6"/>
  <c r="L423" i="6"/>
  <c r="V452" i="6"/>
  <c r="L452" i="6"/>
  <c r="S352" i="6"/>
  <c r="U352" i="6" s="1"/>
  <c r="L450" i="6"/>
  <c r="V450" i="6"/>
  <c r="S469" i="6"/>
  <c r="U469" i="6" s="1"/>
  <c r="S462" i="6"/>
  <c r="U462" i="6" s="1"/>
  <c r="S426" i="6"/>
  <c r="U426" i="6" s="1"/>
  <c r="V502" i="6"/>
  <c r="S510" i="6"/>
  <c r="U510" i="6" s="1"/>
  <c r="S496" i="6"/>
  <c r="U496" i="6" s="1"/>
  <c r="V371" i="6"/>
  <c r="L371" i="6"/>
  <c r="S509" i="6"/>
  <c r="U509" i="6" s="1"/>
  <c r="L526" i="6"/>
  <c r="L533" i="6"/>
  <c r="V533" i="6"/>
  <c r="V352" i="6"/>
  <c r="L352" i="6"/>
  <c r="L370" i="6"/>
  <c r="V500" i="6"/>
  <c r="L500" i="6"/>
  <c r="L426" i="6"/>
  <c r="V426" i="6"/>
  <c r="V353" i="6"/>
  <c r="L353" i="6"/>
  <c r="V523" i="6"/>
  <c r="L364" i="6"/>
  <c r="V427" i="6"/>
  <c r="L427" i="6"/>
  <c r="S478" i="6"/>
  <c r="U478" i="6" s="1"/>
  <c r="V367" i="6"/>
  <c r="L367" i="6"/>
  <c r="S463" i="6"/>
  <c r="U463" i="6" s="1"/>
  <c r="L534" i="6"/>
  <c r="V534" i="6"/>
  <c r="L506" i="6"/>
  <c r="V506" i="6"/>
  <c r="S374" i="6"/>
  <c r="U374" i="6" s="1"/>
  <c r="V453" i="6"/>
  <c r="L453" i="6"/>
  <c r="L481" i="6"/>
  <c r="V481" i="6"/>
  <c r="L548" i="6"/>
  <c r="V548" i="6"/>
  <c r="G24" i="1"/>
  <c r="P24" i="1"/>
  <c r="S120" i="1"/>
  <c r="U120" i="1" s="1"/>
  <c r="S208" i="1"/>
  <c r="U208" i="1" s="1"/>
  <c r="V49" i="1"/>
  <c r="S103" i="1"/>
  <c r="U103" i="1" s="1"/>
  <c r="S565" i="1"/>
  <c r="U565" i="1" s="1"/>
  <c r="S368" i="1"/>
  <c r="U368" i="1" s="1"/>
  <c r="S450" i="1"/>
  <c r="U450" i="1" s="1"/>
  <c r="S363" i="1"/>
  <c r="U363" i="1" s="1"/>
  <c r="S431" i="1"/>
  <c r="U431" i="1" s="1"/>
  <c r="V496" i="1"/>
  <c r="L496" i="1"/>
  <c r="V524" i="1"/>
  <c r="L524" i="1"/>
  <c r="V376" i="1"/>
  <c r="L376" i="1"/>
  <c r="S196" i="1"/>
  <c r="U196" i="1" s="1"/>
  <c r="S132" i="1"/>
  <c r="U132" i="1" s="1"/>
  <c r="S556" i="1"/>
  <c r="U556" i="1" s="1"/>
  <c r="S376" i="1"/>
  <c r="U376" i="1" s="1"/>
  <c r="S544" i="1"/>
  <c r="U544" i="1" s="1"/>
  <c r="P316" i="1"/>
  <c r="G316" i="1"/>
  <c r="K316" i="1" s="1"/>
  <c r="V521" i="1"/>
  <c r="L521" i="1"/>
  <c r="V454" i="1"/>
  <c r="L454" i="1"/>
  <c r="S499" i="1"/>
  <c r="U499" i="1" s="1"/>
  <c r="S334" i="1"/>
  <c r="U334" i="1" s="1"/>
  <c r="V485" i="1"/>
  <c r="L485" i="1"/>
  <c r="V542" i="1"/>
  <c r="L542" i="1"/>
  <c r="V499" i="1"/>
  <c r="L499" i="1"/>
  <c r="D15" i="1"/>
  <c r="C19" i="1" s="1"/>
  <c r="S122" i="1"/>
  <c r="U122" i="1" s="1"/>
  <c r="S355" i="1"/>
  <c r="U355" i="1" s="1"/>
  <c r="S384" i="1"/>
  <c r="U384" i="1" s="1"/>
  <c r="S378" i="1"/>
  <c r="U378" i="1" s="1"/>
  <c r="S541" i="1"/>
  <c r="U541" i="1" s="1"/>
  <c r="S372" i="1"/>
  <c r="U372" i="1" s="1"/>
  <c r="S485" i="1"/>
  <c r="U485" i="1" s="1"/>
  <c r="S542" i="1"/>
  <c r="U542" i="1" s="1"/>
  <c r="S428" i="1"/>
  <c r="U428" i="1" s="1"/>
  <c r="S408" i="1"/>
  <c r="U408" i="1" s="1"/>
  <c r="P130" i="1"/>
  <c r="G130" i="1"/>
  <c r="I130" i="1" s="1"/>
  <c r="V357" i="1"/>
  <c r="L357" i="1"/>
  <c r="S642" i="1"/>
  <c r="U642" i="1" s="1"/>
  <c r="S155" i="1"/>
  <c r="U155" i="1" s="1"/>
  <c r="S573" i="1"/>
  <c r="U573" i="1" s="1"/>
  <c r="S537" i="1"/>
  <c r="U537" i="1" s="1"/>
  <c r="S192" i="1"/>
  <c r="U192" i="1" s="1"/>
  <c r="S299" i="1"/>
  <c r="U299" i="1" s="1"/>
  <c r="S475" i="1"/>
  <c r="U475" i="1" s="1"/>
  <c r="P224" i="1"/>
  <c r="G224" i="1"/>
  <c r="V504" i="1"/>
  <c r="L504" i="1"/>
  <c r="V532" i="1"/>
  <c r="L532" i="1"/>
  <c r="V417" i="1"/>
  <c r="L426" i="1"/>
  <c r="V426" i="1"/>
  <c r="V444" i="1"/>
  <c r="L444" i="1"/>
  <c r="L377" i="1"/>
  <c r="V377" i="1"/>
  <c r="V550" i="1"/>
  <c r="L550" i="1"/>
  <c r="L359" i="1"/>
  <c r="V359" i="1"/>
  <c r="L462" i="1"/>
  <c r="V462" i="1"/>
  <c r="L470" i="1"/>
  <c r="V470" i="1"/>
  <c r="L368" i="1"/>
  <c r="V368" i="1"/>
  <c r="L450" i="1"/>
  <c r="V450" i="1"/>
  <c r="V363" i="1"/>
  <c r="L363" i="1"/>
  <c r="L431" i="1"/>
  <c r="V431" i="1"/>
  <c r="V427" i="1"/>
  <c r="L427" i="1"/>
  <c r="L466" i="1"/>
  <c r="V466" i="1"/>
  <c r="S550" i="1"/>
  <c r="U550" i="1" s="1"/>
  <c r="V545" i="1"/>
  <c r="L545" i="1"/>
  <c r="V533" i="1"/>
  <c r="V369" i="1"/>
  <c r="L369" i="1"/>
  <c r="V471" i="1"/>
  <c r="L471" i="1"/>
  <c r="V385" i="1"/>
  <c r="L385" i="1"/>
  <c r="S432" i="1"/>
  <c r="U432" i="1" s="1"/>
  <c r="L354" i="1"/>
  <c r="V354" i="1"/>
  <c r="S466" i="1"/>
  <c r="U466" i="1" s="1"/>
  <c r="L475" i="1"/>
  <c r="V475" i="1"/>
  <c r="V374" i="1"/>
  <c r="S545" i="1"/>
  <c r="U545" i="1" s="1"/>
  <c r="V541" i="1"/>
  <c r="L541" i="1"/>
  <c r="V493" i="1"/>
  <c r="V380" i="1"/>
  <c r="L380" i="1"/>
  <c r="L478" i="1"/>
  <c r="V478" i="1"/>
  <c r="V432" i="1"/>
  <c r="L432" i="1"/>
  <c r="S423" i="1"/>
  <c r="U423" i="1" s="1"/>
  <c r="V356" i="1"/>
  <c r="L356" i="1"/>
  <c r="S471" i="1"/>
  <c r="U471" i="1" s="1"/>
  <c r="V481" i="1"/>
  <c r="V548" i="1"/>
  <c r="S356" i="1"/>
  <c r="U356" i="1" s="1"/>
  <c r="L479" i="1"/>
  <c r="V479" i="1"/>
  <c r="V373" i="1"/>
  <c r="L373" i="1"/>
  <c r="V423" i="1"/>
  <c r="L423" i="1"/>
  <c r="V367" i="1"/>
  <c r="L367" i="1"/>
  <c r="V486" i="1"/>
  <c r="S462" i="1"/>
  <c r="U462" i="1" s="1"/>
  <c r="S443" i="1"/>
  <c r="U443" i="1" s="1"/>
  <c r="V355" i="1"/>
  <c r="L355" i="1"/>
  <c r="L456" i="1"/>
  <c r="V456" i="1"/>
  <c r="L384" i="1"/>
  <c r="V384" i="1"/>
  <c r="V378" i="1"/>
  <c r="L378" i="1"/>
  <c r="S457" i="1"/>
  <c r="U457" i="1" s="1"/>
  <c r="V497" i="1"/>
  <c r="V477" i="1"/>
  <c r="V501" i="1"/>
  <c r="V543" i="1"/>
  <c r="L372" i="1"/>
  <c r="V372" i="1"/>
  <c r="V510" i="1"/>
  <c r="S351" i="1"/>
  <c r="U351" i="1" s="1"/>
  <c r="S452" i="1"/>
  <c r="U452" i="1" s="1"/>
  <c r="S478" i="1"/>
  <c r="U478" i="1" s="1"/>
  <c r="L443" i="1"/>
  <c r="V443" i="1"/>
  <c r="V371" i="1"/>
  <c r="L371" i="1"/>
  <c r="V457" i="1"/>
  <c r="L457" i="1"/>
  <c r="S380" i="1"/>
  <c r="U380" i="1" s="1"/>
  <c r="V522" i="1"/>
  <c r="S422" i="1"/>
  <c r="U422" i="1" s="1"/>
  <c r="V539" i="1"/>
  <c r="V351" i="1"/>
  <c r="L351" i="1"/>
  <c r="V452" i="1"/>
  <c r="L452" i="1"/>
  <c r="V353" i="1"/>
  <c r="L353" i="1"/>
  <c r="V465" i="1"/>
  <c r="L465" i="1"/>
  <c r="S426" i="1"/>
  <c r="U426" i="1" s="1"/>
  <c r="S444" i="1"/>
  <c r="U444" i="1" s="1"/>
  <c r="S377" i="1"/>
  <c r="U377" i="1" s="1"/>
  <c r="S359" i="1"/>
  <c r="U359" i="1" s="1"/>
  <c r="V526" i="1"/>
  <c r="V506" i="1"/>
  <c r="L422" i="1"/>
  <c r="V422" i="1"/>
  <c r="S655" i="1"/>
  <c r="U655" i="1" s="1"/>
  <c r="U260" i="8"/>
  <c r="S435" i="6"/>
  <c r="U435" i="6" s="1"/>
  <c r="S93" i="8"/>
  <c r="AC561" i="8"/>
  <c r="S25" i="6"/>
  <c r="U25" i="6" s="1"/>
  <c r="AC327" i="11"/>
  <c r="V271" i="1"/>
  <c r="S515" i="1"/>
  <c r="U515" i="1" s="1"/>
  <c r="V347" i="1"/>
  <c r="V156" i="1"/>
  <c r="S110" i="1"/>
  <c r="U110" i="1" s="1"/>
  <c r="V152" i="6"/>
  <c r="V153" i="6"/>
  <c r="V102" i="1"/>
  <c r="S59" i="11"/>
  <c r="AD59" i="11" s="1"/>
  <c r="S306" i="6"/>
  <c r="U306" i="6" s="1"/>
  <c r="S325" i="8"/>
  <c r="U325" i="8" s="1"/>
  <c r="V59" i="11"/>
  <c r="AC560" i="8"/>
  <c r="V53" i="6"/>
  <c r="U610" i="8"/>
  <c r="S436" i="8"/>
  <c r="U436" i="8" s="1"/>
  <c r="S70" i="1"/>
  <c r="U70" i="1" s="1"/>
  <c r="S93" i="1"/>
  <c r="U93" i="1" s="1"/>
  <c r="V160" i="1"/>
  <c r="V150" i="1"/>
  <c r="V381" i="6"/>
  <c r="V448" i="6"/>
  <c r="V418" i="6"/>
  <c r="S99" i="6"/>
  <c r="U99" i="6" s="1"/>
  <c r="S439" i="9"/>
  <c r="U439" i="9" s="1"/>
  <c r="AC274" i="8"/>
  <c r="V560" i="8"/>
  <c r="AC240" i="8"/>
  <c r="S565" i="8"/>
  <c r="U565" i="8" s="1"/>
  <c r="AC659" i="8"/>
  <c r="S123" i="6"/>
  <c r="U123" i="6" s="1"/>
  <c r="V439" i="6"/>
  <c r="AE35" i="8"/>
  <c r="AC111" i="9"/>
  <c r="AC612" i="8"/>
  <c r="AC130" i="8"/>
  <c r="AC176" i="8"/>
  <c r="V240" i="8"/>
  <c r="S604" i="9"/>
  <c r="U604" i="9" s="1"/>
  <c r="S113" i="1"/>
  <c r="U113" i="1" s="1"/>
  <c r="V273" i="6"/>
  <c r="AF70" i="11"/>
  <c r="V434" i="6"/>
  <c r="V641" i="8"/>
  <c r="V522" i="11"/>
  <c r="V625" i="8"/>
  <c r="V659" i="8"/>
  <c r="U41" i="8"/>
  <c r="AE41" i="8"/>
  <c r="S395" i="6"/>
  <c r="U395" i="6" s="1"/>
  <c r="V395" i="6"/>
  <c r="S415" i="6"/>
  <c r="U415" i="6" s="1"/>
  <c r="V415" i="6"/>
  <c r="S505" i="6"/>
  <c r="U505" i="6" s="1"/>
  <c r="S565" i="9"/>
  <c r="U565" i="9" s="1"/>
  <c r="AC633" i="11"/>
  <c r="AC314" i="11"/>
  <c r="V291" i="11"/>
  <c r="V103" i="9"/>
  <c r="AC90" i="9"/>
  <c r="U123" i="11"/>
  <c r="AC489" i="8"/>
  <c r="S120" i="6"/>
  <c r="U120" i="6" s="1"/>
  <c r="V120" i="6"/>
  <c r="S296" i="6"/>
  <c r="U296" i="6" s="1"/>
  <c r="V296" i="6"/>
  <c r="S272" i="1"/>
  <c r="U272" i="1" s="1"/>
  <c r="S569" i="6"/>
  <c r="U569" i="6" s="1"/>
  <c r="S221" i="8"/>
  <c r="U221" i="8" s="1"/>
  <c r="S160" i="11"/>
  <c r="AC563" i="11"/>
  <c r="S314" i="11"/>
  <c r="S103" i="9"/>
  <c r="U103" i="9" s="1"/>
  <c r="S90" i="9"/>
  <c r="AC228" i="11"/>
  <c r="AC93" i="8"/>
  <c r="AC166" i="8"/>
  <c r="V73" i="8"/>
  <c r="V362" i="9"/>
  <c r="V82" i="9"/>
  <c r="AC163" i="8"/>
  <c r="AC22" i="11"/>
  <c r="AC73" i="8"/>
  <c r="V644" i="6"/>
  <c r="V173" i="6"/>
  <c r="S173" i="6"/>
  <c r="U173" i="6" s="1"/>
  <c r="S86" i="11"/>
  <c r="AD86" i="11" s="1"/>
  <c r="V433" i="9"/>
  <c r="V460" i="1"/>
  <c r="V339" i="6"/>
  <c r="S120" i="8"/>
  <c r="S333" i="11"/>
  <c r="S199" i="6"/>
  <c r="U199" i="6" s="1"/>
  <c r="V551" i="11"/>
  <c r="V248" i="9"/>
  <c r="S561" i="8"/>
  <c r="U561" i="8" s="1"/>
  <c r="AC455" i="9"/>
  <c r="V228" i="11"/>
  <c r="S115" i="9"/>
  <c r="S149" i="9"/>
  <c r="U149" i="9" s="1"/>
  <c r="S28" i="9"/>
  <c r="U28" i="9" s="1"/>
  <c r="AC82" i="9"/>
  <c r="S163" i="8"/>
  <c r="U163" i="8" s="1"/>
  <c r="V22" i="11"/>
  <c r="V109" i="8"/>
  <c r="S375" i="6"/>
  <c r="U375" i="6" s="1"/>
  <c r="V375" i="6"/>
  <c r="V645" i="6"/>
  <c r="S218" i="6"/>
  <c r="U218" i="6" s="1"/>
  <c r="S210" i="6"/>
  <c r="U210" i="6" s="1"/>
  <c r="S315" i="11"/>
  <c r="AF315" i="11" s="1"/>
  <c r="V325" i="8"/>
  <c r="AC248" i="9"/>
  <c r="S612" i="8"/>
  <c r="U612" i="8" s="1"/>
  <c r="S102" i="9"/>
  <c r="AC625" i="8"/>
  <c r="S405" i="6"/>
  <c r="U405" i="6" s="1"/>
  <c r="V491" i="8"/>
  <c r="S39" i="9"/>
  <c r="U39" i="9" s="1"/>
  <c r="AC343" i="9"/>
  <c r="V562" i="6"/>
  <c r="S350" i="6"/>
  <c r="U350" i="6" s="1"/>
  <c r="V350" i="6"/>
  <c r="V127" i="6"/>
  <c r="S127" i="6"/>
  <c r="U127" i="6" s="1"/>
  <c r="V316" i="8"/>
  <c r="S316" i="8"/>
  <c r="AE316" i="8" s="1"/>
  <c r="V140" i="6"/>
  <c r="S268" i="6"/>
  <c r="U268" i="6" s="1"/>
  <c r="V268" i="6"/>
  <c r="G39" i="3"/>
  <c r="S415" i="1"/>
  <c r="U415" i="1" s="1"/>
  <c r="V256" i="6"/>
  <c r="V160" i="11"/>
  <c r="AC50" i="9"/>
  <c r="V346" i="9"/>
  <c r="S609" i="9"/>
  <c r="U609" i="9" s="1"/>
  <c r="V86" i="11"/>
  <c r="V571" i="8"/>
  <c r="V594" i="8"/>
  <c r="V593" i="1"/>
  <c r="S414" i="8"/>
  <c r="U414" i="8" s="1"/>
  <c r="AC39" i="9"/>
  <c r="AC326" i="9"/>
  <c r="AC208" i="8"/>
  <c r="V120" i="8"/>
  <c r="V263" i="1"/>
  <c r="V55" i="6"/>
  <c r="S55" i="6"/>
  <c r="U55" i="6" s="1"/>
  <c r="V290" i="6"/>
  <c r="S290" i="6"/>
  <c r="U290" i="6" s="1"/>
  <c r="S34" i="6"/>
  <c r="U34" i="6" s="1"/>
  <c r="V34" i="6"/>
  <c r="S222" i="6"/>
  <c r="U222" i="6" s="1"/>
  <c r="V222" i="6"/>
  <c r="V313" i="8"/>
  <c r="V143" i="11"/>
  <c r="AF185" i="11"/>
  <c r="V520" i="11"/>
  <c r="V111" i="9"/>
  <c r="S489" i="8"/>
  <c r="U489" i="8" s="1"/>
  <c r="AC414" i="8"/>
  <c r="V604" i="9"/>
  <c r="V108" i="9"/>
  <c r="AC109" i="8"/>
  <c r="S571" i="6"/>
  <c r="U571" i="6" s="1"/>
  <c r="V571" i="6"/>
  <c r="V86" i="6"/>
  <c r="S86" i="6"/>
  <c r="U86" i="6" s="1"/>
  <c r="V281" i="6"/>
  <c r="S281" i="6"/>
  <c r="U281" i="6" s="1"/>
  <c r="K646" i="6"/>
  <c r="V646" i="6"/>
  <c r="S646" i="6"/>
  <c r="U646" i="6" s="1"/>
  <c r="Z46" i="1"/>
  <c r="Y47" i="1"/>
  <c r="S654" i="1"/>
  <c r="U654" i="1" s="1"/>
  <c r="V654" i="1"/>
  <c r="K654" i="1"/>
  <c r="O646" i="9"/>
  <c r="O645" i="9"/>
  <c r="O644" i="9"/>
  <c r="AC646" i="9"/>
  <c r="V646" i="9"/>
  <c r="K646" i="9"/>
  <c r="AT646" i="9"/>
  <c r="AS646" i="9"/>
  <c r="AR646" i="9" s="1"/>
  <c r="AQ646" i="9" s="1"/>
  <c r="AP646" i="9" s="1"/>
  <c r="AO646" i="9" s="1"/>
  <c r="AN646" i="9" s="1"/>
  <c r="AM646" i="9" s="1"/>
  <c r="AL646" i="9" s="1"/>
  <c r="S646" i="9"/>
  <c r="U646" i="9" s="1"/>
  <c r="AT644" i="9"/>
  <c r="AS644" i="9" s="1"/>
  <c r="AR644" i="9" s="1"/>
  <c r="AQ644" i="9" s="1"/>
  <c r="AP644" i="9" s="1"/>
  <c r="AO644" i="9" s="1"/>
  <c r="AN644" i="9" s="1"/>
  <c r="AM644" i="9" s="1"/>
  <c r="AL644" i="9" s="1"/>
  <c r="AT645" i="9"/>
  <c r="AS645" i="9" s="1"/>
  <c r="AR645" i="9" s="1"/>
  <c r="AQ645" i="9" s="1"/>
  <c r="AP645" i="9" s="1"/>
  <c r="AO645" i="9" s="1"/>
  <c r="AN645" i="9" s="1"/>
  <c r="AM645" i="9" s="1"/>
  <c r="AL645" i="9" s="1"/>
  <c r="S644" i="9"/>
  <c r="U644" i="9" s="1"/>
  <c r="S645" i="9"/>
  <c r="U645" i="9" s="1"/>
  <c r="V644" i="9"/>
  <c r="K644" i="9"/>
  <c r="AC644" i="9"/>
  <c r="K645" i="9"/>
  <c r="AC645" i="9"/>
  <c r="V645" i="9"/>
  <c r="BA51" i="8"/>
  <c r="AZ51" i="8" s="1"/>
  <c r="AX51" i="8" s="1"/>
  <c r="BB51" i="8"/>
  <c r="BA46" i="8"/>
  <c r="AZ46" i="8" s="1"/>
  <c r="AX46" i="8" s="1"/>
  <c r="BB46" i="8"/>
  <c r="BA52" i="8"/>
  <c r="AZ52" i="8" s="1"/>
  <c r="AX52" i="8" s="1"/>
  <c r="BB52" i="8"/>
  <c r="BA49" i="8"/>
  <c r="AZ49" i="8" s="1"/>
  <c r="AX49" i="8" s="1"/>
  <c r="BB49" i="8"/>
  <c r="BA45" i="8"/>
  <c r="AZ45" i="8" s="1"/>
  <c r="AX45" i="8" s="1"/>
  <c r="BB45" i="8"/>
  <c r="BA50" i="8"/>
  <c r="AZ50" i="8" s="1"/>
  <c r="AX50" i="8" s="1"/>
  <c r="BB50" i="8"/>
  <c r="BA48" i="8"/>
  <c r="AZ48" i="8" s="1"/>
  <c r="AX48" i="8" s="1"/>
  <c r="BB48" i="8"/>
  <c r="BA47" i="8"/>
  <c r="AZ47" i="8" s="1"/>
  <c r="AX47" i="8" s="1"/>
  <c r="BB47" i="8"/>
  <c r="O659" i="8"/>
  <c r="O658" i="8"/>
  <c r="O657" i="8"/>
  <c r="V657" i="8"/>
  <c r="K657" i="8"/>
  <c r="AC657" i="8"/>
  <c r="AT659" i="8"/>
  <c r="AS659" i="8" s="1"/>
  <c r="AR659" i="8" s="1"/>
  <c r="AQ659" i="8" s="1"/>
  <c r="AP659" i="8" s="1"/>
  <c r="AO659" i="8" s="1"/>
  <c r="AN659" i="8" s="1"/>
  <c r="AM659" i="8" s="1"/>
  <c r="AL659" i="8" s="1"/>
  <c r="AT658" i="8"/>
  <c r="AS658" i="8" s="1"/>
  <c r="AR658" i="8" s="1"/>
  <c r="AQ658" i="8" s="1"/>
  <c r="AP658" i="8" s="1"/>
  <c r="AO658" i="8" s="1"/>
  <c r="AN658" i="8" s="1"/>
  <c r="AM658" i="8" s="1"/>
  <c r="AL658" i="8" s="1"/>
  <c r="AT657" i="8"/>
  <c r="AS657" i="8" s="1"/>
  <c r="AR657" i="8" s="1"/>
  <c r="AQ657" i="8" s="1"/>
  <c r="AP657" i="8" s="1"/>
  <c r="AO657" i="8" s="1"/>
  <c r="AN657" i="8" s="1"/>
  <c r="AM657" i="8" s="1"/>
  <c r="AL657" i="8" s="1"/>
  <c r="S657" i="8"/>
  <c r="U657" i="8" s="1"/>
  <c r="K658" i="8"/>
  <c r="AC658" i="8"/>
  <c r="V658" i="8"/>
  <c r="O650" i="11"/>
  <c r="O649" i="11"/>
  <c r="O648" i="11"/>
  <c r="AT649" i="11"/>
  <c r="AS649" i="11" s="1"/>
  <c r="AR649" i="11" s="1"/>
  <c r="AQ649" i="11" s="1"/>
  <c r="AP649" i="11" s="1"/>
  <c r="AO649" i="11" s="1"/>
  <c r="AN649" i="11" s="1"/>
  <c r="AM649" i="11" s="1"/>
  <c r="AL649" i="11" s="1"/>
  <c r="U649" i="11"/>
  <c r="AF649" i="11"/>
  <c r="V649" i="11"/>
  <c r="K649" i="11"/>
  <c r="AC649" i="11"/>
  <c r="S648" i="11"/>
  <c r="AT650" i="11"/>
  <c r="AS650" i="11" s="1"/>
  <c r="AR650" i="11" s="1"/>
  <c r="AQ650" i="11" s="1"/>
  <c r="AP650" i="11" s="1"/>
  <c r="AO650" i="11" s="1"/>
  <c r="AN650" i="11" s="1"/>
  <c r="AM650" i="11" s="1"/>
  <c r="AL650" i="11" s="1"/>
  <c r="U650" i="11"/>
  <c r="AF650" i="11"/>
  <c r="V648" i="11"/>
  <c r="K648" i="11"/>
  <c r="AC648" i="11"/>
  <c r="AT648" i="11"/>
  <c r="AS648" i="11" s="1"/>
  <c r="AR648" i="11" s="1"/>
  <c r="AQ648" i="11" s="1"/>
  <c r="AP648" i="11" s="1"/>
  <c r="AO648" i="11" s="1"/>
  <c r="AN648" i="11" s="1"/>
  <c r="AM648" i="11" s="1"/>
  <c r="AL648" i="11" s="1"/>
  <c r="K650" i="11"/>
  <c r="AC650" i="11"/>
  <c r="V650" i="11"/>
  <c r="S226" i="9"/>
  <c r="AC41" i="9"/>
  <c r="AC365" i="9"/>
  <c r="S546" i="11"/>
  <c r="U546" i="11" s="1"/>
  <c r="S125" i="1"/>
  <c r="U125" i="1" s="1"/>
  <c r="AC297" i="8"/>
  <c r="S233" i="9"/>
  <c r="U233" i="9" s="1"/>
  <c r="V514" i="1"/>
  <c r="AC417" i="8"/>
  <c r="V125" i="8"/>
  <c r="S75" i="1"/>
  <c r="U75" i="1" s="1"/>
  <c r="V74" i="1"/>
  <c r="V580" i="1"/>
  <c r="S580" i="1"/>
  <c r="U580" i="1" s="1"/>
  <c r="S261" i="1"/>
  <c r="U261" i="1" s="1"/>
  <c r="V261" i="1"/>
  <c r="S169" i="1"/>
  <c r="U169" i="1" s="1"/>
  <c r="V169" i="1"/>
  <c r="V449" i="1"/>
  <c r="S449" i="1"/>
  <c r="U449" i="1" s="1"/>
  <c r="V406" i="1"/>
  <c r="S406" i="1"/>
  <c r="U406" i="1" s="1"/>
  <c r="V566" i="1"/>
  <c r="S566" i="1"/>
  <c r="U566" i="1" s="1"/>
  <c r="S42" i="1"/>
  <c r="U42" i="1" s="1"/>
  <c r="V42" i="1"/>
  <c r="S412" i="1"/>
  <c r="U412" i="1" s="1"/>
  <c r="V118" i="1"/>
  <c r="V207" i="6"/>
  <c r="AE254" i="8"/>
  <c r="V381" i="9"/>
  <c r="S522" i="11"/>
  <c r="V386" i="8"/>
  <c r="V330" i="8"/>
  <c r="S269" i="8"/>
  <c r="V476" i="11"/>
  <c r="V121" i="9"/>
  <c r="S47" i="1"/>
  <c r="U47" i="1" s="1"/>
  <c r="V47" i="1"/>
  <c r="S139" i="1"/>
  <c r="U139" i="1" s="1"/>
  <c r="V139" i="1"/>
  <c r="AC568" i="8"/>
  <c r="V262" i="1"/>
  <c r="S239" i="6"/>
  <c r="U239" i="6" s="1"/>
  <c r="S218" i="9"/>
  <c r="U218" i="9" s="1"/>
  <c r="AC218" i="9"/>
  <c r="V134" i="9"/>
  <c r="V413" i="8"/>
  <c r="V23" i="1"/>
  <c r="AC612" i="9"/>
  <c r="V118" i="6"/>
  <c r="V254" i="8"/>
  <c r="AC254" i="8"/>
  <c r="AC161" i="8"/>
  <c r="S490" i="1"/>
  <c r="U490" i="1" s="1"/>
  <c r="V490" i="1"/>
  <c r="S505" i="1"/>
  <c r="U505" i="1" s="1"/>
  <c r="V505" i="1"/>
  <c r="S128" i="1"/>
  <c r="U128" i="1" s="1"/>
  <c r="V128" i="1"/>
  <c r="S92" i="1"/>
  <c r="U92" i="1" s="1"/>
  <c r="V92" i="1"/>
  <c r="V136" i="1"/>
  <c r="S220" i="8"/>
  <c r="U220" i="8" s="1"/>
  <c r="AC373" i="11"/>
  <c r="S117" i="6"/>
  <c r="U117" i="6" s="1"/>
  <c r="G28" i="3"/>
  <c r="S134" i="9"/>
  <c r="U134" i="9" s="1"/>
  <c r="AC413" i="8"/>
  <c r="V612" i="9"/>
  <c r="AC129" i="9"/>
  <c r="V159" i="1"/>
  <c r="V226" i="9"/>
  <c r="AC125" i="8"/>
  <c r="S290" i="1"/>
  <c r="U290" i="1" s="1"/>
  <c r="V290" i="1"/>
  <c r="S613" i="1"/>
  <c r="U613" i="1" s="1"/>
  <c r="V613" i="1"/>
  <c r="V202" i="1"/>
  <c r="S202" i="1"/>
  <c r="U202" i="1" s="1"/>
  <c r="S264" i="8"/>
  <c r="V264" i="8"/>
  <c r="AC641" i="8"/>
  <c r="AE322" i="8"/>
  <c r="S373" i="11"/>
  <c r="U373" i="11" s="1"/>
  <c r="AC141" i="9"/>
  <c r="S330" i="8"/>
  <c r="U330" i="8" s="1"/>
  <c r="V292" i="8"/>
  <c r="V358" i="6"/>
  <c r="V585" i="8"/>
  <c r="AC410" i="8"/>
  <c r="S129" i="9"/>
  <c r="U129" i="9" s="1"/>
  <c r="AC219" i="8"/>
  <c r="G27" i="3"/>
  <c r="V46" i="1"/>
  <c r="S574" i="1"/>
  <c r="U574" i="1" s="1"/>
  <c r="V574" i="1"/>
  <c r="S404" i="1"/>
  <c r="U404" i="1" s="1"/>
  <c r="V404" i="1"/>
  <c r="S365" i="1"/>
  <c r="U365" i="1" s="1"/>
  <c r="V365" i="1"/>
  <c r="V594" i="11"/>
  <c r="AE125" i="8"/>
  <c r="AC104" i="9"/>
  <c r="V141" i="9"/>
  <c r="AC233" i="9"/>
  <c r="AC292" i="8"/>
  <c r="V410" i="8"/>
  <c r="S219" i="8"/>
  <c r="U219" i="8" s="1"/>
  <c r="S333" i="1"/>
  <c r="U333" i="1" s="1"/>
  <c r="V333" i="1"/>
  <c r="S31" i="1"/>
  <c r="U31" i="1" s="1"/>
  <c r="V31" i="1"/>
  <c r="V135" i="1"/>
  <c r="S135" i="1"/>
  <c r="U135" i="1" s="1"/>
  <c r="V57" i="1"/>
  <c r="S57" i="1"/>
  <c r="U57" i="1" s="1"/>
  <c r="S605" i="1"/>
  <c r="U605" i="1" s="1"/>
  <c r="V605" i="1"/>
  <c r="AC594" i="11"/>
  <c r="S381" i="9"/>
  <c r="U381" i="9" s="1"/>
  <c r="AC585" i="8"/>
  <c r="V131" i="1"/>
  <c r="S161" i="8"/>
  <c r="S411" i="1"/>
  <c r="U411" i="1" s="1"/>
  <c r="V411" i="1"/>
  <c r="S342" i="1"/>
  <c r="U342" i="1" s="1"/>
  <c r="V342" i="1"/>
  <c r="AF511" i="11"/>
  <c r="U511" i="11"/>
  <c r="U400" i="11"/>
  <c r="AF400" i="11"/>
  <c r="S40" i="8"/>
  <c r="AE40" i="8" s="1"/>
  <c r="S570" i="6"/>
  <c r="U570" i="6" s="1"/>
  <c r="S433" i="9"/>
  <c r="U433" i="9" s="1"/>
  <c r="V106" i="1"/>
  <c r="S257" i="8"/>
  <c r="U257" i="8" s="1"/>
  <c r="AC594" i="9"/>
  <c r="S126" i="9"/>
  <c r="V315" i="11"/>
  <c r="S270" i="11"/>
  <c r="U270" i="11" s="1"/>
  <c r="AC166" i="11"/>
  <c r="S70" i="9"/>
  <c r="V102" i="9"/>
  <c r="V28" i="9"/>
  <c r="S206" i="9"/>
  <c r="U206" i="9" s="1"/>
  <c r="AC24" i="8"/>
  <c r="S339" i="9"/>
  <c r="U339" i="9" s="1"/>
  <c r="V409" i="11"/>
  <c r="V155" i="11"/>
  <c r="AC85" i="8"/>
  <c r="S95" i="8"/>
  <c r="U95" i="8" s="1"/>
  <c r="V581" i="8"/>
  <c r="V365" i="9"/>
  <c r="AC546" i="11"/>
  <c r="S393" i="9"/>
  <c r="S409" i="11"/>
  <c r="AB409" i="11" s="1"/>
  <c r="AC291" i="11"/>
  <c r="V318" i="8"/>
  <c r="U132" i="8"/>
  <c r="S57" i="8"/>
  <c r="AC362" i="9"/>
  <c r="S254" i="6"/>
  <c r="U254" i="6" s="1"/>
  <c r="AC189" i="11"/>
  <c r="S302" i="11"/>
  <c r="U302" i="11" s="1"/>
  <c r="AC405" i="11"/>
  <c r="S192" i="9"/>
  <c r="U192" i="9" s="1"/>
  <c r="V599" i="11"/>
  <c r="S512" i="1"/>
  <c r="U512" i="1" s="1"/>
  <c r="S114" i="1"/>
  <c r="U114" i="1" s="1"/>
  <c r="V25" i="1"/>
  <c r="S69" i="1"/>
  <c r="U69" i="1" s="1"/>
  <c r="V212" i="1"/>
  <c r="V293" i="1"/>
  <c r="S31" i="6"/>
  <c r="U31" i="6" s="1"/>
  <c r="V646" i="8"/>
  <c r="S87" i="11"/>
  <c r="V266" i="11"/>
  <c r="V94" i="6"/>
  <c r="S143" i="11"/>
  <c r="S50" i="9"/>
  <c r="U50" i="9" s="1"/>
  <c r="AC591" i="11"/>
  <c r="V302" i="11"/>
  <c r="V290" i="11"/>
  <c r="AC509" i="11"/>
  <c r="V283" i="11"/>
  <c r="AC389" i="9"/>
  <c r="AC298" i="8"/>
  <c r="AC55" i="9"/>
  <c r="AC604" i="8"/>
  <c r="V405" i="11"/>
  <c r="V600" i="8"/>
  <c r="S595" i="8"/>
  <c r="U595" i="8" s="1"/>
  <c r="AC213" i="8"/>
  <c r="V68" i="9"/>
  <c r="AC108" i="9"/>
  <c r="AE225" i="8"/>
  <c r="V102" i="8"/>
  <c r="S599" i="11"/>
  <c r="AC48" i="8"/>
  <c r="V185" i="1"/>
  <c r="S242" i="6"/>
  <c r="U242" i="6" s="1"/>
  <c r="S55" i="1"/>
  <c r="U55" i="1" s="1"/>
  <c r="V151" i="1"/>
  <c r="V182" i="1"/>
  <c r="AE183" i="8"/>
  <c r="V409" i="9"/>
  <c r="S633" i="11"/>
  <c r="AF633" i="11" s="1"/>
  <c r="S158" i="11"/>
  <c r="U158" i="11" s="1"/>
  <c r="AC266" i="11"/>
  <c r="V340" i="6"/>
  <c r="AC68" i="11"/>
  <c r="AC126" i="9"/>
  <c r="V270" i="11"/>
  <c r="V139" i="11"/>
  <c r="AC139" i="9"/>
  <c r="V70" i="9"/>
  <c r="V176" i="9"/>
  <c r="S55" i="9"/>
  <c r="U55" i="9" s="1"/>
  <c r="S155" i="11"/>
  <c r="AF155" i="11" s="1"/>
  <c r="V531" i="8"/>
  <c r="AC531" i="8"/>
  <c r="S148" i="9"/>
  <c r="U148" i="9" s="1"/>
  <c r="S24" i="9"/>
  <c r="S68" i="9"/>
  <c r="AE68" i="9" s="1"/>
  <c r="V192" i="9"/>
  <c r="AC589" i="9"/>
  <c r="V343" i="9"/>
  <c r="V38" i="8"/>
  <c r="S620" i="8"/>
  <c r="U620" i="8" s="1"/>
  <c r="S326" i="8"/>
  <c r="U326" i="8" s="1"/>
  <c r="S516" i="6"/>
  <c r="U516" i="6" s="1"/>
  <c r="S234" i="6"/>
  <c r="U234" i="6" s="1"/>
  <c r="S68" i="11"/>
  <c r="AB68" i="11" s="1"/>
  <c r="S139" i="11"/>
  <c r="AC281" i="11"/>
  <c r="V36" i="8"/>
  <c r="AC271" i="9"/>
  <c r="V206" i="9"/>
  <c r="S127" i="9"/>
  <c r="U127" i="9" s="1"/>
  <c r="V609" i="9"/>
  <c r="U201" i="11"/>
  <c r="AF201" i="11"/>
  <c r="U341" i="11"/>
  <c r="AF341" i="11"/>
  <c r="U476" i="11"/>
  <c r="V87" i="8"/>
  <c r="AC87" i="8"/>
  <c r="S87" i="8"/>
  <c r="S598" i="9"/>
  <c r="U598" i="9" s="1"/>
  <c r="V598" i="9"/>
  <c r="S585" i="9"/>
  <c r="U585" i="9" s="1"/>
  <c r="V585" i="9"/>
  <c r="S36" i="9"/>
  <c r="AC36" i="9"/>
  <c r="S232" i="9"/>
  <c r="V232" i="9"/>
  <c r="AC232" i="9"/>
  <c r="S220" i="9"/>
  <c r="V220" i="9"/>
  <c r="AC220" i="9"/>
  <c r="AC329" i="9"/>
  <c r="V329" i="9"/>
  <c r="AC78" i="9"/>
  <c r="V78" i="9"/>
  <c r="AC61" i="9"/>
  <c r="V61" i="9"/>
  <c r="V392" i="9"/>
  <c r="AC392" i="9"/>
  <c r="V106" i="9"/>
  <c r="S106" i="9"/>
  <c r="AC106" i="9"/>
  <c r="V54" i="9"/>
  <c r="S54" i="9"/>
  <c r="AC54" i="9"/>
  <c r="V582" i="8"/>
  <c r="AC582" i="8"/>
  <c r="S582" i="8"/>
  <c r="S242" i="8"/>
  <c r="AC242" i="8"/>
  <c r="V242" i="8"/>
  <c r="S293" i="8"/>
  <c r="V293" i="8"/>
  <c r="AC293" i="8"/>
  <c r="S64" i="8"/>
  <c r="U64" i="8" s="1"/>
  <c r="V64" i="8"/>
  <c r="AC64" i="8"/>
  <c r="V314" i="8"/>
  <c r="AC314" i="8"/>
  <c r="S314" i="8"/>
  <c r="S588" i="8"/>
  <c r="AC588" i="8"/>
  <c r="V588" i="8"/>
  <c r="S283" i="8"/>
  <c r="U283" i="8" s="1"/>
  <c r="AC283" i="8"/>
  <c r="V283" i="8"/>
  <c r="S45" i="8"/>
  <c r="AC45" i="8"/>
  <c r="V45" i="8"/>
  <c r="AC406" i="8"/>
  <c r="S406" i="8"/>
  <c r="V406" i="8"/>
  <c r="S222" i="8"/>
  <c r="U222" i="8" s="1"/>
  <c r="AC222" i="8"/>
  <c r="V222" i="8"/>
  <c r="S147" i="8"/>
  <c r="V147" i="8"/>
  <c r="AC278" i="8"/>
  <c r="S278" i="8"/>
  <c r="V278" i="8"/>
  <c r="S174" i="8"/>
  <c r="V174" i="8"/>
  <c r="AC174" i="8"/>
  <c r="AC96" i="8"/>
  <c r="V96" i="8"/>
  <c r="S289" i="8"/>
  <c r="U289" i="8" s="1"/>
  <c r="V289" i="8"/>
  <c r="AC289" i="8"/>
  <c r="S42" i="8"/>
  <c r="AC42" i="8"/>
  <c r="V42" i="8"/>
  <c r="S104" i="8"/>
  <c r="AE104" i="8" s="1"/>
  <c r="AC104" i="8"/>
  <c r="S392" i="8"/>
  <c r="AC392" i="8"/>
  <c r="V392" i="8"/>
  <c r="V50" i="8"/>
  <c r="AC50" i="8"/>
  <c r="V383" i="11"/>
  <c r="U579" i="8"/>
  <c r="S105" i="9"/>
  <c r="AF637" i="11"/>
  <c r="AB185" i="11"/>
  <c r="S252" i="9"/>
  <c r="U252" i="9" s="1"/>
  <c r="AC388" i="11"/>
  <c r="V274" i="8"/>
  <c r="S176" i="9"/>
  <c r="U176" i="9" s="1"/>
  <c r="V95" i="8"/>
  <c r="AE95" i="8"/>
  <c r="S318" i="8"/>
  <c r="U318" i="8" s="1"/>
  <c r="V181" i="6"/>
  <c r="S235" i="6"/>
  <c r="U235" i="6" s="1"/>
  <c r="S317" i="6"/>
  <c r="U317" i="6" s="1"/>
  <c r="V213" i="8"/>
  <c r="AC283" i="9"/>
  <c r="AC225" i="8"/>
  <c r="AC147" i="8"/>
  <c r="U144" i="8"/>
  <c r="AE144" i="8"/>
  <c r="V144" i="8"/>
  <c r="AC144" i="8"/>
  <c r="V61" i="1"/>
  <c r="S61" i="1"/>
  <c r="U61" i="1" s="1"/>
  <c r="S126" i="1"/>
  <c r="U126" i="1" s="1"/>
  <c r="V126" i="1"/>
  <c r="S215" i="1"/>
  <c r="U215" i="1" s="1"/>
  <c r="V215" i="1"/>
  <c r="S117" i="8"/>
  <c r="V117" i="8"/>
  <c r="AC117" i="8"/>
  <c r="S601" i="9"/>
  <c r="U601" i="9" s="1"/>
  <c r="AC601" i="9"/>
  <c r="V49" i="9"/>
  <c r="AC49" i="9"/>
  <c r="AC400" i="9"/>
  <c r="V400" i="9"/>
  <c r="S205" i="9"/>
  <c r="AC205" i="9"/>
  <c r="AC210" i="9"/>
  <c r="V210" i="9"/>
  <c r="S284" i="9"/>
  <c r="AC284" i="9"/>
  <c r="V284" i="9"/>
  <c r="S25" i="9"/>
  <c r="U25" i="9" s="1"/>
  <c r="V25" i="9"/>
  <c r="AC25" i="9"/>
  <c r="S160" i="9"/>
  <c r="U160" i="9" s="1"/>
  <c r="V160" i="9"/>
  <c r="AC160" i="9"/>
  <c r="AC110" i="9"/>
  <c r="V110" i="9"/>
  <c r="AC335" i="9"/>
  <c r="V335" i="9"/>
  <c r="S335" i="9"/>
  <c r="U335" i="9" s="1"/>
  <c r="S95" i="9"/>
  <c r="AC95" i="9"/>
  <c r="V95" i="9"/>
  <c r="AC121" i="8"/>
  <c r="V121" i="8"/>
  <c r="S121" i="8"/>
  <c r="S539" i="8"/>
  <c r="AC539" i="8"/>
  <c r="AC517" i="8"/>
  <c r="V517" i="8"/>
  <c r="S517" i="8"/>
  <c r="V244" i="8"/>
  <c r="AC244" i="8"/>
  <c r="S244" i="8"/>
  <c r="AC573" i="8"/>
  <c r="S573" i="8"/>
  <c r="U573" i="8" s="1"/>
  <c r="V558" i="8"/>
  <c r="AC558" i="8"/>
  <c r="S558" i="8"/>
  <c r="U558" i="8" s="1"/>
  <c r="V224" i="8"/>
  <c r="S224" i="8"/>
  <c r="V267" i="8"/>
  <c r="S267" i="8"/>
  <c r="AC267" i="8"/>
  <c r="S441" i="8"/>
  <c r="U441" i="8" s="1"/>
  <c r="AC441" i="8"/>
  <c r="V441" i="8"/>
  <c r="S51" i="8"/>
  <c r="V51" i="8"/>
  <c r="AC51" i="8"/>
  <c r="S515" i="8"/>
  <c r="AC515" i="8"/>
  <c r="V515" i="8"/>
  <c r="S142" i="8"/>
  <c r="AC142" i="8"/>
  <c r="V142" i="8"/>
  <c r="AC324" i="8"/>
  <c r="S324" i="8"/>
  <c r="V324" i="8"/>
  <c r="S187" i="8"/>
  <c r="AC187" i="8"/>
  <c r="V187" i="8"/>
  <c r="V23" i="8"/>
  <c r="AC23" i="8"/>
  <c r="S23" i="8"/>
  <c r="U23" i="8" s="1"/>
  <c r="S49" i="8"/>
  <c r="V49" i="8"/>
  <c r="AC49" i="8"/>
  <c r="S116" i="8"/>
  <c r="AC116" i="8"/>
  <c r="S407" i="8"/>
  <c r="U407" i="8" s="1"/>
  <c r="V407" i="8"/>
  <c r="S343" i="8"/>
  <c r="U343" i="8" s="1"/>
  <c r="AC343" i="8"/>
  <c r="V618" i="8"/>
  <c r="AC618" i="8"/>
  <c r="S230" i="8"/>
  <c r="V230" i="8"/>
  <c r="AC230" i="8"/>
  <c r="S29" i="8"/>
  <c r="AE29" i="8" s="1"/>
  <c r="AC29" i="8"/>
  <c r="AC108" i="8"/>
  <c r="V108" i="8"/>
  <c r="S300" i="8"/>
  <c r="AC300" i="8"/>
  <c r="V300" i="8"/>
  <c r="S118" i="8"/>
  <c r="AC118" i="8"/>
  <c r="V118" i="8"/>
  <c r="S61" i="8"/>
  <c r="V61" i="8"/>
  <c r="AC61" i="8"/>
  <c r="V89" i="8"/>
  <c r="S89" i="8"/>
  <c r="AC89" i="8"/>
  <c r="S279" i="8"/>
  <c r="AC279" i="8"/>
  <c r="V279" i="8"/>
  <c r="S412" i="8"/>
  <c r="U412" i="8" s="1"/>
  <c r="V412" i="8"/>
  <c r="AC412" i="8"/>
  <c r="S98" i="8"/>
  <c r="U98" i="8" s="1"/>
  <c r="AC98" i="8"/>
  <c r="V98" i="8"/>
  <c r="V137" i="8"/>
  <c r="AC137" i="8"/>
  <c r="AC133" i="8"/>
  <c r="V133" i="8"/>
  <c r="S415" i="8"/>
  <c r="V415" i="8"/>
  <c r="AC415" i="8"/>
  <c r="V557" i="8"/>
  <c r="S557" i="8"/>
  <c r="AC557" i="8"/>
  <c r="S106" i="8"/>
  <c r="V106" i="8"/>
  <c r="AC106" i="8"/>
  <c r="S80" i="8"/>
  <c r="AC80" i="8"/>
  <c r="V80" i="8"/>
  <c r="S360" i="8"/>
  <c r="AC360" i="8"/>
  <c r="V360" i="8"/>
  <c r="AC263" i="8"/>
  <c r="V263" i="8"/>
  <c r="S263" i="8"/>
  <c r="V83" i="8"/>
  <c r="S83" i="8"/>
  <c r="V607" i="9"/>
  <c r="AC607" i="9"/>
  <c r="S80" i="9"/>
  <c r="AC80" i="9"/>
  <c r="V80" i="9"/>
  <c r="AC398" i="9"/>
  <c r="S398" i="9"/>
  <c r="V398" i="9"/>
  <c r="S79" i="9"/>
  <c r="U79" i="9" s="1"/>
  <c r="V79" i="9"/>
  <c r="AC79" i="9"/>
  <c r="S97" i="9"/>
  <c r="U97" i="9" s="1"/>
  <c r="V97" i="9"/>
  <c r="AC97" i="9"/>
  <c r="AC191" i="9"/>
  <c r="S191" i="9"/>
  <c r="U191" i="9" s="1"/>
  <c r="V191" i="9"/>
  <c r="S119" i="9"/>
  <c r="AC119" i="9"/>
  <c r="V119" i="9"/>
  <c r="S564" i="9"/>
  <c r="V564" i="9"/>
  <c r="AC564" i="9"/>
  <c r="AC88" i="9"/>
  <c r="V88" i="9"/>
  <c r="S88" i="9"/>
  <c r="U88" i="9" s="1"/>
  <c r="S53" i="9"/>
  <c r="U53" i="9" s="1"/>
  <c r="V53" i="9"/>
  <c r="AC53" i="9"/>
  <c r="AC322" i="9"/>
  <c r="V322" i="9"/>
  <c r="S45" i="9"/>
  <c r="AC45" i="9"/>
  <c r="V45" i="9"/>
  <c r="V222" i="9"/>
  <c r="AC222" i="9"/>
  <c r="AC105" i="8"/>
  <c r="S105" i="8"/>
  <c r="AC56" i="8"/>
  <c r="S56" i="8"/>
  <c r="V56" i="8"/>
  <c r="AC215" i="8"/>
  <c r="S215" i="8"/>
  <c r="V215" i="8"/>
  <c r="AC193" i="8"/>
  <c r="V193" i="8"/>
  <c r="S193" i="8"/>
  <c r="S397" i="8"/>
  <c r="V397" i="8"/>
  <c r="AC397" i="8"/>
  <c r="S214" i="8"/>
  <c r="U214" i="8" s="1"/>
  <c r="AC214" i="8"/>
  <c r="V214" i="8"/>
  <c r="S199" i="8"/>
  <c r="AC199" i="8"/>
  <c r="V199" i="8"/>
  <c r="S381" i="8"/>
  <c r="V381" i="8"/>
  <c r="AC381" i="8"/>
  <c r="S54" i="8"/>
  <c r="U54" i="8" s="1"/>
  <c r="AC54" i="8"/>
  <c r="V54" i="8"/>
  <c r="S79" i="8"/>
  <c r="V79" i="8"/>
  <c r="AC79" i="8"/>
  <c r="S422" i="8"/>
  <c r="AC422" i="8"/>
  <c r="AC555" i="8"/>
  <c r="V555" i="8"/>
  <c r="S555" i="8"/>
  <c r="V139" i="8"/>
  <c r="S139" i="8"/>
  <c r="AC139" i="8"/>
  <c r="S251" i="8"/>
  <c r="V251" i="8"/>
  <c r="AC251" i="8"/>
  <c r="S393" i="8"/>
  <c r="AC393" i="8"/>
  <c r="V393" i="8"/>
  <c r="V63" i="8"/>
  <c r="AC63" i="8"/>
  <c r="V272" i="8"/>
  <c r="AC272" i="8"/>
  <c r="S272" i="8"/>
  <c r="S419" i="8"/>
  <c r="AC419" i="8"/>
  <c r="V419" i="8"/>
  <c r="AC204" i="11"/>
  <c r="V568" i="8"/>
  <c r="V142" i="6"/>
  <c r="S236" i="8"/>
  <c r="U236" i="8" s="1"/>
  <c r="S96" i="8"/>
  <c r="U96" i="8" s="1"/>
  <c r="S520" i="11"/>
  <c r="V579" i="11"/>
  <c r="AC132" i="8"/>
  <c r="V579" i="8"/>
  <c r="V130" i="8"/>
  <c r="AC57" i="8"/>
  <c r="V271" i="9"/>
  <c r="AC127" i="9"/>
  <c r="S27" i="9"/>
  <c r="V27" i="9"/>
  <c r="AC27" i="9"/>
  <c r="S307" i="8"/>
  <c r="U307" i="8" s="1"/>
  <c r="V307" i="8"/>
  <c r="AC307" i="8"/>
  <c r="S30" i="9"/>
  <c r="U30" i="9" s="1"/>
  <c r="V30" i="9"/>
  <c r="AC30" i="9"/>
  <c r="S87" i="9"/>
  <c r="V87" i="9"/>
  <c r="AC87" i="9"/>
  <c r="S341" i="9"/>
  <c r="U341" i="9" s="1"/>
  <c r="V341" i="9"/>
  <c r="AC341" i="9"/>
  <c r="AC60" i="9"/>
  <c r="V60" i="9"/>
  <c r="AC408" i="9"/>
  <c r="V408" i="9"/>
  <c r="S408" i="9"/>
  <c r="S42" i="9"/>
  <c r="U42" i="9" s="1"/>
  <c r="V42" i="9"/>
  <c r="AC42" i="9"/>
  <c r="S244" i="9"/>
  <c r="U244" i="9" s="1"/>
  <c r="V244" i="9"/>
  <c r="AC244" i="9"/>
  <c r="S47" i="9"/>
  <c r="U47" i="9" s="1"/>
  <c r="V47" i="9"/>
  <c r="AC47" i="9"/>
  <c r="S215" i="9"/>
  <c r="U215" i="9" s="1"/>
  <c r="AC215" i="9"/>
  <c r="V215" i="9"/>
  <c r="AC23" i="9"/>
  <c r="V23" i="9"/>
  <c r="S23" i="9"/>
  <c r="U23" i="9" s="1"/>
  <c r="S485" i="8"/>
  <c r="U485" i="8" s="1"/>
  <c r="V485" i="8"/>
  <c r="AC485" i="8"/>
  <c r="V621" i="8"/>
  <c r="S621" i="8"/>
  <c r="U621" i="8" s="1"/>
  <c r="AC621" i="8"/>
  <c r="AC591" i="8"/>
  <c r="S591" i="8"/>
  <c r="V591" i="8"/>
  <c r="AC575" i="8"/>
  <c r="V575" i="8"/>
  <c r="AC645" i="8"/>
  <c r="V645" i="8"/>
  <c r="V583" i="8"/>
  <c r="AC583" i="8"/>
  <c r="S583" i="8"/>
  <c r="V586" i="8"/>
  <c r="S586" i="8"/>
  <c r="AC586" i="8"/>
  <c r="AC160" i="8"/>
  <c r="S160" i="8"/>
  <c r="U160" i="8" s="1"/>
  <c r="V160" i="8"/>
  <c r="V101" i="8"/>
  <c r="AC101" i="8"/>
  <c r="S206" i="8"/>
  <c r="U206" i="8" s="1"/>
  <c r="AC206" i="8"/>
  <c r="V206" i="8"/>
  <c r="S246" i="8"/>
  <c r="U246" i="8" s="1"/>
  <c r="V246" i="8"/>
  <c r="AC246" i="8"/>
  <c r="V287" i="8"/>
  <c r="S287" i="8"/>
  <c r="AC287" i="8"/>
  <c r="AC440" i="8"/>
  <c r="S440" i="8"/>
  <c r="V440" i="8"/>
  <c r="S431" i="8"/>
  <c r="V431" i="8"/>
  <c r="AC431" i="8"/>
  <c r="S114" i="8"/>
  <c r="V114" i="8"/>
  <c r="AC114" i="8"/>
  <c r="AC308" i="8"/>
  <c r="V308" i="8"/>
  <c r="V189" i="8"/>
  <c r="AC189" i="8"/>
  <c r="S349" i="8"/>
  <c r="AC349" i="8"/>
  <c r="V349" i="8"/>
  <c r="S623" i="8"/>
  <c r="V623" i="8"/>
  <c r="S74" i="8"/>
  <c r="AC74" i="8"/>
  <c r="V74" i="8"/>
  <c r="S124" i="8"/>
  <c r="V124" i="8"/>
  <c r="AC124" i="8"/>
  <c r="AC482" i="8"/>
  <c r="S482" i="8"/>
  <c r="V482" i="8"/>
  <c r="S39" i="8"/>
  <c r="AC39" i="8"/>
  <c r="V39" i="8"/>
  <c r="S33" i="8"/>
  <c r="AC33" i="8"/>
  <c r="V33" i="8"/>
  <c r="AC180" i="8"/>
  <c r="V180" i="8"/>
  <c r="S180" i="8"/>
  <c r="S348" i="8"/>
  <c r="AC348" i="8"/>
  <c r="V348" i="8"/>
  <c r="S345" i="8"/>
  <c r="V345" i="8"/>
  <c r="S182" i="8"/>
  <c r="AC182" i="8"/>
  <c r="V182" i="8"/>
  <c r="V100" i="8"/>
  <c r="AC100" i="8"/>
  <c r="S211" i="8"/>
  <c r="V211" i="8"/>
  <c r="AC211" i="8"/>
  <c r="V302" i="8"/>
  <c r="AC302" i="8"/>
  <c r="S302" i="8"/>
  <c r="S530" i="8"/>
  <c r="AC530" i="8"/>
  <c r="V530" i="8"/>
  <c r="S342" i="8"/>
  <c r="U342" i="8" s="1"/>
  <c r="V342" i="8"/>
  <c r="AC342" i="8"/>
  <c r="AC162" i="8"/>
  <c r="S162" i="8"/>
  <c r="V162" i="8"/>
  <c r="V165" i="8"/>
  <c r="AC165" i="8"/>
  <c r="S167" i="8"/>
  <c r="U167" i="8" s="1"/>
  <c r="AC167" i="8"/>
  <c r="V167" i="8"/>
  <c r="V312" i="8"/>
  <c r="S312" i="8"/>
  <c r="AC312" i="8"/>
  <c r="S457" i="8"/>
  <c r="V457" i="8"/>
  <c r="V529" i="8"/>
  <c r="S529" i="8"/>
  <c r="AC529" i="8"/>
  <c r="S170" i="8"/>
  <c r="AC170" i="8"/>
  <c r="V170" i="8"/>
  <c r="S247" i="8"/>
  <c r="V247" i="8"/>
  <c r="AC247" i="8"/>
  <c r="AC157" i="8"/>
  <c r="V157" i="8"/>
  <c r="S157" i="8"/>
  <c r="S339" i="8"/>
  <c r="U339" i="8" s="1"/>
  <c r="V339" i="8"/>
  <c r="AC339" i="8"/>
  <c r="V87" i="1"/>
  <c r="S87" i="1"/>
  <c r="U87" i="1" s="1"/>
  <c r="V319" i="8"/>
  <c r="AC319" i="8"/>
  <c r="S319" i="8"/>
  <c r="S120" i="9"/>
  <c r="V120" i="9"/>
  <c r="AC120" i="9"/>
  <c r="V67" i="9"/>
  <c r="AC67" i="9"/>
  <c r="S67" i="9"/>
  <c r="U67" i="9" s="1"/>
  <c r="S190" i="9"/>
  <c r="U190" i="9" s="1"/>
  <c r="V190" i="9"/>
  <c r="AC190" i="9"/>
  <c r="S201" i="9"/>
  <c r="V201" i="9"/>
  <c r="AC201" i="9"/>
  <c r="S472" i="9"/>
  <c r="U472" i="9" s="1"/>
  <c r="V472" i="9"/>
  <c r="AC472" i="9"/>
  <c r="V291" i="9"/>
  <c r="AC291" i="9"/>
  <c r="AC168" i="8"/>
  <c r="V168" i="8"/>
  <c r="S168" i="8"/>
  <c r="S350" i="8"/>
  <c r="AC350" i="8"/>
  <c r="V350" i="8"/>
  <c r="V248" i="8"/>
  <c r="AC248" i="8"/>
  <c r="S248" i="8"/>
  <c r="S256" i="8"/>
  <c r="V256" i="8"/>
  <c r="AC256" i="8"/>
  <c r="S153" i="8"/>
  <c r="V153" i="8"/>
  <c r="AC153" i="8"/>
  <c r="AC112" i="8"/>
  <c r="V112" i="8"/>
  <c r="V554" i="8"/>
  <c r="AC554" i="8"/>
  <c r="S395" i="8"/>
  <c r="U395" i="8" s="1"/>
  <c r="V395" i="8"/>
  <c r="AC395" i="8"/>
  <c r="S129" i="8"/>
  <c r="AC129" i="8"/>
  <c r="V129" i="8"/>
  <c r="S333" i="8"/>
  <c r="AC333" i="8"/>
  <c r="V333" i="8"/>
  <c r="S226" i="8"/>
  <c r="V226" i="8"/>
  <c r="AC226" i="8"/>
  <c r="S462" i="8"/>
  <c r="AC462" i="8"/>
  <c r="V462" i="8"/>
  <c r="V401" i="8"/>
  <c r="AC401" i="8"/>
  <c r="S401" i="8"/>
  <c r="V383" i="6"/>
  <c r="S205" i="8"/>
  <c r="U205" i="8" s="1"/>
  <c r="S238" i="8"/>
  <c r="U238" i="8" s="1"/>
  <c r="AC579" i="8"/>
  <c r="V594" i="9"/>
  <c r="AC581" i="9"/>
  <c r="S50" i="6"/>
  <c r="U50" i="6" s="1"/>
  <c r="S66" i="9"/>
  <c r="U66" i="9" s="1"/>
  <c r="V126" i="6"/>
  <c r="S67" i="8"/>
  <c r="V565" i="8"/>
  <c r="V85" i="8"/>
  <c r="V90" i="8"/>
  <c r="AC585" i="9"/>
  <c r="V283" i="9"/>
  <c r="AE271" i="9"/>
  <c r="AC296" i="8"/>
  <c r="S296" i="8"/>
  <c r="U296" i="8" s="1"/>
  <c r="V296" i="8"/>
  <c r="S251" i="1"/>
  <c r="U251" i="1" s="1"/>
  <c r="V251" i="1"/>
  <c r="V592" i="8"/>
  <c r="S592" i="8"/>
  <c r="U592" i="8" s="1"/>
  <c r="AC592" i="8"/>
  <c r="V399" i="9"/>
  <c r="AC399" i="9"/>
  <c r="AC577" i="9"/>
  <c r="V577" i="9"/>
  <c r="S212" i="9"/>
  <c r="U212" i="9" s="1"/>
  <c r="AC212" i="9"/>
  <c r="V212" i="9"/>
  <c r="V122" i="9"/>
  <c r="AC122" i="9"/>
  <c r="S101" i="9"/>
  <c r="U101" i="9" s="1"/>
  <c r="V101" i="9"/>
  <c r="AC101" i="9"/>
  <c r="S240" i="9"/>
  <c r="AC240" i="9"/>
  <c r="V240" i="9"/>
  <c r="S135" i="9"/>
  <c r="AC135" i="9"/>
  <c r="V135" i="9"/>
  <c r="S81" i="9"/>
  <c r="U81" i="9" s="1"/>
  <c r="AC81" i="9"/>
  <c r="V81" i="9"/>
  <c r="S264" i="9"/>
  <c r="U264" i="9" s="1"/>
  <c r="V264" i="9"/>
  <c r="AC264" i="9"/>
  <c r="V333" i="9"/>
  <c r="AC333" i="9"/>
  <c r="S137" i="9"/>
  <c r="V137" i="9"/>
  <c r="AC137" i="9"/>
  <c r="S208" i="9"/>
  <c r="U208" i="9" s="1"/>
  <c r="AC208" i="9"/>
  <c r="V208" i="9"/>
  <c r="V314" i="9"/>
  <c r="AC314" i="9"/>
  <c r="S314" i="9"/>
  <c r="S358" i="9"/>
  <c r="U358" i="9" s="1"/>
  <c r="AC358" i="9"/>
  <c r="V358" i="9"/>
  <c r="S144" i="9"/>
  <c r="U144" i="9" s="1"/>
  <c r="AC144" i="9"/>
  <c r="V144" i="9"/>
  <c r="V112" i="9"/>
  <c r="AC112" i="9"/>
  <c r="S112" i="9"/>
  <c r="U112" i="9" s="1"/>
  <c r="S587" i="8"/>
  <c r="U587" i="8" s="1"/>
  <c r="V587" i="8"/>
  <c r="AC587" i="8"/>
  <c r="S559" i="8"/>
  <c r="V559" i="8"/>
  <c r="AC559" i="8"/>
  <c r="S570" i="8"/>
  <c r="V570" i="8"/>
  <c r="AC570" i="8"/>
  <c r="AC574" i="8"/>
  <c r="S574" i="8"/>
  <c r="U574" i="8" s="1"/>
  <c r="V574" i="8"/>
  <c r="S91" i="8"/>
  <c r="V91" i="8"/>
  <c r="AC91" i="8"/>
  <c r="AC311" i="8"/>
  <c r="V311" i="8"/>
  <c r="V41" i="8"/>
  <c r="AC41" i="8"/>
  <c r="S408" i="8"/>
  <c r="AC408" i="8"/>
  <c r="V408" i="8"/>
  <c r="S266" i="8"/>
  <c r="U266" i="8" s="1"/>
  <c r="V266" i="8"/>
  <c r="AC266" i="8"/>
  <c r="S400" i="8"/>
  <c r="U400" i="8" s="1"/>
  <c r="V400" i="8"/>
  <c r="AC400" i="8"/>
  <c r="S78" i="8"/>
  <c r="V78" i="8"/>
  <c r="AC78" i="8"/>
  <c r="S309" i="8"/>
  <c r="AC309" i="8"/>
  <c r="V309" i="8"/>
  <c r="S113" i="8"/>
  <c r="V113" i="8"/>
  <c r="AC113" i="8"/>
  <c r="S338" i="8"/>
  <c r="U338" i="8" s="1"/>
  <c r="AC338" i="8"/>
  <c r="V338" i="8"/>
  <c r="S122" i="8"/>
  <c r="V122" i="8"/>
  <c r="AC122" i="8"/>
  <c r="AC450" i="8"/>
  <c r="S450" i="8"/>
  <c r="V450" i="8"/>
  <c r="S332" i="8"/>
  <c r="V332" i="8"/>
  <c r="AC332" i="8"/>
  <c r="V28" i="8"/>
  <c r="S28" i="8"/>
  <c r="U28" i="8" s="1"/>
  <c r="AC28" i="8"/>
  <c r="V306" i="8"/>
  <c r="S306" i="8"/>
  <c r="AC577" i="8"/>
  <c r="V577" i="8"/>
  <c r="AC146" i="8"/>
  <c r="S146" i="8"/>
  <c r="V146" i="8"/>
  <c r="V141" i="8"/>
  <c r="S141" i="8"/>
  <c r="AC141" i="8"/>
  <c r="AC131" i="8"/>
  <c r="S131" i="8"/>
  <c r="V131" i="8"/>
  <c r="S229" i="8"/>
  <c r="AC229" i="8"/>
  <c r="V229" i="8"/>
  <c r="V207" i="8"/>
  <c r="S207" i="8"/>
  <c r="AC207" i="8"/>
  <c r="S76" i="8"/>
  <c r="U76" i="8" s="1"/>
  <c r="AC76" i="8"/>
  <c r="V76" i="8"/>
  <c r="S149" i="8"/>
  <c r="U149" i="8" s="1"/>
  <c r="AC149" i="8"/>
  <c r="V149" i="8"/>
  <c r="S336" i="8"/>
  <c r="U336" i="8" s="1"/>
  <c r="V336" i="8"/>
  <c r="AC336" i="8"/>
  <c r="S437" i="8"/>
  <c r="AC437" i="8"/>
  <c r="V437" i="8"/>
  <c r="V276" i="8"/>
  <c r="AC276" i="8"/>
  <c r="AC70" i="8"/>
  <c r="V70" i="8"/>
  <c r="S203" i="8"/>
  <c r="U203" i="8" s="1"/>
  <c r="AC203" i="8"/>
  <c r="V203" i="8"/>
  <c r="S344" i="8"/>
  <c r="U344" i="8" s="1"/>
  <c r="AC344" i="8"/>
  <c r="V344" i="8"/>
  <c r="AC334" i="8"/>
  <c r="S334" i="8"/>
  <c r="V334" i="8"/>
  <c r="S263" i="9"/>
  <c r="V263" i="9"/>
  <c r="S185" i="9"/>
  <c r="V185" i="9"/>
  <c r="AC185" i="9"/>
  <c r="S32" i="9"/>
  <c r="AC32" i="9"/>
  <c r="S275" i="9"/>
  <c r="AC275" i="9"/>
  <c r="V275" i="9"/>
  <c r="V38" i="9"/>
  <c r="AC38" i="9"/>
  <c r="S38" i="9"/>
  <c r="U38" i="9" s="1"/>
  <c r="S51" i="9"/>
  <c r="U51" i="9" s="1"/>
  <c r="AC51" i="9"/>
  <c r="V51" i="9"/>
  <c r="V233" i="8"/>
  <c r="S233" i="8"/>
  <c r="AC233" i="8"/>
  <c r="S616" i="8"/>
  <c r="U616" i="8" s="1"/>
  <c r="V616" i="8"/>
  <c r="S178" i="8"/>
  <c r="U178" i="8" s="1"/>
  <c r="AC178" i="8"/>
  <c r="V178" i="8"/>
  <c r="AC197" i="8"/>
  <c r="V197" i="8"/>
  <c r="AC492" i="8"/>
  <c r="V492" i="8"/>
  <c r="S317" i="8"/>
  <c r="V317" i="8"/>
  <c r="AC317" i="8"/>
  <c r="S243" i="8"/>
  <c r="U243" i="8" s="1"/>
  <c r="V243" i="8"/>
  <c r="AC243" i="8"/>
  <c r="S320" i="8"/>
  <c r="AC320" i="8"/>
  <c r="V320" i="8"/>
  <c r="S184" i="8"/>
  <c r="U184" i="8" s="1"/>
  <c r="AC184" i="8"/>
  <c r="V184" i="8"/>
  <c r="S448" i="8"/>
  <c r="U448" i="8" s="1"/>
  <c r="AC448" i="8"/>
  <c r="V448" i="8"/>
  <c r="S209" i="8"/>
  <c r="AC209" i="8"/>
  <c r="V209" i="8"/>
  <c r="S177" i="8"/>
  <c r="U177" i="8" s="1"/>
  <c r="AC177" i="8"/>
  <c r="V177" i="8"/>
  <c r="V396" i="6"/>
  <c r="AC598" i="9"/>
  <c r="V249" i="8"/>
  <c r="V66" i="9"/>
  <c r="S176" i="8"/>
  <c r="U176" i="8" s="1"/>
  <c r="S518" i="8"/>
  <c r="U518" i="8" s="1"/>
  <c r="V67" i="8"/>
  <c r="AC90" i="8"/>
  <c r="V99" i="11"/>
  <c r="S322" i="9"/>
  <c r="U322" i="9" s="1"/>
  <c r="V118" i="9"/>
  <c r="AC193" i="9"/>
  <c r="V36" i="9"/>
  <c r="AC581" i="8"/>
  <c r="S325" i="1"/>
  <c r="U325" i="1" s="1"/>
  <c r="V325" i="1"/>
  <c r="AC590" i="8"/>
  <c r="V590" i="8"/>
  <c r="AC408" i="11"/>
  <c r="S408" i="11"/>
  <c r="V408" i="11"/>
  <c r="S303" i="8"/>
  <c r="U303" i="8" s="1"/>
  <c r="AC303" i="8"/>
  <c r="V303" i="8"/>
  <c r="S608" i="9"/>
  <c r="U608" i="9" s="1"/>
  <c r="AC608" i="9"/>
  <c r="V603" i="9"/>
  <c r="AC603" i="9"/>
  <c r="S603" i="9"/>
  <c r="U603" i="9" s="1"/>
  <c r="S310" i="9"/>
  <c r="U310" i="9" s="1"/>
  <c r="V310" i="9"/>
  <c r="AC310" i="9"/>
  <c r="V83" i="9"/>
  <c r="AC83" i="9"/>
  <c r="S83" i="9"/>
  <c r="V157" i="9"/>
  <c r="AC157" i="9"/>
  <c r="S86" i="9"/>
  <c r="V86" i="9"/>
  <c r="AC86" i="9"/>
  <c r="S259" i="9"/>
  <c r="U259" i="9" s="1"/>
  <c r="AC259" i="9"/>
  <c r="V259" i="9"/>
  <c r="S382" i="9"/>
  <c r="V382" i="9"/>
  <c r="AC382" i="9"/>
  <c r="S347" i="9"/>
  <c r="V347" i="9"/>
  <c r="AC347" i="9"/>
  <c r="V277" i="9"/>
  <c r="AC277" i="9"/>
  <c r="S224" i="9"/>
  <c r="V224" i="9"/>
  <c r="AC224" i="9"/>
  <c r="S239" i="9"/>
  <c r="V239" i="9"/>
  <c r="S59" i="8"/>
  <c r="AC59" i="8"/>
  <c r="V59" i="8"/>
  <c r="S103" i="8"/>
  <c r="V103" i="8"/>
  <c r="AC115" i="8"/>
  <c r="S115" i="8"/>
  <c r="AE115" i="8" s="1"/>
  <c r="AC81" i="8"/>
  <c r="V81" i="8"/>
  <c r="S81" i="8"/>
  <c r="S169" i="8"/>
  <c r="AC169" i="8"/>
  <c r="V169" i="8"/>
  <c r="S285" i="8"/>
  <c r="V285" i="8"/>
  <c r="AC285" i="8"/>
  <c r="S403" i="8"/>
  <c r="AC403" i="8"/>
  <c r="V403" i="8"/>
  <c r="S31" i="8"/>
  <c r="AC31" i="8"/>
  <c r="AC337" i="8"/>
  <c r="V337" i="8"/>
  <c r="AC172" i="8"/>
  <c r="V172" i="8"/>
  <c r="S172" i="8"/>
  <c r="S47" i="8"/>
  <c r="U47" i="8" s="1"/>
  <c r="V47" i="8"/>
  <c r="AC47" i="8"/>
  <c r="S186" i="8"/>
  <c r="V186" i="8"/>
  <c r="AC186" i="8"/>
  <c r="V217" i="8"/>
  <c r="AC217" i="8"/>
  <c r="S396" i="8"/>
  <c r="AC396" i="8"/>
  <c r="V396" i="8"/>
  <c r="S235" i="8"/>
  <c r="U235" i="8" s="1"/>
  <c r="AC235" i="8"/>
  <c r="AC398" i="8"/>
  <c r="S398" i="8"/>
  <c r="S27" i="8"/>
  <c r="AC27" i="8"/>
  <c r="V27" i="8"/>
  <c r="S210" i="8"/>
  <c r="AC210" i="8"/>
  <c r="V210" i="8"/>
  <c r="S201" i="8"/>
  <c r="AC201" i="8"/>
  <c r="V201" i="8"/>
  <c r="S514" i="8"/>
  <c r="U514" i="8" s="1"/>
  <c r="AC514" i="8"/>
  <c r="V514" i="8"/>
  <c r="S154" i="8"/>
  <c r="AC154" i="8"/>
  <c r="V154" i="8"/>
  <c r="S69" i="8"/>
  <c r="U69" i="8" s="1"/>
  <c r="V69" i="8"/>
  <c r="AC69" i="8"/>
  <c r="AC418" i="8"/>
  <c r="S418" i="8"/>
  <c r="V418" i="8"/>
  <c r="S622" i="8"/>
  <c r="V622" i="8"/>
  <c r="AC622" i="8"/>
  <c r="S62" i="8"/>
  <c r="V62" i="8"/>
  <c r="AC62" i="8"/>
  <c r="S53" i="8"/>
  <c r="V53" i="8"/>
  <c r="AC53" i="8"/>
  <c r="S128" i="8"/>
  <c r="AC128" i="8"/>
  <c r="V128" i="8"/>
  <c r="S310" i="8"/>
  <c r="AC310" i="8"/>
  <c r="V310" i="8"/>
  <c r="S134" i="8"/>
  <c r="AC134" i="8"/>
  <c r="V134" i="8"/>
  <c r="V55" i="8"/>
  <c r="AC55" i="8"/>
  <c r="S323" i="8"/>
  <c r="U323" i="8" s="1"/>
  <c r="AC323" i="8"/>
  <c r="V323" i="8"/>
  <c r="V239" i="8"/>
  <c r="S239" i="8"/>
  <c r="AC239" i="8"/>
  <c r="AC435" i="8"/>
  <c r="V435" i="8"/>
  <c r="S435" i="8"/>
  <c r="S100" i="9"/>
  <c r="V100" i="9"/>
  <c r="AC100" i="9"/>
  <c r="S234" i="8"/>
  <c r="U234" i="8" s="1"/>
  <c r="S554" i="8"/>
  <c r="U554" i="8" s="1"/>
  <c r="S50" i="8"/>
  <c r="U50" i="8" s="1"/>
  <c r="AC610" i="8"/>
  <c r="S203" i="1"/>
  <c r="U203" i="1" s="1"/>
  <c r="V366" i="9"/>
  <c r="V518" i="8"/>
  <c r="AC249" i="8"/>
  <c r="V132" i="8"/>
  <c r="V429" i="6"/>
  <c r="AC361" i="8"/>
  <c r="V175" i="9"/>
  <c r="AC118" i="9"/>
  <c r="V193" i="9"/>
  <c r="AC263" i="9"/>
  <c r="S107" i="8"/>
  <c r="U107" i="8" s="1"/>
  <c r="AC107" i="8"/>
  <c r="V107" i="8"/>
  <c r="S382" i="1"/>
  <c r="U382" i="1" s="1"/>
  <c r="V382" i="1"/>
  <c r="V258" i="8"/>
  <c r="S258" i="8"/>
  <c r="AC258" i="8"/>
  <c r="AC295" i="11"/>
  <c r="S295" i="11"/>
  <c r="S152" i="8"/>
  <c r="AC152" i="8"/>
  <c r="V152" i="8"/>
  <c r="S77" i="9"/>
  <c r="U77" i="9" s="1"/>
  <c r="V77" i="9"/>
  <c r="AC293" i="9"/>
  <c r="S293" i="9"/>
  <c r="V293" i="9"/>
  <c r="S93" i="9"/>
  <c r="AC93" i="9"/>
  <c r="V93" i="9"/>
  <c r="S292" i="9"/>
  <c r="U292" i="9" s="1"/>
  <c r="AC292" i="9"/>
  <c r="V292" i="9"/>
  <c r="V219" i="9"/>
  <c r="S219" i="9"/>
  <c r="AC219" i="9"/>
  <c r="S46" i="9"/>
  <c r="AC46" i="9"/>
  <c r="V46" i="9"/>
  <c r="AC52" i="9"/>
  <c r="V52" i="9"/>
  <c r="S52" i="9"/>
  <c r="U52" i="9" s="1"/>
  <c r="S170" i="9"/>
  <c r="U170" i="9" s="1"/>
  <c r="AC170" i="9"/>
  <c r="V170" i="9"/>
  <c r="S416" i="9"/>
  <c r="U416" i="9" s="1"/>
  <c r="AC416" i="9"/>
  <c r="V416" i="9"/>
  <c r="S173" i="9"/>
  <c r="U173" i="9" s="1"/>
  <c r="V173" i="9"/>
  <c r="AC173" i="9"/>
  <c r="AC277" i="8"/>
  <c r="V277" i="8"/>
  <c r="S277" i="8"/>
  <c r="U277" i="8" s="1"/>
  <c r="S315" i="8"/>
  <c r="U315" i="8" s="1"/>
  <c r="AC315" i="8"/>
  <c r="V315" i="8"/>
  <c r="S584" i="8"/>
  <c r="U584" i="8" s="1"/>
  <c r="V584" i="8"/>
  <c r="AC584" i="8"/>
  <c r="S245" i="8"/>
  <c r="U245" i="8" s="1"/>
  <c r="AC245" i="8"/>
  <c r="V245" i="8"/>
  <c r="AC181" i="8"/>
  <c r="V181" i="8"/>
  <c r="S617" i="8"/>
  <c r="U617" i="8" s="1"/>
  <c r="AC617" i="8"/>
  <c r="V617" i="8"/>
  <c r="S340" i="8"/>
  <c r="U340" i="8" s="1"/>
  <c r="AC340" i="8"/>
  <c r="V340" i="8"/>
  <c r="S58" i="8"/>
  <c r="V58" i="8"/>
  <c r="AC58" i="8"/>
  <c r="S265" i="8"/>
  <c r="U265" i="8" s="1"/>
  <c r="AC265" i="8"/>
  <c r="V265" i="8"/>
  <c r="V97" i="8"/>
  <c r="AC97" i="8"/>
  <c r="S86" i="8"/>
  <c r="V86" i="8"/>
  <c r="AC86" i="8"/>
  <c r="S227" i="8"/>
  <c r="U227" i="8" s="1"/>
  <c r="AC227" i="8"/>
  <c r="V227" i="8"/>
  <c r="S438" i="8"/>
  <c r="AC438" i="8"/>
  <c r="V438" i="8"/>
  <c r="S94" i="8"/>
  <c r="V94" i="8"/>
  <c r="AC94" i="8"/>
  <c r="S295" i="8"/>
  <c r="AC295" i="8"/>
  <c r="S46" i="8"/>
  <c r="AC46" i="8"/>
  <c r="V46" i="8"/>
  <c r="AC179" i="8"/>
  <c r="S179" i="8"/>
  <c r="V179" i="8"/>
  <c r="S416" i="8"/>
  <c r="AC416" i="8"/>
  <c r="V416" i="8"/>
  <c r="AC228" i="8"/>
  <c r="V228" i="8"/>
  <c r="S228" i="8"/>
  <c r="V626" i="8"/>
  <c r="AC626" i="8"/>
  <c r="S626" i="8"/>
  <c r="S218" i="8"/>
  <c r="AC218" i="8"/>
  <c r="V218" i="8"/>
  <c r="S88" i="8"/>
  <c r="AC88" i="8"/>
  <c r="V88" i="8"/>
  <c r="AC328" i="8"/>
  <c r="V328" i="8"/>
  <c r="S328" i="8"/>
  <c r="S362" i="8"/>
  <c r="AC362" i="8"/>
  <c r="V362" i="8"/>
  <c r="S126" i="8"/>
  <c r="U126" i="8" s="1"/>
  <c r="V126" i="8"/>
  <c r="AC126" i="8"/>
  <c r="V60" i="8"/>
  <c r="AC60" i="8"/>
  <c r="AC159" i="8"/>
  <c r="V159" i="8"/>
  <c r="S423" i="8"/>
  <c r="AC423" i="8"/>
  <c r="V423" i="8"/>
  <c r="S198" i="8"/>
  <c r="V198" i="8"/>
  <c r="AC198" i="8"/>
  <c r="S37" i="8"/>
  <c r="AC37" i="8"/>
  <c r="V37" i="8"/>
  <c r="S135" i="8"/>
  <c r="U135" i="8" s="1"/>
  <c r="V135" i="8"/>
  <c r="AC135" i="8"/>
  <c r="V382" i="8"/>
  <c r="AC382" i="8"/>
  <c r="S382" i="8"/>
  <c r="AC331" i="8"/>
  <c r="S331" i="8"/>
  <c r="U331" i="8" s="1"/>
  <c r="V331" i="8"/>
  <c r="V192" i="8"/>
  <c r="S192" i="8"/>
  <c r="AC192" i="8"/>
  <c r="S244" i="1"/>
  <c r="U244" i="1" s="1"/>
  <c r="V244" i="1"/>
  <c r="AC601" i="8"/>
  <c r="S601" i="8"/>
  <c r="U601" i="8" s="1"/>
  <c r="V601" i="8"/>
  <c r="V590" i="9"/>
  <c r="AC590" i="9"/>
  <c r="V85" i="9"/>
  <c r="AC85" i="9"/>
  <c r="S145" i="9"/>
  <c r="U145" i="9" s="1"/>
  <c r="V145" i="9"/>
  <c r="AC145" i="9"/>
  <c r="V269" i="9"/>
  <c r="S269" i="9"/>
  <c r="AC269" i="9"/>
  <c r="S589" i="8"/>
  <c r="U589" i="8" s="1"/>
  <c r="AC589" i="8"/>
  <c r="AC569" i="8"/>
  <c r="V569" i="8"/>
  <c r="S569" i="8"/>
  <c r="U569" i="8" s="1"/>
  <c r="S32" i="8"/>
  <c r="AC32" i="8"/>
  <c r="S66" i="8"/>
  <c r="AC66" i="8"/>
  <c r="V66" i="8"/>
  <c r="S399" i="8"/>
  <c r="U399" i="8" s="1"/>
  <c r="V399" i="8"/>
  <c r="AC399" i="8"/>
  <c r="V151" i="8"/>
  <c r="AC151" i="8"/>
  <c r="V615" i="8"/>
  <c r="AC615" i="8"/>
  <c r="V171" i="8"/>
  <c r="S171" i="8"/>
  <c r="U171" i="8" s="1"/>
  <c r="AC171" i="8"/>
  <c r="V327" i="8"/>
  <c r="AC327" i="8"/>
  <c r="V72" i="8"/>
  <c r="AC72" i="8"/>
  <c r="S72" i="8"/>
  <c r="S358" i="8"/>
  <c r="AC358" i="8"/>
  <c r="V358" i="8"/>
  <c r="AC549" i="8"/>
  <c r="V549" i="8"/>
  <c r="S549" i="8"/>
  <c r="V407" i="1"/>
  <c r="V215" i="6"/>
  <c r="S527" i="6"/>
  <c r="U527" i="6" s="1"/>
  <c r="V436" i="8"/>
  <c r="S420" i="8"/>
  <c r="U420" i="8" s="1"/>
  <c r="S63" i="8"/>
  <c r="S392" i="9"/>
  <c r="U392" i="9" s="1"/>
  <c r="S607" i="9"/>
  <c r="U607" i="9" s="1"/>
  <c r="V422" i="8"/>
  <c r="AC366" i="9"/>
  <c r="S269" i="11"/>
  <c r="AD269" i="11" s="1"/>
  <c r="AC303" i="11"/>
  <c r="S130" i="11"/>
  <c r="U130" i="11" s="1"/>
  <c r="S361" i="8"/>
  <c r="AC476" i="11"/>
  <c r="V610" i="8"/>
  <c r="V225" i="8"/>
  <c r="AC339" i="9"/>
  <c r="S151" i="8"/>
  <c r="S222" i="9"/>
  <c r="S151" i="9"/>
  <c r="U151" i="9" s="1"/>
  <c r="AC151" i="9"/>
  <c r="V151" i="9"/>
  <c r="S613" i="8"/>
  <c r="U613" i="8" s="1"/>
  <c r="AC613" i="8"/>
  <c r="V613" i="8"/>
  <c r="V576" i="8"/>
  <c r="S576" i="8"/>
  <c r="U576" i="8" s="1"/>
  <c r="V605" i="9"/>
  <c r="AC605" i="9"/>
  <c r="V64" i="9"/>
  <c r="AC64" i="9"/>
  <c r="AC43" i="9"/>
  <c r="V43" i="9"/>
  <c r="S29" i="9"/>
  <c r="AE29" i="9" s="1"/>
  <c r="AC29" i="9"/>
  <c r="S98" i="9"/>
  <c r="U98" i="9" s="1"/>
  <c r="V98" i="9"/>
  <c r="AC98" i="9"/>
  <c r="V245" i="9"/>
  <c r="AC245" i="9"/>
  <c r="S245" i="9"/>
  <c r="S107" i="9"/>
  <c r="U107" i="9" s="1"/>
  <c r="AC107" i="9"/>
  <c r="V107" i="9"/>
  <c r="S69" i="9"/>
  <c r="U69" i="9" s="1"/>
  <c r="V69" i="9"/>
  <c r="AC69" i="9"/>
  <c r="V125" i="9"/>
  <c r="AC125" i="9"/>
  <c r="S125" i="9"/>
  <c r="U125" i="9" s="1"/>
  <c r="V75" i="9"/>
  <c r="S75" i="9"/>
  <c r="U75" i="9" s="1"/>
  <c r="AC75" i="9"/>
  <c r="AC419" i="9"/>
  <c r="S419" i="9"/>
  <c r="U419" i="9" s="1"/>
  <c r="V419" i="9"/>
  <c r="S117" i="9"/>
  <c r="V117" i="9"/>
  <c r="AC117" i="9"/>
  <c r="S40" i="9"/>
  <c r="AE40" i="9" s="1"/>
  <c r="AC40" i="9"/>
  <c r="AC109" i="9"/>
  <c r="V109" i="9"/>
  <c r="AC214" i="9"/>
  <c r="V214" i="9"/>
  <c r="V273" i="8"/>
  <c r="S273" i="8"/>
  <c r="U273" i="8" s="1"/>
  <c r="AC273" i="8"/>
  <c r="AC603" i="8"/>
  <c r="S603" i="8"/>
  <c r="V603" i="8"/>
  <c r="V608" i="8"/>
  <c r="S608" i="8"/>
  <c r="AC608" i="8"/>
  <c r="S572" i="8"/>
  <c r="U572" i="8" s="1"/>
  <c r="V572" i="8"/>
  <c r="V261" i="8"/>
  <c r="S261" i="8"/>
  <c r="AC261" i="8"/>
  <c r="V598" i="8"/>
  <c r="AC598" i="8"/>
  <c r="S598" i="8"/>
  <c r="AC138" i="8"/>
  <c r="V138" i="8"/>
  <c r="S223" i="8"/>
  <c r="AC223" i="8"/>
  <c r="V223" i="8"/>
  <c r="S143" i="8"/>
  <c r="V143" i="8"/>
  <c r="AC143" i="8"/>
  <c r="V232" i="8"/>
  <c r="S232" i="8"/>
  <c r="U232" i="8" s="1"/>
  <c r="AC232" i="8"/>
  <c r="S405" i="8"/>
  <c r="AC405" i="8"/>
  <c r="V405" i="8"/>
  <c r="AC521" i="8"/>
  <c r="V521" i="8"/>
  <c r="S521" i="8"/>
  <c r="S390" i="8"/>
  <c r="AC390" i="8"/>
  <c r="S150" i="8"/>
  <c r="V150" i="8"/>
  <c r="AC150" i="8"/>
  <c r="V25" i="8"/>
  <c r="AC25" i="8"/>
  <c r="S84" i="8"/>
  <c r="AC84" i="8"/>
  <c r="V84" i="8"/>
  <c r="S411" i="8"/>
  <c r="V411" i="8"/>
  <c r="AC411" i="8"/>
  <c r="S409" i="8"/>
  <c r="U409" i="8" s="1"/>
  <c r="AC409" i="8"/>
  <c r="V409" i="8"/>
  <c r="S158" i="8"/>
  <c r="AC158" i="8"/>
  <c r="V158" i="8"/>
  <c r="S21" i="8"/>
  <c r="V21" i="8"/>
  <c r="AC21" i="8"/>
  <c r="S110" i="8"/>
  <c r="AC110" i="8"/>
  <c r="V110" i="8"/>
  <c r="S520" i="8"/>
  <c r="U520" i="8" s="1"/>
  <c r="AC520" i="8"/>
  <c r="V520" i="8"/>
  <c r="S281" i="8"/>
  <c r="U281" i="8" s="1"/>
  <c r="V281" i="8"/>
  <c r="AC281" i="8"/>
  <c r="S175" i="8"/>
  <c r="AC175" i="8"/>
  <c r="V175" i="8"/>
  <c r="S195" i="8"/>
  <c r="AC195" i="8"/>
  <c r="V195" i="8"/>
  <c r="S553" i="8"/>
  <c r="V553" i="8"/>
  <c r="AC553" i="8"/>
  <c r="S389" i="8"/>
  <c r="V389" i="8"/>
  <c r="AC389" i="8"/>
  <c r="S190" i="8"/>
  <c r="V190" i="8"/>
  <c r="AC190" i="8"/>
  <c r="S155" i="8"/>
  <c r="V155" i="8"/>
  <c r="AC155" i="8"/>
  <c r="S191" i="8"/>
  <c r="V191" i="8"/>
  <c r="AC191" i="8"/>
  <c r="AC291" i="8"/>
  <c r="S291" i="8"/>
  <c r="V291" i="8"/>
  <c r="S44" i="8"/>
  <c r="AC44" i="8"/>
  <c r="V44" i="8"/>
  <c r="V262" i="8"/>
  <c r="AC262" i="8"/>
  <c r="S262" i="8"/>
  <c r="S383" i="8"/>
  <c r="U383" i="8" s="1"/>
  <c r="V383" i="8"/>
  <c r="AC383" i="8"/>
  <c r="V642" i="6"/>
  <c r="K642" i="6"/>
  <c r="O655" i="8"/>
  <c r="AT655" i="8"/>
  <c r="AS655" i="8" s="1"/>
  <c r="AR655" i="8" s="1"/>
  <c r="AQ655" i="8" s="1"/>
  <c r="AP655" i="8" s="1"/>
  <c r="AO655" i="8" s="1"/>
  <c r="AN655" i="8" s="1"/>
  <c r="AM655" i="8" s="1"/>
  <c r="AL655" i="8" s="1"/>
  <c r="S655" i="8"/>
  <c r="U655" i="8" s="1"/>
  <c r="V655" i="8"/>
  <c r="K655" i="8"/>
  <c r="AC655" i="8"/>
  <c r="O642" i="9"/>
  <c r="AT642" i="9"/>
  <c r="AS642" i="9" s="1"/>
  <c r="AR642" i="9" s="1"/>
  <c r="AQ642" i="9" s="1"/>
  <c r="AP642" i="9" s="1"/>
  <c r="AO642" i="9" s="1"/>
  <c r="AN642" i="9" s="1"/>
  <c r="AM642" i="9" s="1"/>
  <c r="AL642" i="9" s="1"/>
  <c r="V642" i="9"/>
  <c r="K642" i="9"/>
  <c r="AC642" i="9"/>
  <c r="O646" i="11"/>
  <c r="AS646" i="11"/>
  <c r="AR646" i="11" s="1"/>
  <c r="AQ646" i="11" s="1"/>
  <c r="AP646" i="11" s="1"/>
  <c r="AO646" i="11" s="1"/>
  <c r="AN646" i="11" s="1"/>
  <c r="AM646" i="11" s="1"/>
  <c r="AL646" i="11" s="1"/>
  <c r="AT646" i="11"/>
  <c r="S646" i="11"/>
  <c r="V646" i="11"/>
  <c r="K646" i="11"/>
  <c r="AC646" i="11"/>
  <c r="S651" i="1"/>
  <c r="U651" i="1" s="1"/>
  <c r="V651" i="1"/>
  <c r="K651" i="1"/>
  <c r="V652" i="1"/>
  <c r="K652" i="1"/>
  <c r="U220" i="11"/>
  <c r="AF220" i="11"/>
  <c r="U159" i="11"/>
  <c r="AF159" i="11"/>
  <c r="S270" i="1"/>
  <c r="U270" i="1" s="1"/>
  <c r="V220" i="6"/>
  <c r="V300" i="6"/>
  <c r="S438" i="6"/>
  <c r="U438" i="6" s="1"/>
  <c r="V446" i="6"/>
  <c r="V628" i="9"/>
  <c r="AC334" i="11"/>
  <c r="V73" i="11"/>
  <c r="V26" i="6"/>
  <c r="V159" i="11"/>
  <c r="AC404" i="11"/>
  <c r="V298" i="11"/>
  <c r="V147" i="9"/>
  <c r="V185" i="11"/>
  <c r="AC185" i="11"/>
  <c r="S255" i="11"/>
  <c r="V255" i="11"/>
  <c r="AC255" i="11"/>
  <c r="S603" i="11"/>
  <c r="AD603" i="11" s="1"/>
  <c r="V603" i="11"/>
  <c r="AC603" i="11"/>
  <c r="V448" i="11"/>
  <c r="AC448" i="11"/>
  <c r="V238" i="11"/>
  <c r="AC238" i="11"/>
  <c r="AF599" i="11"/>
  <c r="U599" i="11"/>
  <c r="S102" i="6"/>
  <c r="U102" i="6" s="1"/>
  <c r="V107" i="6"/>
  <c r="S30" i="11"/>
  <c r="S386" i="1"/>
  <c r="U386" i="1" s="1"/>
  <c r="V328" i="6"/>
  <c r="S388" i="11"/>
  <c r="AF388" i="11" s="1"/>
  <c r="AC269" i="11"/>
  <c r="S73" i="11"/>
  <c r="S179" i="6"/>
  <c r="U179" i="6" s="1"/>
  <c r="AC159" i="11"/>
  <c r="AE192" i="9"/>
  <c r="V240" i="11"/>
  <c r="AC240" i="11"/>
  <c r="S240" i="11"/>
  <c r="V531" i="11"/>
  <c r="AC531" i="11"/>
  <c r="S427" i="11"/>
  <c r="V427" i="11"/>
  <c r="AC427" i="11"/>
  <c r="S521" i="11"/>
  <c r="V521" i="11"/>
  <c r="AC521" i="11"/>
  <c r="V472" i="6"/>
  <c r="V216" i="6"/>
  <c r="AC632" i="8"/>
  <c r="AC158" i="11"/>
  <c r="V189" i="11"/>
  <c r="S303" i="11"/>
  <c r="U303" i="11" s="1"/>
  <c r="V136" i="6"/>
  <c r="V249" i="9"/>
  <c r="S238" i="11"/>
  <c r="U238" i="11" s="1"/>
  <c r="V279" i="11"/>
  <c r="AC279" i="11"/>
  <c r="S279" i="11"/>
  <c r="S318" i="11"/>
  <c r="V318" i="11"/>
  <c r="AC318" i="11"/>
  <c r="S335" i="11"/>
  <c r="V335" i="11"/>
  <c r="AC335" i="11"/>
  <c r="S554" i="11"/>
  <c r="V554" i="11"/>
  <c r="AC554" i="11"/>
  <c r="AF448" i="11"/>
  <c r="S519" i="6"/>
  <c r="U519" i="6" s="1"/>
  <c r="S282" i="6"/>
  <c r="U282" i="6" s="1"/>
  <c r="V555" i="6"/>
  <c r="AF405" i="11"/>
  <c r="U405" i="11"/>
  <c r="V144" i="11"/>
  <c r="S144" i="11"/>
  <c r="V201" i="11"/>
  <c r="AC201" i="11"/>
  <c r="AC148" i="11"/>
  <c r="V148" i="11"/>
  <c r="S148" i="11"/>
  <c r="E14" i="2"/>
  <c r="V175" i="6"/>
  <c r="AE564" i="8"/>
  <c r="S147" i="11"/>
  <c r="AB147" i="11" s="1"/>
  <c r="S383" i="9"/>
  <c r="U383" i="9" s="1"/>
  <c r="AC317" i="11"/>
  <c r="V317" i="11"/>
  <c r="S572" i="11"/>
  <c r="V572" i="11"/>
  <c r="AC572" i="11"/>
  <c r="AF228" i="11"/>
  <c r="U228" i="11"/>
  <c r="S452" i="11"/>
  <c r="V452" i="11"/>
  <c r="AC452" i="11"/>
  <c r="V36" i="6"/>
  <c r="V392" i="11"/>
  <c r="S141" i="6"/>
  <c r="U141" i="6" s="1"/>
  <c r="S229" i="6"/>
  <c r="U229" i="6" s="1"/>
  <c r="S43" i="11"/>
  <c r="AF43" i="11" s="1"/>
  <c r="S322" i="11"/>
  <c r="AC322" i="11"/>
  <c r="V322" i="11"/>
  <c r="AF441" i="11"/>
  <c r="U441" i="11"/>
  <c r="AC69" i="11"/>
  <c r="S69" i="11"/>
  <c r="AD69" i="11" s="1"/>
  <c r="V644" i="1"/>
  <c r="K644" i="1"/>
  <c r="V635" i="6"/>
  <c r="O648" i="8"/>
  <c r="AT648" i="8"/>
  <c r="AS648" i="8" s="1"/>
  <c r="AR648" i="8" s="1"/>
  <c r="AQ648" i="8" s="1"/>
  <c r="AP648" i="8" s="1"/>
  <c r="AO648" i="8" s="1"/>
  <c r="AN648" i="8" s="1"/>
  <c r="AM648" i="8" s="1"/>
  <c r="AL648" i="8" s="1"/>
  <c r="V648" i="8"/>
  <c r="K648" i="8"/>
  <c r="AC648" i="8"/>
  <c r="AK111" i="9"/>
  <c r="AI111" i="9"/>
  <c r="AJ111" i="9"/>
  <c r="AB67" i="9"/>
  <c r="AJ79" i="9"/>
  <c r="AI79" i="9"/>
  <c r="AK79" i="9"/>
  <c r="AK182" i="9"/>
  <c r="AI182" i="9"/>
  <c r="AJ182" i="9"/>
  <c r="AI608" i="9"/>
  <c r="AK608" i="9"/>
  <c r="AJ608" i="9"/>
  <c r="AB419" i="9"/>
  <c r="AJ190" i="9"/>
  <c r="AK190" i="9"/>
  <c r="AI190" i="9"/>
  <c r="AI189" i="9"/>
  <c r="AJ189" i="9"/>
  <c r="AK189" i="9"/>
  <c r="AJ578" i="9"/>
  <c r="AK578" i="9"/>
  <c r="AI578" i="9"/>
  <c r="AK146" i="9"/>
  <c r="AI146" i="9"/>
  <c r="AJ146" i="9"/>
  <c r="AK278" i="9"/>
  <c r="AI278" i="9"/>
  <c r="AJ278" i="9"/>
  <c r="AC236" i="9"/>
  <c r="K236" i="9"/>
  <c r="V236" i="9"/>
  <c r="AC633" i="9"/>
  <c r="K628" i="9"/>
  <c r="AA204" i="9"/>
  <c r="AA302" i="9"/>
  <c r="AJ217" i="9"/>
  <c r="AH64" i="9"/>
  <c r="AA64" i="9" s="1"/>
  <c r="AI242" i="9"/>
  <c r="AH242" i="9" s="1"/>
  <c r="AA242" i="9" s="1"/>
  <c r="AH88" i="9"/>
  <c r="AA88" i="9" s="1"/>
  <c r="AH595" i="9"/>
  <c r="AA595" i="9" s="1"/>
  <c r="AB595" i="9" s="1"/>
  <c r="AH611" i="9"/>
  <c r="AA611" i="9" s="1"/>
  <c r="V389" i="9"/>
  <c r="AI256" i="9"/>
  <c r="AK256" i="9"/>
  <c r="AJ256" i="9"/>
  <c r="AT165" i="9"/>
  <c r="AS165" i="9" s="1"/>
  <c r="AR165" i="9" s="1"/>
  <c r="AQ165" i="9" s="1"/>
  <c r="AP165" i="9" s="1"/>
  <c r="AO165" i="9" s="1"/>
  <c r="AN165" i="9" s="1"/>
  <c r="AM165" i="9" s="1"/>
  <c r="AL165" i="9" s="1"/>
  <c r="S180" i="9"/>
  <c r="U180" i="9" s="1"/>
  <c r="V180" i="9"/>
  <c r="AC180" i="9"/>
  <c r="AI266" i="9"/>
  <c r="AJ266" i="9"/>
  <c r="AK266" i="9"/>
  <c r="AC298" i="9"/>
  <c r="V298" i="9"/>
  <c r="AT518" i="9"/>
  <c r="AS518" i="9" s="1"/>
  <c r="AR518" i="9" s="1"/>
  <c r="AQ518" i="9" s="1"/>
  <c r="AP518" i="9" s="1"/>
  <c r="AO518" i="9" s="1"/>
  <c r="AN518" i="9" s="1"/>
  <c r="AM518" i="9" s="1"/>
  <c r="AL518" i="9" s="1"/>
  <c r="S251" i="9"/>
  <c r="U251" i="9" s="1"/>
  <c r="AC282" i="9"/>
  <c r="S282" i="9"/>
  <c r="U282" i="9" s="1"/>
  <c r="K361" i="9"/>
  <c r="S236" i="9"/>
  <c r="U236" i="9" s="1"/>
  <c r="AT166" i="9"/>
  <c r="AS166" i="9" s="1"/>
  <c r="AR166" i="9" s="1"/>
  <c r="AQ166" i="9" s="1"/>
  <c r="AP166" i="9" s="1"/>
  <c r="AO166" i="9" s="1"/>
  <c r="AN166" i="9" s="1"/>
  <c r="AM166" i="9" s="1"/>
  <c r="AL166" i="9" s="1"/>
  <c r="I211" i="9"/>
  <c r="AC211" i="9"/>
  <c r="V211" i="9"/>
  <c r="AE211" i="9"/>
  <c r="AB211" i="9"/>
  <c r="I280" i="9"/>
  <c r="AC280" i="9"/>
  <c r="V280" i="9"/>
  <c r="AI330" i="9"/>
  <c r="AJ330" i="9"/>
  <c r="AK330" i="9"/>
  <c r="S415" i="9"/>
  <c r="U415" i="9" s="1"/>
  <c r="I94" i="9"/>
  <c r="V94" i="9"/>
  <c r="AC94" i="9"/>
  <c r="S171" i="9"/>
  <c r="U171" i="9" s="1"/>
  <c r="V171" i="9"/>
  <c r="AC171" i="9"/>
  <c r="AT274" i="9"/>
  <c r="AS274" i="9" s="1"/>
  <c r="AR274" i="9" s="1"/>
  <c r="AQ274" i="9" s="1"/>
  <c r="AP274" i="9" s="1"/>
  <c r="AO274" i="9" s="1"/>
  <c r="AN274" i="9" s="1"/>
  <c r="AM274" i="9" s="1"/>
  <c r="AL274" i="9" s="1"/>
  <c r="K393" i="9"/>
  <c r="AC393" i="9"/>
  <c r="I202" i="9"/>
  <c r="V202" i="9"/>
  <c r="AC202" i="9"/>
  <c r="AJ279" i="9"/>
  <c r="AI279" i="9"/>
  <c r="AH279" i="9" s="1"/>
  <c r="AA279" i="9" s="1"/>
  <c r="AK279" i="9"/>
  <c r="K295" i="9"/>
  <c r="K438" i="9"/>
  <c r="V438" i="9"/>
  <c r="AC438" i="9"/>
  <c r="AI547" i="9"/>
  <c r="AJ547" i="9"/>
  <c r="AK547" i="9"/>
  <c r="AC21" i="9"/>
  <c r="H21" i="9"/>
  <c r="V21" i="9"/>
  <c r="AA174" i="9"/>
  <c r="AE174" i="9" s="1"/>
  <c r="AE49" i="9"/>
  <c r="AH300" i="9"/>
  <c r="AA300" i="9" s="1"/>
  <c r="AB300" i="9" s="1"/>
  <c r="AH472" i="9"/>
  <c r="AA472" i="9" s="1"/>
  <c r="AT298" i="9"/>
  <c r="AS298" i="9" s="1"/>
  <c r="AR298" i="9" s="1"/>
  <c r="AQ298" i="9" s="1"/>
  <c r="AP298" i="9" s="1"/>
  <c r="AO298" i="9" s="1"/>
  <c r="AN298" i="9" s="1"/>
  <c r="AM298" i="9" s="1"/>
  <c r="AL298" i="9" s="1"/>
  <c r="AT342" i="9"/>
  <c r="AS342" i="9" s="1"/>
  <c r="AR342" i="9" s="1"/>
  <c r="AQ342" i="9" s="1"/>
  <c r="AP342" i="9" s="1"/>
  <c r="AO342" i="9" s="1"/>
  <c r="AN342" i="9" s="1"/>
  <c r="AM342" i="9" s="1"/>
  <c r="AL342" i="9" s="1"/>
  <c r="I96" i="9"/>
  <c r="AT557" i="9"/>
  <c r="AS557" i="9"/>
  <c r="AR557" i="9" s="1"/>
  <c r="AQ557" i="9" s="1"/>
  <c r="AP557" i="9" s="1"/>
  <c r="AO557" i="9" s="1"/>
  <c r="AN557" i="9" s="1"/>
  <c r="AM557" i="9" s="1"/>
  <c r="AL557" i="9" s="1"/>
  <c r="I147" i="9"/>
  <c r="AC147" i="9"/>
  <c r="AB147" i="9"/>
  <c r="K395" i="9"/>
  <c r="AB208" i="9"/>
  <c r="AI101" i="9"/>
  <c r="AJ101" i="9"/>
  <c r="AK101" i="9"/>
  <c r="S336" i="9"/>
  <c r="U336" i="9" s="1"/>
  <c r="AC289" i="9"/>
  <c r="AK69" i="9"/>
  <c r="AH144" i="9"/>
  <c r="AA144" i="9" s="1"/>
  <c r="AH435" i="9"/>
  <c r="AI360" i="9"/>
  <c r="AH360" i="9" s="1"/>
  <c r="AA360" i="9" s="1"/>
  <c r="AI112" i="9"/>
  <c r="AJ112" i="9"/>
  <c r="AK112" i="9"/>
  <c r="AJ236" i="9"/>
  <c r="AI236" i="9"/>
  <c r="AK236" i="9"/>
  <c r="AC266" i="9"/>
  <c r="V266" i="9"/>
  <c r="K266" i="9"/>
  <c r="V573" i="9"/>
  <c r="AC573" i="9"/>
  <c r="K573" i="9"/>
  <c r="AT195" i="9"/>
  <c r="AS195" i="9"/>
  <c r="AR195" i="9" s="1"/>
  <c r="AQ195" i="9" s="1"/>
  <c r="AP195" i="9" s="1"/>
  <c r="AO195" i="9" s="1"/>
  <c r="AN195" i="9" s="1"/>
  <c r="AM195" i="9" s="1"/>
  <c r="AL195" i="9" s="1"/>
  <c r="AK249" i="9"/>
  <c r="AJ249" i="9"/>
  <c r="AI249" i="9"/>
  <c r="K262" i="9"/>
  <c r="V262" i="9"/>
  <c r="AC262" i="9"/>
  <c r="AT287" i="9"/>
  <c r="AS287" i="9" s="1"/>
  <c r="AR287" i="9" s="1"/>
  <c r="AQ287" i="9" s="1"/>
  <c r="AP287" i="9" s="1"/>
  <c r="AO287" i="9" s="1"/>
  <c r="AN287" i="9" s="1"/>
  <c r="AM287" i="9" s="1"/>
  <c r="AL287" i="9" s="1"/>
  <c r="AT439" i="9"/>
  <c r="AS439" i="9" s="1"/>
  <c r="AR439" i="9" s="1"/>
  <c r="AQ439" i="9" s="1"/>
  <c r="AP439" i="9" s="1"/>
  <c r="AO439" i="9" s="1"/>
  <c r="AN439" i="9" s="1"/>
  <c r="AM439" i="9" s="1"/>
  <c r="AL439" i="9" s="1"/>
  <c r="AT178" i="9"/>
  <c r="AS178" i="9" s="1"/>
  <c r="AR178" i="9" s="1"/>
  <c r="AQ178" i="9" s="1"/>
  <c r="AP178" i="9" s="1"/>
  <c r="AO178" i="9" s="1"/>
  <c r="AN178" i="9" s="1"/>
  <c r="AM178" i="9" s="1"/>
  <c r="AL178" i="9" s="1"/>
  <c r="AI571" i="9"/>
  <c r="AK571" i="9"/>
  <c r="AJ571" i="9"/>
  <c r="AJ96" i="9"/>
  <c r="AI96" i="9"/>
  <c r="AK96" i="9"/>
  <c r="AT34" i="9"/>
  <c r="AS34" i="9" s="1"/>
  <c r="AR34" i="9" s="1"/>
  <c r="AQ34" i="9" s="1"/>
  <c r="AP34" i="9" s="1"/>
  <c r="AO34" i="9" s="1"/>
  <c r="AN34" i="9" s="1"/>
  <c r="AM34" i="9" s="1"/>
  <c r="AL34" i="9" s="1"/>
  <c r="V187" i="9"/>
  <c r="AC187" i="9"/>
  <c r="S187" i="9"/>
  <c r="U187" i="9" s="1"/>
  <c r="AI268" i="9"/>
  <c r="AJ268" i="9"/>
  <c r="AK268" i="9"/>
  <c r="AJ400" i="9"/>
  <c r="AK400" i="9"/>
  <c r="AI400" i="9"/>
  <c r="S33" i="9"/>
  <c r="U33" i="9" s="1"/>
  <c r="AK124" i="9"/>
  <c r="AI124" i="9"/>
  <c r="AJ124" i="9"/>
  <c r="AT184" i="9"/>
  <c r="AS184" i="9"/>
  <c r="AR184" i="9" s="1"/>
  <c r="AQ184" i="9" s="1"/>
  <c r="AP184" i="9" s="1"/>
  <c r="AO184" i="9" s="1"/>
  <c r="AN184" i="9" s="1"/>
  <c r="AM184" i="9" s="1"/>
  <c r="AL184" i="9" s="1"/>
  <c r="AE110" i="9"/>
  <c r="AE121" i="9"/>
  <c r="AB107" i="9"/>
  <c r="AB52" i="9"/>
  <c r="AA435" i="9"/>
  <c r="S289" i="9"/>
  <c r="U289" i="9" s="1"/>
  <c r="AJ69" i="9"/>
  <c r="AH69" i="9" s="1"/>
  <c r="AA69" i="9" s="1"/>
  <c r="AH97" i="9"/>
  <c r="AA97" i="9" s="1"/>
  <c r="AK360" i="9"/>
  <c r="AT156" i="9"/>
  <c r="AS156" i="9" s="1"/>
  <c r="AR156" i="9" s="1"/>
  <c r="AQ156" i="9" s="1"/>
  <c r="AP156" i="9" s="1"/>
  <c r="AO156" i="9" s="1"/>
  <c r="AN156" i="9" s="1"/>
  <c r="AM156" i="9" s="1"/>
  <c r="AL156" i="9" s="1"/>
  <c r="AT234" i="9"/>
  <c r="AS234" i="9" s="1"/>
  <c r="AR234" i="9" s="1"/>
  <c r="AQ234" i="9" s="1"/>
  <c r="AP234" i="9" s="1"/>
  <c r="AO234" i="9" s="1"/>
  <c r="AN234" i="9" s="1"/>
  <c r="AM234" i="9" s="1"/>
  <c r="AL234" i="9" s="1"/>
  <c r="K273" i="9"/>
  <c r="V273" i="9"/>
  <c r="U153" i="9"/>
  <c r="AT262" i="9"/>
  <c r="AS262" i="9" s="1"/>
  <c r="AR262" i="9" s="1"/>
  <c r="AQ262" i="9" s="1"/>
  <c r="AP262" i="9" s="1"/>
  <c r="AO262" i="9" s="1"/>
  <c r="AN262" i="9" s="1"/>
  <c r="AM262" i="9" s="1"/>
  <c r="AL262" i="9" s="1"/>
  <c r="AT216" i="9"/>
  <c r="AS216" i="9" s="1"/>
  <c r="AR216" i="9" s="1"/>
  <c r="AQ216" i="9" s="1"/>
  <c r="AP216" i="9" s="1"/>
  <c r="AO216" i="9" s="1"/>
  <c r="AN216" i="9" s="1"/>
  <c r="AM216" i="9" s="1"/>
  <c r="AL216" i="9" s="1"/>
  <c r="AT303" i="9"/>
  <c r="AS303" i="9" s="1"/>
  <c r="AR303" i="9" s="1"/>
  <c r="AQ303" i="9" s="1"/>
  <c r="AP303" i="9" s="1"/>
  <c r="AO303" i="9" s="1"/>
  <c r="AN303" i="9" s="1"/>
  <c r="AM303" i="9" s="1"/>
  <c r="AL303" i="9" s="1"/>
  <c r="AT334" i="9"/>
  <c r="AS334" i="9" s="1"/>
  <c r="AR334" i="9" s="1"/>
  <c r="AQ334" i="9" s="1"/>
  <c r="AP334" i="9" s="1"/>
  <c r="AO334" i="9" s="1"/>
  <c r="AN334" i="9" s="1"/>
  <c r="AM334" i="9" s="1"/>
  <c r="AL334" i="9" s="1"/>
  <c r="AC338" i="9"/>
  <c r="K338" i="9"/>
  <c r="V338" i="9"/>
  <c r="AT344" i="9"/>
  <c r="AS344" i="9" s="1"/>
  <c r="AR344" i="9" s="1"/>
  <c r="AQ344" i="9" s="1"/>
  <c r="AP344" i="9" s="1"/>
  <c r="AO344" i="9" s="1"/>
  <c r="AN344" i="9" s="1"/>
  <c r="AM344" i="9" s="1"/>
  <c r="AL344" i="9" s="1"/>
  <c r="AT164" i="9"/>
  <c r="AS164" i="9" s="1"/>
  <c r="AR164" i="9" s="1"/>
  <c r="AQ164" i="9" s="1"/>
  <c r="AP164" i="9" s="1"/>
  <c r="AO164" i="9" s="1"/>
  <c r="AN164" i="9" s="1"/>
  <c r="AM164" i="9" s="1"/>
  <c r="AL164" i="9" s="1"/>
  <c r="V242" i="9"/>
  <c r="AC242" i="9"/>
  <c r="K242" i="9"/>
  <c r="AK311" i="9"/>
  <c r="AI311" i="9"/>
  <c r="AJ311" i="9"/>
  <c r="AT562" i="9"/>
  <c r="AS562" i="9" s="1"/>
  <c r="AR562" i="9" s="1"/>
  <c r="AQ562" i="9" s="1"/>
  <c r="AP562" i="9" s="1"/>
  <c r="AO562" i="9" s="1"/>
  <c r="AN562" i="9" s="1"/>
  <c r="AM562" i="9" s="1"/>
  <c r="AL562" i="9" s="1"/>
  <c r="AI391" i="9"/>
  <c r="AJ391" i="9"/>
  <c r="AK391" i="9"/>
  <c r="AT395" i="9"/>
  <c r="AS395" i="9" s="1"/>
  <c r="AR395" i="9" s="1"/>
  <c r="AQ395" i="9" s="1"/>
  <c r="AP395" i="9" s="1"/>
  <c r="AO395" i="9" s="1"/>
  <c r="AN395" i="9" s="1"/>
  <c r="AM395" i="9" s="1"/>
  <c r="AL395" i="9" s="1"/>
  <c r="K455" i="9"/>
  <c r="V455" i="9"/>
  <c r="I132" i="9"/>
  <c r="V132" i="9"/>
  <c r="AC132" i="9"/>
  <c r="AI187" i="9"/>
  <c r="AJ187" i="9"/>
  <c r="AH187" i="9" s="1"/>
  <c r="AA187" i="9" s="1"/>
  <c r="AK187" i="9"/>
  <c r="V268" i="9"/>
  <c r="AC268" i="9"/>
  <c r="I268" i="9"/>
  <c r="S360" i="9"/>
  <c r="U360" i="9" s="1"/>
  <c r="V403" i="9"/>
  <c r="S403" i="9"/>
  <c r="U403" i="9" s="1"/>
  <c r="AT487" i="9"/>
  <c r="AS487" i="9" s="1"/>
  <c r="AR487" i="9" s="1"/>
  <c r="AQ487" i="9" s="1"/>
  <c r="AP487" i="9" s="1"/>
  <c r="AO487" i="9" s="1"/>
  <c r="AN487" i="9" s="1"/>
  <c r="AM487" i="9" s="1"/>
  <c r="AL487" i="9" s="1"/>
  <c r="AH81" i="9"/>
  <c r="AA81" i="9" s="1"/>
  <c r="AT33" i="9"/>
  <c r="AS33" i="9" s="1"/>
  <c r="AR33" i="9" s="1"/>
  <c r="AQ33" i="9" s="1"/>
  <c r="AP33" i="9" s="1"/>
  <c r="AO33" i="9" s="1"/>
  <c r="AN33" i="9" s="1"/>
  <c r="AM33" i="9" s="1"/>
  <c r="AL33" i="9" s="1"/>
  <c r="I124" i="9"/>
  <c r="V124" i="9"/>
  <c r="AC124" i="9"/>
  <c r="AC174" i="9"/>
  <c r="V174" i="9"/>
  <c r="I174" i="9"/>
  <c r="AH157" i="9"/>
  <c r="AA157" i="9" s="1"/>
  <c r="AA338" i="9"/>
  <c r="AB338" i="9" s="1"/>
  <c r="AE191" i="9"/>
  <c r="AB191" i="9"/>
  <c r="AH72" i="9"/>
  <c r="AA72" i="9" s="1"/>
  <c r="AH396" i="9"/>
  <c r="AA396" i="9" s="1"/>
  <c r="AB396" i="9" s="1"/>
  <c r="K383" i="9"/>
  <c r="K287" i="9"/>
  <c r="AT348" i="9"/>
  <c r="AS348" i="9" s="1"/>
  <c r="AR348" i="9" s="1"/>
  <c r="AQ348" i="9" s="1"/>
  <c r="AP348" i="9" s="1"/>
  <c r="AO348" i="9" s="1"/>
  <c r="AN348" i="9" s="1"/>
  <c r="AM348" i="9" s="1"/>
  <c r="AL348" i="9" s="1"/>
  <c r="K415" i="9"/>
  <c r="V415" i="9"/>
  <c r="AC415" i="9"/>
  <c r="K279" i="9"/>
  <c r="AC279" i="9"/>
  <c r="AT575" i="9"/>
  <c r="AS575" i="9"/>
  <c r="AR575" i="9" s="1"/>
  <c r="AQ575" i="9" s="1"/>
  <c r="AP575" i="9" s="1"/>
  <c r="AO575" i="9" s="1"/>
  <c r="AN575" i="9" s="1"/>
  <c r="AM575" i="9" s="1"/>
  <c r="AL575" i="9" s="1"/>
  <c r="I547" i="9"/>
  <c r="AB322" i="9"/>
  <c r="V624" i="9"/>
  <c r="S622" i="9"/>
  <c r="U622" i="9" s="1"/>
  <c r="V638" i="9"/>
  <c r="S624" i="9"/>
  <c r="U624" i="9" s="1"/>
  <c r="S628" i="9"/>
  <c r="U628" i="9" s="1"/>
  <c r="AA58" i="9"/>
  <c r="S394" i="9"/>
  <c r="U394" i="9" s="1"/>
  <c r="S279" i="9"/>
  <c r="U279" i="9" s="1"/>
  <c r="S515" i="9"/>
  <c r="U515" i="9" s="1"/>
  <c r="S505" i="9"/>
  <c r="U505" i="9" s="1"/>
  <c r="V289" i="9"/>
  <c r="AH73" i="9"/>
  <c r="AA73" i="9" s="1"/>
  <c r="AH145" i="9"/>
  <c r="AA145" i="9" s="1"/>
  <c r="AH381" i="9"/>
  <c r="AA381" i="9" s="1"/>
  <c r="AH291" i="9"/>
  <c r="AA291" i="9" s="1"/>
  <c r="AH103" i="9"/>
  <c r="AA103" i="9" s="1"/>
  <c r="AJ438" i="9"/>
  <c r="AH600" i="9"/>
  <c r="AA600" i="9" s="1"/>
  <c r="AB600" i="9" s="1"/>
  <c r="AH599" i="9"/>
  <c r="AA599" i="9" s="1"/>
  <c r="AB599" i="9" s="1"/>
  <c r="V336" i="9"/>
  <c r="I143" i="9"/>
  <c r="AC143" i="9"/>
  <c r="S143" i="9"/>
  <c r="U143" i="9" s="1"/>
  <c r="AB143" i="9"/>
  <c r="V296" i="9"/>
  <c r="S296" i="9"/>
  <c r="U296" i="9" s="1"/>
  <c r="AT273" i="9"/>
  <c r="AS273" i="9" s="1"/>
  <c r="AR273" i="9" s="1"/>
  <c r="AQ273" i="9" s="1"/>
  <c r="AP273" i="9" s="1"/>
  <c r="AO273" i="9" s="1"/>
  <c r="AN273" i="9" s="1"/>
  <c r="AM273" i="9" s="1"/>
  <c r="AL273" i="9" s="1"/>
  <c r="K365" i="9"/>
  <c r="AB573" i="9"/>
  <c r="V195" i="9"/>
  <c r="AC195" i="9"/>
  <c r="I195" i="9"/>
  <c r="I249" i="9"/>
  <c r="K412" i="9"/>
  <c r="AC412" i="9"/>
  <c r="V412" i="9"/>
  <c r="V72" i="9"/>
  <c r="J72" i="9"/>
  <c r="AC72" i="9"/>
  <c r="V183" i="9"/>
  <c r="I183" i="9"/>
  <c r="AB183" i="9"/>
  <c r="AT328" i="9"/>
  <c r="AS328" i="9" s="1"/>
  <c r="AR328" i="9" s="1"/>
  <c r="AQ328" i="9" s="1"/>
  <c r="AP328" i="9" s="1"/>
  <c r="AO328" i="9" s="1"/>
  <c r="AN328" i="9" s="1"/>
  <c r="AM328" i="9" s="1"/>
  <c r="AL328" i="9" s="1"/>
  <c r="K348" i="9"/>
  <c r="AC348" i="9"/>
  <c r="V348" i="9"/>
  <c r="K311" i="9"/>
  <c r="AC116" i="9"/>
  <c r="V116" i="9"/>
  <c r="I116" i="9"/>
  <c r="AB116" i="9"/>
  <c r="I209" i="9"/>
  <c r="K360" i="9"/>
  <c r="AC360" i="9"/>
  <c r="V360" i="9"/>
  <c r="U24" i="9"/>
  <c r="AE24" i="9"/>
  <c r="K490" i="9"/>
  <c r="AC490" i="9"/>
  <c r="AT31" i="9"/>
  <c r="AS31" i="9" s="1"/>
  <c r="AR31" i="9" s="1"/>
  <c r="AQ31" i="9" s="1"/>
  <c r="AP31" i="9" s="1"/>
  <c r="AO31" i="9" s="1"/>
  <c r="AN31" i="9" s="1"/>
  <c r="AM31" i="9" s="1"/>
  <c r="AL31" i="9" s="1"/>
  <c r="AT162" i="9"/>
  <c r="AS162" i="9" s="1"/>
  <c r="AR162" i="9" s="1"/>
  <c r="AQ162" i="9" s="1"/>
  <c r="AP162" i="9" s="1"/>
  <c r="AO162" i="9" s="1"/>
  <c r="AN162" i="9" s="1"/>
  <c r="AM162" i="9" s="1"/>
  <c r="AL162" i="9" s="1"/>
  <c r="S199" i="9"/>
  <c r="U199" i="9" s="1"/>
  <c r="AJ74" i="9"/>
  <c r="AK74" i="9"/>
  <c r="AI74" i="9"/>
  <c r="AB264" i="9"/>
  <c r="AE362" i="9"/>
  <c r="AI180" i="9"/>
  <c r="AJ180" i="9"/>
  <c r="AK180" i="9"/>
  <c r="V633" i="9"/>
  <c r="S512" i="9"/>
  <c r="U512" i="9" s="1"/>
  <c r="S552" i="9"/>
  <c r="U552" i="9" s="1"/>
  <c r="AB332" i="9"/>
  <c r="AH75" i="9"/>
  <c r="AA75" i="9" s="1"/>
  <c r="AH171" i="9"/>
  <c r="AA171" i="9" s="1"/>
  <c r="AI438" i="9"/>
  <c r="V96" i="9"/>
  <c r="S635" i="9"/>
  <c r="U635" i="9" s="1"/>
  <c r="AT148" i="9"/>
  <c r="AS148" i="9" s="1"/>
  <c r="AR148" i="9" s="1"/>
  <c r="AQ148" i="9" s="1"/>
  <c r="AP148" i="9" s="1"/>
  <c r="AO148" i="9" s="1"/>
  <c r="AN148" i="9" s="1"/>
  <c r="AM148" i="9" s="1"/>
  <c r="AL148" i="9" s="1"/>
  <c r="AI365" i="9"/>
  <c r="AJ365" i="9"/>
  <c r="AK365" i="9"/>
  <c r="K409" i="9"/>
  <c r="AC409" i="9"/>
  <c r="U122" i="9"/>
  <c r="AE122" i="9"/>
  <c r="S195" i="9"/>
  <c r="U195" i="9" s="1"/>
  <c r="S249" i="9"/>
  <c r="U249" i="9" s="1"/>
  <c r="K325" i="9"/>
  <c r="K429" i="9"/>
  <c r="V429" i="9"/>
  <c r="AC429" i="9"/>
  <c r="K514" i="9"/>
  <c r="V514" i="9"/>
  <c r="AC514" i="9"/>
  <c r="AB514" i="9"/>
  <c r="V216" i="9"/>
  <c r="I216" i="9"/>
  <c r="AC216" i="9"/>
  <c r="K334" i="9"/>
  <c r="K344" i="9"/>
  <c r="V344" i="9"/>
  <c r="AC344" i="9"/>
  <c r="AT407" i="9"/>
  <c r="AS407" i="9"/>
  <c r="AR407" i="9" s="1"/>
  <c r="AQ407" i="9" s="1"/>
  <c r="AP407" i="9" s="1"/>
  <c r="AO407" i="9" s="1"/>
  <c r="AN407" i="9" s="1"/>
  <c r="AM407" i="9" s="1"/>
  <c r="AL407" i="9" s="1"/>
  <c r="I164" i="9"/>
  <c r="V164" i="9"/>
  <c r="AC164" i="9"/>
  <c r="AI247" i="9"/>
  <c r="AK247" i="9"/>
  <c r="AJ247" i="9"/>
  <c r="AC448" i="9"/>
  <c r="S448" i="9"/>
  <c r="U448" i="9" s="1"/>
  <c r="V562" i="9"/>
  <c r="AC562" i="9"/>
  <c r="K562" i="9"/>
  <c r="I139" i="9"/>
  <c r="V139" i="9"/>
  <c r="AT209" i="9"/>
  <c r="AS209" i="9" s="1"/>
  <c r="AR209" i="9" s="1"/>
  <c r="AQ209" i="9" s="1"/>
  <c r="AP209" i="9" s="1"/>
  <c r="AO209" i="9" s="1"/>
  <c r="AN209" i="9" s="1"/>
  <c r="AM209" i="9" s="1"/>
  <c r="AL209" i="9" s="1"/>
  <c r="AT393" i="9"/>
  <c r="AS393" i="9" s="1"/>
  <c r="AR393" i="9" s="1"/>
  <c r="AQ393" i="9" s="1"/>
  <c r="AP393" i="9" s="1"/>
  <c r="AO393" i="9" s="1"/>
  <c r="AN393" i="9" s="1"/>
  <c r="AM393" i="9" s="1"/>
  <c r="AL393" i="9" s="1"/>
  <c r="AT433" i="9"/>
  <c r="AS433" i="9" s="1"/>
  <c r="AR433" i="9" s="1"/>
  <c r="AQ433" i="9" s="1"/>
  <c r="AP433" i="9" s="1"/>
  <c r="AO433" i="9" s="1"/>
  <c r="AN433" i="9" s="1"/>
  <c r="AM433" i="9" s="1"/>
  <c r="AL433" i="9" s="1"/>
  <c r="AT132" i="9"/>
  <c r="AS132" i="9" s="1"/>
  <c r="AR132" i="9" s="1"/>
  <c r="AQ132" i="9" s="1"/>
  <c r="AP132" i="9" s="1"/>
  <c r="AO132" i="9" s="1"/>
  <c r="AN132" i="9" s="1"/>
  <c r="AM132" i="9" s="1"/>
  <c r="AL132" i="9" s="1"/>
  <c r="V375" i="9"/>
  <c r="AC375" i="9"/>
  <c r="K375" i="9"/>
  <c r="AT403" i="9"/>
  <c r="AS403" i="9" s="1"/>
  <c r="AR403" i="9" s="1"/>
  <c r="AQ403" i="9" s="1"/>
  <c r="AP403" i="9" s="1"/>
  <c r="AO403" i="9" s="1"/>
  <c r="AN403" i="9" s="1"/>
  <c r="AM403" i="9" s="1"/>
  <c r="AL403" i="9" s="1"/>
  <c r="AT513" i="9"/>
  <c r="AS513" i="9" s="1"/>
  <c r="AR513" i="9" s="1"/>
  <c r="AQ513" i="9" s="1"/>
  <c r="AP513" i="9" s="1"/>
  <c r="AO513" i="9" s="1"/>
  <c r="AN513" i="9" s="1"/>
  <c r="AM513" i="9" s="1"/>
  <c r="AL513" i="9" s="1"/>
  <c r="AT490" i="9"/>
  <c r="AS490" i="9" s="1"/>
  <c r="AR490" i="9" s="1"/>
  <c r="AQ490" i="9" s="1"/>
  <c r="AP490" i="9" s="1"/>
  <c r="AO490" i="9" s="1"/>
  <c r="AN490" i="9" s="1"/>
  <c r="AM490" i="9" s="1"/>
  <c r="AL490" i="9" s="1"/>
  <c r="AJ114" i="9"/>
  <c r="AI114" i="9"/>
  <c r="AK114" i="9"/>
  <c r="V162" i="9"/>
  <c r="S162" i="9"/>
  <c r="U162" i="9" s="1"/>
  <c r="AT199" i="9"/>
  <c r="AS199" i="9" s="1"/>
  <c r="AR199" i="9" s="1"/>
  <c r="AQ199" i="9" s="1"/>
  <c r="AP199" i="9" s="1"/>
  <c r="AO199" i="9" s="1"/>
  <c r="AN199" i="9" s="1"/>
  <c r="AM199" i="9" s="1"/>
  <c r="AL199" i="9" s="1"/>
  <c r="AB82" i="9"/>
  <c r="AE82" i="9"/>
  <c r="AH290" i="9"/>
  <c r="AA290" i="9" s="1"/>
  <c r="AB290" i="9" s="1"/>
  <c r="AT412" i="9"/>
  <c r="AS412" i="9" s="1"/>
  <c r="AR412" i="9" s="1"/>
  <c r="AQ412" i="9" s="1"/>
  <c r="AP412" i="9" s="1"/>
  <c r="AO412" i="9" s="1"/>
  <c r="AN412" i="9" s="1"/>
  <c r="AM412" i="9" s="1"/>
  <c r="AL412" i="9" s="1"/>
  <c r="U65" i="9"/>
  <c r="AE65" i="9"/>
  <c r="I169" i="9"/>
  <c r="AC169" i="9"/>
  <c r="V169" i="9"/>
  <c r="U343" i="9"/>
  <c r="AE343" i="9"/>
  <c r="AC96" i="9"/>
  <c r="V613" i="9"/>
  <c r="K613" i="9"/>
  <c r="AC613" i="9"/>
  <c r="U333" i="9"/>
  <c r="AE333" i="9"/>
  <c r="I148" i="9"/>
  <c r="AC148" i="9"/>
  <c r="V148" i="9"/>
  <c r="AK289" i="9"/>
  <c r="AJ289" i="9"/>
  <c r="AI289" i="9"/>
  <c r="AH289" i="9" s="1"/>
  <c r="AA289" i="9" s="1"/>
  <c r="AB289" i="9" s="1"/>
  <c r="AT383" i="9"/>
  <c r="AS383" i="9" s="1"/>
  <c r="AR383" i="9" s="1"/>
  <c r="AQ383" i="9" s="1"/>
  <c r="AP383" i="9" s="1"/>
  <c r="AO383" i="9" s="1"/>
  <c r="AN383" i="9" s="1"/>
  <c r="AM383" i="9" s="1"/>
  <c r="AL383" i="9" s="1"/>
  <c r="V223" i="9"/>
  <c r="AC223" i="9"/>
  <c r="I223" i="9"/>
  <c r="AT251" i="9"/>
  <c r="AS251" i="9" s="1"/>
  <c r="AR251" i="9" s="1"/>
  <c r="AQ251" i="9" s="1"/>
  <c r="AP251" i="9" s="1"/>
  <c r="AO251" i="9" s="1"/>
  <c r="AN251" i="9" s="1"/>
  <c r="AM251" i="9" s="1"/>
  <c r="AL251" i="9" s="1"/>
  <c r="I282" i="9"/>
  <c r="V282" i="9"/>
  <c r="AB282" i="9"/>
  <c r="AT325" i="9"/>
  <c r="AS325" i="9" s="1"/>
  <c r="AR325" i="9" s="1"/>
  <c r="AQ325" i="9" s="1"/>
  <c r="AP325" i="9" s="1"/>
  <c r="AO325" i="9" s="1"/>
  <c r="AN325" i="9" s="1"/>
  <c r="AM325" i="9" s="1"/>
  <c r="AL325" i="9" s="1"/>
  <c r="AC161" i="9"/>
  <c r="I161" i="9"/>
  <c r="V161" i="9"/>
  <c r="AT193" i="9"/>
  <c r="AS193" i="9" s="1"/>
  <c r="AR193" i="9" s="1"/>
  <c r="AQ193" i="9" s="1"/>
  <c r="AP193" i="9" s="1"/>
  <c r="AO193" i="9" s="1"/>
  <c r="AN193" i="9" s="1"/>
  <c r="AM193" i="9" s="1"/>
  <c r="AL193" i="9" s="1"/>
  <c r="AK340" i="9"/>
  <c r="AI340" i="9"/>
  <c r="AJ340" i="9"/>
  <c r="AK94" i="9"/>
  <c r="AI94" i="9"/>
  <c r="AJ94" i="9"/>
  <c r="AK448" i="9"/>
  <c r="AJ448" i="9"/>
  <c r="AI448" i="9"/>
  <c r="AT139" i="9"/>
  <c r="AS139" i="9" s="1"/>
  <c r="AR139" i="9" s="1"/>
  <c r="AQ139" i="9" s="1"/>
  <c r="AP139" i="9" s="1"/>
  <c r="AO139" i="9" s="1"/>
  <c r="AN139" i="9" s="1"/>
  <c r="AM139" i="9" s="1"/>
  <c r="AL139" i="9" s="1"/>
  <c r="AT529" i="9"/>
  <c r="AS529" i="9" s="1"/>
  <c r="AR529" i="9" s="1"/>
  <c r="AQ529" i="9" s="1"/>
  <c r="AP529" i="9" s="1"/>
  <c r="AO529" i="9" s="1"/>
  <c r="AN529" i="9" s="1"/>
  <c r="AM529" i="9" s="1"/>
  <c r="AL529" i="9" s="1"/>
  <c r="AT167" i="9"/>
  <c r="AS167" i="9" s="1"/>
  <c r="AR167" i="9" s="1"/>
  <c r="AQ167" i="9" s="1"/>
  <c r="AP167" i="9" s="1"/>
  <c r="AO167" i="9" s="1"/>
  <c r="AN167" i="9" s="1"/>
  <c r="AM167" i="9" s="1"/>
  <c r="AL167" i="9" s="1"/>
  <c r="AT202" i="9"/>
  <c r="AS202" i="9"/>
  <c r="AR202" i="9" s="1"/>
  <c r="AQ202" i="9" s="1"/>
  <c r="AP202" i="9" s="1"/>
  <c r="AO202" i="9" s="1"/>
  <c r="AN202" i="9" s="1"/>
  <c r="AM202" i="9" s="1"/>
  <c r="AL202" i="9" s="1"/>
  <c r="K270" i="9"/>
  <c r="K403" i="9"/>
  <c r="AC403" i="9"/>
  <c r="AB416" i="9"/>
  <c r="V31" i="9"/>
  <c r="S31" i="9"/>
  <c r="U31" i="9" s="1"/>
  <c r="AC31" i="9"/>
  <c r="I162" i="9"/>
  <c r="AC162" i="9"/>
  <c r="AT179" i="9"/>
  <c r="AS179" i="9" s="1"/>
  <c r="AR179" i="9" s="1"/>
  <c r="AQ179" i="9" s="1"/>
  <c r="AP179" i="9" s="1"/>
  <c r="AO179" i="9" s="1"/>
  <c r="AN179" i="9" s="1"/>
  <c r="AM179" i="9" s="1"/>
  <c r="AL179" i="9" s="1"/>
  <c r="V199" i="9"/>
  <c r="AC199" i="9"/>
  <c r="I199" i="9"/>
  <c r="AE89" i="9"/>
  <c r="AB173" i="9"/>
  <c r="AI455" i="9"/>
  <c r="AJ455" i="9"/>
  <c r="AK455" i="9"/>
  <c r="V33" i="9"/>
  <c r="I33" i="9"/>
  <c r="AC33" i="9"/>
  <c r="AE129" i="9"/>
  <c r="AB129" i="9"/>
  <c r="S630" i="9"/>
  <c r="U630" i="9" s="1"/>
  <c r="S626" i="9"/>
  <c r="U626" i="9" s="1"/>
  <c r="S618" i="9"/>
  <c r="U618" i="9" s="1"/>
  <c r="S625" i="9"/>
  <c r="U625" i="9" s="1"/>
  <c r="S204" i="9"/>
  <c r="U204" i="9" s="1"/>
  <c r="S440" i="9"/>
  <c r="U440" i="9" s="1"/>
  <c r="AH221" i="9"/>
  <c r="AA221" i="9" s="1"/>
  <c r="AH331" i="9"/>
  <c r="AA331" i="9" s="1"/>
  <c r="AB331" i="9" s="1"/>
  <c r="AH163" i="9"/>
  <c r="AA163" i="9" s="1"/>
  <c r="AB163" i="9" s="1"/>
  <c r="AE214" i="9"/>
  <c r="V383" i="9"/>
  <c r="S96" i="9"/>
  <c r="U96" i="9" s="1"/>
  <c r="I168" i="9"/>
  <c r="AB168" i="9"/>
  <c r="U277" i="9"/>
  <c r="AE277" i="9"/>
  <c r="J165" i="9"/>
  <c r="V165" i="9"/>
  <c r="AC165" i="9"/>
  <c r="S266" i="9"/>
  <c r="U266" i="9" s="1"/>
  <c r="AT223" i="9"/>
  <c r="AS223" i="9" s="1"/>
  <c r="AR223" i="9" s="1"/>
  <c r="AQ223" i="9" s="1"/>
  <c r="AP223" i="9" s="1"/>
  <c r="AO223" i="9" s="1"/>
  <c r="AN223" i="9" s="1"/>
  <c r="AM223" i="9" s="1"/>
  <c r="AL223" i="9" s="1"/>
  <c r="K251" i="9"/>
  <c r="AC251" i="9"/>
  <c r="V251" i="9"/>
  <c r="AT361" i="9"/>
  <c r="AS361" i="9" s="1"/>
  <c r="AR361" i="9" s="1"/>
  <c r="AQ361" i="9" s="1"/>
  <c r="AP361" i="9" s="1"/>
  <c r="AO361" i="9" s="1"/>
  <c r="AN361" i="9" s="1"/>
  <c r="AM361" i="9" s="1"/>
  <c r="AL361" i="9" s="1"/>
  <c r="S161" i="9"/>
  <c r="U161" i="9" s="1"/>
  <c r="AT161" i="9"/>
  <c r="AS161" i="9" s="1"/>
  <c r="AR161" i="9" s="1"/>
  <c r="AQ161" i="9" s="1"/>
  <c r="AP161" i="9" s="1"/>
  <c r="AO161" i="9" s="1"/>
  <c r="AN161" i="9" s="1"/>
  <c r="AM161" i="9" s="1"/>
  <c r="AL161" i="9" s="1"/>
  <c r="AT280" i="9"/>
  <c r="AS280" i="9" s="1"/>
  <c r="AR280" i="9" s="1"/>
  <c r="AQ280" i="9" s="1"/>
  <c r="AP280" i="9" s="1"/>
  <c r="AO280" i="9" s="1"/>
  <c r="AN280" i="9" s="1"/>
  <c r="AM280" i="9" s="1"/>
  <c r="AL280" i="9" s="1"/>
  <c r="K330" i="9"/>
  <c r="AT336" i="9"/>
  <c r="AS336" i="9" s="1"/>
  <c r="AR336" i="9" s="1"/>
  <c r="AQ336" i="9" s="1"/>
  <c r="AP336" i="9" s="1"/>
  <c r="AO336" i="9" s="1"/>
  <c r="AN336" i="9" s="1"/>
  <c r="AM336" i="9" s="1"/>
  <c r="AL336" i="9" s="1"/>
  <c r="I247" i="9"/>
  <c r="AC247" i="9"/>
  <c r="K448" i="9"/>
  <c r="V448" i="9"/>
  <c r="S147" i="9"/>
  <c r="U147" i="9" s="1"/>
  <c r="K433" i="9"/>
  <c r="V167" i="9"/>
  <c r="AC167" i="9"/>
  <c r="J167" i="9"/>
  <c r="AT270" i="9"/>
  <c r="AS270" i="9" s="1"/>
  <c r="AR270" i="9" s="1"/>
  <c r="AQ270" i="9" s="1"/>
  <c r="AP270" i="9" s="1"/>
  <c r="AO270" i="9" s="1"/>
  <c r="AN270" i="9" s="1"/>
  <c r="AM270" i="9" s="1"/>
  <c r="AL270" i="9" s="1"/>
  <c r="AJ295" i="9"/>
  <c r="AI295" i="9"/>
  <c r="AK295" i="9"/>
  <c r="K575" i="9"/>
  <c r="AH227" i="9"/>
  <c r="AA227" i="9" s="1"/>
  <c r="AB227" i="9" s="1"/>
  <c r="AT21" i="9"/>
  <c r="AS21" i="9" s="1"/>
  <c r="AR21" i="9" s="1"/>
  <c r="AQ21" i="9" s="1"/>
  <c r="AP21" i="9" s="1"/>
  <c r="AO21" i="9" s="1"/>
  <c r="AN21" i="9" s="1"/>
  <c r="AM21" i="9" s="1"/>
  <c r="AL21" i="9" s="1"/>
  <c r="V114" i="9"/>
  <c r="AC114" i="9"/>
  <c r="I114" i="9"/>
  <c r="S169" i="9"/>
  <c r="U169" i="9" s="1"/>
  <c r="AE366" i="9"/>
  <c r="AB366" i="9"/>
  <c r="AH320" i="9"/>
  <c r="AA320" i="9" s="1"/>
  <c r="AB320" i="9" s="1"/>
  <c r="AA282" i="9"/>
  <c r="AE130" i="9"/>
  <c r="AB130" i="9"/>
  <c r="O635" i="9"/>
  <c r="AT635" i="9"/>
  <c r="AS635" i="9" s="1"/>
  <c r="AR635" i="9" s="1"/>
  <c r="AQ635" i="9" s="1"/>
  <c r="AP635" i="9" s="1"/>
  <c r="AO635" i="9" s="1"/>
  <c r="AN635" i="9" s="1"/>
  <c r="AM635" i="9" s="1"/>
  <c r="AL635" i="9" s="1"/>
  <c r="V635" i="9"/>
  <c r="K635" i="9"/>
  <c r="AC635" i="9"/>
  <c r="AI560" i="11"/>
  <c r="AJ560" i="11"/>
  <c r="AK560" i="11"/>
  <c r="U309" i="11"/>
  <c r="AF309" i="11"/>
  <c r="AI70" i="11"/>
  <c r="AK70" i="11"/>
  <c r="AJ70" i="11"/>
  <c r="AF60" i="11"/>
  <c r="U60" i="11"/>
  <c r="AI287" i="11"/>
  <c r="AJ287" i="11"/>
  <c r="AK287" i="11"/>
  <c r="K253" i="11"/>
  <c r="AE253" i="11"/>
  <c r="H56" i="11"/>
  <c r="V56" i="11"/>
  <c r="K547" i="11"/>
  <c r="I167" i="11"/>
  <c r="AE167" i="11"/>
  <c r="S106" i="11"/>
  <c r="AC106" i="11"/>
  <c r="AI584" i="11"/>
  <c r="AH584" i="11" s="1"/>
  <c r="AJ584" i="11"/>
  <c r="AK584" i="11"/>
  <c r="AI208" i="11"/>
  <c r="AK208" i="11"/>
  <c r="AJ208" i="11"/>
  <c r="AE603" i="11"/>
  <c r="S641" i="11"/>
  <c r="U633" i="11"/>
  <c r="S628" i="11"/>
  <c r="S47" i="11"/>
  <c r="S114" i="11"/>
  <c r="AF114" i="11" s="1"/>
  <c r="S102" i="11"/>
  <c r="U102" i="11" s="1"/>
  <c r="AH636" i="11"/>
  <c r="AH21" i="11"/>
  <c r="AH402" i="11"/>
  <c r="AA402" i="11" s="1"/>
  <c r="AE402" i="11" s="1"/>
  <c r="S579" i="11"/>
  <c r="AB579" i="11" s="1"/>
  <c r="S551" i="11"/>
  <c r="U551" i="11" s="1"/>
  <c r="S392" i="11"/>
  <c r="V509" i="11"/>
  <c r="AC99" i="11"/>
  <c r="V281" i="11"/>
  <c r="AT209" i="11"/>
  <c r="AS209" i="11" s="1"/>
  <c r="AR209" i="11" s="1"/>
  <c r="AQ209" i="11" s="1"/>
  <c r="AP209" i="11" s="1"/>
  <c r="AO209" i="11" s="1"/>
  <c r="AN209" i="11" s="1"/>
  <c r="AM209" i="11" s="1"/>
  <c r="AL209" i="11" s="1"/>
  <c r="I143" i="11"/>
  <c r="I180" i="11"/>
  <c r="S581" i="11"/>
  <c r="AI66" i="11"/>
  <c r="AJ66" i="11"/>
  <c r="AK66" i="11"/>
  <c r="I139" i="11"/>
  <c r="AE139" i="11"/>
  <c r="K281" i="11"/>
  <c r="AT182" i="11"/>
  <c r="AS182" i="11" s="1"/>
  <c r="AR182" i="11" s="1"/>
  <c r="AQ182" i="11" s="1"/>
  <c r="AP182" i="11" s="1"/>
  <c r="AO182" i="11" s="1"/>
  <c r="AN182" i="11" s="1"/>
  <c r="AM182" i="11" s="1"/>
  <c r="AL182" i="11" s="1"/>
  <c r="K589" i="11"/>
  <c r="AE589" i="11"/>
  <c r="S25" i="11"/>
  <c r="AD25" i="11" s="1"/>
  <c r="V46" i="11"/>
  <c r="AC46" i="11"/>
  <c r="H46" i="11"/>
  <c r="AJ169" i="11"/>
  <c r="AK169" i="11"/>
  <c r="AI169" i="11"/>
  <c r="AT177" i="11"/>
  <c r="AS177" i="11" s="1"/>
  <c r="AR177" i="11" s="1"/>
  <c r="AQ177" i="11" s="1"/>
  <c r="AP177" i="11" s="1"/>
  <c r="AO177" i="11" s="1"/>
  <c r="AN177" i="11" s="1"/>
  <c r="AM177" i="11" s="1"/>
  <c r="AL177" i="11" s="1"/>
  <c r="K507" i="11"/>
  <c r="K598" i="11"/>
  <c r="AE598" i="11"/>
  <c r="AI233" i="11"/>
  <c r="AH233" i="11" s="1"/>
  <c r="AB233" i="11" s="1"/>
  <c r="AK233" i="11"/>
  <c r="AJ233" i="11"/>
  <c r="K286" i="11"/>
  <c r="AC286" i="11"/>
  <c r="V286" i="11"/>
  <c r="AH270" i="11"/>
  <c r="AH282" i="11"/>
  <c r="AA282" i="11" s="1"/>
  <c r="AE282" i="11" s="1"/>
  <c r="AH84" i="11"/>
  <c r="AA84" i="11" s="1"/>
  <c r="AE84" i="11" s="1"/>
  <c r="AK203" i="11"/>
  <c r="AI203" i="11"/>
  <c r="AJ203" i="11"/>
  <c r="AI291" i="11"/>
  <c r="AJ291" i="11"/>
  <c r="AK291" i="11"/>
  <c r="I177" i="11"/>
  <c r="AT315" i="11"/>
  <c r="AS315" i="11" s="1"/>
  <c r="AR315" i="11" s="1"/>
  <c r="AQ315" i="11" s="1"/>
  <c r="AP315" i="11" s="1"/>
  <c r="AO315" i="11" s="1"/>
  <c r="AN315" i="11" s="1"/>
  <c r="AM315" i="11" s="1"/>
  <c r="AL315" i="11" s="1"/>
  <c r="S216" i="11"/>
  <c r="U216" i="11" s="1"/>
  <c r="AB476" i="11"/>
  <c r="V78" i="11"/>
  <c r="AF181" i="11"/>
  <c r="U531" i="11"/>
  <c r="AF531" i="11"/>
  <c r="I133" i="11"/>
  <c r="AE133" i="11"/>
  <c r="K209" i="11"/>
  <c r="K593" i="11"/>
  <c r="AE593" i="11"/>
  <c r="AA143" i="11"/>
  <c r="AE143" i="11" s="1"/>
  <c r="AT204" i="11"/>
  <c r="AS204" i="11" s="1"/>
  <c r="AR204" i="11" s="1"/>
  <c r="AQ204" i="11" s="1"/>
  <c r="AP204" i="11" s="1"/>
  <c r="AO204" i="11" s="1"/>
  <c r="AN204" i="11" s="1"/>
  <c r="AM204" i="11" s="1"/>
  <c r="AL204" i="11" s="1"/>
  <c r="U281" i="11"/>
  <c r="AF281" i="11"/>
  <c r="AT275" i="11"/>
  <c r="AS275" i="11" s="1"/>
  <c r="AR275" i="11" s="1"/>
  <c r="AQ275" i="11" s="1"/>
  <c r="AP275" i="11" s="1"/>
  <c r="AO275" i="11" s="1"/>
  <c r="AN275" i="11" s="1"/>
  <c r="AM275" i="11" s="1"/>
  <c r="AL275" i="11" s="1"/>
  <c r="AF381" i="11"/>
  <c r="U381" i="11"/>
  <c r="AT155" i="11"/>
  <c r="AS155" i="11" s="1"/>
  <c r="AR155" i="11" s="1"/>
  <c r="AQ155" i="11" s="1"/>
  <c r="AP155" i="11" s="1"/>
  <c r="AO155" i="11" s="1"/>
  <c r="AN155" i="11" s="1"/>
  <c r="AM155" i="11" s="1"/>
  <c r="AL155" i="11" s="1"/>
  <c r="V313" i="11"/>
  <c r="AC313" i="11"/>
  <c r="S313" i="11"/>
  <c r="S505" i="11"/>
  <c r="AD505" i="11" s="1"/>
  <c r="AC169" i="11"/>
  <c r="V169" i="11"/>
  <c r="J169" i="11"/>
  <c r="AI299" i="11"/>
  <c r="AH299" i="11" s="1"/>
  <c r="AA299" i="11" s="1"/>
  <c r="AJ299" i="11"/>
  <c r="AK299" i="11"/>
  <c r="AF336" i="11"/>
  <c r="U336" i="11"/>
  <c r="AJ163" i="11"/>
  <c r="AI163" i="11"/>
  <c r="AK163" i="11"/>
  <c r="AI285" i="11"/>
  <c r="AH285" i="11" s="1"/>
  <c r="AA285" i="11" s="1"/>
  <c r="AJ285" i="11"/>
  <c r="AK285" i="11"/>
  <c r="K315" i="11"/>
  <c r="AJ586" i="11"/>
  <c r="AK586" i="11"/>
  <c r="AI586" i="11"/>
  <c r="AI301" i="11"/>
  <c r="AJ301" i="11"/>
  <c r="AK301" i="11"/>
  <c r="AT551" i="11"/>
  <c r="AS551" i="11" s="1"/>
  <c r="AR551" i="11" s="1"/>
  <c r="AQ551" i="11" s="1"/>
  <c r="AP551" i="11" s="1"/>
  <c r="AO551" i="11" s="1"/>
  <c r="AN551" i="11" s="1"/>
  <c r="AM551" i="11" s="1"/>
  <c r="AL551" i="11" s="1"/>
  <c r="K585" i="11"/>
  <c r="AJ271" i="11"/>
  <c r="AK271" i="11"/>
  <c r="AI271" i="11"/>
  <c r="AH75" i="11"/>
  <c r="AA75" i="11" s="1"/>
  <c r="AE75" i="11" s="1"/>
  <c r="AH547" i="11"/>
  <c r="AA547" i="11" s="1"/>
  <c r="AE547" i="11" s="1"/>
  <c r="K581" i="11"/>
  <c r="V581" i="11"/>
  <c r="AC581" i="11"/>
  <c r="AE581" i="11"/>
  <c r="I274" i="11"/>
  <c r="AC274" i="11"/>
  <c r="V274" i="11"/>
  <c r="I99" i="11"/>
  <c r="AE99" i="11"/>
  <c r="V505" i="11"/>
  <c r="AC505" i="11"/>
  <c r="K505" i="11"/>
  <c r="I171" i="11"/>
  <c r="V635" i="11"/>
  <c r="S549" i="11"/>
  <c r="S45" i="11"/>
  <c r="U45" i="11" s="1"/>
  <c r="AC236" i="11"/>
  <c r="S78" i="11"/>
  <c r="AB78" i="11" s="1"/>
  <c r="S297" i="11"/>
  <c r="S99" i="11"/>
  <c r="AD99" i="11" s="1"/>
  <c r="K414" i="11"/>
  <c r="AE414" i="11"/>
  <c r="AI152" i="11"/>
  <c r="AJ152" i="11"/>
  <c r="AK152" i="11"/>
  <c r="AJ210" i="11"/>
  <c r="AK210" i="11"/>
  <c r="AI210" i="11"/>
  <c r="K310" i="11"/>
  <c r="AE310" i="11"/>
  <c r="K610" i="11"/>
  <c r="AE610" i="11"/>
  <c r="V123" i="11"/>
  <c r="I123" i="11"/>
  <c r="AC123" i="11"/>
  <c r="AE123" i="11"/>
  <c r="AT166" i="11"/>
  <c r="AS166" i="11" s="1"/>
  <c r="AR166" i="11" s="1"/>
  <c r="AQ166" i="11" s="1"/>
  <c r="AP166" i="11" s="1"/>
  <c r="AO166" i="11" s="1"/>
  <c r="AN166" i="11" s="1"/>
  <c r="AM166" i="11" s="1"/>
  <c r="AL166" i="11" s="1"/>
  <c r="AT281" i="11"/>
  <c r="AS281" i="11"/>
  <c r="AR281" i="11" s="1"/>
  <c r="AQ281" i="11" s="1"/>
  <c r="AP281" i="11" s="1"/>
  <c r="AO281" i="11" s="1"/>
  <c r="AN281" i="11" s="1"/>
  <c r="AM281" i="11" s="1"/>
  <c r="AL281" i="11" s="1"/>
  <c r="K588" i="11"/>
  <c r="S588" i="11"/>
  <c r="V588" i="11"/>
  <c r="AC588" i="11"/>
  <c r="V381" i="11"/>
  <c r="AC381" i="11"/>
  <c r="K381" i="11"/>
  <c r="I80" i="11"/>
  <c r="AE80" i="11"/>
  <c r="K555" i="11"/>
  <c r="V555" i="11"/>
  <c r="AC555" i="11"/>
  <c r="AT46" i="11"/>
  <c r="AS46" i="11" s="1"/>
  <c r="AR46" i="11" s="1"/>
  <c r="AQ46" i="11" s="1"/>
  <c r="AP46" i="11" s="1"/>
  <c r="AO46" i="11" s="1"/>
  <c r="AN46" i="11" s="1"/>
  <c r="AM46" i="11" s="1"/>
  <c r="AL46" i="11" s="1"/>
  <c r="S169" i="11"/>
  <c r="K336" i="11"/>
  <c r="V336" i="11"/>
  <c r="AC336" i="11"/>
  <c r="V285" i="11"/>
  <c r="AC285" i="11"/>
  <c r="K285" i="11"/>
  <c r="S550" i="11"/>
  <c r="H120" i="11"/>
  <c r="AE120" i="11"/>
  <c r="AT164" i="11"/>
  <c r="AS164" i="11" s="1"/>
  <c r="AR164" i="11" s="1"/>
  <c r="AQ164" i="11" s="1"/>
  <c r="AP164" i="11" s="1"/>
  <c r="AO164" i="11" s="1"/>
  <c r="AN164" i="11" s="1"/>
  <c r="AM164" i="11" s="1"/>
  <c r="AL164" i="11" s="1"/>
  <c r="AS265" i="11"/>
  <c r="AR265" i="11" s="1"/>
  <c r="AQ265" i="11" s="1"/>
  <c r="AP265" i="11" s="1"/>
  <c r="AO265" i="11" s="1"/>
  <c r="AN265" i="11" s="1"/>
  <c r="AM265" i="11" s="1"/>
  <c r="AL265" i="11" s="1"/>
  <c r="AT265" i="11"/>
  <c r="K301" i="11"/>
  <c r="AI35" i="11"/>
  <c r="AJ35" i="11"/>
  <c r="AK35" i="11"/>
  <c r="AH87" i="11"/>
  <c r="AA87" i="11" s="1"/>
  <c r="AH377" i="11"/>
  <c r="AH162" i="11"/>
  <c r="AA162" i="11" s="1"/>
  <c r="AE162" i="11" s="1"/>
  <c r="AH433" i="11"/>
  <c r="AA433" i="11" s="1"/>
  <c r="AE433" i="11" s="1"/>
  <c r="AH202" i="11"/>
  <c r="AA202" i="11" s="1"/>
  <c r="AE202" i="11" s="1"/>
  <c r="S638" i="11"/>
  <c r="S248" i="11"/>
  <c r="S118" i="11"/>
  <c r="U118" i="11" s="1"/>
  <c r="AA608" i="11"/>
  <c r="AE608" i="11" s="1"/>
  <c r="V236" i="11"/>
  <c r="S257" i="11"/>
  <c r="AH399" i="11"/>
  <c r="AA399" i="11" s="1"/>
  <c r="AE399" i="11" s="1"/>
  <c r="AH324" i="11"/>
  <c r="AC224" i="11"/>
  <c r="V297" i="11"/>
  <c r="S616" i="11"/>
  <c r="AC152" i="11"/>
  <c r="AB201" i="11"/>
  <c r="AD201" i="11"/>
  <c r="I179" i="11"/>
  <c r="AE179" i="11"/>
  <c r="I259" i="11"/>
  <c r="AE259" i="11"/>
  <c r="K604" i="11"/>
  <c r="AE604" i="11"/>
  <c r="I152" i="11"/>
  <c r="V152" i="11"/>
  <c r="AI187" i="11"/>
  <c r="AJ187" i="11"/>
  <c r="AK187" i="11"/>
  <c r="K325" i="11"/>
  <c r="AE325" i="11"/>
  <c r="K422" i="11"/>
  <c r="AE422" i="11"/>
  <c r="AT237" i="11"/>
  <c r="AS237" i="11" s="1"/>
  <c r="AR237" i="11" s="1"/>
  <c r="AQ237" i="11" s="1"/>
  <c r="AP237" i="11" s="1"/>
  <c r="AO237" i="11" s="1"/>
  <c r="AN237" i="11" s="1"/>
  <c r="AM237" i="11" s="1"/>
  <c r="AL237" i="11" s="1"/>
  <c r="K606" i="11"/>
  <c r="AE606" i="11"/>
  <c r="I161" i="11"/>
  <c r="AE161" i="11"/>
  <c r="K372" i="11"/>
  <c r="AE372" i="11"/>
  <c r="K550" i="11"/>
  <c r="AC550" i="11"/>
  <c r="V550" i="11"/>
  <c r="AT444" i="11"/>
  <c r="AS444" i="11"/>
  <c r="AR444" i="11" s="1"/>
  <c r="AQ444" i="11" s="1"/>
  <c r="AP444" i="11" s="1"/>
  <c r="AO444" i="11" s="1"/>
  <c r="AN444" i="11" s="1"/>
  <c r="AM444" i="11" s="1"/>
  <c r="AL444" i="11" s="1"/>
  <c r="AJ609" i="11"/>
  <c r="AK609" i="11"/>
  <c r="AI609" i="11"/>
  <c r="AI298" i="11"/>
  <c r="AJ298" i="11"/>
  <c r="AK298" i="11"/>
  <c r="AJ391" i="11"/>
  <c r="AI391" i="11"/>
  <c r="AK391" i="11"/>
  <c r="AT480" i="11"/>
  <c r="AS480" i="11" s="1"/>
  <c r="AR480" i="11" s="1"/>
  <c r="AQ480" i="11" s="1"/>
  <c r="AP480" i="11" s="1"/>
  <c r="AO480" i="11" s="1"/>
  <c r="AN480" i="11" s="1"/>
  <c r="AM480" i="11" s="1"/>
  <c r="AL480" i="11" s="1"/>
  <c r="AT585" i="11"/>
  <c r="AS585" i="11" s="1"/>
  <c r="AR585" i="11" s="1"/>
  <c r="AQ585" i="11" s="1"/>
  <c r="AP585" i="11" s="1"/>
  <c r="AO585" i="11" s="1"/>
  <c r="AN585" i="11" s="1"/>
  <c r="AM585" i="11" s="1"/>
  <c r="AL585" i="11" s="1"/>
  <c r="V574" i="11"/>
  <c r="AC637" i="11"/>
  <c r="AA324" i="11"/>
  <c r="S51" i="11"/>
  <c r="U51" i="11" s="1"/>
  <c r="S41" i="11"/>
  <c r="U41" i="11" s="1"/>
  <c r="AH231" i="11"/>
  <c r="AA231" i="11" s="1"/>
  <c r="AE231" i="11" s="1"/>
  <c r="AH605" i="11"/>
  <c r="AA605" i="11" s="1"/>
  <c r="AE605" i="11" s="1"/>
  <c r="AH309" i="11"/>
  <c r="AA309" i="11" s="1"/>
  <c r="AE309" i="11" s="1"/>
  <c r="AH228" i="11"/>
  <c r="S224" i="11"/>
  <c r="V166" i="11"/>
  <c r="S283" i="11"/>
  <c r="AF283" i="11" s="1"/>
  <c r="V130" i="11"/>
  <c r="K431" i="11"/>
  <c r="K609" i="11"/>
  <c r="AT235" i="11"/>
  <c r="AS235" i="11" s="1"/>
  <c r="AR235" i="11" s="1"/>
  <c r="AQ235" i="11" s="1"/>
  <c r="AP235" i="11" s="1"/>
  <c r="AO235" i="11" s="1"/>
  <c r="AN235" i="11" s="1"/>
  <c r="AM235" i="11" s="1"/>
  <c r="AL235" i="11" s="1"/>
  <c r="AC43" i="11"/>
  <c r="V43" i="11"/>
  <c r="H43" i="11"/>
  <c r="AD123" i="11"/>
  <c r="AT72" i="11"/>
  <c r="AS72" i="11" s="1"/>
  <c r="AR72" i="11" s="1"/>
  <c r="AQ72" i="11" s="1"/>
  <c r="AP72" i="11" s="1"/>
  <c r="AO72" i="11" s="1"/>
  <c r="AN72" i="11" s="1"/>
  <c r="AM72" i="11" s="1"/>
  <c r="AL72" i="11" s="1"/>
  <c r="I166" i="11"/>
  <c r="AJ236" i="11"/>
  <c r="AI236" i="11"/>
  <c r="AK236" i="11"/>
  <c r="AT274" i="11"/>
  <c r="AS274" i="11" s="1"/>
  <c r="AR274" i="11" s="1"/>
  <c r="AQ274" i="11" s="1"/>
  <c r="AP274" i="11" s="1"/>
  <c r="AO274" i="11" s="1"/>
  <c r="AN274" i="11" s="1"/>
  <c r="AM274" i="11" s="1"/>
  <c r="AL274" i="11" s="1"/>
  <c r="K600" i="11"/>
  <c r="AE600" i="11"/>
  <c r="AT327" i="11"/>
  <c r="AS327" i="11" s="1"/>
  <c r="AR327" i="11" s="1"/>
  <c r="AQ327" i="11" s="1"/>
  <c r="AP327" i="11" s="1"/>
  <c r="AO327" i="11" s="1"/>
  <c r="AN327" i="11" s="1"/>
  <c r="AM327" i="11" s="1"/>
  <c r="AL327" i="11" s="1"/>
  <c r="K511" i="11"/>
  <c r="AE511" i="11"/>
  <c r="AE86" i="11"/>
  <c r="S161" i="11"/>
  <c r="AC39" i="11"/>
  <c r="I39" i="11"/>
  <c r="V39" i="11"/>
  <c r="H52" i="11"/>
  <c r="AE52" i="11"/>
  <c r="K270" i="11"/>
  <c r="AT314" i="11"/>
  <c r="AS314" i="11" s="1"/>
  <c r="AR314" i="11" s="1"/>
  <c r="AQ314" i="11" s="1"/>
  <c r="AP314" i="11" s="1"/>
  <c r="AO314" i="11" s="1"/>
  <c r="AN314" i="11" s="1"/>
  <c r="AM314" i="11" s="1"/>
  <c r="AL314" i="11" s="1"/>
  <c r="K597" i="11"/>
  <c r="AE597" i="11"/>
  <c r="AS170" i="11"/>
  <c r="AR170" i="11" s="1"/>
  <c r="AQ170" i="11" s="1"/>
  <c r="AP170" i="11" s="1"/>
  <c r="AO170" i="11" s="1"/>
  <c r="AN170" i="11" s="1"/>
  <c r="AM170" i="11" s="1"/>
  <c r="AL170" i="11" s="1"/>
  <c r="AT170" i="11"/>
  <c r="AH62" i="11"/>
  <c r="AA62" i="11" s="1"/>
  <c r="AE62" i="11" s="1"/>
  <c r="AJ338" i="11"/>
  <c r="AI338" i="11"/>
  <c r="AK338" i="11"/>
  <c r="AK558" i="11"/>
  <c r="AJ558" i="11"/>
  <c r="AH558" i="11" s="1"/>
  <c r="AA558" i="11" s="1"/>
  <c r="AE558" i="11" s="1"/>
  <c r="AI558" i="11"/>
  <c r="U366" i="11"/>
  <c r="AF366" i="11"/>
  <c r="AF39" i="11"/>
  <c r="U39" i="11"/>
  <c r="I540" i="11"/>
  <c r="AC540" i="11"/>
  <c r="V540" i="11"/>
  <c r="AT232" i="11"/>
  <c r="AS232" i="11" s="1"/>
  <c r="AR232" i="11" s="1"/>
  <c r="AQ232" i="11" s="1"/>
  <c r="AP232" i="11" s="1"/>
  <c r="AO232" i="11" s="1"/>
  <c r="AN232" i="11" s="1"/>
  <c r="AM232" i="11" s="1"/>
  <c r="AL232" i="11" s="1"/>
  <c r="K584" i="11"/>
  <c r="U286" i="11"/>
  <c r="AF286" i="11"/>
  <c r="S574" i="11"/>
  <c r="AD574" i="11" s="1"/>
  <c r="V640" i="11"/>
  <c r="AC56" i="11"/>
  <c r="AA377" i="11"/>
  <c r="AE377" i="11" s="1"/>
  <c r="AA82" i="11"/>
  <c r="AE82" i="11" s="1"/>
  <c r="AH61" i="11"/>
  <c r="AC60" i="11"/>
  <c r="V248" i="11"/>
  <c r="U317" i="11"/>
  <c r="AF317" i="11"/>
  <c r="AB317" i="11"/>
  <c r="AS186" i="11"/>
  <c r="AR186" i="11" s="1"/>
  <c r="AQ186" i="11" s="1"/>
  <c r="AP186" i="11" s="1"/>
  <c r="AO186" i="11" s="1"/>
  <c r="AN186" i="11" s="1"/>
  <c r="AM186" i="11" s="1"/>
  <c r="AL186" i="11" s="1"/>
  <c r="AT186" i="11"/>
  <c r="AI195" i="11"/>
  <c r="AJ195" i="11"/>
  <c r="AK195" i="11"/>
  <c r="I235" i="11"/>
  <c r="AT56" i="11"/>
  <c r="AS56" i="11" s="1"/>
  <c r="AR56" i="11" s="1"/>
  <c r="AQ56" i="11" s="1"/>
  <c r="AP56" i="11" s="1"/>
  <c r="AO56" i="11" s="1"/>
  <c r="AN56" i="11" s="1"/>
  <c r="AM56" i="11" s="1"/>
  <c r="AL56" i="11" s="1"/>
  <c r="AT60" i="11"/>
  <c r="AS60" i="11" s="1"/>
  <c r="AR60" i="11" s="1"/>
  <c r="AQ60" i="11" s="1"/>
  <c r="AP60" i="11" s="1"/>
  <c r="AO60" i="11" s="1"/>
  <c r="AN60" i="11" s="1"/>
  <c r="AM60" i="11" s="1"/>
  <c r="AL60" i="11" s="1"/>
  <c r="AS181" i="11"/>
  <c r="AR181" i="11" s="1"/>
  <c r="AQ181" i="11" s="1"/>
  <c r="AP181" i="11" s="1"/>
  <c r="AO181" i="11" s="1"/>
  <c r="AN181" i="11" s="1"/>
  <c r="AM181" i="11" s="1"/>
  <c r="AL181" i="11" s="1"/>
  <c r="AT181" i="11"/>
  <c r="AI311" i="11"/>
  <c r="AJ311" i="11"/>
  <c r="AK311" i="11"/>
  <c r="AI410" i="11"/>
  <c r="AJ410" i="11"/>
  <c r="AK410" i="11"/>
  <c r="AT39" i="11"/>
  <c r="AS39" i="11" s="1"/>
  <c r="AR39" i="11" s="1"/>
  <c r="AQ39" i="11" s="1"/>
  <c r="AP39" i="11" s="1"/>
  <c r="AO39" i="11" s="1"/>
  <c r="AN39" i="11" s="1"/>
  <c r="AM39" i="11" s="1"/>
  <c r="AL39" i="11" s="1"/>
  <c r="AT145" i="11"/>
  <c r="AS145" i="11" s="1"/>
  <c r="AR145" i="11" s="1"/>
  <c r="AQ145" i="11" s="1"/>
  <c r="AP145" i="11" s="1"/>
  <c r="AO145" i="11" s="1"/>
  <c r="AN145" i="11" s="1"/>
  <c r="AM145" i="11" s="1"/>
  <c r="AL145" i="11" s="1"/>
  <c r="AT226" i="11"/>
  <c r="AS226" i="11" s="1"/>
  <c r="AR226" i="11" s="1"/>
  <c r="AQ226" i="11" s="1"/>
  <c r="AP226" i="11" s="1"/>
  <c r="AO226" i="11" s="1"/>
  <c r="AN226" i="11" s="1"/>
  <c r="AM226" i="11" s="1"/>
  <c r="AL226" i="11" s="1"/>
  <c r="AI292" i="11"/>
  <c r="AJ292" i="11"/>
  <c r="AK292" i="11"/>
  <c r="K404" i="11"/>
  <c r="AE404" i="11"/>
  <c r="AT171" i="11"/>
  <c r="AS171" i="11" s="1"/>
  <c r="AR171" i="11" s="1"/>
  <c r="AQ171" i="11" s="1"/>
  <c r="AP171" i="11" s="1"/>
  <c r="AO171" i="11" s="1"/>
  <c r="AN171" i="11" s="1"/>
  <c r="AM171" i="11" s="1"/>
  <c r="AL171" i="11" s="1"/>
  <c r="K444" i="11"/>
  <c r="H49" i="11"/>
  <c r="AE49" i="11"/>
  <c r="AA21" i="11"/>
  <c r="V312" i="11"/>
  <c r="AC312" i="11"/>
  <c r="V630" i="11"/>
  <c r="V634" i="11"/>
  <c r="S617" i="11"/>
  <c r="AD617" i="11" s="1"/>
  <c r="S591" i="11"/>
  <c r="AB591" i="11" s="1"/>
  <c r="AC248" i="11"/>
  <c r="S287" i="11"/>
  <c r="AC287" i="11"/>
  <c r="V287" i="11"/>
  <c r="AT180" i="11"/>
  <c r="AS180" i="11" s="1"/>
  <c r="AR180" i="11" s="1"/>
  <c r="AQ180" i="11" s="1"/>
  <c r="AP180" i="11" s="1"/>
  <c r="AO180" i="11" s="1"/>
  <c r="AN180" i="11" s="1"/>
  <c r="AM180" i="11" s="1"/>
  <c r="AL180" i="11" s="1"/>
  <c r="I195" i="11"/>
  <c r="AT333" i="11"/>
  <c r="AS333" i="11" s="1"/>
  <c r="AR333" i="11" s="1"/>
  <c r="AQ333" i="11" s="1"/>
  <c r="AP333" i="11" s="1"/>
  <c r="AO333" i="11" s="1"/>
  <c r="AN333" i="11" s="1"/>
  <c r="AM333" i="11" s="1"/>
  <c r="AL333" i="11" s="1"/>
  <c r="S56" i="11"/>
  <c r="J60" i="11"/>
  <c r="V60" i="11"/>
  <c r="AT79" i="11"/>
  <c r="AS79" i="11" s="1"/>
  <c r="AR79" i="11" s="1"/>
  <c r="AQ79" i="11" s="1"/>
  <c r="AP79" i="11" s="1"/>
  <c r="AO79" i="11" s="1"/>
  <c r="AN79" i="11" s="1"/>
  <c r="AM79" i="11" s="1"/>
  <c r="AL79" i="11" s="1"/>
  <c r="V181" i="11"/>
  <c r="AC181" i="11"/>
  <c r="I181" i="11"/>
  <c r="AT248" i="11"/>
  <c r="AS248" i="11" s="1"/>
  <c r="AR248" i="11" s="1"/>
  <c r="AQ248" i="11" s="1"/>
  <c r="AP248" i="11" s="1"/>
  <c r="AO248" i="11" s="1"/>
  <c r="AN248" i="11" s="1"/>
  <c r="AM248" i="11" s="1"/>
  <c r="AL248" i="11" s="1"/>
  <c r="S274" i="11"/>
  <c r="AE334" i="11"/>
  <c r="AR249" i="11"/>
  <c r="AQ249" i="11" s="1"/>
  <c r="AP249" i="11" s="1"/>
  <c r="AO249" i="11" s="1"/>
  <c r="AN249" i="11" s="1"/>
  <c r="AM249" i="11" s="1"/>
  <c r="AL249" i="11" s="1"/>
  <c r="AT249" i="11"/>
  <c r="AS249" i="11" s="1"/>
  <c r="K366" i="11"/>
  <c r="V366" i="11"/>
  <c r="AC366" i="11"/>
  <c r="I25" i="11"/>
  <c r="V25" i="11"/>
  <c r="AC25" i="11"/>
  <c r="I92" i="11"/>
  <c r="AE92" i="11"/>
  <c r="K314" i="11"/>
  <c r="S540" i="11"/>
  <c r="AT150" i="11"/>
  <c r="AS150" i="11" s="1"/>
  <c r="AR150" i="11" s="1"/>
  <c r="AQ150" i="11" s="1"/>
  <c r="AP150" i="11" s="1"/>
  <c r="AO150" i="11" s="1"/>
  <c r="AN150" i="11" s="1"/>
  <c r="AM150" i="11" s="1"/>
  <c r="AL150" i="11" s="1"/>
  <c r="I170" i="11"/>
  <c r="S404" i="11"/>
  <c r="AA584" i="11"/>
  <c r="AE584" i="11" s="1"/>
  <c r="AK452" i="11"/>
  <c r="AJ452" i="11"/>
  <c r="AI452" i="11"/>
  <c r="AT96" i="11"/>
  <c r="AS96" i="11" s="1"/>
  <c r="AR96" i="11" s="1"/>
  <c r="AQ96" i="11" s="1"/>
  <c r="AP96" i="11" s="1"/>
  <c r="AO96" i="11" s="1"/>
  <c r="AN96" i="11" s="1"/>
  <c r="AM96" i="11" s="1"/>
  <c r="AL96" i="11" s="1"/>
  <c r="AI286" i="11"/>
  <c r="AJ286" i="11"/>
  <c r="AK286" i="11"/>
  <c r="K338" i="11"/>
  <c r="K558" i="11"/>
  <c r="AH107" i="11"/>
  <c r="AA107" i="11" s="1"/>
  <c r="AE107" i="11" s="1"/>
  <c r="AB381" i="11"/>
  <c r="AD317" i="11"/>
  <c r="AH555" i="11"/>
  <c r="AA555" i="11" s="1"/>
  <c r="AE555" i="11" s="1"/>
  <c r="AH431" i="11"/>
  <c r="AA431" i="11" s="1"/>
  <c r="AE431" i="11" s="1"/>
  <c r="AH132" i="11"/>
  <c r="AA132" i="11" s="1"/>
  <c r="AE132" i="11" s="1"/>
  <c r="O639" i="11"/>
  <c r="AI639" i="11"/>
  <c r="AJ639" i="11"/>
  <c r="AK639" i="11"/>
  <c r="U639" i="11"/>
  <c r="AF639" i="11"/>
  <c r="AC639" i="11"/>
  <c r="V639" i="11"/>
  <c r="S451" i="6"/>
  <c r="U451" i="6" s="1"/>
  <c r="V451" i="6"/>
  <c r="S564" i="6"/>
  <c r="U564" i="6" s="1"/>
  <c r="V564" i="6"/>
  <c r="U77" i="8"/>
  <c r="AE77" i="8"/>
  <c r="U90" i="8"/>
  <c r="S537" i="6"/>
  <c r="U537" i="6" s="1"/>
  <c r="V537" i="6"/>
  <c r="S47" i="6"/>
  <c r="U47" i="6" s="1"/>
  <c r="V47" i="6"/>
  <c r="S342" i="6"/>
  <c r="U342" i="6" s="1"/>
  <c r="V342" i="6"/>
  <c r="S101" i="6"/>
  <c r="U101" i="6" s="1"/>
  <c r="V101" i="6"/>
  <c r="S188" i="6"/>
  <c r="U188" i="6" s="1"/>
  <c r="V188" i="6"/>
  <c r="S272" i="6"/>
  <c r="U272" i="6" s="1"/>
  <c r="V272" i="6"/>
  <c r="S308" i="6"/>
  <c r="U308" i="6" s="1"/>
  <c r="V308" i="6"/>
  <c r="S129" i="6"/>
  <c r="U129" i="6" s="1"/>
  <c r="V129" i="6"/>
  <c r="V21" i="6"/>
  <c r="S21" i="6"/>
  <c r="U21" i="6" s="1"/>
  <c r="S391" i="6"/>
  <c r="U391" i="6" s="1"/>
  <c r="V391" i="6"/>
  <c r="S249" i="6"/>
  <c r="U249" i="6" s="1"/>
  <c r="V249" i="6"/>
  <c r="V198" i="6"/>
  <c r="S198" i="6"/>
  <c r="U198" i="6" s="1"/>
  <c r="V197" i="6"/>
  <c r="S197" i="6"/>
  <c r="U197" i="6" s="1"/>
  <c r="S237" i="6"/>
  <c r="U237" i="6" s="1"/>
  <c r="V237" i="6"/>
  <c r="S164" i="6"/>
  <c r="U164" i="6" s="1"/>
  <c r="V164" i="6"/>
  <c r="S46" i="6"/>
  <c r="U46" i="6" s="1"/>
  <c r="V46" i="6"/>
  <c r="S183" i="6"/>
  <c r="U183" i="6" s="1"/>
  <c r="V183" i="6"/>
  <c r="S302" i="6"/>
  <c r="U302" i="6" s="1"/>
  <c r="V302" i="6"/>
  <c r="S192" i="6"/>
  <c r="U192" i="6" s="1"/>
  <c r="V192" i="6"/>
  <c r="S276" i="6"/>
  <c r="U276" i="6" s="1"/>
  <c r="V276" i="6"/>
  <c r="S279" i="6"/>
  <c r="U279" i="6" s="1"/>
  <c r="V279" i="6"/>
  <c r="S171" i="6"/>
  <c r="U171" i="6" s="1"/>
  <c r="V171" i="6"/>
  <c r="AC372" i="11"/>
  <c r="S265" i="11"/>
  <c r="AF265" i="11" s="1"/>
  <c r="V641" i="9"/>
  <c r="V60" i="6"/>
  <c r="S60" i="6"/>
  <c r="U60" i="6" s="1"/>
  <c r="S163" i="6"/>
  <c r="U163" i="6" s="1"/>
  <c r="V163" i="6"/>
  <c r="V108" i="6"/>
  <c r="S108" i="6"/>
  <c r="U108" i="6" s="1"/>
  <c r="U298" i="11"/>
  <c r="AF298" i="11"/>
  <c r="S563" i="6"/>
  <c r="U563" i="6" s="1"/>
  <c r="V563" i="6"/>
  <c r="S337" i="6"/>
  <c r="U337" i="6" s="1"/>
  <c r="V337" i="6"/>
  <c r="S278" i="6"/>
  <c r="U278" i="6" s="1"/>
  <c r="V278" i="6"/>
  <c r="S437" i="6"/>
  <c r="U437" i="6" s="1"/>
  <c r="V437" i="6"/>
  <c r="S124" i="6"/>
  <c r="U124" i="6" s="1"/>
  <c r="V124" i="6"/>
  <c r="S573" i="6"/>
  <c r="U573" i="6" s="1"/>
  <c r="V573" i="6"/>
  <c r="S362" i="6"/>
  <c r="U362" i="6" s="1"/>
  <c r="V362" i="6"/>
  <c r="S231" i="6"/>
  <c r="U231" i="6" s="1"/>
  <c r="V231" i="6"/>
  <c r="S244" i="6"/>
  <c r="U244" i="6" s="1"/>
  <c r="V244" i="6"/>
  <c r="S62" i="6"/>
  <c r="U62" i="6" s="1"/>
  <c r="V62" i="6"/>
  <c r="V397" i="6"/>
  <c r="S397" i="6"/>
  <c r="U397" i="6" s="1"/>
  <c r="S336" i="6"/>
  <c r="U336" i="6" s="1"/>
  <c r="V336" i="6"/>
  <c r="S185" i="6"/>
  <c r="U185" i="6" s="1"/>
  <c r="V185" i="6"/>
  <c r="S134" i="6"/>
  <c r="U134" i="6" s="1"/>
  <c r="V134" i="6"/>
  <c r="S97" i="6"/>
  <c r="U97" i="6" s="1"/>
  <c r="V97" i="6"/>
  <c r="S538" i="6"/>
  <c r="U538" i="6" s="1"/>
  <c r="V538" i="6"/>
  <c r="S52" i="6"/>
  <c r="U52" i="6" s="1"/>
  <c r="V52" i="6"/>
  <c r="S320" i="6"/>
  <c r="U320" i="6" s="1"/>
  <c r="V320" i="6"/>
  <c r="S297" i="6"/>
  <c r="U297" i="6" s="1"/>
  <c r="V297" i="6"/>
  <c r="S238" i="6"/>
  <c r="U238" i="6" s="1"/>
  <c r="V238" i="6"/>
  <c r="V299" i="6"/>
  <c r="S299" i="6"/>
  <c r="U299" i="6" s="1"/>
  <c r="S23" i="6"/>
  <c r="U23" i="6" s="1"/>
  <c r="V23" i="6"/>
  <c r="S128" i="6"/>
  <c r="U128" i="6" s="1"/>
  <c r="V128" i="6"/>
  <c r="S212" i="6"/>
  <c r="U212" i="6" s="1"/>
  <c r="V212" i="6"/>
  <c r="S27" i="6"/>
  <c r="U27" i="6" s="1"/>
  <c r="V80" i="6"/>
  <c r="S80" i="6"/>
  <c r="U80" i="6" s="1"/>
  <c r="V119" i="6"/>
  <c r="S119" i="6"/>
  <c r="U119" i="6" s="1"/>
  <c r="V372" i="11"/>
  <c r="V88" i="6"/>
  <c r="S88" i="6"/>
  <c r="U88" i="6" s="1"/>
  <c r="S202" i="6"/>
  <c r="U202" i="6" s="1"/>
  <c r="V202" i="6"/>
  <c r="V157" i="6"/>
  <c r="S157" i="6"/>
  <c r="U157" i="6" s="1"/>
  <c r="S512" i="6"/>
  <c r="U512" i="6" s="1"/>
  <c r="G43" i="3"/>
  <c r="H43" i="3"/>
  <c r="U361" i="8"/>
  <c r="S288" i="6"/>
  <c r="U288" i="6" s="1"/>
  <c r="V288" i="6"/>
  <c r="S407" i="6"/>
  <c r="U407" i="6" s="1"/>
  <c r="V407" i="6"/>
  <c r="S214" i="6"/>
  <c r="U214" i="6" s="1"/>
  <c r="V214" i="6"/>
  <c r="S30" i="6"/>
  <c r="U30" i="6" s="1"/>
  <c r="V30" i="6"/>
  <c r="S103" i="6"/>
  <c r="U103" i="6" s="1"/>
  <c r="V103" i="6"/>
  <c r="V57" i="6"/>
  <c r="S57" i="6"/>
  <c r="U57" i="6" s="1"/>
  <c r="S274" i="6"/>
  <c r="U274" i="6" s="1"/>
  <c r="V274" i="6"/>
  <c r="V311" i="6"/>
  <c r="S311" i="6"/>
  <c r="U311" i="6" s="1"/>
  <c r="S160" i="6"/>
  <c r="U160" i="6" s="1"/>
  <c r="V160" i="6"/>
  <c r="S180" i="6"/>
  <c r="U180" i="6" s="1"/>
  <c r="V180" i="6"/>
  <c r="S236" i="6"/>
  <c r="U236" i="6" s="1"/>
  <c r="V236" i="6"/>
  <c r="S67" i="6"/>
  <c r="U67" i="6" s="1"/>
  <c r="V67" i="6"/>
  <c r="V455" i="6"/>
  <c r="S455" i="6"/>
  <c r="U455" i="6" s="1"/>
  <c r="S79" i="6"/>
  <c r="U79" i="6" s="1"/>
  <c r="V79" i="6"/>
  <c r="S41" i="6"/>
  <c r="U41" i="6" s="1"/>
  <c r="V41" i="6"/>
  <c r="S401" i="6"/>
  <c r="U401" i="6" s="1"/>
  <c r="V401" i="6"/>
  <c r="S348" i="6"/>
  <c r="U348" i="6" s="1"/>
  <c r="V348" i="6"/>
  <c r="S233" i="6"/>
  <c r="U233" i="6" s="1"/>
  <c r="V233" i="6"/>
  <c r="S182" i="6"/>
  <c r="U182" i="6" s="1"/>
  <c r="V182" i="6"/>
  <c r="S61" i="6"/>
  <c r="U61" i="6" s="1"/>
  <c r="V61" i="6"/>
  <c r="S148" i="6"/>
  <c r="U148" i="6" s="1"/>
  <c r="V148" i="6"/>
  <c r="S189" i="6"/>
  <c r="U189" i="6" s="1"/>
  <c r="V189" i="6"/>
  <c r="AC66" i="11"/>
  <c r="V301" i="6"/>
  <c r="S301" i="6"/>
  <c r="U301" i="6" s="1"/>
  <c r="U213" i="8"/>
  <c r="AE213" i="8"/>
  <c r="U269" i="8"/>
  <c r="AE269" i="8"/>
  <c r="U166" i="8"/>
  <c r="AE166" i="8"/>
  <c r="S232" i="6"/>
  <c r="U232" i="6" s="1"/>
  <c r="V232" i="6"/>
  <c r="S324" i="6"/>
  <c r="U324" i="6" s="1"/>
  <c r="V324" i="6"/>
  <c r="S209" i="6"/>
  <c r="U209" i="6" s="1"/>
  <c r="V209" i="6"/>
  <c r="S158" i="6"/>
  <c r="U158" i="6" s="1"/>
  <c r="V158" i="6"/>
  <c r="S283" i="6"/>
  <c r="U283" i="6" s="1"/>
  <c r="V283" i="6"/>
  <c r="S416" i="6"/>
  <c r="U416" i="6" s="1"/>
  <c r="V416" i="6"/>
  <c r="S38" i="6"/>
  <c r="U38" i="6" s="1"/>
  <c r="S412" i="6"/>
  <c r="U412" i="6" s="1"/>
  <c r="V412" i="6"/>
  <c r="S334" i="6"/>
  <c r="U334" i="6" s="1"/>
  <c r="V334" i="6"/>
  <c r="S333" i="6"/>
  <c r="U333" i="6" s="1"/>
  <c r="V333" i="6"/>
  <c r="S93" i="6"/>
  <c r="U93" i="6" s="1"/>
  <c r="V93" i="6"/>
  <c r="S116" i="6"/>
  <c r="U116" i="6" s="1"/>
  <c r="V116" i="6"/>
  <c r="S417" i="6"/>
  <c r="U417" i="6" s="1"/>
  <c r="V417" i="6"/>
  <c r="S293" i="6"/>
  <c r="U293" i="6" s="1"/>
  <c r="V293" i="6"/>
  <c r="S85" i="6"/>
  <c r="U85" i="6" s="1"/>
  <c r="V85" i="6"/>
  <c r="S172" i="6"/>
  <c r="U172" i="6" s="1"/>
  <c r="V172" i="6"/>
  <c r="S54" i="6"/>
  <c r="U54" i="6" s="1"/>
  <c r="V54" i="6"/>
  <c r="S44" i="6"/>
  <c r="U44" i="6" s="1"/>
  <c r="V44" i="6"/>
  <c r="V72" i="6"/>
  <c r="S72" i="6"/>
  <c r="U72" i="6" s="1"/>
  <c r="S56" i="6"/>
  <c r="U56" i="6" s="1"/>
  <c r="V56" i="6"/>
  <c r="S386" i="6"/>
  <c r="U386" i="6" s="1"/>
  <c r="V386" i="6"/>
  <c r="S310" i="6"/>
  <c r="U310" i="6" s="1"/>
  <c r="V310" i="6"/>
  <c r="S261" i="6"/>
  <c r="U261" i="6" s="1"/>
  <c r="V261" i="6"/>
  <c r="V200" i="6"/>
  <c r="S200" i="6"/>
  <c r="U200" i="6" s="1"/>
  <c r="S284" i="6"/>
  <c r="U284" i="6" s="1"/>
  <c r="V284" i="6"/>
  <c r="S169" i="6"/>
  <c r="U169" i="6" s="1"/>
  <c r="S167" i="6"/>
  <c r="U167" i="6" s="1"/>
  <c r="V167" i="6"/>
  <c r="S341" i="6"/>
  <c r="U341" i="6" s="1"/>
  <c r="V341" i="6"/>
  <c r="S130" i="6"/>
  <c r="U130" i="6" s="1"/>
  <c r="V130" i="6"/>
  <c r="S81" i="6"/>
  <c r="U81" i="6" s="1"/>
  <c r="V81" i="6"/>
  <c r="S294" i="6"/>
  <c r="U294" i="6" s="1"/>
  <c r="V294" i="6"/>
  <c r="S221" i="6"/>
  <c r="U221" i="6" s="1"/>
  <c r="V221" i="6"/>
  <c r="V66" i="11"/>
  <c r="AC567" i="11"/>
  <c r="S195" i="6"/>
  <c r="U195" i="6" s="1"/>
  <c r="V195" i="6"/>
  <c r="S325" i="6"/>
  <c r="U325" i="6" s="1"/>
  <c r="V325" i="6"/>
  <c r="S194" i="6"/>
  <c r="U194" i="6" s="1"/>
  <c r="V194" i="6"/>
  <c r="U453" i="8"/>
  <c r="AE453" i="8"/>
  <c r="U175" i="9"/>
  <c r="AE175" i="9"/>
  <c r="S260" i="6"/>
  <c r="U260" i="6" s="1"/>
  <c r="V260" i="6"/>
  <c r="S145" i="6"/>
  <c r="U145" i="6" s="1"/>
  <c r="V145" i="6"/>
  <c r="S91" i="6"/>
  <c r="U91" i="6" s="1"/>
  <c r="V91" i="6"/>
  <c r="S490" i="6"/>
  <c r="U490" i="6" s="1"/>
  <c r="V490" i="6"/>
  <c r="S360" i="6"/>
  <c r="U360" i="6" s="1"/>
  <c r="V360" i="6"/>
  <c r="V329" i="6"/>
  <c r="S329" i="6"/>
  <c r="U329" i="6" s="1"/>
  <c r="S270" i="6"/>
  <c r="U270" i="6" s="1"/>
  <c r="V270" i="6"/>
  <c r="S404" i="6"/>
  <c r="U404" i="6" s="1"/>
  <c r="V404" i="6"/>
  <c r="S326" i="6"/>
  <c r="U326" i="6" s="1"/>
  <c r="V326" i="6"/>
  <c r="S146" i="6"/>
  <c r="U146" i="6" s="1"/>
  <c r="V146" i="6"/>
  <c r="V557" i="6"/>
  <c r="S557" i="6"/>
  <c r="U557" i="6" s="1"/>
  <c r="V165" i="6"/>
  <c r="S165" i="6"/>
  <c r="U165" i="6" s="1"/>
  <c r="S480" i="6"/>
  <c r="U480" i="6" s="1"/>
  <c r="V480" i="6"/>
  <c r="S305" i="6"/>
  <c r="U305" i="6" s="1"/>
  <c r="V305" i="6"/>
  <c r="S246" i="6"/>
  <c r="U246" i="6" s="1"/>
  <c r="V246" i="6"/>
  <c r="S74" i="6"/>
  <c r="U74" i="6" s="1"/>
  <c r="V74" i="6"/>
  <c r="S51" i="6"/>
  <c r="U51" i="6" s="1"/>
  <c r="V51" i="6"/>
  <c r="S568" i="6"/>
  <c r="U568" i="6" s="1"/>
  <c r="V568" i="6"/>
  <c r="S187" i="6"/>
  <c r="U187" i="6" s="1"/>
  <c r="V187" i="6"/>
  <c r="S63" i="6"/>
  <c r="U63" i="6" s="1"/>
  <c r="V63" i="6"/>
  <c r="S22" i="6"/>
  <c r="U22" i="6" s="1"/>
  <c r="V22" i="6"/>
  <c r="S230" i="6"/>
  <c r="U230" i="6" s="1"/>
  <c r="V230" i="6"/>
  <c r="V553" i="6"/>
  <c r="S553" i="6"/>
  <c r="U553" i="6" s="1"/>
  <c r="S567" i="11"/>
  <c r="AD567" i="11" s="1"/>
  <c r="AC596" i="11"/>
  <c r="S275" i="6"/>
  <c r="U275" i="6" s="1"/>
  <c r="V275" i="6"/>
  <c r="V460" i="6"/>
  <c r="S460" i="6"/>
  <c r="U460" i="6" s="1"/>
  <c r="S331" i="6"/>
  <c r="U331" i="6" s="1"/>
  <c r="V331" i="6"/>
  <c r="U57" i="8"/>
  <c r="AE57" i="8"/>
  <c r="S111" i="6"/>
  <c r="U111" i="6" s="1"/>
  <c r="V111" i="6"/>
  <c r="V196" i="6"/>
  <c r="S196" i="6"/>
  <c r="U196" i="6" s="1"/>
  <c r="S78" i="6"/>
  <c r="U78" i="6" s="1"/>
  <c r="V78" i="6"/>
  <c r="S24" i="6"/>
  <c r="U24" i="6" s="1"/>
  <c r="V24" i="6"/>
  <c r="V64" i="6"/>
  <c r="S64" i="6"/>
  <c r="U64" i="6" s="1"/>
  <c r="S206" i="6"/>
  <c r="U206" i="6" s="1"/>
  <c r="V206" i="6"/>
  <c r="V567" i="6"/>
  <c r="S567" i="6"/>
  <c r="U567" i="6" s="1"/>
  <c r="S211" i="6"/>
  <c r="U211" i="6" s="1"/>
  <c r="V211" i="6"/>
  <c r="S262" i="6"/>
  <c r="U262" i="6" s="1"/>
  <c r="V262" i="6"/>
  <c r="S87" i="6"/>
  <c r="U87" i="6" s="1"/>
  <c r="V87" i="6"/>
  <c r="S49" i="6"/>
  <c r="U49" i="6" s="1"/>
  <c r="V49" i="6"/>
  <c r="S250" i="6"/>
  <c r="U250" i="6" s="1"/>
  <c r="V250" i="6"/>
  <c r="V264" i="6"/>
  <c r="S264" i="6"/>
  <c r="U264" i="6" s="1"/>
  <c r="V366" i="6"/>
  <c r="S366" i="6"/>
  <c r="U366" i="6" s="1"/>
  <c r="S241" i="6"/>
  <c r="U241" i="6" s="1"/>
  <c r="V241" i="6"/>
  <c r="V263" i="6"/>
  <c r="S263" i="6"/>
  <c r="U263" i="6" s="1"/>
  <c r="V69" i="6"/>
  <c r="S69" i="6"/>
  <c r="U69" i="6" s="1"/>
  <c r="S247" i="6"/>
  <c r="U247" i="6" s="1"/>
  <c r="V247" i="6"/>
  <c r="V267" i="6"/>
  <c r="S267" i="6"/>
  <c r="U267" i="6" s="1"/>
  <c r="S403" i="6"/>
  <c r="U403" i="6" s="1"/>
  <c r="V403" i="6"/>
  <c r="S289" i="6"/>
  <c r="U289" i="6" s="1"/>
  <c r="V289" i="6"/>
  <c r="V213" i="6"/>
  <c r="S213" i="6"/>
  <c r="U213" i="6" s="1"/>
  <c r="V596" i="11"/>
  <c r="V49" i="11"/>
  <c r="S389" i="6"/>
  <c r="U389" i="6" s="1"/>
  <c r="V389" i="6"/>
  <c r="G35" i="3"/>
  <c r="U62" i="9"/>
  <c r="AE62" i="9"/>
  <c r="S572" i="6"/>
  <c r="U572" i="6" s="1"/>
  <c r="V572" i="6"/>
  <c r="S45" i="6"/>
  <c r="U45" i="6" s="1"/>
  <c r="V45" i="6"/>
  <c r="S132" i="6"/>
  <c r="U132" i="6" s="1"/>
  <c r="V132" i="6"/>
  <c r="S330" i="6"/>
  <c r="U330" i="6" s="1"/>
  <c r="V330" i="6"/>
  <c r="S224" i="6"/>
  <c r="U224" i="6" s="1"/>
  <c r="V224" i="6"/>
  <c r="S316" i="6"/>
  <c r="U316" i="6" s="1"/>
  <c r="V316" i="6"/>
  <c r="S201" i="6"/>
  <c r="U201" i="6" s="1"/>
  <c r="V201" i="6"/>
  <c r="S150" i="6"/>
  <c r="U150" i="6" s="1"/>
  <c r="V150" i="6"/>
  <c r="S139" i="6"/>
  <c r="U139" i="6" s="1"/>
  <c r="V139" i="6"/>
  <c r="S28" i="6"/>
  <c r="U28" i="6" s="1"/>
  <c r="V28" i="6"/>
  <c r="S257" i="6"/>
  <c r="U257" i="6" s="1"/>
  <c r="V257" i="6"/>
  <c r="S318" i="6"/>
  <c r="U318" i="6" s="1"/>
  <c r="V318" i="6"/>
  <c r="V559" i="6"/>
  <c r="S559" i="6"/>
  <c r="U559" i="6" s="1"/>
  <c r="V459" i="6"/>
  <c r="S459" i="6"/>
  <c r="U459" i="6" s="1"/>
  <c r="S208" i="6"/>
  <c r="U208" i="6" s="1"/>
  <c r="V208" i="6"/>
  <c r="S292" i="6"/>
  <c r="U292" i="6" s="1"/>
  <c r="V292" i="6"/>
  <c r="S177" i="6"/>
  <c r="U177" i="6" s="1"/>
  <c r="V177" i="6"/>
  <c r="S551" i="6"/>
  <c r="U551" i="6" s="1"/>
  <c r="V551" i="6"/>
  <c r="S138" i="6"/>
  <c r="U138" i="6" s="1"/>
  <c r="V138" i="6"/>
  <c r="S89" i="6"/>
  <c r="U89" i="6" s="1"/>
  <c r="V89" i="6"/>
  <c r="S66" i="6"/>
  <c r="U66" i="6" s="1"/>
  <c r="V66" i="6"/>
  <c r="V243" i="6"/>
  <c r="S243" i="6"/>
  <c r="U243" i="6" s="1"/>
  <c r="S304" i="6"/>
  <c r="U304" i="6" s="1"/>
  <c r="V304" i="6"/>
  <c r="S433" i="6"/>
  <c r="U433" i="6" s="1"/>
  <c r="V433" i="6"/>
  <c r="S225" i="6"/>
  <c r="U225" i="6" s="1"/>
  <c r="V225" i="6"/>
  <c r="S109" i="6"/>
  <c r="U109" i="6" s="1"/>
  <c r="V109" i="6"/>
  <c r="S319" i="6"/>
  <c r="U319" i="6" s="1"/>
  <c r="V319" i="6"/>
  <c r="V558" i="6"/>
  <c r="V619" i="9"/>
  <c r="AC49" i="11"/>
  <c r="V392" i="6"/>
  <c r="S392" i="6"/>
  <c r="U392" i="6" s="1"/>
  <c r="S483" i="6"/>
  <c r="U483" i="6" s="1"/>
  <c r="V483" i="6"/>
  <c r="S561" i="6"/>
  <c r="U561" i="6" s="1"/>
  <c r="V561" i="6"/>
  <c r="V349" i="6"/>
  <c r="S349" i="6"/>
  <c r="U349" i="6" s="1"/>
  <c r="U556" i="8"/>
  <c r="AE556" i="8"/>
  <c r="U421" i="9"/>
  <c r="AE421" i="9"/>
  <c r="AE68" i="8"/>
  <c r="S400" i="6"/>
  <c r="U400" i="6" s="1"/>
  <c r="V400" i="6"/>
  <c r="S113" i="6"/>
  <c r="U113" i="6" s="1"/>
  <c r="V113" i="6"/>
  <c r="V65" i="6"/>
  <c r="S65" i="6"/>
  <c r="U65" i="6" s="1"/>
  <c r="S338" i="6"/>
  <c r="U338" i="6" s="1"/>
  <c r="V338" i="6"/>
  <c r="S39" i="6"/>
  <c r="U39" i="6" s="1"/>
  <c r="V39" i="6"/>
  <c r="S168" i="6"/>
  <c r="U168" i="6" s="1"/>
  <c r="V168" i="6"/>
  <c r="S252" i="6"/>
  <c r="U252" i="6" s="1"/>
  <c r="V252" i="6"/>
  <c r="S137" i="6"/>
  <c r="U137" i="6" s="1"/>
  <c r="V137" i="6"/>
  <c r="S83" i="6"/>
  <c r="U83" i="6" s="1"/>
  <c r="V83" i="6"/>
  <c r="S203" i="6"/>
  <c r="U203" i="6" s="1"/>
  <c r="V203" i="6"/>
  <c r="S344" i="6"/>
  <c r="U344" i="6" s="1"/>
  <c r="V344" i="6"/>
  <c r="S529" i="6"/>
  <c r="U529" i="6" s="1"/>
  <c r="V529" i="6"/>
  <c r="V193" i="6"/>
  <c r="S75" i="6"/>
  <c r="U75" i="6" s="1"/>
  <c r="V75" i="6"/>
  <c r="S327" i="6"/>
  <c r="U327" i="6" s="1"/>
  <c r="V327" i="6"/>
  <c r="V514" i="6"/>
  <c r="S514" i="6"/>
  <c r="U514" i="6" s="1"/>
  <c r="S313" i="6"/>
  <c r="U313" i="6" s="1"/>
  <c r="V313" i="6"/>
  <c r="S154" i="6"/>
  <c r="U154" i="6" s="1"/>
  <c r="V154" i="6"/>
  <c r="S205" i="6"/>
  <c r="U205" i="6" s="1"/>
  <c r="V205" i="6"/>
  <c r="S144" i="6"/>
  <c r="U144" i="6" s="1"/>
  <c r="V144" i="6"/>
  <c r="S228" i="6"/>
  <c r="U228" i="6" s="1"/>
  <c r="V228" i="6"/>
  <c r="S112" i="6"/>
  <c r="U112" i="6" s="1"/>
  <c r="V112" i="6"/>
  <c r="S59" i="6"/>
  <c r="U59" i="6" s="1"/>
  <c r="V59" i="6"/>
  <c r="S309" i="6"/>
  <c r="U309" i="6" s="1"/>
  <c r="V309" i="6"/>
  <c r="V71" i="6"/>
  <c r="S71" i="6"/>
  <c r="U71" i="6" s="1"/>
  <c r="S393" i="6"/>
  <c r="U393" i="6" s="1"/>
  <c r="V393" i="6"/>
  <c r="S556" i="6"/>
  <c r="U556" i="6" s="1"/>
  <c r="V556" i="6"/>
  <c r="S419" i="6"/>
  <c r="U419" i="6" s="1"/>
  <c r="V419" i="6"/>
  <c r="S161" i="6"/>
  <c r="U161" i="6" s="1"/>
  <c r="V161" i="6"/>
  <c r="S43" i="6"/>
  <c r="U43" i="6" s="1"/>
  <c r="V43" i="6"/>
  <c r="S253" i="6"/>
  <c r="U253" i="6" s="1"/>
  <c r="V253" i="6"/>
  <c r="U296" i="11"/>
  <c r="AF296" i="11"/>
  <c r="AB296" i="11"/>
  <c r="AD296" i="11"/>
  <c r="U217" i="11"/>
  <c r="AF217" i="11"/>
  <c r="AB133" i="11"/>
  <c r="U133" i="11"/>
  <c r="AF133" i="11"/>
  <c r="AD133" i="11"/>
  <c r="S110" i="11"/>
  <c r="V110" i="11"/>
  <c r="AC110" i="11"/>
  <c r="S299" i="11"/>
  <c r="AC299" i="11"/>
  <c r="V299" i="11"/>
  <c r="V278" i="11"/>
  <c r="AC278" i="11"/>
  <c r="S278" i="11"/>
  <c r="AC194" i="11"/>
  <c r="V194" i="11"/>
  <c r="S194" i="11"/>
  <c r="V393" i="11"/>
  <c r="AC393" i="11"/>
  <c r="S393" i="11"/>
  <c r="AC71" i="11"/>
  <c r="V71" i="11"/>
  <c r="S71" i="11"/>
  <c r="S267" i="11"/>
  <c r="V267" i="11"/>
  <c r="AC267" i="11"/>
  <c r="S338" i="11"/>
  <c r="AC338" i="11"/>
  <c r="V338" i="11"/>
  <c r="AC580" i="11"/>
  <c r="S580" i="11"/>
  <c r="V580" i="11"/>
  <c r="S244" i="11"/>
  <c r="AB244" i="11" s="1"/>
  <c r="V244" i="11"/>
  <c r="AC244" i="11"/>
  <c r="V174" i="11"/>
  <c r="S174" i="11"/>
  <c r="AC174" i="11"/>
  <c r="S63" i="11"/>
  <c r="AC63" i="11"/>
  <c r="V63" i="11"/>
  <c r="S557" i="11"/>
  <c r="V557" i="11"/>
  <c r="AC557" i="11"/>
  <c r="S426" i="11"/>
  <c r="V426" i="11"/>
  <c r="AC426" i="11"/>
  <c r="AC289" i="11"/>
  <c r="V289" i="11"/>
  <c r="S289" i="11"/>
  <c r="AC62" i="11"/>
  <c r="V62" i="11"/>
  <c r="S62" i="11"/>
  <c r="V583" i="11"/>
  <c r="S583" i="11"/>
  <c r="AC583" i="11"/>
  <c r="V214" i="11"/>
  <c r="S214" i="11"/>
  <c r="AC214" i="11"/>
  <c r="V58" i="11"/>
  <c r="AC58" i="11"/>
  <c r="S58" i="11"/>
  <c r="AC628" i="9"/>
  <c r="AC147" i="11"/>
  <c r="V563" i="11"/>
  <c r="AC616" i="11"/>
  <c r="V620" i="11"/>
  <c r="S620" i="11"/>
  <c r="AD620" i="11" s="1"/>
  <c r="AC620" i="11"/>
  <c r="S552" i="11"/>
  <c r="AD552" i="11" s="1"/>
  <c r="V552" i="11"/>
  <c r="AC552" i="11"/>
  <c r="AC400" i="11"/>
  <c r="V400" i="11"/>
  <c r="S239" i="11"/>
  <c r="V239" i="11"/>
  <c r="AC239" i="11"/>
  <c r="AC178" i="11"/>
  <c r="V178" i="11"/>
  <c r="S178" i="11"/>
  <c r="AD178" i="11" s="1"/>
  <c r="S507" i="11"/>
  <c r="V507" i="11"/>
  <c r="AC507" i="11"/>
  <c r="AC254" i="11"/>
  <c r="S254" i="11"/>
  <c r="V254" i="11"/>
  <c r="V569" i="11"/>
  <c r="AC569" i="11"/>
  <c r="S569" i="11"/>
  <c r="S547" i="11"/>
  <c r="V547" i="11"/>
  <c r="AC547" i="11"/>
  <c r="AC558" i="11"/>
  <c r="S558" i="11"/>
  <c r="V558" i="11"/>
  <c r="V145" i="11"/>
  <c r="AC145" i="11"/>
  <c r="S145" i="11"/>
  <c r="V232" i="11"/>
  <c r="AC232" i="11"/>
  <c r="S232" i="11"/>
  <c r="S83" i="11"/>
  <c r="V83" i="11"/>
  <c r="AC83" i="11"/>
  <c r="V389" i="11"/>
  <c r="AC389" i="11"/>
  <c r="S389" i="11"/>
  <c r="AB389" i="11" s="1"/>
  <c r="S384" i="11"/>
  <c r="V384" i="11"/>
  <c r="AC384" i="11"/>
  <c r="V165" i="11"/>
  <c r="S165" i="11"/>
  <c r="AC165" i="11"/>
  <c r="U590" i="8"/>
  <c r="S560" i="11"/>
  <c r="V560" i="11"/>
  <c r="AC560" i="11"/>
  <c r="V243" i="11"/>
  <c r="AC243" i="11"/>
  <c r="S77" i="11"/>
  <c r="AB77" i="11" s="1"/>
  <c r="V77" i="11"/>
  <c r="AC77" i="11"/>
  <c r="AB285" i="11"/>
  <c r="U285" i="11"/>
  <c r="AF285" i="11"/>
  <c r="U311" i="8"/>
  <c r="AC52" i="11"/>
  <c r="S52" i="11"/>
  <c r="V52" i="11"/>
  <c r="AC331" i="11"/>
  <c r="V331" i="11"/>
  <c r="AC329" i="11"/>
  <c r="V329" i="11"/>
  <c r="S329" i="11"/>
  <c r="AB329" i="11" s="1"/>
  <c r="V197" i="11"/>
  <c r="AC197" i="11"/>
  <c r="V225" i="11"/>
  <c r="AC225" i="11"/>
  <c r="S225" i="11"/>
  <c r="S103" i="11"/>
  <c r="V103" i="11"/>
  <c r="AC103" i="11"/>
  <c r="S401" i="11"/>
  <c r="AD401" i="11" s="1"/>
  <c r="V401" i="11"/>
  <c r="AC401" i="11"/>
  <c r="S562" i="11"/>
  <c r="AC562" i="11"/>
  <c r="V562" i="11"/>
  <c r="AC301" i="11"/>
  <c r="V301" i="11"/>
  <c r="U290" i="11"/>
  <c r="AF290" i="11"/>
  <c r="AD290" i="11"/>
  <c r="V116" i="11"/>
  <c r="AC116" i="11"/>
  <c r="S321" i="11"/>
  <c r="AC321" i="11"/>
  <c r="V321" i="11"/>
  <c r="S209" i="11"/>
  <c r="V209" i="11"/>
  <c r="AC209" i="11"/>
  <c r="AC556" i="11"/>
  <c r="S556" i="11"/>
  <c r="V556" i="11"/>
  <c r="S592" i="11"/>
  <c r="V592" i="11"/>
  <c r="AC592" i="11"/>
  <c r="AC325" i="11"/>
  <c r="V325" i="11"/>
  <c r="S330" i="11"/>
  <c r="AC330" i="11"/>
  <c r="V330" i="11"/>
  <c r="AC65" i="11"/>
  <c r="V65" i="11"/>
  <c r="S65" i="11"/>
  <c r="AD65" i="11" s="1"/>
  <c r="AC126" i="11"/>
  <c r="S126" i="11"/>
  <c r="V126" i="11"/>
  <c r="V512" i="11"/>
  <c r="AC512" i="11"/>
  <c r="AC306" i="11"/>
  <c r="V306" i="11"/>
  <c r="S306" i="11"/>
  <c r="V74" i="11"/>
  <c r="S74" i="11"/>
  <c r="AC74" i="11"/>
  <c r="U446" i="9"/>
  <c r="AE446" i="9"/>
  <c r="AE594" i="8"/>
  <c r="U594" i="8"/>
  <c r="U261" i="11"/>
  <c r="V264" i="1"/>
  <c r="V634" i="6"/>
  <c r="V312" i="6"/>
  <c r="AC651" i="8"/>
  <c r="V627" i="11"/>
  <c r="AE325" i="8"/>
  <c r="S230" i="11"/>
  <c r="AC230" i="11"/>
  <c r="V230" i="11"/>
  <c r="AC564" i="11"/>
  <c r="S564" i="11"/>
  <c r="V564" i="11"/>
  <c r="S600" i="11"/>
  <c r="V600" i="11"/>
  <c r="AC600" i="11"/>
  <c r="S275" i="11"/>
  <c r="AC275" i="11"/>
  <c r="V275" i="11"/>
  <c r="V305" i="11"/>
  <c r="AC305" i="11"/>
  <c r="S305" i="11"/>
  <c r="S146" i="11"/>
  <c r="V146" i="11"/>
  <c r="AC146" i="11"/>
  <c r="AC246" i="11"/>
  <c r="S246" i="11"/>
  <c r="V246" i="11"/>
  <c r="S116" i="11"/>
  <c r="AD116" i="11" s="1"/>
  <c r="S259" i="11"/>
  <c r="AC259" i="11"/>
  <c r="V259" i="11"/>
  <c r="V353" i="11"/>
  <c r="AC353" i="11"/>
  <c r="S258" i="11"/>
  <c r="AC258" i="11"/>
  <c r="V258" i="11"/>
  <c r="S119" i="11"/>
  <c r="V119" i="11"/>
  <c r="AC119" i="11"/>
  <c r="U312" i="11"/>
  <c r="AF312" i="11"/>
  <c r="S193" i="11"/>
  <c r="V193" i="11"/>
  <c r="AC193" i="11"/>
  <c r="AC55" i="11"/>
  <c r="V55" i="11"/>
  <c r="S482" i="11"/>
  <c r="AD482" i="11" s="1"/>
  <c r="AC482" i="11"/>
  <c r="V482" i="11"/>
  <c r="V576" i="11"/>
  <c r="AC576" i="11"/>
  <c r="S576" i="11"/>
  <c r="S293" i="11"/>
  <c r="AD293" i="11" s="1"/>
  <c r="V293" i="11"/>
  <c r="AC293" i="11"/>
  <c r="S282" i="11"/>
  <c r="AC282" i="11"/>
  <c r="V282" i="11"/>
  <c r="S141" i="11"/>
  <c r="V141" i="11"/>
  <c r="AC141" i="11"/>
  <c r="V571" i="11"/>
  <c r="AC571" i="11"/>
  <c r="S571" i="11"/>
  <c r="AB571" i="11" s="1"/>
  <c r="S323" i="11"/>
  <c r="AC323" i="11"/>
  <c r="V323" i="11"/>
  <c r="AC163" i="11"/>
  <c r="V163" i="11"/>
  <c r="S163" i="11"/>
  <c r="AC67" i="11"/>
  <c r="S67" i="11"/>
  <c r="V67" i="11"/>
  <c r="S251" i="11"/>
  <c r="AF251" i="11" s="1"/>
  <c r="AC339" i="11"/>
  <c r="V640" i="9"/>
  <c r="S548" i="11"/>
  <c r="AD548" i="11" s="1"/>
  <c r="V548" i="11"/>
  <c r="AC548" i="11"/>
  <c r="S584" i="11"/>
  <c r="V584" i="11"/>
  <c r="AC584" i="11"/>
  <c r="V341" i="11"/>
  <c r="AC341" i="11"/>
  <c r="V273" i="11"/>
  <c r="AC273" i="11"/>
  <c r="S273" i="11"/>
  <c r="S206" i="11"/>
  <c r="AD206" i="11" s="1"/>
  <c r="AC206" i="11"/>
  <c r="V206" i="11"/>
  <c r="V26" i="11"/>
  <c r="AC26" i="11"/>
  <c r="S26" i="11"/>
  <c r="S430" i="11"/>
  <c r="V430" i="11"/>
  <c r="AC430" i="11"/>
  <c r="V511" i="11"/>
  <c r="AC511" i="11"/>
  <c r="S157" i="11"/>
  <c r="AC157" i="11"/>
  <c r="V157" i="11"/>
  <c r="S154" i="11"/>
  <c r="V154" i="11"/>
  <c r="AC154" i="11"/>
  <c r="S177" i="11"/>
  <c r="AC177" i="11"/>
  <c r="V177" i="11"/>
  <c r="V561" i="11"/>
  <c r="AC561" i="11"/>
  <c r="S561" i="11"/>
  <c r="S506" i="11"/>
  <c r="V506" i="11"/>
  <c r="AC506" i="11"/>
  <c r="V261" i="11"/>
  <c r="AC261" i="11"/>
  <c r="S142" i="11"/>
  <c r="AD142" i="11" s="1"/>
  <c r="AC142" i="11"/>
  <c r="V142" i="11"/>
  <c r="V636" i="11"/>
  <c r="S636" i="11"/>
  <c r="AB636" i="11" s="1"/>
  <c r="AC636" i="11"/>
  <c r="S508" i="11"/>
  <c r="V508" i="11"/>
  <c r="AC508" i="11"/>
  <c r="S352" i="11"/>
  <c r="AD352" i="11" s="1"/>
  <c r="AC352" i="11"/>
  <c r="V352" i="11"/>
  <c r="S162" i="11"/>
  <c r="AC162" i="11"/>
  <c r="V162" i="11"/>
  <c r="S625" i="11"/>
  <c r="V625" i="11"/>
  <c r="AC625" i="11"/>
  <c r="AF301" i="11"/>
  <c r="V637" i="8"/>
  <c r="AC624" i="11"/>
  <c r="AF624" i="11"/>
  <c r="AC251" i="11"/>
  <c r="S339" i="11"/>
  <c r="AB339" i="11" s="1"/>
  <c r="V133" i="11"/>
  <c r="V553" i="11"/>
  <c r="AC553" i="11"/>
  <c r="AC568" i="11"/>
  <c r="S568" i="11"/>
  <c r="V568" i="11"/>
  <c r="V309" i="11"/>
  <c r="AC309" i="11"/>
  <c r="S182" i="11"/>
  <c r="AC182" i="11"/>
  <c r="V182" i="11"/>
  <c r="AC296" i="11"/>
  <c r="V296" i="11"/>
  <c r="AC465" i="11"/>
  <c r="S465" i="11"/>
  <c r="V465" i="11"/>
  <c r="V473" i="11"/>
  <c r="AC473" i="11"/>
  <c r="S151" i="11"/>
  <c r="V151" i="11"/>
  <c r="AC151" i="11"/>
  <c r="S29" i="11"/>
  <c r="AC29" i="11"/>
  <c r="S473" i="11"/>
  <c r="AF189" i="11"/>
  <c r="U189" i="11"/>
  <c r="S79" i="11"/>
  <c r="V79" i="11"/>
  <c r="AC79" i="11"/>
  <c r="S35" i="11"/>
  <c r="AC35" i="11"/>
  <c r="V35" i="11"/>
  <c r="V545" i="11"/>
  <c r="AC545" i="11"/>
  <c r="S545" i="11"/>
  <c r="S483" i="11"/>
  <c r="V483" i="11"/>
  <c r="AC483" i="11"/>
  <c r="V220" i="11"/>
  <c r="AC220" i="11"/>
  <c r="AC202" i="11"/>
  <c r="V202" i="11"/>
  <c r="S202" i="11"/>
  <c r="V217" i="11"/>
  <c r="AC217" i="11"/>
  <c r="V544" i="11"/>
  <c r="AC544" i="11"/>
  <c r="S544" i="11"/>
  <c r="AD544" i="11" s="1"/>
  <c r="V307" i="11"/>
  <c r="AC307" i="11"/>
  <c r="S156" i="11"/>
  <c r="AC156" i="11"/>
  <c r="V156" i="11"/>
  <c r="S36" i="11"/>
  <c r="AC36" i="11"/>
  <c r="V36" i="11"/>
  <c r="H23" i="3"/>
  <c r="G23" i="3"/>
  <c r="AE366" i="8"/>
  <c r="S630" i="11"/>
  <c r="U630" i="11" s="1"/>
  <c r="AC640" i="11"/>
  <c r="AC290" i="11"/>
  <c r="AC133" i="11"/>
  <c r="AC604" i="11"/>
  <c r="S604" i="11"/>
  <c r="V604" i="11"/>
  <c r="S396" i="11"/>
  <c r="V396" i="11"/>
  <c r="AC396" i="11"/>
  <c r="V277" i="11"/>
  <c r="AC277" i="11"/>
  <c r="V530" i="11"/>
  <c r="AC530" i="11"/>
  <c r="S277" i="11"/>
  <c r="V42" i="11"/>
  <c r="S42" i="11"/>
  <c r="AC42" i="11"/>
  <c r="S137" i="11"/>
  <c r="AC137" i="11"/>
  <c r="V137" i="11"/>
  <c r="AC61" i="11"/>
  <c r="V61" i="11"/>
  <c r="S61" i="11"/>
  <c r="S612" i="11"/>
  <c r="V612" i="11"/>
  <c r="AC612" i="11"/>
  <c r="V412" i="11"/>
  <c r="AC412" i="11"/>
  <c r="S294" i="11"/>
  <c r="AC294" i="11"/>
  <c r="V294" i="11"/>
  <c r="V186" i="11"/>
  <c r="S186" i="11"/>
  <c r="AC186" i="11"/>
  <c r="AC222" i="11"/>
  <c r="S222" i="11"/>
  <c r="V222" i="11"/>
  <c r="S510" i="11"/>
  <c r="AB510" i="11" s="1"/>
  <c r="AC510" i="11"/>
  <c r="V510" i="11"/>
  <c r="V263" i="11"/>
  <c r="S263" i="11"/>
  <c r="AC263" i="11"/>
  <c r="S140" i="11"/>
  <c r="V140" i="11"/>
  <c r="AC140" i="11"/>
  <c r="AB290" i="11"/>
  <c r="V480" i="11"/>
  <c r="AC480" i="11"/>
  <c r="S480" i="11"/>
  <c r="AC311" i="11"/>
  <c r="V311" i="11"/>
  <c r="V310" i="11"/>
  <c r="AC310" i="11"/>
  <c r="S310" i="11"/>
  <c r="V210" i="11"/>
  <c r="S210" i="11"/>
  <c r="AC210" i="11"/>
  <c r="AC431" i="11"/>
  <c r="S431" i="11"/>
  <c r="V431" i="11"/>
  <c r="AF233" i="11"/>
  <c r="U233" i="11"/>
  <c r="S271" i="11"/>
  <c r="V271" i="11"/>
  <c r="AC271" i="11"/>
  <c r="S164" i="11"/>
  <c r="AC164" i="11"/>
  <c r="V164" i="11"/>
  <c r="AC75" i="11"/>
  <c r="S75" i="11"/>
  <c r="V75" i="11"/>
  <c r="AF49" i="11"/>
  <c r="U49" i="11"/>
  <c r="AB49" i="11"/>
  <c r="V356" i="11"/>
  <c r="AC356" i="11"/>
  <c r="S356" i="11"/>
  <c r="S262" i="11"/>
  <c r="V262" i="11"/>
  <c r="AC262" i="11"/>
  <c r="AC170" i="11"/>
  <c r="V170" i="11"/>
  <c r="S170" i="11"/>
  <c r="V233" i="11"/>
  <c r="AC233" i="11"/>
  <c r="S607" i="11"/>
  <c r="V607" i="11"/>
  <c r="AC607" i="11"/>
  <c r="S235" i="11"/>
  <c r="V235" i="11"/>
  <c r="AC235" i="11"/>
  <c r="S72" i="11"/>
  <c r="V72" i="11"/>
  <c r="AC72" i="11"/>
  <c r="S640" i="6"/>
  <c r="U640" i="6" s="1"/>
  <c r="V640" i="6"/>
  <c r="K640" i="6"/>
  <c r="S641" i="6"/>
  <c r="U641" i="6" s="1"/>
  <c r="V641" i="6"/>
  <c r="K641" i="6"/>
  <c r="O654" i="8"/>
  <c r="O653" i="8"/>
  <c r="AT653" i="8"/>
  <c r="AS653" i="8" s="1"/>
  <c r="AR653" i="8" s="1"/>
  <c r="AQ653" i="8" s="1"/>
  <c r="AP653" i="8" s="1"/>
  <c r="AO653" i="8" s="1"/>
  <c r="AN653" i="8" s="1"/>
  <c r="AM653" i="8" s="1"/>
  <c r="AL653" i="8" s="1"/>
  <c r="V653" i="8"/>
  <c r="K653" i="8"/>
  <c r="AC653" i="8"/>
  <c r="AT654" i="8"/>
  <c r="AS654" i="8" s="1"/>
  <c r="AR654" i="8" s="1"/>
  <c r="AQ654" i="8" s="1"/>
  <c r="AP654" i="8" s="1"/>
  <c r="AO654" i="8" s="1"/>
  <c r="AN654" i="8" s="1"/>
  <c r="AM654" i="8" s="1"/>
  <c r="AL654" i="8" s="1"/>
  <c r="K654" i="8"/>
  <c r="AC654" i="8"/>
  <c r="V654" i="8"/>
  <c r="O641" i="9"/>
  <c r="O640" i="9"/>
  <c r="AT641" i="9"/>
  <c r="AS641" i="9" s="1"/>
  <c r="AR641" i="9" s="1"/>
  <c r="AQ641" i="9" s="1"/>
  <c r="AP641" i="9" s="1"/>
  <c r="AO641" i="9" s="1"/>
  <c r="AN641" i="9" s="1"/>
  <c r="AM641" i="9" s="1"/>
  <c r="AL641" i="9" s="1"/>
  <c r="AT640" i="9"/>
  <c r="AS640" i="9" s="1"/>
  <c r="AR640" i="9" s="1"/>
  <c r="AQ640" i="9" s="1"/>
  <c r="AP640" i="9" s="1"/>
  <c r="AO640" i="9" s="1"/>
  <c r="AN640" i="9" s="1"/>
  <c r="AM640" i="9" s="1"/>
  <c r="AL640" i="9" s="1"/>
  <c r="AC641" i="9"/>
  <c r="AC640" i="9"/>
  <c r="O645" i="11"/>
  <c r="O644" i="11"/>
  <c r="AS644" i="11"/>
  <c r="AR644" i="11" s="1"/>
  <c r="AQ644" i="11" s="1"/>
  <c r="AP644" i="11" s="1"/>
  <c r="AO644" i="11" s="1"/>
  <c r="AN644" i="11" s="1"/>
  <c r="AM644" i="11" s="1"/>
  <c r="AL644" i="11" s="1"/>
  <c r="AT644" i="11"/>
  <c r="S644" i="11"/>
  <c r="V644" i="11"/>
  <c r="K644" i="11"/>
  <c r="AC644" i="11"/>
  <c r="AT645" i="11"/>
  <c r="AS645" i="11" s="1"/>
  <c r="AR645" i="11" s="1"/>
  <c r="AQ645" i="11" s="1"/>
  <c r="AP645" i="11" s="1"/>
  <c r="AO645" i="11" s="1"/>
  <c r="AN645" i="11" s="1"/>
  <c r="AM645" i="11" s="1"/>
  <c r="AL645" i="11" s="1"/>
  <c r="S645" i="11"/>
  <c r="V645" i="11"/>
  <c r="K645" i="11"/>
  <c r="AC645" i="11"/>
  <c r="V649" i="1"/>
  <c r="K649" i="1"/>
  <c r="K650" i="1"/>
  <c r="V650" i="1"/>
  <c r="S637" i="1"/>
  <c r="U637" i="1" s="1"/>
  <c r="M6" i="3"/>
  <c r="AC643" i="11"/>
  <c r="AC635" i="11"/>
  <c r="U627" i="11"/>
  <c r="S140" i="9"/>
  <c r="U140" i="9" s="1"/>
  <c r="AC140" i="9"/>
  <c r="V140" i="9"/>
  <c r="V405" i="1"/>
  <c r="S405" i="1"/>
  <c r="U405" i="1" s="1"/>
  <c r="S97" i="1"/>
  <c r="U97" i="1" s="1"/>
  <c r="V97" i="1"/>
  <c r="V38" i="1"/>
  <c r="S38" i="1"/>
  <c r="U38" i="1" s="1"/>
  <c r="S255" i="1"/>
  <c r="U255" i="1" s="1"/>
  <c r="V255" i="1"/>
  <c r="S209" i="1"/>
  <c r="U209" i="1" s="1"/>
  <c r="V209" i="1"/>
  <c r="S348" i="1"/>
  <c r="U348" i="1" s="1"/>
  <c r="V348" i="1"/>
  <c r="S222" i="1"/>
  <c r="U222" i="1" s="1"/>
  <c r="V222" i="1"/>
  <c r="S191" i="1"/>
  <c r="U191" i="1" s="1"/>
  <c r="V191" i="1"/>
  <c r="S330" i="1"/>
  <c r="U330" i="1" s="1"/>
  <c r="V330" i="1"/>
  <c r="S547" i="1"/>
  <c r="U547" i="1" s="1"/>
  <c r="V547" i="1"/>
  <c r="S206" i="1"/>
  <c r="U206" i="1" s="1"/>
  <c r="V206" i="1"/>
  <c r="S154" i="1"/>
  <c r="U154" i="1" s="1"/>
  <c r="V154" i="1"/>
  <c r="S179" i="1"/>
  <c r="U179" i="1" s="1"/>
  <c r="V179" i="1"/>
  <c r="S99" i="1"/>
  <c r="U99" i="1" s="1"/>
  <c r="V99" i="1"/>
  <c r="S220" i="1"/>
  <c r="U220" i="1" s="1"/>
  <c r="V220" i="1"/>
  <c r="V420" i="1"/>
  <c r="S420" i="1"/>
  <c r="U420" i="1" s="1"/>
  <c r="S332" i="1"/>
  <c r="U332" i="1" s="1"/>
  <c r="V332" i="1"/>
  <c r="S317" i="1"/>
  <c r="U317" i="1" s="1"/>
  <c r="V317" i="1"/>
  <c r="S390" i="1"/>
  <c r="U390" i="1" s="1"/>
  <c r="V390" i="1"/>
  <c r="S399" i="1"/>
  <c r="U399" i="1" s="1"/>
  <c r="V399" i="1"/>
  <c r="S437" i="9"/>
  <c r="V437" i="9"/>
  <c r="V349" i="9"/>
  <c r="AC349" i="9"/>
  <c r="S349" i="9"/>
  <c r="AC301" i="9"/>
  <c r="S301" i="9"/>
  <c r="U301" i="9" s="1"/>
  <c r="V301" i="9"/>
  <c r="AB546" i="11"/>
  <c r="U372" i="11"/>
  <c r="AF372" i="11"/>
  <c r="AB372" i="11"/>
  <c r="U265" i="11"/>
  <c r="U393" i="9"/>
  <c r="AF409" i="11"/>
  <c r="AD303" i="11"/>
  <c r="U260" i="9"/>
  <c r="AE260" i="9"/>
  <c r="S123" i="1"/>
  <c r="U123" i="1" s="1"/>
  <c r="V123" i="1"/>
  <c r="V409" i="1"/>
  <c r="S409" i="1"/>
  <c r="U409" i="1" s="1"/>
  <c r="V297" i="1"/>
  <c r="S297" i="1"/>
  <c r="U297" i="1" s="1"/>
  <c r="S117" i="1"/>
  <c r="U117" i="1" s="1"/>
  <c r="V117" i="1"/>
  <c r="S311" i="1"/>
  <c r="U311" i="1" s="1"/>
  <c r="V311" i="1"/>
  <c r="S88" i="1"/>
  <c r="U88" i="1" s="1"/>
  <c r="V88" i="1"/>
  <c r="S59" i="1"/>
  <c r="U59" i="1" s="1"/>
  <c r="V59" i="1"/>
  <c r="S124" i="1"/>
  <c r="U124" i="1" s="1"/>
  <c r="V124" i="1"/>
  <c r="S487" i="9"/>
  <c r="U487" i="9" s="1"/>
  <c r="V487" i="9"/>
  <c r="AC487" i="9"/>
  <c r="AE133" i="9"/>
  <c r="S626" i="11"/>
  <c r="S552" i="1"/>
  <c r="U552" i="1" s="1"/>
  <c r="V552" i="1"/>
  <c r="S538" i="9"/>
  <c r="V538" i="9"/>
  <c r="AC538" i="9"/>
  <c r="S200" i="1"/>
  <c r="U200" i="1" s="1"/>
  <c r="V200" i="1"/>
  <c r="S528" i="1"/>
  <c r="U528" i="1" s="1"/>
  <c r="V528" i="1"/>
  <c r="S302" i="1"/>
  <c r="U302" i="1" s="1"/>
  <c r="V302" i="1"/>
  <c r="V265" i="1"/>
  <c r="S265" i="1"/>
  <c r="U265" i="1" s="1"/>
  <c r="S472" i="1"/>
  <c r="U472" i="1" s="1"/>
  <c r="V472" i="1"/>
  <c r="S86" i="1"/>
  <c r="U86" i="1" s="1"/>
  <c r="V86" i="1"/>
  <c r="S225" i="1"/>
  <c r="U225" i="1" s="1"/>
  <c r="V225" i="1"/>
  <c r="S247" i="1"/>
  <c r="U247" i="1" s="1"/>
  <c r="V247" i="1"/>
  <c r="S62" i="1"/>
  <c r="U62" i="1" s="1"/>
  <c r="V62" i="1"/>
  <c r="S140" i="1"/>
  <c r="U140" i="1" s="1"/>
  <c r="V140" i="1"/>
  <c r="S161" i="1"/>
  <c r="U161" i="1" s="1"/>
  <c r="V161" i="1"/>
  <c r="S238" i="1"/>
  <c r="U238" i="1" s="1"/>
  <c r="V238" i="1"/>
  <c r="S168" i="1"/>
  <c r="U168" i="1" s="1"/>
  <c r="V168" i="1"/>
  <c r="AC295" i="9"/>
  <c r="V295" i="9"/>
  <c r="S295" i="9"/>
  <c r="S274" i="9"/>
  <c r="U274" i="9" s="1"/>
  <c r="AC274" i="9"/>
  <c r="S395" i="9"/>
  <c r="AC395" i="9"/>
  <c r="V395" i="9"/>
  <c r="V297" i="9"/>
  <c r="S297" i="9"/>
  <c r="AC297" i="9"/>
  <c r="U306" i="9"/>
  <c r="AE306" i="9"/>
  <c r="AF66" i="11"/>
  <c r="U66" i="11"/>
  <c r="U315" i="11"/>
  <c r="U166" i="11"/>
  <c r="AF166" i="11"/>
  <c r="AF509" i="11"/>
  <c r="AB509" i="11"/>
  <c r="AD509" i="11"/>
  <c r="U509" i="11"/>
  <c r="U85" i="9"/>
  <c r="AE85" i="9"/>
  <c r="U183" i="9"/>
  <c r="AE183" i="9"/>
  <c r="U270" i="8"/>
  <c r="S282" i="1"/>
  <c r="U282" i="1" s="1"/>
  <c r="V282" i="1"/>
  <c r="S109" i="1"/>
  <c r="U109" i="1" s="1"/>
  <c r="V109" i="1"/>
  <c r="S480" i="1"/>
  <c r="U480" i="1" s="1"/>
  <c r="V480" i="1"/>
  <c r="V21" i="1"/>
  <c r="S21" i="1"/>
  <c r="U21" i="1" s="1"/>
  <c r="V559" i="9"/>
  <c r="AC559" i="9"/>
  <c r="U143" i="11"/>
  <c r="AF143" i="11"/>
  <c r="AB143" i="11"/>
  <c r="AD143" i="11"/>
  <c r="AF197" i="11"/>
  <c r="V618" i="6"/>
  <c r="S559" i="9"/>
  <c r="U559" i="9" s="1"/>
  <c r="AE118" i="9"/>
  <c r="AC626" i="11"/>
  <c r="S554" i="1"/>
  <c r="U554" i="1" s="1"/>
  <c r="V554" i="1"/>
  <c r="V197" i="1"/>
  <c r="S197" i="1"/>
  <c r="U197" i="1" s="1"/>
  <c r="S65" i="1"/>
  <c r="U65" i="1" s="1"/>
  <c r="V65" i="1"/>
  <c r="V314" i="1"/>
  <c r="S314" i="1"/>
  <c r="U314" i="1" s="1"/>
  <c r="V315" i="1"/>
  <c r="S315" i="1"/>
  <c r="U315" i="1" s="1"/>
  <c r="S73" i="1"/>
  <c r="U73" i="1" s="1"/>
  <c r="V73" i="1"/>
  <c r="S178" i="1"/>
  <c r="U178" i="1" s="1"/>
  <c r="V178" i="1"/>
  <c r="S291" i="1"/>
  <c r="U291" i="1" s="1"/>
  <c r="V291" i="1"/>
  <c r="S205" i="1"/>
  <c r="U205" i="1" s="1"/>
  <c r="V205" i="1"/>
  <c r="V67" i="1"/>
  <c r="S67" i="1"/>
  <c r="U67" i="1" s="1"/>
  <c r="S328" i="1"/>
  <c r="U328" i="1" s="1"/>
  <c r="V328" i="1"/>
  <c r="S429" i="1"/>
  <c r="U429" i="1" s="1"/>
  <c r="V429" i="1"/>
  <c r="S183" i="1"/>
  <c r="U183" i="1" s="1"/>
  <c r="V183" i="1"/>
  <c r="S345" i="1"/>
  <c r="U345" i="1" s="1"/>
  <c r="V345" i="1"/>
  <c r="S236" i="1"/>
  <c r="U236" i="1" s="1"/>
  <c r="V236" i="1"/>
  <c r="S436" i="1"/>
  <c r="U436" i="1" s="1"/>
  <c r="V436" i="1"/>
  <c r="S555" i="1"/>
  <c r="U555" i="1" s="1"/>
  <c r="V555" i="1"/>
  <c r="S210" i="1"/>
  <c r="U210" i="1" s="1"/>
  <c r="V210" i="1"/>
  <c r="S257" i="1"/>
  <c r="U257" i="1" s="1"/>
  <c r="V257" i="1"/>
  <c r="S259" i="1"/>
  <c r="U259" i="1" s="1"/>
  <c r="V259" i="1"/>
  <c r="S237" i="1"/>
  <c r="U237" i="1" s="1"/>
  <c r="V237" i="1"/>
  <c r="V563" i="1"/>
  <c r="S563" i="1"/>
  <c r="U563" i="1" s="1"/>
  <c r="S410" i="1"/>
  <c r="U410" i="1" s="1"/>
  <c r="V410" i="1"/>
  <c r="S280" i="1"/>
  <c r="U280" i="1" s="1"/>
  <c r="V280" i="1"/>
  <c r="S221" i="1"/>
  <c r="U221" i="1" s="1"/>
  <c r="V221" i="1"/>
  <c r="S334" i="9"/>
  <c r="V334" i="9"/>
  <c r="AC334" i="9"/>
  <c r="S323" i="9"/>
  <c r="V323" i="9"/>
  <c r="AC323" i="9"/>
  <c r="S569" i="9"/>
  <c r="V569" i="9"/>
  <c r="AC569" i="9"/>
  <c r="V328" i="9"/>
  <c r="AC328" i="9"/>
  <c r="U288" i="9"/>
  <c r="AE288" i="9"/>
  <c r="U314" i="11"/>
  <c r="AF314" i="11"/>
  <c r="U616" i="11"/>
  <c r="AF616" i="11"/>
  <c r="AF291" i="11"/>
  <c r="U291" i="11"/>
  <c r="U99" i="11"/>
  <c r="AF99" i="11"/>
  <c r="AB99" i="11"/>
  <c r="U70" i="9"/>
  <c r="U130" i="8"/>
  <c r="AE130" i="8"/>
  <c r="S394" i="1"/>
  <c r="U394" i="1" s="1"/>
  <c r="V394" i="1"/>
  <c r="S260" i="1"/>
  <c r="U260" i="1" s="1"/>
  <c r="V260" i="1"/>
  <c r="S100" i="1"/>
  <c r="U100" i="1" s="1"/>
  <c r="V100" i="1"/>
  <c r="S232" i="1"/>
  <c r="U232" i="1" s="1"/>
  <c r="V232" i="1"/>
  <c r="S342" i="9"/>
  <c r="U342" i="9" s="1"/>
  <c r="AC342" i="9"/>
  <c r="V342" i="9"/>
  <c r="U248" i="9"/>
  <c r="AE248" i="9"/>
  <c r="S78" i="1"/>
  <c r="U78" i="1" s="1"/>
  <c r="S559" i="1"/>
  <c r="U559" i="1" s="1"/>
  <c r="V559" i="1"/>
  <c r="U327" i="8"/>
  <c r="AE327" i="8"/>
  <c r="U528" i="9"/>
  <c r="S268" i="1"/>
  <c r="U268" i="1" s="1"/>
  <c r="V268" i="1"/>
  <c r="S343" i="1"/>
  <c r="U343" i="1" s="1"/>
  <c r="V343" i="1"/>
  <c r="S305" i="1"/>
  <c r="U305" i="1" s="1"/>
  <c r="V305" i="1"/>
  <c r="S518" i="1"/>
  <c r="U518" i="1" s="1"/>
  <c r="V518" i="1"/>
  <c r="S195" i="1"/>
  <c r="U195" i="1" s="1"/>
  <c r="V195" i="1"/>
  <c r="S173" i="1"/>
  <c r="U173" i="1" s="1"/>
  <c r="V173" i="1"/>
  <c r="S306" i="1"/>
  <c r="U306" i="1" s="1"/>
  <c r="V306" i="1"/>
  <c r="V283" i="1"/>
  <c r="S283" i="1"/>
  <c r="U283" i="1" s="1"/>
  <c r="S35" i="1"/>
  <c r="U35" i="1" s="1"/>
  <c r="V35" i="1"/>
  <c r="S189" i="1"/>
  <c r="U189" i="1" s="1"/>
  <c r="V189" i="1"/>
  <c r="S295" i="1"/>
  <c r="U295" i="1" s="1"/>
  <c r="V295" i="1"/>
  <c r="S95" i="1"/>
  <c r="U95" i="1" s="1"/>
  <c r="V95" i="1"/>
  <c r="S346" i="1"/>
  <c r="U346" i="1" s="1"/>
  <c r="V346" i="1"/>
  <c r="S79" i="1"/>
  <c r="U79" i="1" s="1"/>
  <c r="V79" i="1"/>
  <c r="S172" i="1"/>
  <c r="U172" i="1" s="1"/>
  <c r="V172" i="1"/>
  <c r="S223" i="1"/>
  <c r="U223" i="1" s="1"/>
  <c r="V223" i="1"/>
  <c r="S83" i="1"/>
  <c r="U83" i="1" s="1"/>
  <c r="V83" i="1"/>
  <c r="S253" i="1"/>
  <c r="U253" i="1" s="1"/>
  <c r="V253" i="1"/>
  <c r="S318" i="9"/>
  <c r="AC318" i="9"/>
  <c r="V318" i="9"/>
  <c r="S391" i="9"/>
  <c r="V391" i="9"/>
  <c r="V557" i="9"/>
  <c r="AC557" i="9"/>
  <c r="U78" i="11"/>
  <c r="AF78" i="11"/>
  <c r="U579" i="11"/>
  <c r="AF579" i="11"/>
  <c r="AD579" i="11"/>
  <c r="U75" i="8"/>
  <c r="AE75" i="8"/>
  <c r="U102" i="9"/>
  <c r="AE102" i="9"/>
  <c r="AC560" i="9"/>
  <c r="V560" i="9"/>
  <c r="V434" i="1"/>
  <c r="S434" i="1"/>
  <c r="U434" i="1" s="1"/>
  <c r="S199" i="1"/>
  <c r="U199" i="1" s="1"/>
  <c r="V199" i="1"/>
  <c r="V433" i="1"/>
  <c r="S433" i="1"/>
  <c r="U433" i="1" s="1"/>
  <c r="S393" i="1"/>
  <c r="U393" i="1" s="1"/>
  <c r="V393" i="1"/>
  <c r="S230" i="1"/>
  <c r="U230" i="1" s="1"/>
  <c r="V230" i="1"/>
  <c r="S529" i="1"/>
  <c r="U529" i="1" s="1"/>
  <c r="V529" i="1"/>
  <c r="S63" i="1"/>
  <c r="U63" i="1" s="1"/>
  <c r="V63" i="1"/>
  <c r="V249" i="1"/>
  <c r="S249" i="1"/>
  <c r="U249" i="1" s="1"/>
  <c r="AF331" i="11"/>
  <c r="U331" i="11"/>
  <c r="AD331" i="11"/>
  <c r="AB331" i="11"/>
  <c r="V396" i="9"/>
  <c r="AC396" i="9"/>
  <c r="U126" i="9"/>
  <c r="AE126" i="9"/>
  <c r="U315" i="9"/>
  <c r="AE315" i="9"/>
  <c r="AC627" i="11"/>
  <c r="V321" i="1"/>
  <c r="S321" i="1"/>
  <c r="U321" i="1" s="1"/>
  <c r="U70" i="8"/>
  <c r="AE70" i="8"/>
  <c r="V528" i="9"/>
  <c r="AC528" i="9"/>
  <c r="S375" i="1"/>
  <c r="U375" i="1" s="1"/>
  <c r="V375" i="1"/>
  <c r="S279" i="1"/>
  <c r="U279" i="1" s="1"/>
  <c r="V279" i="1"/>
  <c r="V181" i="1"/>
  <c r="S181" i="1"/>
  <c r="U181" i="1" s="1"/>
  <c r="S269" i="1"/>
  <c r="U269" i="1" s="1"/>
  <c r="V269" i="1"/>
  <c r="V71" i="1"/>
  <c r="S71" i="1"/>
  <c r="U71" i="1" s="1"/>
  <c r="S101" i="1"/>
  <c r="U101" i="1" s="1"/>
  <c r="V101" i="1"/>
  <c r="S187" i="1"/>
  <c r="U187" i="1" s="1"/>
  <c r="V187" i="1"/>
  <c r="S89" i="1"/>
  <c r="U89" i="1" s="1"/>
  <c r="V89" i="1"/>
  <c r="S227" i="1"/>
  <c r="U227" i="1" s="1"/>
  <c r="V227" i="1"/>
  <c r="S285" i="1"/>
  <c r="U285" i="1" s="1"/>
  <c r="V285" i="1"/>
  <c r="V414" i="1"/>
  <c r="S414" i="1"/>
  <c r="U414" i="1" s="1"/>
  <c r="S231" i="1"/>
  <c r="U231" i="1" s="1"/>
  <c r="V231" i="1"/>
  <c r="S234" i="1"/>
  <c r="U234" i="1" s="1"/>
  <c r="V234" i="1"/>
  <c r="V246" i="1"/>
  <c r="S246" i="1"/>
  <c r="U246" i="1" s="1"/>
  <c r="S107" i="1"/>
  <c r="U107" i="1" s="1"/>
  <c r="V107" i="1"/>
  <c r="S138" i="1"/>
  <c r="U138" i="1" s="1"/>
  <c r="V138" i="1"/>
  <c r="S217" i="1"/>
  <c r="U217" i="1" s="1"/>
  <c r="V217" i="1"/>
  <c r="S350" i="1"/>
  <c r="U350" i="1" s="1"/>
  <c r="V350" i="1"/>
  <c r="S143" i="1"/>
  <c r="U143" i="1" s="1"/>
  <c r="V143" i="1"/>
  <c r="V142" i="1"/>
  <c r="S142" i="1"/>
  <c r="U142" i="1" s="1"/>
  <c r="S330" i="9"/>
  <c r="V330" i="9"/>
  <c r="AC330" i="9"/>
  <c r="S435" i="9"/>
  <c r="U435" i="9" s="1"/>
  <c r="V435" i="9"/>
  <c r="AC407" i="9"/>
  <c r="V407" i="9"/>
  <c r="S407" i="9"/>
  <c r="U407" i="9" s="1"/>
  <c r="AF563" i="11"/>
  <c r="U563" i="11"/>
  <c r="U388" i="11"/>
  <c r="U392" i="11"/>
  <c r="AF392" i="11"/>
  <c r="U90" i="9"/>
  <c r="AE90" i="9"/>
  <c r="U335" i="8"/>
  <c r="AE335" i="8"/>
  <c r="V629" i="1"/>
  <c r="V631" i="6"/>
  <c r="AE616" i="9"/>
  <c r="V243" i="1"/>
  <c r="U337" i="9"/>
  <c r="AE337" i="9"/>
  <c r="S600" i="1"/>
  <c r="U600" i="1" s="1"/>
  <c r="V600" i="1"/>
  <c r="V119" i="1"/>
  <c r="S119" i="1"/>
  <c r="U119" i="1" s="1"/>
  <c r="S133" i="1"/>
  <c r="U133" i="1" s="1"/>
  <c r="V133" i="1"/>
  <c r="S446" i="1"/>
  <c r="U446" i="1" s="1"/>
  <c r="V446" i="1"/>
  <c r="S228" i="1"/>
  <c r="U228" i="1" s="1"/>
  <c r="V228" i="1"/>
  <c r="S218" i="1"/>
  <c r="U218" i="1" s="1"/>
  <c r="V218" i="1"/>
  <c r="V90" i="1"/>
  <c r="S90" i="1"/>
  <c r="U90" i="1" s="1"/>
  <c r="S91" i="1"/>
  <c r="U91" i="1" s="1"/>
  <c r="V91" i="1"/>
  <c r="V313" i="1"/>
  <c r="S313" i="1"/>
  <c r="U313" i="1" s="1"/>
  <c r="S229" i="1"/>
  <c r="U229" i="1" s="1"/>
  <c r="V229" i="1"/>
  <c r="S96" i="1"/>
  <c r="U96" i="1" s="1"/>
  <c r="V96" i="1"/>
  <c r="S294" i="1"/>
  <c r="U294" i="1" s="1"/>
  <c r="V294" i="1"/>
  <c r="V201" i="1"/>
  <c r="S201" i="1"/>
  <c r="U201" i="1" s="1"/>
  <c r="S275" i="1"/>
  <c r="U275" i="1" s="1"/>
  <c r="V275" i="1"/>
  <c r="S175" i="1"/>
  <c r="U175" i="1" s="1"/>
  <c r="V175" i="1"/>
  <c r="S396" i="1"/>
  <c r="U396" i="1" s="1"/>
  <c r="V396" i="1"/>
  <c r="S292" i="1"/>
  <c r="U292" i="1" s="1"/>
  <c r="V292" i="1"/>
  <c r="S241" i="1"/>
  <c r="U241" i="1" s="1"/>
  <c r="V241" i="1"/>
  <c r="S572" i="1"/>
  <c r="U572" i="1" s="1"/>
  <c r="V572" i="1"/>
  <c r="S245" i="1"/>
  <c r="U245" i="1" s="1"/>
  <c r="V245" i="1"/>
  <c r="S345" i="9"/>
  <c r="AC345" i="9"/>
  <c r="V345" i="9"/>
  <c r="AC316" i="9"/>
  <c r="V316" i="9"/>
  <c r="S316" i="9"/>
  <c r="S320" i="9"/>
  <c r="AC320" i="9"/>
  <c r="V320" i="9"/>
  <c r="V184" i="9"/>
  <c r="AC184" i="9"/>
  <c r="U113" i="9"/>
  <c r="AE113" i="9"/>
  <c r="U141" i="9"/>
  <c r="AE141" i="9"/>
  <c r="AF522" i="11"/>
  <c r="U522" i="11"/>
  <c r="U111" i="9"/>
  <c r="S560" i="9"/>
  <c r="U560" i="9" s="1"/>
  <c r="AC608" i="11"/>
  <c r="AC586" i="9"/>
  <c r="V586" i="9"/>
  <c r="S570" i="1"/>
  <c r="U570" i="1" s="1"/>
  <c r="V570" i="1"/>
  <c r="V288" i="1"/>
  <c r="S288" i="1"/>
  <c r="U288" i="1" s="1"/>
  <c r="S204" i="1"/>
  <c r="U204" i="1" s="1"/>
  <c r="V204" i="1"/>
  <c r="S558" i="1"/>
  <c r="U558" i="1" s="1"/>
  <c r="V558" i="1"/>
  <c r="S300" i="1"/>
  <c r="U300" i="1" s="1"/>
  <c r="V300" i="1"/>
  <c r="S82" i="1"/>
  <c r="U82" i="1" s="1"/>
  <c r="V82" i="1"/>
  <c r="V26" i="1"/>
  <c r="S26" i="1"/>
  <c r="U26" i="1" s="1"/>
  <c r="V219" i="1"/>
  <c r="S219" i="1"/>
  <c r="U219" i="1" s="1"/>
  <c r="V254" i="1"/>
  <c r="S254" i="1"/>
  <c r="U254" i="1" s="1"/>
  <c r="S421" i="1"/>
  <c r="U421" i="1" s="1"/>
  <c r="V421" i="1"/>
  <c r="S214" i="1"/>
  <c r="U214" i="1" s="1"/>
  <c r="V214" i="1"/>
  <c r="V148" i="1"/>
  <c r="S148" i="1"/>
  <c r="U148" i="1" s="1"/>
  <c r="U490" i="9"/>
  <c r="S361" i="9"/>
  <c r="V361" i="9"/>
  <c r="AC361" i="9"/>
  <c r="S340" i="9"/>
  <c r="V340" i="9"/>
  <c r="AC340" i="9"/>
  <c r="V337" i="9"/>
  <c r="AC337" i="9"/>
  <c r="S287" i="9"/>
  <c r="V287" i="9"/>
  <c r="AC287" i="9"/>
  <c r="AF353" i="11"/>
  <c r="U353" i="11"/>
  <c r="AD353" i="11"/>
  <c r="AB353" i="11"/>
  <c r="U139" i="11"/>
  <c r="AF139" i="11"/>
  <c r="AB139" i="11"/>
  <c r="AD139" i="11"/>
  <c r="AE304" i="9"/>
  <c r="U596" i="11"/>
  <c r="AF596" i="11"/>
  <c r="AE391" i="8"/>
  <c r="U386" i="8"/>
  <c r="AE386" i="8"/>
  <c r="U571" i="8"/>
  <c r="AA510" i="11"/>
  <c r="AI76" i="11"/>
  <c r="AJ76" i="11"/>
  <c r="AK76" i="11"/>
  <c r="AI149" i="11"/>
  <c r="AJ149" i="11"/>
  <c r="AK149" i="11"/>
  <c r="V628" i="11"/>
  <c r="V624" i="11"/>
  <c r="AC632" i="11"/>
  <c r="AF553" i="11"/>
  <c r="U553" i="11"/>
  <c r="AB553" i="11"/>
  <c r="AD553" i="11"/>
  <c r="I172" i="11"/>
  <c r="AE172" i="11"/>
  <c r="U311" i="11"/>
  <c r="AF311" i="11"/>
  <c r="K574" i="11"/>
  <c r="AE574" i="11"/>
  <c r="AB220" i="11"/>
  <c r="AD220" i="11"/>
  <c r="I47" i="11"/>
  <c r="V47" i="11"/>
  <c r="AC47" i="11"/>
  <c r="I81" i="11"/>
  <c r="AC81" i="11"/>
  <c r="V81" i="11"/>
  <c r="AE81" i="11"/>
  <c r="AC114" i="11"/>
  <c r="I114" i="11"/>
  <c r="V114" i="11"/>
  <c r="AE114" i="11"/>
  <c r="S326" i="11"/>
  <c r="AF608" i="11"/>
  <c r="U608" i="11"/>
  <c r="AB608" i="11"/>
  <c r="AD608" i="11"/>
  <c r="S90" i="11"/>
  <c r="AC90" i="11"/>
  <c r="V90" i="11"/>
  <c r="K619" i="11"/>
  <c r="AC619" i="11"/>
  <c r="V619" i="11"/>
  <c r="AE619" i="11"/>
  <c r="I82" i="11"/>
  <c r="S82" i="11"/>
  <c r="V82" i="11"/>
  <c r="AC82" i="11"/>
  <c r="S205" i="11"/>
  <c r="S91" i="11"/>
  <c r="AA173" i="11"/>
  <c r="I24" i="11"/>
  <c r="AE24" i="11"/>
  <c r="I112" i="11"/>
  <c r="AE112" i="11"/>
  <c r="S76" i="11"/>
  <c r="S614" i="11"/>
  <c r="AT45" i="11"/>
  <c r="AS45" i="11" s="1"/>
  <c r="AR45" i="11" s="1"/>
  <c r="AQ45" i="11" s="1"/>
  <c r="AP45" i="11" s="1"/>
  <c r="AO45" i="11" s="1"/>
  <c r="AN45" i="11" s="1"/>
  <c r="AM45" i="11" s="1"/>
  <c r="AL45" i="11" s="1"/>
  <c r="S498" i="11"/>
  <c r="H21" i="11"/>
  <c r="V21" i="11"/>
  <c r="AC21" i="11"/>
  <c r="AE21" i="11"/>
  <c r="I84" i="11"/>
  <c r="S122" i="11"/>
  <c r="V608" i="11"/>
  <c r="I104" i="11"/>
  <c r="AT257" i="11"/>
  <c r="AS257" i="11" s="1"/>
  <c r="AR257" i="11" s="1"/>
  <c r="AQ257" i="11" s="1"/>
  <c r="AP257" i="11" s="1"/>
  <c r="AO257" i="11" s="1"/>
  <c r="AN257" i="11" s="1"/>
  <c r="AM257" i="11" s="1"/>
  <c r="AL257" i="11" s="1"/>
  <c r="AH260" i="11"/>
  <c r="AA260" i="11" s="1"/>
  <c r="AE260" i="11" s="1"/>
  <c r="AA389" i="11"/>
  <c r="AH193" i="11"/>
  <c r="AH165" i="11"/>
  <c r="AA36" i="11"/>
  <c r="AH88" i="11"/>
  <c r="AA88" i="11" s="1"/>
  <c r="AE88" i="11" s="1"/>
  <c r="AH85" i="11"/>
  <c r="AB85" i="11" s="1"/>
  <c r="AH225" i="11"/>
  <c r="AE305" i="11"/>
  <c r="AE322" i="11"/>
  <c r="AD322" i="11"/>
  <c r="AE620" i="11"/>
  <c r="AE401" i="11"/>
  <c r="AD312" i="11"/>
  <c r="AE312" i="11"/>
  <c r="AH351" i="11"/>
  <c r="AA351" i="11" s="1"/>
  <c r="AE351" i="11" s="1"/>
  <c r="AE352" i="11"/>
  <c r="AE206" i="11"/>
  <c r="K292" i="11"/>
  <c r="K260" i="11"/>
  <c r="AB511" i="11"/>
  <c r="AD511" i="11"/>
  <c r="I268" i="11"/>
  <c r="V268" i="11"/>
  <c r="AE268" i="11"/>
  <c r="S385" i="11"/>
  <c r="U81" i="11"/>
  <c r="AF81" i="11"/>
  <c r="AB81" i="11"/>
  <c r="AD81" i="11"/>
  <c r="K326" i="11"/>
  <c r="AC326" i="11"/>
  <c r="V326" i="11"/>
  <c r="AE326" i="11"/>
  <c r="V617" i="11"/>
  <c r="AC617" i="11"/>
  <c r="K617" i="11"/>
  <c r="AE617" i="11"/>
  <c r="I304" i="11"/>
  <c r="V304" i="11"/>
  <c r="AC304" i="11"/>
  <c r="AE304" i="11"/>
  <c r="AD619" i="11"/>
  <c r="AF33" i="11"/>
  <c r="U33" i="11"/>
  <c r="AB33" i="11"/>
  <c r="AD33" i="11"/>
  <c r="K284" i="11"/>
  <c r="AE284" i="11"/>
  <c r="U87" i="11"/>
  <c r="AF87" i="11"/>
  <c r="AB87" i="11"/>
  <c r="K549" i="11"/>
  <c r="V549" i="11"/>
  <c r="AC549" i="11"/>
  <c r="K621" i="11"/>
  <c r="AE621" i="11"/>
  <c r="I121" i="11"/>
  <c r="AE121" i="11"/>
  <c r="V498" i="11"/>
  <c r="AC498" i="11"/>
  <c r="I498" i="11"/>
  <c r="AE498" i="11"/>
  <c r="U21" i="11"/>
  <c r="AF21" i="11"/>
  <c r="AB21" i="11"/>
  <c r="AD21" i="11"/>
  <c r="AT109" i="11"/>
  <c r="AS109" i="11" s="1"/>
  <c r="AR109" i="11" s="1"/>
  <c r="AQ109" i="11" s="1"/>
  <c r="AP109" i="11" s="1"/>
  <c r="AO109" i="11" s="1"/>
  <c r="AN109" i="11" s="1"/>
  <c r="AM109" i="11" s="1"/>
  <c r="AL109" i="11" s="1"/>
  <c r="AA68" i="11"/>
  <c r="U266" i="11"/>
  <c r="AF266" i="11"/>
  <c r="AC257" i="11"/>
  <c r="V257" i="11"/>
  <c r="K257" i="11"/>
  <c r="AT413" i="11"/>
  <c r="AS413" i="11" s="1"/>
  <c r="AR413" i="11" s="1"/>
  <c r="AQ413" i="11" s="1"/>
  <c r="AP413" i="11" s="1"/>
  <c r="AO413" i="11" s="1"/>
  <c r="AN413" i="11" s="1"/>
  <c r="AM413" i="11" s="1"/>
  <c r="AL413" i="11" s="1"/>
  <c r="AA318" i="11"/>
  <c r="AB318" i="11"/>
  <c r="AA244" i="11"/>
  <c r="K308" i="11"/>
  <c r="AE308" i="11"/>
  <c r="U412" i="11"/>
  <c r="AF412" i="11"/>
  <c r="AB412" i="11"/>
  <c r="AD412" i="11"/>
  <c r="K332" i="11"/>
  <c r="AE332" i="11"/>
  <c r="AF55" i="11"/>
  <c r="U55" i="11"/>
  <c r="K327" i="11"/>
  <c r="S247" i="11"/>
  <c r="AC247" i="11"/>
  <c r="V247" i="11"/>
  <c r="K385" i="11"/>
  <c r="V385" i="11"/>
  <c r="AC385" i="11"/>
  <c r="AE385" i="11"/>
  <c r="U47" i="11"/>
  <c r="AF47" i="11"/>
  <c r="AA85" i="11"/>
  <c r="AD85" i="11" s="1"/>
  <c r="AC337" i="11"/>
  <c r="K337" i="11"/>
  <c r="V337" i="11"/>
  <c r="AE337" i="11"/>
  <c r="AF617" i="11"/>
  <c r="S95" i="11"/>
  <c r="AC95" i="11"/>
  <c r="AF190" i="11"/>
  <c r="U190" i="11"/>
  <c r="AB190" i="11"/>
  <c r="AD190" i="11"/>
  <c r="I125" i="11"/>
  <c r="AC44" i="11"/>
  <c r="S44" i="11"/>
  <c r="J64" i="11"/>
  <c r="V64" i="11"/>
  <c r="AC64" i="11"/>
  <c r="AE64" i="11"/>
  <c r="V135" i="11"/>
  <c r="AC135" i="11"/>
  <c r="I135" i="11"/>
  <c r="AE135" i="11"/>
  <c r="U549" i="11"/>
  <c r="AF549" i="11"/>
  <c r="K439" i="11"/>
  <c r="V439" i="11"/>
  <c r="AC439" i="11"/>
  <c r="AE439" i="11"/>
  <c r="K595" i="11"/>
  <c r="V595" i="11"/>
  <c r="AC595" i="11"/>
  <c r="AE595" i="11"/>
  <c r="AC50" i="11"/>
  <c r="V50" i="11"/>
  <c r="I50" i="11"/>
  <c r="V122" i="11"/>
  <c r="AC122" i="11"/>
  <c r="I122" i="11"/>
  <c r="AE122" i="11"/>
  <c r="I109" i="11"/>
  <c r="V31" i="11"/>
  <c r="AC31" i="11"/>
  <c r="S31" i="11"/>
  <c r="AF257" i="11"/>
  <c r="U257" i="11"/>
  <c r="V413" i="11"/>
  <c r="AC413" i="11"/>
  <c r="K413" i="11"/>
  <c r="AA77" i="11"/>
  <c r="AA636" i="11"/>
  <c r="AA405" i="11"/>
  <c r="AB405" i="11"/>
  <c r="AD476" i="11"/>
  <c r="AE476" i="11"/>
  <c r="AA279" i="11"/>
  <c r="AB279" i="11"/>
  <c r="AB228" i="11"/>
  <c r="AA228" i="11"/>
  <c r="AE544" i="11"/>
  <c r="AE43" i="11"/>
  <c r="AE548" i="11"/>
  <c r="V637" i="11"/>
  <c r="K316" i="11"/>
  <c r="AB309" i="11"/>
  <c r="AD309" i="11"/>
  <c r="U307" i="11"/>
  <c r="AF307" i="11"/>
  <c r="AB307" i="11"/>
  <c r="AD307" i="11"/>
  <c r="U520" i="11"/>
  <c r="AF520" i="11"/>
  <c r="AB520" i="11"/>
  <c r="AD520" i="11"/>
  <c r="S327" i="11"/>
  <c r="V252" i="11"/>
  <c r="AC252" i="11"/>
  <c r="K252" i="11"/>
  <c r="AE252" i="11"/>
  <c r="AT51" i="11"/>
  <c r="AS51" i="11" s="1"/>
  <c r="AR51" i="11" s="1"/>
  <c r="AQ51" i="11" s="1"/>
  <c r="AP51" i="11" s="1"/>
  <c r="AO51" i="11" s="1"/>
  <c r="AN51" i="11" s="1"/>
  <c r="AM51" i="11" s="1"/>
  <c r="AL51" i="11" s="1"/>
  <c r="AF85" i="11"/>
  <c r="U85" i="11"/>
  <c r="AC118" i="11"/>
  <c r="I118" i="11"/>
  <c r="V118" i="11"/>
  <c r="V216" i="11"/>
  <c r="AC216" i="11"/>
  <c r="I216" i="11"/>
  <c r="AE216" i="11"/>
  <c r="S337" i="11"/>
  <c r="S27" i="11"/>
  <c r="S304" i="11"/>
  <c r="AF38" i="11"/>
  <c r="U38" i="11"/>
  <c r="I111" i="11"/>
  <c r="V111" i="11"/>
  <c r="AC111" i="11"/>
  <c r="AE111" i="11"/>
  <c r="I190" i="11"/>
  <c r="AC190" i="11"/>
  <c r="V190" i="11"/>
  <c r="AE190" i="11"/>
  <c r="S34" i="11"/>
  <c r="AC34" i="11"/>
  <c r="V34" i="11"/>
  <c r="V44" i="11"/>
  <c r="H44" i="11"/>
  <c r="AC87" i="11"/>
  <c r="I87" i="11"/>
  <c r="V87" i="11"/>
  <c r="S64" i="11"/>
  <c r="AC98" i="11"/>
  <c r="I98" i="11"/>
  <c r="V98" i="11"/>
  <c r="AE98" i="11"/>
  <c r="S439" i="11"/>
  <c r="S595" i="11"/>
  <c r="I88" i="11"/>
  <c r="AC41" i="11"/>
  <c r="V41" i="11"/>
  <c r="H41" i="11"/>
  <c r="K611" i="11"/>
  <c r="V611" i="11"/>
  <c r="AC611" i="11"/>
  <c r="AE611" i="11"/>
  <c r="AH392" i="11"/>
  <c r="AH160" i="11"/>
  <c r="AA160" i="11" s="1"/>
  <c r="AE160" i="11" s="1"/>
  <c r="AE69" i="11"/>
  <c r="AD185" i="11"/>
  <c r="AE185" i="11"/>
  <c r="AH157" i="11"/>
  <c r="AE65" i="11"/>
  <c r="AC628" i="11"/>
  <c r="S618" i="11"/>
  <c r="U618" i="11" s="1"/>
  <c r="S629" i="11"/>
  <c r="S383" i="11"/>
  <c r="K383" i="11"/>
  <c r="AE383" i="11"/>
  <c r="K324" i="11"/>
  <c r="AE324" i="11"/>
  <c r="AD400" i="11"/>
  <c r="AB400" i="11"/>
  <c r="S635" i="11"/>
  <c r="U594" i="11"/>
  <c r="AF594" i="11"/>
  <c r="AD594" i="11"/>
  <c r="AB594" i="11"/>
  <c r="S204" i="11"/>
  <c r="AB448" i="11"/>
  <c r="AD448" i="11"/>
  <c r="U512" i="11"/>
  <c r="AF512" i="11"/>
  <c r="AD512" i="11"/>
  <c r="AB512" i="11"/>
  <c r="S252" i="11"/>
  <c r="K391" i="11"/>
  <c r="I51" i="11"/>
  <c r="AC51" i="11"/>
  <c r="V51" i="11"/>
  <c r="I85" i="11"/>
  <c r="AC85" i="11"/>
  <c r="V85" i="11"/>
  <c r="AE85" i="11"/>
  <c r="AC23" i="11"/>
  <c r="I23" i="11"/>
  <c r="V23" i="11"/>
  <c r="AE23" i="11"/>
  <c r="V115" i="11"/>
  <c r="AC115" i="11"/>
  <c r="I115" i="11"/>
  <c r="AE115" i="11"/>
  <c r="I566" i="11"/>
  <c r="AT44" i="11"/>
  <c r="AS44" i="11" s="1"/>
  <c r="AR44" i="11" s="1"/>
  <c r="AQ44" i="11" s="1"/>
  <c r="AP44" i="11" s="1"/>
  <c r="AO44" i="11" s="1"/>
  <c r="AN44" i="11" s="1"/>
  <c r="AM44" i="11" s="1"/>
  <c r="AL44" i="11" s="1"/>
  <c r="AC70" i="11"/>
  <c r="I70" i="11"/>
  <c r="V70" i="11"/>
  <c r="S135" i="11"/>
  <c r="V559" i="11"/>
  <c r="S559" i="11"/>
  <c r="AC559" i="11"/>
  <c r="K559" i="11"/>
  <c r="AE559" i="11"/>
  <c r="AC30" i="11"/>
  <c r="I30" i="11"/>
  <c r="V30" i="11"/>
  <c r="AE30" i="11"/>
  <c r="S98" i="11"/>
  <c r="S50" i="11"/>
  <c r="S127" i="11"/>
  <c r="AT128" i="11"/>
  <c r="AS128" i="11" s="1"/>
  <c r="AR128" i="11" s="1"/>
  <c r="AQ128" i="11" s="1"/>
  <c r="AP128" i="11" s="1"/>
  <c r="AO128" i="11" s="1"/>
  <c r="AN128" i="11" s="1"/>
  <c r="AM128" i="11" s="1"/>
  <c r="AL128" i="11" s="1"/>
  <c r="AT41" i="11"/>
  <c r="AS41" i="11" s="1"/>
  <c r="AR41" i="11" s="1"/>
  <c r="AQ41" i="11" s="1"/>
  <c r="AP41" i="11" s="1"/>
  <c r="AO41" i="11" s="1"/>
  <c r="AN41" i="11" s="1"/>
  <c r="AM41" i="11" s="1"/>
  <c r="AL41" i="11" s="1"/>
  <c r="S611" i="11"/>
  <c r="AC38" i="11"/>
  <c r="S268" i="11"/>
  <c r="S413" i="11"/>
  <c r="AH549" i="11"/>
  <c r="AB549" i="11" s="1"/>
  <c r="AH554" i="11"/>
  <c r="AE339" i="11"/>
  <c r="AE178" i="11"/>
  <c r="AE482" i="11"/>
  <c r="AE148" i="11"/>
  <c r="AD148" i="11"/>
  <c r="AD277" i="11"/>
  <c r="AE277" i="11"/>
  <c r="AE142" i="11"/>
  <c r="AD596" i="11"/>
  <c r="AE596" i="11"/>
  <c r="AE552" i="11"/>
  <c r="U333" i="11"/>
  <c r="AF333" i="11"/>
  <c r="AF46" i="11"/>
  <c r="U46" i="11"/>
  <c r="I204" i="11"/>
  <c r="AB325" i="11"/>
  <c r="AD325" i="11"/>
  <c r="K300" i="11"/>
  <c r="AE300" i="11"/>
  <c r="AC397" i="11"/>
  <c r="K397" i="11"/>
  <c r="V397" i="11"/>
  <c r="AE397" i="11"/>
  <c r="V27" i="11"/>
  <c r="AC27" i="11"/>
  <c r="I27" i="11"/>
  <c r="I124" i="11"/>
  <c r="K570" i="11"/>
  <c r="AE570" i="11"/>
  <c r="AC48" i="11"/>
  <c r="S48" i="11"/>
  <c r="S198" i="11"/>
  <c r="S57" i="11"/>
  <c r="V57" i="11"/>
  <c r="K602" i="11"/>
  <c r="I102" i="11"/>
  <c r="V102" i="11"/>
  <c r="AC102" i="11"/>
  <c r="AE102" i="11"/>
  <c r="I138" i="11"/>
  <c r="S40" i="11"/>
  <c r="AC40" i="11"/>
  <c r="I107" i="11"/>
  <c r="V107" i="11"/>
  <c r="AC107" i="11"/>
  <c r="K453" i="11"/>
  <c r="AE453" i="11"/>
  <c r="AC54" i="11"/>
  <c r="H54" i="11"/>
  <c r="S54" i="11"/>
  <c r="V54" i="11"/>
  <c r="I108" i="11"/>
  <c r="AE108" i="11"/>
  <c r="AC127" i="11"/>
  <c r="V127" i="11"/>
  <c r="I127" i="11"/>
  <c r="AE127" i="11"/>
  <c r="V38" i="11"/>
  <c r="AC268" i="11"/>
  <c r="K587" i="11"/>
  <c r="V587" i="11"/>
  <c r="AC587" i="11"/>
  <c r="AH118" i="11"/>
  <c r="AE151" i="11"/>
  <c r="AD151" i="11"/>
  <c r="AD409" i="11"/>
  <c r="AE409" i="11"/>
  <c r="AE78" i="11"/>
  <c r="AD78" i="11"/>
  <c r="AE293" i="11"/>
  <c r="AE299" i="11"/>
  <c r="AC634" i="11"/>
  <c r="K634" i="11"/>
  <c r="AF555" i="11"/>
  <c r="U555" i="11"/>
  <c r="AA225" i="11"/>
  <c r="S241" i="11"/>
  <c r="AC241" i="11"/>
  <c r="V241" i="11"/>
  <c r="V380" i="11"/>
  <c r="AC380" i="11"/>
  <c r="K380" i="11"/>
  <c r="AE380" i="11"/>
  <c r="AF51" i="11"/>
  <c r="AC94" i="11"/>
  <c r="I94" i="11"/>
  <c r="V94" i="11"/>
  <c r="I129" i="11"/>
  <c r="AE129" i="11"/>
  <c r="I221" i="11"/>
  <c r="AE221" i="11"/>
  <c r="K351" i="11"/>
  <c r="AC575" i="11"/>
  <c r="K575" i="11"/>
  <c r="V575" i="11"/>
  <c r="AE575" i="11"/>
  <c r="I28" i="11"/>
  <c r="AE28" i="11"/>
  <c r="I48" i="11"/>
  <c r="V48" i="11"/>
  <c r="U115" i="11"/>
  <c r="AF115" i="11"/>
  <c r="AB115" i="11"/>
  <c r="AD115" i="11"/>
  <c r="K198" i="11"/>
  <c r="V198" i="11"/>
  <c r="AC198" i="11"/>
  <c r="AC91" i="11"/>
  <c r="I91" i="11"/>
  <c r="V91" i="11"/>
  <c r="AE91" i="11"/>
  <c r="AC173" i="11"/>
  <c r="V173" i="11"/>
  <c r="I173" i="11"/>
  <c r="AE173" i="11"/>
  <c r="AF53" i="11"/>
  <c r="U53" i="11"/>
  <c r="AB53" i="11"/>
  <c r="AD53" i="11"/>
  <c r="AF102" i="11"/>
  <c r="K614" i="11"/>
  <c r="V614" i="11"/>
  <c r="AC614" i="11"/>
  <c r="AE614" i="11"/>
  <c r="AC615" i="11"/>
  <c r="V615" i="11"/>
  <c r="K615" i="11"/>
  <c r="S615" i="11"/>
  <c r="AE615" i="11"/>
  <c r="AT54" i="11"/>
  <c r="AS54" i="11" s="1"/>
  <c r="AR54" i="11" s="1"/>
  <c r="AQ54" i="11" s="1"/>
  <c r="AP54" i="11" s="1"/>
  <c r="AO54" i="11" s="1"/>
  <c r="AN54" i="11" s="1"/>
  <c r="AM54" i="11" s="1"/>
  <c r="AL54" i="11" s="1"/>
  <c r="I117" i="11"/>
  <c r="AE117" i="11"/>
  <c r="S575" i="11"/>
  <c r="AT104" i="11"/>
  <c r="AS104" i="11" s="1"/>
  <c r="AR104" i="11" s="1"/>
  <c r="AQ104" i="11" s="1"/>
  <c r="AP104" i="11" s="1"/>
  <c r="AO104" i="11" s="1"/>
  <c r="AN104" i="11" s="1"/>
  <c r="AM104" i="11" s="1"/>
  <c r="AL104" i="11" s="1"/>
  <c r="I128" i="11"/>
  <c r="AF41" i="11"/>
  <c r="U236" i="11"/>
  <c r="AF236" i="11"/>
  <c r="U30" i="11"/>
  <c r="AF30" i="11"/>
  <c r="AB30" i="11"/>
  <c r="AD30" i="11"/>
  <c r="AT407" i="11"/>
  <c r="AS407" i="11" s="1"/>
  <c r="AR407" i="11" s="1"/>
  <c r="AQ407" i="11" s="1"/>
  <c r="AP407" i="11" s="1"/>
  <c r="AO407" i="11" s="1"/>
  <c r="AN407" i="11" s="1"/>
  <c r="AM407" i="11" s="1"/>
  <c r="AL407" i="11" s="1"/>
  <c r="AT587" i="11"/>
  <c r="AS587" i="11" s="1"/>
  <c r="AR587" i="11" s="1"/>
  <c r="AQ587" i="11" s="1"/>
  <c r="AP587" i="11" s="1"/>
  <c r="AO587" i="11" s="1"/>
  <c r="AN587" i="11" s="1"/>
  <c r="AM587" i="11" s="1"/>
  <c r="AL587" i="11" s="1"/>
  <c r="AA61" i="11"/>
  <c r="AB61" i="11"/>
  <c r="AH140" i="11"/>
  <c r="AA571" i="11"/>
  <c r="AE366" i="11"/>
  <c r="AD366" i="11"/>
  <c r="AE25" i="11"/>
  <c r="AE505" i="11"/>
  <c r="AE408" i="11"/>
  <c r="AD408" i="11"/>
  <c r="AE563" i="11"/>
  <c r="AD563" i="11"/>
  <c r="AE625" i="11"/>
  <c r="S634" i="11"/>
  <c r="AB197" i="11"/>
  <c r="AD197" i="11"/>
  <c r="U243" i="11"/>
  <c r="AF243" i="11"/>
  <c r="AB243" i="11"/>
  <c r="AD243" i="11"/>
  <c r="S643" i="11"/>
  <c r="U530" i="11"/>
  <c r="AF530" i="11"/>
  <c r="AB530" i="11"/>
  <c r="AD530" i="11"/>
  <c r="AB261" i="11"/>
  <c r="AD261" i="11"/>
  <c r="S380" i="11"/>
  <c r="AT47" i="11"/>
  <c r="AS47" i="11" s="1"/>
  <c r="AR47" i="11" s="1"/>
  <c r="AQ47" i="11" s="1"/>
  <c r="AP47" i="11" s="1"/>
  <c r="AO47" i="11" s="1"/>
  <c r="AN47" i="11" s="1"/>
  <c r="AM47" i="11" s="1"/>
  <c r="AL47" i="11" s="1"/>
  <c r="S94" i="11"/>
  <c r="AC37" i="11"/>
  <c r="I37" i="11"/>
  <c r="V37" i="11"/>
  <c r="S37" i="11"/>
  <c r="AE37" i="11"/>
  <c r="V33" i="11"/>
  <c r="AC33" i="11"/>
  <c r="I33" i="11"/>
  <c r="AE33" i="11"/>
  <c r="AT48" i="11"/>
  <c r="AS48" i="11" s="1"/>
  <c r="AR48" i="11" s="1"/>
  <c r="AQ48" i="11" s="1"/>
  <c r="AP48" i="11" s="1"/>
  <c r="AO48" i="11" s="1"/>
  <c r="AN48" i="11" s="1"/>
  <c r="AM48" i="11" s="1"/>
  <c r="AL48" i="11" s="1"/>
  <c r="S111" i="11"/>
  <c r="I205" i="11"/>
  <c r="V205" i="11"/>
  <c r="AC205" i="11"/>
  <c r="AE205" i="11"/>
  <c r="S173" i="11"/>
  <c r="K613" i="11"/>
  <c r="AE613" i="11"/>
  <c r="H53" i="11"/>
  <c r="AC53" i="11"/>
  <c r="V53" i="11"/>
  <c r="AE53" i="11"/>
  <c r="AC76" i="11"/>
  <c r="V76" i="11"/>
  <c r="I76" i="11"/>
  <c r="K272" i="11"/>
  <c r="H45" i="11"/>
  <c r="V45" i="11"/>
  <c r="AC45" i="11"/>
  <c r="S107" i="11"/>
  <c r="S397" i="11"/>
  <c r="AT31" i="11"/>
  <c r="AS31" i="11" s="1"/>
  <c r="AR31" i="11" s="1"/>
  <c r="AQ31" i="11" s="1"/>
  <c r="AP31" i="11" s="1"/>
  <c r="AO31" i="11" s="1"/>
  <c r="AN31" i="11" s="1"/>
  <c r="AM31" i="11" s="1"/>
  <c r="AL31" i="11" s="1"/>
  <c r="U334" i="11"/>
  <c r="AF334" i="11"/>
  <c r="AB334" i="11"/>
  <c r="AD334" i="11"/>
  <c r="K407" i="11"/>
  <c r="S587" i="11"/>
  <c r="AA441" i="11"/>
  <c r="AB441" i="11"/>
  <c r="AA329" i="11"/>
  <c r="AA126" i="11"/>
  <c r="AB126" i="11"/>
  <c r="AH215" i="11"/>
  <c r="AA215" i="11" s="1"/>
  <c r="AE215" i="11" s="1"/>
  <c r="AE137" i="11"/>
  <c r="AE583" i="11"/>
  <c r="AE116" i="11"/>
  <c r="O626" i="11"/>
  <c r="O634" i="11"/>
  <c r="O624" i="11"/>
  <c r="O633" i="11"/>
  <c r="O643" i="11"/>
  <c r="O623" i="11"/>
  <c r="O632" i="11"/>
  <c r="O642" i="11"/>
  <c r="O627" i="11"/>
  <c r="O635" i="11"/>
  <c r="O622" i="11"/>
  <c r="O631" i="11"/>
  <c r="O641" i="11"/>
  <c r="O618" i="11"/>
  <c r="O630" i="11"/>
  <c r="O640" i="11"/>
  <c r="O629" i="11"/>
  <c r="O638" i="11"/>
  <c r="O628" i="11"/>
  <c r="O637" i="11"/>
  <c r="O636" i="11"/>
  <c r="O554" i="11"/>
  <c r="O608" i="11"/>
  <c r="O482" i="11"/>
  <c r="O325" i="11"/>
  <c r="O605" i="11"/>
  <c r="O611" i="11"/>
  <c r="O505" i="11"/>
  <c r="O410" i="11"/>
  <c r="O300" i="11"/>
  <c r="O306" i="11"/>
  <c r="O581" i="11"/>
  <c r="O617" i="11"/>
  <c r="O619" i="11"/>
  <c r="O606" i="11"/>
  <c r="O621" i="11"/>
  <c r="O555" i="11"/>
  <c r="O387" i="11"/>
  <c r="O275" i="11"/>
  <c r="O329" i="11"/>
  <c r="O582" i="11"/>
  <c r="O577" i="11"/>
  <c r="O326" i="11"/>
  <c r="O332" i="11"/>
  <c r="O391" i="11"/>
  <c r="O290" i="11"/>
  <c r="O570" i="11"/>
  <c r="O356" i="11"/>
  <c r="O285" i="11"/>
  <c r="O268" i="11"/>
  <c r="O291" i="11"/>
  <c r="O263" i="11"/>
  <c r="O426" i="11"/>
  <c r="O259" i="11"/>
  <c r="O319" i="11"/>
  <c r="O312" i="11"/>
  <c r="O540" i="11"/>
  <c r="O483" i="11"/>
  <c r="O430" i="11"/>
  <c r="O439" i="11"/>
  <c r="O603" i="11"/>
  <c r="O441" i="11"/>
  <c r="O465" i="11"/>
  <c r="O323" i="11"/>
  <c r="O320" i="11"/>
  <c r="O584" i="11"/>
  <c r="O550" i="11"/>
  <c r="O401" i="11"/>
  <c r="O568" i="11"/>
  <c r="O587" i="11"/>
  <c r="O260" i="11"/>
  <c r="O560" i="11"/>
  <c r="O610" i="11"/>
  <c r="O298" i="11"/>
  <c r="O593" i="11"/>
  <c r="O591" i="11"/>
  <c r="O402" i="11"/>
  <c r="O431" i="11"/>
  <c r="O614" i="11"/>
  <c r="O594" i="11"/>
  <c r="O569" i="11"/>
  <c r="O571" i="11"/>
  <c r="O307" i="11"/>
  <c r="O283" i="11"/>
  <c r="O553" i="11"/>
  <c r="O380" i="11"/>
  <c r="O530" i="11"/>
  <c r="O400" i="11"/>
  <c r="O413" i="11"/>
  <c r="O405" i="11"/>
  <c r="O573" i="11"/>
  <c r="O316" i="11"/>
  <c r="O303" i="11"/>
  <c r="O280" i="11"/>
  <c r="O404" i="11"/>
  <c r="O351" i="11"/>
  <c r="O289" i="11"/>
  <c r="O412" i="11"/>
  <c r="O407" i="11"/>
  <c r="O512" i="11"/>
  <c r="O388" i="11"/>
  <c r="O546" i="11"/>
  <c r="O480" i="11"/>
  <c r="O564" i="11"/>
  <c r="O428" i="11"/>
  <c r="O271" i="11"/>
  <c r="O330" i="11"/>
  <c r="O507" i="11"/>
  <c r="O414" i="11"/>
  <c r="O397" i="11"/>
  <c r="O422" i="11"/>
  <c r="O567" i="11"/>
  <c r="O557" i="11"/>
  <c r="O590" i="11"/>
  <c r="O597" i="11"/>
  <c r="O398" i="11"/>
  <c r="O615" i="11"/>
  <c r="O296" i="11"/>
  <c r="O357" i="11"/>
  <c r="O448" i="11"/>
  <c r="O321" i="11"/>
  <c r="O411" i="11"/>
  <c r="O601" i="11"/>
  <c r="C15" i="11"/>
  <c r="C18" i="11" s="1"/>
  <c r="O620" i="11"/>
  <c r="O322" i="11"/>
  <c r="O302" i="11"/>
  <c r="O338" i="11"/>
  <c r="O278" i="11"/>
  <c r="O390" i="11"/>
  <c r="O327" i="11"/>
  <c r="O392" i="11"/>
  <c r="O563" i="11"/>
  <c r="O604" i="11"/>
  <c r="O452" i="11"/>
  <c r="O444" i="11"/>
  <c r="O277" i="11"/>
  <c r="O328" i="11"/>
  <c r="O324" i="11"/>
  <c r="O395" i="11"/>
  <c r="O385" i="11"/>
  <c r="O311" i="11"/>
  <c r="O508" i="11"/>
  <c r="O287" i="11"/>
  <c r="O544" i="11"/>
  <c r="O339" i="11"/>
  <c r="O292" i="11"/>
  <c r="O334" i="11"/>
  <c r="O288" i="11"/>
  <c r="O521" i="11"/>
  <c r="O304" i="11"/>
  <c r="O318" i="11"/>
  <c r="O281" i="11"/>
  <c r="O297" i="11"/>
  <c r="O599" i="11"/>
  <c r="O556" i="11"/>
  <c r="O511" i="11"/>
  <c r="O580" i="11"/>
  <c r="O265" i="11"/>
  <c r="O372" i="11"/>
  <c r="O566" i="11"/>
  <c r="O293" i="11"/>
  <c r="O349" i="11"/>
  <c r="O382" i="11"/>
  <c r="O295" i="11"/>
  <c r="O386" i="11"/>
  <c r="O279" i="11"/>
  <c r="O301" i="11"/>
  <c r="O267" i="11"/>
  <c r="O272" i="11"/>
  <c r="O276" i="11"/>
  <c r="O522" i="11"/>
  <c r="O308" i="11"/>
  <c r="O314" i="11"/>
  <c r="O585" i="11"/>
  <c r="O598" i="11"/>
  <c r="O595" i="11"/>
  <c r="O453" i="11"/>
  <c r="O396" i="11"/>
  <c r="O389" i="11"/>
  <c r="O373" i="11"/>
  <c r="O625" i="11"/>
  <c r="O337" i="11"/>
  <c r="O551" i="11"/>
  <c r="O575" i="11"/>
  <c r="O616" i="11"/>
  <c r="O547" i="11"/>
  <c r="O576" i="11"/>
  <c r="O262" i="11"/>
  <c r="O315" i="11"/>
  <c r="O574" i="11"/>
  <c r="O565" i="11"/>
  <c r="O299" i="11"/>
  <c r="O282" i="11"/>
  <c r="O588" i="11"/>
  <c r="O333" i="11"/>
  <c r="O596" i="11"/>
  <c r="O552" i="11"/>
  <c r="O384" i="11"/>
  <c r="O592" i="11"/>
  <c r="O558" i="11"/>
  <c r="O352" i="11"/>
  <c r="O509" i="11"/>
  <c r="O433" i="11"/>
  <c r="O317" i="11"/>
  <c r="O427" i="11"/>
  <c r="O286" i="11"/>
  <c r="O531" i="11"/>
  <c r="O393" i="11"/>
  <c r="O432" i="11"/>
  <c r="O579" i="11"/>
  <c r="O429" i="11"/>
  <c r="O548" i="11"/>
  <c r="O340" i="11"/>
  <c r="O589" i="11"/>
  <c r="O609" i="11"/>
  <c r="O583" i="11"/>
  <c r="O394" i="11"/>
  <c r="O383" i="11"/>
  <c r="O612" i="11"/>
  <c r="O586" i="11"/>
  <c r="O561" i="11"/>
  <c r="O607" i="11"/>
  <c r="O562" i="11"/>
  <c r="O613" i="11"/>
  <c r="O510" i="11"/>
  <c r="O309" i="11"/>
  <c r="O341" i="11"/>
  <c r="O366" i="11"/>
  <c r="O374" i="11"/>
  <c r="O310" i="11"/>
  <c r="O266" i="11"/>
  <c r="O520" i="11"/>
  <c r="O600" i="11"/>
  <c r="O335" i="11"/>
  <c r="O269" i="11"/>
  <c r="O331" i="11"/>
  <c r="O399" i="11"/>
  <c r="O498" i="11"/>
  <c r="O353" i="11"/>
  <c r="O572" i="11"/>
  <c r="O442" i="11"/>
  <c r="O545" i="11"/>
  <c r="O403" i="11"/>
  <c r="O284" i="11"/>
  <c r="O294" i="11"/>
  <c r="O473" i="11"/>
  <c r="O406" i="11"/>
  <c r="O381" i="11"/>
  <c r="O409" i="11"/>
  <c r="O559" i="11"/>
  <c r="O549" i="11"/>
  <c r="O408" i="11"/>
  <c r="O273" i="11"/>
  <c r="O476" i="11"/>
  <c r="O506" i="11"/>
  <c r="O305" i="11"/>
  <c r="O264" i="11"/>
  <c r="O602" i="11"/>
  <c r="O270" i="11"/>
  <c r="O274" i="11"/>
  <c r="O313" i="11"/>
  <c r="O578" i="11"/>
  <c r="O377" i="11"/>
  <c r="O336" i="11"/>
  <c r="O261" i="11"/>
  <c r="C16" i="11"/>
  <c r="D18" i="11" s="1"/>
  <c r="AI628" i="11"/>
  <c r="AJ628" i="11"/>
  <c r="AK628" i="11"/>
  <c r="AI637" i="11"/>
  <c r="AJ637" i="11"/>
  <c r="AK637" i="11"/>
  <c r="AI640" i="11"/>
  <c r="AJ640" i="11"/>
  <c r="AK640" i="11"/>
  <c r="AI630" i="11"/>
  <c r="AJ630" i="11"/>
  <c r="AK630" i="11"/>
  <c r="AT633" i="11"/>
  <c r="AS633" i="11" s="1"/>
  <c r="AR633" i="11" s="1"/>
  <c r="AQ633" i="11" s="1"/>
  <c r="AP633" i="11" s="1"/>
  <c r="AO633" i="11" s="1"/>
  <c r="AN633" i="11" s="1"/>
  <c r="AM633" i="11" s="1"/>
  <c r="AL633" i="11" s="1"/>
  <c r="AT627" i="11"/>
  <c r="AS627" i="11" s="1"/>
  <c r="AR627" i="11" s="1"/>
  <c r="AQ627" i="11" s="1"/>
  <c r="AP627" i="11" s="1"/>
  <c r="AO627" i="11" s="1"/>
  <c r="AN627" i="11" s="1"/>
  <c r="AM627" i="11" s="1"/>
  <c r="AL627" i="11" s="1"/>
  <c r="S622" i="11"/>
  <c r="U623" i="11"/>
  <c r="AF623" i="11"/>
  <c r="AT632" i="11"/>
  <c r="AS632" i="11" s="1"/>
  <c r="AR632" i="11" s="1"/>
  <c r="AQ632" i="11" s="1"/>
  <c r="AP632" i="11" s="1"/>
  <c r="AO632" i="11" s="1"/>
  <c r="AN632" i="11" s="1"/>
  <c r="AM632" i="11" s="1"/>
  <c r="AL632" i="11" s="1"/>
  <c r="V618" i="11"/>
  <c r="K618" i="11"/>
  <c r="AC618" i="11"/>
  <c r="V632" i="11"/>
  <c r="AT641" i="11"/>
  <c r="AS641" i="11" s="1"/>
  <c r="AR641" i="11" s="1"/>
  <c r="AQ641" i="11" s="1"/>
  <c r="AP641" i="11" s="1"/>
  <c r="AO641" i="11" s="1"/>
  <c r="AN641" i="11" s="1"/>
  <c r="AM641" i="11" s="1"/>
  <c r="AL641" i="11" s="1"/>
  <c r="V623" i="11"/>
  <c r="AC642" i="11"/>
  <c r="AT635" i="11"/>
  <c r="AS635" i="11" s="1"/>
  <c r="AR635" i="11" s="1"/>
  <c r="AQ635" i="11" s="1"/>
  <c r="AP635" i="11" s="1"/>
  <c r="AO635" i="11" s="1"/>
  <c r="AN635" i="11" s="1"/>
  <c r="AM635" i="11" s="1"/>
  <c r="AL635" i="11" s="1"/>
  <c r="AT634" i="11"/>
  <c r="AS634" i="11" s="1"/>
  <c r="AR634" i="11" s="1"/>
  <c r="AQ634" i="11" s="1"/>
  <c r="AP634" i="11" s="1"/>
  <c r="AO634" i="11" s="1"/>
  <c r="AN634" i="11" s="1"/>
  <c r="AM634" i="11" s="1"/>
  <c r="AL634" i="11" s="1"/>
  <c r="AT624" i="11"/>
  <c r="AS624" i="11" s="1"/>
  <c r="AR624" i="11" s="1"/>
  <c r="AQ624" i="11" s="1"/>
  <c r="AP624" i="11" s="1"/>
  <c r="AO624" i="11" s="1"/>
  <c r="AN624" i="11" s="1"/>
  <c r="AM624" i="11" s="1"/>
  <c r="AL624" i="11" s="1"/>
  <c r="V622" i="11"/>
  <c r="K622" i="11"/>
  <c r="AC622" i="11"/>
  <c r="U641" i="11"/>
  <c r="AF641" i="11"/>
  <c r="U638" i="11"/>
  <c r="AF638" i="11"/>
  <c r="AC623" i="11"/>
  <c r="U629" i="11"/>
  <c r="AF629" i="11"/>
  <c r="U642" i="11"/>
  <c r="AF642" i="11"/>
  <c r="V642" i="11"/>
  <c r="AT631" i="11"/>
  <c r="AS631" i="11" s="1"/>
  <c r="AR631" i="11" s="1"/>
  <c r="AQ631" i="11" s="1"/>
  <c r="AP631" i="11" s="1"/>
  <c r="AO631" i="11" s="1"/>
  <c r="AN631" i="11" s="1"/>
  <c r="AM631" i="11" s="1"/>
  <c r="AL631" i="11" s="1"/>
  <c r="AT643" i="11"/>
  <c r="AS643" i="11" s="1"/>
  <c r="AR643" i="11" s="1"/>
  <c r="AQ643" i="11" s="1"/>
  <c r="AP643" i="11" s="1"/>
  <c r="AO643" i="11" s="1"/>
  <c r="AN643" i="11" s="1"/>
  <c r="AM643" i="11" s="1"/>
  <c r="AL643" i="11" s="1"/>
  <c r="V641" i="11"/>
  <c r="K641" i="11"/>
  <c r="AC641" i="11"/>
  <c r="V638" i="11"/>
  <c r="K638" i="11"/>
  <c r="AC638" i="11"/>
  <c r="V629" i="11"/>
  <c r="K629" i="11"/>
  <c r="AC629" i="11"/>
  <c r="S631" i="11"/>
  <c r="AT622" i="11"/>
  <c r="AS622" i="11" s="1"/>
  <c r="AR622" i="11" s="1"/>
  <c r="AQ622" i="11" s="1"/>
  <c r="AP622" i="11" s="1"/>
  <c r="AO622" i="11" s="1"/>
  <c r="AN622" i="11" s="1"/>
  <c r="AM622" i="11" s="1"/>
  <c r="AL622" i="11" s="1"/>
  <c r="AT626" i="11"/>
  <c r="AS626" i="11" s="1"/>
  <c r="AR626" i="11" s="1"/>
  <c r="AQ626" i="11" s="1"/>
  <c r="AP626" i="11" s="1"/>
  <c r="AO626" i="11" s="1"/>
  <c r="AN626" i="11" s="1"/>
  <c r="AM626" i="11" s="1"/>
  <c r="AL626" i="11" s="1"/>
  <c r="AT623" i="11"/>
  <c r="AS623" i="11" s="1"/>
  <c r="AR623" i="11" s="1"/>
  <c r="AQ623" i="11" s="1"/>
  <c r="AP623" i="11" s="1"/>
  <c r="AO623" i="11" s="1"/>
  <c r="AN623" i="11" s="1"/>
  <c r="AM623" i="11" s="1"/>
  <c r="AL623" i="11" s="1"/>
  <c r="AT642" i="11"/>
  <c r="AS642" i="11" s="1"/>
  <c r="AR642" i="11" s="1"/>
  <c r="AQ642" i="11" s="1"/>
  <c r="AP642" i="11" s="1"/>
  <c r="AO642" i="11" s="1"/>
  <c r="AN642" i="11" s="1"/>
  <c r="AM642" i="11" s="1"/>
  <c r="AL642" i="11" s="1"/>
  <c r="AT638" i="11"/>
  <c r="AS638" i="11" s="1"/>
  <c r="AR638" i="11" s="1"/>
  <c r="AQ638" i="11" s="1"/>
  <c r="AP638" i="11" s="1"/>
  <c r="AO638" i="11" s="1"/>
  <c r="AN638" i="11" s="1"/>
  <c r="AM638" i="11" s="1"/>
  <c r="AL638" i="11" s="1"/>
  <c r="AT629" i="11"/>
  <c r="AS629" i="11" s="1"/>
  <c r="AR629" i="11" s="1"/>
  <c r="AQ629" i="11" s="1"/>
  <c r="AP629" i="11" s="1"/>
  <c r="AO629" i="11" s="1"/>
  <c r="AN629" i="11" s="1"/>
  <c r="AM629" i="11" s="1"/>
  <c r="AL629" i="11" s="1"/>
  <c r="U632" i="11"/>
  <c r="AF632" i="11"/>
  <c r="AT618" i="11"/>
  <c r="AS618" i="11" s="1"/>
  <c r="AR618" i="11" s="1"/>
  <c r="AQ618" i="11" s="1"/>
  <c r="AP618" i="11" s="1"/>
  <c r="AO618" i="11" s="1"/>
  <c r="AN618" i="11" s="1"/>
  <c r="AM618" i="11" s="1"/>
  <c r="AL618" i="11" s="1"/>
  <c r="V631" i="11"/>
  <c r="K631" i="11"/>
  <c r="AC631" i="11"/>
  <c r="AJ392" i="9"/>
  <c r="AK392" i="9"/>
  <c r="AI392" i="9"/>
  <c r="AJ582" i="9"/>
  <c r="AK582" i="9"/>
  <c r="AI582" i="9"/>
  <c r="AJ589" i="9"/>
  <c r="AK589" i="9"/>
  <c r="AI589" i="9"/>
  <c r="AK296" i="9"/>
  <c r="AI296" i="9"/>
  <c r="AJ296" i="9"/>
  <c r="AI613" i="9"/>
  <c r="AK613" i="9"/>
  <c r="AJ613" i="9"/>
  <c r="AJ169" i="9"/>
  <c r="AI169" i="9"/>
  <c r="AK169" i="9"/>
  <c r="AI265" i="9"/>
  <c r="AJ265" i="9"/>
  <c r="AK265" i="9"/>
  <c r="AI559" i="9"/>
  <c r="AJ559" i="9"/>
  <c r="AK559" i="9"/>
  <c r="AJ580" i="9"/>
  <c r="AK580" i="9"/>
  <c r="AI580" i="9"/>
  <c r="AI609" i="9"/>
  <c r="AJ609" i="9"/>
  <c r="AK609" i="9"/>
  <c r="AK586" i="9"/>
  <c r="AJ586" i="9"/>
  <c r="AI586" i="9"/>
  <c r="AJ390" i="9"/>
  <c r="AK390" i="9"/>
  <c r="AI390" i="9"/>
  <c r="J63" i="9"/>
  <c r="V63" i="9"/>
  <c r="S63" i="9"/>
  <c r="U63" i="9" s="1"/>
  <c r="AC63" i="9"/>
  <c r="AB63" i="9"/>
  <c r="AT55" i="9"/>
  <c r="AS55" i="9" s="1"/>
  <c r="AR55" i="9" s="1"/>
  <c r="AQ55" i="9" s="1"/>
  <c r="AP55" i="9" s="1"/>
  <c r="AO55" i="9" s="1"/>
  <c r="AN55" i="9" s="1"/>
  <c r="AM55" i="9" s="1"/>
  <c r="AL55" i="9" s="1"/>
  <c r="I228" i="9"/>
  <c r="V228" i="9"/>
  <c r="AC228" i="9"/>
  <c r="I188" i="9"/>
  <c r="U557" i="9"/>
  <c r="I221" i="9"/>
  <c r="AB221" i="9"/>
  <c r="S231" i="9"/>
  <c r="U231" i="9" s="1"/>
  <c r="AC231" i="9"/>
  <c r="V231" i="9"/>
  <c r="K566" i="9"/>
  <c r="AC566" i="9"/>
  <c r="V566" i="9"/>
  <c r="U226" i="9"/>
  <c r="AE226" i="9"/>
  <c r="AT261" i="9"/>
  <c r="AS261" i="9" s="1"/>
  <c r="AR261" i="9" s="1"/>
  <c r="AQ261" i="9" s="1"/>
  <c r="AP261" i="9" s="1"/>
  <c r="AO261" i="9" s="1"/>
  <c r="AN261" i="9" s="1"/>
  <c r="AM261" i="9" s="1"/>
  <c r="AL261" i="9" s="1"/>
  <c r="AT617" i="9"/>
  <c r="AS617" i="9" s="1"/>
  <c r="AR617" i="9" s="1"/>
  <c r="AQ617" i="9" s="1"/>
  <c r="AP617" i="9" s="1"/>
  <c r="AO617" i="9" s="1"/>
  <c r="AN617" i="9" s="1"/>
  <c r="AM617" i="9" s="1"/>
  <c r="AL617" i="9" s="1"/>
  <c r="AE389" i="9"/>
  <c r="AB389" i="9"/>
  <c r="U329" i="9"/>
  <c r="AE329" i="9"/>
  <c r="AT512" i="9"/>
  <c r="AS512" i="9" s="1"/>
  <c r="AR512" i="9" s="1"/>
  <c r="AQ512" i="9" s="1"/>
  <c r="AP512" i="9" s="1"/>
  <c r="AO512" i="9" s="1"/>
  <c r="AN512" i="9" s="1"/>
  <c r="AM512" i="9" s="1"/>
  <c r="AL512" i="9" s="1"/>
  <c r="AT579" i="9"/>
  <c r="AS579" i="9" s="1"/>
  <c r="AR579" i="9" s="1"/>
  <c r="AQ579" i="9" s="1"/>
  <c r="AP579" i="9" s="1"/>
  <c r="AO579" i="9" s="1"/>
  <c r="AN579" i="9" s="1"/>
  <c r="AM579" i="9" s="1"/>
  <c r="AL579" i="9" s="1"/>
  <c r="AT128" i="9"/>
  <c r="AS128" i="9" s="1"/>
  <c r="AR128" i="9" s="1"/>
  <c r="AQ128" i="9" s="1"/>
  <c r="AP128" i="9" s="1"/>
  <c r="AO128" i="9" s="1"/>
  <c r="AN128" i="9" s="1"/>
  <c r="AM128" i="9" s="1"/>
  <c r="AL128" i="9" s="1"/>
  <c r="AT516" i="9"/>
  <c r="AS516" i="9" s="1"/>
  <c r="AR516" i="9" s="1"/>
  <c r="AQ516" i="9" s="1"/>
  <c r="AP516" i="9" s="1"/>
  <c r="AO516" i="9" s="1"/>
  <c r="AN516" i="9" s="1"/>
  <c r="AM516" i="9" s="1"/>
  <c r="AL516" i="9" s="1"/>
  <c r="AT436" i="9"/>
  <c r="AS436" i="9" s="1"/>
  <c r="AR436" i="9" s="1"/>
  <c r="AQ436" i="9" s="1"/>
  <c r="AP436" i="9" s="1"/>
  <c r="AO436" i="9" s="1"/>
  <c r="AN436" i="9" s="1"/>
  <c r="AM436" i="9" s="1"/>
  <c r="AL436" i="9" s="1"/>
  <c r="K272" i="9"/>
  <c r="V272" i="9"/>
  <c r="AC272" i="9"/>
  <c r="AB272" i="9"/>
  <c r="V386" i="9"/>
  <c r="AC386" i="9"/>
  <c r="K386" i="9"/>
  <c r="AB386" i="9"/>
  <c r="AT321" i="9"/>
  <c r="AS321" i="9" s="1"/>
  <c r="AR321" i="9" s="1"/>
  <c r="AQ321" i="9" s="1"/>
  <c r="AP321" i="9" s="1"/>
  <c r="AO321" i="9" s="1"/>
  <c r="AN321" i="9" s="1"/>
  <c r="AM321" i="9" s="1"/>
  <c r="AL321" i="9" s="1"/>
  <c r="V572" i="9"/>
  <c r="AC572" i="9"/>
  <c r="K572" i="9"/>
  <c r="J71" i="9"/>
  <c r="V71" i="9"/>
  <c r="S71" i="9"/>
  <c r="U71" i="9" s="1"/>
  <c r="AC71" i="9"/>
  <c r="AI286" i="9"/>
  <c r="AJ286" i="9"/>
  <c r="AK286" i="9"/>
  <c r="AT552" i="9"/>
  <c r="AS552" i="9" s="1"/>
  <c r="AR552" i="9" s="1"/>
  <c r="AQ552" i="9" s="1"/>
  <c r="AP552" i="9" s="1"/>
  <c r="AO552" i="9" s="1"/>
  <c r="AN552" i="9" s="1"/>
  <c r="AM552" i="9" s="1"/>
  <c r="AL552" i="9" s="1"/>
  <c r="U258" i="9"/>
  <c r="AE258" i="9"/>
  <c r="S312" i="9"/>
  <c r="U312" i="9" s="1"/>
  <c r="AC312" i="9"/>
  <c r="V312" i="9"/>
  <c r="K401" i="9"/>
  <c r="AC401" i="9"/>
  <c r="V401" i="9"/>
  <c r="AB38" i="9"/>
  <c r="AE38" i="9"/>
  <c r="AE131" i="9"/>
  <c r="AB131" i="9"/>
  <c r="AB144" i="9"/>
  <c r="AE144" i="9"/>
  <c r="AE108" i="9"/>
  <c r="AB108" i="9"/>
  <c r="AE215" i="9"/>
  <c r="AB215" i="9"/>
  <c r="AE104" i="9"/>
  <c r="AB104" i="9"/>
  <c r="AB590" i="9"/>
  <c r="AE590" i="9"/>
  <c r="AB607" i="9"/>
  <c r="AE607" i="9"/>
  <c r="AH577" i="9"/>
  <c r="AA577" i="9" s="1"/>
  <c r="AH597" i="9"/>
  <c r="AA597" i="9" s="1"/>
  <c r="AT23" i="9"/>
  <c r="AS23" i="9" s="1"/>
  <c r="AR23" i="9" s="1"/>
  <c r="AQ23" i="9" s="1"/>
  <c r="AP23" i="9" s="1"/>
  <c r="AO23" i="9" s="1"/>
  <c r="AN23" i="9" s="1"/>
  <c r="AM23" i="9" s="1"/>
  <c r="AL23" i="9" s="1"/>
  <c r="AB58" i="9"/>
  <c r="AE58" i="9"/>
  <c r="AT257" i="9"/>
  <c r="AS257" i="9" s="1"/>
  <c r="AR257" i="9" s="1"/>
  <c r="AQ257" i="9" s="1"/>
  <c r="AP257" i="9" s="1"/>
  <c r="AO257" i="9" s="1"/>
  <c r="AN257" i="9" s="1"/>
  <c r="AM257" i="9" s="1"/>
  <c r="AL257" i="9" s="1"/>
  <c r="AT177" i="9"/>
  <c r="AS177" i="9" s="1"/>
  <c r="AR177" i="9" s="1"/>
  <c r="AQ177" i="9" s="1"/>
  <c r="AP177" i="9" s="1"/>
  <c r="AO177" i="9" s="1"/>
  <c r="AN177" i="9" s="1"/>
  <c r="AM177" i="9" s="1"/>
  <c r="AL177" i="9" s="1"/>
  <c r="AT22" i="9"/>
  <c r="AS22" i="9" s="1"/>
  <c r="AR22" i="9" s="1"/>
  <c r="AQ22" i="9" s="1"/>
  <c r="AP22" i="9" s="1"/>
  <c r="AO22" i="9" s="1"/>
  <c r="AN22" i="9" s="1"/>
  <c r="AM22" i="9" s="1"/>
  <c r="AL22" i="9" s="1"/>
  <c r="AT142" i="9"/>
  <c r="AS142" i="9" s="1"/>
  <c r="AR142" i="9" s="1"/>
  <c r="AQ142" i="9" s="1"/>
  <c r="AP142" i="9" s="1"/>
  <c r="AO142" i="9" s="1"/>
  <c r="AN142" i="9" s="1"/>
  <c r="AM142" i="9" s="1"/>
  <c r="AL142" i="9" s="1"/>
  <c r="AT231" i="9"/>
  <c r="AS231" i="9" s="1"/>
  <c r="AR231" i="9" s="1"/>
  <c r="AQ231" i="9" s="1"/>
  <c r="AP231" i="9" s="1"/>
  <c r="AO231" i="9" s="1"/>
  <c r="AN231" i="9" s="1"/>
  <c r="AM231" i="9" s="1"/>
  <c r="AL231" i="9" s="1"/>
  <c r="S566" i="9"/>
  <c r="U566" i="9" s="1"/>
  <c r="I76" i="9"/>
  <c r="V76" i="9"/>
  <c r="AC76" i="9"/>
  <c r="V402" i="9"/>
  <c r="AC402" i="9"/>
  <c r="K402" i="9"/>
  <c r="AB402" i="9"/>
  <c r="U399" i="9"/>
  <c r="AE399" i="9"/>
  <c r="S554" i="9"/>
  <c r="U554" i="9" s="1"/>
  <c r="AC554" i="9"/>
  <c r="V554" i="9"/>
  <c r="K579" i="9"/>
  <c r="I128" i="9"/>
  <c r="V128" i="9"/>
  <c r="AC128" i="9"/>
  <c r="AT410" i="9"/>
  <c r="AS410" i="9" s="1"/>
  <c r="AR410" i="9" s="1"/>
  <c r="AQ410" i="9" s="1"/>
  <c r="AP410" i="9" s="1"/>
  <c r="AO410" i="9" s="1"/>
  <c r="AN410" i="9" s="1"/>
  <c r="AM410" i="9" s="1"/>
  <c r="AL410" i="9" s="1"/>
  <c r="V516" i="9"/>
  <c r="AC516" i="9"/>
  <c r="S516" i="9"/>
  <c r="U516" i="9" s="1"/>
  <c r="S633" i="9"/>
  <c r="U633" i="9" s="1"/>
  <c r="V414" i="9"/>
  <c r="K414" i="9"/>
  <c r="AC414" i="9"/>
  <c r="S324" i="9"/>
  <c r="U324" i="9" s="1"/>
  <c r="V324" i="9"/>
  <c r="AC324" i="9"/>
  <c r="K321" i="9"/>
  <c r="V561" i="9"/>
  <c r="AC561" i="9"/>
  <c r="K561" i="9"/>
  <c r="S572" i="9"/>
  <c r="U572" i="9" s="1"/>
  <c r="AT71" i="9"/>
  <c r="AS71" i="9" s="1"/>
  <c r="AR71" i="9" s="1"/>
  <c r="AQ71" i="9" s="1"/>
  <c r="AP71" i="9" s="1"/>
  <c r="AO71" i="9" s="1"/>
  <c r="AN71" i="9" s="1"/>
  <c r="AM71" i="9" s="1"/>
  <c r="AL71" i="9" s="1"/>
  <c r="AI309" i="9"/>
  <c r="AJ309" i="9"/>
  <c r="AK309" i="9"/>
  <c r="U210" i="9"/>
  <c r="AE210" i="9"/>
  <c r="AT159" i="9"/>
  <c r="AS159" i="9" s="1"/>
  <c r="AR159" i="9" s="1"/>
  <c r="AQ159" i="9" s="1"/>
  <c r="AP159" i="9" s="1"/>
  <c r="AO159" i="9" s="1"/>
  <c r="AN159" i="9" s="1"/>
  <c r="AM159" i="9" s="1"/>
  <c r="AL159" i="9" s="1"/>
  <c r="AT405" i="9"/>
  <c r="AS405" i="9" s="1"/>
  <c r="AR405" i="9" s="1"/>
  <c r="AQ405" i="9" s="1"/>
  <c r="AP405" i="9" s="1"/>
  <c r="AO405" i="9" s="1"/>
  <c r="AN405" i="9" s="1"/>
  <c r="AM405" i="9" s="1"/>
  <c r="AL405" i="9" s="1"/>
  <c r="AH228" i="9"/>
  <c r="AA228" i="9" s="1"/>
  <c r="AH109" i="9"/>
  <c r="AA109" i="9" s="1"/>
  <c r="AH35" i="9"/>
  <c r="AA35" i="9" s="1"/>
  <c r="AB35" i="9" s="1"/>
  <c r="AH98" i="9"/>
  <c r="AA98" i="9" s="1"/>
  <c r="AB233" i="9"/>
  <c r="AH339" i="9"/>
  <c r="AA339" i="9" s="1"/>
  <c r="AB409" i="9"/>
  <c r="AE409" i="9"/>
  <c r="AB30" i="9"/>
  <c r="AT235" i="9"/>
  <c r="AS235" i="9" s="1"/>
  <c r="AR235" i="9" s="1"/>
  <c r="AQ235" i="9" s="1"/>
  <c r="AP235" i="9" s="1"/>
  <c r="AO235" i="9" s="1"/>
  <c r="AN235" i="9" s="1"/>
  <c r="AM235" i="9" s="1"/>
  <c r="AL235" i="9" s="1"/>
  <c r="AT140" i="9"/>
  <c r="AS140" i="9" s="1"/>
  <c r="AR140" i="9" s="1"/>
  <c r="AQ140" i="9" s="1"/>
  <c r="AP140" i="9" s="1"/>
  <c r="AO140" i="9" s="1"/>
  <c r="AN140" i="9" s="1"/>
  <c r="AM140" i="9" s="1"/>
  <c r="AL140" i="9" s="1"/>
  <c r="H56" i="9"/>
  <c r="S56" i="9"/>
  <c r="U56" i="9" s="1"/>
  <c r="AC56" i="9"/>
  <c r="K177" i="9"/>
  <c r="V177" i="9"/>
  <c r="S177" i="9"/>
  <c r="U177" i="9" s="1"/>
  <c r="AC177" i="9"/>
  <c r="I22" i="9"/>
  <c r="AT252" i="9"/>
  <c r="AS252" i="9" s="1"/>
  <c r="AR252" i="9" s="1"/>
  <c r="AQ252" i="9" s="1"/>
  <c r="AP252" i="9" s="1"/>
  <c r="AO252" i="9" s="1"/>
  <c r="AN252" i="9" s="1"/>
  <c r="AM252" i="9" s="1"/>
  <c r="AL252" i="9" s="1"/>
  <c r="I197" i="9"/>
  <c r="AC197" i="9"/>
  <c r="V197" i="9"/>
  <c r="K413" i="9"/>
  <c r="AB413" i="9"/>
  <c r="V413" i="9"/>
  <c r="AT566" i="9"/>
  <c r="AS566" i="9" s="1"/>
  <c r="AR566" i="9" s="1"/>
  <c r="AQ566" i="9" s="1"/>
  <c r="AP566" i="9" s="1"/>
  <c r="AO566" i="9" s="1"/>
  <c r="AN566" i="9" s="1"/>
  <c r="AM566" i="9" s="1"/>
  <c r="AL566" i="9" s="1"/>
  <c r="S402" i="9"/>
  <c r="U402" i="9" s="1"/>
  <c r="J74" i="9"/>
  <c r="S74" i="9"/>
  <c r="U74" i="9" s="1"/>
  <c r="AC74" i="9"/>
  <c r="V74" i="9"/>
  <c r="K417" i="9"/>
  <c r="AC417" i="9"/>
  <c r="S417" i="9"/>
  <c r="U417" i="9" s="1"/>
  <c r="V417" i="9"/>
  <c r="K276" i="9"/>
  <c r="AC276" i="9"/>
  <c r="V276" i="9"/>
  <c r="AT554" i="9"/>
  <c r="AS554" i="9" s="1"/>
  <c r="AR554" i="9" s="1"/>
  <c r="AQ554" i="9" s="1"/>
  <c r="AP554" i="9" s="1"/>
  <c r="AO554" i="9" s="1"/>
  <c r="AN554" i="9" s="1"/>
  <c r="AM554" i="9" s="1"/>
  <c r="AL554" i="9" s="1"/>
  <c r="I158" i="9"/>
  <c r="S158" i="9"/>
  <c r="U158" i="9" s="1"/>
  <c r="V158" i="9"/>
  <c r="AC158" i="9"/>
  <c r="K410" i="9"/>
  <c r="AC410" i="9"/>
  <c r="V410" i="9"/>
  <c r="AT414" i="9"/>
  <c r="AS414" i="9" s="1"/>
  <c r="AR414" i="9" s="1"/>
  <c r="AQ414" i="9" s="1"/>
  <c r="AP414" i="9" s="1"/>
  <c r="AO414" i="9" s="1"/>
  <c r="AN414" i="9" s="1"/>
  <c r="AM414" i="9" s="1"/>
  <c r="AL414" i="9" s="1"/>
  <c r="U298" i="9"/>
  <c r="AT519" i="9"/>
  <c r="AS519" i="9" s="1"/>
  <c r="AR519" i="9" s="1"/>
  <c r="AQ519" i="9" s="1"/>
  <c r="AP519" i="9" s="1"/>
  <c r="AO519" i="9" s="1"/>
  <c r="AN519" i="9" s="1"/>
  <c r="AM519" i="9" s="1"/>
  <c r="AL519" i="9" s="1"/>
  <c r="S386" i="9"/>
  <c r="U386" i="9" s="1"/>
  <c r="K515" i="9"/>
  <c r="AC515" i="9"/>
  <c r="V515" i="9"/>
  <c r="AT350" i="9"/>
  <c r="AS350" i="9" s="1"/>
  <c r="AR350" i="9" s="1"/>
  <c r="AQ350" i="9" s="1"/>
  <c r="AP350" i="9" s="1"/>
  <c r="AO350" i="9" s="1"/>
  <c r="AN350" i="9" s="1"/>
  <c r="AM350" i="9" s="1"/>
  <c r="AL350" i="9" s="1"/>
  <c r="V505" i="9"/>
  <c r="AC505" i="9"/>
  <c r="I505" i="9"/>
  <c r="K307" i="9"/>
  <c r="AC307" i="9"/>
  <c r="V307" i="9"/>
  <c r="AT561" i="9"/>
  <c r="AS561" i="9"/>
  <c r="AR561" i="9" s="1"/>
  <c r="AQ561" i="9" s="1"/>
  <c r="AP561" i="9" s="1"/>
  <c r="AO561" i="9" s="1"/>
  <c r="AN561" i="9" s="1"/>
  <c r="AM561" i="9" s="1"/>
  <c r="AL561" i="9" s="1"/>
  <c r="AC574" i="9"/>
  <c r="K574" i="9"/>
  <c r="V574" i="9"/>
  <c r="AT358" i="9"/>
  <c r="AS358" i="9" s="1"/>
  <c r="AR358" i="9" s="1"/>
  <c r="AQ358" i="9" s="1"/>
  <c r="AP358" i="9" s="1"/>
  <c r="AO358" i="9" s="1"/>
  <c r="AN358" i="9" s="1"/>
  <c r="AM358" i="9" s="1"/>
  <c r="AL358" i="9" s="1"/>
  <c r="K420" i="9"/>
  <c r="V420" i="9"/>
  <c r="AC420" i="9"/>
  <c r="K308" i="9"/>
  <c r="AC308" i="9"/>
  <c r="V308" i="9"/>
  <c r="S405" i="9"/>
  <c r="U405" i="9" s="1"/>
  <c r="AT26" i="9"/>
  <c r="AS26" i="9" s="1"/>
  <c r="AR26" i="9" s="1"/>
  <c r="AQ26" i="9" s="1"/>
  <c r="AP26" i="9" s="1"/>
  <c r="AO26" i="9" s="1"/>
  <c r="AN26" i="9" s="1"/>
  <c r="AM26" i="9" s="1"/>
  <c r="AL26" i="9" s="1"/>
  <c r="AH136" i="9"/>
  <c r="AA136" i="9" s="1"/>
  <c r="AB136" i="9" s="1"/>
  <c r="AE73" i="9"/>
  <c r="AB73" i="9"/>
  <c r="AH77" i="9"/>
  <c r="AA77" i="9" s="1"/>
  <c r="AH160" i="9"/>
  <c r="AA160" i="9" s="1"/>
  <c r="AH415" i="9"/>
  <c r="AA415" i="9" s="1"/>
  <c r="AH335" i="9"/>
  <c r="AA335" i="9" s="1"/>
  <c r="AH341" i="9"/>
  <c r="AA341" i="9" s="1"/>
  <c r="AH76" i="9"/>
  <c r="AA76" i="9" s="1"/>
  <c r="AH588" i="9"/>
  <c r="AA588" i="9" s="1"/>
  <c r="AB588" i="9" s="1"/>
  <c r="AH601" i="9"/>
  <c r="AA601" i="9" s="1"/>
  <c r="AH632" i="9"/>
  <c r="AA632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T151" i="9"/>
  <c r="AS151" i="9" s="1"/>
  <c r="AR151" i="9" s="1"/>
  <c r="AQ151" i="9" s="1"/>
  <c r="AP151" i="9" s="1"/>
  <c r="AO151" i="9" s="1"/>
  <c r="AN151" i="9" s="1"/>
  <c r="AM151" i="9" s="1"/>
  <c r="AL151" i="9" s="1"/>
  <c r="AT56" i="9"/>
  <c r="AS56" i="9" s="1"/>
  <c r="AR56" i="9" s="1"/>
  <c r="AQ56" i="9" s="1"/>
  <c r="AP56" i="9" s="1"/>
  <c r="AO56" i="9" s="1"/>
  <c r="AN56" i="9" s="1"/>
  <c r="AM56" i="9" s="1"/>
  <c r="AL56" i="9" s="1"/>
  <c r="AT44" i="9"/>
  <c r="AS44" i="9" s="1"/>
  <c r="AR44" i="9" s="1"/>
  <c r="AQ44" i="9" s="1"/>
  <c r="AP44" i="9" s="1"/>
  <c r="AO44" i="9" s="1"/>
  <c r="AN44" i="9" s="1"/>
  <c r="AM44" i="9" s="1"/>
  <c r="AL44" i="9" s="1"/>
  <c r="I154" i="9"/>
  <c r="S154" i="9"/>
  <c r="U154" i="9" s="1"/>
  <c r="V154" i="9"/>
  <c r="AC154" i="9"/>
  <c r="AB154" i="9"/>
  <c r="AT583" i="9"/>
  <c r="AS583" i="9" s="1"/>
  <c r="AR583" i="9" s="1"/>
  <c r="AQ583" i="9" s="1"/>
  <c r="AP583" i="9" s="1"/>
  <c r="AO583" i="9" s="1"/>
  <c r="AN583" i="9" s="1"/>
  <c r="AM583" i="9" s="1"/>
  <c r="AL583" i="9" s="1"/>
  <c r="AT197" i="9"/>
  <c r="AS197" i="9" s="1"/>
  <c r="AR197" i="9" s="1"/>
  <c r="AQ197" i="9" s="1"/>
  <c r="AP197" i="9" s="1"/>
  <c r="AO197" i="9" s="1"/>
  <c r="AN197" i="9" s="1"/>
  <c r="AM197" i="9" s="1"/>
  <c r="AL197" i="9" s="1"/>
  <c r="AB568" i="9"/>
  <c r="AE105" i="9"/>
  <c r="AB105" i="9"/>
  <c r="AT459" i="9"/>
  <c r="AS459" i="9" s="1"/>
  <c r="AR459" i="9" s="1"/>
  <c r="AQ459" i="9" s="1"/>
  <c r="AP459" i="9" s="1"/>
  <c r="AO459" i="9" s="1"/>
  <c r="AN459" i="9" s="1"/>
  <c r="AM459" i="9" s="1"/>
  <c r="AL459" i="9" s="1"/>
  <c r="AB435" i="9"/>
  <c r="U400" i="9"/>
  <c r="AT612" i="9"/>
  <c r="AS612" i="9" s="1"/>
  <c r="AR612" i="9" s="1"/>
  <c r="AQ612" i="9" s="1"/>
  <c r="AP612" i="9" s="1"/>
  <c r="AO612" i="9" s="1"/>
  <c r="AN612" i="9" s="1"/>
  <c r="AM612" i="9" s="1"/>
  <c r="AL612" i="9" s="1"/>
  <c r="K439" i="9"/>
  <c r="AC439" i="9"/>
  <c r="V439" i="9"/>
  <c r="K518" i="9"/>
  <c r="S518" i="9"/>
  <c r="U518" i="9" s="1"/>
  <c r="AC518" i="9"/>
  <c r="V518" i="9"/>
  <c r="AT150" i="9"/>
  <c r="AS150" i="9" s="1"/>
  <c r="AR150" i="9" s="1"/>
  <c r="AQ150" i="9" s="1"/>
  <c r="AP150" i="9" s="1"/>
  <c r="AO150" i="9" s="1"/>
  <c r="AN150" i="9" s="1"/>
  <c r="AM150" i="9" s="1"/>
  <c r="AL150" i="9" s="1"/>
  <c r="U326" i="9"/>
  <c r="AK276" i="9"/>
  <c r="AI276" i="9"/>
  <c r="AJ276" i="9"/>
  <c r="AC331" i="9"/>
  <c r="K331" i="9"/>
  <c r="V331" i="9"/>
  <c r="AC537" i="9"/>
  <c r="V537" i="9"/>
  <c r="S537" i="9"/>
  <c r="U537" i="9" s="1"/>
  <c r="U514" i="9"/>
  <c r="AE514" i="9"/>
  <c r="K519" i="9"/>
  <c r="V519" i="9"/>
  <c r="AC519" i="9"/>
  <c r="AT460" i="9"/>
  <c r="AS460" i="9" s="1"/>
  <c r="AR460" i="9" s="1"/>
  <c r="AQ460" i="9" s="1"/>
  <c r="AP460" i="9" s="1"/>
  <c r="AO460" i="9" s="1"/>
  <c r="AN460" i="9" s="1"/>
  <c r="AM460" i="9" s="1"/>
  <c r="AL460" i="9" s="1"/>
  <c r="AT515" i="9"/>
  <c r="AS515" i="9" s="1"/>
  <c r="AR515" i="9" s="1"/>
  <c r="AQ515" i="9" s="1"/>
  <c r="AP515" i="9" s="1"/>
  <c r="AO515" i="9" s="1"/>
  <c r="AN515" i="9" s="1"/>
  <c r="AM515" i="9" s="1"/>
  <c r="AL515" i="9" s="1"/>
  <c r="AT505" i="9"/>
  <c r="AS505" i="9" s="1"/>
  <c r="AR505" i="9" s="1"/>
  <c r="AQ505" i="9" s="1"/>
  <c r="AP505" i="9" s="1"/>
  <c r="AO505" i="9" s="1"/>
  <c r="AN505" i="9" s="1"/>
  <c r="AM505" i="9" s="1"/>
  <c r="AL505" i="9" s="1"/>
  <c r="AC570" i="9"/>
  <c r="K570" i="9"/>
  <c r="V570" i="9"/>
  <c r="S574" i="9"/>
  <c r="U574" i="9" s="1"/>
  <c r="AT411" i="9"/>
  <c r="AS411" i="9" s="1"/>
  <c r="AR411" i="9" s="1"/>
  <c r="AQ411" i="9" s="1"/>
  <c r="AP411" i="9" s="1"/>
  <c r="AO411" i="9" s="1"/>
  <c r="AN411" i="9" s="1"/>
  <c r="AM411" i="9" s="1"/>
  <c r="AL411" i="9" s="1"/>
  <c r="U294" i="9"/>
  <c r="AC285" i="9"/>
  <c r="S285" i="9"/>
  <c r="U285" i="9" s="1"/>
  <c r="V285" i="9"/>
  <c r="K285" i="9"/>
  <c r="AB285" i="9"/>
  <c r="U116" i="9"/>
  <c r="AE116" i="9"/>
  <c r="AT420" i="9"/>
  <c r="AS420" i="9" s="1"/>
  <c r="AR420" i="9" s="1"/>
  <c r="AQ420" i="9" s="1"/>
  <c r="AP420" i="9" s="1"/>
  <c r="AO420" i="9" s="1"/>
  <c r="AN420" i="9" s="1"/>
  <c r="AM420" i="9" s="1"/>
  <c r="AL420" i="9" s="1"/>
  <c r="K405" i="9"/>
  <c r="V405" i="9"/>
  <c r="AC405" i="9"/>
  <c r="I26" i="9"/>
  <c r="AC26" i="9"/>
  <c r="S26" i="9"/>
  <c r="U26" i="9" s="1"/>
  <c r="V26" i="9"/>
  <c r="AE60" i="9"/>
  <c r="AB60" i="9"/>
  <c r="AH66" i="9"/>
  <c r="AA66" i="9" s="1"/>
  <c r="AB145" i="9"/>
  <c r="AE145" i="9"/>
  <c r="AE103" i="9"/>
  <c r="AB103" i="9"/>
  <c r="AE360" i="9"/>
  <c r="AB360" i="9"/>
  <c r="AE88" i="9"/>
  <c r="AB88" i="9"/>
  <c r="AH621" i="9"/>
  <c r="AA621" i="9" s="1"/>
  <c r="AB621" i="9" s="1"/>
  <c r="AK584" i="9"/>
  <c r="AI584" i="9"/>
  <c r="AJ584" i="9"/>
  <c r="AB594" i="9"/>
  <c r="AE594" i="9"/>
  <c r="AH585" i="9"/>
  <c r="AA585" i="9" s="1"/>
  <c r="AC619" i="9"/>
  <c r="AT246" i="9"/>
  <c r="AS246" i="9" s="1"/>
  <c r="AR246" i="9" s="1"/>
  <c r="AQ246" i="9" s="1"/>
  <c r="AP246" i="9" s="1"/>
  <c r="AO246" i="9" s="1"/>
  <c r="AN246" i="9" s="1"/>
  <c r="AM246" i="9" s="1"/>
  <c r="AL246" i="9" s="1"/>
  <c r="AT51" i="9"/>
  <c r="AS51" i="9" s="1"/>
  <c r="AR51" i="9" s="1"/>
  <c r="AQ51" i="9" s="1"/>
  <c r="AP51" i="9" s="1"/>
  <c r="AO51" i="9" s="1"/>
  <c r="AN51" i="9" s="1"/>
  <c r="AM51" i="9" s="1"/>
  <c r="AL51" i="9" s="1"/>
  <c r="I196" i="9"/>
  <c r="J57" i="9"/>
  <c r="AC57" i="9"/>
  <c r="S57" i="9"/>
  <c r="U57" i="9" s="1"/>
  <c r="V57" i="9"/>
  <c r="H44" i="9"/>
  <c r="AT229" i="9"/>
  <c r="AS229" i="9" s="1"/>
  <c r="AR229" i="9" s="1"/>
  <c r="AQ229" i="9" s="1"/>
  <c r="AP229" i="9" s="1"/>
  <c r="AO229" i="9" s="1"/>
  <c r="AN229" i="9" s="1"/>
  <c r="AM229" i="9" s="1"/>
  <c r="AL229" i="9" s="1"/>
  <c r="AT181" i="9"/>
  <c r="AS181" i="9" s="1"/>
  <c r="AR181" i="9" s="1"/>
  <c r="AQ181" i="9" s="1"/>
  <c r="AP181" i="9" s="1"/>
  <c r="AO181" i="9" s="1"/>
  <c r="AN181" i="9" s="1"/>
  <c r="AM181" i="9" s="1"/>
  <c r="AL181" i="9" s="1"/>
  <c r="K583" i="9"/>
  <c r="AC451" i="9"/>
  <c r="K451" i="9"/>
  <c r="V451" i="9"/>
  <c r="AE451" i="9"/>
  <c r="AB451" i="9"/>
  <c r="S568" i="9"/>
  <c r="U568" i="9" s="1"/>
  <c r="V568" i="9"/>
  <c r="AC568" i="9"/>
  <c r="I225" i="9"/>
  <c r="V558" i="9"/>
  <c r="AC558" i="9"/>
  <c r="S558" i="9"/>
  <c r="U558" i="9" s="1"/>
  <c r="U348" i="9"/>
  <c r="S404" i="9"/>
  <c r="U404" i="9" s="1"/>
  <c r="V404" i="9"/>
  <c r="AC404" i="9"/>
  <c r="K404" i="9"/>
  <c r="V556" i="9"/>
  <c r="AC556" i="9"/>
  <c r="K556" i="9"/>
  <c r="AB556" i="9"/>
  <c r="AT615" i="9"/>
  <c r="AS615" i="9" s="1"/>
  <c r="AR615" i="9" s="1"/>
  <c r="AQ615" i="9" s="1"/>
  <c r="AP615" i="9" s="1"/>
  <c r="AO615" i="9" s="1"/>
  <c r="AN615" i="9" s="1"/>
  <c r="AM615" i="9" s="1"/>
  <c r="AL615" i="9" s="1"/>
  <c r="AT158" i="9"/>
  <c r="AS158" i="9" s="1"/>
  <c r="AR158" i="9" s="1"/>
  <c r="AQ158" i="9" s="1"/>
  <c r="AP158" i="9" s="1"/>
  <c r="AO158" i="9" s="1"/>
  <c r="AN158" i="9" s="1"/>
  <c r="AM158" i="9" s="1"/>
  <c r="AL158" i="9" s="1"/>
  <c r="AC565" i="9"/>
  <c r="K565" i="9"/>
  <c r="V565" i="9"/>
  <c r="I150" i="9"/>
  <c r="AC434" i="9"/>
  <c r="V434" i="9"/>
  <c r="K434" i="9"/>
  <c r="S331" i="9"/>
  <c r="U331" i="9" s="1"/>
  <c r="AT537" i="9"/>
  <c r="AS537" i="9" s="1"/>
  <c r="AR537" i="9" s="1"/>
  <c r="AQ537" i="9" s="1"/>
  <c r="AP537" i="9" s="1"/>
  <c r="AO537" i="9" s="1"/>
  <c r="AN537" i="9" s="1"/>
  <c r="AM537" i="9" s="1"/>
  <c r="AL537" i="9" s="1"/>
  <c r="S519" i="9"/>
  <c r="U519" i="9" s="1"/>
  <c r="K302" i="9"/>
  <c r="V302" i="9"/>
  <c r="AC302" i="9"/>
  <c r="AB302" i="9"/>
  <c r="AE302" i="9"/>
  <c r="K460" i="9"/>
  <c r="AC460" i="9"/>
  <c r="S460" i="9"/>
  <c r="U460" i="9" s="1"/>
  <c r="U114" i="9"/>
  <c r="S350" i="9"/>
  <c r="U350" i="9" s="1"/>
  <c r="V350" i="9"/>
  <c r="AC350" i="9"/>
  <c r="S513" i="9"/>
  <c r="U513" i="9" s="1"/>
  <c r="V513" i="9"/>
  <c r="AC513" i="9"/>
  <c r="S570" i="9"/>
  <c r="U570" i="9" s="1"/>
  <c r="AT574" i="9"/>
  <c r="AS574" i="9"/>
  <c r="AR574" i="9" s="1"/>
  <c r="AQ574" i="9" s="1"/>
  <c r="AP574" i="9" s="1"/>
  <c r="AO574" i="9" s="1"/>
  <c r="AN574" i="9" s="1"/>
  <c r="AM574" i="9" s="1"/>
  <c r="AL574" i="9" s="1"/>
  <c r="I146" i="9"/>
  <c r="AC411" i="9"/>
  <c r="S411" i="9"/>
  <c r="U411" i="9" s="1"/>
  <c r="AT610" i="9"/>
  <c r="AS610" i="9" s="1"/>
  <c r="AR610" i="9" s="1"/>
  <c r="AQ610" i="9" s="1"/>
  <c r="AP610" i="9" s="1"/>
  <c r="AO610" i="9" s="1"/>
  <c r="AN610" i="9" s="1"/>
  <c r="AM610" i="9" s="1"/>
  <c r="AL610" i="9" s="1"/>
  <c r="K397" i="9"/>
  <c r="AC397" i="9"/>
  <c r="V397" i="9"/>
  <c r="AE397" i="9"/>
  <c r="AB397" i="9"/>
  <c r="AT418" i="9"/>
  <c r="AS418" i="9" s="1"/>
  <c r="AR418" i="9" s="1"/>
  <c r="AQ418" i="9" s="1"/>
  <c r="AP418" i="9" s="1"/>
  <c r="AO418" i="9" s="1"/>
  <c r="AN418" i="9" s="1"/>
  <c r="AM418" i="9" s="1"/>
  <c r="AL418" i="9" s="1"/>
  <c r="K555" i="9"/>
  <c r="AH217" i="9"/>
  <c r="AA217" i="9" s="1"/>
  <c r="AB217" i="9" s="1"/>
  <c r="AH115" i="9"/>
  <c r="AA115" i="9" s="1"/>
  <c r="AH92" i="9"/>
  <c r="AA92" i="9" s="1"/>
  <c r="AB171" i="9"/>
  <c r="AH238" i="9"/>
  <c r="AA238" i="9" s="1"/>
  <c r="AB238" i="9" s="1"/>
  <c r="AH438" i="9"/>
  <c r="AA438" i="9" s="1"/>
  <c r="AH596" i="9"/>
  <c r="AA596" i="9" s="1"/>
  <c r="AB596" i="9" s="1"/>
  <c r="AI576" i="9"/>
  <c r="AJ576" i="9"/>
  <c r="AK576" i="9"/>
  <c r="AT591" i="9"/>
  <c r="AS591" i="9" s="1"/>
  <c r="AR591" i="9" s="1"/>
  <c r="AQ591" i="9" s="1"/>
  <c r="AP591" i="9" s="1"/>
  <c r="AO591" i="9" s="1"/>
  <c r="AN591" i="9" s="1"/>
  <c r="AM591" i="9" s="1"/>
  <c r="AL591" i="9" s="1"/>
  <c r="AA57" i="9"/>
  <c r="AB57" i="9" s="1"/>
  <c r="I48" i="9"/>
  <c r="AB48" i="9"/>
  <c r="I229" i="9"/>
  <c r="S229" i="9"/>
  <c r="U229" i="9" s="1"/>
  <c r="V229" i="9"/>
  <c r="I181" i="9"/>
  <c r="V181" i="9"/>
  <c r="AC181" i="9"/>
  <c r="K587" i="9"/>
  <c r="K255" i="9"/>
  <c r="V255" i="9"/>
  <c r="S255" i="9"/>
  <c r="U255" i="9" s="1"/>
  <c r="AC255" i="9"/>
  <c r="AT225" i="9"/>
  <c r="AS225" i="9"/>
  <c r="AR225" i="9" s="1"/>
  <c r="AQ225" i="9" s="1"/>
  <c r="AP225" i="9" s="1"/>
  <c r="AO225" i="9" s="1"/>
  <c r="AN225" i="9" s="1"/>
  <c r="AM225" i="9" s="1"/>
  <c r="AL225" i="9" s="1"/>
  <c r="AT558" i="9"/>
  <c r="AS558" i="9" s="1"/>
  <c r="AR558" i="9" s="1"/>
  <c r="AQ558" i="9" s="1"/>
  <c r="AP558" i="9" s="1"/>
  <c r="AO558" i="9" s="1"/>
  <c r="AN558" i="9" s="1"/>
  <c r="AM558" i="9" s="1"/>
  <c r="AL558" i="9" s="1"/>
  <c r="S556" i="9"/>
  <c r="U556" i="9" s="1"/>
  <c r="AT406" i="9"/>
  <c r="AS406" i="9" s="1"/>
  <c r="AR406" i="9" s="1"/>
  <c r="AQ406" i="9" s="1"/>
  <c r="AP406" i="9" s="1"/>
  <c r="AO406" i="9" s="1"/>
  <c r="AN406" i="9" s="1"/>
  <c r="AM406" i="9" s="1"/>
  <c r="AL406" i="9" s="1"/>
  <c r="K449" i="9"/>
  <c r="AC449" i="9"/>
  <c r="V449" i="9"/>
  <c r="AE449" i="9"/>
  <c r="AB449" i="9"/>
  <c r="AT565" i="9"/>
  <c r="AS565" i="9" s="1"/>
  <c r="AR565" i="9" s="1"/>
  <c r="AQ565" i="9" s="1"/>
  <c r="AP565" i="9" s="1"/>
  <c r="AO565" i="9" s="1"/>
  <c r="AN565" i="9" s="1"/>
  <c r="AM565" i="9" s="1"/>
  <c r="AL565" i="9" s="1"/>
  <c r="AT281" i="9"/>
  <c r="AS281" i="9" s="1"/>
  <c r="AR281" i="9" s="1"/>
  <c r="AQ281" i="9" s="1"/>
  <c r="AP281" i="9" s="1"/>
  <c r="AO281" i="9" s="1"/>
  <c r="AN281" i="9" s="1"/>
  <c r="AM281" i="9" s="1"/>
  <c r="AL281" i="9" s="1"/>
  <c r="K553" i="9"/>
  <c r="V553" i="9"/>
  <c r="AC553" i="9"/>
  <c r="K394" i="9"/>
  <c r="AC394" i="9"/>
  <c r="V394" i="9"/>
  <c r="AT489" i="9"/>
  <c r="AS489" i="9" s="1"/>
  <c r="AR489" i="9" s="1"/>
  <c r="AQ489" i="9" s="1"/>
  <c r="AP489" i="9" s="1"/>
  <c r="AO489" i="9" s="1"/>
  <c r="AN489" i="9" s="1"/>
  <c r="AM489" i="9" s="1"/>
  <c r="AL489" i="9" s="1"/>
  <c r="V319" i="9"/>
  <c r="AC319" i="9"/>
  <c r="K319" i="9"/>
  <c r="AT570" i="9"/>
  <c r="AS570" i="9" s="1"/>
  <c r="AR570" i="9" s="1"/>
  <c r="AQ570" i="9" s="1"/>
  <c r="AP570" i="9" s="1"/>
  <c r="AO570" i="9" s="1"/>
  <c r="AN570" i="9" s="1"/>
  <c r="AM570" i="9" s="1"/>
  <c r="AL570" i="9" s="1"/>
  <c r="AT152" i="9"/>
  <c r="AS152" i="9" s="1"/>
  <c r="AR152" i="9" s="1"/>
  <c r="AQ152" i="9" s="1"/>
  <c r="AP152" i="9" s="1"/>
  <c r="AO152" i="9" s="1"/>
  <c r="AN152" i="9" s="1"/>
  <c r="AM152" i="9" s="1"/>
  <c r="AL152" i="9" s="1"/>
  <c r="K411" i="9"/>
  <c r="V411" i="9"/>
  <c r="V305" i="9"/>
  <c r="AC305" i="9"/>
  <c r="K305" i="9"/>
  <c r="AB305" i="9"/>
  <c r="AE305" i="9"/>
  <c r="K440" i="9"/>
  <c r="V440" i="9"/>
  <c r="AC440" i="9"/>
  <c r="S276" i="9"/>
  <c r="U276" i="9" s="1"/>
  <c r="AC418" i="9"/>
  <c r="V418" i="9"/>
  <c r="K418" i="9"/>
  <c r="AT555" i="9"/>
  <c r="AS555" i="9" s="1"/>
  <c r="AR555" i="9" s="1"/>
  <c r="AQ555" i="9" s="1"/>
  <c r="AP555" i="9" s="1"/>
  <c r="AO555" i="9" s="1"/>
  <c r="AN555" i="9" s="1"/>
  <c r="AM555" i="9" s="1"/>
  <c r="AL555" i="9" s="1"/>
  <c r="S401" i="9"/>
  <c r="U401" i="9" s="1"/>
  <c r="U78" i="9"/>
  <c r="AE78" i="9"/>
  <c r="AH149" i="9"/>
  <c r="AA149" i="9" s="1"/>
  <c r="AE41" i="9"/>
  <c r="AH196" i="9"/>
  <c r="AA196" i="9" s="1"/>
  <c r="AB196" i="9" s="1"/>
  <c r="AH404" i="9"/>
  <c r="AA404" i="9" s="1"/>
  <c r="AH307" i="9"/>
  <c r="AA307" i="9" s="1"/>
  <c r="AH310" i="9"/>
  <c r="AA310" i="9" s="1"/>
  <c r="AH125" i="9"/>
  <c r="AA125" i="9" s="1"/>
  <c r="AH375" i="9"/>
  <c r="AA375" i="9" s="1"/>
  <c r="AH267" i="9"/>
  <c r="AA267" i="9" s="1"/>
  <c r="AB267" i="9" s="1"/>
  <c r="AH593" i="9"/>
  <c r="AA593" i="9" s="1"/>
  <c r="AH605" i="9"/>
  <c r="AA605" i="9" s="1"/>
  <c r="AH603" i="9"/>
  <c r="AA603" i="9" s="1"/>
  <c r="AB606" i="9"/>
  <c r="AE606" i="9"/>
  <c r="K621" i="9"/>
  <c r="AB259" i="9"/>
  <c r="AT53" i="9"/>
  <c r="AS53" i="9" s="1"/>
  <c r="AR53" i="9" s="1"/>
  <c r="AQ53" i="9" s="1"/>
  <c r="AP53" i="9" s="1"/>
  <c r="AO53" i="9" s="1"/>
  <c r="AN53" i="9" s="1"/>
  <c r="AM53" i="9" s="1"/>
  <c r="AL53" i="9" s="1"/>
  <c r="AT206" i="9"/>
  <c r="AS206" i="9" s="1"/>
  <c r="AR206" i="9" s="1"/>
  <c r="AQ206" i="9" s="1"/>
  <c r="AP206" i="9" s="1"/>
  <c r="AO206" i="9" s="1"/>
  <c r="AN206" i="9" s="1"/>
  <c r="AM206" i="9" s="1"/>
  <c r="AL206" i="9" s="1"/>
  <c r="AT155" i="9"/>
  <c r="AS155" i="9" s="1"/>
  <c r="AR155" i="9" s="1"/>
  <c r="AQ155" i="9" s="1"/>
  <c r="AP155" i="9" s="1"/>
  <c r="AO155" i="9" s="1"/>
  <c r="AN155" i="9" s="1"/>
  <c r="AM155" i="9" s="1"/>
  <c r="AL155" i="9" s="1"/>
  <c r="V257" i="9"/>
  <c r="AC257" i="9"/>
  <c r="S257" i="9"/>
  <c r="U257" i="9" s="1"/>
  <c r="I189" i="9"/>
  <c r="V189" i="9"/>
  <c r="AC189" i="9"/>
  <c r="AT587" i="9"/>
  <c r="AS587" i="9" s="1"/>
  <c r="AR587" i="9" s="1"/>
  <c r="AQ587" i="9" s="1"/>
  <c r="AP587" i="9" s="1"/>
  <c r="AO587" i="9" s="1"/>
  <c r="AN587" i="9" s="1"/>
  <c r="AM587" i="9" s="1"/>
  <c r="AL587" i="9" s="1"/>
  <c r="I203" i="9"/>
  <c r="AB203" i="9"/>
  <c r="AC517" i="9"/>
  <c r="K517" i="9"/>
  <c r="V517" i="9"/>
  <c r="K309" i="9"/>
  <c r="AT39" i="9"/>
  <c r="AS39" i="9" s="1"/>
  <c r="AR39" i="9" s="1"/>
  <c r="AQ39" i="9" s="1"/>
  <c r="AP39" i="9" s="1"/>
  <c r="AO39" i="9" s="1"/>
  <c r="AN39" i="9" s="1"/>
  <c r="AM39" i="9" s="1"/>
  <c r="AL39" i="9" s="1"/>
  <c r="K615" i="9"/>
  <c r="AT254" i="9"/>
  <c r="AS254" i="9"/>
  <c r="AR254" i="9"/>
  <c r="AQ254" i="9" s="1"/>
  <c r="AP254" i="9" s="1"/>
  <c r="AO254" i="9" s="1"/>
  <c r="AN254" i="9" s="1"/>
  <c r="AM254" i="9" s="1"/>
  <c r="AL254" i="9" s="1"/>
  <c r="K281" i="9"/>
  <c r="V281" i="9"/>
  <c r="AC281" i="9"/>
  <c r="AT553" i="9"/>
  <c r="AS553" i="9" s="1"/>
  <c r="AR553" i="9" s="1"/>
  <c r="AQ553" i="9" s="1"/>
  <c r="AP553" i="9" s="1"/>
  <c r="AO553" i="9" s="1"/>
  <c r="AN553" i="9" s="1"/>
  <c r="AM553" i="9" s="1"/>
  <c r="AL553" i="9" s="1"/>
  <c r="K327" i="9"/>
  <c r="AB327" i="9"/>
  <c r="K489" i="9"/>
  <c r="V489" i="9"/>
  <c r="AC489" i="9"/>
  <c r="AC152" i="9"/>
  <c r="V152" i="9"/>
  <c r="S152" i="9"/>
  <c r="U152" i="9" s="1"/>
  <c r="K610" i="9"/>
  <c r="AT312" i="9"/>
  <c r="AS312" i="9" s="1"/>
  <c r="AR312" i="9" s="1"/>
  <c r="AQ312" i="9" s="1"/>
  <c r="AP312" i="9" s="1"/>
  <c r="AO312" i="9" s="1"/>
  <c r="AN312" i="9" s="1"/>
  <c r="AM312" i="9" s="1"/>
  <c r="AL312" i="9" s="1"/>
  <c r="AT440" i="9"/>
  <c r="AS440" i="9" s="1"/>
  <c r="AR440" i="9" s="1"/>
  <c r="AQ440" i="9" s="1"/>
  <c r="AP440" i="9" s="1"/>
  <c r="AO440" i="9" s="1"/>
  <c r="AN440" i="9" s="1"/>
  <c r="AM440" i="9" s="1"/>
  <c r="AL440" i="9" s="1"/>
  <c r="S228" i="9"/>
  <c r="U228" i="9" s="1"/>
  <c r="V56" i="9"/>
  <c r="S128" i="9"/>
  <c r="U128" i="9" s="1"/>
  <c r="AB97" i="9"/>
  <c r="AB64" i="9"/>
  <c r="AE64" i="9"/>
  <c r="AE381" i="9"/>
  <c r="AB381" i="9"/>
  <c r="AE291" i="9"/>
  <c r="AB291" i="9"/>
  <c r="AB212" i="9"/>
  <c r="AJ581" i="9"/>
  <c r="AK581" i="9"/>
  <c r="AI581" i="9"/>
  <c r="AB429" i="9"/>
  <c r="AE429" i="9"/>
  <c r="S629" i="9"/>
  <c r="U629" i="9" s="1"/>
  <c r="S634" i="9"/>
  <c r="U634" i="9" s="1"/>
  <c r="AC168" i="9"/>
  <c r="V168" i="9"/>
  <c r="S168" i="9"/>
  <c r="I155" i="9"/>
  <c r="V155" i="9"/>
  <c r="AC155" i="9"/>
  <c r="I142" i="9"/>
  <c r="V142" i="9"/>
  <c r="AC142" i="9"/>
  <c r="S517" i="9"/>
  <c r="U517" i="9" s="1"/>
  <c r="S261" i="9"/>
  <c r="U261" i="9" s="1"/>
  <c r="K261" i="9"/>
  <c r="AC261" i="9"/>
  <c r="K617" i="9"/>
  <c r="S617" i="9"/>
  <c r="U617" i="9" s="1"/>
  <c r="V617" i="9"/>
  <c r="AC617" i="9"/>
  <c r="U396" i="9"/>
  <c r="I204" i="9"/>
  <c r="V204" i="9"/>
  <c r="AC204" i="9"/>
  <c r="AB204" i="9"/>
  <c r="K512" i="9"/>
  <c r="V512" i="9"/>
  <c r="AC512" i="9"/>
  <c r="S406" i="9"/>
  <c r="U406" i="9" s="1"/>
  <c r="AC406" i="9"/>
  <c r="V406" i="9"/>
  <c r="K480" i="9"/>
  <c r="AC480" i="9"/>
  <c r="S480" i="9"/>
  <c r="U480" i="9" s="1"/>
  <c r="V480" i="9"/>
  <c r="AB480" i="9"/>
  <c r="K254" i="9"/>
  <c r="S436" i="9"/>
  <c r="U436" i="9" s="1"/>
  <c r="AC436" i="9"/>
  <c r="V436" i="9"/>
  <c r="S619" i="9"/>
  <c r="U619" i="9" s="1"/>
  <c r="AT324" i="9"/>
  <c r="AS324" i="9" s="1"/>
  <c r="AR324" i="9" s="1"/>
  <c r="AQ324" i="9" s="1"/>
  <c r="AP324" i="9" s="1"/>
  <c r="AO324" i="9" s="1"/>
  <c r="AN324" i="9" s="1"/>
  <c r="AM324" i="9" s="1"/>
  <c r="AL324" i="9" s="1"/>
  <c r="AT394" i="9"/>
  <c r="AS394" i="9" s="1"/>
  <c r="AR394" i="9" s="1"/>
  <c r="AQ394" i="9" s="1"/>
  <c r="AP394" i="9" s="1"/>
  <c r="AO394" i="9" s="1"/>
  <c r="AN394" i="9" s="1"/>
  <c r="AM394" i="9" s="1"/>
  <c r="AL394" i="9" s="1"/>
  <c r="S489" i="9"/>
  <c r="U489" i="9" s="1"/>
  <c r="K483" i="9"/>
  <c r="V483" i="9"/>
  <c r="AC483" i="9"/>
  <c r="U338" i="9"/>
  <c r="AE338" i="9"/>
  <c r="AT319" i="9"/>
  <c r="AS319" i="9" s="1"/>
  <c r="AR319" i="9" s="1"/>
  <c r="AQ319" i="9" s="1"/>
  <c r="AP319" i="9" s="1"/>
  <c r="AO319" i="9" s="1"/>
  <c r="AN319" i="9" s="1"/>
  <c r="AM319" i="9" s="1"/>
  <c r="AL319" i="9" s="1"/>
  <c r="AT572" i="9"/>
  <c r="AS572" i="9" s="1"/>
  <c r="AR572" i="9" s="1"/>
  <c r="AQ572" i="9" s="1"/>
  <c r="AP572" i="9" s="1"/>
  <c r="AO572" i="9" s="1"/>
  <c r="AN572" i="9" s="1"/>
  <c r="AM572" i="9" s="1"/>
  <c r="AL572" i="9" s="1"/>
  <c r="AC552" i="9"/>
  <c r="K552" i="9"/>
  <c r="V552" i="9"/>
  <c r="K159" i="9"/>
  <c r="S155" i="9"/>
  <c r="U155" i="9" s="1"/>
  <c r="AT308" i="9"/>
  <c r="AS308" i="9" s="1"/>
  <c r="AR308" i="9" s="1"/>
  <c r="AQ308" i="9" s="1"/>
  <c r="AP308" i="9" s="1"/>
  <c r="AO308" i="9" s="1"/>
  <c r="AN308" i="9" s="1"/>
  <c r="AM308" i="9" s="1"/>
  <c r="AL308" i="9" s="1"/>
  <c r="AT401" i="9"/>
  <c r="AS401" i="9" s="1"/>
  <c r="AR401" i="9" s="1"/>
  <c r="AQ401" i="9" s="1"/>
  <c r="AP401" i="9" s="1"/>
  <c r="AO401" i="9" s="1"/>
  <c r="AN401" i="9" s="1"/>
  <c r="AM401" i="9" s="1"/>
  <c r="AL401" i="9" s="1"/>
  <c r="U247" i="9"/>
  <c r="U37" i="9"/>
  <c r="AE37" i="9"/>
  <c r="S197" i="9"/>
  <c r="U197" i="9" s="1"/>
  <c r="S272" i="9"/>
  <c r="U272" i="9" s="1"/>
  <c r="AH250" i="9"/>
  <c r="AA250" i="9" s="1"/>
  <c r="AB250" i="9" s="1"/>
  <c r="AH198" i="9"/>
  <c r="AA198" i="9" s="1"/>
  <c r="AB198" i="9" s="1"/>
  <c r="S76" i="9"/>
  <c r="U76" i="9" s="1"/>
  <c r="AH301" i="9"/>
  <c r="AA301" i="9" s="1"/>
  <c r="AE573" i="9"/>
  <c r="AH598" i="9"/>
  <c r="AA598" i="9" s="1"/>
  <c r="AE611" i="9"/>
  <c r="AB611" i="9"/>
  <c r="O619" i="9"/>
  <c r="O624" i="9"/>
  <c r="O628" i="9"/>
  <c r="O633" i="9"/>
  <c r="O638" i="9"/>
  <c r="O618" i="9"/>
  <c r="O623" i="9"/>
  <c r="O627" i="9"/>
  <c r="O631" i="9"/>
  <c r="O637" i="9"/>
  <c r="O620" i="9"/>
  <c r="O625" i="9"/>
  <c r="O614" i="9"/>
  <c r="O622" i="9"/>
  <c r="O626" i="9"/>
  <c r="O630" i="9"/>
  <c r="O636" i="9"/>
  <c r="O629" i="9"/>
  <c r="O639" i="9"/>
  <c r="O634" i="9"/>
  <c r="O632" i="9"/>
  <c r="O321" i="9"/>
  <c r="O225" i="9"/>
  <c r="O435" i="9"/>
  <c r="O588" i="9"/>
  <c r="O554" i="9"/>
  <c r="O250" i="9"/>
  <c r="O177" i="9"/>
  <c r="O346" i="9"/>
  <c r="O555" i="9"/>
  <c r="O61" i="9"/>
  <c r="O268" i="9"/>
  <c r="O159" i="9"/>
  <c r="O603" i="9"/>
  <c r="O285" i="9"/>
  <c r="O208" i="9"/>
  <c r="O323" i="9"/>
  <c r="O586" i="9"/>
  <c r="O413" i="9"/>
  <c r="O281" i="9"/>
  <c r="O568" i="9"/>
  <c r="O569" i="9"/>
  <c r="O206" i="9"/>
  <c r="O578" i="9"/>
  <c r="O420" i="9"/>
  <c r="O538" i="9"/>
  <c r="O345" i="9"/>
  <c r="O69" i="9"/>
  <c r="O235" i="9"/>
  <c r="O415" i="9"/>
  <c r="O270" i="9"/>
  <c r="O348" i="9"/>
  <c r="O406" i="9"/>
  <c r="O227" i="9"/>
  <c r="O255" i="9"/>
  <c r="O129" i="9"/>
  <c r="O246" i="9"/>
  <c r="O480" i="9"/>
  <c r="O241" i="9"/>
  <c r="O595" i="9"/>
  <c r="O438" i="9"/>
  <c r="O529" i="9"/>
  <c r="O335" i="9"/>
  <c r="O449" i="9"/>
  <c r="O219" i="9"/>
  <c r="O244" i="9"/>
  <c r="O559" i="9"/>
  <c r="O298" i="9"/>
  <c r="O609" i="9"/>
  <c r="O393" i="9"/>
  <c r="O329" i="9"/>
  <c r="O513" i="9"/>
  <c r="O576" i="9"/>
  <c r="O315" i="9"/>
  <c r="O362" i="9"/>
  <c r="O417" i="9"/>
  <c r="O218" i="9"/>
  <c r="O342" i="9"/>
  <c r="O608" i="9"/>
  <c r="O389" i="9"/>
  <c r="O528" i="9"/>
  <c r="O75" i="9"/>
  <c r="O324" i="9"/>
  <c r="O589" i="9"/>
  <c r="O401" i="9"/>
  <c r="O386" i="9"/>
  <c r="O280" i="9"/>
  <c r="O516" i="9"/>
  <c r="O217" i="9"/>
  <c r="O596" i="9"/>
  <c r="O276" i="9"/>
  <c r="O322" i="9"/>
  <c r="O518" i="9"/>
  <c r="O318" i="9"/>
  <c r="O602" i="9"/>
  <c r="O213" i="9"/>
  <c r="O251" i="9"/>
  <c r="O437" i="9"/>
  <c r="O581" i="9"/>
  <c r="O299" i="9"/>
  <c r="O210" i="9"/>
  <c r="O338" i="9"/>
  <c r="O66" i="9"/>
  <c r="O610" i="9"/>
  <c r="O272" i="9"/>
  <c r="O381" i="9"/>
  <c r="O416" i="9"/>
  <c r="O583" i="9"/>
  <c r="O403" i="9"/>
  <c r="O248" i="9"/>
  <c r="O300" i="9"/>
  <c r="O418" i="9"/>
  <c r="O214" i="9"/>
  <c r="O65" i="9"/>
  <c r="O60" i="9"/>
  <c r="O67" i="9"/>
  <c r="O434" i="9"/>
  <c r="O517" i="9"/>
  <c r="O598" i="9"/>
  <c r="O563" i="9"/>
  <c r="O567" i="9"/>
  <c r="O288" i="9"/>
  <c r="O621" i="9"/>
  <c r="O527" i="9"/>
  <c r="O216" i="9"/>
  <c r="O344" i="9"/>
  <c r="O459" i="9"/>
  <c r="O261" i="9"/>
  <c r="O570" i="9"/>
  <c r="O605" i="9"/>
  <c r="O343" i="9"/>
  <c r="O256" i="9"/>
  <c r="O514" i="9"/>
  <c r="O592" i="9"/>
  <c r="O341" i="9"/>
  <c r="O472" i="9"/>
  <c r="O308" i="9"/>
  <c r="O552" i="9"/>
  <c r="O405" i="9"/>
  <c r="O519" i="9"/>
  <c r="O62" i="9"/>
  <c r="O487" i="9"/>
  <c r="O607" i="9"/>
  <c r="O313" i="9"/>
  <c r="O350" i="9"/>
  <c r="O410" i="9"/>
  <c r="O587" i="9"/>
  <c r="O224" i="9"/>
  <c r="O565" i="9"/>
  <c r="O165" i="9"/>
  <c r="O72" i="9"/>
  <c r="O260" i="9"/>
  <c r="O400" i="9"/>
  <c r="O414" i="9"/>
  <c r="O231" i="9"/>
  <c r="O361" i="9"/>
  <c r="O600" i="9"/>
  <c r="O271" i="9"/>
  <c r="O408" i="9"/>
  <c r="O551" i="9"/>
  <c r="O594" i="9"/>
  <c r="O249" i="9"/>
  <c r="O347" i="9"/>
  <c r="O439" i="9"/>
  <c r="O21" i="9"/>
  <c r="O259" i="9"/>
  <c r="O302" i="9"/>
  <c r="O566" i="9"/>
  <c r="O277" i="9"/>
  <c r="O604" i="9"/>
  <c r="O237" i="9"/>
  <c r="O222" i="9"/>
  <c r="O558" i="9"/>
  <c r="O564" i="9"/>
  <c r="O411" i="9"/>
  <c r="O436" i="9"/>
  <c r="O257" i="9"/>
  <c r="O419" i="9"/>
  <c r="O611" i="9"/>
  <c r="O572" i="9"/>
  <c r="O561" i="9"/>
  <c r="O316" i="9"/>
  <c r="O601" i="9"/>
  <c r="O392" i="9"/>
  <c r="O307" i="9"/>
  <c r="O571" i="9"/>
  <c r="O332" i="9"/>
  <c r="O585" i="9"/>
  <c r="O375" i="9"/>
  <c r="O275" i="9"/>
  <c r="O198" i="9"/>
  <c r="O560" i="9"/>
  <c r="O220" i="9"/>
  <c r="O64" i="9"/>
  <c r="O455" i="9"/>
  <c r="O247" i="9"/>
  <c r="O584" i="9"/>
  <c r="O178" i="9"/>
  <c r="O264" i="9"/>
  <c r="O73" i="9"/>
  <c r="O167" i="9"/>
  <c r="O391" i="9"/>
  <c r="O404" i="9"/>
  <c r="O396" i="9"/>
  <c r="O382" i="9"/>
  <c r="O606" i="9"/>
  <c r="O562" i="9"/>
  <c r="O336" i="9"/>
  <c r="O489" i="9"/>
  <c r="O582" i="9"/>
  <c r="O505" i="9"/>
  <c r="O399" i="9"/>
  <c r="O451" i="9"/>
  <c r="O326" i="9"/>
  <c r="O616" i="9"/>
  <c r="O448" i="9"/>
  <c r="O360" i="9"/>
  <c r="O68" i="9"/>
  <c r="O334" i="9"/>
  <c r="O70" i="9"/>
  <c r="O537" i="9"/>
  <c r="O166" i="9"/>
  <c r="O547" i="9"/>
  <c r="O599" i="9"/>
  <c r="O340" i="9"/>
  <c r="O292" i="9"/>
  <c r="O74" i="9"/>
  <c r="O215" i="9"/>
  <c r="O421" i="9"/>
  <c r="O282" i="9"/>
  <c r="O553" i="9"/>
  <c r="O591" i="9"/>
  <c r="O483" i="9"/>
  <c r="O573" i="9"/>
  <c r="O209" i="9"/>
  <c r="O429" i="9"/>
  <c r="O446" i="9"/>
  <c r="O490" i="9"/>
  <c r="O395" i="9"/>
  <c r="C15" i="9"/>
  <c r="O615" i="9"/>
  <c r="O433" i="9"/>
  <c r="O574" i="9"/>
  <c r="O460" i="9"/>
  <c r="O593" i="9"/>
  <c r="O223" i="9"/>
  <c r="O314" i="9"/>
  <c r="O575" i="9"/>
  <c r="O228" i="9"/>
  <c r="O390" i="9"/>
  <c r="O412" i="9"/>
  <c r="O63" i="9"/>
  <c r="O402" i="9"/>
  <c r="O245" i="9"/>
  <c r="O407" i="9"/>
  <c r="O397" i="9"/>
  <c r="O590" i="9"/>
  <c r="O394" i="9"/>
  <c r="O254" i="9"/>
  <c r="O297" i="9"/>
  <c r="O205" i="9"/>
  <c r="O580" i="9"/>
  <c r="O383" i="9"/>
  <c r="O398" i="9"/>
  <c r="O278" i="9"/>
  <c r="O339" i="9"/>
  <c r="O597" i="9"/>
  <c r="O319" i="9"/>
  <c r="O556" i="9"/>
  <c r="O325" i="9"/>
  <c r="O577" i="9"/>
  <c r="O283" i="9"/>
  <c r="O229" i="9"/>
  <c r="O230" i="9"/>
  <c r="O57" i="9"/>
  <c r="O366" i="9"/>
  <c r="O365" i="9"/>
  <c r="O512" i="9"/>
  <c r="O358" i="9"/>
  <c r="O579" i="9"/>
  <c r="O71" i="9"/>
  <c r="O265" i="9"/>
  <c r="O337" i="9"/>
  <c r="O212" i="9"/>
  <c r="O440" i="9"/>
  <c r="O301" i="9"/>
  <c r="O409" i="9"/>
  <c r="O221" i="9"/>
  <c r="O58" i="9"/>
  <c r="O258" i="9"/>
  <c r="O294" i="9"/>
  <c r="O612" i="9"/>
  <c r="O273" i="9"/>
  <c r="O349" i="9"/>
  <c r="O320" i="9"/>
  <c r="O515" i="9"/>
  <c r="O617" i="9"/>
  <c r="O557" i="9"/>
  <c r="O613" i="9"/>
  <c r="O279" i="9"/>
  <c r="O211" i="9"/>
  <c r="C16" i="9"/>
  <c r="D18" i="9" s="1"/>
  <c r="AT619" i="9"/>
  <c r="AS619" i="9" s="1"/>
  <c r="AR619" i="9" s="1"/>
  <c r="AQ619" i="9" s="1"/>
  <c r="AP619" i="9" s="1"/>
  <c r="AO619" i="9" s="1"/>
  <c r="AN619" i="9" s="1"/>
  <c r="AM619" i="9" s="1"/>
  <c r="AL619" i="9" s="1"/>
  <c r="V614" i="9"/>
  <c r="K614" i="9"/>
  <c r="AC614" i="9"/>
  <c r="AT622" i="9"/>
  <c r="AS622" i="9" s="1"/>
  <c r="AR622" i="9" s="1"/>
  <c r="AQ622" i="9" s="1"/>
  <c r="AP622" i="9" s="1"/>
  <c r="AO622" i="9" s="1"/>
  <c r="AN622" i="9" s="1"/>
  <c r="AM622" i="9" s="1"/>
  <c r="AL622" i="9" s="1"/>
  <c r="K631" i="9"/>
  <c r="AC631" i="9"/>
  <c r="V631" i="9"/>
  <c r="AT629" i="9"/>
  <c r="AS629" i="9" s="1"/>
  <c r="AR629" i="9" s="1"/>
  <c r="AQ629" i="9" s="1"/>
  <c r="AP629" i="9" s="1"/>
  <c r="AO629" i="9" s="1"/>
  <c r="AN629" i="9" s="1"/>
  <c r="AM629" i="9" s="1"/>
  <c r="AL629" i="9" s="1"/>
  <c r="AT634" i="9"/>
  <c r="AS634" i="9" s="1"/>
  <c r="AR634" i="9" s="1"/>
  <c r="AQ634" i="9" s="1"/>
  <c r="AP634" i="9" s="1"/>
  <c r="AO634" i="9" s="1"/>
  <c r="AN634" i="9" s="1"/>
  <c r="AM634" i="9" s="1"/>
  <c r="AL634" i="9" s="1"/>
  <c r="AT630" i="9"/>
  <c r="AS630" i="9" s="1"/>
  <c r="AR630" i="9" s="1"/>
  <c r="AQ630" i="9" s="1"/>
  <c r="AP630" i="9" s="1"/>
  <c r="AO630" i="9" s="1"/>
  <c r="AN630" i="9" s="1"/>
  <c r="AM630" i="9" s="1"/>
  <c r="AL630" i="9" s="1"/>
  <c r="V639" i="9"/>
  <c r="K639" i="9"/>
  <c r="AC639" i="9"/>
  <c r="K637" i="9"/>
  <c r="AC637" i="9"/>
  <c r="V637" i="9"/>
  <c r="AT625" i="9"/>
  <c r="AS625" i="9" s="1"/>
  <c r="AR625" i="9" s="1"/>
  <c r="AQ625" i="9" s="1"/>
  <c r="AP625" i="9" s="1"/>
  <c r="AO625" i="9" s="1"/>
  <c r="AN625" i="9" s="1"/>
  <c r="AM625" i="9" s="1"/>
  <c r="AL625" i="9" s="1"/>
  <c r="K627" i="9"/>
  <c r="AC627" i="9"/>
  <c r="V627" i="9"/>
  <c r="AT624" i="9"/>
  <c r="AS624" i="9" s="1"/>
  <c r="AR624" i="9" s="1"/>
  <c r="AQ624" i="9" s="1"/>
  <c r="AP624" i="9" s="1"/>
  <c r="AO624" i="9" s="1"/>
  <c r="AN624" i="9" s="1"/>
  <c r="AM624" i="9" s="1"/>
  <c r="AL624" i="9" s="1"/>
  <c r="AT626" i="9"/>
  <c r="AS626" i="9" s="1"/>
  <c r="AR626" i="9" s="1"/>
  <c r="AQ626" i="9" s="1"/>
  <c r="AP626" i="9" s="1"/>
  <c r="AO626" i="9" s="1"/>
  <c r="AN626" i="9" s="1"/>
  <c r="AM626" i="9" s="1"/>
  <c r="AL626" i="9" s="1"/>
  <c r="K618" i="9"/>
  <c r="AC618" i="9"/>
  <c r="V618" i="9"/>
  <c r="V622" i="9"/>
  <c r="K622" i="9"/>
  <c r="AC622" i="9"/>
  <c r="V629" i="9"/>
  <c r="K629" i="9"/>
  <c r="AC629" i="9"/>
  <c r="V634" i="9"/>
  <c r="K634" i="9"/>
  <c r="AC634" i="9"/>
  <c r="AT628" i="9"/>
  <c r="AS628" i="9" s="1"/>
  <c r="AR628" i="9" s="1"/>
  <c r="AQ628" i="9" s="1"/>
  <c r="AP628" i="9" s="1"/>
  <c r="AO628" i="9" s="1"/>
  <c r="AN628" i="9" s="1"/>
  <c r="AM628" i="9" s="1"/>
  <c r="AL628" i="9" s="1"/>
  <c r="AT614" i="9"/>
  <c r="AS614" i="9" s="1"/>
  <c r="AR614" i="9" s="1"/>
  <c r="AQ614" i="9" s="1"/>
  <c r="AP614" i="9" s="1"/>
  <c r="AO614" i="9" s="1"/>
  <c r="AN614" i="9" s="1"/>
  <c r="AM614" i="9" s="1"/>
  <c r="AL614" i="9" s="1"/>
  <c r="V630" i="9"/>
  <c r="K630" i="9"/>
  <c r="AC630" i="9"/>
  <c r="V625" i="9"/>
  <c r="K625" i="9"/>
  <c r="AC625" i="9"/>
  <c r="AT623" i="9"/>
  <c r="AS623" i="9" s="1"/>
  <c r="AR623" i="9" s="1"/>
  <c r="AQ623" i="9" s="1"/>
  <c r="AP623" i="9" s="1"/>
  <c r="AO623" i="9" s="1"/>
  <c r="AN623" i="9" s="1"/>
  <c r="AM623" i="9" s="1"/>
  <c r="AL623" i="9" s="1"/>
  <c r="AT636" i="9"/>
  <c r="AS636" i="9" s="1"/>
  <c r="AR636" i="9" s="1"/>
  <c r="AQ636" i="9" s="1"/>
  <c r="AP636" i="9" s="1"/>
  <c r="AO636" i="9" s="1"/>
  <c r="AN636" i="9" s="1"/>
  <c r="AM636" i="9" s="1"/>
  <c r="AL636" i="9" s="1"/>
  <c r="AT620" i="9"/>
  <c r="AS620" i="9" s="1"/>
  <c r="AR620" i="9" s="1"/>
  <c r="AQ620" i="9" s="1"/>
  <c r="AP620" i="9" s="1"/>
  <c r="AO620" i="9" s="1"/>
  <c r="AN620" i="9" s="1"/>
  <c r="AM620" i="9" s="1"/>
  <c r="AL620" i="9" s="1"/>
  <c r="S614" i="9"/>
  <c r="U614" i="9" s="1"/>
  <c r="V626" i="9"/>
  <c r="K626" i="9"/>
  <c r="AC626" i="9"/>
  <c r="AT631" i="9"/>
  <c r="AS631" i="9" s="1"/>
  <c r="AR631" i="9" s="1"/>
  <c r="AQ631" i="9" s="1"/>
  <c r="AP631" i="9" s="1"/>
  <c r="AO631" i="9" s="1"/>
  <c r="AN631" i="9" s="1"/>
  <c r="AM631" i="9" s="1"/>
  <c r="AL631" i="9" s="1"/>
  <c r="S623" i="9"/>
  <c r="U623" i="9" s="1"/>
  <c r="S636" i="9"/>
  <c r="U636" i="9" s="1"/>
  <c r="S620" i="9"/>
  <c r="U620" i="9" s="1"/>
  <c r="AT633" i="9"/>
  <c r="AS633" i="9" s="1"/>
  <c r="AR633" i="9" s="1"/>
  <c r="AQ633" i="9" s="1"/>
  <c r="AP633" i="9" s="1"/>
  <c r="AO633" i="9" s="1"/>
  <c r="AN633" i="9" s="1"/>
  <c r="AM633" i="9" s="1"/>
  <c r="AL633" i="9" s="1"/>
  <c r="AT639" i="9"/>
  <c r="AS639" i="9" s="1"/>
  <c r="AR639" i="9" s="1"/>
  <c r="AQ639" i="9" s="1"/>
  <c r="AP639" i="9" s="1"/>
  <c r="AO639" i="9" s="1"/>
  <c r="AN639" i="9" s="1"/>
  <c r="AM639" i="9" s="1"/>
  <c r="AL639" i="9" s="1"/>
  <c r="AT637" i="9"/>
  <c r="AS637" i="9" s="1"/>
  <c r="AR637" i="9" s="1"/>
  <c r="AQ637" i="9" s="1"/>
  <c r="AP637" i="9" s="1"/>
  <c r="AO637" i="9" s="1"/>
  <c r="AN637" i="9" s="1"/>
  <c r="AM637" i="9" s="1"/>
  <c r="AL637" i="9" s="1"/>
  <c r="S631" i="9"/>
  <c r="U631" i="9" s="1"/>
  <c r="AT627" i="9"/>
  <c r="AS627" i="9" s="1"/>
  <c r="AR627" i="9" s="1"/>
  <c r="AQ627" i="9" s="1"/>
  <c r="AP627" i="9" s="1"/>
  <c r="AO627" i="9" s="1"/>
  <c r="AN627" i="9" s="1"/>
  <c r="AM627" i="9" s="1"/>
  <c r="AL627" i="9" s="1"/>
  <c r="AT638" i="9"/>
  <c r="AS638" i="9" s="1"/>
  <c r="AR638" i="9" s="1"/>
  <c r="AQ638" i="9" s="1"/>
  <c r="AP638" i="9" s="1"/>
  <c r="AO638" i="9" s="1"/>
  <c r="AN638" i="9" s="1"/>
  <c r="AM638" i="9" s="1"/>
  <c r="AL638" i="9" s="1"/>
  <c r="S639" i="9"/>
  <c r="U639" i="9" s="1"/>
  <c r="S637" i="9"/>
  <c r="U637" i="9" s="1"/>
  <c r="AT618" i="9"/>
  <c r="AS618" i="9" s="1"/>
  <c r="AR618" i="9" s="1"/>
  <c r="AQ618" i="9" s="1"/>
  <c r="AP618" i="9" s="1"/>
  <c r="AO618" i="9" s="1"/>
  <c r="AN618" i="9" s="1"/>
  <c r="AM618" i="9" s="1"/>
  <c r="AL618" i="9" s="1"/>
  <c r="S627" i="9"/>
  <c r="U627" i="9" s="1"/>
  <c r="K623" i="9"/>
  <c r="AC623" i="9"/>
  <c r="V623" i="9"/>
  <c r="V636" i="9"/>
  <c r="K636" i="9"/>
  <c r="AC636" i="9"/>
  <c r="V620" i="9"/>
  <c r="K620" i="9"/>
  <c r="AC620" i="9"/>
  <c r="AI614" i="8"/>
  <c r="AJ614" i="8"/>
  <c r="AK614" i="8"/>
  <c r="AJ597" i="8"/>
  <c r="AK597" i="8"/>
  <c r="AI597" i="8"/>
  <c r="AB64" i="8"/>
  <c r="U212" i="8"/>
  <c r="AE212" i="8"/>
  <c r="AK323" i="8"/>
  <c r="AI323" i="8"/>
  <c r="AJ323" i="8"/>
  <c r="AI561" i="8"/>
  <c r="AK561" i="8"/>
  <c r="AJ561" i="8"/>
  <c r="AJ625" i="8"/>
  <c r="AI625" i="8"/>
  <c r="AK625" i="8"/>
  <c r="AK32" i="8"/>
  <c r="AI32" i="8"/>
  <c r="AJ32" i="8"/>
  <c r="AK569" i="8"/>
  <c r="AI569" i="8"/>
  <c r="AJ569" i="8"/>
  <c r="AK520" i="8"/>
  <c r="AI520" i="8"/>
  <c r="AJ520" i="8"/>
  <c r="AK573" i="8"/>
  <c r="AI573" i="8"/>
  <c r="AJ573" i="8"/>
  <c r="AJ340" i="8"/>
  <c r="AK340" i="8"/>
  <c r="AI340" i="8"/>
  <c r="I194" i="8"/>
  <c r="S194" i="8"/>
  <c r="U194" i="8" s="1"/>
  <c r="V194" i="8"/>
  <c r="AC194" i="8"/>
  <c r="AB194" i="8"/>
  <c r="AA194" i="8"/>
  <c r="S216" i="8"/>
  <c r="U216" i="8" s="1"/>
  <c r="V216" i="8"/>
  <c r="AC216" i="8"/>
  <c r="K286" i="8"/>
  <c r="V286" i="8"/>
  <c r="AC286" i="8"/>
  <c r="AT234" i="8"/>
  <c r="AS234" i="8" s="1"/>
  <c r="AR234" i="8" s="1"/>
  <c r="AQ234" i="8" s="1"/>
  <c r="AP234" i="8" s="1"/>
  <c r="AO234" i="8" s="1"/>
  <c r="AN234" i="8" s="1"/>
  <c r="AM234" i="8" s="1"/>
  <c r="AL234" i="8" s="1"/>
  <c r="K301" i="8"/>
  <c r="AC301" i="8"/>
  <c r="V301" i="8"/>
  <c r="S301" i="8"/>
  <c r="U301" i="8" s="1"/>
  <c r="I30" i="8"/>
  <c r="V30" i="8"/>
  <c r="AC30" i="8"/>
  <c r="I196" i="8"/>
  <c r="V196" i="8"/>
  <c r="AC196" i="8"/>
  <c r="AT28" i="8"/>
  <c r="AS28" i="8" s="1"/>
  <c r="AR28" i="8" s="1"/>
  <c r="AQ28" i="8" s="1"/>
  <c r="AP28" i="8" s="1"/>
  <c r="AO28" i="8" s="1"/>
  <c r="AN28" i="8" s="1"/>
  <c r="AM28" i="8" s="1"/>
  <c r="AL28" i="8" s="1"/>
  <c r="AT344" i="8"/>
  <c r="AS344" i="8"/>
  <c r="AR344" i="8" s="1"/>
  <c r="AQ344" i="8" s="1"/>
  <c r="AP344" i="8" s="1"/>
  <c r="AO344" i="8" s="1"/>
  <c r="AN344" i="8" s="1"/>
  <c r="AM344" i="8" s="1"/>
  <c r="AL344" i="8" s="1"/>
  <c r="AC629" i="8"/>
  <c r="K629" i="8"/>
  <c r="V629" i="8"/>
  <c r="S624" i="8"/>
  <c r="U624" i="8" s="1"/>
  <c r="K519" i="8"/>
  <c r="S519" i="8"/>
  <c r="U519" i="8" s="1"/>
  <c r="V519" i="8"/>
  <c r="AB519" i="8"/>
  <c r="K321" i="8"/>
  <c r="AC321" i="8"/>
  <c r="V321" i="8"/>
  <c r="AT601" i="8"/>
  <c r="AS601" i="8" s="1"/>
  <c r="AR601" i="8" s="1"/>
  <c r="AQ601" i="8" s="1"/>
  <c r="AP601" i="8" s="1"/>
  <c r="AO601" i="8" s="1"/>
  <c r="AN601" i="8" s="1"/>
  <c r="AM601" i="8" s="1"/>
  <c r="AL601" i="8" s="1"/>
  <c r="AT576" i="8"/>
  <c r="AS576" i="8" s="1"/>
  <c r="AR576" i="8" s="1"/>
  <c r="AQ576" i="8" s="1"/>
  <c r="AP576" i="8" s="1"/>
  <c r="AO576" i="8" s="1"/>
  <c r="AN576" i="8" s="1"/>
  <c r="AM576" i="8" s="1"/>
  <c r="AL576" i="8" s="1"/>
  <c r="AT572" i="8"/>
  <c r="AS572" i="8" s="1"/>
  <c r="AR572" i="8" s="1"/>
  <c r="AQ572" i="8" s="1"/>
  <c r="AP572" i="8" s="1"/>
  <c r="AO572" i="8" s="1"/>
  <c r="AN572" i="8" s="1"/>
  <c r="AM572" i="8" s="1"/>
  <c r="AL572" i="8" s="1"/>
  <c r="AT439" i="8"/>
  <c r="AS439" i="8" s="1"/>
  <c r="AR439" i="8" s="1"/>
  <c r="AQ439" i="8" s="1"/>
  <c r="AP439" i="8" s="1"/>
  <c r="AO439" i="8" s="1"/>
  <c r="AN439" i="8" s="1"/>
  <c r="AM439" i="8" s="1"/>
  <c r="AL439" i="8" s="1"/>
  <c r="S609" i="8"/>
  <c r="U609" i="8" s="1"/>
  <c r="U181" i="8"/>
  <c r="U108" i="8"/>
  <c r="AE108" i="8"/>
  <c r="AH299" i="8"/>
  <c r="AA299" i="8" s="1"/>
  <c r="V92" i="8"/>
  <c r="AC92" i="8"/>
  <c r="I92" i="8"/>
  <c r="AT127" i="8"/>
  <c r="AS127" i="8" s="1"/>
  <c r="AR127" i="8" s="1"/>
  <c r="AQ127" i="8" s="1"/>
  <c r="AP127" i="8" s="1"/>
  <c r="AO127" i="8" s="1"/>
  <c r="AN127" i="8" s="1"/>
  <c r="AM127" i="8" s="1"/>
  <c r="AL127" i="8" s="1"/>
  <c r="AH227" i="8"/>
  <c r="AA227" i="8" s="1"/>
  <c r="AH200" i="8"/>
  <c r="AA200" i="8" s="1"/>
  <c r="AB200" i="8" s="1"/>
  <c r="S304" i="8"/>
  <c r="U304" i="8" s="1"/>
  <c r="AH289" i="8"/>
  <c r="AA289" i="8" s="1"/>
  <c r="AH308" i="8"/>
  <c r="AA308" i="8" s="1"/>
  <c r="AH451" i="8"/>
  <c r="AA451" i="8" s="1"/>
  <c r="AH107" i="8"/>
  <c r="AA107" i="8" s="1"/>
  <c r="AH474" i="8"/>
  <c r="AH232" i="8"/>
  <c r="AA232" i="8" s="1"/>
  <c r="AH105" i="8"/>
  <c r="AA105" i="8" s="1"/>
  <c r="K200" i="8"/>
  <c r="V200" i="8"/>
  <c r="S200" i="8"/>
  <c r="U200" i="8" s="1"/>
  <c r="AC200" i="8"/>
  <c r="AT275" i="8"/>
  <c r="AS275" i="8" s="1"/>
  <c r="AR275" i="8" s="1"/>
  <c r="AQ275" i="8" s="1"/>
  <c r="AP275" i="8" s="1"/>
  <c r="AO275" i="8" s="1"/>
  <c r="AN275" i="8" s="1"/>
  <c r="AM275" i="8" s="1"/>
  <c r="AL275" i="8" s="1"/>
  <c r="K341" i="8"/>
  <c r="V341" i="8"/>
  <c r="AC341" i="8"/>
  <c r="AE341" i="8"/>
  <c r="AB341" i="8"/>
  <c r="AT236" i="8"/>
  <c r="AS236" i="8" s="1"/>
  <c r="AR236" i="8" s="1"/>
  <c r="AQ236" i="8" s="1"/>
  <c r="AP236" i="8" s="1"/>
  <c r="AO236" i="8" s="1"/>
  <c r="AN236" i="8" s="1"/>
  <c r="AM236" i="8" s="1"/>
  <c r="AL236" i="8" s="1"/>
  <c r="AS301" i="8"/>
  <c r="AR301" i="8"/>
  <c r="AQ301" i="8" s="1"/>
  <c r="AP301" i="8" s="1"/>
  <c r="AO301" i="8" s="1"/>
  <c r="AN301" i="8" s="1"/>
  <c r="AM301" i="8" s="1"/>
  <c r="AL301" i="8" s="1"/>
  <c r="AT301" i="8"/>
  <c r="I204" i="8"/>
  <c r="V204" i="8"/>
  <c r="AC204" i="8"/>
  <c r="AB204" i="8"/>
  <c r="K420" i="8"/>
  <c r="V420" i="8"/>
  <c r="AC420" i="8"/>
  <c r="AB420" i="8"/>
  <c r="AT321" i="8"/>
  <c r="AS321" i="8" s="1"/>
  <c r="AR321" i="8" s="1"/>
  <c r="AQ321" i="8" s="1"/>
  <c r="AP321" i="8" s="1"/>
  <c r="AO321" i="8" s="1"/>
  <c r="AN321" i="8" s="1"/>
  <c r="AM321" i="8" s="1"/>
  <c r="AL321" i="8" s="1"/>
  <c r="I34" i="8"/>
  <c r="AC34" i="8"/>
  <c r="V34" i="8"/>
  <c r="AI617" i="8"/>
  <c r="AK617" i="8"/>
  <c r="AJ617" i="8"/>
  <c r="AT628" i="8"/>
  <c r="AS628" i="8" s="1"/>
  <c r="AR628" i="8" s="1"/>
  <c r="AQ628" i="8" s="1"/>
  <c r="AP628" i="8" s="1"/>
  <c r="AO628" i="8" s="1"/>
  <c r="AN628" i="8" s="1"/>
  <c r="AM628" i="8" s="1"/>
  <c r="AL628" i="8" s="1"/>
  <c r="AK593" i="8"/>
  <c r="AI593" i="8"/>
  <c r="AJ593" i="8"/>
  <c r="U133" i="8"/>
  <c r="AE133" i="8"/>
  <c r="K567" i="8"/>
  <c r="AC567" i="8"/>
  <c r="V567" i="8"/>
  <c r="U55" i="8"/>
  <c r="AE55" i="8"/>
  <c r="U120" i="8"/>
  <c r="AE120" i="8"/>
  <c r="AB566" i="8"/>
  <c r="AE566" i="8"/>
  <c r="I164" i="8"/>
  <c r="AC164" i="8"/>
  <c r="V164" i="8"/>
  <c r="AT92" i="8"/>
  <c r="AS92" i="8"/>
  <c r="AR92" i="8" s="1"/>
  <c r="AQ92" i="8" s="1"/>
  <c r="AP92" i="8" s="1"/>
  <c r="AO92" i="8" s="1"/>
  <c r="AN92" i="8" s="1"/>
  <c r="AM92" i="8" s="1"/>
  <c r="AL92" i="8" s="1"/>
  <c r="AT111" i="8"/>
  <c r="AS111" i="8" s="1"/>
  <c r="AR111" i="8" s="1"/>
  <c r="AQ111" i="8" s="1"/>
  <c r="AP111" i="8" s="1"/>
  <c r="AO111" i="8" s="1"/>
  <c r="AN111" i="8" s="1"/>
  <c r="AM111" i="8" s="1"/>
  <c r="AL111" i="8" s="1"/>
  <c r="V127" i="8"/>
  <c r="I127" i="8"/>
  <c r="AC127" i="8"/>
  <c r="AT304" i="8"/>
  <c r="AS304" i="8" s="1"/>
  <c r="AR304" i="8" s="1"/>
  <c r="AQ304" i="8" s="1"/>
  <c r="AP304" i="8" s="1"/>
  <c r="AO304" i="8" s="1"/>
  <c r="AN304" i="8" s="1"/>
  <c r="AM304" i="8" s="1"/>
  <c r="AL304" i="8" s="1"/>
  <c r="AB558" i="8"/>
  <c r="AB23" i="8"/>
  <c r="AB343" i="8"/>
  <c r="AE259" i="8"/>
  <c r="AB259" i="8"/>
  <c r="AE410" i="8"/>
  <c r="AB410" i="8"/>
  <c r="AB620" i="8"/>
  <c r="AE620" i="8"/>
  <c r="AE73" i="8"/>
  <c r="AB73" i="8"/>
  <c r="AB421" i="8"/>
  <c r="AE421" i="8"/>
  <c r="AB47" i="8"/>
  <c r="AE101" i="8"/>
  <c r="AT206" i="8"/>
  <c r="AS206" i="8" s="1"/>
  <c r="AR206" i="8" s="1"/>
  <c r="AQ206" i="8" s="1"/>
  <c r="AP206" i="8" s="1"/>
  <c r="AO206" i="8" s="1"/>
  <c r="AN206" i="8" s="1"/>
  <c r="AM206" i="8" s="1"/>
  <c r="AL206" i="8" s="1"/>
  <c r="I188" i="8"/>
  <c r="S188" i="8"/>
  <c r="U188" i="8" s="1"/>
  <c r="AC188" i="8"/>
  <c r="V188" i="8"/>
  <c r="AB188" i="8"/>
  <c r="AT280" i="8"/>
  <c r="AS280" i="8"/>
  <c r="AR280" i="8" s="1"/>
  <c r="AQ280" i="8" s="1"/>
  <c r="AP280" i="8" s="1"/>
  <c r="AO280" i="8" s="1"/>
  <c r="AN280" i="8" s="1"/>
  <c r="AM280" i="8" s="1"/>
  <c r="AL280" i="8" s="1"/>
  <c r="J65" i="8"/>
  <c r="AC65" i="8"/>
  <c r="AB65" i="8"/>
  <c r="S65" i="8"/>
  <c r="U65" i="8" s="1"/>
  <c r="AT286" i="8"/>
  <c r="AS286" i="8" s="1"/>
  <c r="AR286" i="8" s="1"/>
  <c r="AQ286" i="8" s="1"/>
  <c r="AP286" i="8" s="1"/>
  <c r="AO286" i="8" s="1"/>
  <c r="AN286" i="8" s="1"/>
  <c r="AM286" i="8" s="1"/>
  <c r="AL286" i="8" s="1"/>
  <c r="K305" i="8"/>
  <c r="S305" i="8"/>
  <c r="U305" i="8" s="1"/>
  <c r="AC305" i="8"/>
  <c r="V305" i="8"/>
  <c r="AB305" i="8"/>
  <c r="H43" i="8"/>
  <c r="AC43" i="8"/>
  <c r="V43" i="8"/>
  <c r="S204" i="8"/>
  <c r="U204" i="8" s="1"/>
  <c r="K237" i="8"/>
  <c r="S237" i="8"/>
  <c r="U237" i="8" s="1"/>
  <c r="AC237" i="8"/>
  <c r="V237" i="8"/>
  <c r="AB237" i="8"/>
  <c r="AT629" i="8"/>
  <c r="AS629" i="8" s="1"/>
  <c r="AR629" i="8" s="1"/>
  <c r="AQ629" i="8" s="1"/>
  <c r="AP629" i="8" s="1"/>
  <c r="AO629" i="8" s="1"/>
  <c r="AN629" i="8" s="1"/>
  <c r="AM629" i="8" s="1"/>
  <c r="AL629" i="8" s="1"/>
  <c r="AT575" i="8"/>
  <c r="AS575" i="8" s="1"/>
  <c r="AR575" i="8" s="1"/>
  <c r="AQ575" i="8" s="1"/>
  <c r="AP575" i="8" s="1"/>
  <c r="AO575" i="8" s="1"/>
  <c r="AN575" i="8" s="1"/>
  <c r="AM575" i="8" s="1"/>
  <c r="AL575" i="8" s="1"/>
  <c r="K290" i="8"/>
  <c r="AC290" i="8"/>
  <c r="S290" i="8"/>
  <c r="U290" i="8" s="1"/>
  <c r="V290" i="8"/>
  <c r="AT485" i="8"/>
  <c r="AS485" i="8" s="1"/>
  <c r="AR485" i="8" s="1"/>
  <c r="AQ485" i="8" s="1"/>
  <c r="AP485" i="8" s="1"/>
  <c r="AO485" i="8" s="1"/>
  <c r="AN485" i="8" s="1"/>
  <c r="AM485" i="8" s="1"/>
  <c r="AL485" i="8" s="1"/>
  <c r="AT560" i="8"/>
  <c r="AS560" i="8" s="1"/>
  <c r="AR560" i="8" s="1"/>
  <c r="AQ560" i="8" s="1"/>
  <c r="AP560" i="8" s="1"/>
  <c r="AO560" i="8" s="1"/>
  <c r="AN560" i="8" s="1"/>
  <c r="AM560" i="8" s="1"/>
  <c r="AL560" i="8" s="1"/>
  <c r="AT613" i="8"/>
  <c r="AS613" i="8" s="1"/>
  <c r="AR613" i="8" s="1"/>
  <c r="AQ613" i="8" s="1"/>
  <c r="AP613" i="8" s="1"/>
  <c r="AO613" i="8" s="1"/>
  <c r="AN613" i="8" s="1"/>
  <c r="AM613" i="8" s="1"/>
  <c r="AL613" i="8" s="1"/>
  <c r="AT34" i="8"/>
  <c r="AS34" i="8" s="1"/>
  <c r="AR34" i="8" s="1"/>
  <c r="AQ34" i="8" s="1"/>
  <c r="AP34" i="8" s="1"/>
  <c r="AO34" i="8" s="1"/>
  <c r="AN34" i="8" s="1"/>
  <c r="AM34" i="8" s="1"/>
  <c r="AL34" i="8" s="1"/>
  <c r="AT580" i="8"/>
  <c r="AS580" i="8" s="1"/>
  <c r="AR580" i="8" s="1"/>
  <c r="AQ580" i="8" s="1"/>
  <c r="AP580" i="8" s="1"/>
  <c r="AO580" i="8" s="1"/>
  <c r="AN580" i="8" s="1"/>
  <c r="AM580" i="8" s="1"/>
  <c r="AL580" i="8" s="1"/>
  <c r="AI607" i="8"/>
  <c r="AJ607" i="8"/>
  <c r="AK607" i="8"/>
  <c r="K602" i="8"/>
  <c r="AC602" i="8"/>
  <c r="V602" i="8"/>
  <c r="S602" i="8"/>
  <c r="U602" i="8" s="1"/>
  <c r="S567" i="8"/>
  <c r="U567" i="8" s="1"/>
  <c r="S646" i="8"/>
  <c r="U646" i="8" s="1"/>
  <c r="AT148" i="8"/>
  <c r="AS148" i="8" s="1"/>
  <c r="AR148" i="8" s="1"/>
  <c r="AQ148" i="8" s="1"/>
  <c r="AP148" i="8" s="1"/>
  <c r="AO148" i="8" s="1"/>
  <c r="AN148" i="8" s="1"/>
  <c r="AM148" i="8" s="1"/>
  <c r="AL148" i="8" s="1"/>
  <c r="I136" i="8"/>
  <c r="S136" i="8"/>
  <c r="U136" i="8" s="1"/>
  <c r="V136" i="8"/>
  <c r="AC136" i="8"/>
  <c r="AH235" i="8"/>
  <c r="AA235" i="8" s="1"/>
  <c r="AB338" i="8"/>
  <c r="AH217" i="8"/>
  <c r="AA217" i="8" s="1"/>
  <c r="AH407" i="8"/>
  <c r="AA407" i="8" s="1"/>
  <c r="AH399" i="8"/>
  <c r="AA399" i="8" s="1"/>
  <c r="AH383" i="8"/>
  <c r="AA383" i="8" s="1"/>
  <c r="AE100" i="8"/>
  <c r="AE97" i="8"/>
  <c r="AC637" i="8"/>
  <c r="S644" i="8"/>
  <c r="U644" i="8" s="1"/>
  <c r="S640" i="8"/>
  <c r="U640" i="8" s="1"/>
  <c r="S643" i="8"/>
  <c r="U643" i="8" s="1"/>
  <c r="S638" i="8"/>
  <c r="U638" i="8" s="1"/>
  <c r="S633" i="8"/>
  <c r="U633" i="8" s="1"/>
  <c r="I212" i="8"/>
  <c r="AB212" i="8"/>
  <c r="V212" i="8"/>
  <c r="AC212" i="8"/>
  <c r="K236" i="8"/>
  <c r="V236" i="8"/>
  <c r="AC236" i="8"/>
  <c r="I313" i="8"/>
  <c r="AC313" i="8"/>
  <c r="AB313" i="8"/>
  <c r="AT43" i="8"/>
  <c r="AS43" i="8" s="1"/>
  <c r="AR43" i="8" s="1"/>
  <c r="AQ43" i="8" s="1"/>
  <c r="AP43" i="8" s="1"/>
  <c r="AO43" i="8" s="1"/>
  <c r="AN43" i="8" s="1"/>
  <c r="AM43" i="8" s="1"/>
  <c r="AL43" i="8" s="1"/>
  <c r="AT307" i="8"/>
  <c r="AS307" i="8" s="1"/>
  <c r="AR307" i="8" s="1"/>
  <c r="AQ307" i="8" s="1"/>
  <c r="AP307" i="8" s="1"/>
  <c r="AO307" i="8" s="1"/>
  <c r="AN307" i="8" s="1"/>
  <c r="AM307" i="8" s="1"/>
  <c r="AL307" i="8" s="1"/>
  <c r="S252" i="8"/>
  <c r="U252" i="8" s="1"/>
  <c r="AC173" i="8"/>
  <c r="I173" i="8"/>
  <c r="V173" i="8"/>
  <c r="AB173" i="8"/>
  <c r="AT581" i="8"/>
  <c r="AS581" i="8" s="1"/>
  <c r="AR581" i="8" s="1"/>
  <c r="AQ581" i="8" s="1"/>
  <c r="AP581" i="8" s="1"/>
  <c r="AO581" i="8" s="1"/>
  <c r="AN581" i="8" s="1"/>
  <c r="AM581" i="8" s="1"/>
  <c r="AL581" i="8" s="1"/>
  <c r="AT290" i="8"/>
  <c r="AS290" i="8" s="1"/>
  <c r="AR290" i="8" s="1"/>
  <c r="AQ290" i="8" s="1"/>
  <c r="AP290" i="8" s="1"/>
  <c r="AO290" i="8" s="1"/>
  <c r="AN290" i="8" s="1"/>
  <c r="AM290" i="8" s="1"/>
  <c r="AL290" i="8" s="1"/>
  <c r="K442" i="8"/>
  <c r="AC442" i="8"/>
  <c r="V442" i="8"/>
  <c r="AB442" i="8"/>
  <c r="AT489" i="8"/>
  <c r="AS489" i="8" s="1"/>
  <c r="AR489" i="8" s="1"/>
  <c r="AQ489" i="8" s="1"/>
  <c r="AP489" i="8" s="1"/>
  <c r="AO489" i="8" s="1"/>
  <c r="AN489" i="8" s="1"/>
  <c r="AM489" i="8" s="1"/>
  <c r="AL489" i="8" s="1"/>
  <c r="K619" i="8"/>
  <c r="V619" i="8"/>
  <c r="AC619" i="8"/>
  <c r="S628" i="8"/>
  <c r="U628" i="8" s="1"/>
  <c r="V628" i="8"/>
  <c r="AC628" i="8"/>
  <c r="AT595" i="8"/>
  <c r="AS595" i="8" s="1"/>
  <c r="AR595" i="8" s="1"/>
  <c r="AQ595" i="8" s="1"/>
  <c r="AP595" i="8" s="1"/>
  <c r="AO595" i="8" s="1"/>
  <c r="AN595" i="8" s="1"/>
  <c r="AM595" i="8" s="1"/>
  <c r="AL595" i="8" s="1"/>
  <c r="AT602" i="8"/>
  <c r="AS602" i="8" s="1"/>
  <c r="AR602" i="8" s="1"/>
  <c r="AQ602" i="8" s="1"/>
  <c r="AP602" i="8" s="1"/>
  <c r="AO602" i="8" s="1"/>
  <c r="AN602" i="8" s="1"/>
  <c r="AM602" i="8" s="1"/>
  <c r="AL602" i="8" s="1"/>
  <c r="AT567" i="8"/>
  <c r="AS567" i="8" s="1"/>
  <c r="AR567" i="8" s="1"/>
  <c r="AQ567" i="8" s="1"/>
  <c r="AP567" i="8" s="1"/>
  <c r="AO567" i="8" s="1"/>
  <c r="AN567" i="8" s="1"/>
  <c r="AM567" i="8" s="1"/>
  <c r="AL567" i="8" s="1"/>
  <c r="AI574" i="8"/>
  <c r="AK574" i="8"/>
  <c r="AJ574" i="8"/>
  <c r="K563" i="8"/>
  <c r="V563" i="8"/>
  <c r="AC563" i="8"/>
  <c r="S563" i="8"/>
  <c r="U563" i="8" s="1"/>
  <c r="S442" i="8"/>
  <c r="U442" i="8" s="1"/>
  <c r="AB277" i="8"/>
  <c r="AE277" i="8"/>
  <c r="AH219" i="8"/>
  <c r="AA219" i="8" s="1"/>
  <c r="I148" i="8"/>
  <c r="V148" i="8"/>
  <c r="S34" i="8"/>
  <c r="U34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540" i="8"/>
  <c r="AS540" i="8" s="1"/>
  <c r="AR540" i="8" s="1"/>
  <c r="AQ540" i="8" s="1"/>
  <c r="AP540" i="8" s="1"/>
  <c r="AO540" i="8" s="1"/>
  <c r="AN540" i="8" s="1"/>
  <c r="AM540" i="8" s="1"/>
  <c r="AL540" i="8" s="1"/>
  <c r="AH441" i="8"/>
  <c r="AA441" i="8" s="1"/>
  <c r="AH365" i="8"/>
  <c r="AH71" i="8"/>
  <c r="AA71" i="8" s="1"/>
  <c r="AH85" i="8"/>
  <c r="AA85" i="8" s="1"/>
  <c r="AH339" i="8"/>
  <c r="AA339" i="8" s="1"/>
  <c r="AH98" i="8"/>
  <c r="AA98" i="8" s="1"/>
  <c r="AE25" i="8"/>
  <c r="J299" i="8"/>
  <c r="AB299" i="8"/>
  <c r="S299" i="8"/>
  <c r="U299" i="8" s="1"/>
  <c r="V299" i="8"/>
  <c r="AC299" i="8"/>
  <c r="K220" i="8"/>
  <c r="AE220" i="8"/>
  <c r="V220" i="8"/>
  <c r="AC220" i="8"/>
  <c r="AB220" i="8"/>
  <c r="I280" i="8"/>
  <c r="V280" i="8"/>
  <c r="AC280" i="8"/>
  <c r="S280" i="8"/>
  <c r="U280" i="8" s="1"/>
  <c r="AT238" i="8"/>
  <c r="AS238" i="8" s="1"/>
  <c r="AR238" i="8" s="1"/>
  <c r="AQ238" i="8" s="1"/>
  <c r="AP238" i="8" s="1"/>
  <c r="AO238" i="8" s="1"/>
  <c r="AN238" i="8" s="1"/>
  <c r="AM238" i="8" s="1"/>
  <c r="AL238" i="8" s="1"/>
  <c r="S651" i="8"/>
  <c r="U651" i="8" s="1"/>
  <c r="AT268" i="8"/>
  <c r="AS268" i="8" s="1"/>
  <c r="AR268" i="8" s="1"/>
  <c r="AQ268" i="8" s="1"/>
  <c r="AP268" i="8" s="1"/>
  <c r="AO268" i="8" s="1"/>
  <c r="AN268" i="8" s="1"/>
  <c r="AM268" i="8" s="1"/>
  <c r="AL268" i="8" s="1"/>
  <c r="K347" i="8"/>
  <c r="V347" i="8"/>
  <c r="AC347" i="8"/>
  <c r="K257" i="8"/>
  <c r="AC257" i="8"/>
  <c r="V257" i="8"/>
  <c r="AB257" i="8"/>
  <c r="AE257" i="8"/>
  <c r="AT243" i="8"/>
  <c r="AS243" i="8" s="1"/>
  <c r="AR243" i="8" s="1"/>
  <c r="AQ243" i="8" s="1"/>
  <c r="AP243" i="8" s="1"/>
  <c r="AO243" i="8" s="1"/>
  <c r="AN243" i="8" s="1"/>
  <c r="AM243" i="8" s="1"/>
  <c r="AL243" i="8" s="1"/>
  <c r="K365" i="8"/>
  <c r="S365" i="8"/>
  <c r="U365" i="8" s="1"/>
  <c r="V365" i="8"/>
  <c r="AT616" i="8"/>
  <c r="AS616" i="8" s="1"/>
  <c r="AR616" i="8" s="1"/>
  <c r="AQ616" i="8" s="1"/>
  <c r="AP616" i="8" s="1"/>
  <c r="AO616" i="8" s="1"/>
  <c r="AN616" i="8" s="1"/>
  <c r="AM616" i="8" s="1"/>
  <c r="AL616" i="8" s="1"/>
  <c r="V507" i="8"/>
  <c r="AC507" i="8"/>
  <c r="I507" i="8"/>
  <c r="AT596" i="8"/>
  <c r="AS596" i="8" s="1"/>
  <c r="AR596" i="8" s="1"/>
  <c r="AQ596" i="8" s="1"/>
  <c r="AP596" i="8" s="1"/>
  <c r="AO596" i="8" s="1"/>
  <c r="AN596" i="8" s="1"/>
  <c r="AM596" i="8" s="1"/>
  <c r="AL596" i="8" s="1"/>
  <c r="AA474" i="8"/>
  <c r="I282" i="8"/>
  <c r="AC282" i="8"/>
  <c r="V282" i="8"/>
  <c r="S282" i="8"/>
  <c r="U282" i="8" s="1"/>
  <c r="AT599" i="8"/>
  <c r="AS599" i="8" s="1"/>
  <c r="AR599" i="8" s="1"/>
  <c r="AQ599" i="8" s="1"/>
  <c r="AP599" i="8" s="1"/>
  <c r="AO599" i="8" s="1"/>
  <c r="AN599" i="8" s="1"/>
  <c r="AM599" i="8" s="1"/>
  <c r="AL599" i="8" s="1"/>
  <c r="S619" i="8"/>
  <c r="U619" i="8" s="1"/>
  <c r="U137" i="8"/>
  <c r="AE137" i="8"/>
  <c r="AT604" i="8"/>
  <c r="AS604" i="8" s="1"/>
  <c r="AR604" i="8" s="1"/>
  <c r="AQ604" i="8" s="1"/>
  <c r="AP604" i="8" s="1"/>
  <c r="AO604" i="8" s="1"/>
  <c r="AN604" i="8" s="1"/>
  <c r="AM604" i="8" s="1"/>
  <c r="AL604" i="8" s="1"/>
  <c r="S173" i="8"/>
  <c r="U173" i="8" s="1"/>
  <c r="V65" i="8"/>
  <c r="AH587" i="8"/>
  <c r="AA587" i="8" s="1"/>
  <c r="AB315" i="8"/>
  <c r="AT136" i="8"/>
  <c r="AS136" i="8" s="1"/>
  <c r="AR136" i="8" s="1"/>
  <c r="AQ136" i="8" s="1"/>
  <c r="AP136" i="8" s="1"/>
  <c r="AO136" i="8" s="1"/>
  <c r="AN136" i="8" s="1"/>
  <c r="AM136" i="8" s="1"/>
  <c r="AL136" i="8" s="1"/>
  <c r="AC119" i="8"/>
  <c r="I119" i="8"/>
  <c r="V119" i="8"/>
  <c r="AH178" i="8"/>
  <c r="AA178" i="8" s="1"/>
  <c r="AH24" i="8"/>
  <c r="AA24" i="8" s="1"/>
  <c r="K540" i="8"/>
  <c r="S540" i="8"/>
  <c r="U540" i="8" s="1"/>
  <c r="V540" i="8"/>
  <c r="AC540" i="8"/>
  <c r="AH48" i="8"/>
  <c r="AA48" i="8" s="1"/>
  <c r="AH266" i="8"/>
  <c r="AA266" i="8" s="1"/>
  <c r="AH69" i="8"/>
  <c r="AA69" i="8" s="1"/>
  <c r="AH414" i="8"/>
  <c r="AA414" i="8" s="1"/>
  <c r="AH281" i="8"/>
  <c r="AA281" i="8" s="1"/>
  <c r="AH514" i="8"/>
  <c r="AA514" i="8" s="1"/>
  <c r="AH76" i="8"/>
  <c r="AA76" i="8" s="1"/>
  <c r="S148" i="8"/>
  <c r="U148" i="8" s="1"/>
  <c r="AE276" i="8"/>
  <c r="I231" i="8"/>
  <c r="AC231" i="8"/>
  <c r="V231" i="8"/>
  <c r="I205" i="8"/>
  <c r="V205" i="8"/>
  <c r="AC205" i="8"/>
  <c r="AB205" i="8"/>
  <c r="AT288" i="8"/>
  <c r="AS288" i="8" s="1"/>
  <c r="AR288" i="8" s="1"/>
  <c r="AQ288" i="8" s="1"/>
  <c r="AP288" i="8" s="1"/>
  <c r="AO288" i="8" s="1"/>
  <c r="AN288" i="8" s="1"/>
  <c r="AM288" i="8" s="1"/>
  <c r="AL288" i="8" s="1"/>
  <c r="K238" i="8"/>
  <c r="V238" i="8"/>
  <c r="AC238" i="8"/>
  <c r="I268" i="8"/>
  <c r="AC268" i="8"/>
  <c r="V268" i="8"/>
  <c r="S268" i="8"/>
  <c r="U268" i="8" s="1"/>
  <c r="K252" i="8"/>
  <c r="AC252" i="8"/>
  <c r="V252" i="8"/>
  <c r="AS589" i="8"/>
  <c r="AR589" i="8" s="1"/>
  <c r="AQ589" i="8" s="1"/>
  <c r="AP589" i="8" s="1"/>
  <c r="AO589" i="8" s="1"/>
  <c r="AN589" i="8" s="1"/>
  <c r="AM589" i="8" s="1"/>
  <c r="AL589" i="8" s="1"/>
  <c r="AT589" i="8"/>
  <c r="AA365" i="8"/>
  <c r="AT507" i="8"/>
  <c r="AS507" i="8" s="1"/>
  <c r="AR507" i="8" s="1"/>
  <c r="AQ507" i="8" s="1"/>
  <c r="AP507" i="8" s="1"/>
  <c r="AO507" i="8" s="1"/>
  <c r="AN507" i="8" s="1"/>
  <c r="AM507" i="8" s="1"/>
  <c r="AL507" i="8" s="1"/>
  <c r="S52" i="8"/>
  <c r="U52" i="8" s="1"/>
  <c r="AC52" i="8"/>
  <c r="V52" i="8"/>
  <c r="K474" i="8"/>
  <c r="V474" i="8"/>
  <c r="AC474" i="8"/>
  <c r="AB474" i="8"/>
  <c r="AE474" i="8"/>
  <c r="AT282" i="8"/>
  <c r="AS282" i="8" s="1"/>
  <c r="AR282" i="8" s="1"/>
  <c r="AQ282" i="8" s="1"/>
  <c r="AP282" i="8" s="1"/>
  <c r="AO282" i="8" s="1"/>
  <c r="AN282" i="8" s="1"/>
  <c r="AM282" i="8" s="1"/>
  <c r="AL282" i="8" s="1"/>
  <c r="AT621" i="8"/>
  <c r="AS621" i="8" s="1"/>
  <c r="AR621" i="8" s="1"/>
  <c r="AQ621" i="8" s="1"/>
  <c r="AP621" i="8" s="1"/>
  <c r="AO621" i="8" s="1"/>
  <c r="AN621" i="8" s="1"/>
  <c r="AM621" i="8" s="1"/>
  <c r="AL621" i="8" s="1"/>
  <c r="K516" i="8"/>
  <c r="V516" i="8"/>
  <c r="AC516" i="8"/>
  <c r="AB516" i="8"/>
  <c r="K404" i="8"/>
  <c r="S404" i="8"/>
  <c r="U404" i="8" s="1"/>
  <c r="V404" i="8"/>
  <c r="AC404" i="8"/>
  <c r="AB404" i="8"/>
  <c r="K609" i="8"/>
  <c r="V609" i="8"/>
  <c r="AC609" i="8"/>
  <c r="AJ584" i="8"/>
  <c r="AK584" i="8"/>
  <c r="AI584" i="8"/>
  <c r="AT563" i="8"/>
  <c r="AS563" i="8" s="1"/>
  <c r="AR563" i="8" s="1"/>
  <c r="AQ563" i="8" s="1"/>
  <c r="AP563" i="8" s="1"/>
  <c r="AO563" i="8" s="1"/>
  <c r="AN563" i="8" s="1"/>
  <c r="AM563" i="8" s="1"/>
  <c r="AL563" i="8" s="1"/>
  <c r="U93" i="8"/>
  <c r="S231" i="8"/>
  <c r="U231" i="8" s="1"/>
  <c r="AB303" i="8"/>
  <c r="AT99" i="8"/>
  <c r="AS99" i="8" s="1"/>
  <c r="AR99" i="8" s="1"/>
  <c r="AQ99" i="8" s="1"/>
  <c r="AP99" i="8" s="1"/>
  <c r="AO99" i="8" s="1"/>
  <c r="AN99" i="8" s="1"/>
  <c r="AM99" i="8" s="1"/>
  <c r="AL99" i="8" s="1"/>
  <c r="AT119" i="8"/>
  <c r="AS119" i="8" s="1"/>
  <c r="AR119" i="8" s="1"/>
  <c r="AQ119" i="8" s="1"/>
  <c r="AP119" i="8" s="1"/>
  <c r="AO119" i="8" s="1"/>
  <c r="AN119" i="8" s="1"/>
  <c r="AM119" i="8" s="1"/>
  <c r="AL119" i="8" s="1"/>
  <c r="AT164" i="8"/>
  <c r="AS164" i="8" s="1"/>
  <c r="AR164" i="8" s="1"/>
  <c r="AQ164" i="8" s="1"/>
  <c r="AP164" i="8" s="1"/>
  <c r="AO164" i="8" s="1"/>
  <c r="AN164" i="8" s="1"/>
  <c r="AM164" i="8" s="1"/>
  <c r="AL164" i="8" s="1"/>
  <c r="AB296" i="8"/>
  <c r="K271" i="8"/>
  <c r="AC271" i="8"/>
  <c r="S271" i="8"/>
  <c r="U271" i="8" s="1"/>
  <c r="V271" i="8"/>
  <c r="AB531" i="8"/>
  <c r="AE531" i="8"/>
  <c r="AB246" i="8"/>
  <c r="AE246" i="8"/>
  <c r="AB283" i="8"/>
  <c r="AE283" i="8"/>
  <c r="AB160" i="8"/>
  <c r="AE112" i="8"/>
  <c r="AB112" i="8"/>
  <c r="AE149" i="8"/>
  <c r="AB149" i="8"/>
  <c r="AB409" i="8"/>
  <c r="AB208" i="8"/>
  <c r="AE208" i="8"/>
  <c r="AE326" i="8"/>
  <c r="AB326" i="8"/>
  <c r="S627" i="8"/>
  <c r="U627" i="8" s="1"/>
  <c r="I22" i="8"/>
  <c r="AC22" i="8"/>
  <c r="V22" i="8"/>
  <c r="AB22" i="8"/>
  <c r="AT216" i="8"/>
  <c r="AS216" i="8" s="1"/>
  <c r="AR216" i="8" s="1"/>
  <c r="AQ216" i="8" s="1"/>
  <c r="AP216" i="8" s="1"/>
  <c r="AO216" i="8" s="1"/>
  <c r="AN216" i="8" s="1"/>
  <c r="AM216" i="8" s="1"/>
  <c r="AL216" i="8" s="1"/>
  <c r="AC253" i="8"/>
  <c r="V253" i="8"/>
  <c r="S253" i="8"/>
  <c r="U253" i="8" s="1"/>
  <c r="I221" i="8"/>
  <c r="AC221" i="8"/>
  <c r="V221" i="8"/>
  <c r="AB221" i="8"/>
  <c r="K294" i="8"/>
  <c r="AB294" i="8"/>
  <c r="AC294" i="8"/>
  <c r="V294" i="8"/>
  <c r="S294" i="8"/>
  <c r="U294" i="8" s="1"/>
  <c r="AT577" i="8"/>
  <c r="AS577" i="8" s="1"/>
  <c r="AR577" i="8" s="1"/>
  <c r="AQ577" i="8" s="1"/>
  <c r="AP577" i="8" s="1"/>
  <c r="AO577" i="8" s="1"/>
  <c r="AN577" i="8" s="1"/>
  <c r="AM577" i="8" s="1"/>
  <c r="AL577" i="8" s="1"/>
  <c r="AT30" i="8"/>
  <c r="AS30" i="8" s="1"/>
  <c r="AR30" i="8" s="1"/>
  <c r="AQ30" i="8" s="1"/>
  <c r="AP30" i="8" s="1"/>
  <c r="AO30" i="8" s="1"/>
  <c r="AN30" i="8" s="1"/>
  <c r="AM30" i="8" s="1"/>
  <c r="AL30" i="8" s="1"/>
  <c r="I275" i="8"/>
  <c r="V275" i="8"/>
  <c r="AT330" i="8"/>
  <c r="AS330" i="8" s="1"/>
  <c r="AR330" i="8" s="1"/>
  <c r="AQ330" i="8" s="1"/>
  <c r="AP330" i="8" s="1"/>
  <c r="AO330" i="8" s="1"/>
  <c r="AN330" i="8" s="1"/>
  <c r="AM330" i="8" s="1"/>
  <c r="AL330" i="8" s="1"/>
  <c r="AT600" i="8"/>
  <c r="AS600" i="8" s="1"/>
  <c r="AR600" i="8" s="1"/>
  <c r="AQ600" i="8" s="1"/>
  <c r="AP600" i="8" s="1"/>
  <c r="AO600" i="8" s="1"/>
  <c r="AN600" i="8" s="1"/>
  <c r="AM600" i="8" s="1"/>
  <c r="AL600" i="8" s="1"/>
  <c r="AT624" i="8"/>
  <c r="AS624" i="8" s="1"/>
  <c r="AR624" i="8" s="1"/>
  <c r="AQ624" i="8" s="1"/>
  <c r="AP624" i="8" s="1"/>
  <c r="AO624" i="8" s="1"/>
  <c r="AN624" i="8" s="1"/>
  <c r="AM624" i="8" s="1"/>
  <c r="AL624" i="8" s="1"/>
  <c r="AT52" i="8"/>
  <c r="AS52" i="8" s="1"/>
  <c r="AR52" i="8" s="1"/>
  <c r="AQ52" i="8" s="1"/>
  <c r="AP52" i="8" s="1"/>
  <c r="AO52" i="8" s="1"/>
  <c r="AN52" i="8" s="1"/>
  <c r="AM52" i="8" s="1"/>
  <c r="AL52" i="8" s="1"/>
  <c r="AT592" i="8"/>
  <c r="AS592" i="8" s="1"/>
  <c r="AR592" i="8" s="1"/>
  <c r="AQ592" i="8" s="1"/>
  <c r="AP592" i="8" s="1"/>
  <c r="AO592" i="8" s="1"/>
  <c r="AN592" i="8" s="1"/>
  <c r="AM592" i="8" s="1"/>
  <c r="AL592" i="8" s="1"/>
  <c r="S346" i="8"/>
  <c r="U346" i="8" s="1"/>
  <c r="AC346" i="8"/>
  <c r="K346" i="8"/>
  <c r="V346" i="8"/>
  <c r="AI630" i="8"/>
  <c r="AJ630" i="8"/>
  <c r="AK630" i="8"/>
  <c r="S599" i="8"/>
  <c r="U599" i="8" s="1"/>
  <c r="V599" i="8"/>
  <c r="AC599" i="8"/>
  <c r="AT619" i="8"/>
  <c r="AS619" i="8" s="1"/>
  <c r="AR619" i="8" s="1"/>
  <c r="AQ619" i="8" s="1"/>
  <c r="AP619" i="8" s="1"/>
  <c r="AO619" i="8" s="1"/>
  <c r="AN619" i="8" s="1"/>
  <c r="AM619" i="8" s="1"/>
  <c r="AL619" i="8" s="1"/>
  <c r="K439" i="8"/>
  <c r="AC439" i="8"/>
  <c r="V439" i="8"/>
  <c r="AT609" i="8"/>
  <c r="AS609" i="8" s="1"/>
  <c r="AR609" i="8" s="1"/>
  <c r="AQ609" i="8" s="1"/>
  <c r="AP609" i="8" s="1"/>
  <c r="AO609" i="8" s="1"/>
  <c r="AN609" i="8" s="1"/>
  <c r="AM609" i="8" s="1"/>
  <c r="AL609" i="8" s="1"/>
  <c r="AT565" i="8"/>
  <c r="AS565" i="8" s="1"/>
  <c r="AR565" i="8" s="1"/>
  <c r="AQ565" i="8" s="1"/>
  <c r="AP565" i="8" s="1"/>
  <c r="AO565" i="8" s="1"/>
  <c r="AN565" i="8" s="1"/>
  <c r="AM565" i="8" s="1"/>
  <c r="AL565" i="8" s="1"/>
  <c r="S22" i="8"/>
  <c r="U22" i="8" s="1"/>
  <c r="U63" i="8"/>
  <c r="AE63" i="8"/>
  <c r="AH203" i="8"/>
  <c r="AA203" i="8" s="1"/>
  <c r="AB273" i="8"/>
  <c r="AE273" i="8"/>
  <c r="AB578" i="8"/>
  <c r="AE578" i="8"/>
  <c r="AT26" i="8"/>
  <c r="AS26" i="8" s="1"/>
  <c r="AR26" i="8" s="1"/>
  <c r="AQ26" i="8" s="1"/>
  <c r="AP26" i="8" s="1"/>
  <c r="AO26" i="8" s="1"/>
  <c r="AN26" i="8" s="1"/>
  <c r="AM26" i="8" s="1"/>
  <c r="AL26" i="8" s="1"/>
  <c r="I99" i="8"/>
  <c r="S99" i="8"/>
  <c r="U99" i="8" s="1"/>
  <c r="V99" i="8"/>
  <c r="AC99" i="8"/>
  <c r="S127" i="8"/>
  <c r="U127" i="8" s="1"/>
  <c r="AC304" i="8"/>
  <c r="K304" i="8"/>
  <c r="V304" i="8"/>
  <c r="AH606" i="8"/>
  <c r="AA606" i="8" s="1"/>
  <c r="AH36" i="8"/>
  <c r="AA36" i="8" s="1"/>
  <c r="AH197" i="8"/>
  <c r="AA197" i="8" s="1"/>
  <c r="AB135" i="8"/>
  <c r="AH412" i="8"/>
  <c r="AA412" i="8" s="1"/>
  <c r="AE167" i="8"/>
  <c r="AB167" i="8"/>
  <c r="AH413" i="8"/>
  <c r="AA413" i="8" s="1"/>
  <c r="AH50" i="8"/>
  <c r="AA50" i="8" s="1"/>
  <c r="AE189" i="8"/>
  <c r="AB189" i="8"/>
  <c r="AB184" i="8"/>
  <c r="I288" i="8"/>
  <c r="V288" i="8"/>
  <c r="AC288" i="8"/>
  <c r="S288" i="8"/>
  <c r="U288" i="8" s="1"/>
  <c r="K234" i="8"/>
  <c r="AC234" i="8"/>
  <c r="V234" i="8"/>
  <c r="AT297" i="8"/>
  <c r="AS297" i="8" s="1"/>
  <c r="AR297" i="8" s="1"/>
  <c r="AQ297" i="8" s="1"/>
  <c r="AP297" i="8" s="1"/>
  <c r="AO297" i="8" s="1"/>
  <c r="AN297" i="8" s="1"/>
  <c r="AM297" i="8" s="1"/>
  <c r="AL297" i="8" s="1"/>
  <c r="AC275" i="8"/>
  <c r="S275" i="8"/>
  <c r="U275" i="8" s="1"/>
  <c r="AT336" i="8"/>
  <c r="AS336" i="8" s="1"/>
  <c r="AR336" i="8" s="1"/>
  <c r="AQ336" i="8" s="1"/>
  <c r="AP336" i="8" s="1"/>
  <c r="AO336" i="8" s="1"/>
  <c r="AN336" i="8" s="1"/>
  <c r="AM336" i="8" s="1"/>
  <c r="AL336" i="8" s="1"/>
  <c r="K375" i="8"/>
  <c r="S375" i="8"/>
  <c r="U375" i="8" s="1"/>
  <c r="V375" i="8"/>
  <c r="AC375" i="8"/>
  <c r="AB375" i="8"/>
  <c r="AC624" i="8"/>
  <c r="K624" i="8"/>
  <c r="V624" i="8"/>
  <c r="AT346" i="8"/>
  <c r="AS346" i="8" s="1"/>
  <c r="AR346" i="8" s="1"/>
  <c r="AQ346" i="8" s="1"/>
  <c r="AP346" i="8" s="1"/>
  <c r="AO346" i="8" s="1"/>
  <c r="AN346" i="8" s="1"/>
  <c r="AM346" i="8" s="1"/>
  <c r="AL346" i="8" s="1"/>
  <c r="S516" i="8"/>
  <c r="U516" i="8" s="1"/>
  <c r="AT611" i="8"/>
  <c r="AS611" i="8" s="1"/>
  <c r="AR611" i="8" s="1"/>
  <c r="AQ611" i="8" s="1"/>
  <c r="AP611" i="8" s="1"/>
  <c r="AO611" i="8" s="1"/>
  <c r="AN611" i="8" s="1"/>
  <c r="AM611" i="8" s="1"/>
  <c r="AL611" i="8" s="1"/>
  <c r="S439" i="8"/>
  <c r="U439" i="8" s="1"/>
  <c r="V614" i="8"/>
  <c r="K614" i="8"/>
  <c r="AC614" i="8"/>
  <c r="S43" i="8"/>
  <c r="U43" i="8" s="1"/>
  <c r="AH562" i="8"/>
  <c r="AA562" i="8" s="1"/>
  <c r="S632" i="8"/>
  <c r="U632" i="8" s="1"/>
  <c r="I26" i="8"/>
  <c r="V26" i="8"/>
  <c r="AC26" i="8"/>
  <c r="I111" i="8"/>
  <c r="S111" i="8"/>
  <c r="U111" i="8" s="1"/>
  <c r="V111" i="8"/>
  <c r="AC111" i="8"/>
  <c r="S164" i="8"/>
  <c r="U164" i="8" s="1"/>
  <c r="AH214" i="8"/>
  <c r="AA214" i="8" s="1"/>
  <c r="AH159" i="8"/>
  <c r="AA159" i="8" s="1"/>
  <c r="AH331" i="8"/>
  <c r="AA331" i="8" s="1"/>
  <c r="AB318" i="8"/>
  <c r="AB265" i="8"/>
  <c r="AH274" i="8"/>
  <c r="AA274" i="8" s="1"/>
  <c r="AE138" i="8"/>
  <c r="AJ645" i="8"/>
  <c r="AK645" i="8"/>
  <c r="AI645" i="8"/>
  <c r="AE165" i="8"/>
  <c r="AH634" i="8"/>
  <c r="AA634" i="8" s="1"/>
  <c r="O632" i="8"/>
  <c r="O637" i="8"/>
  <c r="O641" i="8"/>
  <c r="O646" i="8"/>
  <c r="O651" i="8"/>
  <c r="O642" i="8"/>
  <c r="O631" i="8"/>
  <c r="O636" i="8"/>
  <c r="O640" i="8"/>
  <c r="O644" i="8"/>
  <c r="O650" i="8"/>
  <c r="O638" i="8"/>
  <c r="O647" i="8"/>
  <c r="O627" i="8"/>
  <c r="O635" i="8"/>
  <c r="O639" i="8"/>
  <c r="O643" i="8"/>
  <c r="O649" i="8"/>
  <c r="O652" i="8"/>
  <c r="O633" i="8"/>
  <c r="O393" i="8"/>
  <c r="O391" i="8"/>
  <c r="O474" i="8"/>
  <c r="O325" i="8"/>
  <c r="O311" i="8"/>
  <c r="O624" i="8"/>
  <c r="O519" i="8"/>
  <c r="O564" i="8"/>
  <c r="O591" i="8"/>
  <c r="O614" i="8"/>
  <c r="O605" i="8"/>
  <c r="O392" i="8"/>
  <c r="O517" i="8"/>
  <c r="O492" i="8"/>
  <c r="O283" i="8"/>
  <c r="O342" i="8"/>
  <c r="O567" i="8"/>
  <c r="O613" i="8"/>
  <c r="O277" i="8"/>
  <c r="O409" i="8"/>
  <c r="O587" i="8"/>
  <c r="O420" i="8"/>
  <c r="O453" i="8"/>
  <c r="O284" i="8"/>
  <c r="O366" i="8"/>
  <c r="O300" i="8"/>
  <c r="O566" i="8"/>
  <c r="O390" i="8"/>
  <c r="O310" i="8"/>
  <c r="O557" i="8"/>
  <c r="O611" i="8"/>
  <c r="O530" i="8"/>
  <c r="O615" i="8"/>
  <c r="O451" i="8"/>
  <c r="O317" i="8"/>
  <c r="O439" i="8"/>
  <c r="O435" i="8"/>
  <c r="O328" i="8"/>
  <c r="O489" i="8"/>
  <c r="O271" i="8"/>
  <c r="O549" i="8"/>
  <c r="O327" i="8"/>
  <c r="O529" i="8"/>
  <c r="O593" i="8"/>
  <c r="O401" i="8"/>
  <c r="O332" i="8"/>
  <c r="O313" i="8"/>
  <c r="O407" i="8"/>
  <c r="O319" i="8"/>
  <c r="O312" i="8"/>
  <c r="O423" i="8"/>
  <c r="O609" i="8"/>
  <c r="O348" i="8"/>
  <c r="O344" i="8"/>
  <c r="O408" i="8"/>
  <c r="O302" i="8"/>
  <c r="O626" i="8"/>
  <c r="O305" i="8"/>
  <c r="O268" i="8"/>
  <c r="O597" i="8"/>
  <c r="O315" i="8"/>
  <c r="O349" i="8"/>
  <c r="O414" i="8"/>
  <c r="O358" i="8"/>
  <c r="O563" i="8"/>
  <c r="O333" i="8"/>
  <c r="O617" i="8"/>
  <c r="O612" i="8"/>
  <c r="O553" i="8"/>
  <c r="O421" i="8"/>
  <c r="O340" i="8"/>
  <c r="O331" i="8"/>
  <c r="O292" i="8"/>
  <c r="O422" i="8"/>
  <c r="O314" i="8"/>
  <c r="O601" i="8"/>
  <c r="O559" i="8"/>
  <c r="O322" i="8"/>
  <c r="O442" i="8"/>
  <c r="O571" i="8"/>
  <c r="O386" i="8"/>
  <c r="O584" i="8"/>
  <c r="O417" i="8"/>
  <c r="O622" i="8"/>
  <c r="O600" i="8"/>
  <c r="O461" i="8"/>
  <c r="O450" i="8"/>
  <c r="O562" i="8"/>
  <c r="O282" i="8"/>
  <c r="O599" i="8"/>
  <c r="O558" i="8"/>
  <c r="O301" i="8"/>
  <c r="O586" i="8"/>
  <c r="O520" i="8"/>
  <c r="O438" i="8"/>
  <c r="O491" i="8"/>
  <c r="O361" i="8"/>
  <c r="O620" i="8"/>
  <c r="O540" i="8"/>
  <c r="O419" i="8"/>
  <c r="O592" i="8"/>
  <c r="O448" i="8"/>
  <c r="O346" i="8"/>
  <c r="O297" i="8"/>
  <c r="O582" i="8"/>
  <c r="O383" i="8"/>
  <c r="O275" i="8"/>
  <c r="O336" i="8"/>
  <c r="O316" i="8"/>
  <c r="O360" i="8"/>
  <c r="O602" i="8"/>
  <c r="O341" i="8"/>
  <c r="O437" i="8"/>
  <c r="O570" i="8"/>
  <c r="O565" i="8"/>
  <c r="O381" i="8"/>
  <c r="O321" i="8"/>
  <c r="O594" i="8"/>
  <c r="O330" i="8"/>
  <c r="O579" i="8"/>
  <c r="O556" i="8"/>
  <c r="O402" i="8"/>
  <c r="O337" i="8"/>
  <c r="O531" i="8"/>
  <c r="O608" i="8"/>
  <c r="O415" i="8"/>
  <c r="O394" i="8"/>
  <c r="O389" i="8"/>
  <c r="O395" i="8"/>
  <c r="O606" i="8"/>
  <c r="O441" i="8"/>
  <c r="O278" i="8"/>
  <c r="O273" i="8"/>
  <c r="O604" i="8"/>
  <c r="O295" i="8"/>
  <c r="O338" i="8"/>
  <c r="O575" i="8"/>
  <c r="O590" i="8"/>
  <c r="O326" i="8"/>
  <c r="O382" i="8"/>
  <c r="O539" i="8"/>
  <c r="O345" i="8"/>
  <c r="O290" i="8"/>
  <c r="O554" i="8"/>
  <c r="O569" i="8"/>
  <c r="O281" i="8"/>
  <c r="O628" i="8"/>
  <c r="O339" i="8"/>
  <c r="O555" i="8"/>
  <c r="O621" i="8"/>
  <c r="O485" i="8"/>
  <c r="O286" i="8"/>
  <c r="O578" i="8"/>
  <c r="O320" i="8"/>
  <c r="O270" i="8"/>
  <c r="O583" i="8"/>
  <c r="O413" i="8"/>
  <c r="O596" i="8"/>
  <c r="O623" i="8"/>
  <c r="O573" i="8"/>
  <c r="O412" i="8"/>
  <c r="O515" i="8"/>
  <c r="O585" i="8"/>
  <c r="O294" i="8"/>
  <c r="O598" i="8"/>
  <c r="O306" i="8"/>
  <c r="O350" i="8"/>
  <c r="O431" i="8"/>
  <c r="O634" i="8"/>
  <c r="O630" i="8"/>
  <c r="O619" i="8"/>
  <c r="O304" i="8"/>
  <c r="O405" i="8"/>
  <c r="O272" i="8"/>
  <c r="O577" i="8"/>
  <c r="O572" i="8"/>
  <c r="O629" i="8"/>
  <c r="O462" i="8"/>
  <c r="O618" i="8"/>
  <c r="O406" i="8"/>
  <c r="O329" i="8"/>
  <c r="O518" i="8"/>
  <c r="O309" i="8"/>
  <c r="O610" i="8"/>
  <c r="O396" i="8"/>
  <c r="O269" i="8"/>
  <c r="O335" i="8"/>
  <c r="O289" i="8"/>
  <c r="O418" i="8"/>
  <c r="O375" i="8"/>
  <c r="O399" i="8"/>
  <c r="O397" i="8"/>
  <c r="O276" i="8"/>
  <c r="O521" i="8"/>
  <c r="O581" i="8"/>
  <c r="O645" i="8"/>
  <c r="O560" i="8"/>
  <c r="O298" i="8"/>
  <c r="O280" i="8"/>
  <c r="O285" i="8"/>
  <c r="O514" i="8"/>
  <c r="O347" i="8"/>
  <c r="O507" i="8"/>
  <c r="O603" i="8"/>
  <c r="O410" i="8"/>
  <c r="O308" i="8"/>
  <c r="O482" i="8"/>
  <c r="O457" i="8"/>
  <c r="O296" i="8"/>
  <c r="O403" i="8"/>
  <c r="O576" i="8"/>
  <c r="O588" i="8"/>
  <c r="O416" i="8"/>
  <c r="O291" i="8"/>
  <c r="C15" i="8"/>
  <c r="C18" i="8" s="1"/>
  <c r="O595" i="8"/>
  <c r="O299" i="8"/>
  <c r="O580" i="8"/>
  <c r="O365" i="8"/>
  <c r="O589" i="8"/>
  <c r="O440" i="8"/>
  <c r="O561" i="8"/>
  <c r="O287" i="8"/>
  <c r="O436" i="8"/>
  <c r="O343" i="8"/>
  <c r="O574" i="8"/>
  <c r="O324" i="8"/>
  <c r="O411" i="8"/>
  <c r="O288" i="8"/>
  <c r="O323" i="8"/>
  <c r="O279" i="8"/>
  <c r="O303" i="8"/>
  <c r="O616" i="8"/>
  <c r="O607" i="8"/>
  <c r="O293" i="8"/>
  <c r="O400" i="8"/>
  <c r="O625" i="8"/>
  <c r="O307" i="8"/>
  <c r="O318" i="8"/>
  <c r="O334" i="8"/>
  <c r="O274" i="8"/>
  <c r="O362" i="8"/>
  <c r="O404" i="8"/>
  <c r="O516" i="8"/>
  <c r="O398" i="8"/>
  <c r="O568" i="8"/>
  <c r="C16" i="8"/>
  <c r="D18" i="8" s="1"/>
  <c r="AT644" i="8"/>
  <c r="AS644" i="8" s="1"/>
  <c r="AR644" i="8" s="1"/>
  <c r="AQ644" i="8" s="1"/>
  <c r="AP644" i="8" s="1"/>
  <c r="AO644" i="8" s="1"/>
  <c r="AN644" i="8" s="1"/>
  <c r="AM644" i="8" s="1"/>
  <c r="AL644" i="8" s="1"/>
  <c r="S636" i="8"/>
  <c r="U636" i="8" s="1"/>
  <c r="V638" i="8"/>
  <c r="K638" i="8"/>
  <c r="AC638" i="8"/>
  <c r="V633" i="8"/>
  <c r="K633" i="8"/>
  <c r="AC633" i="8"/>
  <c r="AT632" i="8"/>
  <c r="AS632" i="8" s="1"/>
  <c r="AR632" i="8" s="1"/>
  <c r="AQ632" i="8" s="1"/>
  <c r="AP632" i="8" s="1"/>
  <c r="AO632" i="8" s="1"/>
  <c r="AN632" i="8" s="1"/>
  <c r="AM632" i="8" s="1"/>
  <c r="AL632" i="8" s="1"/>
  <c r="AT651" i="8"/>
  <c r="AS651" i="8" s="1"/>
  <c r="AR651" i="8" s="1"/>
  <c r="AQ651" i="8" s="1"/>
  <c r="AP651" i="8" s="1"/>
  <c r="AO651" i="8" s="1"/>
  <c r="AN651" i="8" s="1"/>
  <c r="AM651" i="8" s="1"/>
  <c r="AL651" i="8" s="1"/>
  <c r="AT627" i="8"/>
  <c r="AS627" i="8" s="1"/>
  <c r="AR627" i="8" s="1"/>
  <c r="AQ627" i="8" s="1"/>
  <c r="AP627" i="8" s="1"/>
  <c r="AO627" i="8" s="1"/>
  <c r="AN627" i="8" s="1"/>
  <c r="AM627" i="8" s="1"/>
  <c r="AL627" i="8" s="1"/>
  <c r="V647" i="8"/>
  <c r="K647" i="8"/>
  <c r="AC647" i="8"/>
  <c r="AT631" i="8"/>
  <c r="AS631" i="8" s="1"/>
  <c r="AR631" i="8" s="1"/>
  <c r="AQ631" i="8" s="1"/>
  <c r="AP631" i="8" s="1"/>
  <c r="AO631" i="8" s="1"/>
  <c r="AN631" i="8" s="1"/>
  <c r="AM631" i="8" s="1"/>
  <c r="AL631" i="8" s="1"/>
  <c r="AT639" i="8"/>
  <c r="AS639" i="8" s="1"/>
  <c r="AR639" i="8" s="1"/>
  <c r="AQ639" i="8" s="1"/>
  <c r="AP639" i="8" s="1"/>
  <c r="AO639" i="8" s="1"/>
  <c r="AN639" i="8" s="1"/>
  <c r="AM639" i="8" s="1"/>
  <c r="AL639" i="8" s="1"/>
  <c r="AT649" i="8"/>
  <c r="AS649" i="8" s="1"/>
  <c r="AR649" i="8" s="1"/>
  <c r="AQ649" i="8" s="1"/>
  <c r="AP649" i="8" s="1"/>
  <c r="AO649" i="8" s="1"/>
  <c r="AN649" i="8" s="1"/>
  <c r="AM649" i="8" s="1"/>
  <c r="AL649" i="8" s="1"/>
  <c r="V635" i="8"/>
  <c r="K635" i="8"/>
  <c r="AC635" i="8"/>
  <c r="AT640" i="8"/>
  <c r="AS640" i="8" s="1"/>
  <c r="AR640" i="8" s="1"/>
  <c r="AQ640" i="8" s="1"/>
  <c r="AP640" i="8" s="1"/>
  <c r="AO640" i="8" s="1"/>
  <c r="AN640" i="8" s="1"/>
  <c r="AM640" i="8" s="1"/>
  <c r="AL640" i="8" s="1"/>
  <c r="AT643" i="8"/>
  <c r="AS643" i="8" s="1"/>
  <c r="AR643" i="8" s="1"/>
  <c r="AQ643" i="8" s="1"/>
  <c r="AP643" i="8" s="1"/>
  <c r="AO643" i="8" s="1"/>
  <c r="AN643" i="8" s="1"/>
  <c r="AM643" i="8" s="1"/>
  <c r="AL643" i="8" s="1"/>
  <c r="K636" i="8"/>
  <c r="AC636" i="8"/>
  <c r="V636" i="8"/>
  <c r="S631" i="8"/>
  <c r="U631" i="8" s="1"/>
  <c r="S639" i="8"/>
  <c r="U639" i="8" s="1"/>
  <c r="S649" i="8"/>
  <c r="U649" i="8" s="1"/>
  <c r="AT637" i="8"/>
  <c r="AS637" i="8" s="1"/>
  <c r="AR637" i="8" s="1"/>
  <c r="AQ637" i="8" s="1"/>
  <c r="AP637" i="8" s="1"/>
  <c r="AO637" i="8" s="1"/>
  <c r="AN637" i="8" s="1"/>
  <c r="AM637" i="8" s="1"/>
  <c r="AL637" i="8" s="1"/>
  <c r="K644" i="8"/>
  <c r="AC644" i="8"/>
  <c r="V644" i="8"/>
  <c r="AT642" i="8"/>
  <c r="AS642" i="8" s="1"/>
  <c r="AR642" i="8" s="1"/>
  <c r="AQ642" i="8" s="1"/>
  <c r="AP642" i="8" s="1"/>
  <c r="AO642" i="8" s="1"/>
  <c r="AN642" i="8" s="1"/>
  <c r="AM642" i="8" s="1"/>
  <c r="AL642" i="8" s="1"/>
  <c r="AT652" i="8"/>
  <c r="AS652" i="8" s="1"/>
  <c r="AR652" i="8" s="1"/>
  <c r="AQ652" i="8" s="1"/>
  <c r="AP652" i="8" s="1"/>
  <c r="AO652" i="8" s="1"/>
  <c r="AN652" i="8" s="1"/>
  <c r="AM652" i="8" s="1"/>
  <c r="AL652" i="8" s="1"/>
  <c r="S642" i="8"/>
  <c r="U642" i="8" s="1"/>
  <c r="K631" i="8"/>
  <c r="AC631" i="8"/>
  <c r="V631" i="8"/>
  <c r="V639" i="8"/>
  <c r="K639" i="8"/>
  <c r="AC639" i="8"/>
  <c r="V649" i="8"/>
  <c r="K649" i="8"/>
  <c r="AC649" i="8"/>
  <c r="AT650" i="8"/>
  <c r="AS650" i="8" s="1"/>
  <c r="AR650" i="8" s="1"/>
  <c r="AQ650" i="8" s="1"/>
  <c r="AP650" i="8" s="1"/>
  <c r="AO650" i="8" s="1"/>
  <c r="AN650" i="8" s="1"/>
  <c r="AM650" i="8" s="1"/>
  <c r="AL650" i="8" s="1"/>
  <c r="AT641" i="8"/>
  <c r="AS641" i="8" s="1"/>
  <c r="AR641" i="8" s="1"/>
  <c r="AQ641" i="8" s="1"/>
  <c r="AP641" i="8" s="1"/>
  <c r="AO641" i="8" s="1"/>
  <c r="AN641" i="8" s="1"/>
  <c r="AM641" i="8" s="1"/>
  <c r="AL641" i="8" s="1"/>
  <c r="V627" i="8"/>
  <c r="K627" i="8"/>
  <c r="AC627" i="8"/>
  <c r="S652" i="8"/>
  <c r="U652" i="8" s="1"/>
  <c r="K640" i="8"/>
  <c r="AC640" i="8"/>
  <c r="V640" i="8"/>
  <c r="V643" i="8"/>
  <c r="K643" i="8"/>
  <c r="AC643" i="8"/>
  <c r="AT638" i="8"/>
  <c r="AS638" i="8" s="1"/>
  <c r="AR638" i="8" s="1"/>
  <c r="AQ638" i="8" s="1"/>
  <c r="AP638" i="8" s="1"/>
  <c r="AO638" i="8" s="1"/>
  <c r="AN638" i="8" s="1"/>
  <c r="AM638" i="8" s="1"/>
  <c r="AL638" i="8" s="1"/>
  <c r="AT633" i="8"/>
  <c r="AS633" i="8" s="1"/>
  <c r="AR633" i="8" s="1"/>
  <c r="AQ633" i="8" s="1"/>
  <c r="AP633" i="8" s="1"/>
  <c r="AO633" i="8" s="1"/>
  <c r="AN633" i="8" s="1"/>
  <c r="AM633" i="8" s="1"/>
  <c r="AL633" i="8" s="1"/>
  <c r="S650" i="8"/>
  <c r="U650" i="8" s="1"/>
  <c r="AT647" i="8"/>
  <c r="AS647" i="8" s="1"/>
  <c r="AR647" i="8" s="1"/>
  <c r="AQ647" i="8" s="1"/>
  <c r="AP647" i="8" s="1"/>
  <c r="AO647" i="8" s="1"/>
  <c r="AN647" i="8" s="1"/>
  <c r="AM647" i="8" s="1"/>
  <c r="AL647" i="8" s="1"/>
  <c r="V642" i="8"/>
  <c r="K642" i="8"/>
  <c r="AC642" i="8"/>
  <c r="AT635" i="8"/>
  <c r="AS635" i="8" s="1"/>
  <c r="AR635" i="8" s="1"/>
  <c r="AQ635" i="8" s="1"/>
  <c r="AP635" i="8" s="1"/>
  <c r="AO635" i="8" s="1"/>
  <c r="AN635" i="8" s="1"/>
  <c r="AM635" i="8" s="1"/>
  <c r="AL635" i="8" s="1"/>
  <c r="AT646" i="8"/>
  <c r="AS646" i="8" s="1"/>
  <c r="AR646" i="8" s="1"/>
  <c r="AQ646" i="8" s="1"/>
  <c r="AP646" i="8" s="1"/>
  <c r="AO646" i="8" s="1"/>
  <c r="AN646" i="8" s="1"/>
  <c r="AM646" i="8" s="1"/>
  <c r="AL646" i="8" s="1"/>
  <c r="V652" i="8"/>
  <c r="K652" i="8"/>
  <c r="AC652" i="8"/>
  <c r="S647" i="8"/>
  <c r="U647" i="8" s="1"/>
  <c r="AT636" i="8"/>
  <c r="AS636" i="8" s="1"/>
  <c r="AR636" i="8" s="1"/>
  <c r="AQ636" i="8" s="1"/>
  <c r="AP636" i="8" s="1"/>
  <c r="AO636" i="8" s="1"/>
  <c r="AN636" i="8" s="1"/>
  <c r="AM636" i="8" s="1"/>
  <c r="AL636" i="8" s="1"/>
  <c r="S635" i="8"/>
  <c r="U635" i="8" s="1"/>
  <c r="K650" i="8"/>
  <c r="AC650" i="8"/>
  <c r="V650" i="8"/>
  <c r="S636" i="6"/>
  <c r="U636" i="6" s="1"/>
  <c r="S630" i="6"/>
  <c r="U630" i="6" s="1"/>
  <c r="S110" i="6"/>
  <c r="U110" i="6" s="1"/>
  <c r="S618" i="6"/>
  <c r="U618" i="6" s="1"/>
  <c r="I186" i="6"/>
  <c r="V186" i="6"/>
  <c r="K303" i="6"/>
  <c r="V303" i="6"/>
  <c r="I131" i="6"/>
  <c r="V131" i="6"/>
  <c r="I143" i="6"/>
  <c r="V143" i="6"/>
  <c r="S390" i="6"/>
  <c r="U390" i="6" s="1"/>
  <c r="S575" i="6"/>
  <c r="U575" i="6" s="1"/>
  <c r="V406" i="6"/>
  <c r="K406" i="6"/>
  <c r="V347" i="6"/>
  <c r="K347" i="6"/>
  <c r="K322" i="6"/>
  <c r="V322" i="6"/>
  <c r="K343" i="6"/>
  <c r="V343" i="6"/>
  <c r="K436" i="6"/>
  <c r="V436" i="6"/>
  <c r="I90" i="6"/>
  <c r="V90" i="6"/>
  <c r="K390" i="6"/>
  <c r="V390" i="6"/>
  <c r="V575" i="6"/>
  <c r="K575" i="6"/>
  <c r="V440" i="6"/>
  <c r="K440" i="6"/>
  <c r="K159" i="6"/>
  <c r="V159" i="6"/>
  <c r="S90" i="6"/>
  <c r="U90" i="6" s="1"/>
  <c r="K287" i="6"/>
  <c r="V287" i="6"/>
  <c r="S159" i="6"/>
  <c r="U159" i="6" s="1"/>
  <c r="K402" i="6"/>
  <c r="V402" i="6"/>
  <c r="S440" i="6"/>
  <c r="U440" i="6" s="1"/>
  <c r="V528" i="6"/>
  <c r="K528" i="6"/>
  <c r="S394" i="6"/>
  <c r="U394" i="6" s="1"/>
  <c r="V394" i="6"/>
  <c r="K269" i="6"/>
  <c r="V269" i="6"/>
  <c r="K323" i="6"/>
  <c r="V323" i="6"/>
  <c r="I547" i="6"/>
  <c r="V547" i="6"/>
  <c r="S269" i="6"/>
  <c r="U269" i="6" s="1"/>
  <c r="I135" i="6"/>
  <c r="V135" i="6"/>
  <c r="I155" i="6"/>
  <c r="V155" i="6"/>
  <c r="V365" i="6"/>
  <c r="K365" i="6"/>
  <c r="K219" i="6"/>
  <c r="V219" i="6"/>
  <c r="S402" i="6"/>
  <c r="U402" i="6" s="1"/>
  <c r="K408" i="6"/>
  <c r="V408" i="6"/>
  <c r="K226" i="6"/>
  <c r="V226" i="6"/>
  <c r="S528" i="6"/>
  <c r="U528" i="6" s="1"/>
  <c r="K518" i="6"/>
  <c r="V518" i="6"/>
  <c r="S323" i="6"/>
  <c r="U323" i="6" s="1"/>
  <c r="S547" i="6"/>
  <c r="U547" i="6" s="1"/>
  <c r="S614" i="6"/>
  <c r="U614" i="6" s="1"/>
  <c r="I147" i="6"/>
  <c r="V147" i="6"/>
  <c r="S155" i="6"/>
  <c r="U155" i="6" s="1"/>
  <c r="I170" i="6"/>
  <c r="V170" i="6"/>
  <c r="S223" i="6"/>
  <c r="U223" i="6" s="1"/>
  <c r="I162" i="6"/>
  <c r="V162" i="6"/>
  <c r="S631" i="6"/>
  <c r="U631" i="6" s="1"/>
  <c r="S219" i="6"/>
  <c r="U219" i="6" s="1"/>
  <c r="S226" i="6"/>
  <c r="U226" i="6" s="1"/>
  <c r="K517" i="6"/>
  <c r="V517" i="6"/>
  <c r="S518" i="6"/>
  <c r="U518" i="6" s="1"/>
  <c r="K258" i="6"/>
  <c r="V258" i="6"/>
  <c r="V398" i="6"/>
  <c r="S365" i="6"/>
  <c r="U365" i="6" s="1"/>
  <c r="K285" i="6"/>
  <c r="V285" i="6"/>
  <c r="K574" i="6"/>
  <c r="V574" i="6"/>
  <c r="K218" i="6"/>
  <c r="V218" i="6"/>
  <c r="I210" i="6"/>
  <c r="V210" i="6"/>
  <c r="V245" i="6"/>
  <c r="I245" i="6"/>
  <c r="K266" i="6"/>
  <c r="V266" i="6"/>
  <c r="K271" i="6"/>
  <c r="V271" i="6"/>
  <c r="K410" i="6"/>
  <c r="V410" i="6"/>
  <c r="K242" i="6"/>
  <c r="V242" i="6"/>
  <c r="S245" i="6"/>
  <c r="U245" i="6" s="1"/>
  <c r="V307" i="6"/>
  <c r="K307" i="6"/>
  <c r="I106" i="6"/>
  <c r="V106" i="6"/>
  <c r="I382" i="6"/>
  <c r="V382" i="6"/>
  <c r="V554" i="6"/>
  <c r="K554" i="6"/>
  <c r="S266" i="6"/>
  <c r="U266" i="6" s="1"/>
  <c r="K566" i="6"/>
  <c r="V566" i="6"/>
  <c r="K298" i="6"/>
  <c r="V298" i="6"/>
  <c r="S410" i="6"/>
  <c r="U410" i="6" s="1"/>
  <c r="V414" i="6"/>
  <c r="K414" i="6"/>
  <c r="V639" i="6"/>
  <c r="I110" i="6"/>
  <c r="V110" i="6"/>
  <c r="K315" i="6"/>
  <c r="V315" i="6"/>
  <c r="S315" i="6"/>
  <c r="U315" i="6" s="1"/>
  <c r="V623" i="6"/>
  <c r="K295" i="6"/>
  <c r="V295" i="6"/>
  <c r="V335" i="6"/>
  <c r="K335" i="6"/>
  <c r="S106" i="6"/>
  <c r="U106" i="6" s="1"/>
  <c r="S382" i="6"/>
  <c r="U382" i="6" s="1"/>
  <c r="S554" i="6"/>
  <c r="U554" i="6" s="1"/>
  <c r="S566" i="6"/>
  <c r="U566" i="6" s="1"/>
  <c r="S298" i="6"/>
  <c r="U298" i="6" s="1"/>
  <c r="I282" i="6"/>
  <c r="V282" i="6"/>
  <c r="S287" i="6"/>
  <c r="U287" i="6" s="1"/>
  <c r="S489" i="6"/>
  <c r="U489" i="6" s="1"/>
  <c r="V489" i="6"/>
  <c r="S414" i="6"/>
  <c r="U414" i="6" s="1"/>
  <c r="S408" i="6"/>
  <c r="U408" i="6" s="1"/>
  <c r="V625" i="6"/>
  <c r="V630" i="6"/>
  <c r="K630" i="6"/>
  <c r="V624" i="6"/>
  <c r="K624" i="6"/>
  <c r="K619" i="6"/>
  <c r="V619" i="6"/>
  <c r="V614" i="6"/>
  <c r="K614" i="6"/>
  <c r="S624" i="6"/>
  <c r="U624" i="6" s="1"/>
  <c r="S619" i="6"/>
  <c r="U619" i="6" s="1"/>
  <c r="S626" i="6"/>
  <c r="U626" i="6" s="1"/>
  <c r="V629" i="6"/>
  <c r="V633" i="6"/>
  <c r="K633" i="6"/>
  <c r="V628" i="6"/>
  <c r="K628" i="6"/>
  <c r="V626" i="6"/>
  <c r="K626" i="6"/>
  <c r="S628" i="6"/>
  <c r="U628" i="6" s="1"/>
  <c r="V638" i="6"/>
  <c r="K638" i="6"/>
  <c r="V636" i="6"/>
  <c r="K636" i="6"/>
  <c r="V622" i="6"/>
  <c r="K622" i="6"/>
  <c r="S638" i="6"/>
  <c r="U638" i="6" s="1"/>
  <c r="S623" i="1"/>
  <c r="U623" i="1" s="1"/>
  <c r="S627" i="1"/>
  <c r="U627" i="1" s="1"/>
  <c r="V648" i="1"/>
  <c r="V634" i="1"/>
  <c r="P273" i="1"/>
  <c r="G273" i="1"/>
  <c r="G286" i="1"/>
  <c r="P286" i="1"/>
  <c r="V637" i="1"/>
  <c r="K637" i="1"/>
  <c r="G324" i="1"/>
  <c r="P324" i="1"/>
  <c r="G440" i="1"/>
  <c r="P440" i="1"/>
  <c r="S165" i="1"/>
  <c r="U165" i="1" s="1"/>
  <c r="S84" i="1"/>
  <c r="U84" i="1" s="1"/>
  <c r="S561" i="1"/>
  <c r="U561" i="1" s="1"/>
  <c r="G349" i="1"/>
  <c r="P349" i="1"/>
  <c r="K573" i="1"/>
  <c r="V573" i="1"/>
  <c r="S519" i="1"/>
  <c r="U519" i="1" s="1"/>
  <c r="V196" i="1"/>
  <c r="K517" i="1"/>
  <c r="V517" i="1"/>
  <c r="S193" i="1"/>
  <c r="U193" i="1" s="1"/>
  <c r="K307" i="1"/>
  <c r="V307" i="1"/>
  <c r="V129" i="1"/>
  <c r="K557" i="1"/>
  <c r="V557" i="1"/>
  <c r="S562" i="1"/>
  <c r="U562" i="1" s="1"/>
  <c r="V562" i="1"/>
  <c r="J165" i="1"/>
  <c r="V165" i="1"/>
  <c r="K561" i="1"/>
  <c r="V561" i="1"/>
  <c r="I193" i="1"/>
  <c r="V193" i="1"/>
  <c r="G312" i="1"/>
  <c r="P312" i="1"/>
  <c r="S312" i="1" s="1"/>
  <c r="U312" i="1" s="1"/>
  <c r="V628" i="1"/>
  <c r="K628" i="1"/>
  <c r="S557" i="1"/>
  <c r="U557" i="1" s="1"/>
  <c r="K538" i="1"/>
  <c r="V538" i="1"/>
  <c r="S538" i="1"/>
  <c r="U538" i="1" s="1"/>
  <c r="V633" i="1"/>
  <c r="K633" i="1"/>
  <c r="G438" i="1"/>
  <c r="P438" i="1"/>
  <c r="S68" i="1"/>
  <c r="U68" i="1" s="1"/>
  <c r="V68" i="1"/>
  <c r="H43" i="1"/>
  <c r="V43" i="1"/>
  <c r="G361" i="1"/>
  <c r="P361" i="1"/>
  <c r="S361" i="1" s="1"/>
  <c r="U361" i="1" s="1"/>
  <c r="K415" i="1"/>
  <c r="V415" i="1"/>
  <c r="G326" i="1"/>
  <c r="P326" i="1"/>
  <c r="G339" i="1"/>
  <c r="P339" i="1"/>
  <c r="S339" i="1" s="1"/>
  <c r="U339" i="1" s="1"/>
  <c r="S628" i="1"/>
  <c r="U628" i="1" s="1"/>
  <c r="G318" i="1"/>
  <c r="P318" i="1"/>
  <c r="K483" i="1"/>
  <c r="V483" i="1"/>
  <c r="S633" i="1"/>
  <c r="U633" i="1" s="1"/>
  <c r="V122" i="1"/>
  <c r="I122" i="1"/>
  <c r="G320" i="1"/>
  <c r="P320" i="1"/>
  <c r="S320" i="1" s="1"/>
  <c r="U320" i="1" s="1"/>
  <c r="G28" i="1"/>
  <c r="P28" i="1"/>
  <c r="I192" i="1"/>
  <c r="V192" i="1"/>
  <c r="K556" i="1"/>
  <c r="V556" i="1"/>
  <c r="V329" i="1"/>
  <c r="K329" i="1"/>
  <c r="G266" i="1"/>
  <c r="P266" i="1"/>
  <c r="I120" i="1"/>
  <c r="V120" i="1"/>
  <c r="G303" i="1"/>
  <c r="P303" i="1"/>
  <c r="S303" i="1" s="1"/>
  <c r="U303" i="1" s="1"/>
  <c r="V576" i="1"/>
  <c r="S576" i="1"/>
  <c r="U576" i="1" s="1"/>
  <c r="S213" i="1"/>
  <c r="U213" i="1" s="1"/>
  <c r="S152" i="1"/>
  <c r="U152" i="1" s="1"/>
  <c r="S489" i="1"/>
  <c r="U489" i="1" s="1"/>
  <c r="V383" i="1"/>
  <c r="K383" i="1"/>
  <c r="V184" i="1"/>
  <c r="I184" i="1"/>
  <c r="S331" i="1"/>
  <c r="U331" i="1" s="1"/>
  <c r="P381" i="1"/>
  <c r="G381" i="1"/>
  <c r="S250" i="1"/>
  <c r="U250" i="1" s="1"/>
  <c r="K334" i="1"/>
  <c r="V334" i="1"/>
  <c r="V208" i="1"/>
  <c r="K208" i="1"/>
  <c r="S49" i="1"/>
  <c r="U49" i="1" s="1"/>
  <c r="K537" i="1"/>
  <c r="V537" i="1"/>
  <c r="G53" i="1"/>
  <c r="P53" i="1"/>
  <c r="S329" i="1"/>
  <c r="U329" i="1" s="1"/>
  <c r="S27" i="1"/>
  <c r="U27" i="1" s="1"/>
  <c r="V565" i="1"/>
  <c r="K565" i="1"/>
  <c r="G198" i="1"/>
  <c r="P198" i="1"/>
  <c r="G341" i="1"/>
  <c r="P341" i="1"/>
  <c r="S564" i="1"/>
  <c r="U564" i="1" s="1"/>
  <c r="V564" i="1"/>
  <c r="I213" i="1"/>
  <c r="V213" i="1"/>
  <c r="I152" i="1"/>
  <c r="V152" i="1"/>
  <c r="K489" i="1"/>
  <c r="V489" i="1"/>
  <c r="K331" i="1"/>
  <c r="V331" i="1"/>
  <c r="I250" i="1"/>
  <c r="V250" i="1"/>
  <c r="S72" i="1"/>
  <c r="U72" i="1" s="1"/>
  <c r="V72" i="1"/>
  <c r="I27" i="1"/>
  <c r="V27" i="1"/>
  <c r="V642" i="1"/>
  <c r="K642" i="1"/>
  <c r="V647" i="1"/>
  <c r="K647" i="1"/>
  <c r="S344" i="1"/>
  <c r="U344" i="1" s="1"/>
  <c r="V344" i="1"/>
  <c r="I132" i="1"/>
  <c r="V132" i="1"/>
  <c r="G358" i="1"/>
  <c r="P358" i="1"/>
  <c r="S358" i="1" s="1"/>
  <c r="U358" i="1" s="1"/>
  <c r="I114" i="1"/>
  <c r="V114" i="1"/>
  <c r="P226" i="1"/>
  <c r="G226" i="1"/>
  <c r="S60" i="1"/>
  <c r="U60" i="1" s="1"/>
  <c r="K418" i="1"/>
  <c r="V418" i="1"/>
  <c r="P336" i="1"/>
  <c r="G336" i="1"/>
  <c r="G267" i="1"/>
  <c r="P267" i="1"/>
  <c r="K366" i="1"/>
  <c r="V366" i="1"/>
  <c r="S419" i="1"/>
  <c r="U419" i="1" s="1"/>
  <c r="V419" i="1"/>
  <c r="S366" i="1"/>
  <c r="U366" i="1" s="1"/>
  <c r="I103" i="1"/>
  <c r="V103" i="1"/>
  <c r="I277" i="1"/>
  <c r="V277" i="1"/>
  <c r="P451" i="1"/>
  <c r="G451" i="1"/>
  <c r="S98" i="1"/>
  <c r="U98" i="1" s="1"/>
  <c r="V98" i="1"/>
  <c r="V60" i="1"/>
  <c r="J60" i="1"/>
  <c r="V84" i="1"/>
  <c r="I84" i="1"/>
  <c r="I155" i="1"/>
  <c r="V155" i="1"/>
  <c r="K519" i="1"/>
  <c r="V519" i="1"/>
  <c r="J299" i="1"/>
  <c r="V299" i="1"/>
  <c r="V391" i="1"/>
  <c r="V627" i="1"/>
  <c r="K627" i="1"/>
  <c r="S646" i="1"/>
  <c r="U646" i="1" s="1"/>
  <c r="S632" i="1"/>
  <c r="U632" i="1" s="1"/>
  <c r="V646" i="1"/>
  <c r="K646" i="1"/>
  <c r="V632" i="1"/>
  <c r="K632" i="1"/>
  <c r="V623" i="1"/>
  <c r="K623" i="1"/>
  <c r="S635" i="1"/>
  <c r="U635" i="1" s="1"/>
  <c r="S636" i="1"/>
  <c r="U636" i="1" s="1"/>
  <c r="S631" i="1"/>
  <c r="U631" i="1" s="1"/>
  <c r="S640" i="1"/>
  <c r="U640" i="1" s="1"/>
  <c r="V635" i="1"/>
  <c r="K635" i="1"/>
  <c r="V636" i="1"/>
  <c r="K636" i="1"/>
  <c r="V631" i="1"/>
  <c r="K631" i="1"/>
  <c r="V640" i="1"/>
  <c r="K640" i="1"/>
  <c r="S645" i="1"/>
  <c r="U645" i="1" s="1"/>
  <c r="V638" i="1"/>
  <c r="S639" i="1"/>
  <c r="U639" i="1" s="1"/>
  <c r="V643" i="1"/>
  <c r="V645" i="1"/>
  <c r="K645" i="1"/>
  <c r="V639" i="1"/>
  <c r="K639" i="1"/>
  <c r="AC582" i="9"/>
  <c r="S582" i="9"/>
  <c r="V582" i="9"/>
  <c r="S587" i="9"/>
  <c r="AC587" i="9"/>
  <c r="V587" i="9"/>
  <c r="S583" i="9"/>
  <c r="AC583" i="9"/>
  <c r="V583" i="9"/>
  <c r="J22" i="3"/>
  <c r="S433" i="11"/>
  <c r="V433" i="11"/>
  <c r="AC433" i="11"/>
  <c r="V113" i="11"/>
  <c r="AC113" i="11"/>
  <c r="S113" i="11"/>
  <c r="V406" i="11"/>
  <c r="AC406" i="11"/>
  <c r="S406" i="11"/>
  <c r="AC249" i="11"/>
  <c r="V249" i="11"/>
  <c r="S249" i="11"/>
  <c r="AC121" i="11"/>
  <c r="V121" i="11"/>
  <c r="S121" i="11"/>
  <c r="S432" i="11"/>
  <c r="V432" i="11"/>
  <c r="AC432" i="11"/>
  <c r="AC150" i="11"/>
  <c r="V150" i="11"/>
  <c r="S150" i="11"/>
  <c r="V566" i="11"/>
  <c r="S566" i="11"/>
  <c r="AC566" i="11"/>
  <c r="AC188" i="11"/>
  <c r="V188" i="11"/>
  <c r="S188" i="11"/>
  <c r="S613" i="11"/>
  <c r="V613" i="11"/>
  <c r="AC613" i="11"/>
  <c r="S264" i="11"/>
  <c r="V264" i="11"/>
  <c r="AC264" i="11"/>
  <c r="S218" i="11"/>
  <c r="AC218" i="11"/>
  <c r="V218" i="11"/>
  <c r="AC89" i="11"/>
  <c r="V89" i="11"/>
  <c r="S89" i="11"/>
  <c r="S410" i="11"/>
  <c r="V410" i="11"/>
  <c r="AC410" i="11"/>
  <c r="AC300" i="11"/>
  <c r="V300" i="11"/>
  <c r="S300" i="11"/>
  <c r="V167" i="11"/>
  <c r="AC167" i="11"/>
  <c r="S167" i="11"/>
  <c r="AC320" i="11"/>
  <c r="V320" i="11"/>
  <c r="S320" i="11"/>
  <c r="V172" i="11"/>
  <c r="AC172" i="11"/>
  <c r="S172" i="11"/>
  <c r="V243" i="9"/>
  <c r="AC243" i="9"/>
  <c r="S243" i="9"/>
  <c r="S300" i="9"/>
  <c r="V300" i="9"/>
  <c r="AC300" i="9"/>
  <c r="S567" i="9"/>
  <c r="V567" i="9"/>
  <c r="AC567" i="9"/>
  <c r="AC44" i="9"/>
  <c r="V44" i="9"/>
  <c r="S44" i="9"/>
  <c r="S194" i="9"/>
  <c r="V194" i="9"/>
  <c r="AC194" i="9"/>
  <c r="S182" i="9"/>
  <c r="V182" i="9"/>
  <c r="AC182" i="9"/>
  <c r="S238" i="9"/>
  <c r="V238" i="9"/>
  <c r="AC238" i="9"/>
  <c r="S230" i="9"/>
  <c r="AC230" i="9"/>
  <c r="V230" i="9"/>
  <c r="S604" i="1"/>
  <c r="U604" i="1" s="1"/>
  <c r="V604" i="1"/>
  <c r="V612" i="1"/>
  <c r="S612" i="1"/>
  <c r="U612" i="1" s="1"/>
  <c r="S620" i="1"/>
  <c r="U620" i="1" s="1"/>
  <c r="V620" i="1"/>
  <c r="S304" i="1"/>
  <c r="U304" i="1" s="1"/>
  <c r="V304" i="1"/>
  <c r="S96" i="6"/>
  <c r="U96" i="6" s="1"/>
  <c r="V96" i="6"/>
  <c r="S76" i="6"/>
  <c r="U76" i="6" s="1"/>
  <c r="V76" i="6"/>
  <c r="S594" i="6"/>
  <c r="U594" i="6" s="1"/>
  <c r="V594" i="6"/>
  <c r="S615" i="6"/>
  <c r="U615" i="6" s="1"/>
  <c r="V615" i="6"/>
  <c r="S258" i="1"/>
  <c r="U258" i="1" s="1"/>
  <c r="V258" i="1"/>
  <c r="U529" i="9"/>
  <c r="S578" i="9"/>
  <c r="AC578" i="9"/>
  <c r="V578" i="9"/>
  <c r="AC588" i="9"/>
  <c r="S588" i="9"/>
  <c r="V588" i="9"/>
  <c r="AC592" i="9"/>
  <c r="V592" i="9"/>
  <c r="S592" i="9"/>
  <c r="S621" i="9"/>
  <c r="V621" i="9"/>
  <c r="AC621" i="9"/>
  <c r="AC108" i="11"/>
  <c r="V108" i="11"/>
  <c r="S108" i="11"/>
  <c r="S391" i="11"/>
  <c r="AC391" i="11"/>
  <c r="V391" i="11"/>
  <c r="V105" i="11"/>
  <c r="AC105" i="11"/>
  <c r="S105" i="11"/>
  <c r="V403" i="11"/>
  <c r="AC403" i="11"/>
  <c r="S403" i="11"/>
  <c r="S227" i="11"/>
  <c r="V227" i="11"/>
  <c r="AC227" i="11"/>
  <c r="AC96" i="11"/>
  <c r="S96" i="11"/>
  <c r="V429" i="11"/>
  <c r="AC429" i="11"/>
  <c r="S429" i="11"/>
  <c r="V138" i="11"/>
  <c r="AC138" i="11"/>
  <c r="S138" i="11"/>
  <c r="AC390" i="11"/>
  <c r="S390" i="11"/>
  <c r="V390" i="11"/>
  <c r="V180" i="11"/>
  <c r="AC180" i="11"/>
  <c r="S180" i="11"/>
  <c r="AC590" i="11"/>
  <c r="S590" i="11"/>
  <c r="V590" i="11"/>
  <c r="S245" i="11"/>
  <c r="V245" i="11"/>
  <c r="AC245" i="11"/>
  <c r="AC200" i="11"/>
  <c r="V200" i="11"/>
  <c r="S200" i="11"/>
  <c r="V28" i="11"/>
  <c r="AC28" i="11"/>
  <c r="S28" i="11"/>
  <c r="S407" i="11"/>
  <c r="V407" i="11"/>
  <c r="AC407" i="11"/>
  <c r="V292" i="11"/>
  <c r="AC292" i="11"/>
  <c r="S292" i="11"/>
  <c r="V149" i="11"/>
  <c r="S149" i="11"/>
  <c r="AC149" i="11"/>
  <c r="AC284" i="11"/>
  <c r="V284" i="11"/>
  <c r="S284" i="11"/>
  <c r="AC217" i="9"/>
  <c r="V217" i="9"/>
  <c r="S217" i="9"/>
  <c r="S265" i="9"/>
  <c r="V265" i="9"/>
  <c r="AC265" i="9"/>
  <c r="S286" i="9"/>
  <c r="AC286" i="9"/>
  <c r="V286" i="9"/>
  <c r="S555" i="9"/>
  <c r="AC555" i="9"/>
  <c r="V555" i="9"/>
  <c r="S136" i="9"/>
  <c r="V136" i="9"/>
  <c r="AC136" i="9"/>
  <c r="V172" i="9"/>
  <c r="AC172" i="9"/>
  <c r="S172" i="9"/>
  <c r="S227" i="9"/>
  <c r="V227" i="9"/>
  <c r="AC227" i="9"/>
  <c r="V188" i="9"/>
  <c r="AC188" i="9"/>
  <c r="S188" i="9"/>
  <c r="S587" i="1"/>
  <c r="U587" i="1" s="1"/>
  <c r="V587" i="1"/>
  <c r="S595" i="1"/>
  <c r="U595" i="1" s="1"/>
  <c r="V595" i="1"/>
  <c r="S603" i="1"/>
  <c r="U603" i="1" s="1"/>
  <c r="V603" i="1"/>
  <c r="S84" i="6"/>
  <c r="U84" i="6" s="1"/>
  <c r="V84" i="6"/>
  <c r="V578" i="6"/>
  <c r="S578" i="6"/>
  <c r="U578" i="6" s="1"/>
  <c r="S598" i="6"/>
  <c r="U598" i="6" s="1"/>
  <c r="V598" i="6"/>
  <c r="U459" i="9"/>
  <c r="V599" i="9"/>
  <c r="S599" i="9"/>
  <c r="AC599" i="9"/>
  <c r="AC591" i="9"/>
  <c r="S591" i="9"/>
  <c r="V591" i="9"/>
  <c r="S606" i="1"/>
  <c r="U606" i="1" s="1"/>
  <c r="V606" i="1"/>
  <c r="S100" i="11"/>
  <c r="V100" i="11"/>
  <c r="AC100" i="11"/>
  <c r="V386" i="11"/>
  <c r="AC386" i="11"/>
  <c r="S386" i="11"/>
  <c r="S88" i="11"/>
  <c r="AC88" i="11"/>
  <c r="V88" i="11"/>
  <c r="S398" i="11"/>
  <c r="V398" i="11"/>
  <c r="AC398" i="11"/>
  <c r="S219" i="11"/>
  <c r="V219" i="11"/>
  <c r="AC219" i="11"/>
  <c r="AC93" i="11"/>
  <c r="V93" i="11"/>
  <c r="S93" i="11"/>
  <c r="V349" i="11"/>
  <c r="AC349" i="11"/>
  <c r="S349" i="11"/>
  <c r="V131" i="11"/>
  <c r="AC131" i="11"/>
  <c r="S131" i="11"/>
  <c r="AC387" i="11"/>
  <c r="V387" i="11"/>
  <c r="S387" i="11"/>
  <c r="S175" i="11"/>
  <c r="AC175" i="11"/>
  <c r="V175" i="11"/>
  <c r="S585" i="11"/>
  <c r="V585" i="11"/>
  <c r="AC585" i="11"/>
  <c r="V242" i="11"/>
  <c r="S242" i="11"/>
  <c r="AC242" i="11"/>
  <c r="V195" i="11"/>
  <c r="S195" i="11"/>
  <c r="AC195" i="11"/>
  <c r="S605" i="11"/>
  <c r="AC605" i="11"/>
  <c r="V605" i="11"/>
  <c r="S402" i="11"/>
  <c r="V402" i="11"/>
  <c r="AC402" i="11"/>
  <c r="S256" i="11"/>
  <c r="AC256" i="11"/>
  <c r="V256" i="11"/>
  <c r="V132" i="11"/>
  <c r="S132" i="11"/>
  <c r="AC132" i="11"/>
  <c r="S207" i="11"/>
  <c r="V207" i="11"/>
  <c r="AC207" i="11"/>
  <c r="S186" i="9"/>
  <c r="V186" i="9"/>
  <c r="AC186" i="9"/>
  <c r="AC235" i="9"/>
  <c r="V235" i="9"/>
  <c r="S235" i="9"/>
  <c r="AC246" i="9"/>
  <c r="V246" i="9"/>
  <c r="S246" i="9"/>
  <c r="V547" i="9"/>
  <c r="AC547" i="9"/>
  <c r="S547" i="9"/>
  <c r="S123" i="9"/>
  <c r="AC123" i="9"/>
  <c r="V123" i="9"/>
  <c r="S563" i="9"/>
  <c r="AC563" i="9"/>
  <c r="V563" i="9"/>
  <c r="AC213" i="9"/>
  <c r="S213" i="9"/>
  <c r="V213" i="9"/>
  <c r="S156" i="9"/>
  <c r="AC156" i="9"/>
  <c r="V156" i="9"/>
  <c r="S624" i="1"/>
  <c r="U624" i="1" s="1"/>
  <c r="V624" i="1"/>
  <c r="S586" i="1"/>
  <c r="U586" i="1" s="1"/>
  <c r="V586" i="1"/>
  <c r="S594" i="1"/>
  <c r="U594" i="1" s="1"/>
  <c r="V594" i="1"/>
  <c r="S42" i="6"/>
  <c r="U42" i="6" s="1"/>
  <c r="V42" i="6"/>
  <c r="S100" i="6"/>
  <c r="U100" i="6" s="1"/>
  <c r="V100" i="6"/>
  <c r="V582" i="6"/>
  <c r="S582" i="6"/>
  <c r="U582" i="6" s="1"/>
  <c r="AE436" i="8"/>
  <c r="U413" i="9"/>
  <c r="AE413" i="9"/>
  <c r="S596" i="9"/>
  <c r="AC596" i="9"/>
  <c r="V596" i="9"/>
  <c r="S600" i="9"/>
  <c r="AC600" i="9"/>
  <c r="V600" i="9"/>
  <c r="S94" i="1"/>
  <c r="U94" i="1" s="1"/>
  <c r="V94" i="1"/>
  <c r="S97" i="11"/>
  <c r="AC97" i="11"/>
  <c r="V97" i="11"/>
  <c r="AC351" i="11"/>
  <c r="V351" i="11"/>
  <c r="S351" i="11"/>
  <c r="S621" i="11"/>
  <c r="AC621" i="11"/>
  <c r="V621" i="11"/>
  <c r="AC395" i="11"/>
  <c r="V395" i="11"/>
  <c r="S395" i="11"/>
  <c r="AC196" i="11"/>
  <c r="V196" i="11"/>
  <c r="S196" i="11"/>
  <c r="V80" i="11"/>
  <c r="AC80" i="11"/>
  <c r="S80" i="11"/>
  <c r="V319" i="11"/>
  <c r="AC319" i="11"/>
  <c r="S319" i="11"/>
  <c r="V129" i="11"/>
  <c r="AC129" i="11"/>
  <c r="S129" i="11"/>
  <c r="V324" i="11"/>
  <c r="AC324" i="11"/>
  <c r="S324" i="11"/>
  <c r="V136" i="11"/>
  <c r="AC136" i="11"/>
  <c r="S136" i="11"/>
  <c r="S453" i="11"/>
  <c r="V453" i="11"/>
  <c r="AC453" i="11"/>
  <c r="S237" i="11"/>
  <c r="V237" i="11"/>
  <c r="AC237" i="11"/>
  <c r="S134" i="11"/>
  <c r="V134" i="11"/>
  <c r="AC134" i="11"/>
  <c r="S582" i="11"/>
  <c r="V582" i="11"/>
  <c r="AC582" i="11"/>
  <c r="S399" i="11"/>
  <c r="AC399" i="11"/>
  <c r="V399" i="11"/>
  <c r="S253" i="11"/>
  <c r="V253" i="11"/>
  <c r="AC253" i="11"/>
  <c r="V128" i="11"/>
  <c r="AC128" i="11"/>
  <c r="S128" i="11"/>
  <c r="S192" i="11"/>
  <c r="AC192" i="11"/>
  <c r="V192" i="11"/>
  <c r="V179" i="9"/>
  <c r="AC179" i="9"/>
  <c r="S179" i="9"/>
  <c r="V234" i="9"/>
  <c r="AC234" i="9"/>
  <c r="S234" i="9"/>
  <c r="V196" i="9"/>
  <c r="AC196" i="9"/>
  <c r="S196" i="9"/>
  <c r="S290" i="9"/>
  <c r="AC290" i="9"/>
  <c r="V290" i="9"/>
  <c r="S575" i="9"/>
  <c r="AC575" i="9"/>
  <c r="V575" i="9"/>
  <c r="V527" i="9"/>
  <c r="AC527" i="9"/>
  <c r="S527" i="9"/>
  <c r="S551" i="9"/>
  <c r="AC551" i="9"/>
  <c r="V551" i="9"/>
  <c r="S150" i="9"/>
  <c r="AC150" i="9"/>
  <c r="V150" i="9"/>
  <c r="S611" i="1"/>
  <c r="U611" i="1" s="1"/>
  <c r="V611" i="1"/>
  <c r="S622" i="1"/>
  <c r="U622" i="1" s="1"/>
  <c r="V622" i="1"/>
  <c r="S588" i="1"/>
  <c r="U588" i="1" s="1"/>
  <c r="V588" i="1"/>
  <c r="S606" i="6"/>
  <c r="U606" i="6" s="1"/>
  <c r="V606" i="6"/>
  <c r="S33" i="6"/>
  <c r="U33" i="6" s="1"/>
  <c r="V33" i="6"/>
  <c r="S68" i="6"/>
  <c r="U68" i="6" s="1"/>
  <c r="V68" i="6"/>
  <c r="U313" i="8"/>
  <c r="AE313" i="8"/>
  <c r="AE264" i="8"/>
  <c r="U264" i="8"/>
  <c r="S610" i="9"/>
  <c r="AC610" i="9"/>
  <c r="V610" i="9"/>
  <c r="V602" i="9"/>
  <c r="AC602" i="9"/>
  <c r="S602" i="9"/>
  <c r="S632" i="6"/>
  <c r="U632" i="6" s="1"/>
  <c r="V632" i="6"/>
  <c r="S233" i="1"/>
  <c r="U233" i="1" s="1"/>
  <c r="V233" i="1"/>
  <c r="S24" i="11"/>
  <c r="V24" i="11"/>
  <c r="AC24" i="11"/>
  <c r="AC276" i="11"/>
  <c r="V276" i="11"/>
  <c r="S276" i="11"/>
  <c r="AC609" i="11"/>
  <c r="V609" i="11"/>
  <c r="S609" i="11"/>
  <c r="AC374" i="11"/>
  <c r="V374" i="11"/>
  <c r="S374" i="11"/>
  <c r="AC191" i="11"/>
  <c r="V191" i="11"/>
  <c r="S191" i="11"/>
  <c r="S32" i="11"/>
  <c r="AC32" i="11"/>
  <c r="S280" i="11"/>
  <c r="AC280" i="11"/>
  <c r="V280" i="11"/>
  <c r="V84" i="11"/>
  <c r="S84" i="11"/>
  <c r="AC84" i="11"/>
  <c r="S272" i="11"/>
  <c r="AC272" i="11"/>
  <c r="V272" i="11"/>
  <c r="S112" i="11"/>
  <c r="AC112" i="11"/>
  <c r="V112" i="11"/>
  <c r="V444" i="11"/>
  <c r="AC444" i="11"/>
  <c r="S444" i="11"/>
  <c r="S234" i="11"/>
  <c r="AC234" i="11"/>
  <c r="V234" i="11"/>
  <c r="V577" i="11"/>
  <c r="AC577" i="11"/>
  <c r="S577" i="11"/>
  <c r="V394" i="11"/>
  <c r="AC394" i="11"/>
  <c r="S394" i="11"/>
  <c r="S250" i="11"/>
  <c r="AC250" i="11"/>
  <c r="V250" i="11"/>
  <c r="AC125" i="11"/>
  <c r="V125" i="11"/>
  <c r="S125" i="11"/>
  <c r="V187" i="11"/>
  <c r="AC187" i="11"/>
  <c r="S187" i="11"/>
  <c r="S571" i="9"/>
  <c r="AC571" i="9"/>
  <c r="V571" i="9"/>
  <c r="AC178" i="9"/>
  <c r="S178" i="9"/>
  <c r="V178" i="9"/>
  <c r="AC221" i="9"/>
  <c r="V221" i="9"/>
  <c r="S221" i="9"/>
  <c r="S163" i="9"/>
  <c r="V163" i="9"/>
  <c r="AC163" i="9"/>
  <c r="AC250" i="9"/>
  <c r="S250" i="9"/>
  <c r="V250" i="9"/>
  <c r="V327" i="9"/>
  <c r="AC327" i="9"/>
  <c r="S327" i="9"/>
  <c r="S332" i="9"/>
  <c r="V332" i="9"/>
  <c r="AC332" i="9"/>
  <c r="S325" i="9"/>
  <c r="AC325" i="9"/>
  <c r="V325" i="9"/>
  <c r="S146" i="9"/>
  <c r="AC146" i="9"/>
  <c r="V146" i="9"/>
  <c r="S602" i="1"/>
  <c r="U602" i="1" s="1"/>
  <c r="V602" i="1"/>
  <c r="V608" i="1"/>
  <c r="S608" i="1"/>
  <c r="U608" i="1" s="1"/>
  <c r="V616" i="1"/>
  <c r="S616" i="1"/>
  <c r="U616" i="1" s="1"/>
  <c r="V625" i="1"/>
  <c r="S625" i="1"/>
  <c r="U625" i="1" s="1"/>
  <c r="V92" i="6"/>
  <c r="S92" i="6"/>
  <c r="U92" i="6" s="1"/>
  <c r="S590" i="6"/>
  <c r="U590" i="6" s="1"/>
  <c r="V590" i="6"/>
  <c r="U492" i="8"/>
  <c r="AC22" i="9"/>
  <c r="S22" i="9"/>
  <c r="V22" i="9"/>
  <c r="S586" i="6"/>
  <c r="U586" i="6" s="1"/>
  <c r="V586" i="6"/>
  <c r="S615" i="1"/>
  <c r="U615" i="1" s="1"/>
  <c r="V615" i="1"/>
  <c r="V602" i="11"/>
  <c r="AC602" i="11"/>
  <c r="S602" i="11"/>
  <c r="V212" i="11"/>
  <c r="AC212" i="11"/>
  <c r="S212" i="11"/>
  <c r="AC586" i="11"/>
  <c r="V586" i="11"/>
  <c r="S586" i="11"/>
  <c r="S340" i="11"/>
  <c r="V340" i="11"/>
  <c r="AC340" i="11"/>
  <c r="V183" i="11"/>
  <c r="AC183" i="11"/>
  <c r="S183" i="11"/>
  <c r="V606" i="11"/>
  <c r="AC606" i="11"/>
  <c r="S606" i="11"/>
  <c r="AC260" i="11"/>
  <c r="S260" i="11"/>
  <c r="V260" i="11"/>
  <c r="S598" i="11"/>
  <c r="V598" i="11"/>
  <c r="AC598" i="11"/>
  <c r="AC213" i="11"/>
  <c r="V213" i="11"/>
  <c r="S213" i="11"/>
  <c r="AC109" i="11"/>
  <c r="V109" i="11"/>
  <c r="S109" i="11"/>
  <c r="V382" i="11"/>
  <c r="AC382" i="11"/>
  <c r="S382" i="11"/>
  <c r="S229" i="11"/>
  <c r="V229" i="11"/>
  <c r="AC229" i="11"/>
  <c r="S120" i="11"/>
  <c r="AC120" i="11"/>
  <c r="V120" i="11"/>
  <c r="V570" i="11"/>
  <c r="AC570" i="11"/>
  <c r="S570" i="11"/>
  <c r="AC377" i="11"/>
  <c r="V377" i="11"/>
  <c r="S377" i="11"/>
  <c r="S231" i="11"/>
  <c r="V231" i="11"/>
  <c r="AC231" i="11"/>
  <c r="V610" i="11"/>
  <c r="AC610" i="11"/>
  <c r="S610" i="11"/>
  <c r="V184" i="11"/>
  <c r="AC184" i="11"/>
  <c r="S184" i="11"/>
  <c r="V278" i="9"/>
  <c r="S278" i="9"/>
  <c r="AC278" i="9"/>
  <c r="S59" i="9"/>
  <c r="V59" i="9"/>
  <c r="AC59" i="9"/>
  <c r="V203" i="9"/>
  <c r="S203" i="9"/>
  <c r="AC203" i="9"/>
  <c r="V159" i="9"/>
  <c r="S159" i="9"/>
  <c r="AC159" i="9"/>
  <c r="S237" i="9"/>
  <c r="V237" i="9"/>
  <c r="AC237" i="9"/>
  <c r="V313" i="9"/>
  <c r="AC313" i="9"/>
  <c r="S313" i="9"/>
  <c r="S311" i="9"/>
  <c r="V311" i="9"/>
  <c r="AC311" i="9"/>
  <c r="S321" i="9"/>
  <c r="V321" i="9"/>
  <c r="AC321" i="9"/>
  <c r="S91" i="9"/>
  <c r="V91" i="9"/>
  <c r="AC91" i="9"/>
  <c r="V596" i="1"/>
  <c r="S596" i="1"/>
  <c r="U596" i="1" s="1"/>
  <c r="S591" i="1"/>
  <c r="U591" i="1" s="1"/>
  <c r="V591" i="1"/>
  <c r="S599" i="1"/>
  <c r="U599" i="1" s="1"/>
  <c r="V599" i="1"/>
  <c r="S607" i="1"/>
  <c r="U607" i="1" s="1"/>
  <c r="V607" i="1"/>
  <c r="S58" i="6"/>
  <c r="U58" i="6" s="1"/>
  <c r="V58" i="6"/>
  <c r="S82" i="6"/>
  <c r="U82" i="6" s="1"/>
  <c r="V82" i="6"/>
  <c r="U337" i="8"/>
  <c r="AE337" i="8"/>
  <c r="U273" i="9"/>
  <c r="V595" i="9"/>
  <c r="S595" i="9"/>
  <c r="AC595" i="9"/>
  <c r="S322" i="1"/>
  <c r="U322" i="1" s="1"/>
  <c r="V322" i="1"/>
  <c r="S589" i="11"/>
  <c r="V589" i="11"/>
  <c r="AC589" i="11"/>
  <c r="V199" i="11"/>
  <c r="AC199" i="11"/>
  <c r="S199" i="11"/>
  <c r="V414" i="11"/>
  <c r="AC414" i="11"/>
  <c r="S414" i="11"/>
  <c r="AC332" i="11"/>
  <c r="V332" i="11"/>
  <c r="S332" i="11"/>
  <c r="AC171" i="11"/>
  <c r="S171" i="11"/>
  <c r="V171" i="11"/>
  <c r="S601" i="11"/>
  <c r="V601" i="11"/>
  <c r="AC601" i="11"/>
  <c r="V211" i="11"/>
  <c r="AC211" i="11"/>
  <c r="S211" i="11"/>
  <c r="V593" i="11"/>
  <c r="AC593" i="11"/>
  <c r="S593" i="11"/>
  <c r="AC208" i="11"/>
  <c r="V208" i="11"/>
  <c r="S208" i="11"/>
  <c r="S104" i="11"/>
  <c r="V104" i="11"/>
  <c r="AC104" i="11"/>
  <c r="V357" i="11"/>
  <c r="AC357" i="11"/>
  <c r="S357" i="11"/>
  <c r="AC226" i="11"/>
  <c r="V226" i="11"/>
  <c r="S226" i="11"/>
  <c r="V117" i="11"/>
  <c r="AC117" i="11"/>
  <c r="S117" i="11"/>
  <c r="V428" i="11"/>
  <c r="AC428" i="11"/>
  <c r="S428" i="11"/>
  <c r="AC316" i="11"/>
  <c r="V316" i="11"/>
  <c r="S316" i="11"/>
  <c r="S223" i="11"/>
  <c r="V223" i="11"/>
  <c r="AC223" i="11"/>
  <c r="S597" i="11"/>
  <c r="V597" i="11"/>
  <c r="AC597" i="11"/>
  <c r="V179" i="11"/>
  <c r="AC179" i="11"/>
  <c r="S179" i="11"/>
  <c r="S267" i="9"/>
  <c r="AC267" i="9"/>
  <c r="V267" i="9"/>
  <c r="AC317" i="9"/>
  <c r="V317" i="9"/>
  <c r="S317" i="9"/>
  <c r="S198" i="9"/>
  <c r="AC198" i="9"/>
  <c r="V198" i="9"/>
  <c r="S99" i="9"/>
  <c r="V99" i="9"/>
  <c r="AC99" i="9"/>
  <c r="AC225" i="9"/>
  <c r="V225" i="9"/>
  <c r="S225" i="9"/>
  <c r="V309" i="9"/>
  <c r="AC309" i="9"/>
  <c r="S309" i="9"/>
  <c r="AC253" i="9"/>
  <c r="V253" i="9"/>
  <c r="S253" i="9"/>
  <c r="S299" i="9"/>
  <c r="V299" i="9"/>
  <c r="AC299" i="9"/>
  <c r="S35" i="9"/>
  <c r="V35" i="9"/>
  <c r="AC35" i="9"/>
  <c r="S619" i="1"/>
  <c r="U619" i="1" s="1"/>
  <c r="V619" i="1"/>
  <c r="S641" i="1"/>
  <c r="U641" i="1" s="1"/>
  <c r="V641" i="1"/>
  <c r="S590" i="1"/>
  <c r="U590" i="1" s="1"/>
  <c r="V590" i="1"/>
  <c r="S598" i="1"/>
  <c r="U598" i="1" s="1"/>
  <c r="V598" i="1"/>
  <c r="U60" i="8"/>
  <c r="S615" i="9"/>
  <c r="V615" i="9"/>
  <c r="AC615" i="9"/>
  <c r="S579" i="9"/>
  <c r="AC579" i="9"/>
  <c r="V579" i="9"/>
  <c r="S602" i="6"/>
  <c r="U602" i="6" s="1"/>
  <c r="V602" i="6"/>
  <c r="S442" i="11"/>
  <c r="V442" i="11"/>
  <c r="AC442" i="11"/>
  <c r="S124" i="11"/>
  <c r="AC124" i="11"/>
  <c r="V124" i="11"/>
  <c r="AC411" i="11"/>
  <c r="V411" i="11"/>
  <c r="S411" i="11"/>
  <c r="S288" i="11"/>
  <c r="V288" i="11"/>
  <c r="AC288" i="11"/>
  <c r="S168" i="11"/>
  <c r="AC168" i="11"/>
  <c r="V168" i="11"/>
  <c r="AC578" i="11"/>
  <c r="V578" i="11"/>
  <c r="S578" i="11"/>
  <c r="V153" i="11"/>
  <c r="AC153" i="11"/>
  <c r="S153" i="11"/>
  <c r="S573" i="11"/>
  <c r="V573" i="11"/>
  <c r="AC573" i="11"/>
  <c r="AC203" i="11"/>
  <c r="S203" i="11"/>
  <c r="V203" i="11"/>
  <c r="V101" i="11"/>
  <c r="AC101" i="11"/>
  <c r="S101" i="11"/>
  <c r="S328" i="11"/>
  <c r="AC328" i="11"/>
  <c r="V328" i="11"/>
  <c r="S221" i="11"/>
  <c r="V221" i="11"/>
  <c r="AC221" i="11"/>
  <c r="S92" i="11"/>
  <c r="AC92" i="11"/>
  <c r="V92" i="11"/>
  <c r="V422" i="11"/>
  <c r="AC422" i="11"/>
  <c r="S422" i="11"/>
  <c r="AC308" i="11"/>
  <c r="V308" i="11"/>
  <c r="S308" i="11"/>
  <c r="S215" i="11"/>
  <c r="V215" i="11"/>
  <c r="AC215" i="11"/>
  <c r="S565" i="11"/>
  <c r="V565" i="11"/>
  <c r="AC565" i="11"/>
  <c r="S176" i="11"/>
  <c r="AC176" i="11"/>
  <c r="V176" i="11"/>
  <c r="V254" i="9"/>
  <c r="AC254" i="9"/>
  <c r="S254" i="9"/>
  <c r="S303" i="9"/>
  <c r="V303" i="9"/>
  <c r="AC303" i="9"/>
  <c r="S138" i="9"/>
  <c r="V138" i="9"/>
  <c r="AC138" i="9"/>
  <c r="V48" i="9"/>
  <c r="AC48" i="9"/>
  <c r="S48" i="9"/>
  <c r="V209" i="9"/>
  <c r="S209" i="9"/>
  <c r="AC209" i="9"/>
  <c r="S207" i="9"/>
  <c r="AC207" i="9"/>
  <c r="V207" i="9"/>
  <c r="AC241" i="9"/>
  <c r="S241" i="9"/>
  <c r="V241" i="9"/>
  <c r="S270" i="9"/>
  <c r="V270" i="9"/>
  <c r="AC270" i="9"/>
  <c r="S610" i="1"/>
  <c r="U610" i="1" s="1"/>
  <c r="V610" i="1"/>
  <c r="S618" i="1"/>
  <c r="U618" i="1" s="1"/>
  <c r="V618" i="1"/>
  <c r="S630" i="1"/>
  <c r="U630" i="1" s="1"/>
  <c r="V630" i="1"/>
  <c r="V592" i="1"/>
  <c r="S592" i="1"/>
  <c r="U592" i="1" s="1"/>
  <c r="S98" i="6"/>
  <c r="U98" i="6" s="1"/>
  <c r="V98" i="6"/>
  <c r="S610" i="6"/>
  <c r="U610" i="6" s="1"/>
  <c r="V610" i="6"/>
  <c r="U597" i="8"/>
  <c r="G18" i="3"/>
  <c r="C11" i="1"/>
  <c r="J18" i="3"/>
  <c r="C12" i="6"/>
  <c r="H18" i="3"/>
  <c r="C11" i="6"/>
  <c r="C12" i="1"/>
  <c r="AE381" i="11" l="1"/>
  <c r="AD381" i="11"/>
  <c r="AE285" i="11"/>
  <c r="AD285" i="11"/>
  <c r="AF618" i="11"/>
  <c r="AB225" i="11"/>
  <c r="AH203" i="11"/>
  <c r="AA203" i="11" s="1"/>
  <c r="AE203" i="11" s="1"/>
  <c r="AH523" i="11"/>
  <c r="AH189" i="11"/>
  <c r="AH26" i="11"/>
  <c r="AA26" i="11" s="1"/>
  <c r="AE26" i="11" s="1"/>
  <c r="AH590" i="11"/>
  <c r="AA590" i="11" s="1"/>
  <c r="AE590" i="11" s="1"/>
  <c r="AH599" i="11"/>
  <c r="AH316" i="11"/>
  <c r="AA316" i="11" s="1"/>
  <c r="AE316" i="11" s="1"/>
  <c r="AF487" i="11"/>
  <c r="AH217" i="11"/>
  <c r="AF363" i="11"/>
  <c r="AH158" i="11"/>
  <c r="AA158" i="11" s="1"/>
  <c r="AE158" i="11" s="1"/>
  <c r="AH251" i="11"/>
  <c r="AA251" i="11" s="1"/>
  <c r="AE251" i="11" s="1"/>
  <c r="AH288" i="11"/>
  <c r="AA288" i="11" s="1"/>
  <c r="AE288" i="11" s="1"/>
  <c r="AF347" i="11"/>
  <c r="U347" i="11"/>
  <c r="AH628" i="11"/>
  <c r="AH378" i="11"/>
  <c r="AA378" i="11" s="1"/>
  <c r="AE378" i="11" s="1"/>
  <c r="AH347" i="11"/>
  <c r="AH536" i="11"/>
  <c r="AA536" i="11" s="1"/>
  <c r="AE536" i="11" s="1"/>
  <c r="AH533" i="11"/>
  <c r="AH341" i="11"/>
  <c r="AB555" i="11"/>
  <c r="AD299" i="11"/>
  <c r="AH452" i="11"/>
  <c r="AH368" i="11"/>
  <c r="AA368" i="11" s="1"/>
  <c r="AE368" i="11" s="1"/>
  <c r="AH263" i="11"/>
  <c r="AA263" i="11" s="1"/>
  <c r="AE263" i="11" s="1"/>
  <c r="AH230" i="11"/>
  <c r="AA230" i="11" s="1"/>
  <c r="AE230" i="11" s="1"/>
  <c r="AH601" i="11"/>
  <c r="AA601" i="11" s="1"/>
  <c r="AE601" i="11" s="1"/>
  <c r="AH576" i="11"/>
  <c r="AA576" i="11" s="1"/>
  <c r="AE576" i="11" s="1"/>
  <c r="AH38" i="11"/>
  <c r="AH507" i="11"/>
  <c r="AA507" i="11" s="1"/>
  <c r="AE507" i="11" s="1"/>
  <c r="AH273" i="11"/>
  <c r="AA273" i="11" s="1"/>
  <c r="AH124" i="11"/>
  <c r="AA124" i="11" s="1"/>
  <c r="AE124" i="11" s="1"/>
  <c r="AH338" i="11"/>
  <c r="AA338" i="11" s="1"/>
  <c r="AE338" i="11" s="1"/>
  <c r="AH612" i="11"/>
  <c r="AA612" i="11" s="1"/>
  <c r="AE612" i="11" s="1"/>
  <c r="AH159" i="11"/>
  <c r="AH188" i="11"/>
  <c r="AA188" i="11" s="1"/>
  <c r="AE188" i="11" s="1"/>
  <c r="U376" i="11"/>
  <c r="AF376" i="11"/>
  <c r="AF647" i="11"/>
  <c r="U647" i="11"/>
  <c r="AH292" i="11"/>
  <c r="AA292" i="11" s="1"/>
  <c r="AE292" i="11" s="1"/>
  <c r="AH66" i="11"/>
  <c r="AH560" i="11"/>
  <c r="AA560" i="11" s="1"/>
  <c r="AE560" i="11" s="1"/>
  <c r="AH542" i="11"/>
  <c r="AH342" i="11"/>
  <c r="AA342" i="11" s="1"/>
  <c r="AE342" i="11" s="1"/>
  <c r="AH362" i="11"/>
  <c r="AH461" i="11"/>
  <c r="AH497" i="11"/>
  <c r="AK336" i="11"/>
  <c r="AJ336" i="11"/>
  <c r="AI336" i="11"/>
  <c r="AJ565" i="11"/>
  <c r="AK565" i="11"/>
  <c r="AI565" i="11"/>
  <c r="AH565" i="11" s="1"/>
  <c r="AA565" i="11" s="1"/>
  <c r="AE565" i="11" s="1"/>
  <c r="AH71" i="11"/>
  <c r="AA71" i="11" s="1"/>
  <c r="AE71" i="11" s="1"/>
  <c r="AH557" i="11"/>
  <c r="AA557" i="11" s="1"/>
  <c r="AE557" i="11" s="1"/>
  <c r="AI651" i="11"/>
  <c r="AJ651" i="11"/>
  <c r="AK651" i="11"/>
  <c r="AI647" i="11"/>
  <c r="AJ647" i="11"/>
  <c r="AK647" i="11"/>
  <c r="AH580" i="9"/>
  <c r="AA580" i="9" s="1"/>
  <c r="AH236" i="9"/>
  <c r="AA236" i="9" s="1"/>
  <c r="AB236" i="9" s="1"/>
  <c r="AH533" i="9"/>
  <c r="AA533" i="9" s="1"/>
  <c r="AE533" i="9" s="1"/>
  <c r="AH526" i="9"/>
  <c r="AA526" i="9" s="1"/>
  <c r="AH379" i="9"/>
  <c r="AA379" i="9" s="1"/>
  <c r="AH255" i="9"/>
  <c r="AA255" i="9" s="1"/>
  <c r="AB255" i="9" s="1"/>
  <c r="AH263" i="9"/>
  <c r="AA263" i="9" s="1"/>
  <c r="AB263" i="9" s="1"/>
  <c r="AH455" i="9"/>
  <c r="AA455" i="9" s="1"/>
  <c r="AH517" i="9"/>
  <c r="AA517" i="9" s="1"/>
  <c r="AB517" i="9" s="1"/>
  <c r="AH571" i="9"/>
  <c r="AA571" i="9" s="1"/>
  <c r="AB571" i="9" s="1"/>
  <c r="AH45" i="9"/>
  <c r="AA45" i="9" s="1"/>
  <c r="AB45" i="9" s="1"/>
  <c r="AH180" i="9"/>
  <c r="AA180" i="9" s="1"/>
  <c r="AH400" i="9"/>
  <c r="AA400" i="9" s="1"/>
  <c r="AB400" i="9" s="1"/>
  <c r="AH283" i="9"/>
  <c r="AA283" i="9" s="1"/>
  <c r="AE283" i="9" s="1"/>
  <c r="AH100" i="9"/>
  <c r="AA100" i="9" s="1"/>
  <c r="AB100" i="9" s="1"/>
  <c r="AH120" i="9"/>
  <c r="AA120" i="9" s="1"/>
  <c r="AB120" i="9" s="1"/>
  <c r="AH326" i="9"/>
  <c r="AA326" i="9" s="1"/>
  <c r="AI43" i="9"/>
  <c r="AJ43" i="9"/>
  <c r="AK43" i="9"/>
  <c r="AH42" i="9"/>
  <c r="AA42" i="9" s="1"/>
  <c r="AB42" i="9" s="1"/>
  <c r="AH244" i="9"/>
  <c r="AA244" i="9" s="1"/>
  <c r="AB244" i="9" s="1"/>
  <c r="AJ647" i="9"/>
  <c r="AI647" i="9"/>
  <c r="AK647" i="9"/>
  <c r="AI643" i="9"/>
  <c r="AJ643" i="9"/>
  <c r="AK643" i="9"/>
  <c r="AK253" i="8"/>
  <c r="AJ253" i="8"/>
  <c r="AI253" i="8"/>
  <c r="AK123" i="8"/>
  <c r="AI123" i="8"/>
  <c r="AJ123" i="8"/>
  <c r="AJ222" i="8"/>
  <c r="AK222" i="8"/>
  <c r="AI222" i="8"/>
  <c r="AK545" i="8"/>
  <c r="AI545" i="8"/>
  <c r="AJ545" i="8"/>
  <c r="AI517" i="8"/>
  <c r="AJ517" i="8"/>
  <c r="AK517" i="8"/>
  <c r="AK329" i="8"/>
  <c r="AI329" i="8"/>
  <c r="AJ329" i="8"/>
  <c r="AJ314" i="8"/>
  <c r="AI314" i="8"/>
  <c r="AK314" i="8"/>
  <c r="AJ473" i="8"/>
  <c r="AK473" i="8"/>
  <c r="AI473" i="8"/>
  <c r="AK171" i="8"/>
  <c r="AI171" i="8"/>
  <c r="AH171" i="8" s="1"/>
  <c r="AA171" i="8" s="1"/>
  <c r="AB171" i="8" s="1"/>
  <c r="AJ171" i="8"/>
  <c r="AJ361" i="8"/>
  <c r="AI361" i="8"/>
  <c r="AH361" i="8" s="1"/>
  <c r="AA361" i="8" s="1"/>
  <c r="AK361" i="8"/>
  <c r="AI389" i="8"/>
  <c r="AJ389" i="8"/>
  <c r="AK389" i="8"/>
  <c r="AK408" i="8"/>
  <c r="AJ408" i="8"/>
  <c r="AI408" i="8"/>
  <c r="AI590" i="8"/>
  <c r="AJ590" i="8"/>
  <c r="AK590" i="8"/>
  <c r="AJ245" i="8"/>
  <c r="AK245" i="8"/>
  <c r="AI245" i="8"/>
  <c r="AB38" i="8"/>
  <c r="AH31" i="8"/>
  <c r="AA31" i="8" s="1"/>
  <c r="AB31" i="8" s="1"/>
  <c r="AH131" i="8"/>
  <c r="AA131" i="8" s="1"/>
  <c r="AB131" i="8" s="1"/>
  <c r="AE610" i="8"/>
  <c r="AK231" i="8"/>
  <c r="AI231" i="8"/>
  <c r="AJ231" i="8"/>
  <c r="AH233" i="8"/>
  <c r="AA233" i="8" s="1"/>
  <c r="AB233" i="8" s="1"/>
  <c r="AI66" i="8"/>
  <c r="AK66" i="8"/>
  <c r="AJ66" i="8"/>
  <c r="AH385" i="8"/>
  <c r="AA385" i="8" s="1"/>
  <c r="AH118" i="8"/>
  <c r="AA118" i="8" s="1"/>
  <c r="AB118" i="8" s="1"/>
  <c r="AH298" i="8"/>
  <c r="AA298" i="8" s="1"/>
  <c r="AH267" i="8"/>
  <c r="AA267" i="8" s="1"/>
  <c r="AB267" i="8" s="1"/>
  <c r="AH51" i="8"/>
  <c r="AA51" i="8" s="1"/>
  <c r="AB51" i="8" s="1"/>
  <c r="AH484" i="8"/>
  <c r="AA484" i="8" s="1"/>
  <c r="AB484" i="8" s="1"/>
  <c r="AH93" i="8"/>
  <c r="AA93" i="8" s="1"/>
  <c r="AB93" i="8" s="1"/>
  <c r="AH179" i="8"/>
  <c r="AA179" i="8" s="1"/>
  <c r="AB179" i="8" s="1"/>
  <c r="AH419" i="8"/>
  <c r="AA419" i="8" s="1"/>
  <c r="AB419" i="8" s="1"/>
  <c r="AH615" i="8"/>
  <c r="AA615" i="8" s="1"/>
  <c r="AH83" i="8"/>
  <c r="AA83" i="8" s="1"/>
  <c r="AB83" i="8" s="1"/>
  <c r="AH209" i="8"/>
  <c r="AA209" i="8" s="1"/>
  <c r="AB209" i="8" s="1"/>
  <c r="AH348" i="8"/>
  <c r="AA348" i="8" s="1"/>
  <c r="AB348" i="8" s="1"/>
  <c r="AH392" i="8"/>
  <c r="AA392" i="8" s="1"/>
  <c r="AB392" i="8" s="1"/>
  <c r="AH295" i="8"/>
  <c r="AA295" i="8" s="1"/>
  <c r="AB295" i="8" s="1"/>
  <c r="AK176" i="8"/>
  <c r="AI176" i="8"/>
  <c r="AH176" i="8" s="1"/>
  <c r="AA176" i="8" s="1"/>
  <c r="AB176" i="8" s="1"/>
  <c r="AJ176" i="8"/>
  <c r="AI492" i="8"/>
  <c r="AJ492" i="8"/>
  <c r="AH492" i="8" s="1"/>
  <c r="AA492" i="8" s="1"/>
  <c r="AK492" i="8"/>
  <c r="AI491" i="8"/>
  <c r="AH491" i="8" s="1"/>
  <c r="AA491" i="8" s="1"/>
  <c r="AJ491" i="8"/>
  <c r="AK491" i="8"/>
  <c r="AK90" i="8"/>
  <c r="AI90" i="8"/>
  <c r="AH90" i="8" s="1"/>
  <c r="AA90" i="8" s="1"/>
  <c r="AJ90" i="8"/>
  <c r="AJ311" i="8"/>
  <c r="AK311" i="8"/>
  <c r="AI311" i="8"/>
  <c r="AH311" i="8" s="1"/>
  <c r="AA311" i="8" s="1"/>
  <c r="AH309" i="8"/>
  <c r="AA309" i="8" s="1"/>
  <c r="AB309" i="8" s="1"/>
  <c r="AH84" i="8"/>
  <c r="AA84" i="8" s="1"/>
  <c r="AB84" i="8" s="1"/>
  <c r="AH109" i="8"/>
  <c r="AA109" i="8" s="1"/>
  <c r="AI317" i="8"/>
  <c r="AH317" i="8" s="1"/>
  <c r="AA317" i="8" s="1"/>
  <c r="AB317" i="8" s="1"/>
  <c r="AJ317" i="8"/>
  <c r="AK317" i="8"/>
  <c r="AK190" i="8"/>
  <c r="AI190" i="8"/>
  <c r="AJ190" i="8"/>
  <c r="AH174" i="8"/>
  <c r="AA174" i="8" s="1"/>
  <c r="AB174" i="8" s="1"/>
  <c r="AH113" i="8"/>
  <c r="AA113" i="8" s="1"/>
  <c r="AB113" i="8" s="1"/>
  <c r="AH397" i="8"/>
  <c r="AA397" i="8" s="1"/>
  <c r="AB397" i="8" s="1"/>
  <c r="AK54" i="8"/>
  <c r="AI54" i="8"/>
  <c r="AJ54" i="8"/>
  <c r="AI358" i="8"/>
  <c r="AH358" i="8" s="1"/>
  <c r="AA358" i="8" s="1"/>
  <c r="AB358" i="8" s="1"/>
  <c r="AJ358" i="8"/>
  <c r="AK358" i="8"/>
  <c r="AH168" i="8"/>
  <c r="AA168" i="8" s="1"/>
  <c r="AB168" i="8" s="1"/>
  <c r="AH435" i="8"/>
  <c r="AA435" i="8" s="1"/>
  <c r="AB435" i="8" s="1"/>
  <c r="AH87" i="8"/>
  <c r="AA87" i="8" s="1"/>
  <c r="AB87" i="8" s="1"/>
  <c r="AJ660" i="8"/>
  <c r="AI660" i="8"/>
  <c r="AH660" i="8" s="1"/>
  <c r="AA660" i="8" s="1"/>
  <c r="AK660" i="8"/>
  <c r="AI656" i="8"/>
  <c r="AJ656" i="8"/>
  <c r="AK656" i="8"/>
  <c r="V511" i="6"/>
  <c r="V444" i="6"/>
  <c r="S597" i="6"/>
  <c r="U597" i="6" s="1"/>
  <c r="S584" i="6"/>
  <c r="U584" i="6" s="1"/>
  <c r="S532" i="6"/>
  <c r="U532" i="6" s="1"/>
  <c r="S616" i="6"/>
  <c r="U616" i="6" s="1"/>
  <c r="S589" i="6"/>
  <c r="U589" i="6" s="1"/>
  <c r="S166" i="6"/>
  <c r="U166" i="6" s="1"/>
  <c r="S428" i="6"/>
  <c r="U428" i="6" s="1"/>
  <c r="V428" i="6"/>
  <c r="S611" i="6"/>
  <c r="U611" i="6" s="1"/>
  <c r="O643" i="6"/>
  <c r="O647" i="6"/>
  <c r="S458" i="1"/>
  <c r="U458" i="1" s="1"/>
  <c r="V453" i="1"/>
  <c r="S495" i="1"/>
  <c r="U495" i="1" s="1"/>
  <c r="S453" i="1"/>
  <c r="U453" i="1" s="1"/>
  <c r="V352" i="1"/>
  <c r="V508" i="1"/>
  <c r="V370" i="1"/>
  <c r="O653" i="1"/>
  <c r="O657" i="1"/>
  <c r="S336" i="1"/>
  <c r="U336" i="1" s="1"/>
  <c r="V54" i="1"/>
  <c r="V338" i="1"/>
  <c r="S338" i="1"/>
  <c r="U338" i="1" s="1"/>
  <c r="V530" i="1"/>
  <c r="S530" i="1"/>
  <c r="U530" i="1" s="1"/>
  <c r="V491" i="1"/>
  <c r="V614" i="1"/>
  <c r="V531" i="1"/>
  <c r="V494" i="1"/>
  <c r="S494" i="1"/>
  <c r="U494" i="1" s="1"/>
  <c r="V22" i="1"/>
  <c r="S22" i="1"/>
  <c r="U22" i="1" s="1"/>
  <c r="V461" i="1"/>
  <c r="S461" i="1"/>
  <c r="U461" i="1" s="1"/>
  <c r="V158" i="1"/>
  <c r="V546" i="1"/>
  <c r="S468" i="1"/>
  <c r="U468" i="1" s="1"/>
  <c r="V621" i="1"/>
  <c r="K584" i="1"/>
  <c r="V584" i="1"/>
  <c r="V503" i="1"/>
  <c r="S226" i="1"/>
  <c r="U226" i="1" s="1"/>
  <c r="V439" i="1"/>
  <c r="V424" i="1"/>
  <c r="L424" i="1"/>
  <c r="S296" i="1"/>
  <c r="U296" i="1" s="1"/>
  <c r="V296" i="1"/>
  <c r="S509" i="1"/>
  <c r="U509" i="1" s="1"/>
  <c r="V597" i="1"/>
  <c r="S597" i="1"/>
  <c r="U597" i="1" s="1"/>
  <c r="V467" i="1"/>
  <c r="L467" i="1"/>
  <c r="V509" i="1"/>
  <c r="S341" i="1"/>
  <c r="U341" i="1" s="1"/>
  <c r="S53" i="1"/>
  <c r="U53" i="1" s="1"/>
  <c r="S326" i="1"/>
  <c r="U326" i="1" s="1"/>
  <c r="S224" i="1"/>
  <c r="U224" i="1" s="1"/>
  <c r="S502" i="1"/>
  <c r="U502" i="1" s="1"/>
  <c r="S437" i="1"/>
  <c r="U437" i="1" s="1"/>
  <c r="V437" i="1"/>
  <c r="V488" i="1"/>
  <c r="S24" i="1"/>
  <c r="U24" i="1" s="1"/>
  <c r="S441" i="1"/>
  <c r="U441" i="1" s="1"/>
  <c r="V441" i="1"/>
  <c r="V579" i="1"/>
  <c r="S579" i="1"/>
  <c r="U579" i="1" s="1"/>
  <c r="V525" i="1"/>
  <c r="S467" i="1"/>
  <c r="U467" i="1" s="1"/>
  <c r="S267" i="1"/>
  <c r="U267" i="1" s="1"/>
  <c r="S318" i="1"/>
  <c r="U318" i="1" s="1"/>
  <c r="S424" i="1"/>
  <c r="U424" i="1" s="1"/>
  <c r="AF574" i="11"/>
  <c r="V620" i="6"/>
  <c r="AE315" i="8"/>
  <c r="AE23" i="8"/>
  <c r="AD23" i="11"/>
  <c r="AB619" i="11"/>
  <c r="AF86" i="11"/>
  <c r="AF640" i="11"/>
  <c r="AB23" i="11"/>
  <c r="U619" i="11"/>
  <c r="AB130" i="11"/>
  <c r="U86" i="11"/>
  <c r="AE200" i="9"/>
  <c r="AF152" i="11"/>
  <c r="AB574" i="11"/>
  <c r="AE47" i="8"/>
  <c r="AF23" i="11"/>
  <c r="AD130" i="11"/>
  <c r="AB59" i="11"/>
  <c r="AB86" i="11"/>
  <c r="AF486" i="11"/>
  <c r="AF379" i="11"/>
  <c r="AE163" i="8"/>
  <c r="U59" i="11"/>
  <c r="U316" i="8"/>
  <c r="V369" i="6"/>
  <c r="AF59" i="11"/>
  <c r="AE343" i="8"/>
  <c r="AE420" i="8"/>
  <c r="AE64" i="8"/>
  <c r="AE434" i="9"/>
  <c r="AE75" i="9"/>
  <c r="V121" i="6"/>
  <c r="V495" i="6"/>
  <c r="AI238" i="11"/>
  <c r="AJ238" i="11"/>
  <c r="AK238" i="11"/>
  <c r="AK154" i="11"/>
  <c r="AI154" i="11"/>
  <c r="AH154" i="11" s="1"/>
  <c r="AJ154" i="11"/>
  <c r="AJ63" i="11"/>
  <c r="AI63" i="11"/>
  <c r="AK63" i="11"/>
  <c r="AJ572" i="11"/>
  <c r="AK572" i="11"/>
  <c r="AI572" i="11"/>
  <c r="AD87" i="11"/>
  <c r="AE87" i="11"/>
  <c r="AK255" i="11"/>
  <c r="AI255" i="11"/>
  <c r="AH255" i="11" s="1"/>
  <c r="AA255" i="11" s="1"/>
  <c r="AE255" i="11" s="1"/>
  <c r="AJ255" i="11"/>
  <c r="AI212" i="11"/>
  <c r="AJ212" i="11"/>
  <c r="AK212" i="11"/>
  <c r="AK32" i="11"/>
  <c r="AJ32" i="11"/>
  <c r="AI32" i="11"/>
  <c r="AH32" i="11" s="1"/>
  <c r="AA32" i="11" s="1"/>
  <c r="AE32" i="11" s="1"/>
  <c r="AI174" i="11"/>
  <c r="AH174" i="11" s="1"/>
  <c r="AJ174" i="11"/>
  <c r="AK174" i="11"/>
  <c r="AJ541" i="11"/>
  <c r="AI541" i="11"/>
  <c r="AH541" i="11" s="1"/>
  <c r="AK541" i="11"/>
  <c r="AD540" i="11"/>
  <c r="AH195" i="11"/>
  <c r="AA195" i="11" s="1"/>
  <c r="AE195" i="11" s="1"/>
  <c r="AA233" i="11"/>
  <c r="AD233" i="11" s="1"/>
  <c r="AH586" i="11"/>
  <c r="AA586" i="11" s="1"/>
  <c r="AE586" i="11" s="1"/>
  <c r="AB160" i="11"/>
  <c r="AD456" i="11"/>
  <c r="AH93" i="11"/>
  <c r="AA93" i="11" s="1"/>
  <c r="AE93" i="11" s="1"/>
  <c r="AH73" i="11"/>
  <c r="AA73" i="11" s="1"/>
  <c r="AE73" i="11" s="1"/>
  <c r="AF361" i="11"/>
  <c r="U361" i="11"/>
  <c r="AH103" i="11"/>
  <c r="AA103" i="11" s="1"/>
  <c r="AE103" i="11" s="1"/>
  <c r="AH224" i="11"/>
  <c r="AA224" i="11" s="1"/>
  <c r="AE224" i="11" s="1"/>
  <c r="AB312" i="11"/>
  <c r="U420" i="11"/>
  <c r="AF420" i="11"/>
  <c r="AH609" i="11"/>
  <c r="AA609" i="11" s="1"/>
  <c r="AE609" i="11" s="1"/>
  <c r="AH210" i="11"/>
  <c r="AA210" i="11" s="1"/>
  <c r="AE210" i="11" s="1"/>
  <c r="AJ531" i="11"/>
  <c r="AI531" i="11"/>
  <c r="AK531" i="11"/>
  <c r="AH395" i="11"/>
  <c r="AA395" i="11" s="1"/>
  <c r="AE395" i="11" s="1"/>
  <c r="AH169" i="11"/>
  <c r="AA169" i="11" s="1"/>
  <c r="AH425" i="11"/>
  <c r="AH532" i="11"/>
  <c r="AH475" i="11"/>
  <c r="AH110" i="11"/>
  <c r="AA110" i="11" s="1"/>
  <c r="AE110" i="11" s="1"/>
  <c r="AB563" i="11"/>
  <c r="AH22" i="11"/>
  <c r="AA549" i="11"/>
  <c r="AE549" i="11" s="1"/>
  <c r="AH410" i="11"/>
  <c r="AA410" i="11" s="1"/>
  <c r="AE410" i="11" s="1"/>
  <c r="AD224" i="11"/>
  <c r="AH443" i="11"/>
  <c r="AH485" i="11"/>
  <c r="AH42" i="11"/>
  <c r="AA42" i="11" s="1"/>
  <c r="AE42" i="11" s="1"/>
  <c r="U504" i="11"/>
  <c r="AF504" i="11"/>
  <c r="AJ388" i="11"/>
  <c r="AK388" i="11"/>
  <c r="AI388" i="11"/>
  <c r="U475" i="11"/>
  <c r="AF475" i="11"/>
  <c r="AJ607" i="11"/>
  <c r="AK607" i="11"/>
  <c r="AI607" i="11"/>
  <c r="AI113" i="11"/>
  <c r="AJ113" i="11"/>
  <c r="AK113" i="11"/>
  <c r="AH630" i="11"/>
  <c r="AA630" i="11" s="1"/>
  <c r="AE630" i="11" s="1"/>
  <c r="AD42" i="11"/>
  <c r="U350" i="11"/>
  <c r="AF350" i="11"/>
  <c r="AK616" i="11"/>
  <c r="AI616" i="11"/>
  <c r="AJ616" i="11"/>
  <c r="AI100" i="11"/>
  <c r="AJ100" i="11"/>
  <c r="AK100" i="11"/>
  <c r="AI266" i="11"/>
  <c r="AJ266" i="11"/>
  <c r="AK266" i="11"/>
  <c r="AK297" i="11"/>
  <c r="AI297" i="11"/>
  <c r="AJ297" i="11"/>
  <c r="AH343" i="11"/>
  <c r="AH427" i="11"/>
  <c r="AA427" i="11" s="1"/>
  <c r="AE427" i="11" s="1"/>
  <c r="AH250" i="11"/>
  <c r="AA250" i="11" s="1"/>
  <c r="AE250" i="11" s="1"/>
  <c r="AH94" i="11"/>
  <c r="AA94" i="11" s="1"/>
  <c r="AE94" i="11" s="1"/>
  <c r="AK522" i="11"/>
  <c r="AI522" i="11"/>
  <c r="AJ522" i="11"/>
  <c r="AH219" i="11"/>
  <c r="AA219" i="11" s="1"/>
  <c r="AE219" i="11" s="1"/>
  <c r="AJ144" i="11"/>
  <c r="AK144" i="11"/>
  <c r="AI144" i="11"/>
  <c r="AH240" i="11"/>
  <c r="AA240" i="11" s="1"/>
  <c r="AE240" i="11" s="1"/>
  <c r="AH545" i="11"/>
  <c r="AA545" i="11" s="1"/>
  <c r="AE545" i="11" s="1"/>
  <c r="AH76" i="11"/>
  <c r="AA76" i="11" s="1"/>
  <c r="AE76" i="11" s="1"/>
  <c r="AB267" i="11"/>
  <c r="AH286" i="11"/>
  <c r="AB286" i="11" s="1"/>
  <c r="AH311" i="11"/>
  <c r="AH301" i="11"/>
  <c r="AI356" i="11"/>
  <c r="AJ356" i="11"/>
  <c r="AK356" i="11"/>
  <c r="U533" i="11"/>
  <c r="AF533" i="11"/>
  <c r="AJ262" i="11"/>
  <c r="AI262" i="11"/>
  <c r="AH262" i="11" s="1"/>
  <c r="AA262" i="11" s="1"/>
  <c r="AE262" i="11" s="1"/>
  <c r="AK262" i="11"/>
  <c r="AF532" i="11"/>
  <c r="U532" i="11"/>
  <c r="AI335" i="11"/>
  <c r="AK335" i="11"/>
  <c r="AJ335" i="11"/>
  <c r="U461" i="11"/>
  <c r="AF461" i="11"/>
  <c r="AB123" i="11"/>
  <c r="AF123" i="11"/>
  <c r="AH55" i="11"/>
  <c r="AI529" i="11"/>
  <c r="AJ529" i="11"/>
  <c r="AK529" i="11"/>
  <c r="AI447" i="11"/>
  <c r="AJ447" i="11"/>
  <c r="AK447" i="11"/>
  <c r="AI364" i="11"/>
  <c r="AJ364" i="11"/>
  <c r="AK364" i="11"/>
  <c r="AK493" i="11"/>
  <c r="AI493" i="11"/>
  <c r="AJ493" i="11"/>
  <c r="AI454" i="11"/>
  <c r="AJ454" i="11"/>
  <c r="AK454" i="11"/>
  <c r="AI484" i="11"/>
  <c r="AJ484" i="11"/>
  <c r="AK484" i="11"/>
  <c r="AJ479" i="11"/>
  <c r="AK479" i="11"/>
  <c r="AI479" i="11"/>
  <c r="AJ527" i="11"/>
  <c r="AK527" i="11"/>
  <c r="AI527" i="11"/>
  <c r="AI474" i="11"/>
  <c r="AK474" i="11"/>
  <c r="AJ474" i="11"/>
  <c r="AI515" i="11"/>
  <c r="AJ515" i="11"/>
  <c r="AK515" i="11"/>
  <c r="AI470" i="11"/>
  <c r="AK470" i="11"/>
  <c r="AJ470" i="11"/>
  <c r="AK451" i="11"/>
  <c r="AJ451" i="11"/>
  <c r="AI451" i="11"/>
  <c r="AI365" i="11"/>
  <c r="AJ365" i="11"/>
  <c r="AK365" i="11"/>
  <c r="AI354" i="11"/>
  <c r="AJ354" i="11"/>
  <c r="AK354" i="11"/>
  <c r="AJ466" i="11"/>
  <c r="AK466" i="11"/>
  <c r="AI466" i="11"/>
  <c r="AJ499" i="11"/>
  <c r="AK499" i="11"/>
  <c r="AI499" i="11"/>
  <c r="AK460" i="11"/>
  <c r="AI460" i="11"/>
  <c r="AJ460" i="11"/>
  <c r="AI415" i="11"/>
  <c r="AJ415" i="11"/>
  <c r="AK415" i="11"/>
  <c r="AI535" i="11"/>
  <c r="AJ535" i="11"/>
  <c r="AK535" i="11"/>
  <c r="AI543" i="11"/>
  <c r="AJ543" i="11"/>
  <c r="AK543" i="11"/>
  <c r="AI457" i="11"/>
  <c r="AJ457" i="11"/>
  <c r="AK457" i="11"/>
  <c r="AK446" i="11"/>
  <c r="AI446" i="11"/>
  <c r="AJ446" i="11"/>
  <c r="AI488" i="11"/>
  <c r="AJ488" i="11"/>
  <c r="AK488" i="11"/>
  <c r="AJ371" i="11"/>
  <c r="AK371" i="11"/>
  <c r="AI371" i="11"/>
  <c r="AK346" i="11"/>
  <c r="AJ346" i="11"/>
  <c r="AI346" i="11"/>
  <c r="AK445" i="11"/>
  <c r="AI445" i="11"/>
  <c r="AJ445" i="11"/>
  <c r="AI478" i="11"/>
  <c r="AJ478" i="11"/>
  <c r="AK478" i="11"/>
  <c r="AK438" i="11"/>
  <c r="AJ438" i="11"/>
  <c r="AI438" i="11"/>
  <c r="AI525" i="11"/>
  <c r="AJ525" i="11"/>
  <c r="AK525" i="11"/>
  <c r="AK528" i="11"/>
  <c r="AI528" i="11"/>
  <c r="AJ528" i="11"/>
  <c r="AI369" i="11"/>
  <c r="AJ369" i="11"/>
  <c r="AK369" i="11"/>
  <c r="AJ345" i="11"/>
  <c r="AK345" i="11"/>
  <c r="AI345" i="11"/>
  <c r="AI524" i="11"/>
  <c r="AJ524" i="11"/>
  <c r="AK524" i="11"/>
  <c r="AI464" i="11"/>
  <c r="AJ464" i="11"/>
  <c r="AK464" i="11"/>
  <c r="AI449" i="11"/>
  <c r="AJ449" i="11"/>
  <c r="AK449" i="11"/>
  <c r="AI518" i="11"/>
  <c r="AJ518" i="11"/>
  <c r="AK518" i="11"/>
  <c r="AJ537" i="11"/>
  <c r="AK537" i="11"/>
  <c r="AI537" i="11"/>
  <c r="AI514" i="11"/>
  <c r="AJ514" i="11"/>
  <c r="AK514" i="11"/>
  <c r="AI469" i="11"/>
  <c r="AJ469" i="11"/>
  <c r="AK469" i="11"/>
  <c r="AK417" i="11"/>
  <c r="AJ417" i="11"/>
  <c r="AI417" i="11"/>
  <c r="AK500" i="11"/>
  <c r="AI500" i="11"/>
  <c r="AJ500" i="11"/>
  <c r="AK467" i="11"/>
  <c r="AI467" i="11"/>
  <c r="AJ467" i="11"/>
  <c r="AI440" i="11"/>
  <c r="AJ440" i="11"/>
  <c r="AK440" i="11"/>
  <c r="AJ418" i="11"/>
  <c r="AI418" i="11"/>
  <c r="AK418" i="11"/>
  <c r="AK517" i="11"/>
  <c r="AI517" i="11"/>
  <c r="AJ517" i="11"/>
  <c r="AK481" i="11"/>
  <c r="AI481" i="11"/>
  <c r="AJ481" i="11"/>
  <c r="AI458" i="11"/>
  <c r="AJ458" i="11"/>
  <c r="AK458" i="11"/>
  <c r="AJ459" i="11"/>
  <c r="AK459" i="11"/>
  <c r="AI459" i="11"/>
  <c r="AJ436" i="11"/>
  <c r="AK436" i="11"/>
  <c r="AI436" i="11"/>
  <c r="AK360" i="11"/>
  <c r="AJ360" i="11"/>
  <c r="AI360" i="11"/>
  <c r="AJ516" i="11"/>
  <c r="AK516" i="11"/>
  <c r="AI516" i="11"/>
  <c r="AJ416" i="11"/>
  <c r="AK416" i="11"/>
  <c r="AI416" i="11"/>
  <c r="AI424" i="11"/>
  <c r="AJ424" i="11"/>
  <c r="AK424" i="11"/>
  <c r="AJ455" i="11"/>
  <c r="AI455" i="11"/>
  <c r="AK455" i="11"/>
  <c r="AJ450" i="11"/>
  <c r="AK450" i="11"/>
  <c r="AI450" i="11"/>
  <c r="AI513" i="11"/>
  <c r="AJ513" i="11"/>
  <c r="AK513" i="11"/>
  <c r="AI489" i="11"/>
  <c r="AJ489" i="11"/>
  <c r="AK489" i="11"/>
  <c r="AI477" i="11"/>
  <c r="AK477" i="11"/>
  <c r="AJ477" i="11"/>
  <c r="AI503" i="11"/>
  <c r="AJ503" i="11"/>
  <c r="AK503" i="11"/>
  <c r="AI370" i="11"/>
  <c r="AJ370" i="11"/>
  <c r="AK370" i="11"/>
  <c r="AI526" i="11"/>
  <c r="AJ526" i="11"/>
  <c r="AK526" i="11"/>
  <c r="AI344" i="11"/>
  <c r="AJ344" i="11"/>
  <c r="AK344" i="11"/>
  <c r="AK538" i="11"/>
  <c r="AI538" i="11"/>
  <c r="AJ538" i="11"/>
  <c r="AJ490" i="11"/>
  <c r="AK490" i="11"/>
  <c r="AI490" i="11"/>
  <c r="AI539" i="11"/>
  <c r="AJ539" i="11"/>
  <c r="AK539" i="11"/>
  <c r="AI434" i="11"/>
  <c r="AK434" i="11"/>
  <c r="AJ434" i="11"/>
  <c r="AI358" i="11"/>
  <c r="AJ358" i="11"/>
  <c r="AK358" i="11"/>
  <c r="AJ435" i="11"/>
  <c r="AK435" i="11"/>
  <c r="AI435" i="11"/>
  <c r="AI379" i="11"/>
  <c r="AJ379" i="11"/>
  <c r="AK379" i="11"/>
  <c r="AJ462" i="11"/>
  <c r="AK462" i="11"/>
  <c r="AI462" i="11"/>
  <c r="AI502" i="11"/>
  <c r="AJ502" i="11"/>
  <c r="AK502" i="11"/>
  <c r="AI501" i="11"/>
  <c r="AK501" i="11"/>
  <c r="AJ501" i="11"/>
  <c r="AJ359" i="11"/>
  <c r="AK359" i="11"/>
  <c r="AI359" i="11"/>
  <c r="U421" i="11"/>
  <c r="AF421" i="11"/>
  <c r="U501" i="11"/>
  <c r="AF501" i="11"/>
  <c r="U543" i="11"/>
  <c r="AF543" i="11"/>
  <c r="AB492" i="11"/>
  <c r="AF492" i="11"/>
  <c r="U492" i="11"/>
  <c r="AD492" i="11"/>
  <c r="AA347" i="11"/>
  <c r="AB347" i="11"/>
  <c r="AH420" i="11"/>
  <c r="AH423" i="11"/>
  <c r="AA423" i="11" s="1"/>
  <c r="AE423" i="11" s="1"/>
  <c r="U344" i="11"/>
  <c r="AF344" i="11"/>
  <c r="U342" i="11"/>
  <c r="AF342" i="11"/>
  <c r="AB342" i="11"/>
  <c r="AD342" i="11"/>
  <c r="U445" i="11"/>
  <c r="AF445" i="11"/>
  <c r="U424" i="11"/>
  <c r="AF424" i="11"/>
  <c r="U462" i="11"/>
  <c r="AF462" i="11"/>
  <c r="AB536" i="11"/>
  <c r="U536" i="11"/>
  <c r="AD536" i="11"/>
  <c r="AF536" i="11"/>
  <c r="AH350" i="11"/>
  <c r="AH463" i="11"/>
  <c r="AA463" i="11" s="1"/>
  <c r="AE463" i="11" s="1"/>
  <c r="AH367" i="11"/>
  <c r="AA367" i="11" s="1"/>
  <c r="AE367" i="11" s="1"/>
  <c r="AH355" i="11"/>
  <c r="AH495" i="11"/>
  <c r="AA495" i="11" s="1"/>
  <c r="AE495" i="11" s="1"/>
  <c r="AH487" i="11"/>
  <c r="U467" i="11"/>
  <c r="AF467" i="11"/>
  <c r="U495" i="11"/>
  <c r="AF495" i="11"/>
  <c r="U458" i="11"/>
  <c r="AF458" i="11"/>
  <c r="U468" i="11"/>
  <c r="AB468" i="11"/>
  <c r="AF468" i="11"/>
  <c r="U418" i="11"/>
  <c r="AF418" i="11"/>
  <c r="AA361" i="11"/>
  <c r="AB361" i="11"/>
  <c r="AA348" i="11"/>
  <c r="AB348" i="11"/>
  <c r="AA504" i="11"/>
  <c r="AB504" i="11"/>
  <c r="AH471" i="11"/>
  <c r="AF500" i="11"/>
  <c r="U500" i="11"/>
  <c r="U365" i="11"/>
  <c r="AF365" i="11"/>
  <c r="AF368" i="11"/>
  <c r="U368" i="11"/>
  <c r="AD463" i="11"/>
  <c r="AF463" i="11"/>
  <c r="U463" i="11"/>
  <c r="AH376" i="11"/>
  <c r="AH494" i="11"/>
  <c r="AA533" i="11"/>
  <c r="AB533" i="11"/>
  <c r="AH468" i="11"/>
  <c r="AA468" i="11" s="1"/>
  <c r="AE468" i="11" s="1"/>
  <c r="U489" i="11"/>
  <c r="AF489" i="11"/>
  <c r="U434" i="11"/>
  <c r="AF434" i="11"/>
  <c r="U539" i="11"/>
  <c r="AF539" i="11"/>
  <c r="AF503" i="11"/>
  <c r="U503" i="11"/>
  <c r="AF464" i="11"/>
  <c r="U464" i="11"/>
  <c r="AA443" i="11"/>
  <c r="AB443" i="11"/>
  <c r="AA542" i="11"/>
  <c r="AB542" i="11"/>
  <c r="AH375" i="11"/>
  <c r="AF435" i="11"/>
  <c r="U435" i="11"/>
  <c r="AF488" i="11"/>
  <c r="U488" i="11"/>
  <c r="U423" i="11"/>
  <c r="AF423" i="11"/>
  <c r="AH534" i="11"/>
  <c r="AH472" i="11"/>
  <c r="AH437" i="11"/>
  <c r="AA437" i="11" s="1"/>
  <c r="AE437" i="11" s="1"/>
  <c r="AH363" i="11"/>
  <c r="AF446" i="11"/>
  <c r="U446" i="11"/>
  <c r="AF436" i="11"/>
  <c r="U436" i="11"/>
  <c r="AF447" i="11"/>
  <c r="U447" i="11"/>
  <c r="U455" i="11"/>
  <c r="AF455" i="11"/>
  <c r="U437" i="11"/>
  <c r="AF437" i="11"/>
  <c r="AH491" i="11"/>
  <c r="AH419" i="11"/>
  <c r="AH519" i="11"/>
  <c r="AH486" i="11"/>
  <c r="AH421" i="11"/>
  <c r="AA421" i="11" s="1"/>
  <c r="AE421" i="11" s="1"/>
  <c r="AH496" i="11"/>
  <c r="U535" i="11"/>
  <c r="AF535" i="11"/>
  <c r="U513" i="11"/>
  <c r="AF513" i="11"/>
  <c r="U477" i="11"/>
  <c r="AF477" i="11"/>
  <c r="U378" i="11"/>
  <c r="AF378" i="11"/>
  <c r="AB378" i="11"/>
  <c r="U345" i="11"/>
  <c r="AF345" i="11"/>
  <c r="U367" i="11"/>
  <c r="AD367" i="11"/>
  <c r="AF367" i="11"/>
  <c r="AA532" i="11"/>
  <c r="AB532" i="11"/>
  <c r="AA362" i="11"/>
  <c r="AB362" i="11"/>
  <c r="AA461" i="11"/>
  <c r="AB461" i="11"/>
  <c r="AB475" i="11"/>
  <c r="AA475" i="11"/>
  <c r="AB346" i="9"/>
  <c r="AE346" i="9"/>
  <c r="AK95" i="9"/>
  <c r="AI95" i="9"/>
  <c r="AJ95" i="9"/>
  <c r="AJ117" i="9"/>
  <c r="AK117" i="9"/>
  <c r="AI117" i="9"/>
  <c r="AI87" i="9"/>
  <c r="AJ87" i="9"/>
  <c r="AK87" i="9"/>
  <c r="AI541" i="9"/>
  <c r="AJ541" i="9"/>
  <c r="AK541" i="9"/>
  <c r="AI292" i="9"/>
  <c r="AJ292" i="9"/>
  <c r="AK292" i="9"/>
  <c r="AI294" i="9"/>
  <c r="AJ294" i="9"/>
  <c r="AK294" i="9"/>
  <c r="AE483" i="9"/>
  <c r="AB483" i="9"/>
  <c r="AK70" i="9"/>
  <c r="AI70" i="9"/>
  <c r="AJ70" i="9"/>
  <c r="AB283" i="9"/>
  <c r="AK498" i="9"/>
  <c r="AI498" i="9"/>
  <c r="AJ498" i="9"/>
  <c r="AH498" i="9" s="1"/>
  <c r="AA498" i="9" s="1"/>
  <c r="AE127" i="9"/>
  <c r="AH359" i="9"/>
  <c r="AA359" i="9" s="1"/>
  <c r="AE359" i="9" s="1"/>
  <c r="AH536" i="9"/>
  <c r="AA536" i="9" s="1"/>
  <c r="AH170" i="9"/>
  <c r="AA170" i="9" s="1"/>
  <c r="AH83" i="9"/>
  <c r="AA83" i="9" s="1"/>
  <c r="AB83" i="9" s="1"/>
  <c r="AH54" i="9"/>
  <c r="AA54" i="9" s="1"/>
  <c r="AB54" i="9" s="1"/>
  <c r="AI61" i="9"/>
  <c r="AJ61" i="9"/>
  <c r="AK61" i="9"/>
  <c r="AJ172" i="9"/>
  <c r="AI172" i="9"/>
  <c r="AH172" i="9" s="1"/>
  <c r="AA172" i="9" s="1"/>
  <c r="AB172" i="9" s="1"/>
  <c r="AK172" i="9"/>
  <c r="AH239" i="9"/>
  <c r="AA239" i="9" s="1"/>
  <c r="AB239" i="9" s="1"/>
  <c r="AH286" i="9"/>
  <c r="AA286" i="9" s="1"/>
  <c r="AB286" i="9" s="1"/>
  <c r="AH112" i="9"/>
  <c r="AA112" i="9" s="1"/>
  <c r="AH79" i="9"/>
  <c r="AA79" i="9" s="1"/>
  <c r="AH205" i="9"/>
  <c r="AA205" i="9" s="1"/>
  <c r="AB205" i="9" s="1"/>
  <c r="AH86" i="9"/>
  <c r="AA86" i="9" s="1"/>
  <c r="AB86" i="9" s="1"/>
  <c r="AH47" i="9"/>
  <c r="AA47" i="9" s="1"/>
  <c r="AB47" i="9" s="1"/>
  <c r="AH269" i="9"/>
  <c r="AA269" i="9" s="1"/>
  <c r="AB269" i="9" s="1"/>
  <c r="AH106" i="9"/>
  <c r="AA106" i="9" s="1"/>
  <c r="AB106" i="9" s="1"/>
  <c r="AH256" i="9"/>
  <c r="AA256" i="9" s="1"/>
  <c r="AH275" i="9"/>
  <c r="AA275" i="9" s="1"/>
  <c r="AB275" i="9" s="1"/>
  <c r="AH220" i="9"/>
  <c r="AA220" i="9" s="1"/>
  <c r="AB220" i="9" s="1"/>
  <c r="AH390" i="9"/>
  <c r="AA390" i="9" s="1"/>
  <c r="AH609" i="9"/>
  <c r="AA609" i="9" s="1"/>
  <c r="AE416" i="9"/>
  <c r="AE322" i="9"/>
  <c r="AH266" i="9"/>
  <c r="AA266" i="9" s="1"/>
  <c r="AH278" i="9"/>
  <c r="AA278" i="9" s="1"/>
  <c r="AB278" i="9" s="1"/>
  <c r="AH500" i="9"/>
  <c r="AA500" i="9" s="1"/>
  <c r="AH550" i="9"/>
  <c r="AA550" i="9" s="1"/>
  <c r="AE550" i="9" s="1"/>
  <c r="AH464" i="9"/>
  <c r="AA464" i="9" s="1"/>
  <c r="AH542" i="9"/>
  <c r="AA542" i="9" s="1"/>
  <c r="AH478" i="9"/>
  <c r="AA478" i="9" s="1"/>
  <c r="AE478" i="9" s="1"/>
  <c r="AH382" i="9"/>
  <c r="AA382" i="9" s="1"/>
  <c r="AB382" i="9" s="1"/>
  <c r="AH417" i="9"/>
  <c r="AA417" i="9" s="1"/>
  <c r="AB417" i="9" s="1"/>
  <c r="AH528" i="9"/>
  <c r="AA528" i="9" s="1"/>
  <c r="AI25" i="9"/>
  <c r="AH25" i="9" s="1"/>
  <c r="AA25" i="9" s="1"/>
  <c r="AK25" i="9"/>
  <c r="AJ25" i="9"/>
  <c r="AI313" i="9"/>
  <c r="AJ313" i="9"/>
  <c r="AH313" i="9" s="1"/>
  <c r="AA313" i="9" s="1"/>
  <c r="AB313" i="9" s="1"/>
  <c r="AK313" i="9"/>
  <c r="AH189" i="9"/>
  <c r="AA189" i="9" s="1"/>
  <c r="AH437" i="9"/>
  <c r="AA437" i="9" s="1"/>
  <c r="AB437" i="9" s="1"/>
  <c r="AH311" i="9"/>
  <c r="AA311" i="9" s="1"/>
  <c r="AB311" i="9" s="1"/>
  <c r="AH190" i="9"/>
  <c r="AA190" i="9" s="1"/>
  <c r="AH531" i="9"/>
  <c r="AA531" i="9" s="1"/>
  <c r="AB531" i="9" s="1"/>
  <c r="AH441" i="9"/>
  <c r="AA441" i="9" s="1"/>
  <c r="AE441" i="9" s="1"/>
  <c r="AH443" i="9"/>
  <c r="AA443" i="9" s="1"/>
  <c r="AB443" i="9" s="1"/>
  <c r="AH522" i="9"/>
  <c r="AA522" i="9" s="1"/>
  <c r="AH153" i="9"/>
  <c r="AA153" i="9" s="1"/>
  <c r="AH564" i="9"/>
  <c r="AA564" i="9" s="1"/>
  <c r="AB564" i="9" s="1"/>
  <c r="AH28" i="9"/>
  <c r="AA28" i="9" s="1"/>
  <c r="AB28" i="9" s="1"/>
  <c r="AK213" i="9"/>
  <c r="AJ213" i="9"/>
  <c r="AI213" i="9"/>
  <c r="AH213" i="9" s="1"/>
  <c r="AA213" i="9" s="1"/>
  <c r="AB213" i="9" s="1"/>
  <c r="AI32" i="9"/>
  <c r="AJ32" i="9"/>
  <c r="AK32" i="9"/>
  <c r="AH604" i="9"/>
  <c r="AA604" i="9" s="1"/>
  <c r="AJ356" i="9"/>
  <c r="AI356" i="9"/>
  <c r="AK356" i="9"/>
  <c r="AK476" i="9"/>
  <c r="AI476" i="9"/>
  <c r="AJ476" i="9"/>
  <c r="AI520" i="9"/>
  <c r="AJ520" i="9"/>
  <c r="AK520" i="9"/>
  <c r="AJ511" i="9"/>
  <c r="AK511" i="9"/>
  <c r="AI511" i="9"/>
  <c r="AJ431" i="9"/>
  <c r="AK431" i="9"/>
  <c r="AI431" i="9"/>
  <c r="AJ364" i="9"/>
  <c r="AI364" i="9"/>
  <c r="AK364" i="9"/>
  <c r="AJ499" i="9"/>
  <c r="AK499" i="9"/>
  <c r="AI499" i="9"/>
  <c r="AH499" i="9" s="1"/>
  <c r="AA499" i="9" s="1"/>
  <c r="AI432" i="9"/>
  <c r="AJ432" i="9"/>
  <c r="AK432" i="9"/>
  <c r="AI479" i="9"/>
  <c r="AJ479" i="9"/>
  <c r="AK479" i="9"/>
  <c r="AI423" i="9"/>
  <c r="AJ423" i="9"/>
  <c r="AK423" i="9"/>
  <c r="AJ373" i="9"/>
  <c r="AK373" i="9"/>
  <c r="AI373" i="9"/>
  <c r="AH373" i="9" s="1"/>
  <c r="AA373" i="9" s="1"/>
  <c r="AJ355" i="9"/>
  <c r="AK355" i="9"/>
  <c r="AI355" i="9"/>
  <c r="AJ532" i="9"/>
  <c r="AI532" i="9"/>
  <c r="AK532" i="9"/>
  <c r="AI501" i="9"/>
  <c r="AJ501" i="9"/>
  <c r="AK501" i="9"/>
  <c r="AE526" i="9"/>
  <c r="AB526" i="9"/>
  <c r="AE522" i="9"/>
  <c r="AB522" i="9"/>
  <c r="AJ374" i="9"/>
  <c r="AI374" i="9"/>
  <c r="AH374" i="9" s="1"/>
  <c r="AA374" i="9" s="1"/>
  <c r="AK374" i="9"/>
  <c r="AI549" i="9"/>
  <c r="AJ549" i="9"/>
  <c r="AK549" i="9"/>
  <c r="AK458" i="9"/>
  <c r="AI458" i="9"/>
  <c r="AJ458" i="9"/>
  <c r="AI388" i="9"/>
  <c r="AJ388" i="9"/>
  <c r="AK388" i="9"/>
  <c r="AK445" i="9"/>
  <c r="AI445" i="9"/>
  <c r="AJ445" i="9"/>
  <c r="AJ507" i="9"/>
  <c r="AI507" i="9"/>
  <c r="AK507" i="9"/>
  <c r="AJ496" i="9"/>
  <c r="AI496" i="9"/>
  <c r="AK496" i="9"/>
  <c r="AJ534" i="9"/>
  <c r="AI534" i="9"/>
  <c r="AK534" i="9"/>
  <c r="AJ369" i="9"/>
  <c r="AK369" i="9"/>
  <c r="AI369" i="9"/>
  <c r="AH369" i="9" s="1"/>
  <c r="AA369" i="9" s="1"/>
  <c r="AI457" i="9"/>
  <c r="AK457" i="9"/>
  <c r="AJ457" i="9"/>
  <c r="AJ363" i="9"/>
  <c r="AK363" i="9"/>
  <c r="AI363" i="9"/>
  <c r="AI376" i="9"/>
  <c r="AJ376" i="9"/>
  <c r="AK376" i="9"/>
  <c r="AJ530" i="9"/>
  <c r="AI530" i="9"/>
  <c r="AH530" i="9" s="1"/>
  <c r="AA530" i="9" s="1"/>
  <c r="AK530" i="9"/>
  <c r="AK453" i="9"/>
  <c r="AI453" i="9"/>
  <c r="AJ453" i="9"/>
  <c r="AJ485" i="9"/>
  <c r="AK485" i="9"/>
  <c r="AI485" i="9"/>
  <c r="AK504" i="9"/>
  <c r="AI504" i="9"/>
  <c r="AH504" i="9" s="1"/>
  <c r="AA504" i="9" s="1"/>
  <c r="AJ504" i="9"/>
  <c r="AI447" i="9"/>
  <c r="AJ447" i="9"/>
  <c r="AK447" i="9"/>
  <c r="AI506" i="9"/>
  <c r="AJ506" i="9"/>
  <c r="AK506" i="9"/>
  <c r="AI430" i="9"/>
  <c r="AH430" i="9" s="1"/>
  <c r="AA430" i="9" s="1"/>
  <c r="AJ430" i="9"/>
  <c r="AK430" i="9"/>
  <c r="AJ452" i="9"/>
  <c r="AK452" i="9"/>
  <c r="AI452" i="9"/>
  <c r="AI427" i="9"/>
  <c r="AK427" i="9"/>
  <c r="AJ427" i="9"/>
  <c r="AI371" i="9"/>
  <c r="AK371" i="9"/>
  <c r="AJ371" i="9"/>
  <c r="AK471" i="9"/>
  <c r="AI471" i="9"/>
  <c r="AJ471" i="9"/>
  <c r="AJ352" i="9"/>
  <c r="AI352" i="9"/>
  <c r="AK352" i="9"/>
  <c r="AI503" i="9"/>
  <c r="AK503" i="9"/>
  <c r="AJ503" i="9"/>
  <c r="AI465" i="9"/>
  <c r="AJ465" i="9"/>
  <c r="AK465" i="9"/>
  <c r="AI543" i="9"/>
  <c r="AH543" i="9" s="1"/>
  <c r="AA543" i="9" s="1"/>
  <c r="AJ543" i="9"/>
  <c r="AK543" i="9"/>
  <c r="AJ494" i="9"/>
  <c r="AI494" i="9"/>
  <c r="AK494" i="9"/>
  <c r="AI475" i="9"/>
  <c r="AJ475" i="9"/>
  <c r="AK475" i="9"/>
  <c r="AJ525" i="9"/>
  <c r="AI525" i="9"/>
  <c r="AK525" i="9"/>
  <c r="AJ444" i="9"/>
  <c r="AK444" i="9"/>
  <c r="AI444" i="9"/>
  <c r="AI367" i="9"/>
  <c r="AJ367" i="9"/>
  <c r="AK367" i="9"/>
  <c r="AJ426" i="9"/>
  <c r="AK426" i="9"/>
  <c r="AI426" i="9"/>
  <c r="AH426" i="9" s="1"/>
  <c r="AA426" i="9" s="1"/>
  <c r="AI425" i="9"/>
  <c r="AJ425" i="9"/>
  <c r="AK425" i="9"/>
  <c r="AI539" i="9"/>
  <c r="AH539" i="9" s="1"/>
  <c r="AA539" i="9" s="1"/>
  <c r="AJ539" i="9"/>
  <c r="AK539" i="9"/>
  <c r="AI442" i="9"/>
  <c r="AJ442" i="9"/>
  <c r="AK442" i="9"/>
  <c r="AJ422" i="9"/>
  <c r="AK422" i="9"/>
  <c r="AI422" i="9"/>
  <c r="AH422" i="9" s="1"/>
  <c r="AA422" i="9" s="1"/>
  <c r="AE443" i="9"/>
  <c r="AB379" i="9"/>
  <c r="AE379" i="9"/>
  <c r="AI466" i="9"/>
  <c r="AJ466" i="9"/>
  <c r="AK466" i="9"/>
  <c r="AI470" i="9"/>
  <c r="AJ470" i="9"/>
  <c r="AK470" i="9"/>
  <c r="AJ544" i="9"/>
  <c r="AI544" i="9"/>
  <c r="AK544" i="9"/>
  <c r="AJ462" i="9"/>
  <c r="AK462" i="9"/>
  <c r="AI462" i="9"/>
  <c r="AH462" i="9" s="1"/>
  <c r="AA462" i="9" s="1"/>
  <c r="AJ509" i="9"/>
  <c r="AI509" i="9"/>
  <c r="AK509" i="9"/>
  <c r="AJ540" i="9"/>
  <c r="AI540" i="9"/>
  <c r="AK540" i="9"/>
  <c r="AK481" i="9"/>
  <c r="AI481" i="9"/>
  <c r="AJ481" i="9"/>
  <c r="AI461" i="9"/>
  <c r="AJ461" i="9"/>
  <c r="AK461" i="9"/>
  <c r="AK497" i="9"/>
  <c r="AI497" i="9"/>
  <c r="AJ497" i="9"/>
  <c r="AI473" i="9"/>
  <c r="AJ473" i="9"/>
  <c r="AK473" i="9"/>
  <c r="AI454" i="9"/>
  <c r="AJ454" i="9"/>
  <c r="AK454" i="9"/>
  <c r="AJ524" i="9"/>
  <c r="AK524" i="9"/>
  <c r="AI524" i="9"/>
  <c r="AH524" i="9" s="1"/>
  <c r="AA524" i="9" s="1"/>
  <c r="AK548" i="9"/>
  <c r="AI548" i="9"/>
  <c r="AJ548" i="9"/>
  <c r="AI477" i="9"/>
  <c r="AJ477" i="9"/>
  <c r="AK477" i="9"/>
  <c r="AK467" i="9"/>
  <c r="AJ467" i="9"/>
  <c r="AI467" i="9"/>
  <c r="AI468" i="9"/>
  <c r="AJ468" i="9"/>
  <c r="AK468" i="9"/>
  <c r="AJ351" i="9"/>
  <c r="AK351" i="9"/>
  <c r="AI351" i="9"/>
  <c r="AJ370" i="9"/>
  <c r="AK370" i="9"/>
  <c r="AI370" i="9"/>
  <c r="AJ378" i="9"/>
  <c r="AI378" i="9"/>
  <c r="AK378" i="9"/>
  <c r="AB533" i="9"/>
  <c r="AH469" i="9"/>
  <c r="AA469" i="9" s="1"/>
  <c r="AH502" i="9"/>
  <c r="AA502" i="9" s="1"/>
  <c r="AH545" i="9"/>
  <c r="AA545" i="9" s="1"/>
  <c r="AH541" i="9"/>
  <c r="AA541" i="9" s="1"/>
  <c r="AH387" i="9"/>
  <c r="AA387" i="9" s="1"/>
  <c r="AH372" i="9"/>
  <c r="AA372" i="9" s="1"/>
  <c r="AH377" i="9"/>
  <c r="AA377" i="9" s="1"/>
  <c r="AB456" i="9"/>
  <c r="AE456" i="9"/>
  <c r="AB441" i="9"/>
  <c r="AH508" i="9"/>
  <c r="AA508" i="9" s="1"/>
  <c r="AB359" i="9"/>
  <c r="AH491" i="9"/>
  <c r="AA491" i="9" s="1"/>
  <c r="AH546" i="9"/>
  <c r="AA546" i="9" s="1"/>
  <c r="AH384" i="9"/>
  <c r="AA384" i="9" s="1"/>
  <c r="AH463" i="9"/>
  <c r="AA463" i="9" s="1"/>
  <c r="AH353" i="9"/>
  <c r="AA353" i="9" s="1"/>
  <c r="AH354" i="9"/>
  <c r="AA354" i="9" s="1"/>
  <c r="AH488" i="9"/>
  <c r="AA488" i="9" s="1"/>
  <c r="AH482" i="9"/>
  <c r="AA482" i="9" s="1"/>
  <c r="AH357" i="9"/>
  <c r="AA357" i="9" s="1"/>
  <c r="AH493" i="9"/>
  <c r="AA493" i="9" s="1"/>
  <c r="AH385" i="9"/>
  <c r="AA385" i="9" s="1"/>
  <c r="AH521" i="9"/>
  <c r="AA521" i="9" s="1"/>
  <c r="AH495" i="9"/>
  <c r="AA495" i="9" s="1"/>
  <c r="AH492" i="9"/>
  <c r="AA492" i="9" s="1"/>
  <c r="AH474" i="9"/>
  <c r="AA474" i="9" s="1"/>
  <c r="AH535" i="9"/>
  <c r="AA535" i="9" s="1"/>
  <c r="AH428" i="9"/>
  <c r="AA428" i="9" s="1"/>
  <c r="AH368" i="9"/>
  <c r="AA368" i="9" s="1"/>
  <c r="AB550" i="9"/>
  <c r="AB464" i="9"/>
  <c r="AE464" i="9"/>
  <c r="AE542" i="9"/>
  <c r="AB542" i="9"/>
  <c r="AB478" i="9"/>
  <c r="AH523" i="9"/>
  <c r="AA523" i="9" s="1"/>
  <c r="AH510" i="9"/>
  <c r="AA510" i="9" s="1"/>
  <c r="AH484" i="9"/>
  <c r="AA484" i="9" s="1"/>
  <c r="AH380" i="9"/>
  <c r="AA380" i="9" s="1"/>
  <c r="AE486" i="9"/>
  <c r="AB486" i="9"/>
  <c r="AB424" i="9"/>
  <c r="AE424" i="9"/>
  <c r="AH450" i="9"/>
  <c r="AA450" i="9" s="1"/>
  <c r="AI249" i="8"/>
  <c r="AJ249" i="8"/>
  <c r="AK249" i="8"/>
  <c r="AJ626" i="8"/>
  <c r="AK626" i="8"/>
  <c r="AI626" i="8"/>
  <c r="AI462" i="8"/>
  <c r="AJ462" i="8"/>
  <c r="AK462" i="8"/>
  <c r="AI588" i="8"/>
  <c r="AJ588" i="8"/>
  <c r="AK588" i="8"/>
  <c r="AK437" i="8"/>
  <c r="AI437" i="8"/>
  <c r="AJ437" i="8"/>
  <c r="AI571" i="8"/>
  <c r="AJ571" i="8"/>
  <c r="AK571" i="8"/>
  <c r="AI250" i="8"/>
  <c r="AK250" i="8"/>
  <c r="AJ250" i="8"/>
  <c r="AK53" i="8"/>
  <c r="AI53" i="8"/>
  <c r="AJ53" i="8"/>
  <c r="AK411" i="8"/>
  <c r="AI411" i="8"/>
  <c r="AJ411" i="8"/>
  <c r="AB568" i="8"/>
  <c r="AE568" i="8"/>
  <c r="AI608" i="8"/>
  <c r="AJ608" i="8"/>
  <c r="AK608" i="8"/>
  <c r="AK482" i="8"/>
  <c r="AI482" i="8"/>
  <c r="AJ482" i="8"/>
  <c r="AB102" i="8"/>
  <c r="AE102" i="8"/>
  <c r="AK110" i="8"/>
  <c r="AI110" i="8"/>
  <c r="AJ110" i="8"/>
  <c r="AJ175" i="8"/>
  <c r="AK175" i="8"/>
  <c r="AI175" i="8"/>
  <c r="AB196" i="8"/>
  <c r="AE196" i="8"/>
  <c r="AK554" i="8"/>
  <c r="AI554" i="8"/>
  <c r="AJ554" i="8"/>
  <c r="AK591" i="8"/>
  <c r="AI591" i="8"/>
  <c r="AJ591" i="8"/>
  <c r="AI80" i="8"/>
  <c r="AJ80" i="8"/>
  <c r="AK80" i="8"/>
  <c r="AJ395" i="8"/>
  <c r="AK395" i="8"/>
  <c r="AI395" i="8"/>
  <c r="AK605" i="8"/>
  <c r="AI605" i="8"/>
  <c r="AJ605" i="8"/>
  <c r="AJ240" i="8"/>
  <c r="AK240" i="8"/>
  <c r="AI240" i="8"/>
  <c r="AJ612" i="8"/>
  <c r="AK612" i="8"/>
  <c r="AI612" i="8"/>
  <c r="AK292" i="8"/>
  <c r="AJ292" i="8"/>
  <c r="AI292" i="8"/>
  <c r="AH292" i="8" s="1"/>
  <c r="AA292" i="8" s="1"/>
  <c r="AI583" i="8"/>
  <c r="AJ583" i="8"/>
  <c r="AK583" i="8"/>
  <c r="AK284" i="8"/>
  <c r="AI284" i="8"/>
  <c r="AJ284" i="8"/>
  <c r="AI272" i="8"/>
  <c r="AJ272" i="8"/>
  <c r="AK272" i="8"/>
  <c r="AH422" i="8"/>
  <c r="AA422" i="8" s="1"/>
  <c r="AB422" i="8" s="1"/>
  <c r="AJ553" i="8"/>
  <c r="AK553" i="8"/>
  <c r="AI553" i="8"/>
  <c r="AE93" i="8"/>
  <c r="AH607" i="8"/>
  <c r="AA607" i="8" s="1"/>
  <c r="AB163" i="8"/>
  <c r="AH550" i="8"/>
  <c r="AA550" i="8" s="1"/>
  <c r="AH473" i="8"/>
  <c r="AA473" i="8" s="1"/>
  <c r="AH181" i="8"/>
  <c r="AA181" i="8" s="1"/>
  <c r="AH347" i="8"/>
  <c r="AA347" i="8" s="1"/>
  <c r="AH529" i="8"/>
  <c r="AA529" i="8" s="1"/>
  <c r="AB529" i="8" s="1"/>
  <c r="AH177" i="8"/>
  <c r="AA177" i="8" s="1"/>
  <c r="AB177" i="8" s="1"/>
  <c r="AH400" i="8"/>
  <c r="AA400" i="8" s="1"/>
  <c r="AB400" i="8" s="1"/>
  <c r="AH324" i="8"/>
  <c r="AA324" i="8" s="1"/>
  <c r="AB324" i="8" s="1"/>
  <c r="AE265" i="8"/>
  <c r="AK448" i="8"/>
  <c r="AJ448" i="8"/>
  <c r="AI448" i="8"/>
  <c r="AH448" i="8" s="1"/>
  <c r="AA448" i="8" s="1"/>
  <c r="AB448" i="8" s="1"/>
  <c r="AI126" i="8"/>
  <c r="AJ126" i="8"/>
  <c r="AK126" i="8"/>
  <c r="AK518" i="8"/>
  <c r="AI518" i="8"/>
  <c r="AJ518" i="8"/>
  <c r="AH561" i="8"/>
  <c r="AA561" i="8" s="1"/>
  <c r="AH597" i="8"/>
  <c r="AA597" i="8" s="1"/>
  <c r="AH372" i="8"/>
  <c r="AA372" i="8" s="1"/>
  <c r="AB372" i="8" s="1"/>
  <c r="AH483" i="8"/>
  <c r="AA483" i="8" s="1"/>
  <c r="AH368" i="8"/>
  <c r="AA368" i="8" s="1"/>
  <c r="AE368" i="8" s="1"/>
  <c r="AH60" i="8"/>
  <c r="AA60" i="8" s="1"/>
  <c r="AH585" i="8"/>
  <c r="AA585" i="8" s="1"/>
  <c r="AK285" i="8"/>
  <c r="AJ285" i="8"/>
  <c r="AI285" i="8"/>
  <c r="AH285" i="8" s="1"/>
  <c r="AA285" i="8" s="1"/>
  <c r="AB285" i="8" s="1"/>
  <c r="AI202" i="8"/>
  <c r="AJ202" i="8"/>
  <c r="AK202" i="8"/>
  <c r="AJ360" i="8"/>
  <c r="AK360" i="8"/>
  <c r="AI360" i="8"/>
  <c r="AH74" i="8"/>
  <c r="AA74" i="8" s="1"/>
  <c r="AB74" i="8" s="1"/>
  <c r="AI170" i="8"/>
  <c r="AK170" i="8"/>
  <c r="AJ170" i="8"/>
  <c r="AE409" i="8"/>
  <c r="AE171" i="8"/>
  <c r="AH584" i="8"/>
  <c r="AA584" i="8" s="1"/>
  <c r="AH428" i="8"/>
  <c r="AA428" i="8" s="1"/>
  <c r="AB428" i="8" s="1"/>
  <c r="AH522" i="8"/>
  <c r="AA522" i="8" s="1"/>
  <c r="AI377" i="8"/>
  <c r="AH377" i="8" s="1"/>
  <c r="AA377" i="8" s="1"/>
  <c r="AH470" i="8"/>
  <c r="AA470" i="8" s="1"/>
  <c r="AB470" i="8" s="1"/>
  <c r="AH512" i="8"/>
  <c r="AA512" i="8" s="1"/>
  <c r="AE512" i="8" s="1"/>
  <c r="AH495" i="8"/>
  <c r="AA495" i="8" s="1"/>
  <c r="AE495" i="8" s="1"/>
  <c r="AH252" i="8"/>
  <c r="AA252" i="8" s="1"/>
  <c r="AB252" i="8" s="1"/>
  <c r="AH623" i="8"/>
  <c r="AA623" i="8" s="1"/>
  <c r="AB623" i="8" s="1"/>
  <c r="AH187" i="8"/>
  <c r="AA187" i="8" s="1"/>
  <c r="AB187" i="8" s="1"/>
  <c r="AH270" i="8"/>
  <c r="AA270" i="8" s="1"/>
  <c r="AH161" i="8"/>
  <c r="AA161" i="8" s="1"/>
  <c r="AB161" i="8" s="1"/>
  <c r="AH215" i="8"/>
  <c r="AA215" i="8" s="1"/>
  <c r="AB215" i="8" s="1"/>
  <c r="AH614" i="8"/>
  <c r="AA614" i="8" s="1"/>
  <c r="AH520" i="8"/>
  <c r="AA520" i="8" s="1"/>
  <c r="AH471" i="8"/>
  <c r="AA471" i="8" s="1"/>
  <c r="AK342" i="8"/>
  <c r="AI342" i="8"/>
  <c r="AJ342" i="8"/>
  <c r="AH417" i="8"/>
  <c r="AA417" i="8" s="1"/>
  <c r="AH328" i="8"/>
  <c r="AA328" i="8" s="1"/>
  <c r="AB328" i="8" s="1"/>
  <c r="AK472" i="8"/>
  <c r="AI472" i="8"/>
  <c r="AJ472" i="8"/>
  <c r="AK477" i="8"/>
  <c r="AI477" i="8"/>
  <c r="AJ477" i="8"/>
  <c r="AI538" i="8"/>
  <c r="AJ538" i="8"/>
  <c r="AK538" i="8"/>
  <c r="AI353" i="8"/>
  <c r="AK353" i="8"/>
  <c r="AJ353" i="8"/>
  <c r="AI534" i="8"/>
  <c r="AK534" i="8"/>
  <c r="AJ534" i="8"/>
  <c r="AJ475" i="8"/>
  <c r="AK475" i="8"/>
  <c r="AI475" i="8"/>
  <c r="AJ425" i="8"/>
  <c r="AK425" i="8"/>
  <c r="AI425" i="8"/>
  <c r="AK387" i="8"/>
  <c r="AI387" i="8"/>
  <c r="AJ387" i="8"/>
  <c r="AI380" i="8"/>
  <c r="AJ380" i="8"/>
  <c r="AK380" i="8"/>
  <c r="AK426" i="8"/>
  <c r="AJ426" i="8"/>
  <c r="AI426" i="8"/>
  <c r="AI357" i="8"/>
  <c r="AK357" i="8"/>
  <c r="AJ357" i="8"/>
  <c r="AJ374" i="8"/>
  <c r="AK374" i="8"/>
  <c r="AI374" i="8"/>
  <c r="AI543" i="8"/>
  <c r="AJ543" i="8"/>
  <c r="AK543" i="8"/>
  <c r="AK449" i="8"/>
  <c r="AI449" i="8"/>
  <c r="AJ449" i="8"/>
  <c r="AI546" i="8"/>
  <c r="AJ546" i="8"/>
  <c r="AK546" i="8"/>
  <c r="AI509" i="8"/>
  <c r="AJ509" i="8"/>
  <c r="AK509" i="8"/>
  <c r="AI496" i="8"/>
  <c r="AJ496" i="8"/>
  <c r="AK496" i="8"/>
  <c r="AJ479" i="8"/>
  <c r="AK479" i="8"/>
  <c r="AI479" i="8"/>
  <c r="AI351" i="8"/>
  <c r="AJ351" i="8"/>
  <c r="AK351" i="8"/>
  <c r="AI468" i="8"/>
  <c r="AJ468" i="8"/>
  <c r="AK468" i="8"/>
  <c r="AI532" i="8"/>
  <c r="AJ532" i="8"/>
  <c r="AK532" i="8"/>
  <c r="AI445" i="8"/>
  <c r="AJ445" i="8"/>
  <c r="AK445" i="8"/>
  <c r="AI369" i="8"/>
  <c r="AJ369" i="8"/>
  <c r="AK369" i="8"/>
  <c r="AI498" i="8"/>
  <c r="AJ498" i="8"/>
  <c r="AK498" i="8"/>
  <c r="AJ505" i="8"/>
  <c r="AK505" i="8"/>
  <c r="AI505" i="8"/>
  <c r="AJ524" i="8"/>
  <c r="AK524" i="8"/>
  <c r="AI524" i="8"/>
  <c r="AI373" i="8"/>
  <c r="AJ373" i="8"/>
  <c r="AK373" i="8"/>
  <c r="AI464" i="8"/>
  <c r="AJ464" i="8"/>
  <c r="AK464" i="8"/>
  <c r="AI452" i="8"/>
  <c r="AJ452" i="8"/>
  <c r="AK452" i="8"/>
  <c r="AI378" i="8"/>
  <c r="AJ378" i="8"/>
  <c r="AK378" i="8"/>
  <c r="AI493" i="8"/>
  <c r="AJ493" i="8"/>
  <c r="AK493" i="8"/>
  <c r="AI460" i="8"/>
  <c r="AJ460" i="8"/>
  <c r="AK460" i="8"/>
  <c r="AK552" i="8"/>
  <c r="AI552" i="8"/>
  <c r="AJ552" i="8"/>
  <c r="AI480" i="8"/>
  <c r="AJ480" i="8"/>
  <c r="AK480" i="8"/>
  <c r="AJ352" i="8"/>
  <c r="AK352" i="8"/>
  <c r="AI352" i="8"/>
  <c r="AJ356" i="8"/>
  <c r="AK356" i="8"/>
  <c r="AI356" i="8"/>
  <c r="AI466" i="8"/>
  <c r="AJ466" i="8"/>
  <c r="AK466" i="8"/>
  <c r="AI506" i="8"/>
  <c r="AJ506" i="8"/>
  <c r="AK506" i="8"/>
  <c r="AJ490" i="8"/>
  <c r="AI490" i="8"/>
  <c r="AK490" i="8"/>
  <c r="AI513" i="8"/>
  <c r="AJ513" i="8"/>
  <c r="AK513" i="8"/>
  <c r="AI523" i="8"/>
  <c r="AJ523" i="8"/>
  <c r="AK523" i="8"/>
  <c r="AI504" i="8"/>
  <c r="AJ504" i="8"/>
  <c r="AK504" i="8"/>
  <c r="AJ446" i="8"/>
  <c r="AI446" i="8"/>
  <c r="AK446" i="8"/>
  <c r="AK537" i="8"/>
  <c r="AI537" i="8"/>
  <c r="AJ537" i="8"/>
  <c r="AK548" i="8"/>
  <c r="AI548" i="8"/>
  <c r="AJ548" i="8"/>
  <c r="AI371" i="8"/>
  <c r="AJ371" i="8"/>
  <c r="AK371" i="8"/>
  <c r="AJ432" i="8"/>
  <c r="AK432" i="8"/>
  <c r="AI432" i="8"/>
  <c r="AI502" i="8"/>
  <c r="AJ502" i="8"/>
  <c r="AK502" i="8"/>
  <c r="AI367" i="8"/>
  <c r="AJ367" i="8"/>
  <c r="AK367" i="8"/>
  <c r="AI494" i="8"/>
  <c r="AJ494" i="8"/>
  <c r="AK494" i="8"/>
  <c r="AI536" i="8"/>
  <c r="AJ536" i="8"/>
  <c r="AK536" i="8"/>
  <c r="AK430" i="8"/>
  <c r="AI430" i="8"/>
  <c r="AJ430" i="8"/>
  <c r="AI355" i="8"/>
  <c r="AJ355" i="8"/>
  <c r="AK355" i="8"/>
  <c r="AI542" i="8"/>
  <c r="AJ542" i="8"/>
  <c r="AK542" i="8"/>
  <c r="AK547" i="8"/>
  <c r="AJ547" i="8"/>
  <c r="AI547" i="8"/>
  <c r="AH547" i="8" s="1"/>
  <c r="AA547" i="8" s="1"/>
  <c r="AJ497" i="8"/>
  <c r="AK497" i="8"/>
  <c r="AI497" i="8"/>
  <c r="AK544" i="8"/>
  <c r="AI544" i="8"/>
  <c r="AJ544" i="8"/>
  <c r="AK467" i="8"/>
  <c r="AI467" i="8"/>
  <c r="AJ467" i="8"/>
  <c r="AI363" i="8"/>
  <c r="AJ363" i="8"/>
  <c r="AK363" i="8"/>
  <c r="AK541" i="8"/>
  <c r="AI541" i="8"/>
  <c r="AJ541" i="8"/>
  <c r="AI500" i="8"/>
  <c r="AJ500" i="8"/>
  <c r="AK500" i="8"/>
  <c r="AI455" i="8"/>
  <c r="AJ455" i="8"/>
  <c r="AK455" i="8"/>
  <c r="AI511" i="8"/>
  <c r="AJ511" i="8"/>
  <c r="AK511" i="8"/>
  <c r="AI486" i="8"/>
  <c r="AJ486" i="8"/>
  <c r="AK486" i="8"/>
  <c r="AK535" i="8"/>
  <c r="AI535" i="8"/>
  <c r="AJ535" i="8"/>
  <c r="AE470" i="8"/>
  <c r="AI476" i="8"/>
  <c r="AJ476" i="8"/>
  <c r="AK476" i="8"/>
  <c r="AJ427" i="8"/>
  <c r="AI427" i="8"/>
  <c r="AH427" i="8" s="1"/>
  <c r="AA427" i="8" s="1"/>
  <c r="AK427" i="8"/>
  <c r="AI527" i="8"/>
  <c r="AJ527" i="8"/>
  <c r="AK527" i="8"/>
  <c r="AE372" i="8"/>
  <c r="AB483" i="8"/>
  <c r="AE483" i="8"/>
  <c r="AB385" i="8"/>
  <c r="AE385" i="8"/>
  <c r="AB368" i="8"/>
  <c r="AJ528" i="8"/>
  <c r="AK528" i="8"/>
  <c r="AI528" i="8"/>
  <c r="AJ370" i="8"/>
  <c r="AK370" i="8"/>
  <c r="AI370" i="8"/>
  <c r="AJ510" i="8"/>
  <c r="AK510" i="8"/>
  <c r="AI510" i="8"/>
  <c r="AE377" i="8"/>
  <c r="AB377" i="8"/>
  <c r="AJ459" i="8"/>
  <c r="AK459" i="8"/>
  <c r="AI459" i="8"/>
  <c r="AH459" i="8" s="1"/>
  <c r="AA459" i="8" s="1"/>
  <c r="AI525" i="8"/>
  <c r="AJ525" i="8"/>
  <c r="AK525" i="8"/>
  <c r="AB495" i="8"/>
  <c r="AJ434" i="8"/>
  <c r="AI434" i="8"/>
  <c r="AK434" i="8"/>
  <c r="AI376" i="8"/>
  <c r="AJ376" i="8"/>
  <c r="AK376" i="8"/>
  <c r="AE428" i="8"/>
  <c r="AK379" i="8"/>
  <c r="AJ379" i="8"/>
  <c r="AI379" i="8"/>
  <c r="AH379" i="8" s="1"/>
  <c r="AA379" i="8" s="1"/>
  <c r="AI447" i="8"/>
  <c r="AJ447" i="8"/>
  <c r="AK447" i="8"/>
  <c r="AI388" i="8"/>
  <c r="AJ388" i="8"/>
  <c r="AK388" i="8"/>
  <c r="AJ364" i="8"/>
  <c r="AK364" i="8"/>
  <c r="AI364" i="8"/>
  <c r="AJ501" i="8"/>
  <c r="AK501" i="8"/>
  <c r="AI501" i="8"/>
  <c r="AH501" i="8" s="1"/>
  <c r="AA501" i="8" s="1"/>
  <c r="AJ433" i="8"/>
  <c r="AI433" i="8"/>
  <c r="AK433" i="8"/>
  <c r="AJ444" i="8"/>
  <c r="AI444" i="8"/>
  <c r="AK444" i="8"/>
  <c r="AI458" i="8"/>
  <c r="AJ458" i="8"/>
  <c r="AK458" i="8"/>
  <c r="AE484" i="8"/>
  <c r="AH526" i="8"/>
  <c r="AA526" i="8" s="1"/>
  <c r="AH443" i="8"/>
  <c r="AA443" i="8" s="1"/>
  <c r="AH454" i="8"/>
  <c r="AA454" i="8" s="1"/>
  <c r="AH354" i="8"/>
  <c r="AA354" i="8" s="1"/>
  <c r="AH359" i="8"/>
  <c r="AA359" i="8" s="1"/>
  <c r="AH503" i="8"/>
  <c r="AA503" i="8" s="1"/>
  <c r="AH499" i="8"/>
  <c r="AA499" i="8" s="1"/>
  <c r="AH469" i="8"/>
  <c r="AA469" i="8" s="1"/>
  <c r="AE465" i="8"/>
  <c r="AB465" i="8"/>
  <c r="AH429" i="8"/>
  <c r="AA429" i="8" s="1"/>
  <c r="AH488" i="8"/>
  <c r="AA488" i="8" s="1"/>
  <c r="AE471" i="8"/>
  <c r="AB471" i="8"/>
  <c r="AH424" i="8"/>
  <c r="AA424" i="8" s="1"/>
  <c r="AH463" i="8"/>
  <c r="AA463" i="8" s="1"/>
  <c r="AH545" i="8"/>
  <c r="AA545" i="8" s="1"/>
  <c r="AH478" i="8"/>
  <c r="AA478" i="8" s="1"/>
  <c r="AE550" i="8"/>
  <c r="AB550" i="8"/>
  <c r="AB473" i="8"/>
  <c r="AE473" i="8"/>
  <c r="AH551" i="8"/>
  <c r="AA551" i="8" s="1"/>
  <c r="AH508" i="8"/>
  <c r="AA508" i="8" s="1"/>
  <c r="AH456" i="8"/>
  <c r="AA456" i="8" s="1"/>
  <c r="AH384" i="8"/>
  <c r="AA384" i="8" s="1"/>
  <c r="AH481" i="8"/>
  <c r="AA481" i="8" s="1"/>
  <c r="AH533" i="8"/>
  <c r="AA533" i="8" s="1"/>
  <c r="AH487" i="8"/>
  <c r="AA487" i="8" s="1"/>
  <c r="V526" i="6"/>
  <c r="V501" i="6"/>
  <c r="S592" i="6"/>
  <c r="U592" i="6" s="1"/>
  <c r="S621" i="6"/>
  <c r="U621" i="6" s="1"/>
  <c r="S73" i="6"/>
  <c r="U73" i="6" s="1"/>
  <c r="V464" i="6"/>
  <c r="L464" i="6"/>
  <c r="V520" i="6"/>
  <c r="S583" i="6"/>
  <c r="U583" i="6" s="1"/>
  <c r="V470" i="6"/>
  <c r="L470" i="6"/>
  <c r="S521" i="6"/>
  <c r="U521" i="6" s="1"/>
  <c r="S380" i="6"/>
  <c r="U380" i="6" s="1"/>
  <c r="S542" i="6"/>
  <c r="U542" i="6" s="1"/>
  <c r="O371" i="6"/>
  <c r="O368" i="6"/>
  <c r="O450" i="6"/>
  <c r="O373" i="6"/>
  <c r="O445" i="6"/>
  <c r="O497" i="6"/>
  <c r="O543" i="6"/>
  <c r="O464" i="6"/>
  <c r="O507" i="6"/>
  <c r="O467" i="6"/>
  <c r="O492" i="6"/>
  <c r="O536" i="6"/>
  <c r="O534" i="6"/>
  <c r="O495" i="6"/>
  <c r="O524" i="6"/>
  <c r="O624" i="6"/>
  <c r="O639" i="6"/>
  <c r="O627" i="6"/>
  <c r="O73" i="6"/>
  <c r="O518" i="6"/>
  <c r="O538" i="6"/>
  <c r="O528" i="6"/>
  <c r="O280" i="6"/>
  <c r="O565" i="6"/>
  <c r="O297" i="6"/>
  <c r="O603" i="6"/>
  <c r="O292" i="6"/>
  <c r="O405" i="6"/>
  <c r="O217" i="6"/>
  <c r="O329" i="6"/>
  <c r="O570" i="6"/>
  <c r="O578" i="6"/>
  <c r="O593" i="6"/>
  <c r="O567" i="6"/>
  <c r="O342" i="6"/>
  <c r="O605" i="6"/>
  <c r="O412" i="6"/>
  <c r="O251" i="6"/>
  <c r="O505" i="6"/>
  <c r="O222" i="6"/>
  <c r="O315" i="6"/>
  <c r="O264" i="6"/>
  <c r="O316" i="6"/>
  <c r="O409" i="6"/>
  <c r="O265" i="6"/>
  <c r="O348" i="6"/>
  <c r="O433" i="6"/>
  <c r="O361" i="6"/>
  <c r="O277" i="6"/>
  <c r="O517" i="6"/>
  <c r="O489" i="6"/>
  <c r="O21" i="6"/>
  <c r="O254" i="6"/>
  <c r="O166" i="6"/>
  <c r="O461" i="6"/>
  <c r="O508" i="6"/>
  <c r="O338" i="6"/>
  <c r="O288" i="6"/>
  <c r="O416" i="6"/>
  <c r="O436" i="6"/>
  <c r="O375" i="6"/>
  <c r="O376" i="6"/>
  <c r="O372" i="6"/>
  <c r="O456" i="6"/>
  <c r="O378" i="6"/>
  <c r="O452" i="6"/>
  <c r="O501" i="6"/>
  <c r="O548" i="6"/>
  <c r="O473" i="6"/>
  <c r="O511" i="6"/>
  <c r="O477" i="6"/>
  <c r="O496" i="6"/>
  <c r="O542" i="6"/>
  <c r="O541" i="6"/>
  <c r="O530" i="6"/>
  <c r="O484" i="6"/>
  <c r="O628" i="6"/>
  <c r="O614" i="6"/>
  <c r="O631" i="6"/>
  <c r="O360" i="6"/>
  <c r="O519" i="6"/>
  <c r="O281" i="6"/>
  <c r="O561" i="6"/>
  <c r="O261" i="6"/>
  <c r="O58" i="6"/>
  <c r="O563" i="6"/>
  <c r="O313" i="6"/>
  <c r="O399" i="6"/>
  <c r="O589" i="6"/>
  <c r="O613" i="6"/>
  <c r="O446" i="6"/>
  <c r="O167" i="6"/>
  <c r="O574" i="6"/>
  <c r="O212" i="6"/>
  <c r="O571" i="6"/>
  <c r="O72" i="6"/>
  <c r="O529" i="6"/>
  <c r="O227" i="6"/>
  <c r="O632" i="6"/>
  <c r="O275" i="6"/>
  <c r="O562" i="6"/>
  <c r="O553" i="6"/>
  <c r="O569" i="6"/>
  <c r="O612" i="6"/>
  <c r="O588" i="6"/>
  <c r="O455" i="6"/>
  <c r="O198" i="6"/>
  <c r="O607" i="6"/>
  <c r="O398" i="6"/>
  <c r="O421" i="6"/>
  <c r="O366" i="6"/>
  <c r="O229" i="6"/>
  <c r="O294" i="6"/>
  <c r="O359" i="6"/>
  <c r="O493" i="6"/>
  <c r="O485" i="6"/>
  <c r="O609" i="6"/>
  <c r="O271" i="6"/>
  <c r="O407" i="6"/>
  <c r="O159" i="6"/>
  <c r="O258" i="6"/>
  <c r="O579" i="6"/>
  <c r="O380" i="6"/>
  <c r="O377" i="6"/>
  <c r="O462" i="6"/>
  <c r="O385" i="6"/>
  <c r="O465" i="6"/>
  <c r="O506" i="6"/>
  <c r="O442" i="6"/>
  <c r="O478" i="6"/>
  <c r="O370" i="6"/>
  <c r="O374" i="6"/>
  <c r="O500" i="6"/>
  <c r="O546" i="6"/>
  <c r="O550" i="6"/>
  <c r="O544" i="6"/>
  <c r="O471" i="6"/>
  <c r="O642" i="6"/>
  <c r="O633" i="6"/>
  <c r="O622" i="6"/>
  <c r="O637" i="6"/>
  <c r="O611" i="6"/>
  <c r="O615" i="6"/>
  <c r="O282" i="6"/>
  <c r="O318" i="6"/>
  <c r="O323" i="6"/>
  <c r="O616" i="6"/>
  <c r="O248" i="6"/>
  <c r="O547" i="6"/>
  <c r="O584" i="6"/>
  <c r="O178" i="6"/>
  <c r="O381" i="6"/>
  <c r="O435" i="6"/>
  <c r="O65" i="6"/>
  <c r="O344" i="6"/>
  <c r="O418" i="6"/>
  <c r="O64" i="6"/>
  <c r="O394" i="6"/>
  <c r="O417" i="6"/>
  <c r="O350" i="6"/>
  <c r="O319" i="6"/>
  <c r="O440" i="6"/>
  <c r="O480" i="6"/>
  <c r="O285" i="6"/>
  <c r="O437" i="6"/>
  <c r="O336" i="6"/>
  <c r="O334" i="6"/>
  <c r="O414" i="6"/>
  <c r="O512" i="6"/>
  <c r="O393" i="6"/>
  <c r="O390" i="6"/>
  <c r="O177" i="6"/>
  <c r="O279" i="6"/>
  <c r="O250" i="6"/>
  <c r="O241" i="6"/>
  <c r="O601" i="6"/>
  <c r="O539" i="6"/>
  <c r="O532" i="6"/>
  <c r="O587" i="6"/>
  <c r="O245" i="6"/>
  <c r="O221" i="6"/>
  <c r="O395" i="6"/>
  <c r="O403" i="6"/>
  <c r="O460" i="6"/>
  <c r="O388" i="6"/>
  <c r="O384" i="6"/>
  <c r="O466" i="6"/>
  <c r="O423" i="6"/>
  <c r="O469" i="6"/>
  <c r="O510" i="6"/>
  <c r="O468" i="6"/>
  <c r="O482" i="6"/>
  <c r="O379" i="6"/>
  <c r="O447" i="6"/>
  <c r="O504" i="6"/>
  <c r="O491" i="6"/>
  <c r="O540" i="6"/>
  <c r="O499" i="6"/>
  <c r="O520" i="6"/>
  <c r="O646" i="6"/>
  <c r="O638" i="6"/>
  <c r="O626" i="6"/>
  <c r="O606" i="6"/>
  <c r="O557" i="6"/>
  <c r="O272" i="6"/>
  <c r="O572" i="6"/>
  <c r="O576" i="6"/>
  <c r="O218" i="6"/>
  <c r="O129" i="6"/>
  <c r="O608" i="6"/>
  <c r="O67" i="6"/>
  <c r="O349" i="6"/>
  <c r="O307" i="6"/>
  <c r="O559" i="6"/>
  <c r="O581" i="6"/>
  <c r="O597" i="6"/>
  <c r="O358" i="6"/>
  <c r="O224" i="6"/>
  <c r="O448" i="6"/>
  <c r="O397" i="6"/>
  <c r="O610" i="6"/>
  <c r="O382" i="6"/>
  <c r="O228" i="6"/>
  <c r="O302" i="6"/>
  <c r="O165" i="6"/>
  <c r="O314" i="6"/>
  <c r="O429" i="6"/>
  <c r="O223" i="6"/>
  <c r="O580" i="6"/>
  <c r="O60" i="6"/>
  <c r="O560" i="6"/>
  <c r="O419" i="6"/>
  <c r="O564" i="6"/>
  <c r="O230" i="6"/>
  <c r="O594" i="6"/>
  <c r="O283" i="6"/>
  <c r="O555" i="6"/>
  <c r="O256" i="6"/>
  <c r="O246" i="6"/>
  <c r="O458" i="6"/>
  <c r="O634" i="6"/>
  <c r="O434" i="6"/>
  <c r="O425" i="6"/>
  <c r="O422" i="6"/>
  <c r="O351" i="6"/>
  <c r="O427" i="6"/>
  <c r="O479" i="6"/>
  <c r="O522" i="6"/>
  <c r="O474" i="6"/>
  <c r="O488" i="6"/>
  <c r="O387" i="6"/>
  <c r="O453" i="6"/>
  <c r="O509" i="6"/>
  <c r="O535" i="6"/>
  <c r="O545" i="6"/>
  <c r="O523" i="6"/>
  <c r="O644" i="6"/>
  <c r="O620" i="6"/>
  <c r="O630" i="6"/>
  <c r="O220" i="6"/>
  <c r="O568" i="6"/>
  <c r="O365" i="6"/>
  <c r="O582" i="6"/>
  <c r="O391" i="6"/>
  <c r="O71" i="6"/>
  <c r="O68" i="6"/>
  <c r="O341" i="6"/>
  <c r="O410" i="6"/>
  <c r="O451" i="6"/>
  <c r="O237" i="6"/>
  <c r="O208" i="6"/>
  <c r="O235" i="6"/>
  <c r="O513" i="6"/>
  <c r="O345" i="6"/>
  <c r="O326" i="6"/>
  <c r="O324" i="6"/>
  <c r="O602" i="6"/>
  <c r="O383" i="6"/>
  <c r="O214" i="6"/>
  <c r="O276" i="6"/>
  <c r="O75" i="6"/>
  <c r="O320" i="6"/>
  <c r="O596" i="6"/>
  <c r="O439" i="6"/>
  <c r="O408" i="6"/>
  <c r="O590" i="6"/>
  <c r="O347" i="6"/>
  <c r="O472" i="6"/>
  <c r="O598" i="6"/>
  <c r="O577" i="6"/>
  <c r="O392" i="6"/>
  <c r="O404" i="6"/>
  <c r="O585" i="6"/>
  <c r="O369" i="6"/>
  <c r="O441" i="6"/>
  <c r="O623" i="6"/>
  <c r="O273" i="6"/>
  <c r="O225" i="6"/>
  <c r="O308" i="6"/>
  <c r="O566" i="6"/>
  <c r="O259" i="6"/>
  <c r="O353" i="6"/>
  <c r="O430" i="6"/>
  <c r="O426" i="6"/>
  <c r="O355" i="6"/>
  <c r="O432" i="6"/>
  <c r="O481" i="6"/>
  <c r="O526" i="6"/>
  <c r="O352" i="6"/>
  <c r="O494" i="6"/>
  <c r="O424" i="6"/>
  <c r="O457" i="6"/>
  <c r="O521" i="6"/>
  <c r="O549" i="6"/>
  <c r="O476" i="6"/>
  <c r="O356" i="6"/>
  <c r="O645" i="6"/>
  <c r="O625" i="6"/>
  <c r="O636" i="6"/>
  <c r="O362" i="6"/>
  <c r="O270" i="6"/>
  <c r="O459" i="6"/>
  <c r="O415" i="6"/>
  <c r="O411" i="6"/>
  <c r="O402" i="6"/>
  <c r="O552" i="6"/>
  <c r="O66" i="6"/>
  <c r="O206" i="6"/>
  <c r="O343" i="6"/>
  <c r="O604" i="6"/>
  <c r="O346" i="6"/>
  <c r="O420" i="6"/>
  <c r="O617" i="6"/>
  <c r="O325" i="6"/>
  <c r="O487" i="6"/>
  <c r="O69" i="6"/>
  <c r="C15" i="6"/>
  <c r="C18" i="6" s="1"/>
  <c r="O260" i="6"/>
  <c r="O70" i="6"/>
  <c r="O558" i="6"/>
  <c r="O213" i="6"/>
  <c r="O386" i="6"/>
  <c r="O278" i="6"/>
  <c r="O413" i="6"/>
  <c r="O449" i="6"/>
  <c r="O483" i="6"/>
  <c r="O337" i="6"/>
  <c r="O210" i="6"/>
  <c r="O268" i="6"/>
  <c r="O490" i="6"/>
  <c r="O527" i="6"/>
  <c r="O219" i="6"/>
  <c r="O573" i="6"/>
  <c r="O211" i="6"/>
  <c r="O599" i="6"/>
  <c r="O205" i="6"/>
  <c r="O57" i="6"/>
  <c r="O215" i="6"/>
  <c r="O556" i="6"/>
  <c r="O300" i="6"/>
  <c r="O61" i="6"/>
  <c r="O340" i="6"/>
  <c r="O621" i="6"/>
  <c r="O396" i="6"/>
  <c r="O357" i="6"/>
  <c r="O354" i="6"/>
  <c r="O431" i="6"/>
  <c r="O363" i="6"/>
  <c r="O475" i="6"/>
  <c r="O486" i="6"/>
  <c r="O533" i="6"/>
  <c r="O444" i="6"/>
  <c r="O498" i="6"/>
  <c r="O428" i="6"/>
  <c r="O470" i="6"/>
  <c r="O525" i="6"/>
  <c r="O503" i="6"/>
  <c r="O454" i="6"/>
  <c r="O463" i="6"/>
  <c r="O640" i="6"/>
  <c r="O629" i="6"/>
  <c r="O618" i="6"/>
  <c r="O516" i="6"/>
  <c r="O583" i="6"/>
  <c r="O298" i="6"/>
  <c r="O301" i="6"/>
  <c r="O209" i="6"/>
  <c r="O600" i="6"/>
  <c r="O592" i="6"/>
  <c r="O244" i="6"/>
  <c r="O389" i="6"/>
  <c r="O255" i="6"/>
  <c r="O339" i="6"/>
  <c r="O400" i="6"/>
  <c r="O551" i="6"/>
  <c r="O321" i="6"/>
  <c r="O74" i="6"/>
  <c r="O247" i="6"/>
  <c r="O216" i="6"/>
  <c r="O231" i="6"/>
  <c r="O62" i="6"/>
  <c r="O537" i="6"/>
  <c r="O591" i="6"/>
  <c r="O299" i="6"/>
  <c r="O401" i="6"/>
  <c r="O575" i="6"/>
  <c r="O586" i="6"/>
  <c r="O249" i="6"/>
  <c r="O514" i="6"/>
  <c r="O406" i="6"/>
  <c r="O335" i="6"/>
  <c r="O257" i="6"/>
  <c r="O515" i="6"/>
  <c r="O367" i="6"/>
  <c r="O443" i="6"/>
  <c r="O364" i="6"/>
  <c r="O502" i="6"/>
  <c r="O531" i="6"/>
  <c r="O635" i="6"/>
  <c r="O641" i="6"/>
  <c r="O619" i="6"/>
  <c r="O595" i="6"/>
  <c r="O332" i="6"/>
  <c r="O438" i="6"/>
  <c r="O63" i="6"/>
  <c r="O554" i="6"/>
  <c r="O322" i="6"/>
  <c r="C16" i="6"/>
  <c r="D18" i="6" s="1"/>
  <c r="L501" i="6"/>
  <c r="K616" i="6"/>
  <c r="V616" i="6"/>
  <c r="K589" i="6"/>
  <c r="V589" i="6"/>
  <c r="L542" i="6"/>
  <c r="V542" i="6"/>
  <c r="S579" i="6"/>
  <c r="U579" i="6" s="1"/>
  <c r="S604" i="6"/>
  <c r="U604" i="6" s="1"/>
  <c r="S603" i="6"/>
  <c r="U603" i="6" s="1"/>
  <c r="V70" i="6"/>
  <c r="V376" i="6"/>
  <c r="L376" i="6"/>
  <c r="V581" i="6"/>
  <c r="S581" i="6"/>
  <c r="U581" i="6" s="1"/>
  <c r="V380" i="6"/>
  <c r="L380" i="6"/>
  <c r="S608" i="6"/>
  <c r="U608" i="6" s="1"/>
  <c r="K583" i="6"/>
  <c r="V583" i="6"/>
  <c r="V370" i="6"/>
  <c r="S539" i="6"/>
  <c r="U539" i="6" s="1"/>
  <c r="V576" i="6"/>
  <c r="S576" i="6"/>
  <c r="U576" i="6" s="1"/>
  <c r="K579" i="6"/>
  <c r="V579" i="6"/>
  <c r="K604" i="6"/>
  <c r="V604" i="6"/>
  <c r="K603" i="6"/>
  <c r="V603" i="6"/>
  <c r="V485" i="6"/>
  <c r="L485" i="6"/>
  <c r="S485" i="6"/>
  <c r="U485" i="6" s="1"/>
  <c r="V608" i="6"/>
  <c r="K608" i="6"/>
  <c r="V477" i="6"/>
  <c r="V539" i="6"/>
  <c r="S458" i="6"/>
  <c r="U458" i="6" s="1"/>
  <c r="V458" i="6"/>
  <c r="K576" i="6"/>
  <c r="V454" i="6"/>
  <c r="S454" i="6"/>
  <c r="U454" i="6" s="1"/>
  <c r="L454" i="6"/>
  <c r="K587" i="6"/>
  <c r="V587" i="6"/>
  <c r="K600" i="6"/>
  <c r="V600" i="6"/>
  <c r="S387" i="6"/>
  <c r="U387" i="6" s="1"/>
  <c r="V387" i="6"/>
  <c r="K584" i="6"/>
  <c r="V584" i="6"/>
  <c r="K591" i="6"/>
  <c r="V591" i="6"/>
  <c r="L503" i="6"/>
  <c r="V503" i="6"/>
  <c r="S217" i="6"/>
  <c r="U217" i="6" s="1"/>
  <c r="S379" i="6"/>
  <c r="U379" i="6" s="1"/>
  <c r="V379" i="6"/>
  <c r="S605" i="6"/>
  <c r="U605" i="6" s="1"/>
  <c r="K592" i="6"/>
  <c r="V592" i="6"/>
  <c r="V474" i="6"/>
  <c r="L474" i="6"/>
  <c r="S474" i="6"/>
  <c r="U474" i="6" s="1"/>
  <c r="K621" i="6"/>
  <c r="V621" i="6"/>
  <c r="V596" i="6"/>
  <c r="S596" i="6"/>
  <c r="U596" i="6" s="1"/>
  <c r="V442" i="6"/>
  <c r="L442" i="6"/>
  <c r="S468" i="6"/>
  <c r="U468" i="6" s="1"/>
  <c r="V468" i="6"/>
  <c r="V524" i="6"/>
  <c r="L524" i="6"/>
  <c r="S524" i="6"/>
  <c r="U524" i="6" s="1"/>
  <c r="S503" i="6"/>
  <c r="U503" i="6" s="1"/>
  <c r="S466" i="6"/>
  <c r="U466" i="6" s="1"/>
  <c r="L466" i="6"/>
  <c r="V466" i="6"/>
  <c r="K599" i="6"/>
  <c r="V599" i="6"/>
  <c r="K217" i="6"/>
  <c r="V217" i="6"/>
  <c r="K605" i="6"/>
  <c r="V605" i="6"/>
  <c r="V425" i="6"/>
  <c r="S425" i="6"/>
  <c r="U425" i="6" s="1"/>
  <c r="L425" i="6"/>
  <c r="V508" i="6"/>
  <c r="L508" i="6"/>
  <c r="J73" i="6"/>
  <c r="V73" i="6"/>
  <c r="S441" i="6"/>
  <c r="U441" i="6" s="1"/>
  <c r="E14" i="6" s="1"/>
  <c r="V441" i="6"/>
  <c r="V541" i="6"/>
  <c r="L541" i="6"/>
  <c r="K593" i="6"/>
  <c r="V593" i="6"/>
  <c r="K597" i="6"/>
  <c r="V597" i="6"/>
  <c r="K580" i="6"/>
  <c r="V580" i="6"/>
  <c r="V588" i="6"/>
  <c r="S588" i="6"/>
  <c r="U588" i="6" s="1"/>
  <c r="K609" i="6"/>
  <c r="V609" i="6"/>
  <c r="V577" i="6"/>
  <c r="S577" i="6"/>
  <c r="U577" i="6" s="1"/>
  <c r="V430" i="6"/>
  <c r="L430" i="6"/>
  <c r="S430" i="6"/>
  <c r="U430" i="6" s="1"/>
  <c r="L443" i="6"/>
  <c r="V443" i="6"/>
  <c r="S443" i="6"/>
  <c r="U443" i="6" s="1"/>
  <c r="V612" i="6"/>
  <c r="K612" i="6"/>
  <c r="I122" i="6"/>
  <c r="V122" i="6"/>
  <c r="K585" i="6"/>
  <c r="V585" i="6"/>
  <c r="S580" i="6"/>
  <c r="U580" i="6" s="1"/>
  <c r="K617" i="6"/>
  <c r="V617" i="6"/>
  <c r="K611" i="6"/>
  <c r="V611" i="6"/>
  <c r="S599" i="6"/>
  <c r="U599" i="6" s="1"/>
  <c r="K166" i="6"/>
  <c r="V166" i="6"/>
  <c r="S609" i="6"/>
  <c r="U609" i="6" s="1"/>
  <c r="S541" i="6"/>
  <c r="U541" i="6" s="1"/>
  <c r="V130" i="1"/>
  <c r="S130" i="1"/>
  <c r="U130" i="1" s="1"/>
  <c r="V316" i="1"/>
  <c r="S316" i="1"/>
  <c r="U316" i="1" s="1"/>
  <c r="S440" i="1"/>
  <c r="U440" i="1" s="1"/>
  <c r="K224" i="1"/>
  <c r="V224" i="1"/>
  <c r="S198" i="1"/>
  <c r="U198" i="1" s="1"/>
  <c r="S266" i="1"/>
  <c r="U266" i="1" s="1"/>
  <c r="S28" i="1"/>
  <c r="U28" i="1" s="1"/>
  <c r="S438" i="1"/>
  <c r="U438" i="1" s="1"/>
  <c r="S349" i="1"/>
  <c r="U349" i="1" s="1"/>
  <c r="V24" i="1"/>
  <c r="I24" i="1"/>
  <c r="O353" i="1"/>
  <c r="O357" i="1"/>
  <c r="O367" i="1"/>
  <c r="O371" i="1"/>
  <c r="O376" i="1"/>
  <c r="O380" i="1"/>
  <c r="O388" i="1"/>
  <c r="O425" i="1"/>
  <c r="O430" i="1"/>
  <c r="O442" i="1"/>
  <c r="O447" i="1"/>
  <c r="O354" i="1"/>
  <c r="O359" i="1"/>
  <c r="O368" i="1"/>
  <c r="O372" i="1"/>
  <c r="O377" i="1"/>
  <c r="O384" i="1"/>
  <c r="O422" i="1"/>
  <c r="O426" i="1"/>
  <c r="O431" i="1"/>
  <c r="O443" i="1"/>
  <c r="O450" i="1"/>
  <c r="O456" i="1"/>
  <c r="O351" i="1"/>
  <c r="O356" i="1"/>
  <c r="O427" i="1"/>
  <c r="O441" i="1"/>
  <c r="O467" i="1"/>
  <c r="O485" i="1"/>
  <c r="O492" i="1"/>
  <c r="O496" i="1"/>
  <c r="O500" i="1"/>
  <c r="O504" i="1"/>
  <c r="O509" i="1"/>
  <c r="O521" i="1"/>
  <c r="O525" i="1"/>
  <c r="O532" i="1"/>
  <c r="O536" i="1"/>
  <c r="O542" i="1"/>
  <c r="O546" i="1"/>
  <c r="O453" i="1"/>
  <c r="O457" i="1"/>
  <c r="O369" i="1"/>
  <c r="O374" i="1"/>
  <c r="O452" i="1"/>
  <c r="O462" i="1"/>
  <c r="O471" i="1"/>
  <c r="O479" i="1"/>
  <c r="O385" i="1"/>
  <c r="O424" i="1"/>
  <c r="O466" i="1"/>
  <c r="O476" i="1"/>
  <c r="O477" i="1"/>
  <c r="O478" i="1"/>
  <c r="O481" i="1"/>
  <c r="O486" i="1"/>
  <c r="O493" i="1"/>
  <c r="O497" i="1"/>
  <c r="O501" i="1"/>
  <c r="O506" i="1"/>
  <c r="O510" i="1"/>
  <c r="O522" i="1"/>
  <c r="O526" i="1"/>
  <c r="O533" i="1"/>
  <c r="O539" i="1"/>
  <c r="O543" i="1"/>
  <c r="O548" i="1"/>
  <c r="O355" i="1"/>
  <c r="O364" i="1"/>
  <c r="O432" i="1"/>
  <c r="O445" i="1"/>
  <c r="O461" i="1"/>
  <c r="O470" i="1"/>
  <c r="O463" i="1"/>
  <c r="O473" i="1"/>
  <c r="O373" i="1"/>
  <c r="O379" i="1"/>
  <c r="O465" i="1"/>
  <c r="O475" i="1"/>
  <c r="O482" i="1"/>
  <c r="O488" i="1"/>
  <c r="O494" i="1"/>
  <c r="O498" i="1"/>
  <c r="O502" i="1"/>
  <c r="O507" i="1"/>
  <c r="O511" i="1"/>
  <c r="O523" i="1"/>
  <c r="O530" i="1"/>
  <c r="O534" i="1"/>
  <c r="O540" i="1"/>
  <c r="O544" i="1"/>
  <c r="O549" i="1"/>
  <c r="O352" i="1"/>
  <c r="O423" i="1"/>
  <c r="O428" i="1"/>
  <c r="O454" i="1"/>
  <c r="O458" i="1"/>
  <c r="O464" i="1"/>
  <c r="O469" i="1"/>
  <c r="O363" i="1"/>
  <c r="O370" i="1"/>
  <c r="O444" i="1"/>
  <c r="O468" i="1"/>
  <c r="O474" i="1"/>
  <c r="O484" i="1"/>
  <c r="O491" i="1"/>
  <c r="O495" i="1"/>
  <c r="O499" i="1"/>
  <c r="O503" i="1"/>
  <c r="O508" i="1"/>
  <c r="O520" i="1"/>
  <c r="O524" i="1"/>
  <c r="O531" i="1"/>
  <c r="O535" i="1"/>
  <c r="O541" i="1"/>
  <c r="O545" i="1"/>
  <c r="O550" i="1"/>
  <c r="O378" i="1"/>
  <c r="O387" i="1"/>
  <c r="AB43" i="11"/>
  <c r="AD43" i="11"/>
  <c r="U68" i="11"/>
  <c r="AF238" i="11"/>
  <c r="U43" i="11"/>
  <c r="AD373" i="11"/>
  <c r="AF68" i="11"/>
  <c r="AB373" i="11"/>
  <c r="AE218" i="9"/>
  <c r="AF270" i="11"/>
  <c r="AB270" i="11"/>
  <c r="AF373" i="11"/>
  <c r="U339" i="11"/>
  <c r="AE184" i="8"/>
  <c r="AE338" i="8"/>
  <c r="AE30" i="9"/>
  <c r="AD114" i="11"/>
  <c r="U68" i="9"/>
  <c r="U160" i="11"/>
  <c r="AF160" i="11"/>
  <c r="AE296" i="8"/>
  <c r="AD546" i="11"/>
  <c r="AB158" i="11"/>
  <c r="AF546" i="11"/>
  <c r="AE176" i="8"/>
  <c r="AE173" i="9"/>
  <c r="AE28" i="9"/>
  <c r="AE135" i="8"/>
  <c r="AD158" i="11"/>
  <c r="AE205" i="8"/>
  <c r="AF158" i="11"/>
  <c r="AE134" i="9"/>
  <c r="AE221" i="8"/>
  <c r="Y48" i="1"/>
  <c r="Z48" i="1" s="1"/>
  <c r="Z47" i="1"/>
  <c r="O656" i="1"/>
  <c r="O654" i="1"/>
  <c r="O655" i="1"/>
  <c r="AJ646" i="9"/>
  <c r="AI646" i="9"/>
  <c r="AK646" i="9"/>
  <c r="AJ645" i="9"/>
  <c r="AK645" i="9"/>
  <c r="AI645" i="9"/>
  <c r="AI644" i="9"/>
  <c r="AJ644" i="9"/>
  <c r="AK644" i="9"/>
  <c r="AJ659" i="8"/>
  <c r="AI659" i="8"/>
  <c r="AH659" i="8" s="1"/>
  <c r="AA659" i="8" s="1"/>
  <c r="AK659" i="8"/>
  <c r="AI657" i="8"/>
  <c r="AJ657" i="8"/>
  <c r="AK657" i="8"/>
  <c r="AJ658" i="8"/>
  <c r="AK658" i="8"/>
  <c r="AI658" i="8"/>
  <c r="AI649" i="11"/>
  <c r="AJ649" i="11"/>
  <c r="AK649" i="11"/>
  <c r="AI650" i="11"/>
  <c r="AJ650" i="11"/>
  <c r="AK650" i="11"/>
  <c r="AI648" i="11"/>
  <c r="AJ648" i="11"/>
  <c r="AK648" i="11"/>
  <c r="U648" i="11"/>
  <c r="AF648" i="11"/>
  <c r="AE448" i="8"/>
  <c r="AE233" i="9"/>
  <c r="U591" i="11"/>
  <c r="U409" i="11"/>
  <c r="U155" i="11"/>
  <c r="AE212" i="9"/>
  <c r="AF45" i="11"/>
  <c r="AB302" i="11"/>
  <c r="U161" i="8"/>
  <c r="AE161" i="8"/>
  <c r="AD302" i="11"/>
  <c r="AD591" i="11"/>
  <c r="AF302" i="11"/>
  <c r="AF591" i="11"/>
  <c r="AE50" i="9"/>
  <c r="AD216" i="11"/>
  <c r="AF269" i="11"/>
  <c r="AE259" i="9"/>
  <c r="AF551" i="11"/>
  <c r="AD339" i="11"/>
  <c r="U297" i="11"/>
  <c r="AE47" i="9"/>
  <c r="AF224" i="11"/>
  <c r="AE264" i="9"/>
  <c r="AE318" i="8"/>
  <c r="AE400" i="8"/>
  <c r="AE208" i="9"/>
  <c r="AE107" i="9"/>
  <c r="AE558" i="8"/>
  <c r="AF339" i="11"/>
  <c r="U190" i="8"/>
  <c r="U134" i="8"/>
  <c r="AE134" i="8"/>
  <c r="U154" i="8"/>
  <c r="AE154" i="8"/>
  <c r="U186" i="8"/>
  <c r="AE186" i="8"/>
  <c r="U285" i="8"/>
  <c r="AE285" i="8"/>
  <c r="U86" i="9"/>
  <c r="AE86" i="9"/>
  <c r="U314" i="9"/>
  <c r="AE314" i="9"/>
  <c r="U137" i="9"/>
  <c r="AE137" i="9"/>
  <c r="U120" i="9"/>
  <c r="AE120" i="9"/>
  <c r="U162" i="8"/>
  <c r="AE162" i="8"/>
  <c r="U39" i="8"/>
  <c r="AE39" i="8"/>
  <c r="U300" i="8"/>
  <c r="AE300" i="8"/>
  <c r="U87" i="8"/>
  <c r="AE87" i="8"/>
  <c r="U617" i="11"/>
  <c r="AE67" i="9"/>
  <c r="U195" i="8"/>
  <c r="AE195" i="8"/>
  <c r="U411" i="8"/>
  <c r="U150" i="8"/>
  <c r="AE150" i="8"/>
  <c r="U405" i="8"/>
  <c r="AE405" i="8"/>
  <c r="AE261" i="8"/>
  <c r="U261" i="8"/>
  <c r="U603" i="8"/>
  <c r="AE603" i="8"/>
  <c r="U228" i="8"/>
  <c r="AE228" i="8"/>
  <c r="U94" i="8"/>
  <c r="AE94" i="8"/>
  <c r="U53" i="8"/>
  <c r="U418" i="8"/>
  <c r="AE418" i="8"/>
  <c r="U210" i="8"/>
  <c r="AE210" i="8"/>
  <c r="U207" i="8"/>
  <c r="AE207" i="8"/>
  <c r="U306" i="8"/>
  <c r="AE306" i="8"/>
  <c r="U67" i="8"/>
  <c r="AE67" i="8"/>
  <c r="U129" i="8"/>
  <c r="AE129" i="8"/>
  <c r="U319" i="8"/>
  <c r="AE319" i="8"/>
  <c r="U157" i="8"/>
  <c r="AE157" i="8"/>
  <c r="U170" i="8"/>
  <c r="U74" i="8"/>
  <c r="AE74" i="8"/>
  <c r="U215" i="8"/>
  <c r="AE215" i="8"/>
  <c r="U80" i="9"/>
  <c r="AE80" i="9"/>
  <c r="U106" i="8"/>
  <c r="AE106" i="8"/>
  <c r="U515" i="8"/>
  <c r="AE515" i="8"/>
  <c r="U267" i="8"/>
  <c r="AE267" i="8"/>
  <c r="U539" i="8"/>
  <c r="AE539" i="8"/>
  <c r="U205" i="9"/>
  <c r="AE205" i="9"/>
  <c r="U232" i="9"/>
  <c r="AE232" i="9"/>
  <c r="U21" i="8"/>
  <c r="AE21" i="8"/>
  <c r="U549" i="8"/>
  <c r="AE549" i="8"/>
  <c r="U269" i="9"/>
  <c r="AE269" i="9"/>
  <c r="U179" i="8"/>
  <c r="AE179" i="8"/>
  <c r="U293" i="9"/>
  <c r="AE293" i="9"/>
  <c r="U334" i="8"/>
  <c r="AE334" i="8"/>
  <c r="U332" i="8"/>
  <c r="AE332" i="8"/>
  <c r="AE570" i="8"/>
  <c r="U570" i="8"/>
  <c r="U462" i="8"/>
  <c r="U312" i="8"/>
  <c r="AE312" i="8"/>
  <c r="U302" i="8"/>
  <c r="AE302" i="8"/>
  <c r="U180" i="8"/>
  <c r="AE180" i="8"/>
  <c r="U431" i="8"/>
  <c r="AE431" i="8"/>
  <c r="U272" i="8"/>
  <c r="U187" i="8"/>
  <c r="AE187" i="8"/>
  <c r="U45" i="8"/>
  <c r="AE45" i="8"/>
  <c r="AE160" i="8"/>
  <c r="AE282" i="9"/>
  <c r="AE147" i="9"/>
  <c r="U191" i="8"/>
  <c r="AE191" i="8"/>
  <c r="U223" i="8"/>
  <c r="AE223" i="8"/>
  <c r="U423" i="8"/>
  <c r="AE423" i="8"/>
  <c r="U88" i="8"/>
  <c r="AE88" i="8"/>
  <c r="U86" i="8"/>
  <c r="AE86" i="8"/>
  <c r="U58" i="8"/>
  <c r="AE58" i="8"/>
  <c r="U258" i="8"/>
  <c r="AE258" i="8"/>
  <c r="U100" i="9"/>
  <c r="AE100" i="9"/>
  <c r="U31" i="8"/>
  <c r="AE31" i="8"/>
  <c r="AE103" i="8"/>
  <c r="U103" i="8"/>
  <c r="U224" i="9"/>
  <c r="AE224" i="9"/>
  <c r="U382" i="9"/>
  <c r="AE382" i="9"/>
  <c r="U408" i="11"/>
  <c r="AF408" i="11"/>
  <c r="AB408" i="11"/>
  <c r="U317" i="8"/>
  <c r="AE317" i="8"/>
  <c r="U141" i="8"/>
  <c r="AE141" i="8"/>
  <c r="U450" i="8"/>
  <c r="AE450" i="8"/>
  <c r="U78" i="8"/>
  <c r="AE78" i="8"/>
  <c r="AE91" i="8"/>
  <c r="U91" i="8"/>
  <c r="U182" i="8"/>
  <c r="AE182" i="8"/>
  <c r="U482" i="8"/>
  <c r="U440" i="8"/>
  <c r="AE440" i="8"/>
  <c r="U251" i="8"/>
  <c r="AE251" i="8"/>
  <c r="U422" i="8"/>
  <c r="AE422" i="8"/>
  <c r="U119" i="9"/>
  <c r="AE119" i="9"/>
  <c r="U61" i="8"/>
  <c r="AE61" i="8"/>
  <c r="U49" i="8"/>
  <c r="AE49" i="8"/>
  <c r="U324" i="8"/>
  <c r="AE324" i="8"/>
  <c r="U244" i="8"/>
  <c r="AE244" i="8"/>
  <c r="U121" i="8"/>
  <c r="AE121" i="8"/>
  <c r="AE117" i="8"/>
  <c r="U117" i="8"/>
  <c r="U42" i="8"/>
  <c r="AE42" i="8"/>
  <c r="U174" i="8"/>
  <c r="AE174" i="8"/>
  <c r="U242" i="8"/>
  <c r="AE242" i="8"/>
  <c r="U106" i="9"/>
  <c r="AE106" i="9"/>
  <c r="AE279" i="9"/>
  <c r="U389" i="8"/>
  <c r="U158" i="8"/>
  <c r="AE158" i="8"/>
  <c r="U390" i="8"/>
  <c r="AE390" i="8"/>
  <c r="U435" i="8"/>
  <c r="AE435" i="8"/>
  <c r="U310" i="8"/>
  <c r="AE310" i="8"/>
  <c r="U396" i="8"/>
  <c r="AE396" i="8"/>
  <c r="U169" i="8"/>
  <c r="AE169" i="8"/>
  <c r="U83" i="9"/>
  <c r="AE83" i="9"/>
  <c r="U209" i="8"/>
  <c r="AE209" i="8"/>
  <c r="U408" i="8"/>
  <c r="AE559" i="8"/>
  <c r="U559" i="8"/>
  <c r="U135" i="9"/>
  <c r="AE135" i="9"/>
  <c r="U401" i="8"/>
  <c r="AE401" i="8"/>
  <c r="U226" i="8"/>
  <c r="AE226" i="8"/>
  <c r="U153" i="8"/>
  <c r="AE153" i="8"/>
  <c r="U529" i="8"/>
  <c r="AE529" i="8"/>
  <c r="U623" i="8"/>
  <c r="AE623" i="8"/>
  <c r="U586" i="8"/>
  <c r="AE586" i="8"/>
  <c r="U381" i="8"/>
  <c r="AE381" i="8"/>
  <c r="U360" i="8"/>
  <c r="U557" i="8"/>
  <c r="AE557" i="8"/>
  <c r="U224" i="8"/>
  <c r="AE224" i="8"/>
  <c r="U582" i="8"/>
  <c r="AE582" i="8"/>
  <c r="U36" i="9"/>
  <c r="AE36" i="9"/>
  <c r="U574" i="11"/>
  <c r="AE96" i="8"/>
  <c r="AF630" i="11"/>
  <c r="AF147" i="11"/>
  <c r="U44" i="8"/>
  <c r="AE44" i="8"/>
  <c r="U175" i="8"/>
  <c r="U84" i="8"/>
  <c r="AE84" i="8"/>
  <c r="U521" i="8"/>
  <c r="AE521" i="8"/>
  <c r="U222" i="9"/>
  <c r="AE222" i="9"/>
  <c r="U382" i="8"/>
  <c r="AE382" i="8"/>
  <c r="U37" i="8"/>
  <c r="AE37" i="8"/>
  <c r="U362" i="8"/>
  <c r="AE362" i="8"/>
  <c r="U46" i="8"/>
  <c r="AE46" i="8"/>
  <c r="U438" i="8"/>
  <c r="AE438" i="8"/>
  <c r="U62" i="8"/>
  <c r="AE62" i="8"/>
  <c r="U27" i="8"/>
  <c r="AE27" i="8"/>
  <c r="U172" i="8"/>
  <c r="AE172" i="8"/>
  <c r="U81" i="8"/>
  <c r="AE81" i="8"/>
  <c r="U320" i="8"/>
  <c r="AE320" i="8"/>
  <c r="U185" i="9"/>
  <c r="AE185" i="9"/>
  <c r="U113" i="8"/>
  <c r="AE113" i="8"/>
  <c r="U350" i="8"/>
  <c r="AE350" i="8"/>
  <c r="U345" i="8"/>
  <c r="AE345" i="8"/>
  <c r="U408" i="9"/>
  <c r="AE408" i="9"/>
  <c r="U139" i="8"/>
  <c r="AE139" i="8"/>
  <c r="U397" i="8"/>
  <c r="AE397" i="8"/>
  <c r="U56" i="8"/>
  <c r="AE56" i="8"/>
  <c r="U45" i="9"/>
  <c r="AE45" i="9"/>
  <c r="U83" i="8"/>
  <c r="AE83" i="8"/>
  <c r="U279" i="8"/>
  <c r="AE279" i="8"/>
  <c r="U51" i="8"/>
  <c r="AE51" i="8"/>
  <c r="U278" i="8"/>
  <c r="AE278" i="8"/>
  <c r="AE406" i="8"/>
  <c r="U406" i="8"/>
  <c r="AE177" i="8"/>
  <c r="AF130" i="11"/>
  <c r="AD147" i="11"/>
  <c r="AE176" i="9"/>
  <c r="AE52" i="9"/>
  <c r="U155" i="8"/>
  <c r="AE155" i="8"/>
  <c r="U110" i="8"/>
  <c r="U598" i="8"/>
  <c r="AE598" i="8"/>
  <c r="U151" i="8"/>
  <c r="AE151" i="8"/>
  <c r="AB269" i="11"/>
  <c r="U269" i="11"/>
  <c r="U358" i="8"/>
  <c r="AE358" i="8"/>
  <c r="U328" i="8"/>
  <c r="AE328" i="8"/>
  <c r="U218" i="8"/>
  <c r="AE218" i="8"/>
  <c r="U46" i="9"/>
  <c r="AE46" i="9"/>
  <c r="U398" i="8"/>
  <c r="AE398" i="8"/>
  <c r="U403" i="8"/>
  <c r="AE403" i="8"/>
  <c r="U59" i="8"/>
  <c r="AE59" i="8"/>
  <c r="U233" i="8"/>
  <c r="AE233" i="8"/>
  <c r="U229" i="8"/>
  <c r="AE229" i="8"/>
  <c r="U146" i="8"/>
  <c r="AE146" i="8"/>
  <c r="AE168" i="8"/>
  <c r="U168" i="8"/>
  <c r="U211" i="8"/>
  <c r="AE211" i="8"/>
  <c r="U33" i="8"/>
  <c r="AE33" i="8"/>
  <c r="U114" i="8"/>
  <c r="AE114" i="8"/>
  <c r="U287" i="8"/>
  <c r="AE287" i="8"/>
  <c r="U583" i="8"/>
  <c r="U591" i="8"/>
  <c r="U79" i="8"/>
  <c r="AE79" i="8"/>
  <c r="U193" i="8"/>
  <c r="AE193" i="8"/>
  <c r="U398" i="9"/>
  <c r="AE398" i="9"/>
  <c r="U118" i="8"/>
  <c r="AE118" i="8"/>
  <c r="U517" i="8"/>
  <c r="U284" i="9"/>
  <c r="AE284" i="9"/>
  <c r="U392" i="8"/>
  <c r="AE392" i="8"/>
  <c r="AE204" i="9"/>
  <c r="AE97" i="9"/>
  <c r="AB617" i="11"/>
  <c r="U147" i="11"/>
  <c r="AE42" i="9"/>
  <c r="AE419" i="9"/>
  <c r="U291" i="8"/>
  <c r="AE291" i="8"/>
  <c r="U553" i="8"/>
  <c r="U608" i="8"/>
  <c r="U117" i="9"/>
  <c r="U245" i="9"/>
  <c r="AE245" i="9"/>
  <c r="U72" i="8"/>
  <c r="AE72" i="8"/>
  <c r="U626" i="8"/>
  <c r="U416" i="8"/>
  <c r="AE416" i="8"/>
  <c r="U295" i="8"/>
  <c r="AE295" i="8"/>
  <c r="U93" i="9"/>
  <c r="AE93" i="9"/>
  <c r="U152" i="8"/>
  <c r="AE152" i="8"/>
  <c r="U128" i="8"/>
  <c r="AE128" i="8"/>
  <c r="U201" i="8"/>
  <c r="AE201" i="8"/>
  <c r="U263" i="9"/>
  <c r="AE263" i="9"/>
  <c r="U437" i="8"/>
  <c r="U122" i="8"/>
  <c r="AE122" i="8"/>
  <c r="U240" i="9"/>
  <c r="AE240" i="9"/>
  <c r="U333" i="8"/>
  <c r="AE333" i="8"/>
  <c r="U256" i="8"/>
  <c r="AE256" i="8"/>
  <c r="U247" i="8"/>
  <c r="AE247" i="8"/>
  <c r="U457" i="8"/>
  <c r="AE457" i="8"/>
  <c r="U124" i="8"/>
  <c r="AE124" i="8"/>
  <c r="U349" i="8"/>
  <c r="AE349" i="8"/>
  <c r="U87" i="9"/>
  <c r="U555" i="8"/>
  <c r="AE555" i="8"/>
  <c r="U199" i="8"/>
  <c r="AE199" i="8"/>
  <c r="U263" i="8"/>
  <c r="AE263" i="8"/>
  <c r="U80" i="8"/>
  <c r="U89" i="8"/>
  <c r="AE89" i="8"/>
  <c r="U142" i="8"/>
  <c r="AE142" i="8"/>
  <c r="U588" i="8"/>
  <c r="U220" i="9"/>
  <c r="AE220" i="9"/>
  <c r="AE303" i="8"/>
  <c r="AB630" i="11"/>
  <c r="AE244" i="9"/>
  <c r="U262" i="8"/>
  <c r="AE262" i="8"/>
  <c r="U143" i="8"/>
  <c r="AE143" i="8"/>
  <c r="U66" i="8"/>
  <c r="U192" i="8"/>
  <c r="AE192" i="8"/>
  <c r="U198" i="8"/>
  <c r="AE198" i="8"/>
  <c r="U219" i="9"/>
  <c r="AE219" i="9"/>
  <c r="U295" i="11"/>
  <c r="AF295" i="11"/>
  <c r="AD295" i="11"/>
  <c r="AB295" i="11"/>
  <c r="U239" i="8"/>
  <c r="AE239" i="8"/>
  <c r="U622" i="8"/>
  <c r="AE622" i="8"/>
  <c r="U239" i="9"/>
  <c r="AE239" i="9"/>
  <c r="U347" i="9"/>
  <c r="AE347" i="9"/>
  <c r="U275" i="9"/>
  <c r="AE275" i="9"/>
  <c r="U131" i="8"/>
  <c r="AE131" i="8"/>
  <c r="U309" i="8"/>
  <c r="AE309" i="8"/>
  <c r="U248" i="8"/>
  <c r="AE248" i="8"/>
  <c r="U201" i="9"/>
  <c r="AE201" i="9"/>
  <c r="U530" i="8"/>
  <c r="AE530" i="8"/>
  <c r="U348" i="8"/>
  <c r="AE348" i="8"/>
  <c r="U27" i="9"/>
  <c r="AE27" i="9"/>
  <c r="U419" i="8"/>
  <c r="AE419" i="8"/>
  <c r="U393" i="8"/>
  <c r="AE393" i="8"/>
  <c r="U564" i="9"/>
  <c r="AE564" i="9"/>
  <c r="U415" i="8"/>
  <c r="AE415" i="8"/>
  <c r="U230" i="8"/>
  <c r="AE230" i="8"/>
  <c r="U116" i="8"/>
  <c r="AE116" i="8"/>
  <c r="U95" i="9"/>
  <c r="U147" i="8"/>
  <c r="AE147" i="8"/>
  <c r="U314" i="8"/>
  <c r="U293" i="8"/>
  <c r="AE293" i="8"/>
  <c r="U54" i="9"/>
  <c r="AE54" i="9"/>
  <c r="AI655" i="8"/>
  <c r="AJ655" i="8"/>
  <c r="AK655" i="8"/>
  <c r="AI642" i="9"/>
  <c r="AJ642" i="9"/>
  <c r="AK642" i="9"/>
  <c r="AI646" i="11"/>
  <c r="AJ646" i="11"/>
  <c r="AK646" i="11"/>
  <c r="U646" i="11"/>
  <c r="AF646" i="11"/>
  <c r="O651" i="1"/>
  <c r="O652" i="1"/>
  <c r="AE560" i="9"/>
  <c r="AD102" i="11"/>
  <c r="AB118" i="11"/>
  <c r="AF297" i="11"/>
  <c r="AF144" i="11"/>
  <c r="U144" i="11"/>
  <c r="U318" i="11"/>
  <c r="AF318" i="11"/>
  <c r="U521" i="11"/>
  <c r="AF521" i="11"/>
  <c r="AB521" i="11"/>
  <c r="AD521" i="11"/>
  <c r="U255" i="11"/>
  <c r="AF255" i="11"/>
  <c r="AD255" i="11"/>
  <c r="AB255" i="11"/>
  <c r="AB102" i="11"/>
  <c r="U572" i="11"/>
  <c r="AF572" i="11"/>
  <c r="U279" i="11"/>
  <c r="AF279" i="11"/>
  <c r="AF554" i="11"/>
  <c r="U554" i="11"/>
  <c r="AF303" i="11"/>
  <c r="U224" i="11"/>
  <c r="U322" i="11"/>
  <c r="AF322" i="11"/>
  <c r="AB322" i="11"/>
  <c r="U148" i="11"/>
  <c r="AF148" i="11"/>
  <c r="AB148" i="11"/>
  <c r="U427" i="11"/>
  <c r="AF427" i="11"/>
  <c r="AD427" i="11"/>
  <c r="AB427" i="11"/>
  <c r="U283" i="11"/>
  <c r="AB303" i="11"/>
  <c r="AB224" i="11"/>
  <c r="U452" i="11"/>
  <c r="AF452" i="11"/>
  <c r="AF73" i="11"/>
  <c r="U73" i="11"/>
  <c r="AD73" i="11"/>
  <c r="AB73" i="11"/>
  <c r="AF69" i="11"/>
  <c r="U69" i="11"/>
  <c r="AB69" i="11"/>
  <c r="U335" i="11"/>
  <c r="AF335" i="11"/>
  <c r="AF603" i="11"/>
  <c r="U603" i="11"/>
  <c r="AB603" i="11"/>
  <c r="U240" i="11"/>
  <c r="AF240" i="11"/>
  <c r="O644" i="1"/>
  <c r="AI648" i="8"/>
  <c r="AJ648" i="8"/>
  <c r="AK648" i="8"/>
  <c r="AK412" i="9"/>
  <c r="AJ412" i="9"/>
  <c r="AI412" i="9"/>
  <c r="AI433" i="9"/>
  <c r="AJ433" i="9"/>
  <c r="AK433" i="9"/>
  <c r="AJ348" i="9"/>
  <c r="AK348" i="9"/>
  <c r="AI348" i="9"/>
  <c r="AI344" i="9"/>
  <c r="AJ344" i="9"/>
  <c r="AK344" i="9"/>
  <c r="AK179" i="9"/>
  <c r="AJ179" i="9"/>
  <c r="AI179" i="9"/>
  <c r="AJ280" i="9"/>
  <c r="AK280" i="9"/>
  <c r="AI280" i="9"/>
  <c r="AJ529" i="9"/>
  <c r="AI529" i="9"/>
  <c r="AK529" i="9"/>
  <c r="AI325" i="9"/>
  <c r="AJ325" i="9"/>
  <c r="AK325" i="9"/>
  <c r="AJ209" i="9"/>
  <c r="AI209" i="9"/>
  <c r="AK209" i="9"/>
  <c r="AI487" i="9"/>
  <c r="AH487" i="9" s="1"/>
  <c r="AA487" i="9" s="1"/>
  <c r="AB487" i="9" s="1"/>
  <c r="AK487" i="9"/>
  <c r="AJ487" i="9"/>
  <c r="AI395" i="9"/>
  <c r="AK395" i="9"/>
  <c r="AJ395" i="9"/>
  <c r="AJ161" i="9"/>
  <c r="AI161" i="9"/>
  <c r="AK161" i="9"/>
  <c r="AI139" i="9"/>
  <c r="AH139" i="9" s="1"/>
  <c r="AA139" i="9" s="1"/>
  <c r="AJ139" i="9"/>
  <c r="AK139" i="9"/>
  <c r="AK383" i="9"/>
  <c r="AI383" i="9"/>
  <c r="AH383" i="9" s="1"/>
  <c r="AA383" i="9" s="1"/>
  <c r="AJ383" i="9"/>
  <c r="AI162" i="9"/>
  <c r="AJ162" i="9"/>
  <c r="AK162" i="9"/>
  <c r="AJ167" i="9"/>
  <c r="AK167" i="9"/>
  <c r="AI167" i="9"/>
  <c r="AH167" i="9" s="1"/>
  <c r="AA167" i="9" s="1"/>
  <c r="AK156" i="9"/>
  <c r="AJ156" i="9"/>
  <c r="AI156" i="9"/>
  <c r="AI287" i="9"/>
  <c r="AH287" i="9" s="1"/>
  <c r="AA287" i="9" s="1"/>
  <c r="AB287" i="9" s="1"/>
  <c r="AJ287" i="9"/>
  <c r="AK287" i="9"/>
  <c r="AJ490" i="9"/>
  <c r="AK490" i="9"/>
  <c r="AI490" i="9"/>
  <c r="AE72" i="9"/>
  <c r="AB72" i="9"/>
  <c r="AI334" i="9"/>
  <c r="AH334" i="9" s="1"/>
  <c r="AA334" i="9" s="1"/>
  <c r="AB334" i="9" s="1"/>
  <c r="AJ334" i="9"/>
  <c r="AK334" i="9"/>
  <c r="AB69" i="9"/>
  <c r="AE69" i="9"/>
  <c r="AJ298" i="9"/>
  <c r="AK298" i="9"/>
  <c r="AI298" i="9"/>
  <c r="AK274" i="9"/>
  <c r="AI274" i="9"/>
  <c r="AJ274" i="9"/>
  <c r="AK361" i="9"/>
  <c r="AI361" i="9"/>
  <c r="AJ361" i="9"/>
  <c r="AK303" i="9"/>
  <c r="AJ303" i="9"/>
  <c r="AI303" i="9"/>
  <c r="AK518" i="9"/>
  <c r="AJ518" i="9"/>
  <c r="AI518" i="9"/>
  <c r="AI21" i="9"/>
  <c r="AH21" i="9" s="1"/>
  <c r="AA21" i="9" s="1"/>
  <c r="AK21" i="9"/>
  <c r="AJ21" i="9"/>
  <c r="AE455" i="9"/>
  <c r="AB455" i="9"/>
  <c r="AI199" i="9"/>
  <c r="AH199" i="9" s="1"/>
  <c r="AA199" i="9" s="1"/>
  <c r="AJ199" i="9"/>
  <c r="AK199" i="9"/>
  <c r="AI562" i="9"/>
  <c r="AJ562" i="9"/>
  <c r="AK562" i="9"/>
  <c r="AI178" i="9"/>
  <c r="AJ178" i="9"/>
  <c r="AK178" i="9"/>
  <c r="AJ165" i="9"/>
  <c r="AK165" i="9"/>
  <c r="AI165" i="9"/>
  <c r="AH165" i="9" s="1"/>
  <c r="AA165" i="9" s="1"/>
  <c r="AJ223" i="9"/>
  <c r="AK223" i="9"/>
  <c r="AI223" i="9"/>
  <c r="AI393" i="9"/>
  <c r="AH393" i="9" s="1"/>
  <c r="AA393" i="9" s="1"/>
  <c r="AJ393" i="9"/>
  <c r="AK393" i="9"/>
  <c r="AI195" i="9"/>
  <c r="AJ195" i="9"/>
  <c r="AK195" i="9"/>
  <c r="AI328" i="9"/>
  <c r="AJ328" i="9"/>
  <c r="AK328" i="9"/>
  <c r="AI273" i="9"/>
  <c r="AH273" i="9" s="1"/>
  <c r="AA273" i="9" s="1"/>
  <c r="AJ273" i="9"/>
  <c r="AK273" i="9"/>
  <c r="AK164" i="9"/>
  <c r="AI164" i="9"/>
  <c r="AH164" i="9" s="1"/>
  <c r="AA164" i="9" s="1"/>
  <c r="AJ164" i="9"/>
  <c r="AJ234" i="9"/>
  <c r="AK234" i="9"/>
  <c r="AI234" i="9"/>
  <c r="AK184" i="9"/>
  <c r="AI184" i="9"/>
  <c r="AJ184" i="9"/>
  <c r="AJ439" i="9"/>
  <c r="AI439" i="9"/>
  <c r="AK439" i="9"/>
  <c r="AI557" i="9"/>
  <c r="AH557" i="9" s="1"/>
  <c r="AA557" i="9" s="1"/>
  <c r="AJ557" i="9"/>
  <c r="AK557" i="9"/>
  <c r="AJ166" i="9"/>
  <c r="AK166" i="9"/>
  <c r="AI166" i="9"/>
  <c r="AB81" i="9"/>
  <c r="AE81" i="9"/>
  <c r="AE79" i="9"/>
  <c r="AB79" i="9"/>
  <c r="AE289" i="9"/>
  <c r="AE171" i="9"/>
  <c r="AH392" i="9"/>
  <c r="AA392" i="9" s="1"/>
  <c r="AE392" i="9" s="1"/>
  <c r="AH448" i="9"/>
  <c r="AA448" i="9" s="1"/>
  <c r="AJ251" i="9"/>
  <c r="AK251" i="9"/>
  <c r="AI251" i="9"/>
  <c r="AH251" i="9" s="1"/>
  <c r="AA251" i="9" s="1"/>
  <c r="AH365" i="9"/>
  <c r="AA365" i="9" s="1"/>
  <c r="AB180" i="9"/>
  <c r="AE180" i="9"/>
  <c r="AK33" i="9"/>
  <c r="AJ33" i="9"/>
  <c r="AI33" i="9"/>
  <c r="AH249" i="9"/>
  <c r="AA249" i="9" s="1"/>
  <c r="AJ513" i="9"/>
  <c r="AK513" i="9"/>
  <c r="AI513" i="9"/>
  <c r="AI342" i="9"/>
  <c r="AJ342" i="9"/>
  <c r="AK342" i="9"/>
  <c r="AB75" i="9"/>
  <c r="AI193" i="9"/>
  <c r="AJ193" i="9"/>
  <c r="AK193" i="9"/>
  <c r="AI148" i="9"/>
  <c r="AK148" i="9"/>
  <c r="AJ148" i="9"/>
  <c r="AI34" i="9"/>
  <c r="AH34" i="9" s="1"/>
  <c r="AA34" i="9" s="1"/>
  <c r="AJ34" i="9"/>
  <c r="AK34" i="9"/>
  <c r="AH547" i="9"/>
  <c r="AA547" i="9" s="1"/>
  <c r="AB547" i="9" s="1"/>
  <c r="AH330" i="9"/>
  <c r="AA330" i="9" s="1"/>
  <c r="AB330" i="9" s="1"/>
  <c r="AE480" i="9"/>
  <c r="AE396" i="9"/>
  <c r="AH295" i="9"/>
  <c r="AA295" i="9" s="1"/>
  <c r="AB295" i="9" s="1"/>
  <c r="AH114" i="9"/>
  <c r="AA114" i="9" s="1"/>
  <c r="AE143" i="9"/>
  <c r="AH391" i="9"/>
  <c r="AA391" i="9" s="1"/>
  <c r="AB391" i="9" s="1"/>
  <c r="AH101" i="9"/>
  <c r="AA101" i="9" s="1"/>
  <c r="AE236" i="9"/>
  <c r="AI575" i="9"/>
  <c r="AJ575" i="9"/>
  <c r="AK575" i="9"/>
  <c r="AI270" i="9"/>
  <c r="AK270" i="9"/>
  <c r="AJ270" i="9"/>
  <c r="AI403" i="9"/>
  <c r="AH403" i="9" s="1"/>
  <c r="AA403" i="9" s="1"/>
  <c r="AJ403" i="9"/>
  <c r="AK403" i="9"/>
  <c r="AK407" i="9"/>
  <c r="AJ407" i="9"/>
  <c r="AI407" i="9"/>
  <c r="AK31" i="9"/>
  <c r="AJ31" i="9"/>
  <c r="AI31" i="9"/>
  <c r="AK262" i="9"/>
  <c r="AJ262" i="9"/>
  <c r="AI262" i="9"/>
  <c r="AB266" i="9"/>
  <c r="AE266" i="9"/>
  <c r="AB256" i="9"/>
  <c r="AE256" i="9"/>
  <c r="AH608" i="9"/>
  <c r="AA608" i="9" s="1"/>
  <c r="AI216" i="9"/>
  <c r="AH216" i="9" s="1"/>
  <c r="AA216" i="9" s="1"/>
  <c r="AJ216" i="9"/>
  <c r="AK216" i="9"/>
  <c r="AE112" i="9"/>
  <c r="AB112" i="9"/>
  <c r="AE400" i="9"/>
  <c r="AH265" i="9"/>
  <c r="AA265" i="9" s="1"/>
  <c r="AB265" i="9" s="1"/>
  <c r="AH296" i="9"/>
  <c r="AA296" i="9" s="1"/>
  <c r="AB296" i="9" s="1"/>
  <c r="AH582" i="9"/>
  <c r="AA582" i="9" s="1"/>
  <c r="AB582" i="9" s="1"/>
  <c r="AI202" i="9"/>
  <c r="AJ202" i="9"/>
  <c r="AK202" i="9"/>
  <c r="AH94" i="9"/>
  <c r="AA94" i="9" s="1"/>
  <c r="AB279" i="9"/>
  <c r="AE187" i="9"/>
  <c r="AB187" i="9"/>
  <c r="AH124" i="9"/>
  <c r="AA124" i="9" s="1"/>
  <c r="AB472" i="9"/>
  <c r="AE472" i="9"/>
  <c r="AH146" i="9"/>
  <c r="AA146" i="9" s="1"/>
  <c r="AB146" i="9" s="1"/>
  <c r="AE190" i="9"/>
  <c r="AB190" i="9"/>
  <c r="AJ336" i="9"/>
  <c r="AI336" i="9"/>
  <c r="AK336" i="9"/>
  <c r="AH247" i="9"/>
  <c r="AA247" i="9" s="1"/>
  <c r="AH74" i="9"/>
  <c r="AA74" i="9" s="1"/>
  <c r="AB74" i="9" s="1"/>
  <c r="AB157" i="9"/>
  <c r="AE157" i="9"/>
  <c r="AH268" i="9"/>
  <c r="AA268" i="9" s="1"/>
  <c r="AH96" i="9"/>
  <c r="AA96" i="9" s="1"/>
  <c r="AH182" i="9"/>
  <c r="AA182" i="9" s="1"/>
  <c r="AB182" i="9" s="1"/>
  <c r="AH111" i="9"/>
  <c r="AA111" i="9" s="1"/>
  <c r="AK132" i="9"/>
  <c r="AJ132" i="9"/>
  <c r="AI132" i="9"/>
  <c r="AH340" i="9"/>
  <c r="AA340" i="9" s="1"/>
  <c r="AB340" i="9" s="1"/>
  <c r="AB174" i="9"/>
  <c r="AH578" i="9"/>
  <c r="AA578" i="9" s="1"/>
  <c r="AB578" i="9" s="1"/>
  <c r="AI635" i="9"/>
  <c r="AH635" i="9" s="1"/>
  <c r="AA635" i="9" s="1"/>
  <c r="AJ635" i="9"/>
  <c r="AK635" i="9"/>
  <c r="AJ480" i="11"/>
  <c r="AI480" i="11"/>
  <c r="AK480" i="11"/>
  <c r="AJ171" i="11"/>
  <c r="AI171" i="11"/>
  <c r="AK171" i="11"/>
  <c r="AJ145" i="11"/>
  <c r="AI145" i="11"/>
  <c r="AK145" i="11"/>
  <c r="AI585" i="11"/>
  <c r="AK585" i="11"/>
  <c r="AJ585" i="11"/>
  <c r="AI164" i="11"/>
  <c r="AK164" i="11"/>
  <c r="AJ164" i="11"/>
  <c r="AI155" i="11"/>
  <c r="AJ155" i="11"/>
  <c r="AK155" i="11"/>
  <c r="AI60" i="11"/>
  <c r="AK60" i="11"/>
  <c r="AJ60" i="11"/>
  <c r="AJ166" i="11"/>
  <c r="AI166" i="11"/>
  <c r="AK166" i="11"/>
  <c r="AK39" i="11"/>
  <c r="AJ39" i="11"/>
  <c r="AI39" i="11"/>
  <c r="AI46" i="11"/>
  <c r="AH46" i="11" s="1"/>
  <c r="AK46" i="11"/>
  <c r="AJ46" i="11"/>
  <c r="AI177" i="11"/>
  <c r="AK177" i="11"/>
  <c r="AJ177" i="11"/>
  <c r="AJ56" i="11"/>
  <c r="AK56" i="11"/>
  <c r="AI56" i="11"/>
  <c r="AI235" i="11"/>
  <c r="AH235" i="11" s="1"/>
  <c r="AA235" i="11" s="1"/>
  <c r="AE235" i="11" s="1"/>
  <c r="AJ235" i="11"/>
  <c r="AK235" i="11"/>
  <c r="AI275" i="11"/>
  <c r="AJ275" i="11"/>
  <c r="AK275" i="11"/>
  <c r="AD169" i="11"/>
  <c r="AE169" i="11"/>
  <c r="AI314" i="11"/>
  <c r="AH314" i="11" s="1"/>
  <c r="AJ314" i="11"/>
  <c r="AK314" i="11"/>
  <c r="AJ248" i="11"/>
  <c r="AK248" i="11"/>
  <c r="AI248" i="11"/>
  <c r="AJ333" i="11"/>
  <c r="AI333" i="11"/>
  <c r="AK333" i="11"/>
  <c r="AI237" i="11"/>
  <c r="AJ237" i="11"/>
  <c r="AK237" i="11"/>
  <c r="AI315" i="11"/>
  <c r="AK315" i="11"/>
  <c r="AJ315" i="11"/>
  <c r="AJ182" i="11"/>
  <c r="AI182" i="11"/>
  <c r="AK182" i="11"/>
  <c r="AK274" i="11"/>
  <c r="AI274" i="11"/>
  <c r="AJ274" i="11"/>
  <c r="AJ150" i="11"/>
  <c r="AI150" i="11"/>
  <c r="AK150" i="11"/>
  <c r="AK226" i="11"/>
  <c r="AI226" i="11"/>
  <c r="AJ226" i="11"/>
  <c r="AK72" i="11"/>
  <c r="AJ72" i="11"/>
  <c r="AI72" i="11"/>
  <c r="AI551" i="11"/>
  <c r="AK551" i="11"/>
  <c r="AJ551" i="11"/>
  <c r="AJ79" i="11"/>
  <c r="AK79" i="11"/>
  <c r="AI79" i="11"/>
  <c r="AH79" i="11" s="1"/>
  <c r="AA79" i="11" s="1"/>
  <c r="AK96" i="11"/>
  <c r="AI96" i="11"/>
  <c r="AJ96" i="11"/>
  <c r="AK204" i="11"/>
  <c r="AI204" i="11"/>
  <c r="AJ204" i="11"/>
  <c r="AI209" i="11"/>
  <c r="AJ209" i="11"/>
  <c r="AK209" i="11"/>
  <c r="U287" i="11"/>
  <c r="AF287" i="11"/>
  <c r="AB216" i="11"/>
  <c r="AB114" i="11"/>
  <c r="AF567" i="11"/>
  <c r="AF274" i="11"/>
  <c r="U274" i="11"/>
  <c r="AA270" i="11"/>
  <c r="AK327" i="11"/>
  <c r="AJ327" i="11"/>
  <c r="AI327" i="11"/>
  <c r="AH298" i="11"/>
  <c r="AJ444" i="11"/>
  <c r="AI444" i="11"/>
  <c r="AK444" i="11"/>
  <c r="U248" i="11"/>
  <c r="AF248" i="11"/>
  <c r="AH271" i="11"/>
  <c r="AA271" i="11" s="1"/>
  <c r="AE271" i="11" s="1"/>
  <c r="U505" i="11"/>
  <c r="AF505" i="11"/>
  <c r="AB505" i="11"/>
  <c r="AH291" i="11"/>
  <c r="AH208" i="11"/>
  <c r="AA208" i="11" s="1"/>
  <c r="AE208" i="11" s="1"/>
  <c r="AK181" i="11"/>
  <c r="AJ181" i="11"/>
  <c r="AI181" i="11"/>
  <c r="AH181" i="11" s="1"/>
  <c r="AF216" i="11"/>
  <c r="U114" i="11"/>
  <c r="AF540" i="11"/>
  <c r="U540" i="11"/>
  <c r="AB540" i="11"/>
  <c r="AH187" i="11"/>
  <c r="AA187" i="11" s="1"/>
  <c r="AE187" i="11" s="1"/>
  <c r="AH35" i="11"/>
  <c r="AA35" i="11" s="1"/>
  <c r="AE35" i="11" s="1"/>
  <c r="U588" i="11"/>
  <c r="AF588" i="11"/>
  <c r="AB588" i="11"/>
  <c r="AD588" i="11"/>
  <c r="U313" i="11"/>
  <c r="AF313" i="11"/>
  <c r="AB313" i="11"/>
  <c r="AD313" i="11"/>
  <c r="U628" i="11"/>
  <c r="AF628" i="11"/>
  <c r="AH287" i="11"/>
  <c r="AA287" i="11" s="1"/>
  <c r="AE287" i="11" s="1"/>
  <c r="AH70" i="11"/>
  <c r="AB452" i="11"/>
  <c r="AA452" i="11"/>
  <c r="AD555" i="11"/>
  <c r="AD35" i="11"/>
  <c r="AA286" i="11"/>
  <c r="AH236" i="11"/>
  <c r="AF118" i="11"/>
  <c r="U404" i="11"/>
  <c r="AF404" i="11"/>
  <c r="AB404" i="11"/>
  <c r="AJ180" i="11"/>
  <c r="AK180" i="11"/>
  <c r="AI180" i="11"/>
  <c r="AK232" i="11"/>
  <c r="AJ232" i="11"/>
  <c r="AI232" i="11"/>
  <c r="AD404" i="11"/>
  <c r="U550" i="11"/>
  <c r="AF550" i="11"/>
  <c r="AD550" i="11"/>
  <c r="AB550" i="11"/>
  <c r="AB169" i="11"/>
  <c r="U169" i="11"/>
  <c r="AF169" i="11"/>
  <c r="AK281" i="11"/>
  <c r="AJ281" i="11"/>
  <c r="AI281" i="11"/>
  <c r="AH149" i="11"/>
  <c r="AA149" i="11" s="1"/>
  <c r="AE149" i="11" s="1"/>
  <c r="U161" i="11"/>
  <c r="AF161" i="11"/>
  <c r="AD161" i="11"/>
  <c r="AB161" i="11"/>
  <c r="AH391" i="11"/>
  <c r="AA391" i="11" s="1"/>
  <c r="AE391" i="11" s="1"/>
  <c r="AH152" i="11"/>
  <c r="U581" i="11"/>
  <c r="AF581" i="11"/>
  <c r="AB581" i="11"/>
  <c r="AD581" i="11"/>
  <c r="AE233" i="11"/>
  <c r="U56" i="11"/>
  <c r="AF56" i="11"/>
  <c r="AH163" i="11"/>
  <c r="AA163" i="11" s="1"/>
  <c r="AE163" i="11" s="1"/>
  <c r="AK249" i="11"/>
  <c r="AI249" i="11"/>
  <c r="AJ249" i="11"/>
  <c r="AI186" i="11"/>
  <c r="AJ186" i="11"/>
  <c r="AK186" i="11"/>
  <c r="AI170" i="11"/>
  <c r="AJ170" i="11"/>
  <c r="AK170" i="11"/>
  <c r="AD283" i="11"/>
  <c r="AB283" i="11"/>
  <c r="AI265" i="11"/>
  <c r="AJ265" i="11"/>
  <c r="AK265" i="11"/>
  <c r="AB25" i="11"/>
  <c r="AF25" i="11"/>
  <c r="U25" i="11"/>
  <c r="AF106" i="11"/>
  <c r="AB106" i="11"/>
  <c r="AD106" i="11"/>
  <c r="AH639" i="11"/>
  <c r="AB567" i="11"/>
  <c r="U567" i="11"/>
  <c r="M2" i="3"/>
  <c r="M1" i="3"/>
  <c r="M4" i="3"/>
  <c r="M5" i="3"/>
  <c r="M3" i="3"/>
  <c r="AB310" i="11"/>
  <c r="U310" i="11"/>
  <c r="AF310" i="11"/>
  <c r="AD310" i="11"/>
  <c r="AE255" i="9"/>
  <c r="U251" i="11"/>
  <c r="U210" i="11"/>
  <c r="AF210" i="11"/>
  <c r="AB210" i="11"/>
  <c r="U294" i="11"/>
  <c r="AF294" i="11"/>
  <c r="AB294" i="11"/>
  <c r="AD294" i="11"/>
  <c r="AB604" i="11"/>
  <c r="U604" i="11"/>
  <c r="AF604" i="11"/>
  <c r="AD604" i="11"/>
  <c r="U182" i="11"/>
  <c r="AF182" i="11"/>
  <c r="AF352" i="11"/>
  <c r="U352" i="11"/>
  <c r="AB352" i="11"/>
  <c r="U26" i="11"/>
  <c r="AF26" i="11"/>
  <c r="AB26" i="11"/>
  <c r="AD26" i="11"/>
  <c r="U548" i="11"/>
  <c r="AF548" i="11"/>
  <c r="AB548" i="11"/>
  <c r="U482" i="11"/>
  <c r="AF482" i="11"/>
  <c r="AB482" i="11"/>
  <c r="U230" i="11"/>
  <c r="AF230" i="11"/>
  <c r="AD230" i="11"/>
  <c r="AB230" i="11"/>
  <c r="AF52" i="11"/>
  <c r="U52" i="11"/>
  <c r="AB52" i="11"/>
  <c r="AD52" i="11"/>
  <c r="U83" i="11"/>
  <c r="AF83" i="11"/>
  <c r="AB83" i="11"/>
  <c r="AD83" i="11"/>
  <c r="U145" i="11"/>
  <c r="AF145" i="11"/>
  <c r="U547" i="11"/>
  <c r="AB547" i="11"/>
  <c r="AF547" i="11"/>
  <c r="AD547" i="11"/>
  <c r="U214" i="11"/>
  <c r="AF214" i="11"/>
  <c r="AB214" i="11"/>
  <c r="AD214" i="11"/>
  <c r="AF289" i="11"/>
  <c r="U289" i="11"/>
  <c r="AB289" i="11"/>
  <c r="AD289" i="11"/>
  <c r="U557" i="11"/>
  <c r="AF557" i="11"/>
  <c r="AF625" i="11"/>
  <c r="U625" i="11"/>
  <c r="AB625" i="11"/>
  <c r="AE194" i="8"/>
  <c r="AE435" i="9"/>
  <c r="U271" i="11"/>
  <c r="AF271" i="11"/>
  <c r="U140" i="11"/>
  <c r="AF140" i="11"/>
  <c r="U222" i="11"/>
  <c r="AF222" i="11"/>
  <c r="AB222" i="11"/>
  <c r="AD222" i="11"/>
  <c r="U544" i="11"/>
  <c r="AF544" i="11"/>
  <c r="AB544" i="11"/>
  <c r="U473" i="11"/>
  <c r="AF473" i="11"/>
  <c r="AD473" i="11"/>
  <c r="AB473" i="11"/>
  <c r="AB142" i="11"/>
  <c r="U142" i="11"/>
  <c r="AF142" i="11"/>
  <c r="U163" i="11"/>
  <c r="AB163" i="11"/>
  <c r="AF163" i="11"/>
  <c r="AB146" i="11"/>
  <c r="AD146" i="11"/>
  <c r="U146" i="11"/>
  <c r="AF146" i="11"/>
  <c r="U306" i="11"/>
  <c r="AF306" i="11"/>
  <c r="AB306" i="11"/>
  <c r="AD306" i="11"/>
  <c r="AF65" i="11"/>
  <c r="U65" i="11"/>
  <c r="AB65" i="11"/>
  <c r="U209" i="11"/>
  <c r="AF209" i="11"/>
  <c r="U401" i="11"/>
  <c r="AF401" i="11"/>
  <c r="AB401" i="11"/>
  <c r="U569" i="11"/>
  <c r="AF569" i="11"/>
  <c r="AB569" i="11"/>
  <c r="AD569" i="11"/>
  <c r="AB507" i="11"/>
  <c r="AD507" i="11"/>
  <c r="AF507" i="11"/>
  <c r="U507" i="11"/>
  <c r="U244" i="11"/>
  <c r="AF244" i="11"/>
  <c r="U194" i="11"/>
  <c r="AF194" i="11"/>
  <c r="AD194" i="11"/>
  <c r="AB194" i="11"/>
  <c r="U299" i="11"/>
  <c r="AF299" i="11"/>
  <c r="AB299" i="11"/>
  <c r="U465" i="11"/>
  <c r="AF465" i="11"/>
  <c r="AD465" i="11"/>
  <c r="AB465" i="11"/>
  <c r="AB293" i="11"/>
  <c r="U293" i="11"/>
  <c r="AF293" i="11"/>
  <c r="AF259" i="11"/>
  <c r="U259" i="11"/>
  <c r="AB259" i="11"/>
  <c r="AD259" i="11"/>
  <c r="U600" i="11"/>
  <c r="AF600" i="11"/>
  <c r="AB600" i="11"/>
  <c r="AD600" i="11"/>
  <c r="AF560" i="11"/>
  <c r="U560" i="11"/>
  <c r="AB560" i="11"/>
  <c r="AD560" i="11"/>
  <c r="AE228" i="9"/>
  <c r="U356" i="11"/>
  <c r="AF356" i="11"/>
  <c r="U263" i="11"/>
  <c r="AF263" i="11"/>
  <c r="AB263" i="11"/>
  <c r="AD263" i="11"/>
  <c r="U137" i="11"/>
  <c r="AF137" i="11"/>
  <c r="AB137" i="11"/>
  <c r="U36" i="11"/>
  <c r="AF36" i="11"/>
  <c r="U35" i="11"/>
  <c r="AF35" i="11"/>
  <c r="AB35" i="11"/>
  <c r="AF29" i="11"/>
  <c r="AD29" i="11"/>
  <c r="AB29" i="11"/>
  <c r="AF508" i="11"/>
  <c r="U508" i="11"/>
  <c r="AD508" i="11"/>
  <c r="AB508" i="11"/>
  <c r="U576" i="11"/>
  <c r="AF576" i="11"/>
  <c r="AB576" i="11"/>
  <c r="AD576" i="11"/>
  <c r="U116" i="11"/>
  <c r="AF116" i="11"/>
  <c r="AB116" i="11"/>
  <c r="U592" i="11"/>
  <c r="AF592" i="11"/>
  <c r="AD592" i="11"/>
  <c r="AB592" i="11"/>
  <c r="U389" i="11"/>
  <c r="AF389" i="11"/>
  <c r="AF583" i="11"/>
  <c r="U583" i="11"/>
  <c r="AB583" i="11"/>
  <c r="U63" i="11"/>
  <c r="AF63" i="11"/>
  <c r="U580" i="11"/>
  <c r="AF580" i="11"/>
  <c r="AB580" i="11"/>
  <c r="AD580" i="11"/>
  <c r="AF71" i="11"/>
  <c r="AB71" i="11"/>
  <c r="U71" i="11"/>
  <c r="AD71" i="11"/>
  <c r="AD583" i="11"/>
  <c r="AB36" i="11"/>
  <c r="AF72" i="11"/>
  <c r="U72" i="11"/>
  <c r="U186" i="11"/>
  <c r="AF186" i="11"/>
  <c r="U568" i="11"/>
  <c r="AF568" i="11"/>
  <c r="AB568" i="11"/>
  <c r="AD568" i="11"/>
  <c r="U177" i="11"/>
  <c r="AF177" i="11"/>
  <c r="AD141" i="11"/>
  <c r="U141" i="11"/>
  <c r="AF141" i="11"/>
  <c r="AB141" i="11"/>
  <c r="U564" i="11"/>
  <c r="AD564" i="11"/>
  <c r="AB564" i="11"/>
  <c r="AF564" i="11"/>
  <c r="AD321" i="11"/>
  <c r="AB321" i="11"/>
  <c r="U321" i="11"/>
  <c r="AF321" i="11"/>
  <c r="U103" i="11"/>
  <c r="AF103" i="11"/>
  <c r="AD103" i="11"/>
  <c r="AB103" i="11"/>
  <c r="U558" i="11"/>
  <c r="AF558" i="11"/>
  <c r="AB558" i="11"/>
  <c r="AD558" i="11"/>
  <c r="U552" i="11"/>
  <c r="AF552" i="11"/>
  <c r="AB552" i="11"/>
  <c r="AF58" i="11"/>
  <c r="U58" i="11"/>
  <c r="AB58" i="11"/>
  <c r="AD58" i="11"/>
  <c r="U278" i="11"/>
  <c r="AF278" i="11"/>
  <c r="AB278" i="11"/>
  <c r="AD278" i="11"/>
  <c r="U110" i="11"/>
  <c r="AF110" i="11"/>
  <c r="AB110" i="11"/>
  <c r="AD110" i="11"/>
  <c r="AF607" i="11"/>
  <c r="U607" i="11"/>
  <c r="AF157" i="11"/>
  <c r="U157" i="11"/>
  <c r="AE237" i="8"/>
  <c r="AD251" i="11"/>
  <c r="U170" i="11"/>
  <c r="AF170" i="11"/>
  <c r="U431" i="11"/>
  <c r="AF431" i="11"/>
  <c r="AB431" i="11"/>
  <c r="AD431" i="11"/>
  <c r="U612" i="11"/>
  <c r="AF612" i="11"/>
  <c r="AB612" i="11"/>
  <c r="AD612" i="11"/>
  <c r="AF42" i="11"/>
  <c r="U42" i="11"/>
  <c r="AB42" i="11"/>
  <c r="U483" i="11"/>
  <c r="AF483" i="11"/>
  <c r="AD483" i="11"/>
  <c r="AB483" i="11"/>
  <c r="U162" i="11"/>
  <c r="AF162" i="11"/>
  <c r="AD162" i="11"/>
  <c r="AB162" i="11"/>
  <c r="AF636" i="11"/>
  <c r="U636" i="11"/>
  <c r="U206" i="11"/>
  <c r="AF206" i="11"/>
  <c r="AB206" i="11"/>
  <c r="U584" i="11"/>
  <c r="AF584" i="11"/>
  <c r="AD584" i="11"/>
  <c r="AB584" i="11"/>
  <c r="U193" i="11"/>
  <c r="AF193" i="11"/>
  <c r="U258" i="11"/>
  <c r="AF258" i="11"/>
  <c r="AB258" i="11"/>
  <c r="AD258" i="11"/>
  <c r="U246" i="11"/>
  <c r="AF246" i="11"/>
  <c r="AB246" i="11"/>
  <c r="AD246" i="11"/>
  <c r="U556" i="11"/>
  <c r="AF556" i="11"/>
  <c r="AB556" i="11"/>
  <c r="AD556" i="11"/>
  <c r="U225" i="11"/>
  <c r="AF225" i="11"/>
  <c r="U77" i="11"/>
  <c r="AF77" i="11"/>
  <c r="U232" i="11"/>
  <c r="AF232" i="11"/>
  <c r="AB254" i="11"/>
  <c r="AD254" i="11"/>
  <c r="AF254" i="11"/>
  <c r="U254" i="11"/>
  <c r="AB62" i="11"/>
  <c r="AF62" i="11"/>
  <c r="U62" i="11"/>
  <c r="AD62" i="11"/>
  <c r="U426" i="11"/>
  <c r="AF426" i="11"/>
  <c r="AB426" i="11"/>
  <c r="AD426" i="11"/>
  <c r="AF174" i="11"/>
  <c r="U174" i="11"/>
  <c r="AB75" i="11"/>
  <c r="AF75" i="11"/>
  <c r="U75" i="11"/>
  <c r="AD75" i="11"/>
  <c r="U119" i="11"/>
  <c r="AF119" i="11"/>
  <c r="AB119" i="11"/>
  <c r="AD119" i="11"/>
  <c r="U305" i="11"/>
  <c r="AF305" i="11"/>
  <c r="AB305" i="11"/>
  <c r="U329" i="11"/>
  <c r="AF329" i="11"/>
  <c r="U384" i="11"/>
  <c r="AF384" i="11"/>
  <c r="AB384" i="11"/>
  <c r="AD384" i="11"/>
  <c r="U178" i="11"/>
  <c r="AF178" i="11"/>
  <c r="AB178" i="11"/>
  <c r="AE365" i="8"/>
  <c r="AD305" i="11"/>
  <c r="AB251" i="11"/>
  <c r="U164" i="11"/>
  <c r="AF164" i="11"/>
  <c r="U61" i="11"/>
  <c r="AF61" i="11"/>
  <c r="AB396" i="11"/>
  <c r="U396" i="11"/>
  <c r="AF396" i="11"/>
  <c r="AD396" i="11"/>
  <c r="U156" i="11"/>
  <c r="AF156" i="11"/>
  <c r="AD156" i="11"/>
  <c r="AB156" i="11"/>
  <c r="U202" i="11"/>
  <c r="AF202" i="11"/>
  <c r="AD202" i="11"/>
  <c r="AB202" i="11"/>
  <c r="U545" i="11"/>
  <c r="AF545" i="11"/>
  <c r="AB545" i="11"/>
  <c r="AD545" i="11"/>
  <c r="U79" i="11"/>
  <c r="AF79" i="11"/>
  <c r="AB79" i="11"/>
  <c r="AB151" i="11"/>
  <c r="U151" i="11"/>
  <c r="AF151" i="11"/>
  <c r="U506" i="11"/>
  <c r="AF506" i="11"/>
  <c r="AB506" i="11"/>
  <c r="AD506" i="11"/>
  <c r="U273" i="11"/>
  <c r="AF273" i="11"/>
  <c r="AB273" i="11"/>
  <c r="U323" i="11"/>
  <c r="AF323" i="11"/>
  <c r="AD323" i="11"/>
  <c r="AB323" i="11"/>
  <c r="U330" i="11"/>
  <c r="AF330" i="11"/>
  <c r="AD330" i="11"/>
  <c r="AB330" i="11"/>
  <c r="U562" i="11"/>
  <c r="AF562" i="11"/>
  <c r="AD562" i="11"/>
  <c r="AB562" i="11"/>
  <c r="U165" i="11"/>
  <c r="AF165" i="11"/>
  <c r="U620" i="11"/>
  <c r="AF620" i="11"/>
  <c r="AB620" i="11"/>
  <c r="AB393" i="11"/>
  <c r="U393" i="11"/>
  <c r="AF393" i="11"/>
  <c r="AD393" i="11"/>
  <c r="U262" i="11"/>
  <c r="AF262" i="11"/>
  <c r="AB262" i="11"/>
  <c r="AD262" i="11"/>
  <c r="U267" i="11"/>
  <c r="AF267" i="11"/>
  <c r="AE294" i="8"/>
  <c r="AE487" i="9"/>
  <c r="AD137" i="11"/>
  <c r="AD625" i="11"/>
  <c r="U235" i="11"/>
  <c r="AF235" i="11"/>
  <c r="U480" i="11"/>
  <c r="AF480" i="11"/>
  <c r="U510" i="11"/>
  <c r="AF510" i="11"/>
  <c r="AB277" i="11"/>
  <c r="U277" i="11"/>
  <c r="AF277" i="11"/>
  <c r="AF561" i="11"/>
  <c r="U561" i="11"/>
  <c r="AB561" i="11"/>
  <c r="AD561" i="11"/>
  <c r="U154" i="11"/>
  <c r="AF154" i="11"/>
  <c r="U430" i="11"/>
  <c r="AF430" i="11"/>
  <c r="AB430" i="11"/>
  <c r="AD430" i="11"/>
  <c r="AF67" i="11"/>
  <c r="U67" i="11"/>
  <c r="AD67" i="11"/>
  <c r="AB67" i="11"/>
  <c r="AF571" i="11"/>
  <c r="U571" i="11"/>
  <c r="U282" i="11"/>
  <c r="AF282" i="11"/>
  <c r="AD282" i="11"/>
  <c r="AB282" i="11"/>
  <c r="U275" i="11"/>
  <c r="AF275" i="11"/>
  <c r="AB74" i="11"/>
  <c r="AF74" i="11"/>
  <c r="U74" i="11"/>
  <c r="AD74" i="11"/>
  <c r="U126" i="11"/>
  <c r="AF126" i="11"/>
  <c r="AF239" i="11"/>
  <c r="U239" i="11"/>
  <c r="AB239" i="11"/>
  <c r="AD239" i="11"/>
  <c r="U338" i="11"/>
  <c r="AF338" i="11"/>
  <c r="AD338" i="11"/>
  <c r="AB338" i="11"/>
  <c r="F18" i="8"/>
  <c r="F19" i="8" s="1"/>
  <c r="AJ654" i="8"/>
  <c r="AK654" i="8"/>
  <c r="AI654" i="8"/>
  <c r="AI653" i="8"/>
  <c r="AJ653" i="8"/>
  <c r="AK653" i="8"/>
  <c r="AI640" i="9"/>
  <c r="AJ640" i="9"/>
  <c r="AK640" i="9"/>
  <c r="AJ641" i="9"/>
  <c r="AK641" i="9"/>
  <c r="AI641" i="9"/>
  <c r="AI644" i="11"/>
  <c r="AJ644" i="11"/>
  <c r="AK644" i="11"/>
  <c r="AI645" i="11"/>
  <c r="AJ645" i="11"/>
  <c r="AK645" i="11"/>
  <c r="U645" i="11"/>
  <c r="AF645" i="11"/>
  <c r="U644" i="11"/>
  <c r="AF644" i="11"/>
  <c r="F18" i="9"/>
  <c r="F19" i="9" s="1"/>
  <c r="O649" i="1"/>
  <c r="O650" i="1"/>
  <c r="C18" i="9"/>
  <c r="AE556" i="9"/>
  <c r="U345" i="9"/>
  <c r="AE345" i="9"/>
  <c r="U295" i="9"/>
  <c r="U437" i="9"/>
  <c r="AE437" i="9"/>
  <c r="AE402" i="9"/>
  <c r="U297" i="9"/>
  <c r="AE297" i="9"/>
  <c r="AE299" i="8"/>
  <c r="U320" i="9"/>
  <c r="AE320" i="9"/>
  <c r="U323" i="9"/>
  <c r="AE323" i="9"/>
  <c r="AF626" i="11"/>
  <c r="U626" i="11"/>
  <c r="AE417" i="9"/>
  <c r="U340" i="9"/>
  <c r="U316" i="9"/>
  <c r="AE316" i="9"/>
  <c r="U391" i="9"/>
  <c r="U330" i="9"/>
  <c r="AE330" i="9"/>
  <c r="U349" i="9"/>
  <c r="AE349" i="9"/>
  <c r="U334" i="9"/>
  <c r="U395" i="9"/>
  <c r="AE200" i="8"/>
  <c r="U287" i="9"/>
  <c r="U361" i="9"/>
  <c r="U318" i="9"/>
  <c r="AE318" i="9"/>
  <c r="U569" i="9"/>
  <c r="AE569" i="9"/>
  <c r="U538" i="9"/>
  <c r="AE538" i="9"/>
  <c r="F18" i="11"/>
  <c r="F19" i="11" s="1"/>
  <c r="AJ54" i="11"/>
  <c r="AK54" i="11"/>
  <c r="AI54" i="11"/>
  <c r="AJ45" i="11"/>
  <c r="AK45" i="11"/>
  <c r="AI45" i="11"/>
  <c r="AH45" i="11" s="1"/>
  <c r="AJ31" i="11"/>
  <c r="AI31" i="11"/>
  <c r="AK31" i="11"/>
  <c r="AJ48" i="11"/>
  <c r="AI48" i="11"/>
  <c r="AK48" i="11"/>
  <c r="AK47" i="11"/>
  <c r="AI47" i="11"/>
  <c r="AJ47" i="11"/>
  <c r="AJ41" i="11"/>
  <c r="AI41" i="11"/>
  <c r="AK41" i="11"/>
  <c r="AI587" i="11"/>
  <c r="AH587" i="11" s="1"/>
  <c r="AA587" i="11" s="1"/>
  <c r="AE587" i="11" s="1"/>
  <c r="AJ587" i="11"/>
  <c r="AK587" i="11"/>
  <c r="AK413" i="11"/>
  <c r="AI413" i="11"/>
  <c r="AJ413" i="11"/>
  <c r="AK407" i="11"/>
  <c r="AJ407" i="11"/>
  <c r="AI407" i="11"/>
  <c r="AJ104" i="11"/>
  <c r="AI104" i="11"/>
  <c r="AH104" i="11" s="1"/>
  <c r="AA104" i="11" s="1"/>
  <c r="AE104" i="11" s="1"/>
  <c r="AK104" i="11"/>
  <c r="AI128" i="11"/>
  <c r="AJ128" i="11"/>
  <c r="AK128" i="11"/>
  <c r="AI51" i="11"/>
  <c r="AH51" i="11" s="1"/>
  <c r="AK51" i="11"/>
  <c r="AJ51" i="11"/>
  <c r="AJ109" i="11"/>
  <c r="AI109" i="11"/>
  <c r="AK109" i="11"/>
  <c r="AI257" i="11"/>
  <c r="AJ257" i="11"/>
  <c r="AK257" i="11"/>
  <c r="AJ44" i="11"/>
  <c r="AK44" i="11"/>
  <c r="AI44" i="11"/>
  <c r="AE441" i="11"/>
  <c r="AD441" i="11"/>
  <c r="U397" i="11"/>
  <c r="AF397" i="11"/>
  <c r="AD397" i="11"/>
  <c r="AB397" i="11"/>
  <c r="AF111" i="11"/>
  <c r="U111" i="11"/>
  <c r="AB111" i="11"/>
  <c r="AD111" i="11"/>
  <c r="AA140" i="11"/>
  <c r="AB140" i="11"/>
  <c r="U575" i="11"/>
  <c r="AF575" i="11"/>
  <c r="AD575" i="11"/>
  <c r="AB575" i="11"/>
  <c r="AD160" i="11"/>
  <c r="U48" i="11"/>
  <c r="AF48" i="11"/>
  <c r="U413" i="11"/>
  <c r="AF413" i="11"/>
  <c r="AA118" i="11"/>
  <c r="AA193" i="11"/>
  <c r="AB193" i="11"/>
  <c r="AF498" i="11"/>
  <c r="U498" i="11"/>
  <c r="AB498" i="11"/>
  <c r="AD498" i="11"/>
  <c r="U614" i="11"/>
  <c r="AF614" i="11"/>
  <c r="AB614" i="11"/>
  <c r="AD614" i="11"/>
  <c r="U205" i="11"/>
  <c r="AF205" i="11"/>
  <c r="AD205" i="11"/>
  <c r="AB205" i="11"/>
  <c r="U587" i="11"/>
  <c r="AF587" i="11"/>
  <c r="AB587" i="11"/>
  <c r="U37" i="11"/>
  <c r="AF37" i="11"/>
  <c r="AD37" i="11"/>
  <c r="AB37" i="11"/>
  <c r="AF54" i="11"/>
  <c r="U54" i="11"/>
  <c r="U268" i="11"/>
  <c r="AF268" i="11"/>
  <c r="AB268" i="11"/>
  <c r="AD268" i="11"/>
  <c r="AF135" i="11"/>
  <c r="U135" i="11"/>
  <c r="AB135" i="11"/>
  <c r="AD135" i="11"/>
  <c r="AD318" i="11"/>
  <c r="AE318" i="11"/>
  <c r="AD68" i="11"/>
  <c r="AE68" i="11"/>
  <c r="U122" i="11"/>
  <c r="AF122" i="11"/>
  <c r="AB122" i="11"/>
  <c r="AD122" i="11"/>
  <c r="AF76" i="11"/>
  <c r="U76" i="11"/>
  <c r="AD76" i="11"/>
  <c r="AB76" i="11"/>
  <c r="U326" i="11"/>
  <c r="AF326" i="11"/>
  <c r="AD326" i="11"/>
  <c r="AB326" i="11"/>
  <c r="U107" i="11"/>
  <c r="AF107" i="11"/>
  <c r="AB107" i="11"/>
  <c r="AD107" i="11"/>
  <c r="AE61" i="11"/>
  <c r="AD61" i="11"/>
  <c r="U204" i="11"/>
  <c r="AF204" i="11"/>
  <c r="U64" i="11"/>
  <c r="AF64" i="11"/>
  <c r="AB64" i="11"/>
  <c r="AD64" i="11"/>
  <c r="AE405" i="11"/>
  <c r="AD405" i="11"/>
  <c r="AE389" i="11"/>
  <c r="AD389" i="11"/>
  <c r="U173" i="11"/>
  <c r="AF173" i="11"/>
  <c r="AD173" i="11"/>
  <c r="AB173" i="11"/>
  <c r="U634" i="11"/>
  <c r="AF634" i="11"/>
  <c r="U615" i="11"/>
  <c r="AF615" i="11"/>
  <c r="AB615" i="11"/>
  <c r="AD615" i="11"/>
  <c r="AF40" i="11"/>
  <c r="AB40" i="11"/>
  <c r="AD40" i="11"/>
  <c r="U611" i="11"/>
  <c r="AF611" i="11"/>
  <c r="AB611" i="11"/>
  <c r="AD611" i="11"/>
  <c r="AF252" i="11"/>
  <c r="U252" i="11"/>
  <c r="AD252" i="11"/>
  <c r="AB252" i="11"/>
  <c r="U595" i="11"/>
  <c r="AF595" i="11"/>
  <c r="AD595" i="11"/>
  <c r="AB595" i="11"/>
  <c r="AF31" i="11"/>
  <c r="U31" i="11"/>
  <c r="AF44" i="11"/>
  <c r="U44" i="11"/>
  <c r="U385" i="11"/>
  <c r="AF385" i="11"/>
  <c r="AD385" i="11"/>
  <c r="AB385" i="11"/>
  <c r="AD126" i="11"/>
  <c r="AE126" i="11"/>
  <c r="U643" i="11"/>
  <c r="AF643" i="11"/>
  <c r="U241" i="11"/>
  <c r="AF241" i="11"/>
  <c r="AB241" i="11"/>
  <c r="AD241" i="11"/>
  <c r="AE267" i="11"/>
  <c r="AD267" i="11"/>
  <c r="AA157" i="11"/>
  <c r="AB157" i="11"/>
  <c r="AA392" i="11"/>
  <c r="AB392" i="11"/>
  <c r="U439" i="11"/>
  <c r="AF439" i="11"/>
  <c r="AB439" i="11"/>
  <c r="AD439" i="11"/>
  <c r="U34" i="11"/>
  <c r="AF34" i="11"/>
  <c r="AB34" i="11"/>
  <c r="AD34" i="11"/>
  <c r="AD636" i="11"/>
  <c r="AE636" i="11"/>
  <c r="AF95" i="11"/>
  <c r="AB95" i="11"/>
  <c r="AD95" i="11"/>
  <c r="U247" i="11"/>
  <c r="AF247" i="11"/>
  <c r="AB247" i="11"/>
  <c r="AD247" i="11"/>
  <c r="AD244" i="11"/>
  <c r="AE244" i="11"/>
  <c r="U82" i="11"/>
  <c r="AF82" i="11"/>
  <c r="AB82" i="11"/>
  <c r="AD82" i="11"/>
  <c r="U90" i="11"/>
  <c r="AF90" i="11"/>
  <c r="AB90" i="11"/>
  <c r="AD90" i="11"/>
  <c r="AF94" i="11"/>
  <c r="U94" i="11"/>
  <c r="U380" i="11"/>
  <c r="AF380" i="11"/>
  <c r="AB380" i="11"/>
  <c r="AD380" i="11"/>
  <c r="AE225" i="11"/>
  <c r="AD225" i="11"/>
  <c r="U127" i="11"/>
  <c r="AF127" i="11"/>
  <c r="AB127" i="11"/>
  <c r="AD127" i="11"/>
  <c r="U304" i="11"/>
  <c r="AF304" i="11"/>
  <c r="AB304" i="11"/>
  <c r="AD304" i="11"/>
  <c r="AE329" i="11"/>
  <c r="AD329" i="11"/>
  <c r="AF57" i="11"/>
  <c r="U57" i="11"/>
  <c r="AB57" i="11"/>
  <c r="AD57" i="11"/>
  <c r="AB554" i="11"/>
  <c r="AA554" i="11"/>
  <c r="AF50" i="11"/>
  <c r="U50" i="11"/>
  <c r="AB50" i="11"/>
  <c r="AD50" i="11"/>
  <c r="U383" i="11"/>
  <c r="AF383" i="11"/>
  <c r="AB383" i="11"/>
  <c r="AD383" i="11"/>
  <c r="AF27" i="11"/>
  <c r="U27" i="11"/>
  <c r="AB27" i="11"/>
  <c r="AD27" i="11"/>
  <c r="AE279" i="11"/>
  <c r="AD279" i="11"/>
  <c r="AE77" i="11"/>
  <c r="AD77" i="11"/>
  <c r="AD36" i="11"/>
  <c r="AE36" i="11"/>
  <c r="AE571" i="11"/>
  <c r="AD571" i="11"/>
  <c r="U198" i="11"/>
  <c r="AF198" i="11"/>
  <c r="AD198" i="11"/>
  <c r="AB198" i="11"/>
  <c r="U98" i="11"/>
  <c r="AF98" i="11"/>
  <c r="AD98" i="11"/>
  <c r="AB98" i="11"/>
  <c r="U559" i="11"/>
  <c r="AF559" i="11"/>
  <c r="AB559" i="11"/>
  <c r="AD559" i="11"/>
  <c r="U635" i="11"/>
  <c r="AF635" i="11"/>
  <c r="U337" i="11"/>
  <c r="AF337" i="11"/>
  <c r="AB337" i="11"/>
  <c r="AD337" i="11"/>
  <c r="U327" i="11"/>
  <c r="AF327" i="11"/>
  <c r="AE228" i="11"/>
  <c r="AD228" i="11"/>
  <c r="AA165" i="11"/>
  <c r="AB165" i="11"/>
  <c r="U91" i="11"/>
  <c r="AF91" i="11"/>
  <c r="AB91" i="11"/>
  <c r="AD91" i="11"/>
  <c r="AD510" i="11"/>
  <c r="AE510" i="11"/>
  <c r="AI638" i="11"/>
  <c r="AJ638" i="11"/>
  <c r="AK638" i="11"/>
  <c r="AI622" i="11"/>
  <c r="AJ622" i="11"/>
  <c r="AK622" i="11"/>
  <c r="AI632" i="11"/>
  <c r="AJ632" i="11"/>
  <c r="AK632" i="11"/>
  <c r="AI641" i="11"/>
  <c r="AJ641" i="11"/>
  <c r="AK641" i="11"/>
  <c r="AI642" i="11"/>
  <c r="AJ642" i="11"/>
  <c r="AK642" i="11"/>
  <c r="AJ643" i="11"/>
  <c r="AK643" i="11"/>
  <c r="AI643" i="11"/>
  <c r="AJ624" i="11"/>
  <c r="AK624" i="11"/>
  <c r="AI624" i="11"/>
  <c r="AI618" i="11"/>
  <c r="AJ618" i="11"/>
  <c r="AK618" i="11"/>
  <c r="AI623" i="11"/>
  <c r="AJ623" i="11"/>
  <c r="AK623" i="11"/>
  <c r="AK634" i="11"/>
  <c r="AJ634" i="11"/>
  <c r="AI634" i="11"/>
  <c r="AJ633" i="11"/>
  <c r="AK633" i="11"/>
  <c r="AI633" i="11"/>
  <c r="AI629" i="11"/>
  <c r="AJ629" i="11"/>
  <c r="AK629" i="11"/>
  <c r="AI631" i="11"/>
  <c r="AJ631" i="11"/>
  <c r="AK631" i="11"/>
  <c r="AK635" i="11"/>
  <c r="AI635" i="11"/>
  <c r="AJ635" i="11"/>
  <c r="AK627" i="11"/>
  <c r="AI627" i="11"/>
  <c r="AJ627" i="11"/>
  <c r="AK626" i="11"/>
  <c r="AJ626" i="11"/>
  <c r="AI626" i="11"/>
  <c r="AF622" i="11"/>
  <c r="U622" i="11"/>
  <c r="AH637" i="11"/>
  <c r="U631" i="11"/>
  <c r="AF631" i="11"/>
  <c r="AA628" i="11"/>
  <c r="AB628" i="11"/>
  <c r="AH640" i="11"/>
  <c r="AD630" i="11"/>
  <c r="AI401" i="9"/>
  <c r="AJ401" i="9"/>
  <c r="AK401" i="9"/>
  <c r="AI440" i="9"/>
  <c r="AK440" i="9"/>
  <c r="AJ440" i="9"/>
  <c r="AJ155" i="9"/>
  <c r="AK155" i="9"/>
  <c r="AI155" i="9"/>
  <c r="AI565" i="9"/>
  <c r="AJ565" i="9"/>
  <c r="AK565" i="9"/>
  <c r="AI558" i="9"/>
  <c r="AJ558" i="9"/>
  <c r="AK558" i="9"/>
  <c r="AK418" i="9"/>
  <c r="AI418" i="9"/>
  <c r="AJ418" i="9"/>
  <c r="AI583" i="9"/>
  <c r="AH583" i="9" s="1"/>
  <c r="AA583" i="9" s="1"/>
  <c r="AB583" i="9" s="1"/>
  <c r="AJ583" i="9"/>
  <c r="AK583" i="9"/>
  <c r="AK56" i="9"/>
  <c r="AI56" i="9"/>
  <c r="AH56" i="9" s="1"/>
  <c r="AA56" i="9" s="1"/>
  <c r="AJ56" i="9"/>
  <c r="AJ350" i="9"/>
  <c r="AI350" i="9"/>
  <c r="AK350" i="9"/>
  <c r="AI405" i="9"/>
  <c r="AJ405" i="9"/>
  <c r="AK405" i="9"/>
  <c r="AK71" i="9"/>
  <c r="AI71" i="9"/>
  <c r="AJ71" i="9"/>
  <c r="AJ177" i="9"/>
  <c r="AK177" i="9"/>
  <c r="AI177" i="9"/>
  <c r="AI579" i="9"/>
  <c r="AJ579" i="9"/>
  <c r="AK579" i="9"/>
  <c r="AK261" i="9"/>
  <c r="AJ261" i="9"/>
  <c r="AI261" i="9"/>
  <c r="AI308" i="9"/>
  <c r="AH308" i="9" s="1"/>
  <c r="AA308" i="9" s="1"/>
  <c r="AJ308" i="9"/>
  <c r="AK308" i="9"/>
  <c r="AI312" i="9"/>
  <c r="AJ312" i="9"/>
  <c r="AK312" i="9"/>
  <c r="AI254" i="9"/>
  <c r="AJ254" i="9"/>
  <c r="AK254" i="9"/>
  <c r="AI615" i="9"/>
  <c r="AJ615" i="9"/>
  <c r="AK615" i="9"/>
  <c r="AK411" i="9"/>
  <c r="AI411" i="9"/>
  <c r="AJ411" i="9"/>
  <c r="AJ515" i="9"/>
  <c r="AK515" i="9"/>
  <c r="AI515" i="9"/>
  <c r="AK459" i="9"/>
  <c r="AI459" i="9"/>
  <c r="AJ459" i="9"/>
  <c r="AK151" i="9"/>
  <c r="AI151" i="9"/>
  <c r="AJ151" i="9"/>
  <c r="AJ414" i="9"/>
  <c r="AI414" i="9"/>
  <c r="AK414" i="9"/>
  <c r="AK554" i="9"/>
  <c r="AI554" i="9"/>
  <c r="AH554" i="9" s="1"/>
  <c r="AA554" i="9" s="1"/>
  <c r="AJ554" i="9"/>
  <c r="AI566" i="9"/>
  <c r="AJ566" i="9"/>
  <c r="AK566" i="9"/>
  <c r="AJ252" i="9"/>
  <c r="AK252" i="9"/>
  <c r="AI252" i="9"/>
  <c r="AH252" i="9" s="1"/>
  <c r="AA252" i="9" s="1"/>
  <c r="AK410" i="9"/>
  <c r="AI410" i="9"/>
  <c r="AJ410" i="9"/>
  <c r="AJ257" i="9"/>
  <c r="AI257" i="9"/>
  <c r="AK257" i="9"/>
  <c r="AI321" i="9"/>
  <c r="AJ321" i="9"/>
  <c r="AK321" i="9"/>
  <c r="AK512" i="9"/>
  <c r="AI512" i="9"/>
  <c r="AJ512" i="9"/>
  <c r="AJ206" i="9"/>
  <c r="AK206" i="9"/>
  <c r="AI206" i="9"/>
  <c r="AK225" i="9"/>
  <c r="AI225" i="9"/>
  <c r="AH225" i="9" s="1"/>
  <c r="AA225" i="9" s="1"/>
  <c r="AB225" i="9" s="1"/>
  <c r="AJ225" i="9"/>
  <c r="AI241" i="9"/>
  <c r="AJ241" i="9"/>
  <c r="AK241" i="9"/>
  <c r="AI26" i="9"/>
  <c r="AJ26" i="9"/>
  <c r="AK26" i="9"/>
  <c r="AJ358" i="9"/>
  <c r="AK358" i="9"/>
  <c r="AI358" i="9"/>
  <c r="AJ140" i="9"/>
  <c r="AI140" i="9"/>
  <c r="AK140" i="9"/>
  <c r="AI159" i="9"/>
  <c r="AJ159" i="9"/>
  <c r="AK159" i="9"/>
  <c r="AK436" i="9"/>
  <c r="AI436" i="9"/>
  <c r="AJ436" i="9"/>
  <c r="AJ572" i="9"/>
  <c r="AK572" i="9"/>
  <c r="AI572" i="9"/>
  <c r="AI53" i="9"/>
  <c r="AH53" i="9" s="1"/>
  <c r="AA53" i="9" s="1"/>
  <c r="AK53" i="9"/>
  <c r="AJ53" i="9"/>
  <c r="AK281" i="9"/>
  <c r="AJ281" i="9"/>
  <c r="AI281" i="9"/>
  <c r="AJ181" i="9"/>
  <c r="AK181" i="9"/>
  <c r="AI181" i="9"/>
  <c r="AH181" i="9" s="1"/>
  <c r="AA181" i="9" s="1"/>
  <c r="AJ51" i="9"/>
  <c r="AK51" i="9"/>
  <c r="AI51" i="9"/>
  <c r="AI552" i="9"/>
  <c r="AJ552" i="9"/>
  <c r="AK552" i="9"/>
  <c r="AI55" i="9"/>
  <c r="AJ55" i="9"/>
  <c r="AK55" i="9"/>
  <c r="AI319" i="9"/>
  <c r="AJ319" i="9"/>
  <c r="AK319" i="9"/>
  <c r="AJ489" i="9"/>
  <c r="AK489" i="9"/>
  <c r="AI489" i="9"/>
  <c r="AI591" i="9"/>
  <c r="AJ591" i="9"/>
  <c r="AK591" i="9"/>
  <c r="AJ537" i="9"/>
  <c r="AI537" i="9"/>
  <c r="AK537" i="9"/>
  <c r="AI229" i="9"/>
  <c r="AJ229" i="9"/>
  <c r="AK229" i="9"/>
  <c r="AI246" i="9"/>
  <c r="AH246" i="9" s="1"/>
  <c r="AA246" i="9" s="1"/>
  <c r="AB246" i="9" s="1"/>
  <c r="AJ246" i="9"/>
  <c r="AK246" i="9"/>
  <c r="AK612" i="9"/>
  <c r="AI612" i="9"/>
  <c r="AH612" i="9" s="1"/>
  <c r="AA612" i="9" s="1"/>
  <c r="AJ612" i="9"/>
  <c r="AK235" i="9"/>
  <c r="AI235" i="9"/>
  <c r="AJ235" i="9"/>
  <c r="AJ231" i="9"/>
  <c r="AK231" i="9"/>
  <c r="AI231" i="9"/>
  <c r="AH231" i="9" s="1"/>
  <c r="AA231" i="9" s="1"/>
  <c r="AI23" i="9"/>
  <c r="AH23" i="9" s="1"/>
  <c r="AA23" i="9" s="1"/>
  <c r="AJ23" i="9"/>
  <c r="AK23" i="9"/>
  <c r="AI516" i="9"/>
  <c r="AJ516" i="9"/>
  <c r="AK516" i="9"/>
  <c r="AI553" i="9"/>
  <c r="AK553" i="9"/>
  <c r="AJ553" i="9"/>
  <c r="AI39" i="9"/>
  <c r="AJ39" i="9"/>
  <c r="AK39" i="9"/>
  <c r="AE307" i="9"/>
  <c r="AB307" i="9"/>
  <c r="AJ152" i="9"/>
  <c r="AK152" i="9"/>
  <c r="AI152" i="9"/>
  <c r="AI460" i="9"/>
  <c r="AK460" i="9"/>
  <c r="AJ460" i="9"/>
  <c r="AI197" i="9"/>
  <c r="AJ197" i="9"/>
  <c r="AK197" i="9"/>
  <c r="AK519" i="9"/>
  <c r="AI519" i="9"/>
  <c r="AJ519" i="9"/>
  <c r="AJ142" i="9"/>
  <c r="AI142" i="9"/>
  <c r="AK142" i="9"/>
  <c r="AK394" i="9"/>
  <c r="AI394" i="9"/>
  <c r="AJ394" i="9"/>
  <c r="AJ587" i="9"/>
  <c r="AK587" i="9"/>
  <c r="AI587" i="9"/>
  <c r="AE404" i="9"/>
  <c r="AB404" i="9"/>
  <c r="AK555" i="9"/>
  <c r="AI555" i="9"/>
  <c r="AJ555" i="9"/>
  <c r="AJ570" i="9"/>
  <c r="AK570" i="9"/>
  <c r="AI570" i="9"/>
  <c r="AJ406" i="9"/>
  <c r="AK406" i="9"/>
  <c r="AI406" i="9"/>
  <c r="AI574" i="9"/>
  <c r="AJ574" i="9"/>
  <c r="AK574" i="9"/>
  <c r="AK505" i="9"/>
  <c r="AI505" i="9"/>
  <c r="AJ505" i="9"/>
  <c r="AI44" i="9"/>
  <c r="AK44" i="9"/>
  <c r="AJ44" i="9"/>
  <c r="AI561" i="9"/>
  <c r="AJ561" i="9"/>
  <c r="AK561" i="9"/>
  <c r="AJ22" i="9"/>
  <c r="AK22" i="9"/>
  <c r="AI22" i="9"/>
  <c r="AI324" i="9"/>
  <c r="AJ324" i="9"/>
  <c r="AK324" i="9"/>
  <c r="AJ610" i="9"/>
  <c r="AI610" i="9"/>
  <c r="AK610" i="9"/>
  <c r="AK158" i="9"/>
  <c r="AJ158" i="9"/>
  <c r="AI158" i="9"/>
  <c r="AJ420" i="9"/>
  <c r="AK420" i="9"/>
  <c r="AI420" i="9"/>
  <c r="AJ150" i="9"/>
  <c r="AI150" i="9"/>
  <c r="AK150" i="9"/>
  <c r="AE76" i="9"/>
  <c r="AB76" i="9"/>
  <c r="AK128" i="9"/>
  <c r="AI128" i="9"/>
  <c r="AJ128" i="9"/>
  <c r="AI617" i="9"/>
  <c r="AJ617" i="9"/>
  <c r="AK617" i="9"/>
  <c r="AE375" i="9"/>
  <c r="AB375" i="9"/>
  <c r="AE149" i="9"/>
  <c r="AB149" i="9"/>
  <c r="AH576" i="9"/>
  <c r="AA576" i="9" s="1"/>
  <c r="AE115" i="9"/>
  <c r="AB115" i="9"/>
  <c r="AB160" i="9"/>
  <c r="AE160" i="9"/>
  <c r="AH613" i="9"/>
  <c r="AA613" i="9" s="1"/>
  <c r="U168" i="9"/>
  <c r="AE168" i="9"/>
  <c r="AB242" i="9"/>
  <c r="AE242" i="9"/>
  <c r="AB77" i="9"/>
  <c r="AE77" i="9"/>
  <c r="AB228" i="9"/>
  <c r="AE390" i="9"/>
  <c r="AB390" i="9"/>
  <c r="AB609" i="9"/>
  <c r="AE609" i="9"/>
  <c r="AE301" i="9"/>
  <c r="AB301" i="9"/>
  <c r="AE125" i="9"/>
  <c r="AB125" i="9"/>
  <c r="AE66" i="9"/>
  <c r="AB66" i="9"/>
  <c r="AE285" i="9"/>
  <c r="AE154" i="9"/>
  <c r="AE339" i="9"/>
  <c r="AB339" i="9"/>
  <c r="AE580" i="9"/>
  <c r="AB580" i="9"/>
  <c r="AE517" i="9"/>
  <c r="AB603" i="9"/>
  <c r="AE603" i="9"/>
  <c r="AE310" i="9"/>
  <c r="AB310" i="9"/>
  <c r="AE438" i="9"/>
  <c r="AB438" i="9"/>
  <c r="AE57" i="9"/>
  <c r="AE585" i="9"/>
  <c r="AB585" i="9"/>
  <c r="AE568" i="9"/>
  <c r="AB341" i="9"/>
  <c r="AE341" i="9"/>
  <c r="AE74" i="9"/>
  <c r="AE109" i="9"/>
  <c r="AB109" i="9"/>
  <c r="AE272" i="9"/>
  <c r="AE63" i="9"/>
  <c r="AH581" i="9"/>
  <c r="AA581" i="9" s="1"/>
  <c r="AB605" i="9"/>
  <c r="AE605" i="9"/>
  <c r="AH276" i="9"/>
  <c r="AA276" i="9" s="1"/>
  <c r="AE335" i="9"/>
  <c r="AB335" i="9"/>
  <c r="AH309" i="9"/>
  <c r="AA309" i="9" s="1"/>
  <c r="AB309" i="9" s="1"/>
  <c r="AH586" i="9"/>
  <c r="AA586" i="9" s="1"/>
  <c r="AH169" i="9"/>
  <c r="AA169" i="9" s="1"/>
  <c r="AE593" i="9"/>
  <c r="AB593" i="9"/>
  <c r="AE415" i="9"/>
  <c r="AB415" i="9"/>
  <c r="AE98" i="9"/>
  <c r="AB98" i="9"/>
  <c r="AB392" i="9"/>
  <c r="AE598" i="9"/>
  <c r="AB598" i="9"/>
  <c r="AB632" i="9"/>
  <c r="AE632" i="9"/>
  <c r="AE597" i="9"/>
  <c r="AB597" i="9"/>
  <c r="AH274" i="9"/>
  <c r="AA274" i="9" s="1"/>
  <c r="AE92" i="9"/>
  <c r="AB92" i="9"/>
  <c r="AH584" i="9"/>
  <c r="AA584" i="9" s="1"/>
  <c r="AE331" i="9"/>
  <c r="AB601" i="9"/>
  <c r="AE601" i="9"/>
  <c r="AB577" i="9"/>
  <c r="AE577" i="9"/>
  <c r="AE386" i="9"/>
  <c r="AH559" i="9"/>
  <c r="AA559" i="9" s="1"/>
  <c r="AH589" i="9"/>
  <c r="AA589" i="9" s="1"/>
  <c r="AI628" i="9"/>
  <c r="AK628" i="9"/>
  <c r="AJ628" i="9"/>
  <c r="AI638" i="9"/>
  <c r="AK638" i="9"/>
  <c r="AJ638" i="9"/>
  <c r="AI639" i="9"/>
  <c r="AJ639" i="9"/>
  <c r="AK639" i="9"/>
  <c r="AI636" i="9"/>
  <c r="AJ636" i="9"/>
  <c r="AK636" i="9"/>
  <c r="AI626" i="9"/>
  <c r="AJ626" i="9"/>
  <c r="AK626" i="9"/>
  <c r="AI625" i="9"/>
  <c r="AJ625" i="9"/>
  <c r="AK625" i="9"/>
  <c r="AI619" i="9"/>
  <c r="AK619" i="9"/>
  <c r="AJ619" i="9"/>
  <c r="AI633" i="9"/>
  <c r="AK633" i="9"/>
  <c r="AJ633" i="9"/>
  <c r="AJ623" i="9"/>
  <c r="AK623" i="9"/>
  <c r="AI623" i="9"/>
  <c r="AJ624" i="9"/>
  <c r="AI624" i="9"/>
  <c r="AK624" i="9"/>
  <c r="AI630" i="9"/>
  <c r="AJ630" i="9"/>
  <c r="AK630" i="9"/>
  <c r="AJ627" i="9"/>
  <c r="AK627" i="9"/>
  <c r="AI627" i="9"/>
  <c r="AI620" i="9"/>
  <c r="AJ620" i="9"/>
  <c r="AK620" i="9"/>
  <c r="AI634" i="9"/>
  <c r="AJ634" i="9"/>
  <c r="AK634" i="9"/>
  <c r="AI622" i="9"/>
  <c r="AJ622" i="9"/>
  <c r="AK622" i="9"/>
  <c r="AJ618" i="9"/>
  <c r="AK618" i="9"/>
  <c r="AI618" i="9"/>
  <c r="AJ637" i="9"/>
  <c r="AK637" i="9"/>
  <c r="AI637" i="9"/>
  <c r="AI614" i="9"/>
  <c r="AJ614" i="9"/>
  <c r="AK614" i="9"/>
  <c r="AJ631" i="9"/>
  <c r="AK631" i="9"/>
  <c r="AI631" i="9"/>
  <c r="AI629" i="9"/>
  <c r="AJ629" i="9"/>
  <c r="AK629" i="9"/>
  <c r="AE214" i="8"/>
  <c r="AB214" i="8"/>
  <c r="AK297" i="8"/>
  <c r="AI297" i="8"/>
  <c r="AJ297" i="8"/>
  <c r="AK609" i="8"/>
  <c r="AI609" i="8"/>
  <c r="AJ609" i="8"/>
  <c r="AI52" i="8"/>
  <c r="AJ52" i="8"/>
  <c r="AK52" i="8"/>
  <c r="AI30" i="8"/>
  <c r="AK30" i="8"/>
  <c r="AJ30" i="8"/>
  <c r="AI164" i="8"/>
  <c r="AJ164" i="8"/>
  <c r="AK164" i="8"/>
  <c r="AK282" i="8"/>
  <c r="AJ282" i="8"/>
  <c r="AI282" i="8"/>
  <c r="AI604" i="8"/>
  <c r="AJ604" i="8"/>
  <c r="AK604" i="8"/>
  <c r="AK540" i="8"/>
  <c r="AI540" i="8"/>
  <c r="AJ540" i="8"/>
  <c r="AJ290" i="8"/>
  <c r="AK290" i="8"/>
  <c r="AI290" i="8"/>
  <c r="AI613" i="8"/>
  <c r="AK613" i="8"/>
  <c r="AJ613" i="8"/>
  <c r="AI575" i="8"/>
  <c r="AJ575" i="8"/>
  <c r="AK575" i="8"/>
  <c r="AI127" i="8"/>
  <c r="AJ127" i="8"/>
  <c r="AK127" i="8"/>
  <c r="AK601" i="8"/>
  <c r="AI601" i="8"/>
  <c r="AJ601" i="8"/>
  <c r="AJ28" i="8"/>
  <c r="AI28" i="8"/>
  <c r="AH28" i="8" s="1"/>
  <c r="AA28" i="8" s="1"/>
  <c r="AK28" i="8"/>
  <c r="AK624" i="8"/>
  <c r="AI624" i="8"/>
  <c r="AJ624" i="8"/>
  <c r="AJ119" i="8"/>
  <c r="AK119" i="8"/>
  <c r="AI119" i="8"/>
  <c r="AI507" i="8"/>
  <c r="AJ507" i="8"/>
  <c r="AK507" i="8"/>
  <c r="AJ288" i="8"/>
  <c r="AK288" i="8"/>
  <c r="AI288" i="8"/>
  <c r="AI268" i="8"/>
  <c r="AJ268" i="8"/>
  <c r="AK268" i="8"/>
  <c r="AJ271" i="8"/>
  <c r="AI271" i="8"/>
  <c r="AK271" i="8"/>
  <c r="AJ581" i="8"/>
  <c r="AK581" i="8"/>
  <c r="AI581" i="8"/>
  <c r="AH581" i="8" s="1"/>
  <c r="AA581" i="8" s="1"/>
  <c r="AK307" i="8"/>
  <c r="AI307" i="8"/>
  <c r="AJ307" i="8"/>
  <c r="AI560" i="8"/>
  <c r="AJ560" i="8"/>
  <c r="AK560" i="8"/>
  <c r="AJ629" i="8"/>
  <c r="AI629" i="8"/>
  <c r="AH629" i="8" s="1"/>
  <c r="AA629" i="8" s="1"/>
  <c r="AK629" i="8"/>
  <c r="AI286" i="8"/>
  <c r="AJ286" i="8"/>
  <c r="AK286" i="8"/>
  <c r="AK321" i="8"/>
  <c r="AI321" i="8"/>
  <c r="AJ321" i="8"/>
  <c r="AK611" i="8"/>
  <c r="AI611" i="8"/>
  <c r="AJ611" i="8"/>
  <c r="AI600" i="8"/>
  <c r="AJ600" i="8"/>
  <c r="AK600" i="8"/>
  <c r="AJ577" i="8"/>
  <c r="AK577" i="8"/>
  <c r="AI577" i="8"/>
  <c r="AH577" i="8" s="1"/>
  <c r="AA577" i="8" s="1"/>
  <c r="AI216" i="8"/>
  <c r="AK216" i="8"/>
  <c r="AJ216" i="8"/>
  <c r="AK596" i="8"/>
  <c r="AJ596" i="8"/>
  <c r="AI596" i="8"/>
  <c r="AH596" i="8" s="1"/>
  <c r="AA596" i="8" s="1"/>
  <c r="AI567" i="8"/>
  <c r="AJ567" i="8"/>
  <c r="AK567" i="8"/>
  <c r="AJ43" i="8"/>
  <c r="AK43" i="8"/>
  <c r="AI43" i="8"/>
  <c r="AI485" i="8"/>
  <c r="AJ485" i="8"/>
  <c r="AK485" i="8"/>
  <c r="AJ111" i="8"/>
  <c r="AK111" i="8"/>
  <c r="AI111" i="8"/>
  <c r="AK628" i="8"/>
  <c r="AJ628" i="8"/>
  <c r="AI628" i="8"/>
  <c r="AK330" i="8"/>
  <c r="AJ330" i="8"/>
  <c r="AI330" i="8"/>
  <c r="AH330" i="8" s="1"/>
  <c r="AA330" i="8" s="1"/>
  <c r="AJ99" i="8"/>
  <c r="AK99" i="8"/>
  <c r="AI99" i="8"/>
  <c r="AB587" i="8"/>
  <c r="AE587" i="8"/>
  <c r="AK602" i="8"/>
  <c r="AJ602" i="8"/>
  <c r="AI602" i="8"/>
  <c r="AH602" i="8" s="1"/>
  <c r="AA602" i="8" s="1"/>
  <c r="AI489" i="8"/>
  <c r="AK489" i="8"/>
  <c r="AJ489" i="8"/>
  <c r="AJ148" i="8"/>
  <c r="AK148" i="8"/>
  <c r="AI148" i="8"/>
  <c r="AH148" i="8" s="1"/>
  <c r="AA148" i="8" s="1"/>
  <c r="AI92" i="8"/>
  <c r="AJ92" i="8"/>
  <c r="AK92" i="8"/>
  <c r="AK439" i="8"/>
  <c r="AI439" i="8"/>
  <c r="AJ439" i="8"/>
  <c r="AK346" i="8"/>
  <c r="AJ346" i="8"/>
  <c r="AI346" i="8"/>
  <c r="AI26" i="8"/>
  <c r="AJ26" i="8"/>
  <c r="AK26" i="8"/>
  <c r="AJ619" i="8"/>
  <c r="AK619" i="8"/>
  <c r="AI619" i="8"/>
  <c r="AK589" i="8"/>
  <c r="AI589" i="8"/>
  <c r="AJ589" i="8"/>
  <c r="AK599" i="8"/>
  <c r="AJ599" i="8"/>
  <c r="AI599" i="8"/>
  <c r="AI243" i="8"/>
  <c r="AJ243" i="8"/>
  <c r="AK243" i="8"/>
  <c r="AI595" i="8"/>
  <c r="AJ595" i="8"/>
  <c r="AK595" i="8"/>
  <c r="AI304" i="8"/>
  <c r="AJ304" i="8"/>
  <c r="AK304" i="8"/>
  <c r="AK572" i="8"/>
  <c r="AI572" i="8"/>
  <c r="AH572" i="8" s="1"/>
  <c r="AA572" i="8" s="1"/>
  <c r="AJ572" i="8"/>
  <c r="AJ336" i="8"/>
  <c r="AK336" i="8"/>
  <c r="AI336" i="8"/>
  <c r="AI238" i="8"/>
  <c r="AJ238" i="8"/>
  <c r="AK238" i="8"/>
  <c r="AK580" i="8"/>
  <c r="AI580" i="8"/>
  <c r="AJ580" i="8"/>
  <c r="AK206" i="8"/>
  <c r="AI206" i="8"/>
  <c r="AH206" i="8" s="1"/>
  <c r="AA206" i="8" s="1"/>
  <c r="AJ206" i="8"/>
  <c r="AI301" i="8"/>
  <c r="AJ301" i="8"/>
  <c r="AK301" i="8"/>
  <c r="AI275" i="8"/>
  <c r="AJ275" i="8"/>
  <c r="AK275" i="8"/>
  <c r="AI234" i="8"/>
  <c r="AH234" i="8" s="1"/>
  <c r="AA234" i="8" s="1"/>
  <c r="AK234" i="8"/>
  <c r="AJ234" i="8"/>
  <c r="AI563" i="8"/>
  <c r="AJ563" i="8"/>
  <c r="AK563" i="8"/>
  <c r="AJ136" i="8"/>
  <c r="AK136" i="8"/>
  <c r="AI136" i="8"/>
  <c r="AJ616" i="8"/>
  <c r="AI616" i="8"/>
  <c r="AK616" i="8"/>
  <c r="AI280" i="8"/>
  <c r="AH280" i="8" s="1"/>
  <c r="AA280" i="8" s="1"/>
  <c r="AJ280" i="8"/>
  <c r="AK280" i="8"/>
  <c r="AJ344" i="8"/>
  <c r="AK344" i="8"/>
  <c r="AI344" i="8"/>
  <c r="AI565" i="8"/>
  <c r="AK565" i="8"/>
  <c r="AJ565" i="8"/>
  <c r="AI592" i="8"/>
  <c r="AJ592" i="8"/>
  <c r="AK592" i="8"/>
  <c r="AJ621" i="8"/>
  <c r="AK621" i="8"/>
  <c r="AI621" i="8"/>
  <c r="AK34" i="8"/>
  <c r="AJ34" i="8"/>
  <c r="AI34" i="8"/>
  <c r="AK236" i="8"/>
  <c r="AI236" i="8"/>
  <c r="AJ236" i="8"/>
  <c r="AI576" i="8"/>
  <c r="AK576" i="8"/>
  <c r="AJ576" i="8"/>
  <c r="AB634" i="8"/>
  <c r="AE634" i="8"/>
  <c r="AE274" i="8"/>
  <c r="AB274" i="8"/>
  <c r="AB203" i="8"/>
  <c r="AE203" i="8"/>
  <c r="AE22" i="8"/>
  <c r="AB514" i="8"/>
  <c r="AE514" i="8"/>
  <c r="AB383" i="8"/>
  <c r="AE383" i="8"/>
  <c r="AE188" i="8"/>
  <c r="AB107" i="8"/>
  <c r="AE107" i="8"/>
  <c r="AH569" i="8"/>
  <c r="AA569" i="8" s="1"/>
  <c r="AE412" i="8"/>
  <c r="AB412" i="8"/>
  <c r="AH645" i="8"/>
  <c r="AA645" i="8" s="1"/>
  <c r="AE414" i="8"/>
  <c r="AB414" i="8"/>
  <c r="AE441" i="8"/>
  <c r="AB441" i="8"/>
  <c r="AE407" i="8"/>
  <c r="AB407" i="8"/>
  <c r="AE308" i="8"/>
  <c r="AB308" i="8"/>
  <c r="AH573" i="8"/>
  <c r="AA573" i="8" s="1"/>
  <c r="AB451" i="8"/>
  <c r="AE451" i="8"/>
  <c r="AE69" i="8"/>
  <c r="AB69" i="8"/>
  <c r="AE98" i="8"/>
  <c r="AB98" i="8"/>
  <c r="AE217" i="8"/>
  <c r="AB217" i="8"/>
  <c r="AE289" i="8"/>
  <c r="AB289" i="8"/>
  <c r="AH32" i="8"/>
  <c r="AA32" i="8" s="1"/>
  <c r="AE399" i="8"/>
  <c r="AB399" i="8"/>
  <c r="AE50" i="8"/>
  <c r="AB50" i="8"/>
  <c r="AB197" i="8"/>
  <c r="AE197" i="8"/>
  <c r="AB584" i="8"/>
  <c r="AE584" i="8"/>
  <c r="AE266" i="8"/>
  <c r="AB266" i="8"/>
  <c r="AB339" i="8"/>
  <c r="AE339" i="8"/>
  <c r="AE442" i="8"/>
  <c r="AE65" i="8"/>
  <c r="AH593" i="8"/>
  <c r="AA593" i="8" s="1"/>
  <c r="AH323" i="8"/>
  <c r="AA323" i="8" s="1"/>
  <c r="AE281" i="8"/>
  <c r="AB281" i="8"/>
  <c r="AB331" i="8"/>
  <c r="AE331" i="8"/>
  <c r="AB36" i="8"/>
  <c r="AE36" i="8"/>
  <c r="AH630" i="8"/>
  <c r="AA630" i="8" s="1"/>
  <c r="AE252" i="8"/>
  <c r="AB48" i="8"/>
  <c r="AE48" i="8"/>
  <c r="AB24" i="8"/>
  <c r="AE24" i="8"/>
  <c r="AH574" i="8"/>
  <c r="AA574" i="8" s="1"/>
  <c r="AE173" i="8"/>
  <c r="AE305" i="8"/>
  <c r="AB561" i="8"/>
  <c r="AE561" i="8"/>
  <c r="AB105" i="8"/>
  <c r="AE105" i="8"/>
  <c r="AB292" i="8"/>
  <c r="AE292" i="8"/>
  <c r="AB520" i="8"/>
  <c r="AE520" i="8"/>
  <c r="AE159" i="8"/>
  <c r="AB159" i="8"/>
  <c r="AE413" i="8"/>
  <c r="AB413" i="8"/>
  <c r="AB606" i="8"/>
  <c r="AE606" i="8"/>
  <c r="AB178" i="8"/>
  <c r="AE178" i="8"/>
  <c r="AB365" i="8"/>
  <c r="AE85" i="8"/>
  <c r="AB85" i="8"/>
  <c r="AB235" i="8"/>
  <c r="AE235" i="8"/>
  <c r="AE232" i="8"/>
  <c r="AB232" i="8"/>
  <c r="AB227" i="8"/>
  <c r="AE227" i="8"/>
  <c r="AH340" i="8"/>
  <c r="AA340" i="8" s="1"/>
  <c r="AH625" i="8"/>
  <c r="AA625" i="8" s="1"/>
  <c r="AB562" i="8"/>
  <c r="AE562" i="8"/>
  <c r="AE375" i="8"/>
  <c r="AE404" i="8"/>
  <c r="AE516" i="8"/>
  <c r="AE76" i="8"/>
  <c r="AB76" i="8"/>
  <c r="AE71" i="8"/>
  <c r="AB71" i="8"/>
  <c r="AB219" i="8"/>
  <c r="AE219" i="8"/>
  <c r="AH617" i="8"/>
  <c r="AA617" i="8" s="1"/>
  <c r="AE204" i="8"/>
  <c r="AE519" i="8"/>
  <c r="AJ636" i="8"/>
  <c r="AK636" i="8"/>
  <c r="AI636" i="8"/>
  <c r="AI635" i="8"/>
  <c r="AJ635" i="8"/>
  <c r="AK635" i="8"/>
  <c r="AJ650" i="8"/>
  <c r="AK650" i="8"/>
  <c r="AI650" i="8"/>
  <c r="AI627" i="8"/>
  <c r="AJ627" i="8"/>
  <c r="AK627" i="8"/>
  <c r="AI651" i="8"/>
  <c r="AK651" i="8"/>
  <c r="AJ651" i="8"/>
  <c r="AI633" i="8"/>
  <c r="AJ633" i="8"/>
  <c r="AK633" i="8"/>
  <c r="AI649" i="8"/>
  <c r="AJ649" i="8"/>
  <c r="AK649" i="8"/>
  <c r="AJ632" i="8"/>
  <c r="AI632" i="8"/>
  <c r="AH632" i="8" s="1"/>
  <c r="AA632" i="8" s="1"/>
  <c r="AK632" i="8"/>
  <c r="AI638" i="8"/>
  <c r="AH638" i="8" s="1"/>
  <c r="AA638" i="8" s="1"/>
  <c r="AJ638" i="8"/>
  <c r="AK638" i="8"/>
  <c r="AI637" i="8"/>
  <c r="AK637" i="8"/>
  <c r="AJ637" i="8"/>
  <c r="AI643" i="8"/>
  <c r="AJ643" i="8"/>
  <c r="AK643" i="8"/>
  <c r="AI639" i="8"/>
  <c r="AJ639" i="8"/>
  <c r="AK639" i="8"/>
  <c r="AJ644" i="8"/>
  <c r="AK644" i="8"/>
  <c r="AI644" i="8"/>
  <c r="AJ646" i="8"/>
  <c r="AI646" i="8"/>
  <c r="AH646" i="8" s="1"/>
  <c r="AA646" i="8" s="1"/>
  <c r="AK646" i="8"/>
  <c r="AJ631" i="8"/>
  <c r="AK631" i="8"/>
  <c r="AI631" i="8"/>
  <c r="AI652" i="8"/>
  <c r="AJ652" i="8"/>
  <c r="AK652" i="8"/>
  <c r="AI647" i="8"/>
  <c r="AH647" i="8" s="1"/>
  <c r="AA647" i="8" s="1"/>
  <c r="AJ647" i="8"/>
  <c r="AK647" i="8"/>
  <c r="AJ641" i="8"/>
  <c r="AI641" i="8"/>
  <c r="AH641" i="8" s="1"/>
  <c r="AA641" i="8" s="1"/>
  <c r="AK641" i="8"/>
  <c r="AI642" i="8"/>
  <c r="AJ642" i="8"/>
  <c r="AK642" i="8"/>
  <c r="AJ640" i="8"/>
  <c r="AK640" i="8"/>
  <c r="AI640" i="8"/>
  <c r="C16" i="1"/>
  <c r="D18" i="1" s="1"/>
  <c r="O634" i="1"/>
  <c r="O645" i="1"/>
  <c r="O247" i="1"/>
  <c r="O241" i="1"/>
  <c r="O318" i="1"/>
  <c r="O62" i="1"/>
  <c r="O340" i="1"/>
  <c r="O319" i="1"/>
  <c r="O460" i="1"/>
  <c r="O588" i="1"/>
  <c r="O167" i="1"/>
  <c r="O265" i="1"/>
  <c r="O480" i="1"/>
  <c r="O405" i="1"/>
  <c r="O292" i="1"/>
  <c r="O621" i="1"/>
  <c r="O360" i="1"/>
  <c r="O264" i="1"/>
  <c r="O606" i="1"/>
  <c r="O221" i="1"/>
  <c r="O451" i="1"/>
  <c r="O302" i="1"/>
  <c r="O256" i="1"/>
  <c r="O519" i="1"/>
  <c r="O320" i="1"/>
  <c r="O308" i="1"/>
  <c r="O326" i="1"/>
  <c r="O440" i="1"/>
  <c r="O74" i="1"/>
  <c r="O446" i="1"/>
  <c r="O578" i="1"/>
  <c r="O230" i="1"/>
  <c r="O210" i="1"/>
  <c r="O518" i="1"/>
  <c r="O294" i="1"/>
  <c r="O383" i="1"/>
  <c r="O60" i="1"/>
  <c r="O313" i="1"/>
  <c r="O638" i="1"/>
  <c r="O627" i="1"/>
  <c r="O529" i="1"/>
  <c r="O566" i="1"/>
  <c r="O448" i="1"/>
  <c r="O261" i="1"/>
  <c r="O361" i="1"/>
  <c r="O551" i="1"/>
  <c r="O270" i="1"/>
  <c r="O400" i="1"/>
  <c r="O608" i="1"/>
  <c r="O433" i="1"/>
  <c r="O251" i="1"/>
  <c r="O589" i="1"/>
  <c r="O57" i="1"/>
  <c r="O299" i="1"/>
  <c r="O366" i="1"/>
  <c r="O570" i="1"/>
  <c r="O69" i="1"/>
  <c r="O630" i="1"/>
  <c r="O490" i="1"/>
  <c r="O224" i="1"/>
  <c r="O611" i="1"/>
  <c r="O558" i="1"/>
  <c r="O396" i="1"/>
  <c r="O229" i="1"/>
  <c r="O219" i="1"/>
  <c r="O395" i="1"/>
  <c r="O21" i="1"/>
  <c r="O559" i="1"/>
  <c r="O71" i="1"/>
  <c r="O512" i="1"/>
  <c r="O337" i="1"/>
  <c r="O391" i="1"/>
  <c r="O344" i="1"/>
  <c r="O553" i="1"/>
  <c r="O159" i="1"/>
  <c r="O244" i="1"/>
  <c r="O628" i="1"/>
  <c r="O643" i="1"/>
  <c r="O632" i="1"/>
  <c r="C15" i="1"/>
  <c r="O283" i="1"/>
  <c r="O61" i="1"/>
  <c r="O338" i="1"/>
  <c r="O362" i="1"/>
  <c r="O258" i="1"/>
  <c r="O418" i="1"/>
  <c r="O455" i="1"/>
  <c r="O564" i="1"/>
  <c r="O600" i="1"/>
  <c r="O273" i="1"/>
  <c r="O223" i="1"/>
  <c r="O613" i="1"/>
  <c r="O416" i="1"/>
  <c r="O547" i="1"/>
  <c r="O594" i="1"/>
  <c r="O417" i="1"/>
  <c r="O556" i="1"/>
  <c r="O626" i="1"/>
  <c r="O514" i="1"/>
  <c r="O397" i="1"/>
  <c r="O641" i="1"/>
  <c r="O166" i="1"/>
  <c r="O410" i="1"/>
  <c r="O580" i="1"/>
  <c r="O288" i="1"/>
  <c r="O334" i="1"/>
  <c r="O603" i="1"/>
  <c r="O573" i="1"/>
  <c r="O315" i="1"/>
  <c r="O574" i="1"/>
  <c r="O347" i="1"/>
  <c r="O345" i="1"/>
  <c r="O459" i="1"/>
  <c r="O437" i="1"/>
  <c r="O401" i="1"/>
  <c r="O633" i="1"/>
  <c r="O648" i="1"/>
  <c r="O636" i="1"/>
  <c r="O177" i="1"/>
  <c r="O58" i="1"/>
  <c r="O404" i="1"/>
  <c r="O228" i="1"/>
  <c r="O598" i="1"/>
  <c r="O618" i="1"/>
  <c r="O419" i="1"/>
  <c r="O592" i="1"/>
  <c r="O249" i="1"/>
  <c r="O408" i="1"/>
  <c r="O620" i="1"/>
  <c r="O254" i="1"/>
  <c r="O66" i="1"/>
  <c r="O619" i="1"/>
  <c r="O561" i="1"/>
  <c r="O411" i="1"/>
  <c r="O610" i="1"/>
  <c r="O281" i="1"/>
  <c r="O579" i="1"/>
  <c r="O595" i="1"/>
  <c r="O365" i="1"/>
  <c r="O472" i="1"/>
  <c r="O220" i="1"/>
  <c r="O271" i="1"/>
  <c r="O248" i="1"/>
  <c r="O483" i="1"/>
  <c r="O572" i="1"/>
  <c r="O350" i="1"/>
  <c r="O346" i="1"/>
  <c r="O324" i="1"/>
  <c r="O231" i="1"/>
  <c r="O616" i="1"/>
  <c r="O597" i="1"/>
  <c r="O420" i="1"/>
  <c r="O581" i="1"/>
  <c r="O314" i="1"/>
  <c r="O637" i="1"/>
  <c r="O623" i="1"/>
  <c r="O640" i="1"/>
  <c r="O489" i="1"/>
  <c r="O569" i="1"/>
  <c r="O214" i="1"/>
  <c r="O517" i="1"/>
  <c r="O584" i="1"/>
  <c r="O208" i="1"/>
  <c r="O390" i="1"/>
  <c r="O68" i="1"/>
  <c r="O612" i="1"/>
  <c r="O129" i="1"/>
  <c r="O300" i="1"/>
  <c r="O601" i="1"/>
  <c r="O560" i="1"/>
  <c r="O554" i="1"/>
  <c r="O260" i="1"/>
  <c r="O409" i="1"/>
  <c r="O575" i="1"/>
  <c r="O591" i="1"/>
  <c r="O406" i="1"/>
  <c r="O218" i="1"/>
  <c r="O615" i="1"/>
  <c r="O392" i="1"/>
  <c r="O178" i="1"/>
  <c r="O439" i="1"/>
  <c r="O538" i="1"/>
  <c r="O257" i="1"/>
  <c r="O216" i="1"/>
  <c r="O70" i="1"/>
  <c r="O567" i="1"/>
  <c r="O398" i="1"/>
  <c r="O382" i="1"/>
  <c r="O322" i="1"/>
  <c r="O582" i="1"/>
  <c r="O206" i="1"/>
  <c r="O307" i="1"/>
  <c r="O516" i="1"/>
  <c r="O642" i="1"/>
  <c r="O631" i="1"/>
  <c r="O646" i="1"/>
  <c r="O381" i="1"/>
  <c r="O225" i="1"/>
  <c r="O435" i="1"/>
  <c r="O316" i="1"/>
  <c r="O285" i="1"/>
  <c r="O421" i="1"/>
  <c r="O568" i="1"/>
  <c r="O393" i="1"/>
  <c r="O64" i="1"/>
  <c r="O298" i="1"/>
  <c r="O237" i="1"/>
  <c r="O75" i="1"/>
  <c r="O617" i="1"/>
  <c r="O276" i="1"/>
  <c r="O280" i="1"/>
  <c r="O602" i="1"/>
  <c r="O571" i="1"/>
  <c r="O275" i="1"/>
  <c r="O386" i="1"/>
  <c r="O245" i="1"/>
  <c r="O282" i="1"/>
  <c r="O297" i="1"/>
  <c r="O414" i="1"/>
  <c r="O321" i="1"/>
  <c r="O341" i="1"/>
  <c r="O335" i="1"/>
  <c r="O65" i="1"/>
  <c r="O213" i="1"/>
  <c r="O565" i="1"/>
  <c r="O209" i="1"/>
  <c r="O72" i="1"/>
  <c r="O259" i="1"/>
  <c r="O211" i="1"/>
  <c r="O513" i="1"/>
  <c r="O250" i="1"/>
  <c r="O555" i="1"/>
  <c r="O647" i="1"/>
  <c r="O635" i="1"/>
  <c r="O609" i="1"/>
  <c r="O586" i="1"/>
  <c r="O205" i="1"/>
  <c r="O436" i="1"/>
  <c r="O268" i="1"/>
  <c r="O332" i="1"/>
  <c r="O217" i="1"/>
  <c r="O73" i="1"/>
  <c r="O596" i="1"/>
  <c r="O165" i="1"/>
  <c r="O358" i="1"/>
  <c r="O625" i="1"/>
  <c r="O438" i="1"/>
  <c r="O325" i="1"/>
  <c r="O593" i="1"/>
  <c r="O394" i="1"/>
  <c r="O342" i="1"/>
  <c r="O622" i="1"/>
  <c r="O63" i="1"/>
  <c r="O198" i="1"/>
  <c r="O599" i="1"/>
  <c r="O505" i="1"/>
  <c r="O227" i="1"/>
  <c r="O614" i="1"/>
  <c r="O336" i="1"/>
  <c r="O413" i="1"/>
  <c r="O222" i="1"/>
  <c r="O301" i="1"/>
  <c r="O604" i="1"/>
  <c r="O348" i="1"/>
  <c r="O235" i="1"/>
  <c r="O389" i="1"/>
  <c r="O402" i="1"/>
  <c r="O527" i="1"/>
  <c r="O339" i="1"/>
  <c r="O537" i="1"/>
  <c r="O407" i="1"/>
  <c r="O629" i="1"/>
  <c r="O639" i="1"/>
  <c r="O279" i="1"/>
  <c r="O434" i="1"/>
  <c r="O415" i="1"/>
  <c r="O212" i="1"/>
  <c r="O515" i="1"/>
  <c r="O323" i="1"/>
  <c r="O277" i="1"/>
  <c r="O272" i="1"/>
  <c r="O583" i="1"/>
  <c r="O587" i="1"/>
  <c r="O607" i="1"/>
  <c r="O557" i="1"/>
  <c r="O605" i="1"/>
  <c r="O577" i="1"/>
  <c r="O349" i="1"/>
  <c r="O590" i="1"/>
  <c r="O563" i="1"/>
  <c r="O487" i="1"/>
  <c r="O576" i="1"/>
  <c r="O585" i="1"/>
  <c r="O246" i="1"/>
  <c r="O624" i="1"/>
  <c r="O528" i="1"/>
  <c r="O67" i="1"/>
  <c r="O429" i="1"/>
  <c r="O215" i="1"/>
  <c r="O403" i="1"/>
  <c r="O278" i="1"/>
  <c r="O562" i="1"/>
  <c r="O449" i="1"/>
  <c r="O552" i="1"/>
  <c r="O255" i="1"/>
  <c r="O399" i="1"/>
  <c r="O375" i="1"/>
  <c r="O343" i="1"/>
  <c r="O412" i="1"/>
  <c r="O329" i="1"/>
  <c r="V336" i="1"/>
  <c r="K336" i="1"/>
  <c r="K320" i="1"/>
  <c r="V320" i="1"/>
  <c r="K361" i="1"/>
  <c r="V361" i="1"/>
  <c r="K312" i="1"/>
  <c r="V312" i="1"/>
  <c r="S286" i="1"/>
  <c r="U286" i="1" s="1"/>
  <c r="V286" i="1"/>
  <c r="K286" i="1"/>
  <c r="K358" i="1"/>
  <c r="V358" i="1"/>
  <c r="K303" i="1"/>
  <c r="V303" i="1"/>
  <c r="K339" i="1"/>
  <c r="V339" i="1"/>
  <c r="K273" i="1"/>
  <c r="V273" i="1"/>
  <c r="K451" i="1"/>
  <c r="V451" i="1"/>
  <c r="K440" i="1"/>
  <c r="V440" i="1"/>
  <c r="S273" i="1"/>
  <c r="U273" i="1" s="1"/>
  <c r="S451" i="1"/>
  <c r="U451" i="1" s="1"/>
  <c r="K341" i="1"/>
  <c r="V341" i="1"/>
  <c r="V53" i="1"/>
  <c r="H53" i="1"/>
  <c r="K326" i="1"/>
  <c r="V326" i="1"/>
  <c r="S324" i="1"/>
  <c r="U324" i="1" s="1"/>
  <c r="K226" i="1"/>
  <c r="V226" i="1"/>
  <c r="V381" i="1"/>
  <c r="K381" i="1"/>
  <c r="K324" i="1"/>
  <c r="V324" i="1"/>
  <c r="J198" i="1"/>
  <c r="V198" i="1"/>
  <c r="S381" i="1"/>
  <c r="U381" i="1" s="1"/>
  <c r="V266" i="1"/>
  <c r="K266" i="1"/>
  <c r="V28" i="1"/>
  <c r="I28" i="1"/>
  <c r="K438" i="1"/>
  <c r="V438" i="1"/>
  <c r="K349" i="1"/>
  <c r="V349" i="1"/>
  <c r="K267" i="1"/>
  <c r="V267" i="1"/>
  <c r="K318" i="1"/>
  <c r="V318" i="1"/>
  <c r="AD179" i="11"/>
  <c r="U179" i="11"/>
  <c r="AB179" i="11"/>
  <c r="AF179" i="11"/>
  <c r="U223" i="11"/>
  <c r="AF223" i="11"/>
  <c r="AB223" i="11"/>
  <c r="AD223" i="11"/>
  <c r="U171" i="11"/>
  <c r="AF171" i="11"/>
  <c r="AF199" i="11"/>
  <c r="U199" i="11"/>
  <c r="AB199" i="11"/>
  <c r="AD199" i="11"/>
  <c r="U59" i="9"/>
  <c r="AE59" i="9"/>
  <c r="AB570" i="11"/>
  <c r="U570" i="11"/>
  <c r="AF570" i="11"/>
  <c r="AD570" i="11"/>
  <c r="U229" i="11"/>
  <c r="AF229" i="11"/>
  <c r="AB229" i="11"/>
  <c r="AD229" i="11"/>
  <c r="U606" i="11"/>
  <c r="AB606" i="11"/>
  <c r="AF606" i="11"/>
  <c r="AD606" i="11"/>
  <c r="U340" i="11"/>
  <c r="AF340" i="11"/>
  <c r="AB340" i="11"/>
  <c r="AD340" i="11"/>
  <c r="U577" i="11"/>
  <c r="AF577" i="11"/>
  <c r="AD577" i="11"/>
  <c r="AB577" i="11"/>
  <c r="AF84" i="11"/>
  <c r="U84" i="11"/>
  <c r="AB84" i="11"/>
  <c r="AD84" i="11"/>
  <c r="U276" i="11"/>
  <c r="AF276" i="11"/>
  <c r="AD276" i="11"/>
  <c r="AB276" i="11"/>
  <c r="U575" i="9"/>
  <c r="U128" i="11"/>
  <c r="AF128" i="11"/>
  <c r="U399" i="11"/>
  <c r="AF399" i="11"/>
  <c r="AB399" i="11"/>
  <c r="AD399" i="11"/>
  <c r="U324" i="11"/>
  <c r="AD324" i="11"/>
  <c r="AF324" i="11"/>
  <c r="AB324" i="11"/>
  <c r="AB349" i="11"/>
  <c r="U349" i="11"/>
  <c r="AF349" i="11"/>
  <c r="AD349" i="11"/>
  <c r="AD219" i="11"/>
  <c r="U219" i="11"/>
  <c r="AF219" i="11"/>
  <c r="AB219" i="11"/>
  <c r="U591" i="9"/>
  <c r="U108" i="11"/>
  <c r="AF108" i="11"/>
  <c r="AB108" i="11"/>
  <c r="AD108" i="11"/>
  <c r="U238" i="9"/>
  <c r="AE238" i="9"/>
  <c r="AE243" i="9"/>
  <c r="U243" i="9"/>
  <c r="AB406" i="11"/>
  <c r="U406" i="11"/>
  <c r="AF406" i="11"/>
  <c r="AD406" i="11"/>
  <c r="U433" i="11"/>
  <c r="AF433" i="11"/>
  <c r="AB433" i="11"/>
  <c r="AD433" i="11"/>
  <c r="U241" i="9"/>
  <c r="U48" i="9"/>
  <c r="AE48" i="9"/>
  <c r="U303" i="9"/>
  <c r="U422" i="11"/>
  <c r="AF422" i="11"/>
  <c r="AB422" i="11"/>
  <c r="AD422" i="11"/>
  <c r="AF221" i="11"/>
  <c r="U221" i="11"/>
  <c r="AB221" i="11"/>
  <c r="AD221" i="11"/>
  <c r="U203" i="11"/>
  <c r="AF203" i="11"/>
  <c r="AD203" i="11"/>
  <c r="AB203" i="11"/>
  <c r="U578" i="11"/>
  <c r="AF578" i="11"/>
  <c r="AB578" i="11"/>
  <c r="AD578" i="11"/>
  <c r="U288" i="11"/>
  <c r="AF288" i="11"/>
  <c r="AD288" i="11"/>
  <c r="AB288" i="11"/>
  <c r="U225" i="9"/>
  <c r="AE225" i="9"/>
  <c r="U198" i="9"/>
  <c r="AE198" i="9"/>
  <c r="AF316" i="11"/>
  <c r="U316" i="11"/>
  <c r="AD316" i="11"/>
  <c r="AB316" i="11"/>
  <c r="U211" i="11"/>
  <c r="AF211" i="11"/>
  <c r="AD211" i="11"/>
  <c r="AB211" i="11"/>
  <c r="U595" i="9"/>
  <c r="AE595" i="9"/>
  <c r="U311" i="9"/>
  <c r="AE311" i="9"/>
  <c r="U159" i="9"/>
  <c r="AB382" i="11"/>
  <c r="U382" i="11"/>
  <c r="AF382" i="11"/>
  <c r="AD382" i="11"/>
  <c r="U586" i="11"/>
  <c r="AF586" i="11"/>
  <c r="AB586" i="11"/>
  <c r="AD586" i="11"/>
  <c r="U332" i="9"/>
  <c r="AE332" i="9"/>
  <c r="U237" i="11"/>
  <c r="AF237" i="11"/>
  <c r="AF80" i="11"/>
  <c r="AB80" i="11"/>
  <c r="U80" i="11"/>
  <c r="AD80" i="11"/>
  <c r="U207" i="11"/>
  <c r="AF207" i="11"/>
  <c r="AD207" i="11"/>
  <c r="AB207" i="11"/>
  <c r="AD175" i="11"/>
  <c r="AB175" i="11"/>
  <c r="U175" i="11"/>
  <c r="AF175" i="11"/>
  <c r="U136" i="9"/>
  <c r="AE136" i="9"/>
  <c r="U407" i="11"/>
  <c r="AF407" i="11"/>
  <c r="U167" i="11"/>
  <c r="AF167" i="11"/>
  <c r="AB167" i="11"/>
  <c r="AD167" i="11"/>
  <c r="U410" i="11"/>
  <c r="AF410" i="11"/>
  <c r="AB410" i="11"/>
  <c r="AD410" i="11"/>
  <c r="U432" i="11"/>
  <c r="AF432" i="11"/>
  <c r="AB432" i="11"/>
  <c r="AD432" i="11"/>
  <c r="U582" i="9"/>
  <c r="AE582" i="9"/>
  <c r="U254" i="9"/>
  <c r="U565" i="11"/>
  <c r="AF565" i="11"/>
  <c r="AB565" i="11"/>
  <c r="AD565" i="11"/>
  <c r="U411" i="11"/>
  <c r="AF411" i="11"/>
  <c r="AB411" i="11"/>
  <c r="AD411" i="11"/>
  <c r="U442" i="11"/>
  <c r="AF442" i="11"/>
  <c r="AB442" i="11"/>
  <c r="AD442" i="11"/>
  <c r="U615" i="9"/>
  <c r="U299" i="9"/>
  <c r="AE299" i="9"/>
  <c r="U317" i="9"/>
  <c r="AE317" i="9"/>
  <c r="U226" i="11"/>
  <c r="AF226" i="11"/>
  <c r="AF104" i="11"/>
  <c r="U104" i="11"/>
  <c r="U332" i="11"/>
  <c r="AF332" i="11"/>
  <c r="AB332" i="11"/>
  <c r="AD332" i="11"/>
  <c r="AE313" i="9"/>
  <c r="U313" i="9"/>
  <c r="U278" i="9"/>
  <c r="AE278" i="9"/>
  <c r="U327" i="9"/>
  <c r="AE327" i="9"/>
  <c r="U163" i="9"/>
  <c r="AE163" i="9"/>
  <c r="U374" i="11"/>
  <c r="AF374" i="11"/>
  <c r="AB374" i="11"/>
  <c r="AD374" i="11"/>
  <c r="U602" i="9"/>
  <c r="AE602" i="9"/>
  <c r="U551" i="9"/>
  <c r="AE551" i="9"/>
  <c r="U179" i="9"/>
  <c r="AB97" i="11"/>
  <c r="AD97" i="11"/>
  <c r="U97" i="11"/>
  <c r="AF97" i="11"/>
  <c r="U596" i="9"/>
  <c r="AE596" i="9"/>
  <c r="U246" i="9"/>
  <c r="AE246" i="9"/>
  <c r="U186" i="9"/>
  <c r="AE186" i="9"/>
  <c r="AF402" i="11"/>
  <c r="U402" i="11"/>
  <c r="AB402" i="11"/>
  <c r="AD402" i="11"/>
  <c r="U242" i="11"/>
  <c r="AF242" i="11"/>
  <c r="AD242" i="11"/>
  <c r="AB242" i="11"/>
  <c r="U387" i="11"/>
  <c r="AF387" i="11"/>
  <c r="AD387" i="11"/>
  <c r="AB387" i="11"/>
  <c r="U265" i="9"/>
  <c r="AE265" i="9"/>
  <c r="U149" i="11"/>
  <c r="AF149" i="11"/>
  <c r="AB149" i="11"/>
  <c r="AD149" i="11"/>
  <c r="AF28" i="11"/>
  <c r="U28" i="11"/>
  <c r="AD28" i="11"/>
  <c r="AB28" i="11"/>
  <c r="U245" i="11"/>
  <c r="AF245" i="11"/>
  <c r="AD245" i="11"/>
  <c r="AB245" i="11"/>
  <c r="AB390" i="11"/>
  <c r="U390" i="11"/>
  <c r="AF390" i="11"/>
  <c r="AD390" i="11"/>
  <c r="AF96" i="11"/>
  <c r="AB105" i="11"/>
  <c r="AD105" i="11"/>
  <c r="U105" i="11"/>
  <c r="AF105" i="11"/>
  <c r="AE588" i="9"/>
  <c r="U588" i="9"/>
  <c r="AF89" i="11"/>
  <c r="U89" i="11"/>
  <c r="AD89" i="11"/>
  <c r="AB89" i="11"/>
  <c r="U264" i="11"/>
  <c r="AF264" i="11"/>
  <c r="AD264" i="11"/>
  <c r="AB264" i="11"/>
  <c r="AB566" i="11"/>
  <c r="AF566" i="11"/>
  <c r="AD566" i="11"/>
  <c r="U566" i="11"/>
  <c r="U121" i="11"/>
  <c r="AF121" i="11"/>
  <c r="AB121" i="11"/>
  <c r="AD121" i="11"/>
  <c r="U253" i="9"/>
  <c r="AE253" i="9"/>
  <c r="AF208" i="11"/>
  <c r="U208" i="11"/>
  <c r="AB208" i="11"/>
  <c r="AD208" i="11"/>
  <c r="U91" i="9"/>
  <c r="AE91" i="9"/>
  <c r="U183" i="11"/>
  <c r="AF183" i="11"/>
  <c r="AD183" i="11"/>
  <c r="AB183" i="11"/>
  <c r="U146" i="9"/>
  <c r="AE146" i="9"/>
  <c r="U221" i="9"/>
  <c r="AE221" i="9"/>
  <c r="U571" i="9"/>
  <c r="AE571" i="9"/>
  <c r="U112" i="11"/>
  <c r="AF112" i="11"/>
  <c r="AB112" i="11"/>
  <c r="AD112" i="11"/>
  <c r="AE527" i="9"/>
  <c r="U527" i="9"/>
  <c r="U290" i="9"/>
  <c r="AE290" i="9"/>
  <c r="AF582" i="11"/>
  <c r="AB582" i="11"/>
  <c r="AD582" i="11"/>
  <c r="U582" i="11"/>
  <c r="U129" i="11"/>
  <c r="AF129" i="11"/>
  <c r="AD129" i="11"/>
  <c r="AB129" i="11"/>
  <c r="U563" i="9"/>
  <c r="AE563" i="9"/>
  <c r="U132" i="11"/>
  <c r="AF132" i="11"/>
  <c r="AB132" i="11"/>
  <c r="AD132" i="11"/>
  <c r="U93" i="11"/>
  <c r="AF93" i="11"/>
  <c r="AD93" i="11"/>
  <c r="AB93" i="11"/>
  <c r="AF398" i="11"/>
  <c r="U398" i="11"/>
  <c r="AB398" i="11"/>
  <c r="AD398" i="11"/>
  <c r="U599" i="9"/>
  <c r="AE599" i="9"/>
  <c r="U227" i="9"/>
  <c r="AE227" i="9"/>
  <c r="U217" i="9"/>
  <c r="AE217" i="9"/>
  <c r="U182" i="9"/>
  <c r="AE182" i="9"/>
  <c r="U172" i="11"/>
  <c r="AF172" i="11"/>
  <c r="AD172" i="11"/>
  <c r="AB172" i="11"/>
  <c r="U113" i="11"/>
  <c r="AF113" i="11"/>
  <c r="U328" i="11"/>
  <c r="AF328" i="11"/>
  <c r="AB328" i="11"/>
  <c r="AD328" i="11"/>
  <c r="AF428" i="11"/>
  <c r="U428" i="11"/>
  <c r="AB428" i="11"/>
  <c r="AD428" i="11"/>
  <c r="U203" i="9"/>
  <c r="AE203" i="9"/>
  <c r="AB184" i="11"/>
  <c r="U184" i="11"/>
  <c r="AD184" i="11"/>
  <c r="AF184" i="11"/>
  <c r="U231" i="11"/>
  <c r="AF231" i="11"/>
  <c r="AB231" i="11"/>
  <c r="AD231" i="11"/>
  <c r="U109" i="11"/>
  <c r="AF109" i="11"/>
  <c r="U598" i="11"/>
  <c r="AB598" i="11"/>
  <c r="AF598" i="11"/>
  <c r="AD598" i="11"/>
  <c r="AF212" i="11"/>
  <c r="U212" i="11"/>
  <c r="U187" i="11"/>
  <c r="AF187" i="11"/>
  <c r="AB187" i="11"/>
  <c r="AD187" i="11"/>
  <c r="U250" i="11"/>
  <c r="AF250" i="11"/>
  <c r="AB250" i="11"/>
  <c r="AD250" i="11"/>
  <c r="U280" i="11"/>
  <c r="AF280" i="11"/>
  <c r="AB280" i="11"/>
  <c r="AD280" i="11"/>
  <c r="U196" i="9"/>
  <c r="AE196" i="9"/>
  <c r="AB453" i="11"/>
  <c r="U453" i="11"/>
  <c r="AF453" i="11"/>
  <c r="AD453" i="11"/>
  <c r="U196" i="11"/>
  <c r="AF196" i="11"/>
  <c r="AB196" i="11"/>
  <c r="AD196" i="11"/>
  <c r="U621" i="11"/>
  <c r="AB621" i="11"/>
  <c r="AF621" i="11"/>
  <c r="AD621" i="11"/>
  <c r="U100" i="11"/>
  <c r="AF100" i="11"/>
  <c r="U172" i="9"/>
  <c r="AE172" i="9"/>
  <c r="U555" i="9"/>
  <c r="AF292" i="11"/>
  <c r="U292" i="11"/>
  <c r="AB292" i="11"/>
  <c r="AD292" i="11"/>
  <c r="AD590" i="11"/>
  <c r="U590" i="11"/>
  <c r="AF590" i="11"/>
  <c r="AB590" i="11"/>
  <c r="U138" i="11"/>
  <c r="AF138" i="11"/>
  <c r="AB138" i="11"/>
  <c r="AD138" i="11"/>
  <c r="U567" i="9"/>
  <c r="AE567" i="9"/>
  <c r="U300" i="11"/>
  <c r="AF300" i="11"/>
  <c r="AB300" i="11"/>
  <c r="AD300" i="11"/>
  <c r="U150" i="11"/>
  <c r="AF150" i="11"/>
  <c r="U583" i="9"/>
  <c r="AE583" i="9"/>
  <c r="U207" i="9"/>
  <c r="AE207" i="9"/>
  <c r="U215" i="11"/>
  <c r="AF215" i="11"/>
  <c r="AB215" i="11"/>
  <c r="AD215" i="11"/>
  <c r="AF101" i="11"/>
  <c r="U101" i="11"/>
  <c r="AD101" i="11"/>
  <c r="AB101" i="11"/>
  <c r="AF573" i="11"/>
  <c r="AD573" i="11"/>
  <c r="U573" i="11"/>
  <c r="AB573" i="11"/>
  <c r="U597" i="11"/>
  <c r="AF597" i="11"/>
  <c r="AD597" i="11"/>
  <c r="AB597" i="11"/>
  <c r="AF357" i="11"/>
  <c r="U357" i="11"/>
  <c r="AD357" i="11"/>
  <c r="AB357" i="11"/>
  <c r="AF414" i="11"/>
  <c r="U414" i="11"/>
  <c r="AD414" i="11"/>
  <c r="AB414" i="11"/>
  <c r="U589" i="11"/>
  <c r="AF589" i="11"/>
  <c r="AD589" i="11"/>
  <c r="AB589" i="11"/>
  <c r="U377" i="11"/>
  <c r="AF377" i="11"/>
  <c r="AB377" i="11"/>
  <c r="AD377" i="11"/>
  <c r="U120" i="11"/>
  <c r="AF120" i="11"/>
  <c r="AD120" i="11"/>
  <c r="AB120" i="11"/>
  <c r="U394" i="11"/>
  <c r="AF394" i="11"/>
  <c r="AD394" i="11"/>
  <c r="AB394" i="11"/>
  <c r="U234" i="11"/>
  <c r="AF234" i="11"/>
  <c r="AB234" i="11"/>
  <c r="AD234" i="11"/>
  <c r="AB609" i="11"/>
  <c r="U609" i="11"/>
  <c r="AF609" i="11"/>
  <c r="AD609" i="11"/>
  <c r="U24" i="11"/>
  <c r="AF24" i="11"/>
  <c r="AB24" i="11"/>
  <c r="AD24" i="11"/>
  <c r="U253" i="11"/>
  <c r="AF253" i="11"/>
  <c r="AB253" i="11"/>
  <c r="AD253" i="11"/>
  <c r="U136" i="11"/>
  <c r="AF136" i="11"/>
  <c r="AB136" i="11"/>
  <c r="AD136" i="11"/>
  <c r="AD351" i="11"/>
  <c r="U351" i="11"/>
  <c r="AF351" i="11"/>
  <c r="AB351" i="11"/>
  <c r="U156" i="9"/>
  <c r="U235" i="9"/>
  <c r="AB605" i="11"/>
  <c r="U605" i="11"/>
  <c r="AF605" i="11"/>
  <c r="AD605" i="11"/>
  <c r="U131" i="11"/>
  <c r="AF131" i="11"/>
  <c r="AB131" i="11"/>
  <c r="AD131" i="11"/>
  <c r="U200" i="11"/>
  <c r="AF200" i="11"/>
  <c r="AB200" i="11"/>
  <c r="AD200" i="11"/>
  <c r="U621" i="9"/>
  <c r="AE621" i="9"/>
  <c r="U230" i="9"/>
  <c r="AE230" i="9"/>
  <c r="U613" i="11"/>
  <c r="AF613" i="11"/>
  <c r="AB613" i="11"/>
  <c r="AD613" i="11"/>
  <c r="U249" i="11"/>
  <c r="AF249" i="11"/>
  <c r="U138" i="9"/>
  <c r="AE138" i="9"/>
  <c r="U308" i="11"/>
  <c r="AF308" i="11"/>
  <c r="AB308" i="11"/>
  <c r="AD308" i="11"/>
  <c r="U92" i="11"/>
  <c r="AF92" i="11"/>
  <c r="AB92" i="11"/>
  <c r="AD92" i="11"/>
  <c r="U153" i="11"/>
  <c r="AF153" i="11"/>
  <c r="AD153" i="11"/>
  <c r="AB153" i="11"/>
  <c r="U168" i="11"/>
  <c r="AF168" i="11"/>
  <c r="AD168" i="11"/>
  <c r="AB168" i="11"/>
  <c r="U309" i="9"/>
  <c r="AE309" i="9"/>
  <c r="U99" i="9"/>
  <c r="AE99" i="9"/>
  <c r="U593" i="11"/>
  <c r="AF593" i="11"/>
  <c r="AB593" i="11"/>
  <c r="AD593" i="11"/>
  <c r="U601" i="11"/>
  <c r="AF601" i="11"/>
  <c r="AB601" i="11"/>
  <c r="AD601" i="11"/>
  <c r="U321" i="9"/>
  <c r="AB260" i="11"/>
  <c r="AD260" i="11"/>
  <c r="U260" i="11"/>
  <c r="AF260" i="11"/>
  <c r="U325" i="9"/>
  <c r="U250" i="9"/>
  <c r="AE250" i="9"/>
  <c r="U444" i="11"/>
  <c r="AF444" i="11"/>
  <c r="AF272" i="11"/>
  <c r="AB272" i="11"/>
  <c r="U272" i="11"/>
  <c r="AD272" i="11"/>
  <c r="AF32" i="11"/>
  <c r="AB32" i="11"/>
  <c r="AD32" i="11"/>
  <c r="U134" i="11"/>
  <c r="AF134" i="11"/>
  <c r="AB134" i="11"/>
  <c r="AD134" i="11"/>
  <c r="U319" i="11"/>
  <c r="AF319" i="11"/>
  <c r="AD319" i="11"/>
  <c r="AB319" i="11"/>
  <c r="U123" i="9"/>
  <c r="AE123" i="9"/>
  <c r="U585" i="11"/>
  <c r="AF585" i="11"/>
  <c r="U88" i="11"/>
  <c r="AF88" i="11"/>
  <c r="AB88" i="11"/>
  <c r="AD88" i="11"/>
  <c r="U188" i="9"/>
  <c r="AE188" i="9"/>
  <c r="AF284" i="11"/>
  <c r="U284" i="11"/>
  <c r="AB284" i="11"/>
  <c r="AD284" i="11"/>
  <c r="U180" i="11"/>
  <c r="AF180" i="11"/>
  <c r="U227" i="11"/>
  <c r="AF227" i="11"/>
  <c r="AD227" i="11"/>
  <c r="AB227" i="11"/>
  <c r="U592" i="9"/>
  <c r="AE592" i="9"/>
  <c r="U578" i="9"/>
  <c r="AE578" i="9"/>
  <c r="U194" i="9"/>
  <c r="AE194" i="9"/>
  <c r="AF320" i="11"/>
  <c r="AD320" i="11"/>
  <c r="AB320" i="11"/>
  <c r="U320" i="11"/>
  <c r="U188" i="11"/>
  <c r="AF188" i="11"/>
  <c r="AB188" i="11"/>
  <c r="AD188" i="11"/>
  <c r="U270" i="9"/>
  <c r="U209" i="9"/>
  <c r="U176" i="11"/>
  <c r="AF176" i="11"/>
  <c r="AB176" i="11"/>
  <c r="AD176" i="11"/>
  <c r="AF124" i="11"/>
  <c r="U124" i="11"/>
  <c r="U579" i="9"/>
  <c r="U35" i="9"/>
  <c r="AE35" i="9"/>
  <c r="U267" i="9"/>
  <c r="AE267" i="9"/>
  <c r="AB117" i="11"/>
  <c r="U117" i="11"/>
  <c r="AF117" i="11"/>
  <c r="AD117" i="11"/>
  <c r="U237" i="9"/>
  <c r="AE237" i="9"/>
  <c r="U610" i="11"/>
  <c r="AB610" i="11"/>
  <c r="AF610" i="11"/>
  <c r="AD610" i="11"/>
  <c r="AF213" i="11"/>
  <c r="U213" i="11"/>
  <c r="AB213" i="11"/>
  <c r="AD213" i="11"/>
  <c r="U602" i="11"/>
  <c r="AF602" i="11"/>
  <c r="AB602" i="11"/>
  <c r="AD602" i="11"/>
  <c r="U22" i="9"/>
  <c r="U178" i="9"/>
  <c r="U125" i="11"/>
  <c r="AF125" i="11"/>
  <c r="AD125" i="11"/>
  <c r="AB125" i="11"/>
  <c r="U191" i="11"/>
  <c r="AF191" i="11"/>
  <c r="AD191" i="11"/>
  <c r="AB191" i="11"/>
  <c r="U610" i="9"/>
  <c r="U150" i="9"/>
  <c r="U234" i="9"/>
  <c r="AB192" i="11"/>
  <c r="AD192" i="11"/>
  <c r="AF192" i="11"/>
  <c r="U192" i="11"/>
  <c r="U395" i="11"/>
  <c r="AF395" i="11"/>
  <c r="U600" i="9"/>
  <c r="AE600" i="9"/>
  <c r="U213" i="9"/>
  <c r="AE213" i="9"/>
  <c r="U547" i="9"/>
  <c r="AE547" i="9"/>
  <c r="U256" i="11"/>
  <c r="AF256" i="11"/>
  <c r="AB256" i="11"/>
  <c r="AD256" i="11"/>
  <c r="U195" i="11"/>
  <c r="AF195" i="11"/>
  <c r="AD195" i="11"/>
  <c r="AB195" i="11"/>
  <c r="AD386" i="11"/>
  <c r="U386" i="11"/>
  <c r="AF386" i="11"/>
  <c r="AB386" i="11"/>
  <c r="U286" i="9"/>
  <c r="AE286" i="9"/>
  <c r="U429" i="11"/>
  <c r="AF429" i="11"/>
  <c r="AB429" i="11"/>
  <c r="AD429" i="11"/>
  <c r="AB403" i="11"/>
  <c r="U403" i="11"/>
  <c r="AF403" i="11"/>
  <c r="AD403" i="11"/>
  <c r="AB391" i="11"/>
  <c r="AD391" i="11"/>
  <c r="AF391" i="11"/>
  <c r="U391" i="11"/>
  <c r="U44" i="9"/>
  <c r="U300" i="9"/>
  <c r="AE300" i="9"/>
  <c r="AF218" i="11"/>
  <c r="U218" i="11"/>
  <c r="AB218" i="11"/>
  <c r="AD218" i="11"/>
  <c r="U587" i="9"/>
  <c r="AD549" i="11" l="1"/>
  <c r="AH96" i="11"/>
  <c r="AH358" i="11"/>
  <c r="AA358" i="11" s="1"/>
  <c r="AH503" i="11"/>
  <c r="AA503" i="11" s="1"/>
  <c r="AE503" i="11" s="1"/>
  <c r="AH440" i="11"/>
  <c r="AH537" i="11"/>
  <c r="AH449" i="11"/>
  <c r="AH478" i="11"/>
  <c r="AB478" i="11" s="1"/>
  <c r="AH535" i="11"/>
  <c r="AA535" i="11" s="1"/>
  <c r="AE535" i="11" s="1"/>
  <c r="AH470" i="11"/>
  <c r="AH364" i="11"/>
  <c r="AH356" i="11"/>
  <c r="AH144" i="11"/>
  <c r="AA144" i="11" s="1"/>
  <c r="AD273" i="11"/>
  <c r="AE273" i="11"/>
  <c r="AD557" i="11"/>
  <c r="AA217" i="11"/>
  <c r="AB217" i="11"/>
  <c r="AB124" i="11"/>
  <c r="AD94" i="11"/>
  <c r="AH155" i="11"/>
  <c r="AB495" i="11"/>
  <c r="AD421" i="11"/>
  <c r="AH501" i="11"/>
  <c r="AA501" i="11" s="1"/>
  <c r="AH531" i="11"/>
  <c r="AA531" i="11" s="1"/>
  <c r="AH63" i="11"/>
  <c r="AA63" i="11" s="1"/>
  <c r="AB523" i="11"/>
  <c r="AA523" i="11"/>
  <c r="AD124" i="11"/>
  <c r="AD104" i="11"/>
  <c r="AB94" i="11"/>
  <c r="AA38" i="11"/>
  <c r="AB38" i="11"/>
  <c r="AB367" i="11"/>
  <c r="AA341" i="11"/>
  <c r="AB341" i="11"/>
  <c r="AB599" i="11"/>
  <c r="AA599" i="11"/>
  <c r="AB497" i="11"/>
  <c r="AA497" i="11"/>
  <c r="AD395" i="11"/>
  <c r="AD240" i="11"/>
  <c r="AH335" i="11"/>
  <c r="AH336" i="11"/>
  <c r="AA159" i="11"/>
  <c r="AB159" i="11"/>
  <c r="AB104" i="11"/>
  <c r="AB557" i="11"/>
  <c r="AB240" i="11"/>
  <c r="AD368" i="11"/>
  <c r="AH462" i="11"/>
  <c r="AA462" i="11" s="1"/>
  <c r="AE462" i="11" s="1"/>
  <c r="AH572" i="11"/>
  <c r="AA66" i="11"/>
  <c r="AB66" i="11"/>
  <c r="AB395" i="11"/>
  <c r="AH249" i="11"/>
  <c r="AD378" i="11"/>
  <c r="AB368" i="11"/>
  <c r="AH455" i="11"/>
  <c r="AH616" i="11"/>
  <c r="AA189" i="11"/>
  <c r="AB189" i="11"/>
  <c r="AH647" i="11"/>
  <c r="AH651" i="11"/>
  <c r="AH574" i="9"/>
  <c r="AA574" i="9" s="1"/>
  <c r="AH555" i="9"/>
  <c r="AA555" i="9" s="1"/>
  <c r="AB555" i="9" s="1"/>
  <c r="AH394" i="9"/>
  <c r="AA394" i="9" s="1"/>
  <c r="AH328" i="9"/>
  <c r="AA328" i="9" s="1"/>
  <c r="AH156" i="9"/>
  <c r="AA156" i="9" s="1"/>
  <c r="AH161" i="9"/>
  <c r="AA161" i="9" s="1"/>
  <c r="AH412" i="9"/>
  <c r="AA412" i="9" s="1"/>
  <c r="AH644" i="9"/>
  <c r="AA644" i="9" s="1"/>
  <c r="AH292" i="9"/>
  <c r="AA292" i="9" s="1"/>
  <c r="AH647" i="9"/>
  <c r="AA647" i="9" s="1"/>
  <c r="AE647" i="9" s="1"/>
  <c r="AE296" i="9"/>
  <c r="AH406" i="9"/>
  <c r="AA406" i="9" s="1"/>
  <c r="AE334" i="9"/>
  <c r="AH442" i="9"/>
  <c r="AA442" i="9" s="1"/>
  <c r="AB442" i="9" s="1"/>
  <c r="AH376" i="9"/>
  <c r="AA376" i="9" s="1"/>
  <c r="AH388" i="9"/>
  <c r="AA388" i="9" s="1"/>
  <c r="AH505" i="9"/>
  <c r="AA505" i="9" s="1"/>
  <c r="AH262" i="9"/>
  <c r="AA262" i="9" s="1"/>
  <c r="AH518" i="9"/>
  <c r="AA518" i="9" s="1"/>
  <c r="AB518" i="9" s="1"/>
  <c r="AH179" i="9"/>
  <c r="AA179" i="9" s="1"/>
  <c r="AB179" i="9" s="1"/>
  <c r="AH454" i="9"/>
  <c r="AA454" i="9" s="1"/>
  <c r="AH460" i="9"/>
  <c r="AA460" i="9" s="1"/>
  <c r="AE287" i="9"/>
  <c r="AH646" i="9"/>
  <c r="AA646" i="9" s="1"/>
  <c r="AH476" i="9"/>
  <c r="AA476" i="9" s="1"/>
  <c r="AH32" i="9"/>
  <c r="AA32" i="9" s="1"/>
  <c r="AB32" i="9" s="1"/>
  <c r="AH43" i="9"/>
  <c r="AA43" i="9" s="1"/>
  <c r="AH473" i="9"/>
  <c r="AA473" i="9" s="1"/>
  <c r="AH481" i="9"/>
  <c r="AA481" i="9" s="1"/>
  <c r="AH470" i="9"/>
  <c r="AA470" i="9" s="1"/>
  <c r="AE470" i="9" s="1"/>
  <c r="AH367" i="9"/>
  <c r="AA367" i="9" s="1"/>
  <c r="AH445" i="9"/>
  <c r="AA445" i="9" s="1"/>
  <c r="AH355" i="9"/>
  <c r="AA355" i="9" s="1"/>
  <c r="AH423" i="9"/>
  <c r="AA423" i="9" s="1"/>
  <c r="AE423" i="9" s="1"/>
  <c r="AB326" i="9"/>
  <c r="AE326" i="9"/>
  <c r="AH643" i="9"/>
  <c r="AA643" i="9" s="1"/>
  <c r="AB647" i="9"/>
  <c r="AH626" i="8"/>
  <c r="AA626" i="8" s="1"/>
  <c r="AB298" i="8"/>
  <c r="AE298" i="8"/>
  <c r="AH231" i="8"/>
  <c r="AA231" i="8" s="1"/>
  <c r="AH245" i="8"/>
  <c r="AA245" i="8" s="1"/>
  <c r="AH389" i="8"/>
  <c r="AA389" i="8" s="1"/>
  <c r="AB90" i="8"/>
  <c r="AE90" i="8"/>
  <c r="AB615" i="8"/>
  <c r="AE615" i="8"/>
  <c r="AH321" i="8"/>
  <c r="AA321" i="8" s="1"/>
  <c r="AH164" i="8"/>
  <c r="AA164" i="8" s="1"/>
  <c r="AH609" i="8"/>
  <c r="AA609" i="8" s="1"/>
  <c r="AB109" i="8"/>
  <c r="AE109" i="8"/>
  <c r="AH640" i="8"/>
  <c r="AA640" i="8" s="1"/>
  <c r="AH637" i="8"/>
  <c r="AA637" i="8" s="1"/>
  <c r="AH619" i="8"/>
  <c r="AA619" i="8" s="1"/>
  <c r="AH613" i="8"/>
  <c r="AA613" i="8" s="1"/>
  <c r="AH653" i="8"/>
  <c r="AA653" i="8" s="1"/>
  <c r="AH657" i="8"/>
  <c r="AA657" i="8" s="1"/>
  <c r="AH352" i="8"/>
  <c r="AA352" i="8" s="1"/>
  <c r="AH605" i="8"/>
  <c r="AA605" i="8" s="1"/>
  <c r="AE605" i="8" s="1"/>
  <c r="AH175" i="8"/>
  <c r="AA175" i="8" s="1"/>
  <c r="AH250" i="8"/>
  <c r="AA250" i="8" s="1"/>
  <c r="AH66" i="8"/>
  <c r="AA66" i="8" s="1"/>
  <c r="AH590" i="8"/>
  <c r="AA590" i="8" s="1"/>
  <c r="AE361" i="8"/>
  <c r="AB361" i="8"/>
  <c r="AH517" i="8"/>
  <c r="AA517" i="8" s="1"/>
  <c r="AH123" i="8"/>
  <c r="AA123" i="8" s="1"/>
  <c r="AH616" i="8"/>
  <c r="AA616" i="8" s="1"/>
  <c r="AH271" i="8"/>
  <c r="AA271" i="8" s="1"/>
  <c r="AB512" i="8"/>
  <c r="AH553" i="8"/>
  <c r="AA553" i="8" s="1"/>
  <c r="AH612" i="8"/>
  <c r="AA612" i="8" s="1"/>
  <c r="AH190" i="8"/>
  <c r="AA190" i="8" s="1"/>
  <c r="AH408" i="8"/>
  <c r="AA408" i="8" s="1"/>
  <c r="AH314" i="8"/>
  <c r="AA314" i="8" s="1"/>
  <c r="AB311" i="8"/>
  <c r="AE311" i="8"/>
  <c r="AB491" i="8"/>
  <c r="AE491" i="8"/>
  <c r="AH253" i="8"/>
  <c r="AA253" i="8" s="1"/>
  <c r="AH304" i="8"/>
  <c r="AA304" i="8" s="1"/>
  <c r="AH286" i="8"/>
  <c r="AA286" i="8" s="1"/>
  <c r="AH307" i="8"/>
  <c r="AA307" i="8" s="1"/>
  <c r="AH507" i="8"/>
  <c r="AA507" i="8" s="1"/>
  <c r="AH489" i="8"/>
  <c r="AA489" i="8" s="1"/>
  <c r="AH216" i="8"/>
  <c r="AA216" i="8" s="1"/>
  <c r="AH119" i="8"/>
  <c r="AA119" i="8" s="1"/>
  <c r="AH432" i="8"/>
  <c r="AA432" i="8" s="1"/>
  <c r="AB432" i="8" s="1"/>
  <c r="AH425" i="8"/>
  <c r="AA425" i="8" s="1"/>
  <c r="AH534" i="8"/>
  <c r="AA534" i="8" s="1"/>
  <c r="AH342" i="8"/>
  <c r="AA342" i="8" s="1"/>
  <c r="AH360" i="8"/>
  <c r="AA360" i="8" s="1"/>
  <c r="AH240" i="8"/>
  <c r="AA240" i="8" s="1"/>
  <c r="AE240" i="8" s="1"/>
  <c r="AH554" i="8"/>
  <c r="AA554" i="8" s="1"/>
  <c r="AH110" i="8"/>
  <c r="AA110" i="8" s="1"/>
  <c r="AH53" i="8"/>
  <c r="AA53" i="8" s="1"/>
  <c r="AH462" i="8"/>
  <c r="AA462" i="8" s="1"/>
  <c r="AH54" i="8"/>
  <c r="AA54" i="8" s="1"/>
  <c r="AB492" i="8"/>
  <c r="AE492" i="8"/>
  <c r="AH329" i="8"/>
  <c r="AA329" i="8" s="1"/>
  <c r="AH222" i="8"/>
  <c r="AA222" i="8" s="1"/>
  <c r="AH656" i="8"/>
  <c r="AA656" i="8" s="1"/>
  <c r="AB660" i="8"/>
  <c r="AE660" i="8"/>
  <c r="AH180" i="11"/>
  <c r="AH204" i="11"/>
  <c r="AH177" i="11"/>
  <c r="AH166" i="11"/>
  <c r="AH648" i="11"/>
  <c r="AA648" i="11" s="1"/>
  <c r="AE648" i="11" s="1"/>
  <c r="AB462" i="11"/>
  <c r="AH379" i="11"/>
  <c r="AB379" i="11" s="1"/>
  <c r="AH526" i="11"/>
  <c r="AA526" i="11" s="1"/>
  <c r="AH450" i="11"/>
  <c r="AB450" i="11" s="1"/>
  <c r="AH424" i="11"/>
  <c r="AH467" i="11"/>
  <c r="AH525" i="11"/>
  <c r="AB525" i="11" s="1"/>
  <c r="AH445" i="11"/>
  <c r="AH457" i="11"/>
  <c r="AB457" i="11" s="1"/>
  <c r="AH466" i="11"/>
  <c r="AB466" i="11" s="1"/>
  <c r="AH365" i="11"/>
  <c r="AH479" i="11"/>
  <c r="AA479" i="11" s="1"/>
  <c r="AB301" i="11"/>
  <c r="AA301" i="11"/>
  <c r="AH607" i="11"/>
  <c r="AD210" i="11"/>
  <c r="AH435" i="11"/>
  <c r="AH434" i="11"/>
  <c r="AH477" i="11"/>
  <c r="AH438" i="11"/>
  <c r="AA438" i="11" s="1"/>
  <c r="AH451" i="11"/>
  <c r="AA451" i="11" s="1"/>
  <c r="AA311" i="11"/>
  <c r="AB311" i="11"/>
  <c r="AH266" i="11"/>
  <c r="AA22" i="11"/>
  <c r="AB22" i="11"/>
  <c r="AB154" i="11"/>
  <c r="AA154" i="11"/>
  <c r="AB343" i="11"/>
  <c r="AA343" i="11"/>
  <c r="AA541" i="11"/>
  <c r="AB541" i="11"/>
  <c r="AD235" i="11"/>
  <c r="AH370" i="11"/>
  <c r="AH500" i="11"/>
  <c r="AH518" i="11"/>
  <c r="AH543" i="11"/>
  <c r="AH460" i="11"/>
  <c r="AB460" i="11" s="1"/>
  <c r="AA485" i="11"/>
  <c r="AB485" i="11"/>
  <c r="AB235" i="11"/>
  <c r="AD163" i="11"/>
  <c r="AH551" i="11"/>
  <c r="AH315" i="11"/>
  <c r="AH60" i="11"/>
  <c r="AA60" i="11" s="1"/>
  <c r="AH539" i="11"/>
  <c r="AH489" i="11"/>
  <c r="AH474" i="11"/>
  <c r="AH529" i="11"/>
  <c r="AA529" i="11" s="1"/>
  <c r="AH522" i="11"/>
  <c r="AH100" i="11"/>
  <c r="AB531" i="11"/>
  <c r="AH212" i="11"/>
  <c r="AH72" i="11"/>
  <c r="AH585" i="11"/>
  <c r="AH480" i="11"/>
  <c r="AA55" i="11"/>
  <c r="AB55" i="11"/>
  <c r="AH297" i="11"/>
  <c r="AH388" i="11"/>
  <c r="AA616" i="11"/>
  <c r="AB616" i="11"/>
  <c r="AB425" i="11"/>
  <c r="AA425" i="11"/>
  <c r="AA174" i="11"/>
  <c r="AB174" i="11"/>
  <c r="AH113" i="11"/>
  <c r="AB144" i="11"/>
  <c r="AH238" i="11"/>
  <c r="AB486" i="11"/>
  <c r="AA486" i="11"/>
  <c r="AA363" i="11"/>
  <c r="AB363" i="11"/>
  <c r="AB463" i="11"/>
  <c r="AA471" i="11"/>
  <c r="AB471" i="11"/>
  <c r="AA350" i="11"/>
  <c r="AB350" i="11"/>
  <c r="AH490" i="11"/>
  <c r="AH344" i="11"/>
  <c r="AH459" i="11"/>
  <c r="AH417" i="11"/>
  <c r="AH514" i="11"/>
  <c r="AH345" i="11"/>
  <c r="AH371" i="11"/>
  <c r="AH499" i="11"/>
  <c r="AH354" i="11"/>
  <c r="AH527" i="11"/>
  <c r="AH484" i="11"/>
  <c r="AE461" i="11"/>
  <c r="AD461" i="11"/>
  <c r="AB519" i="11"/>
  <c r="AA519" i="11"/>
  <c r="AA375" i="11"/>
  <c r="AB375" i="11"/>
  <c r="AB358" i="11"/>
  <c r="AA440" i="11"/>
  <c r="AB440" i="11"/>
  <c r="AA537" i="11"/>
  <c r="AB537" i="11"/>
  <c r="AB449" i="11"/>
  <c r="AA449" i="11"/>
  <c r="AA478" i="11"/>
  <c r="AA470" i="11"/>
  <c r="AB470" i="11"/>
  <c r="AA364" i="11"/>
  <c r="AB364" i="11"/>
  <c r="AB419" i="11"/>
  <c r="AA419" i="11"/>
  <c r="AB472" i="11"/>
  <c r="AA472" i="11"/>
  <c r="AB503" i="11"/>
  <c r="AE504" i="11"/>
  <c r="AD504" i="11"/>
  <c r="AB420" i="11"/>
  <c r="AA420" i="11"/>
  <c r="AB421" i="11"/>
  <c r="AH513" i="11"/>
  <c r="AH360" i="11"/>
  <c r="AH517" i="11"/>
  <c r="AD362" i="11"/>
  <c r="AE362" i="11"/>
  <c r="AB491" i="11"/>
  <c r="AA491" i="11"/>
  <c r="AA534" i="11"/>
  <c r="AB534" i="11"/>
  <c r="AE542" i="11"/>
  <c r="AD542" i="11"/>
  <c r="AD495" i="11"/>
  <c r="AB487" i="11"/>
  <c r="AA487" i="11"/>
  <c r="AA379" i="11"/>
  <c r="AB526" i="11"/>
  <c r="AA450" i="11"/>
  <c r="AA525" i="11"/>
  <c r="AA457" i="11"/>
  <c r="AA466" i="11"/>
  <c r="AB479" i="11"/>
  <c r="AH454" i="11"/>
  <c r="AD535" i="11"/>
  <c r="AB437" i="11"/>
  <c r="AE533" i="11"/>
  <c r="AD533" i="11"/>
  <c r="AD348" i="11"/>
  <c r="AE348" i="11"/>
  <c r="AD347" i="11"/>
  <c r="AE347" i="11"/>
  <c r="AH538" i="11"/>
  <c r="AH416" i="11"/>
  <c r="AH464" i="11"/>
  <c r="AB438" i="11"/>
  <c r="AH415" i="11"/>
  <c r="AH515" i="11"/>
  <c r="AH447" i="11"/>
  <c r="AE532" i="11"/>
  <c r="AD532" i="11"/>
  <c r="AB535" i="11"/>
  <c r="AD437" i="11"/>
  <c r="AB423" i="11"/>
  <c r="AE443" i="11"/>
  <c r="AD443" i="11"/>
  <c r="AD503" i="11"/>
  <c r="AB494" i="11"/>
  <c r="AA494" i="11"/>
  <c r="AB355" i="11"/>
  <c r="AA355" i="11"/>
  <c r="AH359" i="11"/>
  <c r="AH502" i="11"/>
  <c r="AH436" i="11"/>
  <c r="AH458" i="11"/>
  <c r="AH418" i="11"/>
  <c r="AH469" i="11"/>
  <c r="AH369" i="11"/>
  <c r="AH346" i="11"/>
  <c r="AH488" i="11"/>
  <c r="AH493" i="11"/>
  <c r="AE475" i="11"/>
  <c r="AD475" i="11"/>
  <c r="AA496" i="11"/>
  <c r="AB496" i="11"/>
  <c r="AD423" i="11"/>
  <c r="AB376" i="11"/>
  <c r="AA376" i="11"/>
  <c r="AE361" i="11"/>
  <c r="AD361" i="11"/>
  <c r="AD468" i="11"/>
  <c r="AA370" i="11"/>
  <c r="AB370" i="11"/>
  <c r="AB518" i="11"/>
  <c r="AA518" i="11"/>
  <c r="AH516" i="11"/>
  <c r="AH481" i="11"/>
  <c r="AH524" i="11"/>
  <c r="AH528" i="11"/>
  <c r="AH446" i="11"/>
  <c r="AA474" i="11"/>
  <c r="AB474" i="11"/>
  <c r="AB529" i="11"/>
  <c r="AE555" i="9"/>
  <c r="AE340" i="9"/>
  <c r="AE295" i="9"/>
  <c r="AH640" i="9"/>
  <c r="AA640" i="9" s="1"/>
  <c r="AH540" i="9"/>
  <c r="AA540" i="9" s="1"/>
  <c r="AB540" i="9" s="1"/>
  <c r="AH466" i="9"/>
  <c r="AA466" i="9" s="1"/>
  <c r="AH425" i="9"/>
  <c r="AA425" i="9" s="1"/>
  <c r="AH465" i="9"/>
  <c r="AA465" i="9" s="1"/>
  <c r="AH471" i="9"/>
  <c r="AA471" i="9" s="1"/>
  <c r="AB471" i="9" s="1"/>
  <c r="AH506" i="9"/>
  <c r="AA506" i="9" s="1"/>
  <c r="AH496" i="9"/>
  <c r="AA496" i="9" s="1"/>
  <c r="AB496" i="9" s="1"/>
  <c r="AH549" i="9"/>
  <c r="AA549" i="9" s="1"/>
  <c r="AB549" i="9" s="1"/>
  <c r="AH356" i="9"/>
  <c r="AA356" i="9" s="1"/>
  <c r="AB356" i="9" s="1"/>
  <c r="AH70" i="9"/>
  <c r="AA70" i="9" s="1"/>
  <c r="AH117" i="9"/>
  <c r="AA117" i="9" s="1"/>
  <c r="AH624" i="9"/>
  <c r="AA624" i="9" s="1"/>
  <c r="AH501" i="9"/>
  <c r="AA501" i="9" s="1"/>
  <c r="AE501" i="9" s="1"/>
  <c r="AB604" i="9"/>
  <c r="AE604" i="9"/>
  <c r="AB25" i="9"/>
  <c r="AE25" i="9"/>
  <c r="AE500" i="9"/>
  <c r="AB500" i="9"/>
  <c r="AH61" i="9"/>
  <c r="AA61" i="9" s="1"/>
  <c r="AH193" i="9"/>
  <c r="AA193" i="9" s="1"/>
  <c r="AH223" i="9"/>
  <c r="AA223" i="9" s="1"/>
  <c r="AH178" i="9"/>
  <c r="AA178" i="9" s="1"/>
  <c r="AH298" i="9"/>
  <c r="AA298" i="9" s="1"/>
  <c r="AH162" i="9"/>
  <c r="AA162" i="9" s="1"/>
  <c r="AE153" i="9"/>
  <c r="AB153" i="9"/>
  <c r="AB528" i="9"/>
  <c r="AE528" i="9"/>
  <c r="AE391" i="9"/>
  <c r="AE531" i="9"/>
  <c r="AH458" i="9"/>
  <c r="AA458" i="9" s="1"/>
  <c r="AE458" i="9" s="1"/>
  <c r="AH432" i="9"/>
  <c r="AA432" i="9" s="1"/>
  <c r="AE189" i="9"/>
  <c r="AB189" i="9"/>
  <c r="AH95" i="9"/>
  <c r="AA95" i="9" s="1"/>
  <c r="AH281" i="9"/>
  <c r="AA281" i="9" s="1"/>
  <c r="AH140" i="9"/>
  <c r="AA140" i="9" s="1"/>
  <c r="AH407" i="9"/>
  <c r="AA407" i="9" s="1"/>
  <c r="AE170" i="9"/>
  <c r="AB170" i="9"/>
  <c r="AB536" i="9"/>
  <c r="AE536" i="9"/>
  <c r="AH294" i="9"/>
  <c r="AA294" i="9" s="1"/>
  <c r="AH342" i="9"/>
  <c r="AA342" i="9" s="1"/>
  <c r="AB342" i="9" s="1"/>
  <c r="AH184" i="9"/>
  <c r="AA184" i="9" s="1"/>
  <c r="AH195" i="9"/>
  <c r="AA195" i="9" s="1"/>
  <c r="AH395" i="9"/>
  <c r="AA395" i="9" s="1"/>
  <c r="AB395" i="9" s="1"/>
  <c r="AH87" i="9"/>
  <c r="AA87" i="9" s="1"/>
  <c r="AE484" i="9"/>
  <c r="AB484" i="9"/>
  <c r="AE495" i="9"/>
  <c r="AB495" i="9"/>
  <c r="AB376" i="9"/>
  <c r="AE376" i="9"/>
  <c r="AE510" i="9"/>
  <c r="AB510" i="9"/>
  <c r="AE521" i="9"/>
  <c r="AB521" i="9"/>
  <c r="AB353" i="9"/>
  <c r="AE353" i="9"/>
  <c r="AE508" i="9"/>
  <c r="AB508" i="9"/>
  <c r="AE541" i="9"/>
  <c r="AB541" i="9"/>
  <c r="AH370" i="9"/>
  <c r="AA370" i="9" s="1"/>
  <c r="AH468" i="9"/>
  <c r="AA468" i="9" s="1"/>
  <c r="AH548" i="9"/>
  <c r="AA548" i="9" s="1"/>
  <c r="AH461" i="9"/>
  <c r="AA461" i="9" s="1"/>
  <c r="AH509" i="9"/>
  <c r="AA509" i="9" s="1"/>
  <c r="AH525" i="9"/>
  <c r="AA525" i="9" s="1"/>
  <c r="AH503" i="9"/>
  <c r="AA503" i="9" s="1"/>
  <c r="AH447" i="9"/>
  <c r="AA447" i="9" s="1"/>
  <c r="AH453" i="9"/>
  <c r="AA453" i="9" s="1"/>
  <c r="AH363" i="9"/>
  <c r="AA363" i="9" s="1"/>
  <c r="AH507" i="9"/>
  <c r="AA507" i="9" s="1"/>
  <c r="AH431" i="9"/>
  <c r="AA431" i="9" s="1"/>
  <c r="AH520" i="9"/>
  <c r="AA520" i="9" s="1"/>
  <c r="AB387" i="9"/>
  <c r="AE387" i="9"/>
  <c r="AE450" i="9"/>
  <c r="AB450" i="9"/>
  <c r="AE523" i="9"/>
  <c r="AB523" i="9"/>
  <c r="AE498" i="9"/>
  <c r="AB498" i="9"/>
  <c r="AE545" i="9"/>
  <c r="AB545" i="9"/>
  <c r="AH467" i="9"/>
  <c r="AA467" i="9" s="1"/>
  <c r="AH371" i="9"/>
  <c r="AA371" i="9" s="1"/>
  <c r="AH532" i="9"/>
  <c r="AA532" i="9" s="1"/>
  <c r="AB432" i="9"/>
  <c r="AE432" i="9"/>
  <c r="AB354" i="9"/>
  <c r="AE354" i="9"/>
  <c r="AE454" i="9"/>
  <c r="AB454" i="9"/>
  <c r="AE442" i="9"/>
  <c r="AB368" i="9"/>
  <c r="AE368" i="9"/>
  <c r="AE385" i="9"/>
  <c r="AB385" i="9"/>
  <c r="AE463" i="9"/>
  <c r="AB463" i="9"/>
  <c r="AB502" i="9"/>
  <c r="AE502" i="9"/>
  <c r="AB524" i="9"/>
  <c r="AE524" i="9"/>
  <c r="AB473" i="9"/>
  <c r="AE473" i="9"/>
  <c r="AB481" i="9"/>
  <c r="AE481" i="9"/>
  <c r="AE462" i="9"/>
  <c r="AB462" i="9"/>
  <c r="AB470" i="9"/>
  <c r="AB422" i="9"/>
  <c r="AE422" i="9"/>
  <c r="AB539" i="9"/>
  <c r="AE539" i="9"/>
  <c r="AB543" i="9"/>
  <c r="AE543" i="9"/>
  <c r="AH352" i="9"/>
  <c r="AA352" i="9" s="1"/>
  <c r="AE430" i="9"/>
  <c r="AB430" i="9"/>
  <c r="AB504" i="9"/>
  <c r="AE504" i="9"/>
  <c r="AH534" i="9"/>
  <c r="AA534" i="9" s="1"/>
  <c r="AB499" i="9"/>
  <c r="AE499" i="9"/>
  <c r="AB476" i="9"/>
  <c r="AE476" i="9"/>
  <c r="AB501" i="9"/>
  <c r="AB428" i="9"/>
  <c r="AE428" i="9"/>
  <c r="AE493" i="9"/>
  <c r="AB493" i="9"/>
  <c r="AE384" i="9"/>
  <c r="AB384" i="9"/>
  <c r="AE469" i="9"/>
  <c r="AB469" i="9"/>
  <c r="AH351" i="9"/>
  <c r="AA351" i="9" s="1"/>
  <c r="AB367" i="9"/>
  <c r="AE367" i="9"/>
  <c r="AB530" i="9"/>
  <c r="AE530" i="9"/>
  <c r="AB445" i="9"/>
  <c r="AE445" i="9"/>
  <c r="AB355" i="9"/>
  <c r="AE355" i="9"/>
  <c r="AB423" i="9"/>
  <c r="AH511" i="9"/>
  <c r="AA511" i="9" s="1"/>
  <c r="AB388" i="9"/>
  <c r="AE388" i="9"/>
  <c r="AB535" i="9"/>
  <c r="AE535" i="9"/>
  <c r="AB357" i="9"/>
  <c r="AE357" i="9"/>
  <c r="AB546" i="9"/>
  <c r="AE546" i="9"/>
  <c r="AH497" i="9"/>
  <c r="AA497" i="9" s="1"/>
  <c r="AH444" i="9"/>
  <c r="AA444" i="9" s="1"/>
  <c r="AH475" i="9"/>
  <c r="AA475" i="9" s="1"/>
  <c r="AH427" i="9"/>
  <c r="AA427" i="9" s="1"/>
  <c r="AH485" i="9"/>
  <c r="AA485" i="9" s="1"/>
  <c r="AE474" i="9"/>
  <c r="AB474" i="9"/>
  <c r="AE482" i="9"/>
  <c r="AB482" i="9"/>
  <c r="AB491" i="9"/>
  <c r="AE491" i="9"/>
  <c r="AB377" i="9"/>
  <c r="AE377" i="9"/>
  <c r="AB466" i="9"/>
  <c r="AE466" i="9"/>
  <c r="AB425" i="9"/>
  <c r="AE425" i="9"/>
  <c r="AE465" i="9"/>
  <c r="AB465" i="9"/>
  <c r="AH452" i="9"/>
  <c r="AA452" i="9" s="1"/>
  <c r="AB506" i="9"/>
  <c r="AE506" i="9"/>
  <c r="AH457" i="9"/>
  <c r="AA457" i="9" s="1"/>
  <c r="AE496" i="9"/>
  <c r="AE549" i="9"/>
  <c r="AB374" i="9"/>
  <c r="AE374" i="9"/>
  <c r="AE380" i="9"/>
  <c r="AB380" i="9"/>
  <c r="AE492" i="9"/>
  <c r="AB492" i="9"/>
  <c r="AE488" i="9"/>
  <c r="AB488" i="9"/>
  <c r="AB372" i="9"/>
  <c r="AE372" i="9"/>
  <c r="AH378" i="9"/>
  <c r="AA378" i="9" s="1"/>
  <c r="AH477" i="9"/>
  <c r="AA477" i="9" s="1"/>
  <c r="AH544" i="9"/>
  <c r="AA544" i="9" s="1"/>
  <c r="AB426" i="9"/>
  <c r="AE426" i="9"/>
  <c r="AH494" i="9"/>
  <c r="AA494" i="9" s="1"/>
  <c r="AB369" i="9"/>
  <c r="AE369" i="9"/>
  <c r="AE373" i="9"/>
  <c r="AB373" i="9"/>
  <c r="AH479" i="9"/>
  <c r="AA479" i="9" s="1"/>
  <c r="AH364" i="9"/>
  <c r="AA364" i="9" s="1"/>
  <c r="AH444" i="8"/>
  <c r="AA444" i="8" s="1"/>
  <c r="AH364" i="8"/>
  <c r="AA364" i="8" s="1"/>
  <c r="AB364" i="8" s="1"/>
  <c r="AH447" i="8"/>
  <c r="AA447" i="8" s="1"/>
  <c r="AH376" i="8"/>
  <c r="AA376" i="8" s="1"/>
  <c r="AH525" i="8"/>
  <c r="AA525" i="8" s="1"/>
  <c r="AE525" i="8" s="1"/>
  <c r="AH510" i="8"/>
  <c r="AA510" i="8" s="1"/>
  <c r="AE510" i="8" s="1"/>
  <c r="AH486" i="8"/>
  <c r="AA486" i="8" s="1"/>
  <c r="AH502" i="8"/>
  <c r="AA502" i="8" s="1"/>
  <c r="AE502" i="8" s="1"/>
  <c r="AH548" i="8"/>
  <c r="AA548" i="8" s="1"/>
  <c r="AH513" i="8"/>
  <c r="AA513" i="8" s="1"/>
  <c r="AE513" i="8" s="1"/>
  <c r="AH460" i="8"/>
  <c r="AA460" i="8" s="1"/>
  <c r="AH524" i="8"/>
  <c r="AA524" i="8" s="1"/>
  <c r="AH498" i="8"/>
  <c r="AA498" i="8" s="1"/>
  <c r="AB498" i="8" s="1"/>
  <c r="AH479" i="8"/>
  <c r="AA479" i="8" s="1"/>
  <c r="AE479" i="8" s="1"/>
  <c r="AH509" i="8"/>
  <c r="AA509" i="8" s="1"/>
  <c r="AB509" i="8" s="1"/>
  <c r="AH426" i="8"/>
  <c r="AA426" i="8" s="1"/>
  <c r="AE270" i="8"/>
  <c r="AB270" i="8"/>
  <c r="AE522" i="8"/>
  <c r="AB522" i="8"/>
  <c r="AB181" i="8"/>
  <c r="AE181" i="8"/>
  <c r="AH571" i="8"/>
  <c r="AA571" i="8" s="1"/>
  <c r="AB240" i="8"/>
  <c r="AH434" i="8"/>
  <c r="AA434" i="8" s="1"/>
  <c r="AE434" i="8" s="1"/>
  <c r="AH490" i="8"/>
  <c r="AA490" i="8" s="1"/>
  <c r="AE490" i="8" s="1"/>
  <c r="AB585" i="8"/>
  <c r="AE585" i="8"/>
  <c r="AH518" i="8"/>
  <c r="AA518" i="8" s="1"/>
  <c r="AH583" i="8"/>
  <c r="AA583" i="8" s="1"/>
  <c r="AH608" i="8"/>
  <c r="AA608" i="8" s="1"/>
  <c r="AH437" i="8"/>
  <c r="AA437" i="8" s="1"/>
  <c r="AH642" i="8"/>
  <c r="AA642" i="8" s="1"/>
  <c r="AH643" i="8"/>
  <c r="AA643" i="8" s="1"/>
  <c r="AH301" i="8"/>
  <c r="AA301" i="8" s="1"/>
  <c r="AH243" i="8"/>
  <c r="AA243" i="8" s="1"/>
  <c r="AH560" i="8"/>
  <c r="AA560" i="8" s="1"/>
  <c r="AH604" i="8"/>
  <c r="AA604" i="8" s="1"/>
  <c r="AB60" i="8"/>
  <c r="AE60" i="8"/>
  <c r="AH535" i="8"/>
  <c r="AA535" i="8" s="1"/>
  <c r="AE535" i="8" s="1"/>
  <c r="AH544" i="8"/>
  <c r="AA544" i="8" s="1"/>
  <c r="AB544" i="8" s="1"/>
  <c r="AH552" i="8"/>
  <c r="AA552" i="8" s="1"/>
  <c r="AH464" i="8"/>
  <c r="AA464" i="8" s="1"/>
  <c r="AB464" i="8" s="1"/>
  <c r="AH468" i="8"/>
  <c r="AA468" i="8" s="1"/>
  <c r="AE468" i="8" s="1"/>
  <c r="AH475" i="8"/>
  <c r="AA475" i="8" s="1"/>
  <c r="AH353" i="8"/>
  <c r="AA353" i="8" s="1"/>
  <c r="AE353" i="8" s="1"/>
  <c r="AH472" i="8"/>
  <c r="AA472" i="8" s="1"/>
  <c r="AB607" i="8"/>
  <c r="AE607" i="8"/>
  <c r="AH272" i="8"/>
  <c r="AA272" i="8" s="1"/>
  <c r="AH80" i="8"/>
  <c r="AA80" i="8" s="1"/>
  <c r="AH136" i="8"/>
  <c r="AA136" i="8" s="1"/>
  <c r="AH336" i="8"/>
  <c r="AA336" i="8" s="1"/>
  <c r="AH111" i="8"/>
  <c r="AA111" i="8" s="1"/>
  <c r="AB614" i="8"/>
  <c r="AE614" i="8"/>
  <c r="AB605" i="8"/>
  <c r="AH648" i="8"/>
  <c r="AA648" i="8" s="1"/>
  <c r="AE648" i="8" s="1"/>
  <c r="AH655" i="8"/>
  <c r="AA655" i="8" s="1"/>
  <c r="AB655" i="8" s="1"/>
  <c r="AH202" i="8"/>
  <c r="AA202" i="8" s="1"/>
  <c r="AH126" i="8"/>
  <c r="AA126" i="8" s="1"/>
  <c r="AH284" i="8"/>
  <c r="AA284" i="8" s="1"/>
  <c r="AB612" i="8"/>
  <c r="AE612" i="8"/>
  <c r="AH591" i="8"/>
  <c r="AA591" i="8" s="1"/>
  <c r="AH482" i="8"/>
  <c r="AA482" i="8" s="1"/>
  <c r="AH411" i="8"/>
  <c r="AA411" i="8" s="1"/>
  <c r="AH588" i="8"/>
  <c r="AA588" i="8" s="1"/>
  <c r="AH363" i="8"/>
  <c r="AA363" i="8" s="1"/>
  <c r="AE363" i="8" s="1"/>
  <c r="AH536" i="8"/>
  <c r="AA536" i="8" s="1"/>
  <c r="AH373" i="8"/>
  <c r="AA373" i="8" s="1"/>
  <c r="AE373" i="8" s="1"/>
  <c r="AH351" i="8"/>
  <c r="AA351" i="8" s="1"/>
  <c r="AB351" i="8" s="1"/>
  <c r="AH387" i="8"/>
  <c r="AA387" i="8" s="1"/>
  <c r="AH538" i="8"/>
  <c r="AA538" i="8" s="1"/>
  <c r="AB538" i="8" s="1"/>
  <c r="AE417" i="8"/>
  <c r="AB417" i="8"/>
  <c r="AH170" i="8"/>
  <c r="AA170" i="8" s="1"/>
  <c r="AB597" i="8"/>
  <c r="AE597" i="8"/>
  <c r="AE347" i="8"/>
  <c r="AB347" i="8"/>
  <c r="AH395" i="8"/>
  <c r="AA395" i="8" s="1"/>
  <c r="AH249" i="8"/>
  <c r="AA249" i="8" s="1"/>
  <c r="AE487" i="8"/>
  <c r="AB487" i="8"/>
  <c r="AB359" i="8"/>
  <c r="AE359" i="8"/>
  <c r="AH458" i="8"/>
  <c r="AA458" i="8" s="1"/>
  <c r="AH528" i="8"/>
  <c r="AA528" i="8" s="1"/>
  <c r="AH455" i="8"/>
  <c r="AA455" i="8" s="1"/>
  <c r="AH497" i="8"/>
  <c r="AA497" i="8" s="1"/>
  <c r="AH542" i="8"/>
  <c r="AA542" i="8" s="1"/>
  <c r="AH371" i="8"/>
  <c r="AA371" i="8" s="1"/>
  <c r="AH446" i="8"/>
  <c r="AA446" i="8" s="1"/>
  <c r="AH506" i="8"/>
  <c r="AA506" i="8" s="1"/>
  <c r="AH378" i="8"/>
  <c r="AA378" i="8" s="1"/>
  <c r="AH445" i="8"/>
  <c r="AA445" i="8" s="1"/>
  <c r="AB533" i="8"/>
  <c r="AE533" i="8"/>
  <c r="AB488" i="8"/>
  <c r="AE488" i="8"/>
  <c r="AB354" i="8"/>
  <c r="AE354" i="8"/>
  <c r="AB363" i="8"/>
  <c r="AB536" i="8"/>
  <c r="AE536" i="8"/>
  <c r="AB373" i="8"/>
  <c r="AE351" i="8"/>
  <c r="AH357" i="8"/>
  <c r="AA357" i="8" s="1"/>
  <c r="AB387" i="8"/>
  <c r="AE387" i="8"/>
  <c r="AE538" i="8"/>
  <c r="AB481" i="8"/>
  <c r="AE481" i="8"/>
  <c r="AE429" i="8"/>
  <c r="AB429" i="8"/>
  <c r="AB454" i="8"/>
  <c r="AE454" i="8"/>
  <c r="AB444" i="8"/>
  <c r="AE444" i="8"/>
  <c r="AE364" i="8"/>
  <c r="AE447" i="8"/>
  <c r="AB447" i="8"/>
  <c r="AE376" i="8"/>
  <c r="AB376" i="8"/>
  <c r="AB525" i="8"/>
  <c r="AB510" i="8"/>
  <c r="AE486" i="8"/>
  <c r="AB486" i="8"/>
  <c r="AB502" i="8"/>
  <c r="AE548" i="8"/>
  <c r="AB548" i="8"/>
  <c r="AE460" i="8"/>
  <c r="AB460" i="8"/>
  <c r="AE524" i="8"/>
  <c r="AB524" i="8"/>
  <c r="AE498" i="8"/>
  <c r="AB479" i="8"/>
  <c r="AE509" i="8"/>
  <c r="AE426" i="8"/>
  <c r="AB426" i="8"/>
  <c r="AE384" i="8"/>
  <c r="AB384" i="8"/>
  <c r="AB478" i="8"/>
  <c r="AE478" i="8"/>
  <c r="AE443" i="8"/>
  <c r="AB443" i="8"/>
  <c r="AE379" i="8"/>
  <c r="AB379" i="8"/>
  <c r="AB459" i="8"/>
  <c r="AE459" i="8"/>
  <c r="AH476" i="8"/>
  <c r="AA476" i="8" s="1"/>
  <c r="AH500" i="8"/>
  <c r="AA500" i="8" s="1"/>
  <c r="AH467" i="8"/>
  <c r="AA467" i="8" s="1"/>
  <c r="AE547" i="8"/>
  <c r="AB547" i="8"/>
  <c r="AH355" i="8"/>
  <c r="AA355" i="8" s="1"/>
  <c r="AE432" i="8"/>
  <c r="AH466" i="8"/>
  <c r="AA466" i="8" s="1"/>
  <c r="AH452" i="8"/>
  <c r="AA452" i="8" s="1"/>
  <c r="AH532" i="8"/>
  <c r="AA532" i="8" s="1"/>
  <c r="AH543" i="8"/>
  <c r="AA543" i="8" s="1"/>
  <c r="AE425" i="8"/>
  <c r="AB425" i="8"/>
  <c r="AE534" i="8"/>
  <c r="AB534" i="8"/>
  <c r="AH477" i="8"/>
  <c r="AA477" i="8" s="1"/>
  <c r="AB456" i="8"/>
  <c r="AE456" i="8"/>
  <c r="AB545" i="8"/>
  <c r="AE545" i="8"/>
  <c r="AB526" i="8"/>
  <c r="AE526" i="8"/>
  <c r="AH494" i="8"/>
  <c r="AA494" i="8" s="1"/>
  <c r="AH504" i="8"/>
  <c r="AA504" i="8" s="1"/>
  <c r="AH356" i="8"/>
  <c r="AA356" i="8" s="1"/>
  <c r="AH480" i="8"/>
  <c r="AA480" i="8" s="1"/>
  <c r="AH374" i="8"/>
  <c r="AA374" i="8" s="1"/>
  <c r="AB508" i="8"/>
  <c r="AE508" i="8"/>
  <c r="AE463" i="8"/>
  <c r="AB463" i="8"/>
  <c r="AB469" i="8"/>
  <c r="AE469" i="8"/>
  <c r="AH433" i="8"/>
  <c r="AA433" i="8" s="1"/>
  <c r="AH370" i="8"/>
  <c r="AA370" i="8" s="1"/>
  <c r="AH527" i="8"/>
  <c r="AA527" i="8" s="1"/>
  <c r="AH511" i="8"/>
  <c r="AA511" i="8" s="1"/>
  <c r="AH541" i="8"/>
  <c r="AA541" i="8" s="1"/>
  <c r="AH430" i="8"/>
  <c r="AA430" i="8" s="1"/>
  <c r="AH537" i="8"/>
  <c r="AA537" i="8" s="1"/>
  <c r="AH493" i="8"/>
  <c r="AA493" i="8" s="1"/>
  <c r="AH505" i="8"/>
  <c r="AA505" i="8" s="1"/>
  <c r="AH369" i="8"/>
  <c r="AA369" i="8" s="1"/>
  <c r="AH546" i="8"/>
  <c r="AA546" i="8" s="1"/>
  <c r="AB551" i="8"/>
  <c r="AE551" i="8"/>
  <c r="AB424" i="8"/>
  <c r="AE424" i="8"/>
  <c r="AB499" i="8"/>
  <c r="AE499" i="8"/>
  <c r="AB535" i="8"/>
  <c r="AE544" i="8"/>
  <c r="AE552" i="8"/>
  <c r="AB552" i="8"/>
  <c r="AE464" i="8"/>
  <c r="AB468" i="8"/>
  <c r="AB475" i="8"/>
  <c r="AE475" i="8"/>
  <c r="AB353" i="8"/>
  <c r="AE472" i="8"/>
  <c r="AB472" i="8"/>
  <c r="F18" i="6"/>
  <c r="F19" i="6" s="1"/>
  <c r="AB503" i="8"/>
  <c r="AE503" i="8"/>
  <c r="AB501" i="8"/>
  <c r="AE501" i="8"/>
  <c r="AH388" i="8"/>
  <c r="AA388" i="8" s="1"/>
  <c r="AE427" i="8"/>
  <c r="AB427" i="8"/>
  <c r="AH367" i="8"/>
  <c r="AA367" i="8" s="1"/>
  <c r="AH523" i="8"/>
  <c r="AA523" i="8" s="1"/>
  <c r="AB352" i="8"/>
  <c r="AE352" i="8"/>
  <c r="AH496" i="8"/>
  <c r="AA496" i="8" s="1"/>
  <c r="AH449" i="8"/>
  <c r="AA449" i="8" s="1"/>
  <c r="AH380" i="8"/>
  <c r="AA380" i="8" s="1"/>
  <c r="E14" i="8"/>
  <c r="AE644" i="9"/>
  <c r="AB644" i="9"/>
  <c r="AH645" i="9"/>
  <c r="AA645" i="9" s="1"/>
  <c r="AB646" i="9"/>
  <c r="AE646" i="9"/>
  <c r="AB657" i="8"/>
  <c r="AE657" i="8"/>
  <c r="AE659" i="8"/>
  <c r="AB659" i="8"/>
  <c r="AH658" i="8"/>
  <c r="AA658" i="8" s="1"/>
  <c r="AH650" i="11"/>
  <c r="AH649" i="11"/>
  <c r="C18" i="1"/>
  <c r="F6" i="1"/>
  <c r="F8" i="1" s="1"/>
  <c r="E14" i="1"/>
  <c r="AE655" i="8"/>
  <c r="M122" i="3"/>
  <c r="AH642" i="9"/>
  <c r="AA642" i="9" s="1"/>
  <c r="AH646" i="11"/>
  <c r="M72" i="3"/>
  <c r="O51" i="3"/>
  <c r="O172" i="3"/>
  <c r="O255" i="3"/>
  <c r="O197" i="3"/>
  <c r="O289" i="3"/>
  <c r="O65" i="3"/>
  <c r="O210" i="3"/>
  <c r="O271" i="3"/>
  <c r="O247" i="3"/>
  <c r="O314" i="3"/>
  <c r="M255" i="3"/>
  <c r="O131" i="3"/>
  <c r="N34" i="3"/>
  <c r="N85" i="3"/>
  <c r="M317" i="3"/>
  <c r="N230" i="3"/>
  <c r="N170" i="3"/>
  <c r="M283" i="3"/>
  <c r="M64" i="3"/>
  <c r="N281" i="3"/>
  <c r="N260" i="3"/>
  <c r="M203" i="3"/>
  <c r="N267" i="3"/>
  <c r="M59" i="3"/>
  <c r="N287" i="3"/>
  <c r="M231" i="3"/>
  <c r="M311" i="3"/>
  <c r="N23" i="3"/>
  <c r="N36" i="3"/>
  <c r="AB648" i="8"/>
  <c r="N143" i="3"/>
  <c r="N218" i="3"/>
  <c r="N276" i="3"/>
  <c r="N155" i="3"/>
  <c r="N95" i="3"/>
  <c r="O143" i="3"/>
  <c r="O23" i="3"/>
  <c r="O47" i="3"/>
  <c r="O59" i="3"/>
  <c r="O69" i="3"/>
  <c r="O68" i="3"/>
  <c r="N99" i="3"/>
  <c r="N51" i="3"/>
  <c r="N201" i="3"/>
  <c r="N148" i="3"/>
  <c r="N246" i="3"/>
  <c r="N199" i="3"/>
  <c r="N203" i="3"/>
  <c r="N336" i="3"/>
  <c r="N236" i="3"/>
  <c r="N192" i="3"/>
  <c r="O158" i="3"/>
  <c r="O168" i="3"/>
  <c r="O80" i="3"/>
  <c r="O79" i="3"/>
  <c r="O36" i="3"/>
  <c r="O305" i="3"/>
  <c r="O92" i="3"/>
  <c r="O297" i="3"/>
  <c r="O102" i="3"/>
  <c r="O66" i="3"/>
  <c r="AH617" i="9"/>
  <c r="AA617" i="9" s="1"/>
  <c r="AH610" i="9"/>
  <c r="AA610" i="9" s="1"/>
  <c r="AH39" i="9"/>
  <c r="AA39" i="9" s="1"/>
  <c r="AH516" i="9"/>
  <c r="AA516" i="9" s="1"/>
  <c r="AH235" i="9"/>
  <c r="AA235" i="9" s="1"/>
  <c r="AH591" i="9"/>
  <c r="AA591" i="9" s="1"/>
  <c r="AH459" i="9"/>
  <c r="AA459" i="9" s="1"/>
  <c r="AH132" i="9"/>
  <c r="AA132" i="9" s="1"/>
  <c r="AE165" i="9"/>
  <c r="AB165" i="9"/>
  <c r="AH562" i="9"/>
  <c r="AA562" i="9" s="1"/>
  <c r="AE21" i="9"/>
  <c r="AB21" i="9"/>
  <c r="AH361" i="9"/>
  <c r="AA361" i="9" s="1"/>
  <c r="AB167" i="9"/>
  <c r="AE167" i="9"/>
  <c r="AE262" i="9"/>
  <c r="AB262" i="9"/>
  <c r="AE184" i="9"/>
  <c r="AB184" i="9"/>
  <c r="N291" i="3"/>
  <c r="N121" i="3"/>
  <c r="N326" i="3"/>
  <c r="N44" i="3"/>
  <c r="N76" i="3"/>
  <c r="N100" i="3"/>
  <c r="N214" i="3"/>
  <c r="N82" i="3"/>
  <c r="N140" i="3"/>
  <c r="N73" i="3"/>
  <c r="N115" i="3"/>
  <c r="O61" i="3"/>
  <c r="O145" i="3"/>
  <c r="O29" i="3"/>
  <c r="O76" i="3"/>
  <c r="O229" i="3"/>
  <c r="O315" i="3"/>
  <c r="O25" i="3"/>
  <c r="O37" i="3"/>
  <c r="O125" i="3"/>
  <c r="O164" i="3"/>
  <c r="AB247" i="9"/>
  <c r="AE247" i="9"/>
  <c r="AH202" i="9"/>
  <c r="AA202" i="9" s="1"/>
  <c r="AH575" i="9"/>
  <c r="AA575" i="9" s="1"/>
  <c r="AH148" i="9"/>
  <c r="AA148" i="9" s="1"/>
  <c r="AH513" i="9"/>
  <c r="AA513" i="9" s="1"/>
  <c r="AH325" i="9"/>
  <c r="AA325" i="9" s="1"/>
  <c r="N244" i="3"/>
  <c r="N39" i="3"/>
  <c r="N222" i="3"/>
  <c r="N206" i="3"/>
  <c r="O78" i="3"/>
  <c r="O328" i="3"/>
  <c r="O203" i="3"/>
  <c r="O190" i="3"/>
  <c r="O60" i="3"/>
  <c r="O100" i="3"/>
  <c r="O192" i="3"/>
  <c r="O306" i="3"/>
  <c r="O236" i="3"/>
  <c r="O223" i="3"/>
  <c r="AH553" i="9"/>
  <c r="AA553" i="9" s="1"/>
  <c r="AB111" i="9"/>
  <c r="AE111" i="9"/>
  <c r="AE124" i="9"/>
  <c r="AB124" i="9"/>
  <c r="AE216" i="9"/>
  <c r="AB216" i="9"/>
  <c r="AE365" i="9"/>
  <c r="AB365" i="9"/>
  <c r="AH234" i="9"/>
  <c r="AA234" i="9" s="1"/>
  <c r="AE273" i="9"/>
  <c r="AB273" i="9"/>
  <c r="AB199" i="9"/>
  <c r="AE199" i="9"/>
  <c r="AE139" i="9"/>
  <c r="AB139" i="9"/>
  <c r="N189" i="3"/>
  <c r="N232" i="3"/>
  <c r="N169" i="3"/>
  <c r="N127" i="3"/>
  <c r="N164" i="3"/>
  <c r="N113" i="3"/>
  <c r="N303" i="3"/>
  <c r="N315" i="3"/>
  <c r="N210" i="3"/>
  <c r="N101" i="3"/>
  <c r="N247" i="3"/>
  <c r="N329" i="3"/>
  <c r="N332" i="3"/>
  <c r="N64" i="3"/>
  <c r="N322" i="3"/>
  <c r="N41" i="3"/>
  <c r="O322" i="3"/>
  <c r="O321" i="3"/>
  <c r="O31" i="3"/>
  <c r="O56" i="3"/>
  <c r="O54" i="3"/>
  <c r="O67" i="3"/>
  <c r="O177" i="3"/>
  <c r="O298" i="3"/>
  <c r="O228" i="3"/>
  <c r="O205" i="3"/>
  <c r="AH158" i="9"/>
  <c r="AA158" i="9" s="1"/>
  <c r="AH537" i="9"/>
  <c r="AA537" i="9" s="1"/>
  <c r="AH261" i="9"/>
  <c r="AA261" i="9" s="1"/>
  <c r="AH350" i="9"/>
  <c r="AA350" i="9" s="1"/>
  <c r="AH565" i="9"/>
  <c r="AA565" i="9" s="1"/>
  <c r="AE342" i="9"/>
  <c r="AH336" i="9"/>
  <c r="AA336" i="9" s="1"/>
  <c r="AE608" i="9"/>
  <c r="AB608" i="9"/>
  <c r="AH31" i="9"/>
  <c r="AA31" i="9" s="1"/>
  <c r="AE403" i="9"/>
  <c r="AB403" i="9"/>
  <c r="AE101" i="9"/>
  <c r="AB101" i="9"/>
  <c r="AB251" i="9"/>
  <c r="AE251" i="9"/>
  <c r="AB557" i="9"/>
  <c r="AE557" i="9"/>
  <c r="AE393" i="9"/>
  <c r="AB393" i="9"/>
  <c r="AH303" i="9"/>
  <c r="AA303" i="9" s="1"/>
  <c r="AH529" i="9"/>
  <c r="AA529" i="9" s="1"/>
  <c r="AH433" i="9"/>
  <c r="AA433" i="9" s="1"/>
  <c r="N254" i="3"/>
  <c r="N144" i="3"/>
  <c r="N219" i="3"/>
  <c r="N238" i="3"/>
  <c r="O137" i="3"/>
  <c r="O260" i="3"/>
  <c r="O213" i="3"/>
  <c r="O39" i="3"/>
  <c r="O231" i="3"/>
  <c r="O49" i="3"/>
  <c r="O233" i="3"/>
  <c r="O93" i="3"/>
  <c r="O41" i="3"/>
  <c r="AE518" i="9"/>
  <c r="AE395" i="9"/>
  <c r="AB96" i="9"/>
  <c r="AE96" i="9"/>
  <c r="AE193" i="9"/>
  <c r="AB193" i="9"/>
  <c r="AE249" i="9"/>
  <c r="AB249" i="9"/>
  <c r="AB328" i="9"/>
  <c r="AE328" i="9"/>
  <c r="AB223" i="9"/>
  <c r="AE223" i="9"/>
  <c r="AB298" i="9"/>
  <c r="AE298" i="9"/>
  <c r="AB162" i="9"/>
  <c r="AE162" i="9"/>
  <c r="AB161" i="9"/>
  <c r="AE161" i="9"/>
  <c r="AE412" i="9"/>
  <c r="AB412" i="9"/>
  <c r="AB195" i="9"/>
  <c r="AE195" i="9"/>
  <c r="N29" i="3"/>
  <c r="N33" i="3"/>
  <c r="N273" i="3"/>
  <c r="N215" i="3"/>
  <c r="N37" i="3"/>
  <c r="N208" i="3"/>
  <c r="O119" i="3"/>
  <c r="N185" i="3"/>
  <c r="N197" i="3"/>
  <c r="N302" i="3"/>
  <c r="N106" i="3"/>
  <c r="N157" i="3"/>
  <c r="N220" i="3"/>
  <c r="N109" i="3"/>
  <c r="N204" i="3"/>
  <c r="N77" i="3"/>
  <c r="N338" i="3"/>
  <c r="O83" i="3"/>
  <c r="O182" i="3"/>
  <c r="O108" i="3"/>
  <c r="O252" i="3"/>
  <c r="O85" i="3"/>
  <c r="O304" i="3"/>
  <c r="O96" i="3"/>
  <c r="O309" i="3"/>
  <c r="O103" i="3"/>
  <c r="O333" i="3"/>
  <c r="AB268" i="9"/>
  <c r="AE268" i="9"/>
  <c r="AH33" i="9"/>
  <c r="AA33" i="9" s="1"/>
  <c r="AH439" i="9"/>
  <c r="AA439" i="9" s="1"/>
  <c r="AH209" i="9"/>
  <c r="AA209" i="9" s="1"/>
  <c r="AH280" i="9"/>
  <c r="AA280" i="9" s="1"/>
  <c r="AH344" i="9"/>
  <c r="AA344" i="9" s="1"/>
  <c r="N35" i="3"/>
  <c r="N93" i="3"/>
  <c r="N306" i="3"/>
  <c r="N98" i="3"/>
  <c r="N136" i="3"/>
  <c r="O74" i="3"/>
  <c r="O201" i="3"/>
  <c r="O57" i="3"/>
  <c r="AE179" i="9"/>
  <c r="AH570" i="9"/>
  <c r="AA570" i="9" s="1"/>
  <c r="AH587" i="9"/>
  <c r="AA587" i="9" s="1"/>
  <c r="AE94" i="9"/>
  <c r="AB94" i="9"/>
  <c r="AH270" i="9"/>
  <c r="AA270" i="9" s="1"/>
  <c r="AB114" i="9"/>
  <c r="AE114" i="9"/>
  <c r="AB34" i="9"/>
  <c r="AE34" i="9"/>
  <c r="AB448" i="9"/>
  <c r="AE448" i="9"/>
  <c r="AH166" i="9"/>
  <c r="AA166" i="9" s="1"/>
  <c r="AE164" i="9"/>
  <c r="AB164" i="9"/>
  <c r="AH490" i="9"/>
  <c r="AA490" i="9" s="1"/>
  <c r="AB383" i="9"/>
  <c r="AE383" i="9"/>
  <c r="AH348" i="9"/>
  <c r="AA348" i="9" s="1"/>
  <c r="AB635" i="9"/>
  <c r="AE635" i="9"/>
  <c r="AH109" i="11"/>
  <c r="AH47" i="11"/>
  <c r="AB271" i="11"/>
  <c r="O42" i="3"/>
  <c r="AH265" i="11"/>
  <c r="AH281" i="11"/>
  <c r="AD286" i="11"/>
  <c r="AE286" i="11"/>
  <c r="AH327" i="11"/>
  <c r="AD287" i="11"/>
  <c r="AE79" i="11"/>
  <c r="AD79" i="11"/>
  <c r="AH274" i="11"/>
  <c r="AH248" i="11"/>
  <c r="AH275" i="11"/>
  <c r="AH145" i="11"/>
  <c r="AB152" i="11"/>
  <c r="AA152" i="11"/>
  <c r="AA181" i="11"/>
  <c r="AB181" i="11"/>
  <c r="AB166" i="11"/>
  <c r="AA166" i="11"/>
  <c r="AH644" i="11"/>
  <c r="AA644" i="11" s="1"/>
  <c r="AH186" i="11"/>
  <c r="AB287" i="11"/>
  <c r="AH226" i="11"/>
  <c r="AH237" i="11"/>
  <c r="AH624" i="11"/>
  <c r="AH407" i="11"/>
  <c r="AH48" i="11"/>
  <c r="AH54" i="11"/>
  <c r="M193" i="3"/>
  <c r="AH232" i="11"/>
  <c r="AE452" i="11"/>
  <c r="AD452" i="11"/>
  <c r="AD270" i="11"/>
  <c r="AE270" i="11"/>
  <c r="AH182" i="11"/>
  <c r="AB314" i="11"/>
  <c r="AA314" i="11"/>
  <c r="AH164" i="11"/>
  <c r="AH171" i="11"/>
  <c r="AH333" i="11"/>
  <c r="AH56" i="11"/>
  <c r="AA46" i="11"/>
  <c r="AB46" i="11"/>
  <c r="AH41" i="11"/>
  <c r="AA70" i="11"/>
  <c r="AB70" i="11"/>
  <c r="AA291" i="11"/>
  <c r="AB291" i="11"/>
  <c r="AH444" i="11"/>
  <c r="AA551" i="11"/>
  <c r="AB551" i="11"/>
  <c r="AH150" i="11"/>
  <c r="AA315" i="11"/>
  <c r="AB315" i="11"/>
  <c r="AH39" i="11"/>
  <c r="AB72" i="11"/>
  <c r="AA72" i="11"/>
  <c r="AH128" i="11"/>
  <c r="AH413" i="11"/>
  <c r="AA413" i="11" s="1"/>
  <c r="AD271" i="11"/>
  <c r="AH170" i="11"/>
  <c r="AB236" i="11"/>
  <c r="AA236" i="11"/>
  <c r="AA298" i="11"/>
  <c r="AB298" i="11"/>
  <c r="AH209" i="11"/>
  <c r="AB155" i="11"/>
  <c r="AA155" i="11"/>
  <c r="M282" i="3"/>
  <c r="M118" i="3"/>
  <c r="O218" i="3"/>
  <c r="O126" i="3"/>
  <c r="O302" i="3"/>
  <c r="O159" i="3"/>
  <c r="O329" i="3"/>
  <c r="O237" i="3"/>
  <c r="O26" i="3"/>
  <c r="O282" i="3"/>
  <c r="O123" i="3"/>
  <c r="O64" i="3"/>
  <c r="O166" i="3"/>
  <c r="O136" i="3"/>
  <c r="O295" i="3"/>
  <c r="O134" i="3"/>
  <c r="O155" i="3"/>
  <c r="O325" i="3"/>
  <c r="O53" i="3"/>
  <c r="O184" i="3"/>
  <c r="O276" i="3"/>
  <c r="O277" i="3"/>
  <c r="O179" i="3"/>
  <c r="O163" i="3"/>
  <c r="O217" i="3"/>
  <c r="O199" i="3"/>
  <c r="O146" i="3"/>
  <c r="O318" i="3"/>
  <c r="O264" i="3"/>
  <c r="O63" i="3"/>
  <c r="O254" i="3"/>
  <c r="M218" i="3"/>
  <c r="M35" i="3"/>
  <c r="M152" i="3"/>
  <c r="O46" i="3"/>
  <c r="O337" i="3"/>
  <c r="O129" i="3"/>
  <c r="O324" i="3"/>
  <c r="O183" i="3"/>
  <c r="O170" i="3"/>
  <c r="O275" i="3"/>
  <c r="O147" i="3"/>
  <c r="O138" i="3"/>
  <c r="O320" i="3"/>
  <c r="O142" i="3"/>
  <c r="M106" i="3"/>
  <c r="M204" i="3"/>
  <c r="M96" i="3"/>
  <c r="M249" i="3"/>
  <c r="M165" i="3"/>
  <c r="O211" i="3"/>
  <c r="O265" i="3"/>
  <c r="O249" i="3"/>
  <c r="O169" i="3"/>
  <c r="O287" i="3"/>
  <c r="O185" i="3"/>
  <c r="O303" i="3"/>
  <c r="O242" i="3"/>
  <c r="O301" i="3"/>
  <c r="O132" i="3"/>
  <c r="O151" i="3"/>
  <c r="O193" i="3"/>
  <c r="O133" i="3"/>
  <c r="O113" i="3"/>
  <c r="O216" i="3"/>
  <c r="O261" i="3"/>
  <c r="O288" i="3"/>
  <c r="O259" i="3"/>
  <c r="O33" i="3"/>
  <c r="O300" i="3"/>
  <c r="O330" i="3"/>
  <c r="O99" i="3"/>
  <c r="O317" i="3"/>
  <c r="O279" i="3"/>
  <c r="O293" i="3"/>
  <c r="O173" i="3"/>
  <c r="O251" i="3"/>
  <c r="O308" i="3"/>
  <c r="O338" i="3"/>
  <c r="O331" i="3"/>
  <c r="O88" i="3"/>
  <c r="O280" i="3"/>
  <c r="O311" i="3"/>
  <c r="O157" i="3"/>
  <c r="O40" i="3"/>
  <c r="O109" i="3"/>
  <c r="O212" i="3"/>
  <c r="O278" i="3"/>
  <c r="O50" i="3"/>
  <c r="O148" i="3"/>
  <c r="M201" i="3"/>
  <c r="M109" i="3"/>
  <c r="M25" i="3"/>
  <c r="M216" i="3"/>
  <c r="M279" i="3"/>
  <c r="O245" i="3"/>
  <c r="O323" i="3"/>
  <c r="O82" i="3"/>
  <c r="O144" i="3"/>
  <c r="O91" i="3"/>
  <c r="O55" i="3"/>
  <c r="O310" i="3"/>
  <c r="O116" i="3"/>
  <c r="O235" i="3"/>
  <c r="O38" i="3"/>
  <c r="O127" i="3"/>
  <c r="O178" i="3"/>
  <c r="O222" i="3"/>
  <c r="O45" i="3"/>
  <c r="O75" i="3"/>
  <c r="O87" i="3"/>
  <c r="O258" i="3"/>
  <c r="O174" i="3"/>
  <c r="O62" i="3"/>
  <c r="O160" i="3"/>
  <c r="O72" i="3"/>
  <c r="O195" i="3"/>
  <c r="O124" i="3"/>
  <c r="O97" i="3"/>
  <c r="O266" i="3"/>
  <c r="O332" i="3"/>
  <c r="O189" i="3"/>
  <c r="O176" i="3"/>
  <c r="O165" i="3"/>
  <c r="O263" i="3"/>
  <c r="O187" i="3"/>
  <c r="O107" i="3"/>
  <c r="O274" i="3"/>
  <c r="O267" i="3"/>
  <c r="O154" i="3"/>
  <c r="O326" i="3"/>
  <c r="O98" i="3"/>
  <c r="O73" i="3"/>
  <c r="O262" i="3"/>
  <c r="O34" i="3"/>
  <c r="M107" i="3"/>
  <c r="M163" i="3"/>
  <c r="M176" i="3"/>
  <c r="M229" i="3"/>
  <c r="M308" i="3"/>
  <c r="O81" i="3"/>
  <c r="O152" i="3"/>
  <c r="O95" i="3"/>
  <c r="O290" i="3"/>
  <c r="O149" i="3"/>
  <c r="O196" i="3"/>
  <c r="O204" i="3"/>
  <c r="O319" i="3"/>
  <c r="O327" i="3"/>
  <c r="O336" i="3"/>
  <c r="O200" i="3"/>
  <c r="O27" i="3"/>
  <c r="O114" i="3"/>
  <c r="O112" i="3"/>
  <c r="O140" i="3"/>
  <c r="O283" i="3"/>
  <c r="O86" i="3"/>
  <c r="O44" i="3"/>
  <c r="O224" i="3"/>
  <c r="O257" i="3"/>
  <c r="O111" i="3"/>
  <c r="O335" i="3"/>
  <c r="O307" i="3"/>
  <c r="O291" i="3"/>
  <c r="O94" i="3"/>
  <c r="O250" i="3"/>
  <c r="O161" i="3"/>
  <c r="O296" i="3"/>
  <c r="O122" i="3"/>
  <c r="O232" i="3"/>
  <c r="O285" i="3"/>
  <c r="O299" i="3"/>
  <c r="O105" i="3"/>
  <c r="O106" i="3"/>
  <c r="O117" i="3"/>
  <c r="O220" i="3"/>
  <c r="O286" i="3"/>
  <c r="O58" i="3"/>
  <c r="O156" i="3"/>
  <c r="M266" i="3"/>
  <c r="M306" i="3"/>
  <c r="M78" i="3"/>
  <c r="M140" i="3"/>
  <c r="M76" i="3"/>
  <c r="O128" i="3"/>
  <c r="O110" i="3"/>
  <c r="O118" i="3"/>
  <c r="O32" i="3"/>
  <c r="O28" i="3"/>
  <c r="O115" i="3"/>
  <c r="O294" i="3"/>
  <c r="O120" i="3"/>
  <c r="O316" i="3"/>
  <c r="O150" i="3"/>
  <c r="O284" i="3"/>
  <c r="O246" i="3"/>
  <c r="O240" i="3"/>
  <c r="O171" i="3"/>
  <c r="O256" i="3"/>
  <c r="O121" i="3"/>
  <c r="O221" i="3"/>
  <c r="O215" i="3"/>
  <c r="O71" i="3"/>
  <c r="O153" i="3"/>
  <c r="O167" i="3"/>
  <c r="O194" i="3"/>
  <c r="O104" i="3"/>
  <c r="O281" i="3"/>
  <c r="O239" i="3"/>
  <c r="O248" i="3"/>
  <c r="O130" i="3"/>
  <c r="O43" i="3"/>
  <c r="O175" i="3"/>
  <c r="O202" i="3"/>
  <c r="O268" i="3"/>
  <c r="O272" i="3"/>
  <c r="O241" i="3"/>
  <c r="O253" i="3"/>
  <c r="O244" i="3"/>
  <c r="O181" i="3"/>
  <c r="O141" i="3"/>
  <c r="O180" i="3"/>
  <c r="O225" i="3"/>
  <c r="O52" i="3"/>
  <c r="M49" i="3"/>
  <c r="M288" i="3"/>
  <c r="M128" i="3"/>
  <c r="M206" i="3"/>
  <c r="O230" i="3"/>
  <c r="O188" i="3"/>
  <c r="O89" i="3"/>
  <c r="O292" i="3"/>
  <c r="O48" i="3"/>
  <c r="O238" i="3"/>
  <c r="O269" i="3"/>
  <c r="O90" i="3"/>
  <c r="O234" i="3"/>
  <c r="O21" i="3"/>
  <c r="O339" i="3"/>
  <c r="O139" i="3"/>
  <c r="O191" i="3"/>
  <c r="O313" i="3"/>
  <c r="O208" i="3"/>
  <c r="O273" i="3"/>
  <c r="O198" i="3"/>
  <c r="O209" i="3"/>
  <c r="O70" i="3"/>
  <c r="O226" i="3"/>
  <c r="O219" i="3"/>
  <c r="O22" i="3"/>
  <c r="O135" i="3"/>
  <c r="O312" i="3"/>
  <c r="O206" i="3"/>
  <c r="O24" i="3"/>
  <c r="O207" i="3"/>
  <c r="O243" i="3"/>
  <c r="O227" i="3"/>
  <c r="O30" i="3"/>
  <c r="O186" i="3"/>
  <c r="O77" i="3"/>
  <c r="O214" i="3"/>
  <c r="O35" i="3"/>
  <c r="O162" i="3"/>
  <c r="O334" i="3"/>
  <c r="O101" i="3"/>
  <c r="O84" i="3"/>
  <c r="O270" i="3"/>
  <c r="AA639" i="11"/>
  <c r="AB639" i="11"/>
  <c r="M301" i="3"/>
  <c r="M258" i="3"/>
  <c r="M126" i="3"/>
  <c r="M149" i="3"/>
  <c r="M175" i="3"/>
  <c r="M57" i="3"/>
  <c r="M171" i="3"/>
  <c r="M23" i="3"/>
  <c r="M213" i="3"/>
  <c r="M273" i="3"/>
  <c r="M138" i="3"/>
  <c r="M227" i="3"/>
  <c r="M169" i="3"/>
  <c r="M234" i="3"/>
  <c r="M55" i="3"/>
  <c r="M74" i="3"/>
  <c r="M160" i="3"/>
  <c r="M89" i="3"/>
  <c r="M290" i="3"/>
  <c r="M41" i="3"/>
  <c r="M173" i="3"/>
  <c r="M210" i="3"/>
  <c r="M188" i="3"/>
  <c r="M263" i="3"/>
  <c r="M254" i="3"/>
  <c r="M237" i="3"/>
  <c r="M338" i="3"/>
  <c r="M252" i="3"/>
  <c r="M239" i="3"/>
  <c r="M318" i="3"/>
  <c r="M154" i="3"/>
  <c r="M99" i="3"/>
  <c r="M190" i="3"/>
  <c r="M166" i="3"/>
  <c r="M228" i="3"/>
  <c r="M264" i="3"/>
  <c r="M240" i="3"/>
  <c r="M236" i="3"/>
  <c r="M326" i="3"/>
  <c r="M21" i="3"/>
  <c r="N176" i="3"/>
  <c r="N317" i="3"/>
  <c r="N335" i="3"/>
  <c r="N324" i="3"/>
  <c r="N24" i="3"/>
  <c r="N56" i="3"/>
  <c r="N264" i="3"/>
  <c r="N119" i="3"/>
  <c r="N320" i="3"/>
  <c r="N146" i="3"/>
  <c r="N43" i="3"/>
  <c r="N66" i="3"/>
  <c r="N187" i="3"/>
  <c r="N80" i="3"/>
  <c r="N270" i="3"/>
  <c r="N132" i="3"/>
  <c r="N183" i="3"/>
  <c r="N173" i="3"/>
  <c r="N313" i="3"/>
  <c r="N79" i="3"/>
  <c r="N49" i="3"/>
  <c r="N81" i="3"/>
  <c r="N309" i="3"/>
  <c r="N243" i="3"/>
  <c r="N65" i="3"/>
  <c r="N202" i="3"/>
  <c r="N30" i="3"/>
  <c r="N250" i="3"/>
  <c r="N225" i="3"/>
  <c r="N283" i="3"/>
  <c r="N217" i="3"/>
  <c r="N331" i="3"/>
  <c r="N167" i="3"/>
  <c r="N112" i="3"/>
  <c r="N152" i="3"/>
  <c r="N293" i="3"/>
  <c r="N308" i="3"/>
  <c r="N126" i="3"/>
  <c r="N70" i="3"/>
  <c r="N124" i="3"/>
  <c r="N216" i="3"/>
  <c r="N277" i="3"/>
  <c r="N92" i="3"/>
  <c r="N54" i="3"/>
  <c r="N87" i="3"/>
  <c r="M145" i="3"/>
  <c r="M189" i="3"/>
  <c r="M250" i="3"/>
  <c r="M268" i="3"/>
  <c r="M195" i="3"/>
  <c r="M63" i="3"/>
  <c r="M253" i="3"/>
  <c r="M69" i="3"/>
  <c r="M332" i="3"/>
  <c r="M323" i="3"/>
  <c r="M142" i="3"/>
  <c r="M299" i="3"/>
  <c r="M105" i="3"/>
  <c r="M277" i="3"/>
  <c r="M183" i="3"/>
  <c r="M71" i="3"/>
  <c r="M117" i="3"/>
  <c r="M95" i="3"/>
  <c r="M38" i="3"/>
  <c r="M137" i="3"/>
  <c r="M292" i="3"/>
  <c r="M329" i="3"/>
  <c r="M294" i="3"/>
  <c r="M111" i="3"/>
  <c r="M328" i="3"/>
  <c r="M51" i="3"/>
  <c r="M305" i="3"/>
  <c r="M43" i="3"/>
  <c r="M67" i="3"/>
  <c r="M275" i="3"/>
  <c r="M94" i="3"/>
  <c r="M303" i="3"/>
  <c r="M60" i="3"/>
  <c r="M100" i="3"/>
  <c r="M102" i="3"/>
  <c r="M136" i="3"/>
  <c r="M104" i="3"/>
  <c r="M90" i="3"/>
  <c r="M48" i="3"/>
  <c r="M272" i="3"/>
  <c r="N311" i="3"/>
  <c r="N261" i="3"/>
  <c r="N142" i="3"/>
  <c r="N240" i="3"/>
  <c r="N186" i="3"/>
  <c r="N107" i="3"/>
  <c r="N294" i="3"/>
  <c r="N172" i="3"/>
  <c r="N42" i="3"/>
  <c r="N163" i="3"/>
  <c r="N96" i="3"/>
  <c r="N102" i="3"/>
  <c r="N227" i="3"/>
  <c r="N289" i="3"/>
  <c r="N47" i="3"/>
  <c r="N223" i="3"/>
  <c r="N159" i="3"/>
  <c r="N114" i="3"/>
  <c r="N22" i="3"/>
  <c r="N212" i="3"/>
  <c r="N266" i="3"/>
  <c r="M226" i="3"/>
  <c r="M108" i="3"/>
  <c r="M134" i="3"/>
  <c r="M170" i="3"/>
  <c r="M284" i="3"/>
  <c r="M80" i="3"/>
  <c r="M97" i="3"/>
  <c r="M205" i="3"/>
  <c r="M271" i="3"/>
  <c r="M40" i="3"/>
  <c r="M267" i="3"/>
  <c r="M161" i="3"/>
  <c r="M321" i="3"/>
  <c r="M44" i="3"/>
  <c r="M293" i="3"/>
  <c r="M280" i="3"/>
  <c r="M79" i="3"/>
  <c r="M202" i="3"/>
  <c r="M31" i="3"/>
  <c r="M54" i="3"/>
  <c r="M187" i="3"/>
  <c r="M180" i="3"/>
  <c r="M219" i="3"/>
  <c r="M246" i="3"/>
  <c r="M127" i="3"/>
  <c r="M315" i="3"/>
  <c r="M244" i="3"/>
  <c r="M143" i="3"/>
  <c r="M310" i="3"/>
  <c r="M88" i="3"/>
  <c r="M192" i="3"/>
  <c r="M222" i="3"/>
  <c r="M330" i="3"/>
  <c r="M223" i="3"/>
  <c r="M211" i="3"/>
  <c r="M146" i="3"/>
  <c r="M115" i="3"/>
  <c r="M304" i="3"/>
  <c r="M113" i="3"/>
  <c r="M92" i="3"/>
  <c r="N316" i="3"/>
  <c r="N327" i="3"/>
  <c r="N282" i="3"/>
  <c r="N158" i="3"/>
  <c r="N45" i="3"/>
  <c r="N256" i="3"/>
  <c r="N229" i="3"/>
  <c r="N312" i="3"/>
  <c r="N71" i="3"/>
  <c r="N32" i="3"/>
  <c r="N58" i="3"/>
  <c r="N179" i="3"/>
  <c r="N69" i="3"/>
  <c r="N269" i="3"/>
  <c r="N125" i="3"/>
  <c r="N118" i="3"/>
  <c r="N131" i="3"/>
  <c r="N305" i="3"/>
  <c r="N68" i="3"/>
  <c r="N298" i="3"/>
  <c r="N239" i="3"/>
  <c r="N177" i="3"/>
  <c r="N130" i="3"/>
  <c r="N245" i="3"/>
  <c r="N196" i="3"/>
  <c r="N307" i="3"/>
  <c r="N275" i="3"/>
  <c r="N330" i="3"/>
  <c r="N94" i="3"/>
  <c r="N182" i="3"/>
  <c r="N134" i="3"/>
  <c r="N151" i="3"/>
  <c r="N149" i="3"/>
  <c r="N190" i="3"/>
  <c r="N295" i="3"/>
  <c r="N40" i="3"/>
  <c r="N280" i="3"/>
  <c r="N334" i="3"/>
  <c r="N193" i="3"/>
  <c r="N154" i="3"/>
  <c r="M32" i="3"/>
  <c r="M123" i="3"/>
  <c r="M298" i="3"/>
  <c r="M337" i="3"/>
  <c r="M260" i="3"/>
  <c r="M194" i="3"/>
  <c r="M85" i="3"/>
  <c r="M70" i="3"/>
  <c r="M247" i="3"/>
  <c r="M324" i="3"/>
  <c r="M322" i="3"/>
  <c r="M155" i="3"/>
  <c r="M139" i="3"/>
  <c r="M168" i="3"/>
  <c r="M269" i="3"/>
  <c r="M162" i="3"/>
  <c r="M132" i="3"/>
  <c r="M199" i="3"/>
  <c r="M84" i="3"/>
  <c r="M30" i="3"/>
  <c r="M130" i="3"/>
  <c r="M47" i="3"/>
  <c r="M217" i="3"/>
  <c r="M286" i="3"/>
  <c r="M103" i="3"/>
  <c r="M320" i="3"/>
  <c r="M156" i="3"/>
  <c r="M151" i="3"/>
  <c r="M56" i="3"/>
  <c r="M274" i="3"/>
  <c r="M135" i="3"/>
  <c r="M129" i="3"/>
  <c r="M114" i="3"/>
  <c r="M164" i="3"/>
  <c r="M200" i="3"/>
  <c r="M230" i="3"/>
  <c r="M270" i="3"/>
  <c r="M225" i="3"/>
  <c r="M174" i="3"/>
  <c r="M98" i="3"/>
  <c r="M309" i="3"/>
  <c r="M191" i="3"/>
  <c r="M53" i="3"/>
  <c r="M157" i="3"/>
  <c r="M186" i="3"/>
  <c r="M68" i="3"/>
  <c r="M319" i="3"/>
  <c r="M133" i="3"/>
  <c r="M221" i="3"/>
  <c r="M314" i="3"/>
  <c r="M141" i="3"/>
  <c r="M124" i="3"/>
  <c r="M93" i="3"/>
  <c r="M235" i="3"/>
  <c r="M65" i="3"/>
  <c r="M82" i="3"/>
  <c r="M232" i="3"/>
  <c r="M333" i="3"/>
  <c r="M291" i="3"/>
  <c r="M52" i="3"/>
  <c r="M181" i="3"/>
  <c r="M339" i="3"/>
  <c r="M121" i="3"/>
  <c r="M265" i="3"/>
  <c r="M262" i="3"/>
  <c r="M245" i="3"/>
  <c r="M209" i="3"/>
  <c r="M196" i="3"/>
  <c r="M241" i="3"/>
  <c r="M327" i="3"/>
  <c r="M120" i="3"/>
  <c r="M42" i="3"/>
  <c r="M24" i="3"/>
  <c r="M220" i="3"/>
  <c r="M28" i="3"/>
  <c r="M172" i="3"/>
  <c r="M198" i="3"/>
  <c r="M39" i="3"/>
  <c r="M208" i="3"/>
  <c r="M243" i="3"/>
  <c r="N184" i="3"/>
  <c r="N318" i="3"/>
  <c r="N31" i="3"/>
  <c r="N325" i="3"/>
  <c r="N194" i="3"/>
  <c r="N67" i="3"/>
  <c r="N272" i="3"/>
  <c r="N133" i="3"/>
  <c r="N328" i="3"/>
  <c r="N162" i="3"/>
  <c r="N53" i="3"/>
  <c r="N74" i="3"/>
  <c r="N195" i="3"/>
  <c r="N91" i="3"/>
  <c r="N290" i="3"/>
  <c r="N145" i="3"/>
  <c r="N191" i="3"/>
  <c r="N178" i="3"/>
  <c r="N321" i="3"/>
  <c r="N89" i="3"/>
  <c r="N166" i="3"/>
  <c r="N249" i="3"/>
  <c r="N333" i="3"/>
  <c r="N286" i="3"/>
  <c r="N253" i="3"/>
  <c r="N161" i="3"/>
  <c r="N88" i="3"/>
  <c r="N153" i="3"/>
  <c r="N137" i="3"/>
  <c r="N299" i="3"/>
  <c r="N86" i="3"/>
  <c r="N122" i="3"/>
  <c r="N165" i="3"/>
  <c r="N180" i="3"/>
  <c r="N301" i="3"/>
  <c r="N135" i="3"/>
  <c r="N300" i="3"/>
  <c r="N292" i="3"/>
  <c r="N188" i="3"/>
  <c r="N263" i="3"/>
  <c r="N288" i="3"/>
  <c r="N175" i="3"/>
  <c r="M153" i="3"/>
  <c r="M197" i="3"/>
  <c r="M110" i="3"/>
  <c r="M276" i="3"/>
  <c r="M215" i="3"/>
  <c r="M73" i="3"/>
  <c r="M261" i="3"/>
  <c r="M251" i="3"/>
  <c r="M29" i="3"/>
  <c r="M37" i="3"/>
  <c r="M150" i="3"/>
  <c r="M22" i="3"/>
  <c r="M33" i="3"/>
  <c r="M285" i="3"/>
  <c r="M185" i="3"/>
  <c r="M81" i="3"/>
  <c r="M289" i="3"/>
  <c r="M177" i="3"/>
  <c r="M46" i="3"/>
  <c r="M144" i="3"/>
  <c r="M300" i="3"/>
  <c r="M27" i="3"/>
  <c r="M238" i="3"/>
  <c r="M119" i="3"/>
  <c r="M336" i="3"/>
  <c r="M61" i="3"/>
  <c r="M259" i="3"/>
  <c r="M302" i="3"/>
  <c r="M77" i="3"/>
  <c r="M224" i="3"/>
  <c r="M295" i="3"/>
  <c r="M331" i="3"/>
  <c r="M287" i="3"/>
  <c r="M179" i="3"/>
  <c r="M50" i="3"/>
  <c r="M26" i="3"/>
  <c r="M278" i="3"/>
  <c r="M58" i="3"/>
  <c r="M297" i="3"/>
  <c r="M248" i="3"/>
  <c r="N319" i="3"/>
  <c r="N262" i="3"/>
  <c r="N150" i="3"/>
  <c r="N224" i="3"/>
  <c r="N248" i="3"/>
  <c r="N228" i="3"/>
  <c r="N304" i="3"/>
  <c r="N314" i="3"/>
  <c r="N21" i="3"/>
  <c r="N50" i="3"/>
  <c r="N171" i="3"/>
  <c r="N59" i="3"/>
  <c r="N268" i="3"/>
  <c r="N111" i="3"/>
  <c r="N110" i="3"/>
  <c r="N235" i="3"/>
  <c r="N297" i="3"/>
  <c r="N57" i="3"/>
  <c r="N278" i="3"/>
  <c r="N231" i="3"/>
  <c r="N284" i="3"/>
  <c r="N46" i="3"/>
  <c r="N138" i="3"/>
  <c r="N241" i="3"/>
  <c r="N160" i="3"/>
  <c r="N285" i="3"/>
  <c r="N258" i="3"/>
  <c r="N213" i="3"/>
  <c r="N339" i="3"/>
  <c r="N198" i="3"/>
  <c r="N259" i="3"/>
  <c r="N265" i="3"/>
  <c r="N78" i="3"/>
  <c r="N279" i="3"/>
  <c r="N103" i="3"/>
  <c r="N174" i="3"/>
  <c r="N139" i="3"/>
  <c r="N62" i="3"/>
  <c r="N181" i="3"/>
  <c r="N209" i="3"/>
  <c r="N226" i="3"/>
  <c r="N242" i="3"/>
  <c r="N168" i="3"/>
  <c r="N274" i="3"/>
  <c r="N323" i="3"/>
  <c r="M207" i="3"/>
  <c r="M316" i="3"/>
  <c r="M167" i="3"/>
  <c r="M75" i="3"/>
  <c r="M62" i="3"/>
  <c r="M335" i="3"/>
  <c r="M83" i="3"/>
  <c r="M281" i="3"/>
  <c r="M147" i="3"/>
  <c r="M131" i="3"/>
  <c r="M87" i="3"/>
  <c r="M325" i="3"/>
  <c r="M159" i="3"/>
  <c r="M125" i="3"/>
  <c r="M257" i="3"/>
  <c r="M214" i="3"/>
  <c r="M86" i="3"/>
  <c r="M112" i="3"/>
  <c r="M36" i="3"/>
  <c r="M313" i="3"/>
  <c r="M101" i="3"/>
  <c r="M45" i="3"/>
  <c r="M312" i="3"/>
  <c r="M148" i="3"/>
  <c r="M307" i="3"/>
  <c r="M7" i="3"/>
  <c r="E6" i="3" s="1"/>
  <c r="E9" i="3" s="1"/>
  <c r="M116" i="3"/>
  <c r="M233" i="3"/>
  <c r="M212" i="3"/>
  <c r="M158" i="3"/>
  <c r="M34" i="3"/>
  <c r="M256" i="3"/>
  <c r="M296" i="3"/>
  <c r="M184" i="3"/>
  <c r="M91" i="3"/>
  <c r="M242" i="3"/>
  <c r="M334" i="3"/>
  <c r="M178" i="3"/>
  <c r="M66" i="3"/>
  <c r="M182" i="3"/>
  <c r="N129" i="3"/>
  <c r="N200" i="3"/>
  <c r="N60" i="3"/>
  <c r="N52" i="3"/>
  <c r="N84" i="3"/>
  <c r="N237" i="3"/>
  <c r="N156" i="3"/>
  <c r="N26" i="3"/>
  <c r="N147" i="3"/>
  <c r="N27" i="3"/>
  <c r="N205" i="3"/>
  <c r="N75" i="3"/>
  <c r="N90" i="3"/>
  <c r="N211" i="3"/>
  <c r="N116" i="3"/>
  <c r="N25" i="3"/>
  <c r="N234" i="3"/>
  <c r="N207" i="3"/>
  <c r="N221" i="3"/>
  <c r="N337" i="3"/>
  <c r="N117" i="3"/>
  <c r="N257" i="3"/>
  <c r="N63" i="3"/>
  <c r="N38" i="3"/>
  <c r="N97" i="3"/>
  <c r="N233" i="3"/>
  <c r="N128" i="3"/>
  <c r="N28" i="3"/>
  <c r="N72" i="3"/>
  <c r="N296" i="3"/>
  <c r="N123" i="3"/>
  <c r="N310" i="3"/>
  <c r="N251" i="3"/>
  <c r="N252" i="3"/>
  <c r="N104" i="3"/>
  <c r="N271" i="3"/>
  <c r="N120" i="3"/>
  <c r="N141" i="3"/>
  <c r="N108" i="3"/>
  <c r="N48" i="3"/>
  <c r="N255" i="3"/>
  <c r="N55" i="3"/>
  <c r="N61" i="3"/>
  <c r="N105" i="3"/>
  <c r="N83" i="3"/>
  <c r="AB653" i="8"/>
  <c r="AE653" i="8"/>
  <c r="AH654" i="8"/>
  <c r="AA654" i="8" s="1"/>
  <c r="AH641" i="9"/>
  <c r="AA641" i="9" s="1"/>
  <c r="AE640" i="9"/>
  <c r="AB640" i="9"/>
  <c r="AB644" i="11"/>
  <c r="AH645" i="11"/>
  <c r="AE392" i="11"/>
  <c r="AD392" i="11"/>
  <c r="AD140" i="11"/>
  <c r="AE140" i="11"/>
  <c r="AH257" i="11"/>
  <c r="AH31" i="11"/>
  <c r="AE165" i="11"/>
  <c r="AD165" i="11"/>
  <c r="AE118" i="11"/>
  <c r="AD118" i="11"/>
  <c r="AE157" i="11"/>
  <c r="AD157" i="11"/>
  <c r="AB47" i="11"/>
  <c r="AA47" i="11"/>
  <c r="AA45" i="11"/>
  <c r="AB45" i="11"/>
  <c r="AH632" i="11"/>
  <c r="AA632" i="11" s="1"/>
  <c r="AB413" i="11"/>
  <c r="AH44" i="11"/>
  <c r="AH634" i="11"/>
  <c r="AA634" i="11" s="1"/>
  <c r="AE554" i="11"/>
  <c r="AD554" i="11"/>
  <c r="AD587" i="11"/>
  <c r="AE193" i="11"/>
  <c r="AD193" i="11"/>
  <c r="AH627" i="11"/>
  <c r="AA627" i="11" s="1"/>
  <c r="AA51" i="11"/>
  <c r="AB51" i="11"/>
  <c r="AA41" i="11"/>
  <c r="AB41" i="11"/>
  <c r="AH626" i="11"/>
  <c r="AB634" i="11"/>
  <c r="AH618" i="11"/>
  <c r="AA637" i="11"/>
  <c r="AB637" i="11"/>
  <c r="AH631" i="11"/>
  <c r="AA624" i="11"/>
  <c r="AB624" i="11"/>
  <c r="AH642" i="11"/>
  <c r="AB640" i="11"/>
  <c r="AA640" i="11"/>
  <c r="AH622" i="11"/>
  <c r="AD628" i="11"/>
  <c r="AE628" i="11"/>
  <c r="AH629" i="11"/>
  <c r="AH643" i="11"/>
  <c r="AH641" i="11"/>
  <c r="AH635" i="11"/>
  <c r="AH633" i="11"/>
  <c r="AH623" i="11"/>
  <c r="AH638" i="11"/>
  <c r="AH142" i="9"/>
  <c r="AA142" i="9" s="1"/>
  <c r="AH319" i="9"/>
  <c r="AA319" i="9" s="1"/>
  <c r="AH410" i="9"/>
  <c r="AA410" i="9" s="1"/>
  <c r="AH411" i="9"/>
  <c r="AA411" i="9" s="1"/>
  <c r="AH71" i="9"/>
  <c r="AA71" i="9" s="1"/>
  <c r="AB576" i="9"/>
  <c r="AE576" i="9"/>
  <c r="AH150" i="9"/>
  <c r="AA150" i="9" s="1"/>
  <c r="AE505" i="9"/>
  <c r="AB505" i="9"/>
  <c r="AE570" i="9"/>
  <c r="AB570" i="9"/>
  <c r="AB554" i="9"/>
  <c r="AE554" i="9"/>
  <c r="AE56" i="9"/>
  <c r="AB56" i="9"/>
  <c r="AB589" i="9"/>
  <c r="AE589" i="9"/>
  <c r="AB617" i="9"/>
  <c r="AE617" i="9"/>
  <c r="AB460" i="9"/>
  <c r="AE460" i="9"/>
  <c r="AE39" i="9"/>
  <c r="AB39" i="9"/>
  <c r="AB516" i="9"/>
  <c r="AE516" i="9"/>
  <c r="AE181" i="9"/>
  <c r="AB181" i="9"/>
  <c r="AE53" i="9"/>
  <c r="AB53" i="9"/>
  <c r="AE252" i="9"/>
  <c r="AB252" i="9"/>
  <c r="AB459" i="9"/>
  <c r="AE459" i="9"/>
  <c r="AH312" i="9"/>
  <c r="AA312" i="9" s="1"/>
  <c r="AH630" i="9"/>
  <c r="AA630" i="9" s="1"/>
  <c r="AE630" i="9" s="1"/>
  <c r="AH639" i="9"/>
  <c r="AA639" i="9" s="1"/>
  <c r="AB639" i="9" s="1"/>
  <c r="AE559" i="9"/>
  <c r="AB559" i="9"/>
  <c r="AB276" i="9"/>
  <c r="AE276" i="9"/>
  <c r="AH420" i="9"/>
  <c r="AA420" i="9" s="1"/>
  <c r="AH519" i="9"/>
  <c r="AA519" i="9" s="1"/>
  <c r="AH152" i="9"/>
  <c r="AA152" i="9" s="1"/>
  <c r="AH489" i="9"/>
  <c r="AA489" i="9" s="1"/>
  <c r="AH55" i="9"/>
  <c r="AA55" i="9" s="1"/>
  <c r="AH572" i="9"/>
  <c r="AA572" i="9" s="1"/>
  <c r="AH159" i="9"/>
  <c r="AA159" i="9" s="1"/>
  <c r="AH206" i="9"/>
  <c r="AA206" i="9" s="1"/>
  <c r="AH321" i="9"/>
  <c r="AA321" i="9" s="1"/>
  <c r="AH579" i="9"/>
  <c r="AA579" i="9" s="1"/>
  <c r="AH558" i="9"/>
  <c r="AA558" i="9" s="1"/>
  <c r="AH633" i="9"/>
  <c r="AA633" i="9" s="1"/>
  <c r="AB584" i="9"/>
  <c r="AE584" i="9"/>
  <c r="AB613" i="9"/>
  <c r="AE613" i="9"/>
  <c r="AH128" i="9"/>
  <c r="AA128" i="9" s="1"/>
  <c r="AH561" i="9"/>
  <c r="AA561" i="9" s="1"/>
  <c r="AH229" i="9"/>
  <c r="AA229" i="9" s="1"/>
  <c r="AH26" i="9"/>
  <c r="AA26" i="9" s="1"/>
  <c r="AH414" i="9"/>
  <c r="AA414" i="9" s="1"/>
  <c r="AH515" i="9"/>
  <c r="AA515" i="9" s="1"/>
  <c r="AH615" i="9"/>
  <c r="AA615" i="9" s="1"/>
  <c r="AH177" i="9"/>
  <c r="AA177" i="9" s="1"/>
  <c r="AH405" i="9"/>
  <c r="AA405" i="9" s="1"/>
  <c r="AH440" i="9"/>
  <c r="AA440" i="9" s="1"/>
  <c r="AE574" i="9"/>
  <c r="AB574" i="9"/>
  <c r="AB394" i="9"/>
  <c r="AE394" i="9"/>
  <c r="AE553" i="9"/>
  <c r="AB553" i="9"/>
  <c r="AB23" i="9"/>
  <c r="AE23" i="9"/>
  <c r="AE612" i="9"/>
  <c r="AB612" i="9"/>
  <c r="AE281" i="9"/>
  <c r="AB281" i="9"/>
  <c r="AB140" i="9"/>
  <c r="AE140" i="9"/>
  <c r="AH257" i="9"/>
  <c r="AA257" i="9" s="1"/>
  <c r="AB308" i="9"/>
  <c r="AE308" i="9"/>
  <c r="AE169" i="9"/>
  <c r="AB169" i="9"/>
  <c r="AE581" i="9"/>
  <c r="AB581" i="9"/>
  <c r="AB158" i="9"/>
  <c r="AE158" i="9"/>
  <c r="AH324" i="9"/>
  <c r="AA324" i="9" s="1"/>
  <c r="AB406" i="9"/>
  <c r="AE406" i="9"/>
  <c r="AE231" i="9"/>
  <c r="AB231" i="9"/>
  <c r="AE537" i="9"/>
  <c r="AB537" i="9"/>
  <c r="AH552" i="9"/>
  <c r="AA552" i="9" s="1"/>
  <c r="AB261" i="9"/>
  <c r="AE261" i="9"/>
  <c r="AE350" i="9"/>
  <c r="AB350" i="9"/>
  <c r="AE565" i="9"/>
  <c r="AB565" i="9"/>
  <c r="AH637" i="9"/>
  <c r="AA637" i="9" s="1"/>
  <c r="AE637" i="9" s="1"/>
  <c r="AH622" i="9"/>
  <c r="AA622" i="9" s="1"/>
  <c r="AE622" i="9" s="1"/>
  <c r="AH623" i="9"/>
  <c r="AA623" i="9" s="1"/>
  <c r="AB623" i="9" s="1"/>
  <c r="AH619" i="9"/>
  <c r="AA619" i="9" s="1"/>
  <c r="AB619" i="9" s="1"/>
  <c r="AE274" i="9"/>
  <c r="AB274" i="9"/>
  <c r="AB586" i="9"/>
  <c r="AE586" i="9"/>
  <c r="AH22" i="9"/>
  <c r="AA22" i="9" s="1"/>
  <c r="AH44" i="9"/>
  <c r="AA44" i="9" s="1"/>
  <c r="AH197" i="9"/>
  <c r="AA197" i="9" s="1"/>
  <c r="AH51" i="9"/>
  <c r="AA51" i="9" s="1"/>
  <c r="AH436" i="9"/>
  <c r="AA436" i="9" s="1"/>
  <c r="AH358" i="9"/>
  <c r="AA358" i="9" s="1"/>
  <c r="AH241" i="9"/>
  <c r="AA241" i="9" s="1"/>
  <c r="AH512" i="9"/>
  <c r="AA512" i="9" s="1"/>
  <c r="AH566" i="9"/>
  <c r="AA566" i="9" s="1"/>
  <c r="AH151" i="9"/>
  <c r="AA151" i="9" s="1"/>
  <c r="AH254" i="9"/>
  <c r="AA254" i="9" s="1"/>
  <c r="AH418" i="9"/>
  <c r="AA418" i="9" s="1"/>
  <c r="AH155" i="9"/>
  <c r="AA155" i="9" s="1"/>
  <c r="AH401" i="9"/>
  <c r="AA401" i="9" s="1"/>
  <c r="AH618" i="9"/>
  <c r="AA618" i="9" s="1"/>
  <c r="AH634" i="9"/>
  <c r="AA634" i="9" s="1"/>
  <c r="AH625" i="9"/>
  <c r="AA625" i="9" s="1"/>
  <c r="AB630" i="9"/>
  <c r="AE639" i="9"/>
  <c r="AB633" i="9"/>
  <c r="AE633" i="9"/>
  <c r="AH620" i="9"/>
  <c r="AA620" i="9" s="1"/>
  <c r="AB624" i="9"/>
  <c r="AE624" i="9"/>
  <c r="AH626" i="9"/>
  <c r="AA626" i="9" s="1"/>
  <c r="AH614" i="9"/>
  <c r="AA614" i="9" s="1"/>
  <c r="AH627" i="9"/>
  <c r="AA627" i="9" s="1"/>
  <c r="AH638" i="9"/>
  <c r="AA638" i="9" s="1"/>
  <c r="AH629" i="9"/>
  <c r="AA629" i="9" s="1"/>
  <c r="AH636" i="9"/>
  <c r="AA636" i="9" s="1"/>
  <c r="AH631" i="9"/>
  <c r="AA631" i="9" s="1"/>
  <c r="AH628" i="9"/>
  <c r="AA628" i="9" s="1"/>
  <c r="AB625" i="8"/>
  <c r="AE625" i="8"/>
  <c r="AB323" i="8"/>
  <c r="AE323" i="8"/>
  <c r="AB645" i="8"/>
  <c r="AE645" i="8"/>
  <c r="AH34" i="8"/>
  <c r="AA34" i="8" s="1"/>
  <c r="AH592" i="8"/>
  <c r="AA592" i="8" s="1"/>
  <c r="AH275" i="8"/>
  <c r="AA275" i="8" s="1"/>
  <c r="AH580" i="8"/>
  <c r="AA580" i="8" s="1"/>
  <c r="AH595" i="8"/>
  <c r="AA595" i="8" s="1"/>
  <c r="AH589" i="8"/>
  <c r="AA589" i="8" s="1"/>
  <c r="AH346" i="8"/>
  <c r="AA346" i="8" s="1"/>
  <c r="AH92" i="8"/>
  <c r="AA92" i="8" s="1"/>
  <c r="AH567" i="8"/>
  <c r="AA567" i="8" s="1"/>
  <c r="AH288" i="8"/>
  <c r="AA288" i="8" s="1"/>
  <c r="AH601" i="8"/>
  <c r="AA601" i="8" s="1"/>
  <c r="AE340" i="8"/>
  <c r="AB340" i="8"/>
  <c r="AB593" i="8"/>
  <c r="AE593" i="8"/>
  <c r="AB280" i="8"/>
  <c r="AE280" i="8"/>
  <c r="AB572" i="8"/>
  <c r="AE572" i="8"/>
  <c r="AB148" i="8"/>
  <c r="AE148" i="8"/>
  <c r="AB596" i="8"/>
  <c r="AE596" i="8"/>
  <c r="AB321" i="8"/>
  <c r="AE321" i="8"/>
  <c r="AE164" i="8"/>
  <c r="AB164" i="8"/>
  <c r="AE609" i="8"/>
  <c r="AB609" i="8"/>
  <c r="AE32" i="8"/>
  <c r="AB32" i="8"/>
  <c r="AH563" i="8"/>
  <c r="AA563" i="8" s="1"/>
  <c r="AB619" i="8"/>
  <c r="AE619" i="8"/>
  <c r="AH628" i="8"/>
  <c r="AA628" i="8" s="1"/>
  <c r="AH485" i="8"/>
  <c r="AA485" i="8" s="1"/>
  <c r="AH624" i="8"/>
  <c r="AA624" i="8" s="1"/>
  <c r="AB613" i="8"/>
  <c r="AE613" i="8"/>
  <c r="AH644" i="8"/>
  <c r="AA644" i="8" s="1"/>
  <c r="AB644" i="8" s="1"/>
  <c r="AB569" i="8"/>
  <c r="AE569" i="8"/>
  <c r="AH621" i="8"/>
  <c r="AA621" i="8" s="1"/>
  <c r="AH565" i="8"/>
  <c r="AA565" i="8" s="1"/>
  <c r="AB616" i="8"/>
  <c r="AE616" i="8"/>
  <c r="AB301" i="8"/>
  <c r="AE301" i="8"/>
  <c r="AE243" i="8"/>
  <c r="AB243" i="8"/>
  <c r="AH43" i="8"/>
  <c r="AA43" i="8" s="1"/>
  <c r="AB560" i="8"/>
  <c r="AE560" i="8"/>
  <c r="AE271" i="8"/>
  <c r="AB271" i="8"/>
  <c r="AH290" i="8"/>
  <c r="AA290" i="8" s="1"/>
  <c r="AB604" i="8"/>
  <c r="AE604" i="8"/>
  <c r="AE617" i="8"/>
  <c r="AB617" i="8"/>
  <c r="AH576" i="8"/>
  <c r="AA576" i="8" s="1"/>
  <c r="AH344" i="8"/>
  <c r="AA344" i="8" s="1"/>
  <c r="AH238" i="8"/>
  <c r="AA238" i="8" s="1"/>
  <c r="AH599" i="8"/>
  <c r="AA599" i="8" s="1"/>
  <c r="AH439" i="8"/>
  <c r="AA439" i="8" s="1"/>
  <c r="AH99" i="8"/>
  <c r="AA99" i="8" s="1"/>
  <c r="AH600" i="8"/>
  <c r="AA600" i="8" s="1"/>
  <c r="AH127" i="8"/>
  <c r="AA127" i="8" s="1"/>
  <c r="AH282" i="8"/>
  <c r="AA282" i="8" s="1"/>
  <c r="AH30" i="8"/>
  <c r="AA30" i="8" s="1"/>
  <c r="AH297" i="8"/>
  <c r="AA297" i="8" s="1"/>
  <c r="AB136" i="8"/>
  <c r="AE136" i="8"/>
  <c r="AB234" i="8"/>
  <c r="AE234" i="8"/>
  <c r="AB206" i="8"/>
  <c r="AE206" i="8"/>
  <c r="AE336" i="8"/>
  <c r="AB336" i="8"/>
  <c r="AB304" i="8"/>
  <c r="AE304" i="8"/>
  <c r="AB111" i="8"/>
  <c r="AE111" i="8"/>
  <c r="AE286" i="8"/>
  <c r="AB286" i="8"/>
  <c r="AE307" i="8"/>
  <c r="AB307" i="8"/>
  <c r="AE507" i="8"/>
  <c r="AB507" i="8"/>
  <c r="AE28" i="8"/>
  <c r="AB28" i="8"/>
  <c r="AH236" i="8"/>
  <c r="AA236" i="8" s="1"/>
  <c r="AB489" i="8"/>
  <c r="AE489" i="8"/>
  <c r="AE216" i="8"/>
  <c r="AB216" i="8"/>
  <c r="AH611" i="8"/>
  <c r="AA611" i="8" s="1"/>
  <c r="AB119" i="8"/>
  <c r="AE119" i="8"/>
  <c r="AH649" i="8"/>
  <c r="AA649" i="8" s="1"/>
  <c r="AB649" i="8" s="1"/>
  <c r="AH636" i="8"/>
  <c r="AA636" i="8" s="1"/>
  <c r="AB636" i="8" s="1"/>
  <c r="AB574" i="8"/>
  <c r="AE574" i="8"/>
  <c r="AB630" i="8"/>
  <c r="AE630" i="8"/>
  <c r="AB573" i="8"/>
  <c r="AE573" i="8"/>
  <c r="AH26" i="8"/>
  <c r="AA26" i="8" s="1"/>
  <c r="AB602" i="8"/>
  <c r="AE602" i="8"/>
  <c r="AB330" i="8"/>
  <c r="AE330" i="8"/>
  <c r="AE577" i="8"/>
  <c r="AB577" i="8"/>
  <c r="AB629" i="8"/>
  <c r="AE629" i="8"/>
  <c r="AB581" i="8"/>
  <c r="AE581" i="8"/>
  <c r="AH268" i="8"/>
  <c r="AA268" i="8" s="1"/>
  <c r="AH575" i="8"/>
  <c r="AA575" i="8" s="1"/>
  <c r="AH540" i="8"/>
  <c r="AA540" i="8" s="1"/>
  <c r="AH52" i="8"/>
  <c r="AA52" i="8" s="1"/>
  <c r="AH633" i="8"/>
  <c r="AA633" i="8" s="1"/>
  <c r="AE642" i="8"/>
  <c r="AB642" i="8"/>
  <c r="AE643" i="8"/>
  <c r="AB643" i="8"/>
  <c r="AB632" i="8"/>
  <c r="AE632" i="8"/>
  <c r="AH652" i="8"/>
  <c r="AA652" i="8" s="1"/>
  <c r="AE641" i="8"/>
  <c r="AB641" i="8"/>
  <c r="AH631" i="8"/>
  <c r="AA631" i="8" s="1"/>
  <c r="AH651" i="8"/>
  <c r="AA651" i="8" s="1"/>
  <c r="AB640" i="8"/>
  <c r="AE640" i="8"/>
  <c r="AE637" i="8"/>
  <c r="AB637" i="8"/>
  <c r="AH635" i="8"/>
  <c r="AA635" i="8" s="1"/>
  <c r="AH639" i="8"/>
  <c r="AA639" i="8" s="1"/>
  <c r="AH627" i="8"/>
  <c r="AA627" i="8" s="1"/>
  <c r="AB647" i="8"/>
  <c r="AE647" i="8"/>
  <c r="AB646" i="8"/>
  <c r="AE646" i="8"/>
  <c r="AB638" i="8"/>
  <c r="AE638" i="8"/>
  <c r="AH650" i="8"/>
  <c r="AA650" i="8" s="1"/>
  <c r="E14" i="11"/>
  <c r="E14" i="9"/>
  <c r="M18" i="3"/>
  <c r="O18" i="3"/>
  <c r="N18" i="3"/>
  <c r="AB648" i="11" l="1"/>
  <c r="AA249" i="11"/>
  <c r="AB249" i="11"/>
  <c r="AD648" i="11"/>
  <c r="AD599" i="11"/>
  <c r="AE599" i="11"/>
  <c r="AE501" i="11"/>
  <c r="AD501" i="11"/>
  <c r="AB501" i="11"/>
  <c r="AE189" i="11"/>
  <c r="AD189" i="11"/>
  <c r="AE66" i="11"/>
  <c r="AD66" i="11"/>
  <c r="AE159" i="11"/>
  <c r="AD159" i="11"/>
  <c r="AE144" i="11"/>
  <c r="AD144" i="11"/>
  <c r="AD462" i="11"/>
  <c r="AA572" i="11"/>
  <c r="AB572" i="11"/>
  <c r="AA336" i="11"/>
  <c r="AB336" i="11"/>
  <c r="AD523" i="11"/>
  <c r="AE523" i="11"/>
  <c r="AA356" i="11"/>
  <c r="AB356" i="11"/>
  <c r="AD497" i="11"/>
  <c r="AE497" i="11"/>
  <c r="AB60" i="11"/>
  <c r="AA455" i="11"/>
  <c r="AB455" i="11"/>
  <c r="AA335" i="11"/>
  <c r="AB335" i="11"/>
  <c r="AE341" i="11"/>
  <c r="AD341" i="11"/>
  <c r="AE38" i="11"/>
  <c r="AD38" i="11"/>
  <c r="AD63" i="11"/>
  <c r="AE63" i="11"/>
  <c r="AA96" i="11"/>
  <c r="AB96" i="11"/>
  <c r="AB63" i="11"/>
  <c r="AD217" i="11"/>
  <c r="AE217" i="11"/>
  <c r="AB651" i="11"/>
  <c r="AA651" i="11"/>
  <c r="AB647" i="11"/>
  <c r="AA647" i="11"/>
  <c r="AE356" i="9"/>
  <c r="AE471" i="9"/>
  <c r="AE540" i="9"/>
  <c r="AB458" i="9"/>
  <c r="AE32" i="9"/>
  <c r="AB156" i="9"/>
  <c r="AE156" i="9"/>
  <c r="AE43" i="9"/>
  <c r="AB43" i="9"/>
  <c r="AB292" i="9"/>
  <c r="AE292" i="9"/>
  <c r="AB643" i="9"/>
  <c r="AE643" i="9"/>
  <c r="AB490" i="8"/>
  <c r="AB513" i="8"/>
  <c r="AB360" i="8"/>
  <c r="AE360" i="8"/>
  <c r="AB175" i="8"/>
  <c r="AE175" i="8"/>
  <c r="AE342" i="8"/>
  <c r="AB342" i="8"/>
  <c r="AB314" i="8"/>
  <c r="AE314" i="8"/>
  <c r="AE123" i="8"/>
  <c r="AB123" i="8"/>
  <c r="AB54" i="8"/>
  <c r="AE54" i="8"/>
  <c r="AB408" i="8"/>
  <c r="AE408" i="8"/>
  <c r="AB517" i="8"/>
  <c r="AE517" i="8"/>
  <c r="AB389" i="8"/>
  <c r="AE389" i="8"/>
  <c r="AB434" i="8"/>
  <c r="AB462" i="8"/>
  <c r="AE462" i="8"/>
  <c r="AB190" i="8"/>
  <c r="AE190" i="8"/>
  <c r="AB245" i="8"/>
  <c r="AE245" i="8"/>
  <c r="AB53" i="8"/>
  <c r="AE53" i="8"/>
  <c r="AB253" i="8"/>
  <c r="AE253" i="8"/>
  <c r="AB231" i="8"/>
  <c r="AE231" i="8"/>
  <c r="AB110" i="8"/>
  <c r="AE110" i="8"/>
  <c r="AB553" i="8"/>
  <c r="AE553" i="8"/>
  <c r="AB590" i="8"/>
  <c r="AE590" i="8"/>
  <c r="AE222" i="8"/>
  <c r="AB222" i="8"/>
  <c r="AB554" i="8"/>
  <c r="AE554" i="8"/>
  <c r="AB66" i="8"/>
  <c r="AE66" i="8"/>
  <c r="AB329" i="8"/>
  <c r="AE329" i="8"/>
  <c r="AB250" i="8"/>
  <c r="AE250" i="8"/>
  <c r="AB626" i="8"/>
  <c r="AE626" i="8"/>
  <c r="AE656" i="8"/>
  <c r="AB656" i="8"/>
  <c r="AA460" i="11"/>
  <c r="AD460" i="11" s="1"/>
  <c r="AB451" i="11"/>
  <c r="AA585" i="11"/>
  <c r="AB585" i="11"/>
  <c r="AA434" i="11"/>
  <c r="AB434" i="11"/>
  <c r="AA365" i="11"/>
  <c r="AB365" i="11"/>
  <c r="AA238" i="11"/>
  <c r="AB238" i="11"/>
  <c r="AA489" i="11"/>
  <c r="AB489" i="11"/>
  <c r="AE485" i="11"/>
  <c r="AD485" i="11"/>
  <c r="AD22" i="11"/>
  <c r="AE22" i="11"/>
  <c r="AA435" i="11"/>
  <c r="AB435" i="11"/>
  <c r="AE616" i="11"/>
  <c r="AD616" i="11"/>
  <c r="AA212" i="11"/>
  <c r="AB212" i="11"/>
  <c r="AA539" i="11"/>
  <c r="AB539" i="11"/>
  <c r="AA266" i="11"/>
  <c r="AB266" i="11"/>
  <c r="AA113" i="11"/>
  <c r="AB113" i="11"/>
  <c r="AB388" i="11"/>
  <c r="AA388" i="11"/>
  <c r="AA543" i="11"/>
  <c r="AB543" i="11"/>
  <c r="AE541" i="11"/>
  <c r="AD541" i="11"/>
  <c r="AA445" i="11"/>
  <c r="AB445" i="11"/>
  <c r="AA297" i="11"/>
  <c r="AB297" i="11"/>
  <c r="AE531" i="11"/>
  <c r="AD531" i="11"/>
  <c r="AE343" i="11"/>
  <c r="AD343" i="11"/>
  <c r="AE311" i="11"/>
  <c r="AD311" i="11"/>
  <c r="AA607" i="11"/>
  <c r="AB607" i="11"/>
  <c r="AA100" i="11"/>
  <c r="AB100" i="11"/>
  <c r="AA500" i="11"/>
  <c r="AB500" i="11"/>
  <c r="AE301" i="11"/>
  <c r="AD301" i="11"/>
  <c r="AA467" i="11"/>
  <c r="AB467" i="11"/>
  <c r="AA177" i="11"/>
  <c r="AB177" i="11"/>
  <c r="AE174" i="11"/>
  <c r="AD174" i="11"/>
  <c r="AE55" i="11"/>
  <c r="AD55" i="11"/>
  <c r="AB522" i="11"/>
  <c r="AA522" i="11"/>
  <c r="AE154" i="11"/>
  <c r="AD154" i="11"/>
  <c r="AA424" i="11"/>
  <c r="AB424" i="11"/>
  <c r="AA204" i="11"/>
  <c r="AB204" i="11"/>
  <c r="AE425" i="11"/>
  <c r="AD425" i="11"/>
  <c r="AA480" i="11"/>
  <c r="AB480" i="11"/>
  <c r="AA477" i="11"/>
  <c r="AB477" i="11"/>
  <c r="AA180" i="11"/>
  <c r="AB180" i="11"/>
  <c r="AD376" i="11"/>
  <c r="AE376" i="11"/>
  <c r="AA488" i="11"/>
  <c r="AB488" i="11"/>
  <c r="AA359" i="11"/>
  <c r="AB359" i="11"/>
  <c r="AE451" i="11"/>
  <c r="AD451" i="11"/>
  <c r="AE479" i="11"/>
  <c r="AD479" i="11"/>
  <c r="AA514" i="11"/>
  <c r="AB514" i="11"/>
  <c r="AE350" i="11"/>
  <c r="AD350" i="11"/>
  <c r="AE474" i="11"/>
  <c r="AD474" i="11"/>
  <c r="AD518" i="11"/>
  <c r="AE518" i="11"/>
  <c r="AA346" i="11"/>
  <c r="AB346" i="11"/>
  <c r="AE355" i="11"/>
  <c r="AD355" i="11"/>
  <c r="AB415" i="11"/>
  <c r="AA415" i="11"/>
  <c r="AE450" i="11"/>
  <c r="AD450" i="11"/>
  <c r="AA517" i="11"/>
  <c r="AB517" i="11"/>
  <c r="AE470" i="11"/>
  <c r="AD470" i="11"/>
  <c r="AD440" i="11"/>
  <c r="AE440" i="11"/>
  <c r="AA417" i="11"/>
  <c r="AB417" i="11"/>
  <c r="AA446" i="11"/>
  <c r="AB446" i="11"/>
  <c r="AB369" i="11"/>
  <c r="AA369" i="11"/>
  <c r="AA360" i="11"/>
  <c r="AB360" i="11"/>
  <c r="AD472" i="11"/>
  <c r="AE472" i="11"/>
  <c r="AE478" i="11"/>
  <c r="AD478" i="11"/>
  <c r="AA484" i="11"/>
  <c r="AB484" i="11"/>
  <c r="AA459" i="11"/>
  <c r="AB459" i="11"/>
  <c r="AD471" i="11"/>
  <c r="AE471" i="11"/>
  <c r="AA528" i="11"/>
  <c r="AB528" i="11"/>
  <c r="AA469" i="11"/>
  <c r="AB469" i="11"/>
  <c r="AE494" i="11"/>
  <c r="AD494" i="11"/>
  <c r="AE438" i="11"/>
  <c r="AD438" i="11"/>
  <c r="AE466" i="11"/>
  <c r="AD466" i="11"/>
  <c r="AD526" i="11"/>
  <c r="AE526" i="11"/>
  <c r="AA513" i="11"/>
  <c r="AB513" i="11"/>
  <c r="AE358" i="11"/>
  <c r="AD358" i="11"/>
  <c r="AA527" i="11"/>
  <c r="AB527" i="11"/>
  <c r="AA344" i="11"/>
  <c r="AB344" i="11"/>
  <c r="AB524" i="11"/>
  <c r="AA524" i="11"/>
  <c r="AD370" i="11"/>
  <c r="AE370" i="11"/>
  <c r="AE496" i="11"/>
  <c r="AD496" i="11"/>
  <c r="AA418" i="11"/>
  <c r="AB418" i="11"/>
  <c r="AA464" i="11"/>
  <c r="AB464" i="11"/>
  <c r="AD534" i="11"/>
  <c r="AE534" i="11"/>
  <c r="AE419" i="11"/>
  <c r="AD419" i="11"/>
  <c r="AE449" i="11"/>
  <c r="AD449" i="11"/>
  <c r="AA354" i="11"/>
  <c r="AB354" i="11"/>
  <c r="AB490" i="11"/>
  <c r="AA490" i="11"/>
  <c r="AA481" i="11"/>
  <c r="AB481" i="11"/>
  <c r="AA458" i="11"/>
  <c r="AB458" i="11"/>
  <c r="AA447" i="11"/>
  <c r="AB447" i="11"/>
  <c r="AA416" i="11"/>
  <c r="AB416" i="11"/>
  <c r="AE457" i="11"/>
  <c r="AD457" i="11"/>
  <c r="AD379" i="11"/>
  <c r="AE379" i="11"/>
  <c r="AD491" i="11"/>
  <c r="AE491" i="11"/>
  <c r="AE420" i="11"/>
  <c r="AD420" i="11"/>
  <c r="AD375" i="11"/>
  <c r="AE375" i="11"/>
  <c r="AB499" i="11"/>
  <c r="AA499" i="11"/>
  <c r="AE363" i="11"/>
  <c r="AD363" i="11"/>
  <c r="AB516" i="11"/>
  <c r="AA516" i="11"/>
  <c r="AA436" i="11"/>
  <c r="AB436" i="11"/>
  <c r="AB515" i="11"/>
  <c r="AA515" i="11"/>
  <c r="AA538" i="11"/>
  <c r="AB538" i="11"/>
  <c r="AD525" i="11"/>
  <c r="AE525" i="11"/>
  <c r="AE487" i="11"/>
  <c r="AD487" i="11"/>
  <c r="AE519" i="11"/>
  <c r="AD519" i="11"/>
  <c r="AB371" i="11"/>
  <c r="AA371" i="11"/>
  <c r="AE486" i="11"/>
  <c r="AD486" i="11"/>
  <c r="AE529" i="11"/>
  <c r="AD529" i="11"/>
  <c r="AE460" i="11"/>
  <c r="AB493" i="11"/>
  <c r="AA493" i="11"/>
  <c r="AA502" i="11"/>
  <c r="AB502" i="11"/>
  <c r="AA454" i="11"/>
  <c r="AB454" i="11"/>
  <c r="AD364" i="11"/>
  <c r="AE364" i="11"/>
  <c r="AD537" i="11"/>
  <c r="AE537" i="11"/>
  <c r="AA345" i="11"/>
  <c r="AB345" i="11"/>
  <c r="AB637" i="9"/>
  <c r="AB61" i="9"/>
  <c r="AE61" i="9"/>
  <c r="AB117" i="9"/>
  <c r="AE117" i="9"/>
  <c r="AB87" i="9"/>
  <c r="AE87" i="9"/>
  <c r="AB70" i="9"/>
  <c r="AE70" i="9"/>
  <c r="AB407" i="9"/>
  <c r="AE407" i="9"/>
  <c r="AB178" i="9"/>
  <c r="AE178" i="9"/>
  <c r="AE623" i="9"/>
  <c r="AB294" i="9"/>
  <c r="AE294" i="9"/>
  <c r="AB95" i="9"/>
  <c r="AE95" i="9"/>
  <c r="AB378" i="9"/>
  <c r="AE378" i="9"/>
  <c r="AB427" i="9"/>
  <c r="AE427" i="9"/>
  <c r="AB467" i="9"/>
  <c r="AE467" i="9"/>
  <c r="AE447" i="9"/>
  <c r="AB447" i="9"/>
  <c r="AB457" i="9"/>
  <c r="AE457" i="9"/>
  <c r="AB475" i="9"/>
  <c r="AE475" i="9"/>
  <c r="AE503" i="9"/>
  <c r="AB503" i="9"/>
  <c r="AB444" i="9"/>
  <c r="AE444" i="9"/>
  <c r="AE525" i="9"/>
  <c r="AB525" i="9"/>
  <c r="AB494" i="9"/>
  <c r="AE494" i="9"/>
  <c r="AE497" i="9"/>
  <c r="AB497" i="9"/>
  <c r="AB352" i="9"/>
  <c r="AE352" i="9"/>
  <c r="AB520" i="9"/>
  <c r="AE520" i="9"/>
  <c r="AE509" i="9"/>
  <c r="AB509" i="9"/>
  <c r="AB452" i="9"/>
  <c r="AE452" i="9"/>
  <c r="AE511" i="9"/>
  <c r="AB511" i="9"/>
  <c r="AE532" i="9"/>
  <c r="AB532" i="9"/>
  <c r="AB431" i="9"/>
  <c r="AE431" i="9"/>
  <c r="AE461" i="9"/>
  <c r="AB461" i="9"/>
  <c r="AB364" i="9"/>
  <c r="AE364" i="9"/>
  <c r="AB507" i="9"/>
  <c r="AE507" i="9"/>
  <c r="AE548" i="9"/>
  <c r="AB548" i="9"/>
  <c r="AE479" i="9"/>
  <c r="AB479" i="9"/>
  <c r="AE544" i="9"/>
  <c r="AB544" i="9"/>
  <c r="AB534" i="9"/>
  <c r="AE534" i="9"/>
  <c r="AB363" i="9"/>
  <c r="AE363" i="9"/>
  <c r="AB468" i="9"/>
  <c r="AE468" i="9"/>
  <c r="AE477" i="9"/>
  <c r="AB477" i="9"/>
  <c r="AB485" i="9"/>
  <c r="AE485" i="9"/>
  <c r="AB351" i="9"/>
  <c r="AE351" i="9"/>
  <c r="AB371" i="9"/>
  <c r="AE371" i="9"/>
  <c r="AE453" i="9"/>
  <c r="AB453" i="9"/>
  <c r="AE370" i="9"/>
  <c r="AB370" i="9"/>
  <c r="AB170" i="8"/>
  <c r="AE170" i="8"/>
  <c r="AB126" i="8"/>
  <c r="AE126" i="8"/>
  <c r="AB608" i="8"/>
  <c r="AE608" i="8"/>
  <c r="AB588" i="8"/>
  <c r="AE588" i="8"/>
  <c r="AB202" i="8"/>
  <c r="AE202" i="8"/>
  <c r="AB583" i="8"/>
  <c r="AE583" i="8"/>
  <c r="AB571" i="8"/>
  <c r="AE571" i="8"/>
  <c r="AB249" i="8"/>
  <c r="AE249" i="8"/>
  <c r="AB411" i="8"/>
  <c r="AE411" i="8"/>
  <c r="AB518" i="8"/>
  <c r="AE518" i="8"/>
  <c r="AE395" i="8"/>
  <c r="AB395" i="8"/>
  <c r="AB482" i="8"/>
  <c r="AE482" i="8"/>
  <c r="AB80" i="8"/>
  <c r="AE80" i="8"/>
  <c r="AB591" i="8"/>
  <c r="AE591" i="8"/>
  <c r="AB272" i="8"/>
  <c r="AE272" i="8"/>
  <c r="AE636" i="8"/>
  <c r="AB284" i="8"/>
  <c r="AE284" i="8"/>
  <c r="AB437" i="8"/>
  <c r="AE437" i="8"/>
  <c r="AB505" i="8"/>
  <c r="AE505" i="8"/>
  <c r="AB433" i="8"/>
  <c r="AE433" i="8"/>
  <c r="AB480" i="8"/>
  <c r="AE480" i="8"/>
  <c r="AE497" i="8"/>
  <c r="AB497" i="8"/>
  <c r="AB455" i="8"/>
  <c r="AE455" i="8"/>
  <c r="AB449" i="8"/>
  <c r="AE449" i="8"/>
  <c r="AB388" i="8"/>
  <c r="AE388" i="8"/>
  <c r="AB537" i="8"/>
  <c r="AE537" i="8"/>
  <c r="AB445" i="8"/>
  <c r="AE445" i="8"/>
  <c r="AB528" i="8"/>
  <c r="AE528" i="8"/>
  <c r="AE493" i="8"/>
  <c r="AB493" i="8"/>
  <c r="AE355" i="8"/>
  <c r="AB355" i="8"/>
  <c r="AB496" i="8"/>
  <c r="AE496" i="8"/>
  <c r="AB430" i="8"/>
  <c r="AE430" i="8"/>
  <c r="AB543" i="8"/>
  <c r="AE543" i="8"/>
  <c r="AB357" i="8"/>
  <c r="AE357" i="8"/>
  <c r="AE378" i="8"/>
  <c r="AB378" i="8"/>
  <c r="AE458" i="8"/>
  <c r="AB458" i="8"/>
  <c r="AE541" i="8"/>
  <c r="AB541" i="8"/>
  <c r="AE504" i="8"/>
  <c r="AB504" i="8"/>
  <c r="AE532" i="8"/>
  <c r="AB532" i="8"/>
  <c r="AE467" i="8"/>
  <c r="AB467" i="8"/>
  <c r="AB506" i="8"/>
  <c r="AE506" i="8"/>
  <c r="AB380" i="8"/>
  <c r="AE380" i="8"/>
  <c r="AB356" i="8"/>
  <c r="AE356" i="8"/>
  <c r="AB511" i="8"/>
  <c r="AE511" i="8"/>
  <c r="AE494" i="8"/>
  <c r="AB494" i="8"/>
  <c r="AB452" i="8"/>
  <c r="AE452" i="8"/>
  <c r="AB500" i="8"/>
  <c r="AE500" i="8"/>
  <c r="AE446" i="8"/>
  <c r="AB446" i="8"/>
  <c r="AE523" i="8"/>
  <c r="AB523" i="8"/>
  <c r="AE546" i="8"/>
  <c r="AB546" i="8"/>
  <c r="AE527" i="8"/>
  <c r="AB527" i="8"/>
  <c r="AE477" i="8"/>
  <c r="AB477" i="8"/>
  <c r="AE466" i="8"/>
  <c r="AB466" i="8"/>
  <c r="AB476" i="8"/>
  <c r="AE476" i="8"/>
  <c r="AB371" i="8"/>
  <c r="AE371" i="8"/>
  <c r="AE367" i="8"/>
  <c r="AB367" i="8"/>
  <c r="AE369" i="8"/>
  <c r="AB369" i="8"/>
  <c r="AE370" i="8"/>
  <c r="AB370" i="8"/>
  <c r="AE374" i="8"/>
  <c r="AB374" i="8"/>
  <c r="AB542" i="8"/>
  <c r="AE542" i="8"/>
  <c r="AB645" i="9"/>
  <c r="AE645" i="9"/>
  <c r="AB658" i="8"/>
  <c r="AE658" i="8"/>
  <c r="AB649" i="11"/>
  <c r="AA649" i="11"/>
  <c r="AB650" i="11"/>
  <c r="AA650" i="11"/>
  <c r="F7" i="1"/>
  <c r="AB642" i="9"/>
  <c r="AE642" i="9"/>
  <c r="AA646" i="11"/>
  <c r="AB646" i="11"/>
  <c r="E5" i="3"/>
  <c r="AB234" i="9"/>
  <c r="AE234" i="9"/>
  <c r="AE619" i="9"/>
  <c r="AB622" i="9"/>
  <c r="AB166" i="9"/>
  <c r="AE166" i="9"/>
  <c r="AE439" i="9"/>
  <c r="AB439" i="9"/>
  <c r="AE348" i="9"/>
  <c r="AB348" i="9"/>
  <c r="AB587" i="9"/>
  <c r="AE587" i="9"/>
  <c r="AE433" i="9"/>
  <c r="AB433" i="9"/>
  <c r="AB336" i="9"/>
  <c r="AE336" i="9"/>
  <c r="AE513" i="9"/>
  <c r="AB513" i="9"/>
  <c r="AB529" i="9"/>
  <c r="AE529" i="9"/>
  <c r="AE148" i="9"/>
  <c r="AB148" i="9"/>
  <c r="AB361" i="9"/>
  <c r="AE361" i="9"/>
  <c r="AB591" i="9"/>
  <c r="AE591" i="9"/>
  <c r="AE132" i="9"/>
  <c r="AB132" i="9"/>
  <c r="AB303" i="9"/>
  <c r="AE303" i="9"/>
  <c r="AB575" i="9"/>
  <c r="AE575" i="9"/>
  <c r="AB235" i="9"/>
  <c r="AE235" i="9"/>
  <c r="AE33" i="9"/>
  <c r="AB33" i="9"/>
  <c r="AB325" i="9"/>
  <c r="AE325" i="9"/>
  <c r="AB490" i="9"/>
  <c r="AE490" i="9"/>
  <c r="AB344" i="9"/>
  <c r="AE344" i="9"/>
  <c r="AB202" i="9"/>
  <c r="AE202" i="9"/>
  <c r="AB280" i="9"/>
  <c r="AE280" i="9"/>
  <c r="AB562" i="9"/>
  <c r="AE562" i="9"/>
  <c r="AB270" i="9"/>
  <c r="AE270" i="9"/>
  <c r="AB209" i="9"/>
  <c r="AE209" i="9"/>
  <c r="AE31" i="9"/>
  <c r="AB31" i="9"/>
  <c r="AB610" i="9"/>
  <c r="AE610" i="9"/>
  <c r="E4" i="3"/>
  <c r="AE315" i="11"/>
  <c r="AD315" i="11"/>
  <c r="AE70" i="11"/>
  <c r="AD70" i="11"/>
  <c r="AE314" i="11"/>
  <c r="AD314" i="11"/>
  <c r="AA186" i="11"/>
  <c r="AB186" i="11"/>
  <c r="AA145" i="11"/>
  <c r="AB145" i="11"/>
  <c r="AE298" i="11"/>
  <c r="AD298" i="11"/>
  <c r="AA150" i="11"/>
  <c r="AB150" i="11"/>
  <c r="AA54" i="11"/>
  <c r="AB54" i="11"/>
  <c r="AE644" i="11"/>
  <c r="AD644" i="11"/>
  <c r="AB275" i="11"/>
  <c r="AA275" i="11"/>
  <c r="AE236" i="11"/>
  <c r="AD236" i="11"/>
  <c r="AD72" i="11"/>
  <c r="AE72" i="11"/>
  <c r="AA182" i="11"/>
  <c r="AB182" i="11"/>
  <c r="AA48" i="11"/>
  <c r="AB48" i="11"/>
  <c r="AE166" i="11"/>
  <c r="AD166" i="11"/>
  <c r="AA248" i="11"/>
  <c r="AB248" i="11"/>
  <c r="AB281" i="11"/>
  <c r="AA281" i="11"/>
  <c r="AB632" i="11"/>
  <c r="AE551" i="11"/>
  <c r="AD551" i="11"/>
  <c r="AE46" i="11"/>
  <c r="AD46" i="11"/>
  <c r="AA407" i="11"/>
  <c r="AB407" i="11"/>
  <c r="AA274" i="11"/>
  <c r="AB274" i="11"/>
  <c r="AA265" i="11"/>
  <c r="AB265" i="11"/>
  <c r="AA170" i="11"/>
  <c r="AB170" i="11"/>
  <c r="AA444" i="11"/>
  <c r="AB444" i="11"/>
  <c r="AA56" i="11"/>
  <c r="AB56" i="11"/>
  <c r="AE155" i="11"/>
  <c r="AD155" i="11"/>
  <c r="AE60" i="11"/>
  <c r="AD60" i="11"/>
  <c r="AA333" i="11"/>
  <c r="AB333" i="11"/>
  <c r="AA237" i="11"/>
  <c r="AB237" i="11"/>
  <c r="AE181" i="11"/>
  <c r="AD181" i="11"/>
  <c r="AE413" i="11"/>
  <c r="AD413" i="11"/>
  <c r="AA39" i="11"/>
  <c r="AB39" i="11"/>
  <c r="AE291" i="11"/>
  <c r="AD291" i="11"/>
  <c r="AA171" i="11"/>
  <c r="AB171" i="11"/>
  <c r="AA226" i="11"/>
  <c r="AB226" i="11"/>
  <c r="AE152" i="11"/>
  <c r="AD152" i="11"/>
  <c r="AA209" i="11"/>
  <c r="AB209" i="11"/>
  <c r="AA128" i="11"/>
  <c r="AB128" i="11"/>
  <c r="AA164" i="11"/>
  <c r="AB164" i="11"/>
  <c r="AB232" i="11"/>
  <c r="AA232" i="11"/>
  <c r="AA327" i="11"/>
  <c r="AB327" i="11"/>
  <c r="AA109" i="11"/>
  <c r="AB109" i="11"/>
  <c r="AE639" i="11"/>
  <c r="AD639" i="11"/>
  <c r="AB654" i="8"/>
  <c r="AE654" i="8"/>
  <c r="AB641" i="9"/>
  <c r="AE641" i="9"/>
  <c r="AA645" i="11"/>
  <c r="AB645" i="11"/>
  <c r="AE51" i="11"/>
  <c r="AD51" i="11"/>
  <c r="AD45" i="11"/>
  <c r="AE45" i="11"/>
  <c r="AE47" i="11"/>
  <c r="AD47" i="11"/>
  <c r="AA31" i="11"/>
  <c r="AB31" i="11"/>
  <c r="AA44" i="11"/>
  <c r="AB44" i="11"/>
  <c r="AA257" i="11"/>
  <c r="AB257" i="11"/>
  <c r="AB627" i="11"/>
  <c r="AE41" i="11"/>
  <c r="AD41" i="11"/>
  <c r="AA635" i="11"/>
  <c r="AB635" i="11"/>
  <c r="AE627" i="11"/>
  <c r="AD627" i="11"/>
  <c r="AE637" i="11"/>
  <c r="AD637" i="11"/>
  <c r="AB641" i="11"/>
  <c r="AA641" i="11"/>
  <c r="AE640" i="11"/>
  <c r="AD640" i="11"/>
  <c r="AA618" i="11"/>
  <c r="AB618" i="11"/>
  <c r="AA633" i="11"/>
  <c r="AB633" i="11"/>
  <c r="AA643" i="11"/>
  <c r="AB643" i="11"/>
  <c r="AB629" i="11"/>
  <c r="AA629" i="11"/>
  <c r="AB642" i="11"/>
  <c r="AA642" i="11"/>
  <c r="AD634" i="11"/>
  <c r="AE634" i="11"/>
  <c r="AB638" i="11"/>
  <c r="AA638" i="11"/>
  <c r="AE624" i="11"/>
  <c r="AD624" i="11"/>
  <c r="AE632" i="11"/>
  <c r="AD632" i="11"/>
  <c r="AA623" i="11"/>
  <c r="AB623" i="11"/>
  <c r="AA622" i="11"/>
  <c r="AB622" i="11"/>
  <c r="AA631" i="11"/>
  <c r="AB631" i="11"/>
  <c r="AA626" i="11"/>
  <c r="AB626" i="11"/>
  <c r="AB512" i="9"/>
  <c r="AE512" i="9"/>
  <c r="AB615" i="9"/>
  <c r="AE615" i="9"/>
  <c r="AB159" i="9"/>
  <c r="AE159" i="9"/>
  <c r="AB150" i="9"/>
  <c r="AE150" i="9"/>
  <c r="AB241" i="9"/>
  <c r="AE241" i="9"/>
  <c r="AB515" i="9"/>
  <c r="AE515" i="9"/>
  <c r="AE572" i="9"/>
  <c r="AB572" i="9"/>
  <c r="AE401" i="9"/>
  <c r="AB401" i="9"/>
  <c r="AB358" i="9"/>
  <c r="AE358" i="9"/>
  <c r="AB414" i="9"/>
  <c r="AE414" i="9"/>
  <c r="AE55" i="9"/>
  <c r="AB55" i="9"/>
  <c r="AE155" i="9"/>
  <c r="AB155" i="9"/>
  <c r="AB436" i="9"/>
  <c r="AE436" i="9"/>
  <c r="AE26" i="9"/>
  <c r="AB26" i="9"/>
  <c r="AE489" i="9"/>
  <c r="AB489" i="9"/>
  <c r="AB71" i="9"/>
  <c r="AE71" i="9"/>
  <c r="AB418" i="9"/>
  <c r="AE418" i="9"/>
  <c r="AB51" i="9"/>
  <c r="AE51" i="9"/>
  <c r="AE229" i="9"/>
  <c r="AB229" i="9"/>
  <c r="AB558" i="9"/>
  <c r="AE558" i="9"/>
  <c r="AB152" i="9"/>
  <c r="AE152" i="9"/>
  <c r="AE411" i="9"/>
  <c r="AB411" i="9"/>
  <c r="AB254" i="9"/>
  <c r="AE254" i="9"/>
  <c r="AB197" i="9"/>
  <c r="AE197" i="9"/>
  <c r="AE324" i="9"/>
  <c r="AB324" i="9"/>
  <c r="AE440" i="9"/>
  <c r="AB440" i="9"/>
  <c r="AE561" i="9"/>
  <c r="AB561" i="9"/>
  <c r="AB579" i="9"/>
  <c r="AE579" i="9"/>
  <c r="AE519" i="9"/>
  <c r="AB519" i="9"/>
  <c r="AE312" i="9"/>
  <c r="AB312" i="9"/>
  <c r="AB410" i="9"/>
  <c r="AE410" i="9"/>
  <c r="AE151" i="9"/>
  <c r="AB151" i="9"/>
  <c r="AB44" i="9"/>
  <c r="AE44" i="9"/>
  <c r="AB552" i="9"/>
  <c r="AE552" i="9"/>
  <c r="AB257" i="9"/>
  <c r="AE257" i="9"/>
  <c r="AB405" i="9"/>
  <c r="AE405" i="9"/>
  <c r="AB128" i="9"/>
  <c r="AE128" i="9"/>
  <c r="AB321" i="9"/>
  <c r="AE321" i="9"/>
  <c r="AB420" i="9"/>
  <c r="AE420" i="9"/>
  <c r="AE319" i="9"/>
  <c r="AB319" i="9"/>
  <c r="AE566" i="9"/>
  <c r="AB566" i="9"/>
  <c r="AB22" i="9"/>
  <c r="AE22" i="9"/>
  <c r="AE177" i="9"/>
  <c r="AB177" i="9"/>
  <c r="AB206" i="9"/>
  <c r="AE206" i="9"/>
  <c r="AE142" i="9"/>
  <c r="AB142" i="9"/>
  <c r="AE629" i="9"/>
  <c r="AB629" i="9"/>
  <c r="AB638" i="9"/>
  <c r="AE638" i="9"/>
  <c r="AB634" i="9"/>
  <c r="AE634" i="9"/>
  <c r="AB627" i="9"/>
  <c r="AE627" i="9"/>
  <c r="AB614" i="9"/>
  <c r="AE614" i="9"/>
  <c r="AB626" i="9"/>
  <c r="AE626" i="9"/>
  <c r="AB628" i="9"/>
  <c r="AE628" i="9"/>
  <c r="AB631" i="9"/>
  <c r="AE631" i="9"/>
  <c r="AE625" i="9"/>
  <c r="AB625" i="9"/>
  <c r="AB636" i="9"/>
  <c r="AE636" i="9"/>
  <c r="AB620" i="9"/>
  <c r="AE620" i="9"/>
  <c r="AB618" i="9"/>
  <c r="AE618" i="9"/>
  <c r="AE52" i="8"/>
  <c r="AB52" i="8"/>
  <c r="AE99" i="8"/>
  <c r="AB99" i="8"/>
  <c r="AB288" i="8"/>
  <c r="AE288" i="8"/>
  <c r="AB592" i="8"/>
  <c r="AE592" i="8"/>
  <c r="AE540" i="8"/>
  <c r="AB540" i="8"/>
  <c r="AB611" i="8"/>
  <c r="AE611" i="8"/>
  <c r="AE439" i="8"/>
  <c r="AB439" i="8"/>
  <c r="AB567" i="8"/>
  <c r="AE567" i="8"/>
  <c r="AB34" i="8"/>
  <c r="AE34" i="8"/>
  <c r="AB575" i="8"/>
  <c r="AE575" i="8"/>
  <c r="AE599" i="8"/>
  <c r="AB599" i="8"/>
  <c r="AE290" i="8"/>
  <c r="AB290" i="8"/>
  <c r="AB563" i="8"/>
  <c r="AE563" i="8"/>
  <c r="AB92" i="8"/>
  <c r="AE92" i="8"/>
  <c r="AE649" i="8"/>
  <c r="AE644" i="8"/>
  <c r="AB297" i="8"/>
  <c r="AE297" i="8"/>
  <c r="AE238" i="8"/>
  <c r="AB238" i="8"/>
  <c r="AE346" i="8"/>
  <c r="AB346" i="8"/>
  <c r="AE268" i="8"/>
  <c r="AB268" i="8"/>
  <c r="AE30" i="8"/>
  <c r="AB30" i="8"/>
  <c r="AE344" i="8"/>
  <c r="AB344" i="8"/>
  <c r="AB589" i="8"/>
  <c r="AE589" i="8"/>
  <c r="AE282" i="8"/>
  <c r="AB282" i="8"/>
  <c r="AB576" i="8"/>
  <c r="AE576" i="8"/>
  <c r="AB624" i="8"/>
  <c r="AE624" i="8"/>
  <c r="AB595" i="8"/>
  <c r="AE595" i="8"/>
  <c r="AB26" i="8"/>
  <c r="AE26" i="8"/>
  <c r="AB236" i="8"/>
  <c r="AE236" i="8"/>
  <c r="AE127" i="8"/>
  <c r="AB127" i="8"/>
  <c r="AB565" i="8"/>
  <c r="AE565" i="8"/>
  <c r="AB485" i="8"/>
  <c r="AE485" i="8"/>
  <c r="AB580" i="8"/>
  <c r="AE580" i="8"/>
  <c r="AB600" i="8"/>
  <c r="AE600" i="8"/>
  <c r="AB43" i="8"/>
  <c r="AE43" i="8"/>
  <c r="AB621" i="8"/>
  <c r="AE621" i="8"/>
  <c r="AE628" i="8"/>
  <c r="AB628" i="8"/>
  <c r="AB601" i="8"/>
  <c r="AE601" i="8"/>
  <c r="AE275" i="8"/>
  <c r="AB275" i="8"/>
  <c r="AE650" i="8"/>
  <c r="AB650" i="8"/>
  <c r="AE639" i="8"/>
  <c r="AB639" i="8"/>
  <c r="AE651" i="8"/>
  <c r="AB651" i="8"/>
  <c r="AB631" i="8"/>
  <c r="AE631" i="8"/>
  <c r="AE635" i="8"/>
  <c r="AB635" i="8"/>
  <c r="AB652" i="8"/>
  <c r="AE652" i="8"/>
  <c r="AB627" i="8"/>
  <c r="AE627" i="8"/>
  <c r="AE633" i="8"/>
  <c r="AB633" i="8"/>
  <c r="AE96" i="11" l="1"/>
  <c r="AD96" i="11"/>
  <c r="AE335" i="11"/>
  <c r="AD335" i="11"/>
  <c r="AE455" i="11"/>
  <c r="AD455" i="11"/>
  <c r="AD336" i="11"/>
  <c r="AE336" i="11"/>
  <c r="AD572" i="11"/>
  <c r="AE572" i="11"/>
  <c r="AE249" i="11"/>
  <c r="AD249" i="11"/>
  <c r="AE356" i="11"/>
  <c r="AD356" i="11"/>
  <c r="AE651" i="11"/>
  <c r="AD651" i="11"/>
  <c r="AE647" i="11"/>
  <c r="AD647" i="11"/>
  <c r="AE480" i="11"/>
  <c r="AD480" i="11"/>
  <c r="AE177" i="11"/>
  <c r="AD177" i="11"/>
  <c r="AE100" i="11"/>
  <c r="AD100" i="11"/>
  <c r="AE543" i="11"/>
  <c r="AD543" i="11"/>
  <c r="AE539" i="11"/>
  <c r="AD539" i="11"/>
  <c r="AE365" i="11"/>
  <c r="AD365" i="11"/>
  <c r="AE522" i="11"/>
  <c r="AD522" i="11"/>
  <c r="AD388" i="11"/>
  <c r="AE388" i="11"/>
  <c r="AE467" i="11"/>
  <c r="AD467" i="11"/>
  <c r="AE607" i="11"/>
  <c r="AD607" i="11"/>
  <c r="AE297" i="11"/>
  <c r="AD297" i="11"/>
  <c r="AE212" i="11"/>
  <c r="AD212" i="11"/>
  <c r="AE434" i="11"/>
  <c r="AD434" i="11"/>
  <c r="AE180" i="11"/>
  <c r="AD180" i="11"/>
  <c r="AE204" i="11"/>
  <c r="AD204" i="11"/>
  <c r="AE445" i="11"/>
  <c r="AD445" i="11"/>
  <c r="AE113" i="11"/>
  <c r="AD113" i="11"/>
  <c r="AE489" i="11"/>
  <c r="AD489" i="11"/>
  <c r="AE585" i="11"/>
  <c r="AD585" i="11"/>
  <c r="AE477" i="11"/>
  <c r="AD477" i="11"/>
  <c r="AE424" i="11"/>
  <c r="AD424" i="11"/>
  <c r="AE500" i="11"/>
  <c r="AD500" i="11"/>
  <c r="AE266" i="11"/>
  <c r="AD266" i="11"/>
  <c r="AE435" i="11"/>
  <c r="AD435" i="11"/>
  <c r="AE238" i="11"/>
  <c r="AD238" i="11"/>
  <c r="AD459" i="11"/>
  <c r="AE459" i="11"/>
  <c r="AD493" i="11"/>
  <c r="AE493" i="11"/>
  <c r="AE371" i="11"/>
  <c r="AD371" i="11"/>
  <c r="AD524" i="11"/>
  <c r="AE524" i="11"/>
  <c r="AD415" i="11"/>
  <c r="AE415" i="11"/>
  <c r="AE447" i="11"/>
  <c r="AD447" i="11"/>
  <c r="AE513" i="11"/>
  <c r="AD513" i="11"/>
  <c r="AE360" i="11"/>
  <c r="AD360" i="11"/>
  <c r="AE515" i="11"/>
  <c r="AD515" i="11"/>
  <c r="AD499" i="11"/>
  <c r="AE499" i="11"/>
  <c r="AD369" i="11"/>
  <c r="AE369" i="11"/>
  <c r="AE464" i="11"/>
  <c r="AD464" i="11"/>
  <c r="AE458" i="11"/>
  <c r="AD458" i="11"/>
  <c r="AE418" i="11"/>
  <c r="AD418" i="11"/>
  <c r="AE344" i="11"/>
  <c r="AD344" i="11"/>
  <c r="AE469" i="11"/>
  <c r="AD469" i="11"/>
  <c r="AD484" i="11"/>
  <c r="AE484" i="11"/>
  <c r="AE359" i="11"/>
  <c r="AD359" i="11"/>
  <c r="AE538" i="11"/>
  <c r="AD538" i="11"/>
  <c r="AD454" i="11"/>
  <c r="AE454" i="11"/>
  <c r="AE436" i="11"/>
  <c r="AD436" i="11"/>
  <c r="AD481" i="11"/>
  <c r="AE481" i="11"/>
  <c r="AE527" i="11"/>
  <c r="AD527" i="11"/>
  <c r="AE528" i="11"/>
  <c r="AD528" i="11"/>
  <c r="AE446" i="11"/>
  <c r="AD446" i="11"/>
  <c r="AD517" i="11"/>
  <c r="AE517" i="11"/>
  <c r="AD346" i="11"/>
  <c r="AE346" i="11"/>
  <c r="AD514" i="11"/>
  <c r="AE514" i="11"/>
  <c r="AE488" i="11"/>
  <c r="AD488" i="11"/>
  <c r="AE516" i="11"/>
  <c r="AD516" i="11"/>
  <c r="AE490" i="11"/>
  <c r="AD490" i="11"/>
  <c r="AE354" i="11"/>
  <c r="AD354" i="11"/>
  <c r="AE345" i="11"/>
  <c r="AD345" i="11"/>
  <c r="AE502" i="11"/>
  <c r="AD502" i="11"/>
  <c r="AD416" i="11"/>
  <c r="AE416" i="11"/>
  <c r="AD417" i="11"/>
  <c r="AE417" i="11"/>
  <c r="AE649" i="11"/>
  <c r="AD649" i="11"/>
  <c r="AD650" i="11"/>
  <c r="AE650" i="11"/>
  <c r="K188" i="3"/>
  <c r="P188" i="3" s="1"/>
  <c r="AE646" i="11"/>
  <c r="AD646" i="11"/>
  <c r="K129" i="3"/>
  <c r="L129" i="3" s="1"/>
  <c r="K140" i="3"/>
  <c r="L140" i="3" s="1"/>
  <c r="K325" i="3"/>
  <c r="L325" i="3" s="1"/>
  <c r="K142" i="3"/>
  <c r="P142" i="3" s="1"/>
  <c r="K244" i="3"/>
  <c r="L244" i="3" s="1"/>
  <c r="K71" i="3"/>
  <c r="L71" i="3" s="1"/>
  <c r="K259" i="3"/>
  <c r="P259" i="3" s="1"/>
  <c r="K239" i="3"/>
  <c r="P239" i="3" s="1"/>
  <c r="K27" i="3"/>
  <c r="P27" i="3" s="1"/>
  <c r="K151" i="3"/>
  <c r="P151" i="3" s="1"/>
  <c r="K321" i="3"/>
  <c r="P321" i="3" s="1"/>
  <c r="K226" i="3"/>
  <c r="P226" i="3" s="1"/>
  <c r="K191" i="3"/>
  <c r="P191" i="3" s="1"/>
  <c r="K274" i="3"/>
  <c r="L274" i="3" s="1"/>
  <c r="K23" i="3"/>
  <c r="L23" i="3" s="1"/>
  <c r="K145" i="3"/>
  <c r="P145" i="3" s="1"/>
  <c r="K235" i="3"/>
  <c r="L235" i="3" s="1"/>
  <c r="K332" i="3"/>
  <c r="L332" i="3" s="1"/>
  <c r="K128" i="3"/>
  <c r="L128" i="3" s="1"/>
  <c r="K254" i="3"/>
  <c r="P254" i="3" s="1"/>
  <c r="K215" i="3"/>
  <c r="P215" i="3" s="1"/>
  <c r="K189" i="3"/>
  <c r="L189" i="3" s="1"/>
  <c r="K65" i="3"/>
  <c r="P65" i="3" s="1"/>
  <c r="K118" i="3"/>
  <c r="P118" i="3" s="1"/>
  <c r="K81" i="3"/>
  <c r="P81" i="3" s="1"/>
  <c r="K170" i="3"/>
  <c r="L170" i="3" s="1"/>
  <c r="K86" i="3"/>
  <c r="P86" i="3" s="1"/>
  <c r="K231" i="3"/>
  <c r="L231" i="3" s="1"/>
  <c r="K39" i="3"/>
  <c r="L39" i="3" s="1"/>
  <c r="K186" i="3"/>
  <c r="L186" i="3" s="1"/>
  <c r="K324" i="3"/>
  <c r="P324" i="3" s="1"/>
  <c r="K99" i="3"/>
  <c r="L99" i="3" s="1"/>
  <c r="K333" i="3"/>
  <c r="L333" i="3" s="1"/>
  <c r="K124" i="3"/>
  <c r="P124" i="3" s="1"/>
  <c r="K305" i="3"/>
  <c r="L305" i="3" s="1"/>
  <c r="K252" i="3"/>
  <c r="L252" i="3" s="1"/>
  <c r="K136" i="3"/>
  <c r="P136" i="3" s="1"/>
  <c r="K167" i="3"/>
  <c r="L167" i="3" s="1"/>
  <c r="K100" i="3"/>
  <c r="L100" i="3" s="1"/>
  <c r="K48" i="3"/>
  <c r="L48" i="3" s="1"/>
  <c r="K192" i="3"/>
  <c r="P192" i="3" s="1"/>
  <c r="K130" i="3"/>
  <c r="P130" i="3" s="1"/>
  <c r="K302" i="3"/>
  <c r="L302" i="3" s="1"/>
  <c r="K98" i="3"/>
  <c r="L98" i="3" s="1"/>
  <c r="K330" i="3"/>
  <c r="P330" i="3" s="1"/>
  <c r="K230" i="3"/>
  <c r="P230" i="3" s="1"/>
  <c r="K134" i="3"/>
  <c r="L134" i="3" s="1"/>
  <c r="K281" i="3"/>
  <c r="P281" i="3" s="1"/>
  <c r="K126" i="3"/>
  <c r="L126" i="3" s="1"/>
  <c r="K40" i="3"/>
  <c r="L40" i="3" s="1"/>
  <c r="K49" i="3"/>
  <c r="P49" i="3" s="1"/>
  <c r="K210" i="3"/>
  <c r="P210" i="3" s="1"/>
  <c r="K203" i="3"/>
  <c r="P203" i="3" s="1"/>
  <c r="K297" i="3"/>
  <c r="L297" i="3" s="1"/>
  <c r="K161" i="3"/>
  <c r="P161" i="3" s="1"/>
  <c r="K113" i="3"/>
  <c r="P113" i="3" s="1"/>
  <c r="K152" i="3"/>
  <c r="P152" i="3" s="1"/>
  <c r="K318" i="3"/>
  <c r="L318" i="3" s="1"/>
  <c r="K288" i="3"/>
  <c r="L288" i="3" s="1"/>
  <c r="K299" i="3"/>
  <c r="P299" i="3" s="1"/>
  <c r="K94" i="3"/>
  <c r="P94" i="3" s="1"/>
  <c r="K271" i="3"/>
  <c r="L271" i="3" s="1"/>
  <c r="K278" i="3"/>
  <c r="P278" i="3" s="1"/>
  <c r="K38" i="3"/>
  <c r="P38" i="3" s="1"/>
  <c r="K220" i="3"/>
  <c r="L220" i="3" s="1"/>
  <c r="K173" i="3"/>
  <c r="L173" i="3" s="1"/>
  <c r="K147" i="3"/>
  <c r="L147" i="3" s="1"/>
  <c r="K262" i="3"/>
  <c r="P262" i="3" s="1"/>
  <c r="K184" i="3"/>
  <c r="P184" i="3" s="1"/>
  <c r="K67" i="3"/>
  <c r="L67" i="3" s="1"/>
  <c r="K284" i="3"/>
  <c r="L284" i="3" s="1"/>
  <c r="K176" i="3"/>
  <c r="P176" i="3" s="1"/>
  <c r="K208" i="3"/>
  <c r="P208" i="3" s="1"/>
  <c r="K315" i="3"/>
  <c r="P315" i="3" s="1"/>
  <c r="K216" i="3"/>
  <c r="L216" i="3" s="1"/>
  <c r="K193" i="3"/>
  <c r="P193" i="3" s="1"/>
  <c r="K168" i="3"/>
  <c r="L168" i="3" s="1"/>
  <c r="K21" i="3"/>
  <c r="P21" i="3" s="1"/>
  <c r="K265" i="3"/>
  <c r="P265" i="3" s="1"/>
  <c r="K53" i="3"/>
  <c r="L53" i="3" s="1"/>
  <c r="K93" i="3"/>
  <c r="P93" i="3" s="1"/>
  <c r="K66" i="3"/>
  <c r="L66" i="3" s="1"/>
  <c r="K289" i="3"/>
  <c r="L289" i="3" s="1"/>
  <c r="K33" i="3"/>
  <c r="P33" i="3" s="1"/>
  <c r="K212" i="3"/>
  <c r="L212" i="3" s="1"/>
  <c r="K78" i="3"/>
  <c r="L78" i="3" s="1"/>
  <c r="K249" i="3"/>
  <c r="L249" i="3" s="1"/>
  <c r="K279" i="3"/>
  <c r="P279" i="3" s="1"/>
  <c r="K218" i="3"/>
  <c r="L218" i="3" s="1"/>
  <c r="K70" i="3"/>
  <c r="L70" i="3" s="1"/>
  <c r="K171" i="3"/>
  <c r="L171" i="3" s="1"/>
  <c r="K54" i="3"/>
  <c r="L54" i="3" s="1"/>
  <c r="K95" i="3"/>
  <c r="P95" i="3" s="1"/>
  <c r="K228" i="3"/>
  <c r="L228" i="3" s="1"/>
  <c r="K331" i="3"/>
  <c r="P331" i="3" s="1"/>
  <c r="K285" i="3"/>
  <c r="L285" i="3" s="1"/>
  <c r="K329" i="3"/>
  <c r="P329" i="3" s="1"/>
  <c r="K179" i="3"/>
  <c r="L179" i="3" s="1"/>
  <c r="K195" i="3"/>
  <c r="P195" i="3" s="1"/>
  <c r="K197" i="3"/>
  <c r="L197" i="3" s="1"/>
  <c r="K304" i="3"/>
  <c r="P304" i="3" s="1"/>
  <c r="K314" i="3"/>
  <c r="L314" i="3" s="1"/>
  <c r="K237" i="3"/>
  <c r="P237" i="3" s="1"/>
  <c r="K219" i="3"/>
  <c r="P219" i="3" s="1"/>
  <c r="K300" i="3"/>
  <c r="L300" i="3" s="1"/>
  <c r="K59" i="3"/>
  <c r="L59" i="3" s="1"/>
  <c r="K105" i="3"/>
  <c r="P105" i="3" s="1"/>
  <c r="K133" i="3"/>
  <c r="P133" i="3" s="1"/>
  <c r="K89" i="3"/>
  <c r="L89" i="3" s="1"/>
  <c r="K258" i="3"/>
  <c r="P258" i="3" s="1"/>
  <c r="K264" i="3"/>
  <c r="L264" i="3" s="1"/>
  <c r="K172" i="3"/>
  <c r="P172" i="3" s="1"/>
  <c r="K280" i="3"/>
  <c r="L280" i="3" s="1"/>
  <c r="K290" i="3"/>
  <c r="P290" i="3" s="1"/>
  <c r="K241" i="3"/>
  <c r="L241" i="3" s="1"/>
  <c r="K103" i="3"/>
  <c r="P103" i="3" s="1"/>
  <c r="K308" i="3"/>
  <c r="P308" i="3" s="1"/>
  <c r="K206" i="3"/>
  <c r="L206" i="3" s="1"/>
  <c r="K177" i="3"/>
  <c r="P177" i="3" s="1"/>
  <c r="K234" i="3"/>
  <c r="L234" i="3" s="1"/>
  <c r="K144" i="3"/>
  <c r="L144" i="3" s="1"/>
  <c r="K32" i="3"/>
  <c r="P32" i="3" s="1"/>
  <c r="K164" i="3"/>
  <c r="P164" i="3" s="1"/>
  <c r="K178" i="3"/>
  <c r="P178" i="3" s="1"/>
  <c r="K125" i="3"/>
  <c r="L125" i="3" s="1"/>
  <c r="K227" i="3"/>
  <c r="L227" i="3" s="1"/>
  <c r="K232" i="3"/>
  <c r="P232" i="3" s="1"/>
  <c r="K337" i="3"/>
  <c r="L337" i="3" s="1"/>
  <c r="K223" i="3"/>
  <c r="L223" i="3" s="1"/>
  <c r="K198" i="3"/>
  <c r="L198" i="3" s="1"/>
  <c r="K270" i="3"/>
  <c r="P270" i="3" s="1"/>
  <c r="K73" i="3"/>
  <c r="L73" i="3" s="1"/>
  <c r="K310" i="3"/>
  <c r="P310" i="3" s="1"/>
  <c r="K260" i="3"/>
  <c r="P260" i="3" s="1"/>
  <c r="K319" i="3"/>
  <c r="P319" i="3" s="1"/>
  <c r="K138" i="3"/>
  <c r="L138" i="3" s="1"/>
  <c r="K261" i="3"/>
  <c r="L261" i="3" s="1"/>
  <c r="K84" i="3"/>
  <c r="L84" i="3" s="1"/>
  <c r="K47" i="3"/>
  <c r="L47" i="3" s="1"/>
  <c r="K80" i="3"/>
  <c r="P80" i="3" s="1"/>
  <c r="K58" i="3"/>
  <c r="L58" i="3" s="1"/>
  <c r="K200" i="3"/>
  <c r="L200" i="3" s="1"/>
  <c r="K295" i="3"/>
  <c r="P295" i="3" s="1"/>
  <c r="K149" i="3"/>
  <c r="P149" i="3" s="1"/>
  <c r="K156" i="3"/>
  <c r="P156" i="3" s="1"/>
  <c r="K97" i="3"/>
  <c r="L97" i="3" s="1"/>
  <c r="K76" i="3"/>
  <c r="L76" i="3" s="1"/>
  <c r="K275" i="3"/>
  <c r="K64" i="3"/>
  <c r="L64" i="3" s="1"/>
  <c r="K162" i="3"/>
  <c r="L162" i="3" s="1"/>
  <c r="K37" i="3"/>
  <c r="P37" i="3" s="1"/>
  <c r="K263" i="3"/>
  <c r="P263" i="3" s="1"/>
  <c r="K257" i="3"/>
  <c r="P257" i="3" s="1"/>
  <c r="K110" i="3"/>
  <c r="P110" i="3" s="1"/>
  <c r="K44" i="3"/>
  <c r="P44" i="3" s="1"/>
  <c r="K146" i="3"/>
  <c r="L146" i="3" s="1"/>
  <c r="K46" i="3"/>
  <c r="L46" i="3" s="1"/>
  <c r="K251" i="3"/>
  <c r="P251" i="3" s="1"/>
  <c r="K339" i="3"/>
  <c r="L339" i="3" s="1"/>
  <c r="K29" i="3"/>
  <c r="P29" i="3" s="1"/>
  <c r="K158" i="3"/>
  <c r="P158" i="3" s="1"/>
  <c r="K69" i="3"/>
  <c r="L69" i="3" s="1"/>
  <c r="K311" i="3"/>
  <c r="L311" i="3" s="1"/>
  <c r="K336" i="3"/>
  <c r="L336" i="3" s="1"/>
  <c r="K96" i="3"/>
  <c r="L96" i="3" s="1"/>
  <c r="K225" i="3"/>
  <c r="L225" i="3" s="1"/>
  <c r="K301" i="3"/>
  <c r="L301" i="3" s="1"/>
  <c r="K277" i="3"/>
  <c r="P277" i="3" s="1"/>
  <c r="K334" i="3"/>
  <c r="L334" i="3" s="1"/>
  <c r="K117" i="3"/>
  <c r="L117" i="3" s="1"/>
  <c r="K92" i="3"/>
  <c r="L92" i="3" s="1"/>
  <c r="K57" i="3"/>
  <c r="L57" i="3" s="1"/>
  <c r="K320" i="3"/>
  <c r="L320" i="3" s="1"/>
  <c r="K328" i="3"/>
  <c r="L328" i="3" s="1"/>
  <c r="K312" i="3"/>
  <c r="L312" i="3" s="1"/>
  <c r="K116" i="3"/>
  <c r="P116" i="3" s="1"/>
  <c r="K286" i="3"/>
  <c r="P286" i="3" s="1"/>
  <c r="K153" i="3"/>
  <c r="P153" i="3" s="1"/>
  <c r="K242" i="3"/>
  <c r="P242" i="3" s="1"/>
  <c r="K137" i="3"/>
  <c r="L137" i="3" s="1"/>
  <c r="K255" i="3"/>
  <c r="L255" i="3" s="1"/>
  <c r="K202" i="3"/>
  <c r="P202" i="3" s="1"/>
  <c r="K55" i="3"/>
  <c r="P55" i="3" s="1"/>
  <c r="K180" i="3"/>
  <c r="P180" i="3" s="1"/>
  <c r="K323" i="3"/>
  <c r="P323" i="3" s="1"/>
  <c r="K122" i="3"/>
  <c r="P122" i="3" s="1"/>
  <c r="K63" i="3"/>
  <c r="P63" i="3" s="1"/>
  <c r="K294" i="3"/>
  <c r="P294" i="3" s="1"/>
  <c r="K22" i="3"/>
  <c r="P22" i="3" s="1"/>
  <c r="K108" i="3"/>
  <c r="P108" i="3" s="1"/>
  <c r="K282" i="3"/>
  <c r="L282" i="3" s="1"/>
  <c r="K250" i="3"/>
  <c r="P250" i="3" s="1"/>
  <c r="K269" i="3"/>
  <c r="L269" i="3" s="1"/>
  <c r="K175" i="3"/>
  <c r="P175" i="3" s="1"/>
  <c r="K221" i="3"/>
  <c r="L221" i="3" s="1"/>
  <c r="K119" i="3"/>
  <c r="P119" i="3" s="1"/>
  <c r="K150" i="3"/>
  <c r="L150" i="3" s="1"/>
  <c r="K233" i="3"/>
  <c r="L233" i="3" s="1"/>
  <c r="K26" i="3"/>
  <c r="L26" i="3" s="1"/>
  <c r="K28" i="3"/>
  <c r="L28" i="3" s="1"/>
  <c r="K107" i="3"/>
  <c r="L107" i="3" s="1"/>
  <c r="K30" i="3"/>
  <c r="P30" i="3" s="1"/>
  <c r="K51" i="3"/>
  <c r="P51" i="3" s="1"/>
  <c r="K83" i="3"/>
  <c r="L83" i="3" s="1"/>
  <c r="K104" i="3"/>
  <c r="L104" i="3" s="1"/>
  <c r="K268" i="3"/>
  <c r="L268" i="3" s="1"/>
  <c r="K181" i="3"/>
  <c r="P181" i="3" s="1"/>
  <c r="K246" i="3"/>
  <c r="L246" i="3" s="1"/>
  <c r="K272" i="3"/>
  <c r="P272" i="3" s="1"/>
  <c r="K267" i="3"/>
  <c r="P267" i="3" s="1"/>
  <c r="K273" i="3"/>
  <c r="P273" i="3" s="1"/>
  <c r="K283" i="3"/>
  <c r="P283" i="3" s="1"/>
  <c r="K148" i="3"/>
  <c r="L148" i="3" s="1"/>
  <c r="K127" i="3"/>
  <c r="L127" i="3" s="1"/>
  <c r="K213" i="3"/>
  <c r="L213" i="3" s="1"/>
  <c r="K291" i="3"/>
  <c r="L291" i="3" s="1"/>
  <c r="K335" i="3"/>
  <c r="P335" i="3" s="1"/>
  <c r="K196" i="3"/>
  <c r="P196" i="3" s="1"/>
  <c r="K131" i="3"/>
  <c r="L131" i="3" s="1"/>
  <c r="K68" i="3"/>
  <c r="P68" i="3" s="1"/>
  <c r="K43" i="3"/>
  <c r="L43" i="3" s="1"/>
  <c r="K85" i="3"/>
  <c r="P85" i="3" s="1"/>
  <c r="K317" i="3"/>
  <c r="L317" i="3" s="1"/>
  <c r="K91" i="3"/>
  <c r="L91" i="3" s="1"/>
  <c r="K214" i="3"/>
  <c r="P214" i="3" s="1"/>
  <c r="K309" i="3"/>
  <c r="L309" i="3" s="1"/>
  <c r="K135" i="3"/>
  <c r="L135" i="3" s="1"/>
  <c r="K322" i="3"/>
  <c r="P322" i="3" s="1"/>
  <c r="K74" i="3"/>
  <c r="P74" i="3" s="1"/>
  <c r="K306" i="3"/>
  <c r="L306" i="3" s="1"/>
  <c r="K121" i="3"/>
  <c r="L121" i="3" s="1"/>
  <c r="K303" i="3"/>
  <c r="P303" i="3" s="1"/>
  <c r="K41" i="3"/>
  <c r="P41" i="3" s="1"/>
  <c r="K207" i="3"/>
  <c r="P207" i="3" s="1"/>
  <c r="K35" i="3"/>
  <c r="P35" i="3" s="1"/>
  <c r="K87" i="3"/>
  <c r="L87" i="3" s="1"/>
  <c r="K253" i="3"/>
  <c r="P253" i="3" s="1"/>
  <c r="K293" i="3"/>
  <c r="P293" i="3" s="1"/>
  <c r="K24" i="3"/>
  <c r="P24" i="3" s="1"/>
  <c r="K123" i="3"/>
  <c r="L123" i="3" s="1"/>
  <c r="K34" i="3"/>
  <c r="P34" i="3" s="1"/>
  <c r="K101" i="3"/>
  <c r="P101" i="3" s="1"/>
  <c r="L86" i="3"/>
  <c r="K169" i="3"/>
  <c r="L169" i="3" s="1"/>
  <c r="K120" i="3"/>
  <c r="P120" i="3" s="1"/>
  <c r="K111" i="3"/>
  <c r="L111" i="3" s="1"/>
  <c r="K163" i="3"/>
  <c r="P163" i="3" s="1"/>
  <c r="K42" i="3"/>
  <c r="P42" i="3" s="1"/>
  <c r="K52" i="3"/>
  <c r="L52" i="3" s="1"/>
  <c r="K139" i="3"/>
  <c r="L139" i="3" s="1"/>
  <c r="K50" i="3"/>
  <c r="L50" i="3" s="1"/>
  <c r="K56" i="3"/>
  <c r="L56" i="3" s="1"/>
  <c r="K82" i="3"/>
  <c r="L82" i="3" s="1"/>
  <c r="K222" i="3"/>
  <c r="P222" i="3" s="1"/>
  <c r="K217" i="3"/>
  <c r="P217" i="3" s="1"/>
  <c r="K25" i="3"/>
  <c r="L25" i="3" s="1"/>
  <c r="K115" i="3"/>
  <c r="P115" i="3" s="1"/>
  <c r="K72" i="3"/>
  <c r="L72" i="3" s="1"/>
  <c r="K187" i="3"/>
  <c r="P187" i="3" s="1"/>
  <c r="K60" i="3"/>
  <c r="L60" i="3" s="1"/>
  <c r="K190" i="3"/>
  <c r="L190" i="3" s="1"/>
  <c r="K165" i="3"/>
  <c r="P165" i="3" s="1"/>
  <c r="K229" i="3"/>
  <c r="L229" i="3" s="1"/>
  <c r="K61" i="3"/>
  <c r="P61" i="3" s="1"/>
  <c r="K224" i="3"/>
  <c r="P224" i="3" s="1"/>
  <c r="K240" i="3"/>
  <c r="L240" i="3" s="1"/>
  <c r="K201" i="3"/>
  <c r="P201" i="3" s="1"/>
  <c r="K266" i="3"/>
  <c r="P266" i="3" s="1"/>
  <c r="K326" i="3"/>
  <c r="P326" i="3" s="1"/>
  <c r="K112" i="3"/>
  <c r="L112" i="3" s="1"/>
  <c r="K316" i="3"/>
  <c r="P316" i="3" s="1"/>
  <c r="K199" i="3"/>
  <c r="L199" i="3" s="1"/>
  <c r="K160" i="3"/>
  <c r="P160" i="3" s="1"/>
  <c r="K31" i="3"/>
  <c r="P31" i="3" s="1"/>
  <c r="K298" i="3"/>
  <c r="P298" i="3" s="1"/>
  <c r="K287" i="3"/>
  <c r="P287" i="3" s="1"/>
  <c r="K183" i="3"/>
  <c r="L183" i="3" s="1"/>
  <c r="K88" i="3"/>
  <c r="P88" i="3" s="1"/>
  <c r="K247" i="3"/>
  <c r="L247" i="3" s="1"/>
  <c r="K205" i="3"/>
  <c r="P205" i="3" s="1"/>
  <c r="K236" i="3"/>
  <c r="L236" i="3" s="1"/>
  <c r="K248" i="3"/>
  <c r="P248" i="3" s="1"/>
  <c r="K102" i="3"/>
  <c r="L102" i="3" s="1"/>
  <c r="K77" i="3"/>
  <c r="L77" i="3" s="1"/>
  <c r="K166" i="3"/>
  <c r="L166" i="3" s="1"/>
  <c r="K79" i="3"/>
  <c r="P79" i="3" s="1"/>
  <c r="K238" i="3"/>
  <c r="P238" i="3" s="1"/>
  <c r="K256" i="3"/>
  <c r="L256" i="3" s="1"/>
  <c r="K36" i="3"/>
  <c r="P36" i="3" s="1"/>
  <c r="K209" i="3"/>
  <c r="P209" i="3" s="1"/>
  <c r="K114" i="3"/>
  <c r="P114" i="3" s="1"/>
  <c r="K307" i="3"/>
  <c r="P307" i="3" s="1"/>
  <c r="K296" i="3"/>
  <c r="L296" i="3" s="1"/>
  <c r="K174" i="3"/>
  <c r="P174" i="3" s="1"/>
  <c r="K292" i="3"/>
  <c r="L292" i="3" s="1"/>
  <c r="K185" i="3"/>
  <c r="L185" i="3" s="1"/>
  <c r="K182" i="3"/>
  <c r="L182" i="3" s="1"/>
  <c r="K204" i="3"/>
  <c r="L204" i="3" s="1"/>
  <c r="K154" i="3"/>
  <c r="L154" i="3" s="1"/>
  <c r="K143" i="3"/>
  <c r="L143" i="3" s="1"/>
  <c r="K338" i="3"/>
  <c r="P338" i="3" s="1"/>
  <c r="K155" i="3"/>
  <c r="P155" i="3" s="1"/>
  <c r="K327" i="3"/>
  <c r="L327" i="3" s="1"/>
  <c r="K106" i="3"/>
  <c r="L106" i="3" s="1"/>
  <c r="K276" i="3"/>
  <c r="L276" i="3" s="1"/>
  <c r="K157" i="3"/>
  <c r="P157" i="3" s="1"/>
  <c r="K45" i="3"/>
  <c r="P45" i="3" s="1"/>
  <c r="K313" i="3"/>
  <c r="L313" i="3" s="1"/>
  <c r="K132" i="3"/>
  <c r="L132" i="3" s="1"/>
  <c r="K245" i="3"/>
  <c r="P245" i="3" s="1"/>
  <c r="K159" i="3"/>
  <c r="L159" i="3" s="1"/>
  <c r="K62" i="3"/>
  <c r="L62" i="3" s="1"/>
  <c r="K109" i="3"/>
  <c r="P109" i="3" s="1"/>
  <c r="K75" i="3"/>
  <c r="P75" i="3" s="1"/>
  <c r="K211" i="3"/>
  <c r="L211" i="3" s="1"/>
  <c r="K141" i="3"/>
  <c r="L141" i="3" s="1"/>
  <c r="K90" i="3"/>
  <c r="L90" i="3" s="1"/>
  <c r="K194" i="3"/>
  <c r="L194" i="3" s="1"/>
  <c r="K243" i="3"/>
  <c r="P243" i="3" s="1"/>
  <c r="AE39" i="11"/>
  <c r="AD39" i="11"/>
  <c r="AE333" i="11"/>
  <c r="AD333" i="11"/>
  <c r="AE444" i="11"/>
  <c r="AD444" i="11"/>
  <c r="AE407" i="11"/>
  <c r="AD407" i="11"/>
  <c r="AE248" i="11"/>
  <c r="AD248" i="11"/>
  <c r="AE54" i="11"/>
  <c r="AD54" i="11"/>
  <c r="AD186" i="11"/>
  <c r="AE186" i="11"/>
  <c r="AD164" i="11"/>
  <c r="AE164" i="11"/>
  <c r="AE226" i="11"/>
  <c r="AD226" i="11"/>
  <c r="AE170" i="11"/>
  <c r="AD170" i="11"/>
  <c r="AE150" i="11"/>
  <c r="AD150" i="11"/>
  <c r="AE109" i="11"/>
  <c r="AD109" i="11"/>
  <c r="AE128" i="11"/>
  <c r="AD128" i="11"/>
  <c r="AE171" i="11"/>
  <c r="AD171" i="11"/>
  <c r="AE265" i="11"/>
  <c r="AD265" i="11"/>
  <c r="AE275" i="11"/>
  <c r="AD275" i="11"/>
  <c r="AE48" i="11"/>
  <c r="AD48" i="11"/>
  <c r="AE327" i="11"/>
  <c r="AD327" i="11"/>
  <c r="AE209" i="11"/>
  <c r="AD209" i="11"/>
  <c r="AE237" i="11"/>
  <c r="AD237" i="11"/>
  <c r="AE56" i="11"/>
  <c r="AD56" i="11"/>
  <c r="AD274" i="11"/>
  <c r="AE274" i="11"/>
  <c r="AE281" i="11"/>
  <c r="AD281" i="11"/>
  <c r="AD232" i="11"/>
  <c r="AE232" i="11"/>
  <c r="AE182" i="11"/>
  <c r="AD182" i="11"/>
  <c r="AE145" i="11"/>
  <c r="AD145" i="11"/>
  <c r="AC11" i="9"/>
  <c r="AE645" i="11"/>
  <c r="AD645" i="11"/>
  <c r="AC11" i="8"/>
  <c r="AE31" i="11"/>
  <c r="AD31" i="11"/>
  <c r="AD257" i="11"/>
  <c r="AE257" i="11"/>
  <c r="AE44" i="11"/>
  <c r="AD44" i="11"/>
  <c r="AD638" i="11"/>
  <c r="AE638" i="11"/>
  <c r="AE641" i="11"/>
  <c r="AD641" i="11"/>
  <c r="L124" i="3"/>
  <c r="AE622" i="11"/>
  <c r="AD622" i="11"/>
  <c r="AE643" i="11"/>
  <c r="AD643" i="11"/>
  <c r="AE623" i="11"/>
  <c r="AD623" i="11"/>
  <c r="AD633" i="11"/>
  <c r="AE633" i="11"/>
  <c r="AE642" i="11"/>
  <c r="AD642" i="11"/>
  <c r="AD626" i="11"/>
  <c r="AE626" i="11"/>
  <c r="AD618" i="11"/>
  <c r="AE618" i="11"/>
  <c r="AD629" i="11"/>
  <c r="AE629" i="11"/>
  <c r="AE631" i="11"/>
  <c r="AD631" i="11"/>
  <c r="AE635" i="11"/>
  <c r="AD635" i="11"/>
  <c r="P66" i="3" l="1"/>
  <c r="P71" i="3"/>
  <c r="P140" i="3"/>
  <c r="L130" i="3"/>
  <c r="P40" i="3"/>
  <c r="P332" i="3"/>
  <c r="P170" i="3"/>
  <c r="P274" i="3"/>
  <c r="L151" i="3"/>
  <c r="P126" i="3"/>
  <c r="P129" i="3"/>
  <c r="L49" i="3"/>
  <c r="L188" i="3"/>
  <c r="L315" i="3"/>
  <c r="L27" i="3"/>
  <c r="P218" i="3"/>
  <c r="L158" i="3"/>
  <c r="P300" i="3"/>
  <c r="L329" i="3"/>
  <c r="L321" i="3"/>
  <c r="P47" i="3"/>
  <c r="P216" i="3"/>
  <c r="P171" i="3"/>
  <c r="P325" i="3"/>
  <c r="P128" i="3"/>
  <c r="P289" i="3"/>
  <c r="L195" i="3"/>
  <c r="P288" i="3"/>
  <c r="P302" i="3"/>
  <c r="L330" i="3"/>
  <c r="P39" i="3"/>
  <c r="L215" i="3"/>
  <c r="L136" i="3"/>
  <c r="P125" i="3"/>
  <c r="L191" i="3"/>
  <c r="L94" i="3"/>
  <c r="P96" i="3"/>
  <c r="L304" i="3"/>
  <c r="P168" i="3"/>
  <c r="P212" i="3"/>
  <c r="L95" i="3"/>
  <c r="P244" i="3"/>
  <c r="P144" i="3"/>
  <c r="P235" i="3"/>
  <c r="P333" i="3"/>
  <c r="P76" i="3"/>
  <c r="L164" i="3"/>
  <c r="P73" i="3"/>
  <c r="L254" i="3"/>
  <c r="L210" i="3"/>
  <c r="L142" i="3"/>
  <c r="P231" i="3"/>
  <c r="L193" i="3"/>
  <c r="L133" i="3"/>
  <c r="L262" i="3"/>
  <c r="L299" i="3"/>
  <c r="P54" i="3"/>
  <c r="P318" i="3"/>
  <c r="P252" i="3"/>
  <c r="P241" i="3"/>
  <c r="L294" i="3"/>
  <c r="P305" i="3"/>
  <c r="P98" i="3"/>
  <c r="P147" i="3"/>
  <c r="L105" i="3"/>
  <c r="L226" i="3"/>
  <c r="L207" i="3"/>
  <c r="P102" i="3"/>
  <c r="P83" i="3"/>
  <c r="L283" i="3"/>
  <c r="L33" i="3"/>
  <c r="L103" i="3"/>
  <c r="L80" i="3"/>
  <c r="P169" i="3"/>
  <c r="P311" i="3"/>
  <c r="P87" i="3"/>
  <c r="P154" i="3"/>
  <c r="L114" i="3"/>
  <c r="L44" i="3"/>
  <c r="P309" i="3"/>
  <c r="P221" i="3"/>
  <c r="P131" i="3"/>
  <c r="P92" i="3"/>
  <c r="L196" i="3"/>
  <c r="L32" i="3"/>
  <c r="L277" i="3"/>
  <c r="P280" i="3"/>
  <c r="P240" i="3"/>
  <c r="P104" i="3"/>
  <c r="P134" i="3"/>
  <c r="L307" i="3"/>
  <c r="L259" i="3"/>
  <c r="L55" i="3"/>
  <c r="P91" i="3"/>
  <c r="P255" i="3"/>
  <c r="P249" i="3"/>
  <c r="P23" i="3"/>
  <c r="L22" i="3"/>
  <c r="P320" i="3"/>
  <c r="P285" i="3"/>
  <c r="P64" i="3"/>
  <c r="P313" i="3"/>
  <c r="P46" i="3"/>
  <c r="L38" i="3"/>
  <c r="L279" i="3"/>
  <c r="P28" i="3"/>
  <c r="L68" i="3"/>
  <c r="P53" i="3"/>
  <c r="L239" i="3"/>
  <c r="P150" i="3"/>
  <c r="L145" i="3"/>
  <c r="L24" i="3"/>
  <c r="P67" i="3"/>
  <c r="P159" i="3"/>
  <c r="P59" i="3"/>
  <c r="L122" i="3"/>
  <c r="P48" i="3"/>
  <c r="L110" i="3"/>
  <c r="L316" i="3"/>
  <c r="L250" i="3"/>
  <c r="L176" i="3"/>
  <c r="P99" i="3"/>
  <c r="P173" i="3"/>
  <c r="P247" i="3"/>
  <c r="L180" i="3"/>
  <c r="L116" i="3"/>
  <c r="P234" i="3"/>
  <c r="L281" i="3"/>
  <c r="L290" i="3"/>
  <c r="L149" i="3"/>
  <c r="P166" i="3"/>
  <c r="P317" i="3"/>
  <c r="P179" i="3"/>
  <c r="P70" i="3"/>
  <c r="P138" i="3"/>
  <c r="L118" i="3"/>
  <c r="P246" i="3"/>
  <c r="P229" i="3"/>
  <c r="L63" i="3"/>
  <c r="L308" i="3"/>
  <c r="L184" i="3"/>
  <c r="L172" i="3"/>
  <c r="L45" i="3"/>
  <c r="L203" i="3"/>
  <c r="L178" i="3"/>
  <c r="L270" i="3"/>
  <c r="P197" i="3"/>
  <c r="L119" i="3"/>
  <c r="L152" i="3"/>
  <c r="P50" i="3"/>
  <c r="L201" i="3"/>
  <c r="P220" i="3"/>
  <c r="P137" i="3"/>
  <c r="L113" i="3"/>
  <c r="L298" i="3"/>
  <c r="L322" i="3"/>
  <c r="P89" i="3"/>
  <c r="L323" i="3"/>
  <c r="P213" i="3"/>
  <c r="L219" i="3"/>
  <c r="L208" i="3"/>
  <c r="L163" i="3"/>
  <c r="L192" i="3"/>
  <c r="L93" i="3"/>
  <c r="L187" i="3"/>
  <c r="L29" i="3"/>
  <c r="L81" i="3"/>
  <c r="L242" i="3"/>
  <c r="L263" i="3"/>
  <c r="P141" i="3"/>
  <c r="P62" i="3"/>
  <c r="P43" i="3"/>
  <c r="P268" i="3"/>
  <c r="P228" i="3"/>
  <c r="P190" i="3"/>
  <c r="L21" i="3"/>
  <c r="L331" i="3"/>
  <c r="L324" i="3"/>
  <c r="P111" i="3"/>
  <c r="L165" i="3"/>
  <c r="L222" i="3"/>
  <c r="L174" i="3"/>
  <c r="P78" i="3"/>
  <c r="P314" i="3"/>
  <c r="P264" i="3"/>
  <c r="L237" i="3"/>
  <c r="P297" i="3"/>
  <c r="L319" i="3"/>
  <c r="L161" i="3"/>
  <c r="L88" i="3"/>
  <c r="P339" i="3"/>
  <c r="P301" i="3"/>
  <c r="P167" i="3"/>
  <c r="P271" i="3"/>
  <c r="L265" i="3"/>
  <c r="P312" i="3"/>
  <c r="L155" i="3"/>
  <c r="L230" i="3"/>
  <c r="L278" i="3"/>
  <c r="L251" i="3"/>
  <c r="P282" i="3"/>
  <c r="P233" i="3"/>
  <c r="P186" i="3"/>
  <c r="P100" i="3"/>
  <c r="P162" i="3"/>
  <c r="L37" i="3"/>
  <c r="L65" i="3"/>
  <c r="P256" i="3"/>
  <c r="L79" i="3"/>
  <c r="L181" i="3"/>
  <c r="L266" i="3"/>
  <c r="L85" i="3"/>
  <c r="L258" i="3"/>
  <c r="L232" i="3"/>
  <c r="P227" i="3"/>
  <c r="P306" i="3"/>
  <c r="P206" i="3"/>
  <c r="L295" i="3"/>
  <c r="P328" i="3"/>
  <c r="L108" i="3"/>
  <c r="P127" i="3"/>
  <c r="P112" i="3"/>
  <c r="P26" i="3"/>
  <c r="L177" i="3"/>
  <c r="P284" i="3"/>
  <c r="L260" i="3"/>
  <c r="P189" i="3"/>
  <c r="L245" i="3"/>
  <c r="L293" i="3"/>
  <c r="L272" i="3"/>
  <c r="L205" i="3"/>
  <c r="L101" i="3"/>
  <c r="L257" i="3"/>
  <c r="P106" i="3"/>
  <c r="L175" i="3"/>
  <c r="P97" i="3"/>
  <c r="L267" i="3"/>
  <c r="P269" i="3"/>
  <c r="P117" i="3"/>
  <c r="L286" i="3"/>
  <c r="P123" i="3"/>
  <c r="P199" i="3"/>
  <c r="P84" i="3"/>
  <c r="P223" i="3"/>
  <c r="P334" i="3"/>
  <c r="L273" i="3"/>
  <c r="L42" i="3"/>
  <c r="L51" i="3"/>
  <c r="P292" i="3"/>
  <c r="P69" i="3"/>
  <c r="P261" i="3"/>
  <c r="L303" i="3"/>
  <c r="P25" i="3"/>
  <c r="L153" i="3"/>
  <c r="L338" i="3"/>
  <c r="P148" i="3"/>
  <c r="L74" i="3"/>
  <c r="L335" i="3"/>
  <c r="P57" i="3"/>
  <c r="L156" i="3"/>
  <c r="P135" i="3"/>
  <c r="P198" i="3"/>
  <c r="P336" i="3"/>
  <c r="P291" i="3"/>
  <c r="L41" i="3"/>
  <c r="P143" i="3"/>
  <c r="L34" i="3"/>
  <c r="P296" i="3"/>
  <c r="L214" i="3"/>
  <c r="L202" i="3"/>
  <c r="P58" i="3"/>
  <c r="P121" i="3"/>
  <c r="P337" i="3"/>
  <c r="P225" i="3"/>
  <c r="P185" i="3"/>
  <c r="P327" i="3"/>
  <c r="P107" i="3"/>
  <c r="L30" i="3"/>
  <c r="L35" i="3"/>
  <c r="L61" i="3"/>
  <c r="L310" i="3"/>
  <c r="P146" i="3"/>
  <c r="L217" i="3"/>
  <c r="P200" i="3"/>
  <c r="L238" i="3"/>
  <c r="P56" i="3"/>
  <c r="L243" i="3"/>
  <c r="L253" i="3"/>
  <c r="L275" i="3"/>
  <c r="P275" i="3"/>
  <c r="L31" i="3"/>
  <c r="P139" i="3"/>
  <c r="L157" i="3"/>
  <c r="L209" i="3"/>
  <c r="P204" i="3"/>
  <c r="P194" i="3"/>
  <c r="P72" i="3"/>
  <c r="L115" i="3"/>
  <c r="L248" i="3"/>
  <c r="L75" i="3"/>
  <c r="P183" i="3"/>
  <c r="P82" i="3"/>
  <c r="L120" i="3"/>
  <c r="P211" i="3"/>
  <c r="P52" i="3"/>
  <c r="P77" i="3"/>
  <c r="L287" i="3"/>
  <c r="P60" i="3"/>
  <c r="P132" i="3"/>
  <c r="L109" i="3"/>
  <c r="P90" i="3"/>
  <c r="L326" i="3"/>
  <c r="P276" i="3"/>
  <c r="L224" i="3"/>
  <c r="P236" i="3"/>
  <c r="L36" i="3"/>
  <c r="L160" i="3"/>
  <c r="P182" i="3"/>
  <c r="AC11" i="11"/>
  <c r="AE19" i="11"/>
  <c r="L18" i="3"/>
  <c r="F8" i="3"/>
  <c r="E7" i="3" l="1"/>
  <c r="F6" i="3" s="1"/>
  <c r="H6" i="3" s="1"/>
  <c r="F9" i="3" s="1"/>
  <c r="G9" i="3"/>
  <c r="F4" i="3" l="1"/>
  <c r="H4" i="3" s="1"/>
  <c r="F5" i="3"/>
  <c r="H5" i="3" s="1"/>
</calcChain>
</file>

<file path=xl/sharedStrings.xml><?xml version="1.0" encoding="utf-8"?>
<sst xmlns="http://schemas.openxmlformats.org/spreadsheetml/2006/main" count="11803" uniqueCount="1475">
  <si>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</si>
  <si>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</si>
  <si>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</si>
  <si>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</si>
  <si>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</si>
  <si>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</si>
  <si>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2</t>
    </r>
  </si>
  <si>
    <t>Q.+LiTE fit</t>
  </si>
  <si>
    <t>degrees</t>
  </si>
  <si>
    <t>BEST</t>
  </si>
  <si>
    <t>E7</t>
  </si>
  <si>
    <t>E6</t>
  </si>
  <si>
    <t>E5</t>
  </si>
  <si>
    <t>E4</t>
  </si>
  <si>
    <t>E3</t>
  </si>
  <si>
    <t>E2</t>
  </si>
  <si>
    <t>E1</t>
  </si>
  <si>
    <t>LiTE Resid</t>
  </si>
  <si>
    <t>LiTE</t>
  </si>
  <si>
    <t>corr'n</t>
  </si>
  <si>
    <t>Q resid</t>
  </si>
  <si>
    <t>Q. resid</t>
  </si>
  <si>
    <t>JAVSO..44…69</t>
  </si>
  <si>
    <t>JAVSO..43..238</t>
  </si>
  <si>
    <t>JAVSO..45..121</t>
  </si>
  <si>
    <t>JAVSO..44..164</t>
  </si>
  <si>
    <t>JAVSO..43...77</t>
  </si>
  <si>
    <t>JAVSO..45..215</t>
  </si>
  <si>
    <t>JAVSO..46…79 (2018)</t>
  </si>
  <si>
    <t>JAVSO..47..105</t>
  </si>
  <si>
    <t>VSB-059</t>
  </si>
  <si>
    <t>VSB-064</t>
  </si>
  <si>
    <t>residuals</t>
  </si>
  <si>
    <t>O-C GAteway</t>
  </si>
  <si>
    <t>http://var.astro.cz/ocgate/ocgate.php?star=EQ+Tau&amp;submit=Submit&amp;lang=en</t>
  </si>
  <si>
    <t>Quadratic fit fails over data set from 2000 to 2013 -- sinusoidal dependence?</t>
  </si>
  <si>
    <t>Qian &amp; Ma 2001PASP..113..754</t>
  </si>
  <si>
    <t>Pribulla, T. &amp; Vaňko, M., 2002, CoSka, 32, 79</t>
  </si>
  <si>
    <t>BAD</t>
  </si>
  <si>
    <t xml:space="preserve">P3 = </t>
  </si>
  <si>
    <t>days</t>
  </si>
  <si>
    <t>years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</si>
  <si>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</si>
  <si>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</si>
  <si>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</si>
  <si>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</si>
  <si>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</si>
  <si>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</si>
  <si>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</si>
  <si>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</si>
  <si>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</si>
  <si>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</si>
  <si>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</si>
  <si>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</si>
  <si>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</si>
  <si>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</si>
  <si>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</si>
  <si>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</si>
  <si>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</si>
  <si>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</si>
  <si>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</si>
  <si>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</si>
  <si>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</si>
  <si>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</si>
  <si>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radians</t>
  </si>
  <si>
    <t>1-e^2</t>
  </si>
  <si>
    <t>e sin nu_o</t>
  </si>
  <si>
    <t>a12 sin I =</t>
  </si>
  <si>
    <t>dP/dt =</t>
  </si>
  <si>
    <t>S Resid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</si>
  <si>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</si>
  <si>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</si>
  <si>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</si>
  <si>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</si>
  <si>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</si>
  <si>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</si>
  <si>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</si>
  <si>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</si>
  <si>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</si>
  <si>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</si>
  <si>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</si>
  <si>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</si>
  <si>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</si>
  <si>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</si>
  <si>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</si>
  <si>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&lt;&lt;  </t>
    </r>
    <r>
      <rPr>
        <b/>
        <sz val="10"/>
        <rFont val="Arial"/>
        <family val="2"/>
      </rPr>
      <t>Σ wt.diff</t>
    </r>
    <r>
      <rPr>
        <b/>
        <vertAlign val="superscript"/>
        <sz val="10"/>
        <rFont val="Arial"/>
        <family val="2"/>
      </rPr>
      <t>2</t>
    </r>
  </si>
  <si>
    <t>AU</t>
  </si>
  <si>
    <t>This is their model</t>
  </si>
  <si>
    <t>Same</t>
  </si>
  <si>
    <t>as</t>
  </si>
  <si>
    <t>paper</t>
  </si>
  <si>
    <t>thusly</t>
  </si>
  <si>
    <t>Pribulla 2002CoSka..32…79</t>
  </si>
  <si>
    <t>Yuan &amp; Qian 2007MNRAS..381..602</t>
  </si>
  <si>
    <t>Q+Sin Fit</t>
  </si>
  <si>
    <t>Ampl</t>
  </si>
  <si>
    <t>Ang Freq</t>
  </si>
  <si>
    <t>Ph. Cnst</t>
  </si>
  <si>
    <t>cycles</t>
  </si>
  <si>
    <t>Yuan &amp; Qian</t>
  </si>
  <si>
    <t>Eccentric fit</t>
  </si>
  <si>
    <t>−27995.5</t>
  </si>
  <si>
    <t>−0.0109</t>
  </si>
  <si>
    <t>(1</t>
  </si>
  <si>
    <t>−10420</t>
  </si>
  <si>
    <t>−0.0207</t>
  </si>
  <si>
    <t>−0.0059</t>
  </si>
  <si>
    <t>(2</t>
  </si>
  <si>
    <t>−9661</t>
  </si>
  <si>
    <t>−0.0188</t>
  </si>
  <si>
    <t>−0.0055</t>
  </si>
  <si>
    <t>−9646.5</t>
  </si>
  <si>
    <t>−0.0193</t>
  </si>
  <si>
    <t>−0.0061</t>
  </si>
  <si>
    <t>−9541</t>
  </si>
  <si>
    <t>−0.0175</t>
  </si>
  <si>
    <t>−0.0045</t>
  </si>
  <si>
    <t>−8630</t>
  </si>
  <si>
    <t>−0.0063</t>
  </si>
  <si>
    <t>−8600.5</t>
  </si>
  <si>
    <t>−0.0133</t>
  </si>
  <si>
    <t>−0.0021</t>
  </si>
  <si>
    <t>−8518.5</t>
  </si>
  <si>
    <t>−0.0108</t>
  </si>
  <si>
    <t>−8343</t>
  </si>
  <si>
    <t>−0.0144</t>
  </si>
  <si>
    <t>−0.0038</t>
  </si>
  <si>
    <t>−8337</t>
  </si>
  <si>
    <t>−0.0095</t>
  </si>
  <si>
    <t>−8307.5</t>
  </si>
  <si>
    <t>−0.0102</t>
  </si>
  <si>
    <t>−8296</t>
  </si>
  <si>
    <t>−0.0157</t>
  </si>
  <si>
    <t>−0.0052</t>
  </si>
  <si>
    <t>−7314.5</t>
  </si>
  <si>
    <t>−0.0117</t>
  </si>
  <si>
    <t>−0.0033</t>
  </si>
  <si>
    <t>−0.0070</t>
  </si>
  <si>
    <t>−0.0034</t>
  </si>
  <si>
    <t>−0.0064</t>
  </si>
  <si>
    <t>−0.0028</t>
  </si>
  <si>
    <t>−0.0041</t>
  </si>
  <si>
    <t>−0.0006</t>
  </si>
  <si>
    <t>−0.0082</t>
  </si>
  <si>
    <t>−0.0060</t>
  </si>
  <si>
    <t>−0.0067</t>
  </si>
  <si>
    <t>−0.0068</t>
  </si>
  <si>
    <t>−0.0046</t>
  </si>
  <si>
    <t>−0.0058</t>
  </si>
  <si>
    <t>−0.0036</t>
  </si>
  <si>
    <t>−0.0079</t>
  </si>
  <si>
    <t>−0.0057</t>
  </si>
  <si>
    <t>(3</t>
  </si>
  <si>
    <t>−0.0007</t>
  </si>
  <si>
    <t>−0.0004</t>
  </si>
  <si>
    <t>(4</t>
  </si>
  <si>
    <t>−0.0019</t>
  </si>
  <si>
    <t>−0.0056</t>
  </si>
  <si>
    <t>(5</t>
  </si>
  <si>
    <t>−0.0029</t>
  </si>
  <si>
    <t>−0.0003</t>
  </si>
  <si>
    <t>−0.0024</t>
  </si>
  <si>
    <t>(6</t>
  </si>
  <si>
    <t>−0.0026</t>
  </si>
  <si>
    <t>(7</t>
  </si>
  <si>
    <t>−0.0043</t>
  </si>
  <si>
    <t>−0.0039</t>
  </si>
  <si>
    <t>(8</t>
  </si>
  <si>
    <t>−0.0037</t>
  </si>
  <si>
    <t>(9</t>
  </si>
  <si>
    <t>−0.0025</t>
  </si>
  <si>
    <t>−0.0072</t>
  </si>
  <si>
    <t>(10</t>
  </si>
  <si>
    <t>−0.0098</t>
  </si>
  <si>
    <t>−0.0030</t>
  </si>
  <si>
    <t>(11</t>
  </si>
  <si>
    <t>−0.0093</t>
  </si>
  <si>
    <t>(12</t>
  </si>
  <si>
    <t>−0.0094</t>
  </si>
  <si>
    <t>(13</t>
  </si>
  <si>
    <t>−0.0124</t>
  </si>
  <si>
    <t>(14</t>
  </si>
  <si>
    <t>−0.0132</t>
  </si>
  <si>
    <t>(15</t>
  </si>
  <si>
    <t>sp</t>
  </si>
  <si>
    <t>−0.0121</t>
  </si>
  <si>
    <t>(16</t>
  </si>
  <si>
    <t>−0.0141</t>
  </si>
  <si>
    <t>−0.0149</t>
  </si>
  <si>
    <t>(17</t>
  </si>
  <si>
    <t>−0.0147</t>
  </si>
  <si>
    <t>(18</t>
  </si>
  <si>
    <t>−0.0150</t>
  </si>
  <si>
    <t>(19</t>
  </si>
  <si>
    <t>−0.0148</t>
  </si>
  <si>
    <t>(20</t>
  </si>
  <si>
    <t>−0.0153</t>
  </si>
  <si>
    <t>−0.0174</t>
  </si>
  <si>
    <t>−0.0013</t>
  </si>
  <si>
    <t>−0.0159</t>
  </si>
  <si>
    <t>−0.0158</t>
  </si>
  <si>
    <t>−0.0189</t>
  </si>
  <si>
    <t>(21</t>
  </si>
  <si>
    <t>−0.0151</t>
  </si>
  <si>
    <t>−0.0162</t>
  </si>
  <si>
    <t>−0.0001</t>
  </si>
  <si>
    <t>−0.0181</t>
  </si>
  <si>
    <t>−0.0020</t>
  </si>
  <si>
    <t>−0.0156</t>
  </si>
  <si>
    <t>−0.0155</t>
  </si>
  <si>
    <t>(22</t>
  </si>
  <si>
    <t>−0.0169</t>
  </si>
  <si>
    <t>−0.0008</t>
  </si>
  <si>
    <t>(23</t>
  </si>
  <si>
    <t>−0.0168</t>
  </si>
  <si>
    <t>−0.0167</t>
  </si>
  <si>
    <t>−0.0161</t>
  </si>
  <si>
    <t>−0.0002</t>
  </si>
  <si>
    <t>−0.0160</t>
  </si>
  <si>
    <t>(24</t>
  </si>
  <si>
    <t>−0.0142</t>
  </si>
  <si>
    <t>(25</t>
  </si>
  <si>
    <t>(26</t>
  </si>
  <si>
    <t>−0.0152</t>
  </si>
  <si>
    <t>(27</t>
  </si>
  <si>
    <t>(32</t>
  </si>
  <si>
    <t>(28</t>
  </si>
  <si>
    <t>−0.0179</t>
  </si>
  <si>
    <t>−0.0023</t>
  </si>
  <si>
    <t>(29</t>
  </si>
  <si>
    <t>(30</t>
  </si>
  <si>
    <t>−0.0154</t>
  </si>
  <si>
    <t>(31</t>
  </si>
  <si>
    <t>−0.0164</t>
  </si>
  <si>
    <t>(33</t>
  </si>
  <si>
    <t>−0.0005</t>
  </si>
  <si>
    <t>−0.0146</t>
  </si>
  <si>
    <t>−0.0143</t>
  </si>
  <si>
    <t>(34</t>
  </si>
  <si>
    <t>−0.0011</t>
  </si>
  <si>
    <t>−0.0010</t>
  </si>
  <si>
    <t>−0.0145</t>
  </si>
  <si>
    <t>−0.0139</t>
  </si>
  <si>
    <t>(35</t>
  </si>
  <si>
    <t>−0.0140</t>
  </si>
  <si>
    <t>−0.0137</t>
  </si>
  <si>
    <t>−0.0018</t>
  </si>
  <si>
    <t xml:space="preserve">Yuan +Qian 2007 </t>
  </si>
  <si>
    <t>Yuan, J. &amp; Qian, S., 2007, MNRAS, 381, 602</t>
  </si>
  <si>
    <t>Yuon &amp; Qian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</si>
  <si>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</si>
  <si>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</si>
  <si>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</si>
  <si>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</si>
  <si>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</si>
  <si>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</si>
  <si>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</si>
  <si>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</si>
  <si>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</si>
  <si>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</si>
  <si>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</si>
  <si>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</si>
  <si>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</si>
  <si>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</si>
  <si>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</si>
  <si>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</si>
  <si>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</si>
  <si>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</si>
  <si>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</si>
  <si>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</si>
  <si>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</si>
  <si>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</si>
  <si>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</si>
  <si>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</si>
  <si>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</si>
  <si>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</si>
  <si>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</si>
  <si>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</si>
  <si>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</si>
  <si>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</si>
  <si>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</si>
  <si>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</si>
  <si>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Or &gt;&gt;&gt;&gt;&gt;&gt;</t>
  </si>
  <si>
    <t>Quad</t>
  </si>
  <si>
    <t>EQ Tau / GSC 01260-00909</t>
  </si>
  <si>
    <t>EW</t>
  </si>
  <si>
    <t>AAVSO data are available from www.aavso.org.</t>
  </si>
  <si>
    <t>Pribulla 2002</t>
  </si>
  <si>
    <t>II</t>
  </si>
  <si>
    <t>pg</t>
  </si>
  <si>
    <t>Zessew.[K„mper] IODE 4.3.43</t>
  </si>
  <si>
    <t>G.Romano MSAI 33.17</t>
  </si>
  <si>
    <t>I</t>
  </si>
  <si>
    <t>Magalas.[Whitney] IBVS 633</t>
  </si>
  <si>
    <t>BBSAG Bull.11</t>
  </si>
  <si>
    <t>BBSAG Bull.12</t>
  </si>
  <si>
    <t>AAVSO 1</t>
  </si>
  <si>
    <t>A.Royer GEOS 13</t>
  </si>
  <si>
    <t>P.Frank BAVM 39</t>
  </si>
  <si>
    <t>H.Vielmetter BAVM 36</t>
  </si>
  <si>
    <t>BBSAG Bull.64</t>
  </si>
  <si>
    <t>H.Grzelczyk BAVM 36</t>
  </si>
  <si>
    <t>BBSAG Bull.65</t>
  </si>
  <si>
    <t>BBSAG Bull.70</t>
  </si>
  <si>
    <t>BBSAG Bull.74</t>
  </si>
  <si>
    <t>B.C.K„mper PRIV</t>
  </si>
  <si>
    <t>BBSAG Bull.75</t>
  </si>
  <si>
    <t>H.Grzelczyk BAVM 39</t>
  </si>
  <si>
    <t>BBSAG Bull.76</t>
  </si>
  <si>
    <t>BBSAG Bull.78</t>
  </si>
  <si>
    <t>H.Vielmetter BAVM 46/43</t>
  </si>
  <si>
    <t>BBSAG Bull.79</t>
  </si>
  <si>
    <t>W.Braune BAVM 46</t>
  </si>
  <si>
    <t>BBSAG Bull.82</t>
  </si>
  <si>
    <t>BBSAG Bull.84</t>
  </si>
  <si>
    <t>W.Moschner BAVM 50</t>
  </si>
  <si>
    <t>BBSAG Bull.87</t>
  </si>
  <si>
    <t>BBSAG Bull.88</t>
  </si>
  <si>
    <t>W.Moschner BAVM 52</t>
  </si>
  <si>
    <t>Moschner&amp;Kleikamp BAVM 52</t>
  </si>
  <si>
    <t>BBSAG Bull.90</t>
  </si>
  <si>
    <t>BBSAG Bull.91</t>
  </si>
  <si>
    <t>Moschner&amp;Kleikamp BAVM 56</t>
  </si>
  <si>
    <t>F.Agerer BAVM 56</t>
  </si>
  <si>
    <t>Moschner&amp;Kleikamp BAVM 59</t>
  </si>
  <si>
    <t>F.Agerer BAVM 60</t>
  </si>
  <si>
    <t>AAVSO 3</t>
  </si>
  <si>
    <t>Moschner&amp;Kleikamp BAVM 68</t>
  </si>
  <si>
    <t>IBVS 4187</t>
  </si>
  <si>
    <t>IBVS 4559</t>
  </si>
  <si>
    <t>IBVS 5040</t>
  </si>
  <si>
    <t>IBVS 5056</t>
  </si>
  <si>
    <t>IBVS 5296</t>
  </si>
  <si>
    <t>IBVS 5594</t>
  </si>
  <si>
    <t>IBVS 5731</t>
  </si>
  <si>
    <t>IBVS 5230</t>
  </si>
  <si>
    <t>IBVS 5484</t>
  </si>
  <si>
    <t>IBVS 5438</t>
  </si>
  <si>
    <t>IBVS 5463</t>
  </si>
  <si>
    <t>IBVS 5371</t>
  </si>
  <si>
    <t>IBVS 5643</t>
  </si>
  <si>
    <t>IBVS 5668</t>
  </si>
  <si>
    <t>IBVS 5579</t>
  </si>
  <si>
    <t>IBVS 5592</t>
  </si>
  <si>
    <t>IBVS 5493</t>
  </si>
  <si>
    <t>IBVS 5657</t>
  </si>
  <si>
    <t xml:space="preserve">IBVS 5736 </t>
  </si>
  <si>
    <t>IBVS 5753</t>
  </si>
  <si>
    <t>IBVS 5761</t>
  </si>
  <si>
    <t>IBVS 5777</t>
  </si>
  <si>
    <t>IBVS 5795</t>
  </si>
  <si>
    <t>IBVS</t>
  </si>
  <si>
    <t>AAVSO</t>
  </si>
  <si>
    <t>BBSAG</t>
  </si>
  <si>
    <t>Nelson</t>
  </si>
  <si>
    <t>Lin. Fit</t>
  </si>
  <si>
    <t>IBVS 5871</t>
  </si>
  <si>
    <t>IBVS 5820</t>
  </si>
  <si>
    <t>Start of linear fit, row</t>
  </si>
  <si>
    <t>IBVS 5897</t>
  </si>
  <si>
    <t>IBVS 5898</t>
  </si>
  <si>
    <t>OEJV 0107</t>
  </si>
  <si>
    <t>OEJV</t>
  </si>
  <si>
    <t>Sirrah</t>
  </si>
  <si>
    <t>Rucinski 2001</t>
  </si>
  <si>
    <t>Yang and Lui 2002</t>
  </si>
  <si>
    <t>IBVS 5636</t>
  </si>
  <si>
    <t>2006OEJV...39....1A</t>
  </si>
  <si>
    <t>Alton 2006</t>
  </si>
  <si>
    <t>IBVS 5929</t>
  </si>
  <si>
    <t>Pribulla 2002 CoSka..32...792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</si>
  <si>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</si>
  <si>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</si>
  <si>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</si>
  <si>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</si>
  <si>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</si>
  <si>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</si>
  <si>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</si>
  <si>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</si>
  <si>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</si>
  <si>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</si>
  <si>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</si>
  <si>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</si>
  <si>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</si>
  <si>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</si>
  <si>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</si>
  <si>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</si>
  <si>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</si>
  <si>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</si>
  <si>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</si>
  <si>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</si>
  <si>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</si>
  <si>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</si>
  <si>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</si>
  <si>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</si>
  <si>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</si>
  <si>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</si>
  <si>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</si>
  <si>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</si>
  <si>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</si>
  <si>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</si>
  <si>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</si>
  <si>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</si>
  <si>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</si>
  <si>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</si>
  <si>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</si>
  <si>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</si>
  <si>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</si>
  <si>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</si>
  <si>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</si>
  <si>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</si>
  <si>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</si>
  <si>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</si>
  <si>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</si>
  <si>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</si>
  <si>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</si>
  <si>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</si>
  <si>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</si>
  <si>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</si>
  <si>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</si>
  <si>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</si>
  <si>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</si>
  <si>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</si>
  <si>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</si>
  <si>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</si>
  <si>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</si>
  <si>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</si>
  <si>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</si>
  <si>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</si>
  <si>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</si>
  <si>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</si>
  <si>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</si>
  <si>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</si>
  <si>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</si>
  <si>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</si>
  <si>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</si>
  <si>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</si>
  <si>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</si>
  <si>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</si>
  <si>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</si>
  <si>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</si>
  <si>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</si>
  <si>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</si>
  <si>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</si>
  <si>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</si>
  <si>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</si>
  <si>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</si>
  <si>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</si>
  <si>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Bad</t>
  </si>
  <si>
    <t>IBVS 5920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</si>
  <si>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</si>
  <si>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</si>
  <si>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</si>
  <si>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</si>
  <si>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</si>
  <si>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</si>
  <si>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</si>
  <si>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</si>
  <si>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</si>
  <si>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</si>
  <si>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</si>
  <si>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IBVS 5980</t>
  </si>
  <si>
    <t>IBVS 5960</t>
  </si>
  <si>
    <t>IBVS 6018</t>
  </si>
  <si>
    <t>IBVS 0633</t>
  </si>
  <si>
    <t>PE</t>
  </si>
  <si>
    <t>IBVS 5959</t>
  </si>
  <si>
    <t>.0017</t>
  </si>
  <si>
    <t>.0006</t>
  </si>
  <si>
    <t>.0004</t>
  </si>
  <si>
    <t>.0001</t>
  </si>
  <si>
    <t>.0010</t>
  </si>
  <si>
    <t>IBVS 6007</t>
  </si>
  <si>
    <t>IBVS 6010</t>
  </si>
  <si>
    <t>.0002</t>
  </si>
  <si>
    <t>IBVS 6011</t>
  </si>
  <si>
    <t>OEJV 0094</t>
  </si>
  <si>
    <t>JAVSO..36..171</t>
  </si>
  <si>
    <t>JAVSO..36..186</t>
  </si>
  <si>
    <t>JAVSO..37...44</t>
  </si>
  <si>
    <t>JAVSO..38..183</t>
  </si>
  <si>
    <t>JAVSO..39...94</t>
  </si>
  <si>
    <t>JAVSO..39..177</t>
  </si>
  <si>
    <t>JAVSO..40....1</t>
  </si>
  <si>
    <t>Yuan 2007</t>
  </si>
  <si>
    <t>CCD</t>
  </si>
  <si>
    <t>Yuan &amp; Qian 2007</t>
  </si>
  <si>
    <t>Yuan &amp; Qian 2007MNRAS.381..602</t>
  </si>
  <si>
    <t>Whitney 1972</t>
  </si>
  <si>
    <t>BAVM 43</t>
  </si>
  <si>
    <t>BAVM 56</t>
  </si>
  <si>
    <t>BAVM 60</t>
  </si>
  <si>
    <t>Sirrah (online)</t>
  </si>
  <si>
    <t>Yang &amp; Liu 2002</t>
  </si>
  <si>
    <t>Hrivnak et al 2006</t>
  </si>
  <si>
    <t>Yuan &amp; Liu 2007</t>
  </si>
  <si>
    <t>IBVS 6042</t>
  </si>
  <si>
    <t>IBVS 6044</t>
  </si>
  <si>
    <t>OEJV 0160</t>
  </si>
  <si>
    <t>2012JAVSO..40..975</t>
  </si>
  <si>
    <t>2013JAVSO..41..122</t>
  </si>
  <si>
    <t>IBVS 6084</t>
  </si>
  <si>
    <t>2013JAVSO..41..328</t>
  </si>
  <si>
    <t>vis</t>
  </si>
  <si>
    <t>S6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</si>
  <si>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</si>
  <si>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</si>
  <si>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</si>
  <si>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 14.10.1942 17:42 </t>
  </si>
  <si>
    <t> 0.033 </t>
  </si>
  <si>
    <t> Zessew.[Kämper] </t>
  </si>
  <si>
    <t> IODE 4.3.43 </t>
  </si>
  <si>
    <t> 14.10.1942 21:51 </t>
  </si>
  <si>
    <t> 0.036 </t>
  </si>
  <si>
    <t> 11.01.1953 17:38 </t>
  </si>
  <si>
    <t> -0.002 </t>
  </si>
  <si>
    <t> G.Romano </t>
  </si>
  <si>
    <t> MSAI 33.17 </t>
  </si>
  <si>
    <t> 16.12.1954 18:36 </t>
  </si>
  <si>
    <t> 0.007 </t>
  </si>
  <si>
    <t> 16.12.1954 22:55 </t>
  </si>
  <si>
    <t> 0.016 </t>
  </si>
  <si>
    <t> 17.11.1955 20:08 </t>
  </si>
  <si>
    <t> 0.013 </t>
  </si>
  <si>
    <t> 03.01.1956 22:06 </t>
  </si>
  <si>
    <t> -0.011 </t>
  </si>
  <si>
    <t> 24.12.1956 20:41 </t>
  </si>
  <si>
    <t> -0.097 </t>
  </si>
  <si>
    <t> 14.10.1958 21:47 </t>
  </si>
  <si>
    <t> -0.024 </t>
  </si>
  <si>
    <t> 03.12.1958 20:41 </t>
  </si>
  <si>
    <t> -0.077 </t>
  </si>
  <si>
    <t> 27.01.1959 17:34 </t>
  </si>
  <si>
    <t> 0.006 </t>
  </si>
  <si>
    <t> 29.01.1959 18:46 </t>
  </si>
  <si>
    <t> 0.008 </t>
  </si>
  <si>
    <t> 30.01.1959 18:44 </t>
  </si>
  <si>
    <t> -0.017 </t>
  </si>
  <si>
    <t> 05.02.1959 18:14 </t>
  </si>
  <si>
    <t> -0.012 </t>
  </si>
  <si>
    <t> 06.02.1959 18:28 </t>
  </si>
  <si>
    <t> -0.026 </t>
  </si>
  <si>
    <t> 08.02.1959 20:25 </t>
  </si>
  <si>
    <t> 09.02.1959 20:08 </t>
  </si>
  <si>
    <t> -0.029 </t>
  </si>
  <si>
    <t> 27.02.1959 18:38 </t>
  </si>
  <si>
    <t> 01.03.1959 18:51 </t>
  </si>
  <si>
    <t> -0.051 </t>
  </si>
  <si>
    <t> 19.03.1959 01:37 </t>
  </si>
  <si>
    <t> -0.007 </t>
  </si>
  <si>
    <t> B.S.Whitney </t>
  </si>
  <si>
    <t>IBVS 633 </t>
  </si>
  <si>
    <t> 03.12.1959 03:40 </t>
  </si>
  <si>
    <t> -0.005 </t>
  </si>
  <si>
    <t> 08.12.1959 02:26 </t>
  </si>
  <si>
    <t> -0.006 </t>
  </si>
  <si>
    <t> 13.01.1960 02:47 </t>
  </si>
  <si>
    <t> -0.004 </t>
  </si>
  <si>
    <t> 19.11.1960 02:00 </t>
  </si>
  <si>
    <t> 29.11.1960 03:47 </t>
  </si>
  <si>
    <t> -0.000 </t>
  </si>
  <si>
    <t> 16.12.1960 21:53 </t>
  </si>
  <si>
    <t> 0.004 </t>
  </si>
  <si>
    <t> 21.12.1960 20:31 </t>
  </si>
  <si>
    <t> -0.003 </t>
  </si>
  <si>
    <t> 27.12.1960 03:37 </t>
  </si>
  <si>
    <t> 0.002 </t>
  </si>
  <si>
    <t> 14.01.1961 17:42 </t>
  </si>
  <si>
    <t> -0.014 </t>
  </si>
  <si>
    <t> 16.01.1961 18:54 </t>
  </si>
  <si>
    <t> 25.02.1961 01:17 </t>
  </si>
  <si>
    <t> 27.02.1961 02:34 </t>
  </si>
  <si>
    <t> 0.003 </t>
  </si>
  <si>
    <t> 09.03.1961 04:13 </t>
  </si>
  <si>
    <t> 13.03.1961 02:18 </t>
  </si>
  <si>
    <t> 11.02.1962 03:11 </t>
  </si>
  <si>
    <t> 0.001 </t>
  </si>
  <si>
    <t> 21.12.1968 23:21 </t>
  </si>
  <si>
    <t>?</t>
  </si>
  <si>
    <t> Magalas.[Whitney] </t>
  </si>
  <si>
    <t> 22.12.1968 19:50 </t>
  </si>
  <si>
    <t> 07.01.1969 16:50 </t>
  </si>
  <si>
    <t> 09.10.1969 23:52 </t>
  </si>
  <si>
    <t> 13.10.1969 22:07 </t>
  </si>
  <si>
    <t> 14.10.1969 22:42 </t>
  </si>
  <si>
    <t> 15.10.1969 23:16 </t>
  </si>
  <si>
    <t> 16.10.1969 23:52 </t>
  </si>
  <si>
    <t> 18.10.1969 00:24 </t>
  </si>
  <si>
    <t> 0.000 </t>
  </si>
  <si>
    <t> 07.09.1973 00:36 </t>
  </si>
  <si>
    <t> K.Locher </t>
  </si>
  <si>
    <t> BBS 11 </t>
  </si>
  <si>
    <t> 17.10.1973 00:12 </t>
  </si>
  <si>
    <t> 0.045 </t>
  </si>
  <si>
    <t> BBS 12 </t>
  </si>
  <si>
    <t> 17.10.1973 03:05 </t>
  </si>
  <si>
    <t> 19.10.1973 04:07 </t>
  </si>
  <si>
    <t> 24.02.1976 04:14 </t>
  </si>
  <si>
    <t> 0.014 </t>
  </si>
  <si>
    <t> G.Samolyk </t>
  </si>
  <si>
    <t> AOEB 1 </t>
  </si>
  <si>
    <t> 07.03.1976 02:44 </t>
  </si>
  <si>
    <t> 07.03.1976 02:54 </t>
  </si>
  <si>
    <t> 0.011 </t>
  </si>
  <si>
    <t> D.Ruokonen </t>
  </si>
  <si>
    <t> 24.09.1976 08:19 </t>
  </si>
  <si>
    <t> 0.012 </t>
  </si>
  <si>
    <t> 24.09.1976 08:24 </t>
  </si>
  <si>
    <t> 0.015 </t>
  </si>
  <si>
    <t> G.Wedemayer </t>
  </si>
  <si>
    <t> 15.10.1976 07:52 </t>
  </si>
  <si>
    <t> 03.11.1976 06:41 </t>
  </si>
  <si>
    <t> 16.11.1976 10:12 </t>
  </si>
  <si>
    <t> 11.01.1977 05:44 </t>
  </si>
  <si>
    <t> 22.01.1977 03:43 </t>
  </si>
  <si>
    <t> 16.02.1977 01:46 </t>
  </si>
  <si>
    <t> 04.10.1977 07:22 </t>
  </si>
  <si>
    <t> 05.12.1977 18:44 </t>
  </si>
  <si>
    <t> A.Royer </t>
  </si>
  <si>
    <t> GEOS 13 </t>
  </si>
  <si>
    <t> 10.03.1978 03:44 </t>
  </si>
  <si>
    <t> 21.10.1978 02:49 </t>
  </si>
  <si>
    <t> 03.01.1979 04:23 </t>
  </si>
  <si>
    <t> 16.09.1979 08:39 </t>
  </si>
  <si>
    <t> 02.02.1980 02:57 </t>
  </si>
  <si>
    <t> 02.03.1980 03:08 </t>
  </si>
  <si>
    <t> -0.001 </t>
  </si>
  <si>
    <t> G.Hanson </t>
  </si>
  <si>
    <t> 01.11.1980 04:49 </t>
  </si>
  <si>
    <t> 0.005 </t>
  </si>
  <si>
    <t> 10.01.1981 04:13 </t>
  </si>
  <si>
    <t> 19.01.1981 01:32 </t>
  </si>
  <si>
    <t> 0.017 </t>
  </si>
  <si>
    <t> 20.12.1981 06:02 </t>
  </si>
  <si>
    <t> 16.01.1982 21:33 </t>
  </si>
  <si>
    <t> P.Frank </t>
  </si>
  <si>
    <t>BAVM 39 </t>
  </si>
  <si>
    <t> 10.02.1982 19:00 </t>
  </si>
  <si>
    <t> -0.027 </t>
  </si>
  <si>
    <t> 15.11.1982 23:54 </t>
  </si>
  <si>
    <t> -0.022 </t>
  </si>
  <si>
    <t> H.Vielmetter </t>
  </si>
  <si>
    <t>BAVM 36 </t>
  </si>
  <si>
    <t> 20.11.1982 19:17 </t>
  </si>
  <si>
    <t> R.Germann </t>
  </si>
  <si>
    <t> BBS 64 </t>
  </si>
  <si>
    <t> 25.11.1982 05:39 </t>
  </si>
  <si>
    <t> 01.01.1983 18:56 </t>
  </si>
  <si>
    <t> H.Grzelczyk </t>
  </si>
  <si>
    <t> 08.02.1983 04:00 </t>
  </si>
  <si>
    <t> 07.03.1983 19:27 </t>
  </si>
  <si>
    <t> BBS 65 </t>
  </si>
  <si>
    <t> 13.03.1983 18:51 </t>
  </si>
  <si>
    <t> 28.12.1983 18:15 </t>
  </si>
  <si>
    <t> BBS 70 </t>
  </si>
  <si>
    <t> 23.02.1984 01:53 </t>
  </si>
  <si>
    <t> 17.10.1984 20:15 </t>
  </si>
  <si>
    <t> BBS 74 </t>
  </si>
  <si>
    <t> 18.10.1984 01:03 </t>
  </si>
  <si>
    <t> 0.043 </t>
  </si>
  <si>
    <t> 31.10.1984 19:58 </t>
  </si>
  <si>
    <t> 18.11.1984 17:58 </t>
  </si>
  <si>
    <t> BBS 75 </t>
  </si>
  <si>
    <t> 26.01.1985 04:36 </t>
  </si>
  <si>
    <t> 29.01.1985 18:24 </t>
  </si>
  <si>
    <t> 05.02.1985 18:43 </t>
  </si>
  <si>
    <t> 12.02.1985 22:40 </t>
  </si>
  <si>
    <t> 18.02.1985 01:42 </t>
  </si>
  <si>
    <t> 22.02.1985 19:59 </t>
  </si>
  <si>
    <t> BBS 76 </t>
  </si>
  <si>
    <t> 20.03.1985 02:24 </t>
  </si>
  <si>
    <t> 13.09.1985 01:52 </t>
  </si>
  <si>
    <t> BBS 78 </t>
  </si>
  <si>
    <t> 16.10.1985 21:02 </t>
  </si>
  <si>
    <t> 20.10.1985 03:05 </t>
  </si>
  <si>
    <t>BAVM 43 </t>
  </si>
  <si>
    <t> 04.11.1985 03:24 </t>
  </si>
  <si>
    <t> BBS 79 </t>
  </si>
  <si>
    <t> 10.12.1985 07:49 </t>
  </si>
  <si>
    <t> P.Atwood </t>
  </si>
  <si>
    <t> 14.12.1985 02:11 </t>
  </si>
  <si>
    <t> 16.12.1985 19:10 </t>
  </si>
  <si>
    <t> 11.02.1986 03:08 </t>
  </si>
  <si>
    <t> 02.11.1986 20:26 </t>
  </si>
  <si>
    <t> W.Braune </t>
  </si>
  <si>
    <t>BAVM 46 </t>
  </si>
  <si>
    <t> 07.11.1986 19:16 </t>
  </si>
  <si>
    <t> BBS 82 </t>
  </si>
  <si>
    <t> 22.11.1986 07:13 </t>
  </si>
  <si>
    <t> 28.11.1986 18:59 </t>
  </si>
  <si>
    <t> 05.12.1986 02:32 </t>
  </si>
  <si>
    <t> 05.12.1986 18:57 </t>
  </si>
  <si>
    <t> E.Blättler </t>
  </si>
  <si>
    <t> 05.12.1986 19:00 </t>
  </si>
  <si>
    <t> 08.12.1986 20:44 </t>
  </si>
  <si>
    <t> 19.01.1987 03:59 </t>
  </si>
  <si>
    <t> 25.01.1987 19:48 </t>
  </si>
  <si>
    <t> BBS 84 </t>
  </si>
  <si>
    <t> 29.01.1987 17:58 </t>
  </si>
  <si>
    <t> 03.03.1987 04:01 </t>
  </si>
  <si>
    <t> 08.12.1987 22:16 </t>
  </si>
  <si>
    <t> W.Moschner </t>
  </si>
  <si>
    <t>BAVM 50 </t>
  </si>
  <si>
    <t> 23.12.1987 22:48 </t>
  </si>
  <si>
    <t> 29.12.1987 18:23 </t>
  </si>
  <si>
    <t> BBS 87 </t>
  </si>
  <si>
    <t> 13.01.1988 18:41 </t>
  </si>
  <si>
    <t> 15.01.1988 20:00 </t>
  </si>
  <si>
    <t> 13.02.1988 20:12 </t>
  </si>
  <si>
    <t> BBS 88 </t>
  </si>
  <si>
    <t> 21.02.1988 04:10 </t>
  </si>
  <si>
    <t> 02.10.1988 02:19 </t>
  </si>
  <si>
    <t>BAVM 52 </t>
  </si>
  <si>
    <t> 03.11.1988 20:47 </t>
  </si>
  <si>
    <t> Moschner&amp;Kleikamp </t>
  </si>
  <si>
    <t> 04.11.1988 21:21 </t>
  </si>
  <si>
    <t> 15.11.1988 23:51 </t>
  </si>
  <si>
    <t> M.Kohl </t>
  </si>
  <si>
    <t> BBS 90 </t>
  </si>
  <si>
    <t> 03.01.1989 19:15 </t>
  </si>
  <si>
    <t> 0.0018 </t>
  </si>
  <si>
    <t> R.Diethelm </t>
  </si>
  <si>
    <t> 13.01.1989 04:22 </t>
  </si>
  <si>
    <t> 31.01.1989 19:00 </t>
  </si>
  <si>
    <t> BBS 91 </t>
  </si>
  <si>
    <t> 29.03.1989 19:12 </t>
  </si>
  <si>
    <t> 17.11.1989 02:00 </t>
  </si>
  <si>
    <t> 18.11.1989 18:47 </t>
  </si>
  <si>
    <t>BAVM 56 </t>
  </si>
  <si>
    <t> 19.12.1989 20:17 </t>
  </si>
  <si>
    <t> -0.0076 </t>
  </si>
  <si>
    <t>B;V</t>
  </si>
  <si>
    <t> F.Agerer </t>
  </si>
  <si>
    <t> 28.01.1990 06:18 </t>
  </si>
  <si>
    <t> -0.016 </t>
  </si>
  <si>
    <t> 28.02.1990 03:57 </t>
  </si>
  <si>
    <t> 01.09.1990 08:26 </t>
  </si>
  <si>
    <t> 12.10.1990 03:20 </t>
  </si>
  <si>
    <t>BAVM 59 </t>
  </si>
  <si>
    <t> 15.11.1990 02:21 </t>
  </si>
  <si>
    <t> -0.010 </t>
  </si>
  <si>
    <t> 07.12.1990 02:45 </t>
  </si>
  <si>
    <t> 26.12.1990 01:29 </t>
  </si>
  <si>
    <t> -0.008 </t>
  </si>
  <si>
    <t> 08.02.1991 02:11 </t>
  </si>
  <si>
    <t> -0.013 </t>
  </si>
  <si>
    <t> 24.02.1991 19:45 </t>
  </si>
  <si>
    <t> 29.10.1991 02:24 </t>
  </si>
  <si>
    <t> -0.0120 </t>
  </si>
  <si>
    <t>BAVM 60 </t>
  </si>
  <si>
    <t> 29.10.1991 02:25 </t>
  </si>
  <si>
    <t> -0.0116 </t>
  </si>
  <si>
    <t> 08.11.1991 04:19 </t>
  </si>
  <si>
    <t> 27.02.1992 02:42 </t>
  </si>
  <si>
    <t> 13.03.1992 03:05 </t>
  </si>
  <si>
    <t> 27.10.1992 03:44 </t>
  </si>
  <si>
    <t> AOEB 3 </t>
  </si>
  <si>
    <t> 20.12.1992 06:05 </t>
  </si>
  <si>
    <t> 18.01.1993 02:25 </t>
  </si>
  <si>
    <t> 20.01.1993 03:28 </t>
  </si>
  <si>
    <t> 25.01.1993 02:08 </t>
  </si>
  <si>
    <t> 09.02.1993 19:01 </t>
  </si>
  <si>
    <t> -0.015 </t>
  </si>
  <si>
    <t>BAVM 68 </t>
  </si>
  <si>
    <t> 18.02.1993 03:46 </t>
  </si>
  <si>
    <t> 10.10.1993 07:29 </t>
  </si>
  <si>
    <t> 23.10.1993 06:54 </t>
  </si>
  <si>
    <t> -0.019 </t>
  </si>
  <si>
    <t> 20.11.1993 02:41 </t>
  </si>
  <si>
    <t> 20.11.1993 07:01 </t>
  </si>
  <si>
    <t> 12.12.1993 07:10 </t>
  </si>
  <si>
    <t> 14.02.1994 03:00 </t>
  </si>
  <si>
    <t> 23.11.1994 02:02 </t>
  </si>
  <si>
    <t> 01.12.1994 02:34 </t>
  </si>
  <si>
    <t> Benbow &amp; Mutel </t>
  </si>
  <si>
    <t>IBVS 4187 </t>
  </si>
  <si>
    <t> 27.12.1994 01:01 </t>
  </si>
  <si>
    <t> 08.01.1995 04:00 </t>
  </si>
  <si>
    <t> -0.0159 </t>
  </si>
  <si>
    <t>ns</t>
  </si>
  <si>
    <t> G.Lubcke </t>
  </si>
  <si>
    <t> 26.01.1995 02:08 </t>
  </si>
  <si>
    <t> 03.03.1995 02:34 </t>
  </si>
  <si>
    <t> -0.009 </t>
  </si>
  <si>
    <t> 22.11.1995 03:20 </t>
  </si>
  <si>
    <t> 23.11.1995 03:53 </t>
  </si>
  <si>
    <t> 25.08.1996 07:29 </t>
  </si>
  <si>
    <t> AOEB 6 </t>
  </si>
  <si>
    <t> 20.10.1996 06:56 </t>
  </si>
  <si>
    <t> 09.11.1996 10:12 </t>
  </si>
  <si>
    <t> -0.0199 </t>
  </si>
  <si>
    <t> M.Buckner et al. </t>
  </si>
  <si>
    <t>IBVS 4559 </t>
  </si>
  <si>
    <t> 26.01.1997 02:02 </t>
  </si>
  <si>
    <t> 09.02.1997 02:03 </t>
  </si>
  <si>
    <t> 24.02.1997 02:39 </t>
  </si>
  <si>
    <t> 10.03.1997 02:25 </t>
  </si>
  <si>
    <t> 27.11.1997 02:00 </t>
  </si>
  <si>
    <t> 24.11.1998 01:56 </t>
  </si>
  <si>
    <t> 27.11.1998 07:56 </t>
  </si>
  <si>
    <t> 09.12.1998 02:18 </t>
  </si>
  <si>
    <t> -0.020 </t>
  </si>
  <si>
    <t> 11.01.1999 01:01 </t>
  </si>
  <si>
    <t> 14.02.1999 04:10 </t>
  </si>
  <si>
    <t> 19.03.1999 02:48 </t>
  </si>
  <si>
    <t> 06.11.1999 09:43 </t>
  </si>
  <si>
    <t> 15.11.1999 18:48 </t>
  </si>
  <si>
    <t> -0.0219 </t>
  </si>
  <si>
    <t>o</t>
  </si>
  <si>
    <t> Husar </t>
  </si>
  <si>
    <t>BAVM 178 </t>
  </si>
  <si>
    <t> 26.12.1999 01:30 </t>
  </si>
  <si>
    <t> 01.01.2000 04:49 </t>
  </si>
  <si>
    <t> -0.028 </t>
  </si>
  <si>
    <t> 24.01.2000 01:49 </t>
  </si>
  <si>
    <t> -0.023 </t>
  </si>
  <si>
    <t> 02.02.2000 03:07 </t>
  </si>
  <si>
    <t> 05.02.2000 04:58 </t>
  </si>
  <si>
    <t> 05.10.2000 09:41 </t>
  </si>
  <si>
    <t> -0.0247 </t>
  </si>
  <si>
    <t> R.H.Nelson </t>
  </si>
  <si>
    <t>IBVS 5040 </t>
  </si>
  <si>
    <t> 25.11.2000 02:31 </t>
  </si>
  <si>
    <t> AOEB 7 </t>
  </si>
  <si>
    <t> 17.12.2000 19:02 </t>
  </si>
  <si>
    <t> -0.0249 </t>
  </si>
  <si>
    <t> T.Pribulla et al. </t>
  </si>
  <si>
    <t>IBVS 5056 </t>
  </si>
  <si>
    <t> 20.12.2000 20:46 </t>
  </si>
  <si>
    <t> -0.0246 </t>
  </si>
  <si>
    <t>-I</t>
  </si>
  <si>
    <t> W.Kleikamp </t>
  </si>
  <si>
    <t>BAVM 152 </t>
  </si>
  <si>
    <t> 01.01.2001 19:29 </t>
  </si>
  <si>
    <t>34270</t>
  </si>
  <si>
    <t> -0.0252 </t>
  </si>
  <si>
    <t> 01.01.2001 19:30 </t>
  </si>
  <si>
    <t> 20.01.2001 18:07 </t>
  </si>
  <si>
    <t>34325.5</t>
  </si>
  <si>
    <t> -0.0273 </t>
  </si>
  <si>
    <t> 20.01.2001 18:09 </t>
  </si>
  <si>
    <t> -0.0258 </t>
  </si>
  <si>
    <t> 21.01.2001 02:16 </t>
  </si>
  <si>
    <t>34326.5</t>
  </si>
  <si>
    <t> 28.01.2001 02:28 </t>
  </si>
  <si>
    <t>34347</t>
  </si>
  <si>
    <t> -0.018 </t>
  </si>
  <si>
    <t> 06.02.2001 03:24 </t>
  </si>
  <si>
    <t>34373.5</t>
  </si>
  <si>
    <t> S.Dvorak </t>
  </si>
  <si>
    <t> 11.02.2001 02:19 </t>
  </si>
  <si>
    <t>34388</t>
  </si>
  <si>
    <t> 17.02.2001 01:55 </t>
  </si>
  <si>
    <t>34405.5</t>
  </si>
  <si>
    <t> 18.02.2001 02:25 </t>
  </si>
  <si>
    <t>34408.5</t>
  </si>
  <si>
    <t> 19.03.2001 02:22 </t>
  </si>
  <si>
    <t>34493.5</t>
  </si>
  <si>
    <t> -0.030 </t>
  </si>
  <si>
    <t> 03.10.2001 01:57 </t>
  </si>
  <si>
    <t>35073.5</t>
  </si>
  <si>
    <t> -0.0292 </t>
  </si>
  <si>
    <t> Sarounova &amp; Wolf </t>
  </si>
  <si>
    <t>IBVS 5594 </t>
  </si>
  <si>
    <t> 06.11.2001 01:09 </t>
  </si>
  <si>
    <t>35173</t>
  </si>
  <si>
    <t> -0.0266 </t>
  </si>
  <si>
    <t> M.Lehky </t>
  </si>
  <si>
    <t>OEJV 0107 </t>
  </si>
  <si>
    <t> -0.0265 </t>
  </si>
  <si>
    <t> 06.11.2001 01:10 </t>
  </si>
  <si>
    <t> -0.0262 </t>
  </si>
  <si>
    <t> 11.11.2001 08:11 </t>
  </si>
  <si>
    <t>35188.5</t>
  </si>
  <si>
    <t> 11.11.2001 20:27 </t>
  </si>
  <si>
    <t>35190</t>
  </si>
  <si>
    <t> 12.11.2001 00:33 </t>
  </si>
  <si>
    <t> 18.11.2001 20:21 </t>
  </si>
  <si>
    <t> SZ.Csizmadia et al. </t>
  </si>
  <si>
    <t>IBVS 5230 </t>
  </si>
  <si>
    <t> 19.11.2001 00:27 </t>
  </si>
  <si>
    <t> -0.0271 </t>
  </si>
  <si>
    <t> 22.11.2001 02:26 </t>
  </si>
  <si>
    <t> 03.12.2001 20:49 </t>
  </si>
  <si>
    <t> 08.12.2001 19:37 </t>
  </si>
  <si>
    <t> 09.12.2001 03:50 </t>
  </si>
  <si>
    <t> 13.12.2001 02:03 </t>
  </si>
  <si>
    <t> -0.0256 </t>
  </si>
  <si>
    <t> 20.12.2001 02:11 </t>
  </si>
  <si>
    <t> 22.12.2001 07:15 </t>
  </si>
  <si>
    <t> 22.01.2002 04:38 </t>
  </si>
  <si>
    <t> -0.0264 </t>
  </si>
  <si>
    <t> B.Hrivnak et al. </t>
  </si>
  <si>
    <t> AJ 132. 960 </t>
  </si>
  <si>
    <t> 02.02.2002 02:54 </t>
  </si>
  <si>
    <t> 05.02.2002 00:27 </t>
  </si>
  <si>
    <t> -0.0251 </t>
  </si>
  <si>
    <t> AOEB 10 </t>
  </si>
  <si>
    <t> 06.02.2002 01:10 </t>
  </si>
  <si>
    <t> 14.02.2002 01:49 </t>
  </si>
  <si>
    <t> 04.03.2002 20:09 </t>
  </si>
  <si>
    <t> -0.0248 </t>
  </si>
  <si>
    <t> G.Maintz </t>
  </si>
  <si>
    <t>BAVM 158 </t>
  </si>
  <si>
    <t> 10.08.2002 09:28 </t>
  </si>
  <si>
    <t> -0.0261 </t>
  </si>
  <si>
    <t> 01.10.2002 02:36 </t>
  </si>
  <si>
    <t> A.Paschke </t>
  </si>
  <si>
    <t> BBS 129 </t>
  </si>
  <si>
    <t> 11.10.2002 08:34 </t>
  </si>
  <si>
    <t> 13.11.2002 19:12 </t>
  </si>
  <si>
    <t> Z.Müesseroglu et al. </t>
  </si>
  <si>
    <t>IBVS 5463 </t>
  </si>
  <si>
    <t> 13.11.2002 23:19 </t>
  </si>
  <si>
    <t> 14.11.2002 19:48 </t>
  </si>
  <si>
    <t> -0.0267 </t>
  </si>
  <si>
    <t> 28.11.2002 03:17 </t>
  </si>
  <si>
    <t> 30.11.2002 04:26 </t>
  </si>
  <si>
    <t> -0.0272 </t>
  </si>
  <si>
    <t> R.Nelson </t>
  </si>
  <si>
    <t>IBVS 5371 </t>
  </si>
  <si>
    <t> 06.12.2002 03:49 </t>
  </si>
  <si>
    <t> -0.0263 </t>
  </si>
  <si>
    <t> 09.12.2002 17:51 </t>
  </si>
  <si>
    <t> -0.0259 </t>
  </si>
  <si>
    <t>BAVM 172 </t>
  </si>
  <si>
    <t> 11.12.2002 18:59 </t>
  </si>
  <si>
    <t> K.&amp; M.Rätz </t>
  </si>
  <si>
    <t> 12.12.2002 03:11 </t>
  </si>
  <si>
    <t> 06.01.2003 01:13 </t>
  </si>
  <si>
    <t> J.A.Howell </t>
  </si>
  <si>
    <t> 08.01.2003 10:36 </t>
  </si>
  <si>
    <t> -0.0255 </t>
  </si>
  <si>
    <t> Nakajima </t>
  </si>
  <si>
    <t>VSB 42 </t>
  </si>
  <si>
    <t> 08.01.2003 14:42 </t>
  </si>
  <si>
    <t> -0.0250 </t>
  </si>
  <si>
    <t> 02.02.2003 04:36 </t>
  </si>
  <si>
    <t> -0.0229 </t>
  </si>
  <si>
    <t> M.Spearman </t>
  </si>
  <si>
    <t> 14.02.2003 03:15 </t>
  </si>
  <si>
    <t> 20.09.2003 02:04 </t>
  </si>
  <si>
    <t>IBVS 5668 </t>
  </si>
  <si>
    <t> 10.10.2003 01:16 </t>
  </si>
  <si>
    <t> -0.0294 </t>
  </si>
  <si>
    <t> T.Borkovits et al. </t>
  </si>
  <si>
    <t>IBVS 5579 </t>
  </si>
  <si>
    <t> 10.10.2003 21:47 </t>
  </si>
  <si>
    <t> -0.0274 </t>
  </si>
  <si>
    <t> T.Krajci </t>
  </si>
  <si>
    <t>IBVS 5592 </t>
  </si>
  <si>
    <t> 16.10.2003 04:47 </t>
  </si>
  <si>
    <t> 27.10.2003 07:02 </t>
  </si>
  <si>
    <t> -0.0269 </t>
  </si>
  <si>
    <t> J.M.Cook et al. </t>
  </si>
  <si>
    <t>IBVS 5636 </t>
  </si>
  <si>
    <t> 13.11.2003 00:26 </t>
  </si>
  <si>
    <t> -0.0279 </t>
  </si>
  <si>
    <t> v.Poschinger </t>
  </si>
  <si>
    <t> 21.11.2003 05:03 </t>
  </si>
  <si>
    <t> -0.0277 </t>
  </si>
  <si>
    <t>IBVS 5493 </t>
  </si>
  <si>
    <t> 08.12.2003 23:05 </t>
  </si>
  <si>
    <t> 09.12.2003 23:38 </t>
  </si>
  <si>
    <t> -0.0276 </t>
  </si>
  <si>
    <t> 18.12.2003 04:24 </t>
  </si>
  <si>
    <t> -0.021 </t>
  </si>
  <si>
    <t> C.Stephan </t>
  </si>
  <si>
    <t> 10.01.2004 09:21 </t>
  </si>
  <si>
    <t> 13.01.2004 02:53 </t>
  </si>
  <si>
    <t> 13.01.2004 07:00 </t>
  </si>
  <si>
    <t> 09.10.2004 03:02 </t>
  </si>
  <si>
    <t> -0.0278 </t>
  </si>
  <si>
    <t>BAVM 173 </t>
  </si>
  <si>
    <t> 14.10.2004 05:56 </t>
  </si>
  <si>
    <t> 16.10.2004 07:05 </t>
  </si>
  <si>
    <t> -0.0270 </t>
  </si>
  <si>
    <t> 19.10.2004 08:49 </t>
  </si>
  <si>
    <t> 24.10.2004 07:37 </t>
  </si>
  <si>
    <t> 02.12.2004 01:24 </t>
  </si>
  <si>
    <t> -0.0286 </t>
  </si>
  <si>
    <t> 09.12.2004 17:46 </t>
  </si>
  <si>
    <t> 09.12.2004 21:51 </t>
  </si>
  <si>
    <t> -0.0280 </t>
  </si>
  <si>
    <t> 10.12.2004 01:59 </t>
  </si>
  <si>
    <t> 21.01.2005 22:04 </t>
  </si>
  <si>
    <t> -0.0288 </t>
  </si>
  <si>
    <t> J.Coloma </t>
  </si>
  <si>
    <t> 02.10.2005 08:56 </t>
  </si>
  <si>
    <t> -0.0268 </t>
  </si>
  <si>
    <t> AOEB 12 </t>
  </si>
  <si>
    <t> 09.10.2005 00:41 </t>
  </si>
  <si>
    <t> 08.11.2005 22:05 </t>
  </si>
  <si>
    <t> 09.11.2005 02:11 </t>
  </si>
  <si>
    <t> -0.0275 </t>
  </si>
  <si>
    <t> 12.11.2005 03:55 </t>
  </si>
  <si>
    <t> 28.11.2005 04:58 </t>
  </si>
  <si>
    <t> R.Poklar </t>
  </si>
  <si>
    <t> 20.12.2005 01:17 </t>
  </si>
  <si>
    <t> K.Alton </t>
  </si>
  <si>
    <t>OEJV 0039 </t>
  </si>
  <si>
    <t> 13.01.2006 02:50 </t>
  </si>
  <si>
    <t> 22.01.2006 20:20 </t>
  </si>
  <si>
    <t> R.Papini </t>
  </si>
  <si>
    <t> 27.01.2006 02:44 </t>
  </si>
  <si>
    <t> 10.02.2006 02:37 </t>
  </si>
  <si>
    <t> 22.02.2006 01:19 </t>
  </si>
  <si>
    <t> -0.0282 </t>
  </si>
  <si>
    <t> 01.03.2006 01:18 </t>
  </si>
  <si>
    <t> 02.03.2006 01:52 </t>
  </si>
  <si>
    <t> 07.03.2006 21:08 </t>
  </si>
  <si>
    <t> I.B. Biro et al. </t>
  </si>
  <si>
    <t>IBVS 5753 </t>
  </si>
  <si>
    <t> 20.03.2006 20:27 </t>
  </si>
  <si>
    <t> 07.10.2006 05:22 </t>
  </si>
  <si>
    <t> 14.10.2006 01:13 </t>
  </si>
  <si>
    <t> S.Parimucha et al. </t>
  </si>
  <si>
    <t>IBVS 5777 </t>
  </si>
  <si>
    <t> 17.10.2006 23:28 </t>
  </si>
  <si>
    <t> Sz.Csizmadia et al. </t>
  </si>
  <si>
    <t>IBVS 5736 </t>
  </si>
  <si>
    <t> 27.10.2006 00:32 </t>
  </si>
  <si>
    <t> -0.02660 </t>
  </si>
  <si>
    <t> P.Zasche </t>
  </si>
  <si>
    <t>IBVS 6007 </t>
  </si>
  <si>
    <t> 15.12.2006 00:10 </t>
  </si>
  <si>
    <t> -0.0254 </t>
  </si>
  <si>
    <t>BAVM 183 </t>
  </si>
  <si>
    <t> 26.12.2006 02:24 </t>
  </si>
  <si>
    <t> 28.12.2006 03:38 </t>
  </si>
  <si>
    <t> 07.01.2007 17:31 </t>
  </si>
  <si>
    <t> A.Liakos &amp; P.Niarchos </t>
  </si>
  <si>
    <t>IBVS 5897 </t>
  </si>
  <si>
    <t> 15.01.2007 22:07 </t>
  </si>
  <si>
    <t> S.Dogru et al. </t>
  </si>
  <si>
    <t>IBVS 5795 </t>
  </si>
  <si>
    <t> 04.02.2007 00:53 </t>
  </si>
  <si>
    <t> 26.08.2007 07:28 </t>
  </si>
  <si>
    <t>JAAVSO 36(2);171 </t>
  </si>
  <si>
    <t> 12.09.2007 09:05 </t>
  </si>
  <si>
    <t>IBVS 5820 </t>
  </si>
  <si>
    <t> 16.10.2007 00:01 </t>
  </si>
  <si>
    <t> L.Šmelcer </t>
  </si>
  <si>
    <t>OEJV 0094 </t>
  </si>
  <si>
    <t> 17.11.2007 06:12 </t>
  </si>
  <si>
    <t> -0.0260 </t>
  </si>
  <si>
    <t> J.Bialozynski </t>
  </si>
  <si>
    <t> 28.12.2007 01:12 </t>
  </si>
  <si>
    <t> -0.0257 </t>
  </si>
  <si>
    <t> 09.02.2008 17:49 </t>
  </si>
  <si>
    <t> 09.02.2008 17:50 </t>
  </si>
  <si>
    <t> 11.02.2008 18:58 </t>
  </si>
  <si>
    <t>IBVS 5898 </t>
  </si>
  <si>
    <t> 12.02.2008 19:32 </t>
  </si>
  <si>
    <t> 12.02.2008 19:33 </t>
  </si>
  <si>
    <t> 30.08.2008 08:00 </t>
  </si>
  <si>
    <t>JAAVSO 36(2);186 </t>
  </si>
  <si>
    <t> 11.11.2008 05:03 </t>
  </si>
  <si>
    <t> K.Menzies </t>
  </si>
  <si>
    <t>JAAVSO 37(1);44 </t>
  </si>
  <si>
    <t> 27.11.2008 06:05 </t>
  </si>
  <si>
    <t> 02.12.2008 21:20 </t>
  </si>
  <si>
    <t> -0.0234 </t>
  </si>
  <si>
    <t> 23.12.2008 12:54 </t>
  </si>
  <si>
    <t> H.Itoh </t>
  </si>
  <si>
    <t>VSB 48 </t>
  </si>
  <si>
    <t> 29.12.2008 04:10 </t>
  </si>
  <si>
    <t> -0.0223 </t>
  </si>
  <si>
    <t>IBVS 5871 </t>
  </si>
  <si>
    <t> 29.12.2008 20:29 </t>
  </si>
  <si>
    <t> J.Virtanen </t>
  </si>
  <si>
    <t> 20.09.2009 01:18 </t>
  </si>
  <si>
    <t> -0.0284 </t>
  </si>
  <si>
    <t>IBVS 5980 </t>
  </si>
  <si>
    <t> 27.09.2009 01:19 </t>
  </si>
  <si>
    <t> 12.10.2009 05:52 </t>
  </si>
  <si>
    <t> JAAVSO 38;120 </t>
  </si>
  <si>
    <t> 12.10.2009 09:58 </t>
  </si>
  <si>
    <t> R.Sabo </t>
  </si>
  <si>
    <t> 06.11.2009 12:07 </t>
  </si>
  <si>
    <t>Rc</t>
  </si>
  <si>
    <t> K.Shiokawa </t>
  </si>
  <si>
    <t>VSB 50 </t>
  </si>
  <si>
    <t> 06.11.2009 16:12 </t>
  </si>
  <si>
    <t> 06.11.2009 20:16 </t>
  </si>
  <si>
    <t> 06.12.2009 08:56 </t>
  </si>
  <si>
    <t>IBVS 5929 </t>
  </si>
  <si>
    <t> 09.12.2009 22:58 </t>
  </si>
  <si>
    <t>BAVM 214 </t>
  </si>
  <si>
    <t> 09.12.2009 23:00 </t>
  </si>
  <si>
    <t> -0.0238 </t>
  </si>
  <si>
    <t> 09.12.2009 23:01 </t>
  </si>
  <si>
    <t> -0.0228 </t>
  </si>
  <si>
    <t> 10.12.2009 03:02 </t>
  </si>
  <si>
    <t> 10.12.2009 03:05 </t>
  </si>
  <si>
    <t> -0.0243 </t>
  </si>
  <si>
    <t>-Ir</t>
  </si>
  <si>
    <t> 20.12.2009 21:08 </t>
  </si>
  <si>
    <t>43864.5</t>
  </si>
  <si>
    <t> 27.12.2009 04:40 </t>
  </si>
  <si>
    <t>43883</t>
  </si>
  <si>
    <t> -0.025 </t>
  </si>
  <si>
    <t>IBVS 5920 </t>
  </si>
  <si>
    <t> 22.01.2010 19:41 </t>
  </si>
  <si>
    <t>43961</t>
  </si>
  <si>
    <t> -0.0253 </t>
  </si>
  <si>
    <t> 04.03.2010 02:22 </t>
  </si>
  <si>
    <t>44079</t>
  </si>
  <si>
    <t> JAAVSO 39;94 </t>
  </si>
  <si>
    <t> 13.09.2010 23:38 </t>
  </si>
  <si>
    <t>44647</t>
  </si>
  <si>
    <t> 10.10.2010 22:50 </t>
  </si>
  <si>
    <t>44726</t>
  </si>
  <si>
    <t> W.Moschner &amp; P.Frank </t>
  </si>
  <si>
    <t>BAVM 220 </t>
  </si>
  <si>
    <t> 16.10.2010 05:51 </t>
  </si>
  <si>
    <t>44741.5</t>
  </si>
  <si>
    <t> -0.0237 </t>
  </si>
  <si>
    <t> JAAVSO 39;177 </t>
  </si>
  <si>
    <t> 29.10.2010 09:13 </t>
  </si>
  <si>
    <t>44780</t>
  </si>
  <si>
    <t>IBVS 5960 </t>
  </si>
  <si>
    <t> 29.10.2010 21:32 </t>
  </si>
  <si>
    <t>44781.5</t>
  </si>
  <si>
    <t> -0.0241 </t>
  </si>
  <si>
    <t> 11.11.2010 04:29 </t>
  </si>
  <si>
    <t>44817.5</t>
  </si>
  <si>
    <t> -0.0235 </t>
  </si>
  <si>
    <t> 20.11.2010 05:32 </t>
  </si>
  <si>
    <t>44844</t>
  </si>
  <si>
    <t>IBVS 5966 </t>
  </si>
  <si>
    <t> 09.12.2010 04:15 </t>
  </si>
  <si>
    <t>44899.5</t>
  </si>
  <si>
    <t> -0.0240 </t>
  </si>
  <si>
    <t> N.Simmons </t>
  </si>
  <si>
    <t> 20.12.2010 14:40 </t>
  </si>
  <si>
    <t>44933</t>
  </si>
  <si>
    <t>VSB 51 </t>
  </si>
  <si>
    <t> 23.12.2010 12:18 </t>
  </si>
  <si>
    <t>44941.5</t>
  </si>
  <si>
    <t> 23.12.2010 16:24 </t>
  </si>
  <si>
    <t>44942</t>
  </si>
  <si>
    <t> 09.01.2011 01:39 </t>
  </si>
  <si>
    <t>44990</t>
  </si>
  <si>
    <t>VSB 53 </t>
  </si>
  <si>
    <t> 22.03.2011 18:36 </t>
  </si>
  <si>
    <t>45203</t>
  </si>
  <si>
    <t> -0.02479 </t>
  </si>
  <si>
    <t>OEJV 0160 </t>
  </si>
  <si>
    <t> -0.02469 </t>
  </si>
  <si>
    <t> 22.03.2011 18:37 </t>
  </si>
  <si>
    <t> -0.02449 </t>
  </si>
  <si>
    <t> 22.09.2011 10:04 </t>
  </si>
  <si>
    <t>45741</t>
  </si>
  <si>
    <t> JAAVSO 40;975 </t>
  </si>
  <si>
    <t> 10.10.2011 08:11 </t>
  </si>
  <si>
    <t>45793.5</t>
  </si>
  <si>
    <t> 12.10.2011 09:19 </t>
  </si>
  <si>
    <t>45799.5</t>
  </si>
  <si>
    <t>IBVS 6011 </t>
  </si>
  <si>
    <t> 31.10.2011 03:56 </t>
  </si>
  <si>
    <t>45854.5</t>
  </si>
  <si>
    <t> 20.11.2011 03:02 </t>
  </si>
  <si>
    <t>45913</t>
  </si>
  <si>
    <t> -0.031 </t>
  </si>
  <si>
    <t> 06.12.2011 04:12 </t>
  </si>
  <si>
    <t>45960</t>
  </si>
  <si>
    <t>IBVS 6018 </t>
  </si>
  <si>
    <t> 14.12.2011 12:55 </t>
  </si>
  <si>
    <t>45984.5</t>
  </si>
  <si>
    <t> 14.12.2011 17:01 </t>
  </si>
  <si>
    <t>45985</t>
  </si>
  <si>
    <t> 26.12.2011 03:28 </t>
  </si>
  <si>
    <t>46018.5</t>
  </si>
  <si>
    <t> 11.01.2012 00:23 </t>
  </si>
  <si>
    <t>46065</t>
  </si>
  <si>
    <t> JAAVSO 41;122 </t>
  </si>
  <si>
    <t> 05.02.2012 06:38 </t>
  </si>
  <si>
    <t>46139</t>
  </si>
  <si>
    <t> 06.02.2012 03:05 </t>
  </si>
  <si>
    <t>46141.5</t>
  </si>
  <si>
    <t> 12.09.2012 06:35 </t>
  </si>
  <si>
    <t>46783.5</t>
  </si>
  <si>
    <t> 21.10.2012 20:55 </t>
  </si>
  <si>
    <t>46899.5</t>
  </si>
  <si>
    <t>IBVS 6044 </t>
  </si>
  <si>
    <t> 12.11.2012 04:55 </t>
  </si>
  <si>
    <t>46962</t>
  </si>
  <si>
    <t> 16.11.2012 07:13 </t>
  </si>
  <si>
    <t>46974</t>
  </si>
  <si>
    <t> B.Manske </t>
  </si>
  <si>
    <t> 19.11.2012 21:15 </t>
  </si>
  <si>
    <t>46984.5</t>
  </si>
  <si>
    <t> K. &amp; M.Rätz </t>
  </si>
  <si>
    <t>BAVM 232 </t>
  </si>
  <si>
    <t> 15.12.2012 03:29 </t>
  </si>
  <si>
    <t>47058.5</t>
  </si>
  <si>
    <t> JAAVSO 41;328 </t>
  </si>
  <si>
    <t> 28.12.2012 23:16 </t>
  </si>
  <si>
    <t>47099</t>
  </si>
  <si>
    <t> G.Marino </t>
  </si>
  <si>
    <t>IBVS 6094 </t>
  </si>
  <si>
    <t> 29.12.2012 03:24 </t>
  </si>
  <si>
    <t>47099.5</t>
  </si>
  <si>
    <t>IBVS 6042 </t>
  </si>
  <si>
    <t> 29.12.2012 23:53 </t>
  </si>
  <si>
    <t>47102</t>
  </si>
  <si>
    <t> -0.02575 </t>
  </si>
  <si>
    <t> M.Vincenzi </t>
  </si>
  <si>
    <t> 14.03.2013 01:26 </t>
  </si>
  <si>
    <t>47319</t>
  </si>
  <si>
    <t> -0.034 </t>
  </si>
  <si>
    <t>VSB 56 </t>
  </si>
  <si>
    <t> 14.09.2013 01:14 </t>
  </si>
  <si>
    <t>47858</t>
  </si>
  <si>
    <t> -0.02898 </t>
  </si>
  <si>
    <t> M.Magris </t>
  </si>
  <si>
    <t> 21.09.2013 01:12 </t>
  </si>
  <si>
    <t>47878.5</t>
  </si>
  <si>
    <t> -0.02803 </t>
  </si>
  <si>
    <t> 17.11.2013 05:22 </t>
  </si>
  <si>
    <t>48046</t>
  </si>
  <si>
    <t> -0.0299 </t>
  </si>
  <si>
    <t>IBVS 6092 </t>
  </si>
  <si>
    <t>Minima of EQ Tau from the Lichtenknecker Database of the BAV</t>
  </si>
  <si>
    <t>http://www.bav-astro.de/LkDB/index.php</t>
  </si>
  <si>
    <t>s</t>
  </si>
  <si>
    <t>Zessewitsch</t>
  </si>
  <si>
    <t>,,D,Lich,IODE</t>
  </si>
  <si>
    <t>4.3.43,</t>
  </si>
  <si>
    <t>p</t>
  </si>
  <si>
    <t>Romano</t>
  </si>
  <si>
    <t>,,D,Lich,MSAI</t>
  </si>
  <si>
    <t>33.17,</t>
  </si>
  <si>
    <t>Withney</t>
  </si>
  <si>
    <t>I,0633,I,0633,,</t>
  </si>
  <si>
    <t>pe</t>
  </si>
  <si>
    <t>Magalashvili</t>
  </si>
  <si>
    <t>I,0633,I,0633,Abastum.Bull,</t>
  </si>
  <si>
    <t>I,0633,0,GCVS,Abastum.Bull,</t>
  </si>
  <si>
    <t>BV</t>
  </si>
  <si>
    <t>Locher</t>
  </si>
  <si>
    <t>Kurt</t>
  </si>
  <si>
    <t>B,0011,B,0011,,</t>
  </si>
  <si>
    <t>B,0012,B,0012,,</t>
  </si>
  <si>
    <t>Royer</t>
  </si>
  <si>
    <t>G,EB13,G,EB13,normal,</t>
  </si>
  <si>
    <t>Frank</t>
  </si>
  <si>
    <t>Peter</t>
  </si>
  <si>
    <t>D,0039,D,0039,,</t>
  </si>
  <si>
    <t>Vielmetter</t>
  </si>
  <si>
    <t>D,0036,D,0036,,</t>
  </si>
  <si>
    <t>Germann</t>
  </si>
  <si>
    <t>B,0064,B,0064,,</t>
  </si>
  <si>
    <t>Grzelczyk</t>
  </si>
  <si>
    <t>B,0065,B,0065,,</t>
  </si>
  <si>
    <t>B,0070,B,0070,,</t>
  </si>
  <si>
    <t>B,0074,B,0074,,</t>
  </si>
  <si>
    <t>Kaemper</t>
  </si>
  <si>
    <t>,,D,Lich,PRIV,</t>
  </si>
  <si>
    <t>B,0075,B,0075,,</t>
  </si>
  <si>
    <t>B,0076,B,0076,,</t>
  </si>
  <si>
    <t>B,0078,B,0078,,</t>
  </si>
  <si>
    <t>D,0043,D,Lich,,</t>
  </si>
  <si>
    <t>B,0079,B,0079,,</t>
  </si>
  <si>
    <t>Braune</t>
  </si>
  <si>
    <t>D,0046,D,Lich,,</t>
  </si>
  <si>
    <t>B,0082,B,0082,,</t>
  </si>
  <si>
    <t>Blaettler</t>
  </si>
  <si>
    <t>Ernst</t>
  </si>
  <si>
    <t>B,0084,B,0084,,</t>
  </si>
  <si>
    <t>Moschner</t>
  </si>
  <si>
    <t>Wolfg</t>
  </si>
  <si>
    <t>D,0050,D,0050,,</t>
  </si>
  <si>
    <t>B,0087,B,0087,,</t>
  </si>
  <si>
    <t>B,0088,B,0088,,</t>
  </si>
  <si>
    <t>D,0052,D,0052,,</t>
  </si>
  <si>
    <t>Kohl</t>
  </si>
  <si>
    <t>Michael</t>
  </si>
  <si>
    <t>B,0090,B,0090,,</t>
  </si>
  <si>
    <t>Diethelm</t>
  </si>
  <si>
    <t>Roger</t>
  </si>
  <si>
    <t>B,0091,B,0091,,</t>
  </si>
  <si>
    <t>D,0056,D,0056,,</t>
  </si>
  <si>
    <t>Agerer</t>
  </si>
  <si>
    <t>Franz</t>
  </si>
  <si>
    <t>D,0059,D,0059,,</t>
  </si>
  <si>
    <t>D,0060,D,0060,,</t>
  </si>
  <si>
    <t>D,0068,D,0068,,</t>
  </si>
  <si>
    <t>ccd</t>
  </si>
  <si>
    <t>Benbow</t>
  </si>
  <si>
    <t>I,4187,I,4187,,</t>
  </si>
  <si>
    <t>Buckner</t>
  </si>
  <si>
    <t>I,4559,I,4559,,UIowa</t>
  </si>
  <si>
    <t>180mm</t>
  </si>
  <si>
    <t>Mutel</t>
  </si>
  <si>
    <t>I,4559,I,4559,,ATF</t>
  </si>
  <si>
    <t>U-Iowa</t>
  </si>
  <si>
    <t>Paschke</t>
  </si>
  <si>
    <t>Anton</t>
  </si>
  <si>
    <t>0,home,,,,Rotse</t>
  </si>
  <si>
    <t>Husar</t>
  </si>
  <si>
    <t>D,0178,I,5731,,</t>
  </si>
  <si>
    <t>Robert</t>
  </si>
  <si>
    <t>I,5040,I,5040,,</t>
  </si>
  <si>
    <t>Pribulla</t>
  </si>
  <si>
    <t>Theodor</t>
  </si>
  <si>
    <t>I,5056,,,,60cm,</t>
  </si>
  <si>
    <t>Stara</t>
  </si>
  <si>
    <t>Kleikamp</t>
  </si>
  <si>
    <t>Wilhelm</t>
  </si>
  <si>
    <t>D,0152,I,5296,,ST-6</t>
  </si>
  <si>
    <t>Sarounova</t>
  </si>
  <si>
    <t>Lenka</t>
  </si>
  <si>
    <t>I,5594,,,,</t>
  </si>
  <si>
    <t>D,0152,I,5296,,LcCCD11</t>
  </si>
  <si>
    <t>Yang</t>
  </si>
  <si>
    <t>Yulan</t>
  </si>
  <si>
    <t>0,0124,,,AJ</t>
  </si>
  <si>
    <t>124,LcCCD11</t>
  </si>
  <si>
    <t>Csizmadia</t>
  </si>
  <si>
    <t>Szilar</t>
  </si>
  <si>
    <t>I,5230,,,,</t>
  </si>
  <si>
    <t>VRI</t>
  </si>
  <si>
    <t>Maintz</t>
  </si>
  <si>
    <t>Gisela</t>
  </si>
  <si>
    <t>D,0158,I,5484,,</t>
  </si>
  <si>
    <t>B,0129,I,5438,,</t>
  </si>
  <si>
    <t>Mueyesseroglu</t>
  </si>
  <si>
    <t>I,5463,,,,</t>
  </si>
  <si>
    <t>I,5371,,,,</t>
  </si>
  <si>
    <t>D,0172,I,5643,,</t>
  </si>
  <si>
    <t>Raetz</t>
  </si>
  <si>
    <t>Manfred</t>
  </si>
  <si>
    <t>Nakajima</t>
  </si>
  <si>
    <t>Kazuhir</t>
  </si>
  <si>
    <t>W,0835,J,0042,,</t>
  </si>
  <si>
    <t>UBVRI</t>
  </si>
  <si>
    <t>I,5668,,,,G1</t>
  </si>
  <si>
    <t>RVB</t>
  </si>
  <si>
    <t>Borkovits</t>
  </si>
  <si>
    <t>Tamas</t>
  </si>
  <si>
    <t>I,5579,,,,Pi100</t>
  </si>
  <si>
    <t>Krajci</t>
  </si>
  <si>
    <t>I,5592,,,,</t>
  </si>
  <si>
    <t>Cook</t>
  </si>
  <si>
    <t>I,5636,,,,</t>
  </si>
  <si>
    <t>Poschinger</t>
  </si>
  <si>
    <t>I,5493,,,,</t>
  </si>
  <si>
    <t>Stephan</t>
  </si>
  <si>
    <t>Chris</t>
  </si>
  <si>
    <t>W,1152,A,A010,,</t>
  </si>
  <si>
    <t>Konst</t>
  </si>
  <si>
    <t>D,0173,I,5657,,</t>
  </si>
  <si>
    <t>Samolyk</t>
  </si>
  <si>
    <t>A,0012,,,,</t>
  </si>
  <si>
    <t>Poklar</t>
  </si>
  <si>
    <t>Alton</t>
  </si>
  <si>
    <t>Kevin</t>
  </si>
  <si>
    <t>E,0039,,,,</t>
  </si>
  <si>
    <t>Papini</t>
  </si>
  <si>
    <t>VR</t>
  </si>
  <si>
    <t>I,5753,,,,Ba50</t>
  </si>
  <si>
    <t>Parimucha</t>
  </si>
  <si>
    <t>Stefan</t>
  </si>
  <si>
    <t>I,5777,,,,26cmNewton</t>
  </si>
  <si>
    <t>Ciszmadia</t>
  </si>
  <si>
    <t>I,5736,,,,E40</t>
  </si>
  <si>
    <t>Zasche</t>
  </si>
  <si>
    <t>Petr</t>
  </si>
  <si>
    <t>I,6007,,,,OND</t>
  </si>
  <si>
    <t>D,0183,I,5761,,ST-6</t>
  </si>
  <si>
    <t>Liakos</t>
  </si>
  <si>
    <t>I,5897,,,,</t>
  </si>
  <si>
    <t>Dogru</t>
  </si>
  <si>
    <t>I,5795,,,,30cm+ST237</t>
  </si>
  <si>
    <t>A,0079,,,,</t>
  </si>
  <si>
    <t>I,5820,,,,ST-7</t>
  </si>
  <si>
    <t>Bialozynski</t>
  </si>
  <si>
    <t>Dubovsky</t>
  </si>
  <si>
    <t>Pavol</t>
  </si>
  <si>
    <t>I,5898,,,,70/400mm</t>
  </si>
  <si>
    <t>A,0086,,,,</t>
  </si>
  <si>
    <t>I,5898,,,,70/180mm</t>
  </si>
  <si>
    <t>Itoh</t>
  </si>
  <si>
    <t>Hiroshi</t>
  </si>
  <si>
    <t>J,0048,,,,30SC+DSI-Pro</t>
  </si>
  <si>
    <t>I,5871,,,,</t>
  </si>
  <si>
    <t>I,5980,,,,265mm+MeadeD</t>
  </si>
  <si>
    <t>I,5929,,,,ST-7XME</t>
  </si>
  <si>
    <t>D,0214,I,5959,,Sigma</t>
  </si>
  <si>
    <t>I,5920,,,,</t>
  </si>
  <si>
    <t>A,0130,,,,</t>
  </si>
  <si>
    <t>I,5980,,,,lens+StarLig</t>
  </si>
  <si>
    <t>D,0220,I,6010,,ST-9X</t>
  </si>
  <si>
    <t>A,e151,,,,</t>
  </si>
  <si>
    <t>I,5960,,,,</t>
  </si>
  <si>
    <t>I,5966,,,,</t>
  </si>
  <si>
    <t>Simmons</t>
  </si>
  <si>
    <t>J,0051,,,,30SC+DSI-Pro</t>
  </si>
  <si>
    <t>J,0053,,,,</t>
  </si>
  <si>
    <t>I,6011,,,,Astrokolchoz</t>
  </si>
  <si>
    <t>I,6018,,,,ST-10XE</t>
  </si>
  <si>
    <t>Shiokawa</t>
  </si>
  <si>
    <t>Kazuhik</t>
  </si>
  <si>
    <t>J,0053,,,,35SC+ST-9E</t>
  </si>
  <si>
    <t>I,6044,,,,K1-G</t>
  </si>
  <si>
    <t>D,0232,I,6084,,G2-1600</t>
  </si>
  <si>
    <t>Menzies</t>
  </si>
  <si>
    <t>A,0042,,,JAAVSO</t>
  </si>
  <si>
    <t>42,</t>
  </si>
  <si>
    <t>I,6042,,,,Astrokolchoz</t>
  </si>
  <si>
    <t>J,0056,,,,</t>
  </si>
  <si>
    <t>I,6092,,,,</t>
  </si>
  <si>
    <t>Lehky</t>
  </si>
  <si>
    <t>Martin</t>
  </si>
  <si>
    <t>C,0036,E,0107,,250/1250</t>
  </si>
  <si>
    <t>ST5</t>
  </si>
  <si>
    <t>Smelcer</t>
  </si>
  <si>
    <t>Ladislav</t>
  </si>
  <si>
    <t>C,0035,E,0094,,280/1765+ST7</t>
  </si>
  <si>
    <t>L.</t>
  </si>
  <si>
    <t>C,0038,E,0160,,28cm+G2</t>
  </si>
  <si>
    <t>Vincenzi</t>
  </si>
  <si>
    <t>M.</t>
  </si>
  <si>
    <t>C,0038,E,0160,,28cm+ST9XE</t>
  </si>
  <si>
    <t>Magris</t>
  </si>
  <si>
    <t>C,0038,E,0160,,25cm+MX716</t>
  </si>
  <si>
    <t>IBVS 6092</t>
  </si>
  <si>
    <t>RHN 2014</t>
  </si>
  <si>
    <t>Hasanzadeh 2015NewA…34..262</t>
  </si>
  <si>
    <t>IBVS 6131</t>
  </si>
  <si>
    <t>IBVS 6094</t>
  </si>
  <si>
    <t>i</t>
  </si>
  <si>
    <t>IBVS 6118</t>
  </si>
  <si>
    <t>JAVSO..42..426</t>
  </si>
  <si>
    <t>OEJV 0165</t>
  </si>
  <si>
    <t>OEJV 0168</t>
  </si>
  <si>
    <t>IBVS 6157</t>
  </si>
  <si>
    <t>IBVS 6167</t>
  </si>
  <si>
    <t>IBVS 6154</t>
  </si>
  <si>
    <t>Clearly, latest data are discordant</t>
  </si>
  <si>
    <t>IBVS 6195</t>
  </si>
  <si>
    <t>IBVS 6196</t>
  </si>
  <si>
    <t>OEJV 0181</t>
  </si>
  <si>
    <t>VSB 060</t>
  </si>
  <si>
    <t>RHN 2018</t>
  </si>
  <si>
    <t>Bad?</t>
  </si>
  <si>
    <t>Plausible fit</t>
  </si>
  <si>
    <t>2019-07-08</t>
  </si>
  <si>
    <t>RHN 2019</t>
  </si>
  <si>
    <t>RHN 2021</t>
  </si>
  <si>
    <t>2021-01-13</t>
  </si>
  <si>
    <t>IBVS, 63, 6262</t>
  </si>
  <si>
    <t>JAVSO, 48, 87</t>
  </si>
  <si>
    <t>JAVSO, 48, 256</t>
  </si>
  <si>
    <t>JAVSO, 49, 108</t>
  </si>
  <si>
    <t>JAVSO, 49, 265</t>
  </si>
  <si>
    <t>VSB, 91</t>
  </si>
  <si>
    <t>JAVSO, 50, 133</t>
  </si>
  <si>
    <t>JBAV, 63</t>
  </si>
  <si>
    <t>JAAVSO 51, 2023</t>
  </si>
  <si>
    <t>JAAVSO 51, 134</t>
  </si>
  <si>
    <t>OEJV 226</t>
  </si>
  <si>
    <t>JAAVSO, 51, 250</t>
  </si>
  <si>
    <t>JAAVSO52#1</t>
  </si>
  <si>
    <t xml:space="preserve">Mag </t>
  </si>
  <si>
    <t>Next ToM-P</t>
  </si>
  <si>
    <t>Next ToM-S</t>
  </si>
  <si>
    <t>10.50-11.03</t>
  </si>
  <si>
    <t>EW/KW</t>
  </si>
  <si>
    <t>BAV Journal 94</t>
  </si>
  <si>
    <t>WASP</t>
  </si>
  <si>
    <t>JBAV 96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</si>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</sst>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"/>
    <numFmt numFmtId="170" formatCode="0.0000"/>
    <numFmt numFmtId="171" formatCode="0.000E+00"/>
    <numFmt numFmtId="172" formatCode="0.0000000"/>
    <numFmt numFmtId="173" formatCode="0.000000"/>
  </numFmts>
  <fonts count="60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b/>
      <sz val="10"/>
      <color indexed="3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25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0"/>
      </top>
      <bottom style="thick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indexed="8"/>
      </top>
      <bottom/>
      <diagonal/>
    </border>
  </borders>
  <cellStyleXfs count="50">
    <xf numFmtId="0" fontId="0" fillId="0" borderId="0">
      <alignment vertical="top"/>
    </xf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9" fillId="20" borderId="1" applyNumberFormat="0" applyAlignment="0" applyProtection="0"/>
    <xf numFmtId="0" fontId="40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2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4" fillId="7" borderId="1" applyNumberFormat="0" applyAlignment="0" applyProtection="0"/>
    <xf numFmtId="0" fontId="45" fillId="0" borderId="4" applyNumberFormat="0" applyFill="0" applyAlignment="0" applyProtection="0"/>
    <xf numFmtId="0" fontId="46" fillId="22" borderId="0" applyNumberFormat="0" applyBorder="0" applyAlignment="0" applyProtection="0"/>
    <xf numFmtId="0" fontId="10" fillId="0" borderId="0"/>
    <xf numFmtId="0" fontId="36" fillId="0" borderId="0"/>
    <xf numFmtId="0" fontId="6" fillId="0" borderId="0"/>
    <xf numFmtId="0" fontId="36" fillId="23" borderId="5" applyNumberFormat="0" applyFont="0" applyAlignment="0" applyProtection="0"/>
    <xf numFmtId="0" fontId="47" fillId="20" borderId="6" applyNumberFormat="0" applyAlignment="0" applyProtection="0"/>
    <xf numFmtId="0" fontId="48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9" fillId="0" borderId="0" applyNumberFormat="0" applyFill="0" applyBorder="0" applyAlignment="0" applyProtection="0"/>
  </cellStyleXfs>
  <cellXfs count="282">
    <xf numFmtId="0" fontId="0" fillId="0" borderId="0" xfId="0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5" fillId="0" borderId="0" xfId="0" applyFont="1" applyAlignment="1"/>
    <xf numFmtId="0" fontId="16" fillId="0" borderId="0" xfId="0" applyFont="1" applyAlignment="1"/>
    <xf numFmtId="165" fontId="0" fillId="0" borderId="0" xfId="0" applyNumberFormat="1" applyAlignment="1">
      <alignment horizontal="left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17" fillId="0" borderId="0" xfId="0" applyFont="1" applyAlignment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8" xfId="0" applyFont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0" fillId="0" borderId="18" xfId="0" applyBorder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20" fillId="0" borderId="0" xfId="0" applyFont="1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23" fillId="0" borderId="20" xfId="0" applyFont="1" applyBorder="1">
      <alignment vertical="top"/>
    </xf>
    <xf numFmtId="0" fontId="9" fillId="0" borderId="9" xfId="0" applyFont="1" applyBorder="1">
      <alignment vertical="top"/>
    </xf>
    <xf numFmtId="166" fontId="9" fillId="0" borderId="9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23" fillId="0" borderId="22" xfId="0" applyFont="1" applyBorder="1">
      <alignment vertical="top"/>
    </xf>
    <xf numFmtId="0" fontId="9" fillId="0" borderId="10" xfId="0" applyFont="1" applyBorder="1">
      <alignment vertical="top"/>
    </xf>
    <xf numFmtId="166" fontId="9" fillId="0" borderId="10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23" fillId="0" borderId="24" xfId="0" applyFont="1" applyBorder="1">
      <alignment vertical="top"/>
    </xf>
    <xf numFmtId="0" fontId="9" fillId="0" borderId="11" xfId="0" applyFont="1" applyBorder="1">
      <alignment vertical="top"/>
    </xf>
    <xf numFmtId="166" fontId="9" fillId="0" borderId="11" xfId="0" applyNumberFormat="1" applyFont="1" applyBorder="1" applyAlignment="1">
      <alignment horizontal="center"/>
    </xf>
    <xf numFmtId="0" fontId="22" fillId="0" borderId="8" xfId="0" applyFont="1" applyBorder="1">
      <alignment vertical="top"/>
    </xf>
    <xf numFmtId="0" fontId="0" fillId="0" borderId="8" xfId="0" applyBorder="1">
      <alignment vertical="top"/>
    </xf>
    <xf numFmtId="0" fontId="23" fillId="0" borderId="0" xfId="0" applyFont="1">
      <alignment vertical="top"/>
    </xf>
    <xf numFmtId="166" fontId="9" fillId="0" borderId="0" xfId="0" applyNumberFormat="1" applyFont="1" applyAlignment="1">
      <alignment horizontal="center"/>
    </xf>
    <xf numFmtId="10" fontId="10" fillId="0" borderId="0" xfId="0" applyNumberFormat="1" applyFont="1">
      <alignment vertical="top"/>
    </xf>
    <xf numFmtId="0" fontId="17" fillId="0" borderId="0" xfId="0" applyFont="1">
      <alignment vertical="top"/>
    </xf>
    <xf numFmtId="167" fontId="17" fillId="0" borderId="0" xfId="0" applyNumberFormat="1" applyFont="1">
      <alignment vertical="top"/>
    </xf>
    <xf numFmtId="10" fontId="17" fillId="0" borderId="0" xfId="0" applyNumberFormat="1" applyFont="1">
      <alignment vertical="top"/>
    </xf>
    <xf numFmtId="0" fontId="9" fillId="0" borderId="0" xfId="0" applyFont="1">
      <alignment vertical="top"/>
    </xf>
    <xf numFmtId="0" fontId="18" fillId="0" borderId="0" xfId="0" applyFont="1" applyProtection="1">
      <alignment vertical="top"/>
      <protection locked="0"/>
    </xf>
    <xf numFmtId="0" fontId="18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18" fillId="24" borderId="5" xfId="0" applyFont="1" applyFill="1" applyBorder="1">
      <alignment vertical="top"/>
    </xf>
    <xf numFmtId="0" fontId="9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0" fillId="0" borderId="5" xfId="0" applyBorder="1" applyAlignment="1"/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26" fillId="25" borderId="5" xfId="38" applyFill="1" applyBorder="1" applyAlignment="1" applyProtection="1">
      <alignment horizontal="right" vertical="top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5" fillId="25" borderId="5" xfId="0" applyFont="1" applyFill="1" applyBorder="1" applyAlignment="1">
      <alignment horizontal="left" vertical="top" wrapText="1"/>
    </xf>
    <xf numFmtId="0" fontId="27" fillId="0" borderId="0" xfId="0" applyFont="1" applyAlignment="1"/>
    <xf numFmtId="0" fontId="26" fillId="0" borderId="5" xfId="38" applyBorder="1" applyAlignment="1" applyProtection="1">
      <alignment horizontal="left"/>
    </xf>
    <xf numFmtId="0" fontId="26" fillId="0" borderId="0" xfId="38" applyAlignment="1" applyProtection="1"/>
    <xf numFmtId="0" fontId="29" fillId="26" borderId="0" xfId="0" applyFont="1" applyFill="1">
      <alignment vertical="top"/>
    </xf>
    <xf numFmtId="0" fontId="30" fillId="26" borderId="0" xfId="0" applyFont="1" applyFill="1">
      <alignment vertical="top"/>
    </xf>
    <xf numFmtId="0" fontId="0" fillId="26" borderId="0" xfId="0" applyFill="1">
      <alignment vertical="top"/>
    </xf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0" fillId="0" borderId="0" xfId="0" quotePrefix="1" applyAlignment="1"/>
    <xf numFmtId="0" fontId="34" fillId="0" borderId="0" xfId="0" applyFont="1" applyAlignment="1"/>
    <xf numFmtId="0" fontId="52" fillId="0" borderId="0" xfId="44" applyFont="1" applyAlignment="1">
      <alignment horizontal="left" vertical="center"/>
    </xf>
    <xf numFmtId="0" fontId="52" fillId="0" borderId="0" xfId="44" applyFont="1" applyAlignment="1">
      <alignment horizontal="center" vertical="center"/>
    </xf>
    <xf numFmtId="0" fontId="52" fillId="0" borderId="0" xfId="42" applyFont="1" applyAlignment="1">
      <alignment horizontal="left" vertical="center"/>
    </xf>
    <xf numFmtId="0" fontId="52" fillId="0" borderId="0" xfId="42" applyFont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 applyProtection="1">
      <alignment horizontal="center" vertical="center" wrapText="1"/>
      <protection locked="0"/>
    </xf>
    <xf numFmtId="0" fontId="57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9" fillId="0" borderId="27" xfId="0" applyFont="1" applyBorder="1" applyAlignment="1">
      <alignment vertical="center"/>
    </xf>
    <xf numFmtId="0" fontId="0" fillId="0" borderId="27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0" xfId="0" quotePrefix="1" applyAlignment="1">
      <alignment vertical="center"/>
    </xf>
    <xf numFmtId="0" fontId="0" fillId="27" borderId="19" xfId="0" applyFill="1" applyBorder="1" applyAlignment="1">
      <alignment vertical="center"/>
    </xf>
    <xf numFmtId="0" fontId="10" fillId="27" borderId="20" xfId="0" applyFont="1" applyFill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27" borderId="21" xfId="0" applyFill="1" applyBorder="1" applyAlignment="1">
      <alignment vertical="center"/>
    </xf>
    <xf numFmtId="0" fontId="10" fillId="27" borderId="22" xfId="0" applyFont="1" applyFill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8" fillId="0" borderId="10" xfId="0" applyFont="1" applyBorder="1" applyAlignment="1">
      <alignment vertical="center"/>
    </xf>
    <xf numFmtId="0" fontId="18" fillId="27" borderId="0" xfId="0" applyFont="1" applyFill="1" applyAlignment="1">
      <alignment vertical="center"/>
    </xf>
    <xf numFmtId="0" fontId="0" fillId="29" borderId="21" xfId="0" applyFill="1" applyBorder="1" applyAlignment="1">
      <alignment vertical="center"/>
    </xf>
    <xf numFmtId="0" fontId="10" fillId="31" borderId="22" xfId="0" applyFont="1" applyFill="1" applyBorder="1" applyAlignment="1">
      <alignment vertical="center"/>
    </xf>
    <xf numFmtId="11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0" fillId="29" borderId="21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7" borderId="23" xfId="0" applyFill="1" applyBorder="1" applyAlignment="1">
      <alignment vertical="center"/>
    </xf>
    <xf numFmtId="0" fontId="10" fillId="27" borderId="24" xfId="0" applyFont="1" applyFill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0" fillId="29" borderId="0" xfId="0" applyFill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12" fillId="0" borderId="21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71" fontId="9" fillId="0" borderId="0" xfId="0" applyNumberFormat="1" applyFont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0" fillId="0" borderId="23" xfId="0" applyFont="1" applyBorder="1" applyAlignment="1">
      <alignment vertical="center"/>
    </xf>
    <xf numFmtId="0" fontId="55" fillId="31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22" fontId="9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69" fontId="10" fillId="0" borderId="0" xfId="0" applyNumberFormat="1" applyFont="1" applyAlignment="1">
      <alignment horizontal="left" vertical="center"/>
    </xf>
    <xf numFmtId="170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68" fontId="15" fillId="0" borderId="0" xfId="0" applyNumberFormat="1" applyFont="1" applyAlignment="1">
      <alignment horizontal="left" vertical="center"/>
    </xf>
    <xf numFmtId="170" fontId="15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65" fontId="15" fillId="0" borderId="0" xfId="0" applyNumberFormat="1" applyFont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11" fontId="15" fillId="0" borderId="0" xfId="0" applyNumberFormat="1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0" fillId="0" borderId="0" xfId="42" applyFont="1" applyAlignment="1">
      <alignment horizontal="left" vertical="center"/>
    </xf>
    <xf numFmtId="0" fontId="50" fillId="0" borderId="0" xfId="4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25" fillId="0" borderId="0" xfId="43" applyFont="1" applyAlignment="1">
      <alignment vertical="center"/>
    </xf>
    <xf numFmtId="0" fontId="25" fillId="0" borderId="0" xfId="43" applyFont="1" applyAlignment="1">
      <alignment horizontal="center" vertical="center"/>
    </xf>
    <xf numFmtId="0" fontId="25" fillId="0" borderId="0" xfId="43" applyFont="1" applyAlignment="1">
      <alignment horizontal="left" vertical="center"/>
    </xf>
    <xf numFmtId="0" fontId="11" fillId="0" borderId="0" xfId="43" applyFont="1" applyAlignment="1">
      <alignment horizontal="left" vertical="center"/>
    </xf>
    <xf numFmtId="0" fontId="5" fillId="0" borderId="0" xfId="43" applyFont="1" applyAlignment="1">
      <alignment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170" fontId="52" fillId="0" borderId="0" xfId="44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170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0" fillId="30" borderId="0" xfId="0" applyFont="1" applyFill="1" applyAlignment="1">
      <alignment vertical="center"/>
    </xf>
    <xf numFmtId="0" fontId="0" fillId="30" borderId="0" xfId="0" applyFill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5" fillId="0" borderId="8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0" fillId="27" borderId="0" xfId="0" applyFill="1" applyAlignment="1">
      <alignment horizontal="left" vertical="center"/>
    </xf>
    <xf numFmtId="0" fontId="0" fillId="28" borderId="0" xfId="0" applyFill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57" fillId="0" borderId="0" xfId="0" applyFont="1" applyAlignme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65" fontId="57" fillId="0" borderId="0" xfId="0" applyNumberFormat="1" applyFont="1" applyAlignment="1">
      <alignment horizontal="left" vertical="center" wrapText="1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0" xfId="0" applyFont="1" applyAlignment="1">
      <alignment horizontal="left"/>
    </xf>
    <xf numFmtId="0" fontId="0" fillId="0" borderId="28" xfId="0" applyBorder="1" applyAlignment="1">
      <alignment horizontal="left" vertical="center"/>
    </xf>
    <xf numFmtId="0" fontId="58" fillId="0" borderId="31" xfId="0" applyFont="1" applyBorder="1" applyAlignment="1">
      <alignment horizontal="right" vertical="center"/>
    </xf>
    <xf numFmtId="0" fontId="58" fillId="0" borderId="33" xfId="0" applyFont="1" applyBorder="1" applyAlignment="1">
      <alignment horizontal="right" vertical="center"/>
    </xf>
    <xf numFmtId="0" fontId="6" fillId="32" borderId="29" xfId="0" applyFont="1" applyFill="1" applyBorder="1" applyAlignment="1">
      <alignment horizontal="right" vertical="center"/>
    </xf>
    <xf numFmtId="0" fontId="6" fillId="32" borderId="30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right" vertical="center"/>
    </xf>
    <xf numFmtId="0" fontId="59" fillId="0" borderId="32" xfId="0" applyFont="1" applyBorder="1" applyAlignment="1">
      <alignment horizontal="right" vertical="center"/>
    </xf>
    <xf numFmtId="22" fontId="59" fillId="0" borderId="32" xfId="0" applyNumberFormat="1" applyFont="1" applyBorder="1" applyAlignment="1">
      <alignment horizontal="right" vertical="center"/>
    </xf>
    <xf numFmtId="22" fontId="59" fillId="0" borderId="34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12" fillId="0" borderId="29" xfId="0" applyFont="1" applyBorder="1" applyAlignment="1">
      <alignment vertical="center"/>
    </xf>
    <xf numFmtId="0" fontId="18" fillId="0" borderId="30" xfId="0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0" fontId="11" fillId="0" borderId="32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12" fillId="0" borderId="33" xfId="0" applyFont="1" applyBorder="1" applyAlignment="1">
      <alignment vertical="center"/>
    </xf>
    <xf numFmtId="22" fontId="9" fillId="0" borderId="34" xfId="0" applyNumberFormat="1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57" fillId="0" borderId="0" xfId="0" applyFont="1" applyAlignment="1">
      <alignment horizontal="center"/>
    </xf>
    <xf numFmtId="0" fontId="57" fillId="0" borderId="0" xfId="0" applyFont="1" applyAlignment="1" applyProtection="1">
      <alignment horizontal="left" vertical="center"/>
      <protection locked="0"/>
    </xf>
    <xf numFmtId="165" fontId="57" fillId="0" borderId="0" xfId="0" applyNumberFormat="1" applyFont="1" applyAlignment="1" applyProtection="1">
      <alignment horizontal="left" vertical="center" wrapText="1"/>
      <protection locked="0"/>
    </xf>
    <xf numFmtId="172" fontId="57" fillId="0" borderId="0" xfId="0" applyNumberFormat="1" applyFont="1" applyAlignment="1" applyProtection="1">
      <alignment horizontal="left" vertical="center" wrapText="1"/>
      <protection locked="0"/>
    </xf>
    <xf numFmtId="165" fontId="57" fillId="0" borderId="0" xfId="0" applyNumberFormat="1" applyFont="1" applyAlignment="1" applyProtection="1">
      <alignment horizontal="left"/>
      <protection locked="0"/>
    </xf>
    <xf numFmtId="173" fontId="57" fillId="0" borderId="0" xfId="0" applyNumberFormat="1" applyFont="1" applyAlignment="1" applyProtection="1">
      <alignment horizontal="left" vertical="center" wrapText="1"/>
      <protection locked="0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5)" xfId="43" xr:uid="{00000000-0005-0000-0000-00002B000000}"/>
    <cellStyle name="Normal_A (5)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1'!$H$21:$H$904</c:f>
              <c:numCache>
                <c:formatCode>General</c:formatCode>
                <c:ptCount val="884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2-43E4-9BB9-4C7D3A4B3A3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1'!$D$21:$D$904</c:f>
                <c:numCache>
                  <c:formatCode>General</c:formatCode>
                  <c:ptCount val="884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plus>
            <c:minus>
              <c:numRef>
                <c:f>'Active 1'!$D$21:$D$904</c:f>
                <c:numCache>
                  <c:formatCode>General</c:formatCode>
                  <c:ptCount val="884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1'!$I$21:$I$904</c:f>
              <c:numCache>
                <c:formatCode>General</c:formatCode>
                <c:ptCount val="884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61">
                  <c:v>-2.242399999522604E-2</c:v>
                </c:pt>
                <c:pt idx="484">
                  <c:v>-2.4115199994412251E-2</c:v>
                </c:pt>
                <c:pt idx="526">
                  <c:v>-3.076223999960348E-2</c:v>
                </c:pt>
                <c:pt idx="548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2-43E4-9BB9-4C7D3A4B3A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1'!$J$21:$J$904</c:f>
              <c:numCache>
                <c:formatCode>General</c:formatCode>
                <c:ptCount val="884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2-43E4-9BB9-4C7D3A4B3A3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1'!$K$21:$K$904</c:f>
              <c:numCache>
                <c:formatCode>General</c:formatCode>
                <c:ptCount val="884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7">
                  <c:v>-2.6488799994695E-2</c:v>
                </c:pt>
                <c:pt idx="339">
                  <c:v>-2.6958399997965898E-2</c:v>
                </c:pt>
                <c:pt idx="340">
                  <c:v>-2.5165919993014541E-2</c:v>
                </c:pt>
                <c:pt idx="341">
                  <c:v>-2.6600639997923281E-2</c:v>
                </c:pt>
                <c:pt idx="344">
                  <c:v>-2.5503359996946529E-2</c:v>
                </c:pt>
                <c:pt idx="345">
                  <c:v>-2.5503359996946529E-2</c:v>
                </c:pt>
                <c:pt idx="354">
                  <c:v>-2.5407519991858862E-2</c:v>
                </c:pt>
                <c:pt idx="360">
                  <c:v>-2.5833119994786102E-2</c:v>
                </c:pt>
                <c:pt idx="362">
                  <c:v>-2.5826879995292984E-2</c:v>
                </c:pt>
                <c:pt idx="365">
                  <c:v>-2.6390399994852487E-2</c:v>
                </c:pt>
                <c:pt idx="368">
                  <c:v>-2.6705279997258913E-2</c:v>
                </c:pt>
                <c:pt idx="369">
                  <c:v>-2.5425120002182666E-2</c:v>
                </c:pt>
                <c:pt idx="370">
                  <c:v>-2.5649119990703184E-2</c:v>
                </c:pt>
                <c:pt idx="371">
                  <c:v>-2.667440000368515E-2</c:v>
                </c:pt>
                <c:pt idx="372">
                  <c:v>-2.667440000368515E-2</c:v>
                </c:pt>
                <c:pt idx="373">
                  <c:v>-2.6474400001461618E-2</c:v>
                </c:pt>
                <c:pt idx="374">
                  <c:v>-2.6005759995314293E-2</c:v>
                </c:pt>
                <c:pt idx="375">
                  <c:v>-2.5749120002728887E-2</c:v>
                </c:pt>
                <c:pt idx="376">
                  <c:v>-2.5784559999010526E-2</c:v>
                </c:pt>
                <c:pt idx="377">
                  <c:v>-2.5754559996130411E-2</c:v>
                </c:pt>
                <c:pt idx="378">
                  <c:v>-2.508455999486614E-2</c:v>
                </c:pt>
                <c:pt idx="379">
                  <c:v>-2.5054559999261983E-2</c:v>
                </c:pt>
                <c:pt idx="380">
                  <c:v>-2.6345439997385256E-2</c:v>
                </c:pt>
                <c:pt idx="381">
                  <c:v>-2.612087999295909E-2</c:v>
                </c:pt>
                <c:pt idx="382">
                  <c:v>-2.6090879997354932E-2</c:v>
                </c:pt>
                <c:pt idx="383">
                  <c:v>-2.6020879995485302E-2</c:v>
                </c:pt>
                <c:pt idx="384">
                  <c:v>-2.6020879995485302E-2</c:v>
                </c:pt>
                <c:pt idx="385">
                  <c:v>-2.5990879992605187E-2</c:v>
                </c:pt>
                <c:pt idx="386">
                  <c:v>-2.5990879992605187E-2</c:v>
                </c:pt>
                <c:pt idx="387">
                  <c:v>-2.5377439997100737E-2</c:v>
                </c:pt>
                <c:pt idx="388">
                  <c:v>-2.5877920001221355E-2</c:v>
                </c:pt>
                <c:pt idx="389">
                  <c:v>-2.6356479997048154E-2</c:v>
                </c:pt>
                <c:pt idx="390">
                  <c:v>-2.34063999960199E-2</c:v>
                </c:pt>
                <c:pt idx="391">
                  <c:v>-2.6189439995505381E-2</c:v>
                </c:pt>
                <c:pt idx="392">
                  <c:v>-2.2339359995385166E-2</c:v>
                </c:pt>
                <c:pt idx="393">
                  <c:v>-2.513632000045618E-2</c:v>
                </c:pt>
                <c:pt idx="394">
                  <c:v>-2.835983999830205E-2</c:v>
                </c:pt>
                <c:pt idx="395">
                  <c:v>-2.5103679996391293E-2</c:v>
                </c:pt>
                <c:pt idx="396">
                  <c:v>-2.5511039995762985E-2</c:v>
                </c:pt>
                <c:pt idx="397">
                  <c:v>-2.5385280001501087E-2</c:v>
                </c:pt>
                <c:pt idx="398">
                  <c:v>-2.5198559997079428E-2</c:v>
                </c:pt>
                <c:pt idx="399">
                  <c:v>-2.5372799995238893E-2</c:v>
                </c:pt>
                <c:pt idx="400">
                  <c:v>-2.6447039999766275E-2</c:v>
                </c:pt>
                <c:pt idx="408">
                  <c:v>-2.5590559998818208E-2</c:v>
                </c:pt>
                <c:pt idx="412">
                  <c:v>-2.4549599998863414E-2</c:v>
                </c:pt>
                <c:pt idx="413">
                  <c:v>-2.3849599994719028E-2</c:v>
                </c:pt>
                <c:pt idx="414">
                  <c:v>-2.284959999815328E-2</c:v>
                </c:pt>
                <c:pt idx="415">
                  <c:v>-2.284959999815328E-2</c:v>
                </c:pt>
                <c:pt idx="416">
                  <c:v>-2.5923839995812159E-2</c:v>
                </c:pt>
                <c:pt idx="417">
                  <c:v>-2.4323839999851771E-2</c:v>
                </c:pt>
                <c:pt idx="418">
                  <c:v>-2.4700959991605487E-2</c:v>
                </c:pt>
                <c:pt idx="419">
                  <c:v>-2.5347839997266419E-2</c:v>
                </c:pt>
                <c:pt idx="425">
                  <c:v>-2.5329279997095E-2</c:v>
                </c:pt>
                <c:pt idx="427">
                  <c:v>-2.5549919999320991E-2</c:v>
                </c:pt>
                <c:pt idx="428">
                  <c:v>-2.5586559997464065E-2</c:v>
                </c:pt>
                <c:pt idx="430">
                  <c:v>-2.5216479996743146E-2</c:v>
                </c:pt>
                <c:pt idx="434">
                  <c:v>-2.3717919997579884E-2</c:v>
                </c:pt>
                <c:pt idx="438">
                  <c:v>-2.533440000115661E-2</c:v>
                </c:pt>
                <c:pt idx="439">
                  <c:v>-2.4057119990175124E-2</c:v>
                </c:pt>
                <c:pt idx="451">
                  <c:v>-2.3502399999415502E-2</c:v>
                </c:pt>
                <c:pt idx="459">
                  <c:v>-2.5237119996745605E-2</c:v>
                </c:pt>
                <c:pt idx="462">
                  <c:v>-2.3977759992703795E-2</c:v>
                </c:pt>
                <c:pt idx="466">
                  <c:v>-2.4651840001752134E-2</c:v>
                </c:pt>
                <c:pt idx="468">
                  <c:v>-2.5213920001988299E-2</c:v>
                </c:pt>
                <c:pt idx="469">
                  <c:v>-2.4888159998226911E-2</c:v>
                </c:pt>
                <c:pt idx="491">
                  <c:v>-2.4841439997544512E-2</c:v>
                </c:pt>
                <c:pt idx="492">
                  <c:v>-2.4791440002445597E-2</c:v>
                </c:pt>
                <c:pt idx="493">
                  <c:v>-2.4691439997695852E-2</c:v>
                </c:pt>
                <c:pt idx="494">
                  <c:v>-2.4641440002596937E-2</c:v>
                </c:pt>
                <c:pt idx="495">
                  <c:v>-2.4541439997847192E-2</c:v>
                </c:pt>
                <c:pt idx="496">
                  <c:v>-2.4491440002748277E-2</c:v>
                </c:pt>
                <c:pt idx="497">
                  <c:v>-2.6023679994978011E-2</c:v>
                </c:pt>
                <c:pt idx="498">
                  <c:v>-2.6023679994978011E-2</c:v>
                </c:pt>
                <c:pt idx="506">
                  <c:v>-2.5518880000163335E-2</c:v>
                </c:pt>
                <c:pt idx="507">
                  <c:v>-2.5518880000163335E-2</c:v>
                </c:pt>
                <c:pt idx="508">
                  <c:v>-2.6109760001418181E-2</c:v>
                </c:pt>
                <c:pt idx="516">
                  <c:v>-2.4976159998914227E-2</c:v>
                </c:pt>
                <c:pt idx="517">
                  <c:v>-2.4976159998914227E-2</c:v>
                </c:pt>
                <c:pt idx="530">
                  <c:v>-2.6140799993299879E-2</c:v>
                </c:pt>
                <c:pt idx="531">
                  <c:v>-2.5478560004557949E-2</c:v>
                </c:pt>
                <c:pt idx="532">
                  <c:v>-2.5752800000191201E-2</c:v>
                </c:pt>
                <c:pt idx="533">
                  <c:v>-2.5526879995595664E-2</c:v>
                </c:pt>
                <c:pt idx="534">
                  <c:v>-2.5526879995595664E-2</c:v>
                </c:pt>
                <c:pt idx="535">
                  <c:v>-2.6131199992960319E-2</c:v>
                </c:pt>
                <c:pt idx="536">
                  <c:v>-2.5718719996802974E-2</c:v>
                </c:pt>
                <c:pt idx="537">
                  <c:v>-2.6989919992047362E-2</c:v>
                </c:pt>
                <c:pt idx="538">
                  <c:v>-2.6914079993730411E-2</c:v>
                </c:pt>
                <c:pt idx="539">
                  <c:v>-2.6137759996345267E-2</c:v>
                </c:pt>
                <c:pt idx="540">
                  <c:v>-2.6917759998468682E-2</c:v>
                </c:pt>
                <c:pt idx="541">
                  <c:v>-2.7299519992084242E-2</c:v>
                </c:pt>
                <c:pt idx="542">
                  <c:v>-2.6658559996576514E-2</c:v>
                </c:pt>
                <c:pt idx="543">
                  <c:v>-2.6646079997590277E-2</c:v>
                </c:pt>
                <c:pt idx="544">
                  <c:v>-2.7359519997844473E-2</c:v>
                </c:pt>
                <c:pt idx="545">
                  <c:v>-2.7359519997844473E-2</c:v>
                </c:pt>
                <c:pt idx="546">
                  <c:v>-2.5433759998122696E-2</c:v>
                </c:pt>
                <c:pt idx="547">
                  <c:v>-2.6784959998622071E-2</c:v>
                </c:pt>
                <c:pt idx="549">
                  <c:v>-2.5754959999176208E-2</c:v>
                </c:pt>
                <c:pt idx="550">
                  <c:v>-3.3725119996233843E-2</c:v>
                </c:pt>
                <c:pt idx="551">
                  <c:v>-2.8975839995837305E-2</c:v>
                </c:pt>
                <c:pt idx="552">
                  <c:v>-2.8955839996342547E-2</c:v>
                </c:pt>
                <c:pt idx="553">
                  <c:v>-2.8029679997416679E-2</c:v>
                </c:pt>
                <c:pt idx="554">
                  <c:v>-2.7999680001812521E-2</c:v>
                </c:pt>
                <c:pt idx="555">
                  <c:v>-2.9121920000761747E-2</c:v>
                </c:pt>
                <c:pt idx="556">
                  <c:v>-2.8520079998997971E-2</c:v>
                </c:pt>
                <c:pt idx="557">
                  <c:v>-2.987008000491187E-2</c:v>
                </c:pt>
                <c:pt idx="558">
                  <c:v>-2.987008000491187E-2</c:v>
                </c:pt>
                <c:pt idx="559">
                  <c:v>-2.9840080002031755E-2</c:v>
                </c:pt>
                <c:pt idx="560">
                  <c:v>-2.9942720000690315E-2</c:v>
                </c:pt>
                <c:pt idx="561">
                  <c:v>-2.9439199999615084E-2</c:v>
                </c:pt>
                <c:pt idx="562">
                  <c:v>-2.9568960111646447E-2</c:v>
                </c:pt>
                <c:pt idx="563">
                  <c:v>-3.032048000022769E-2</c:v>
                </c:pt>
                <c:pt idx="564">
                  <c:v>-3.0462560003797989E-2</c:v>
                </c:pt>
                <c:pt idx="565">
                  <c:v>-3.0904799998097587E-2</c:v>
                </c:pt>
                <c:pt idx="566">
                  <c:v>-3.0792479999945499E-2</c:v>
                </c:pt>
                <c:pt idx="567">
                  <c:v>-3.0792479999945499E-2</c:v>
                </c:pt>
                <c:pt idx="568">
                  <c:v>-3.1187839995254762E-2</c:v>
                </c:pt>
                <c:pt idx="569">
                  <c:v>-3.0378559997188859E-2</c:v>
                </c:pt>
                <c:pt idx="570">
                  <c:v>-3.0378559997188859E-2</c:v>
                </c:pt>
                <c:pt idx="571">
                  <c:v>-3.0945919999794569E-2</c:v>
                </c:pt>
                <c:pt idx="572">
                  <c:v>-3.0862079998769332E-2</c:v>
                </c:pt>
                <c:pt idx="573">
                  <c:v>-3.1761919999553356E-2</c:v>
                </c:pt>
                <c:pt idx="574">
                  <c:v>-3.2225439994363114E-2</c:v>
                </c:pt>
                <c:pt idx="575">
                  <c:v>-3.2726719997299369E-2</c:v>
                </c:pt>
                <c:pt idx="576">
                  <c:v>-3.2144799995876383E-2</c:v>
                </c:pt>
                <c:pt idx="577">
                  <c:v>-3.104479999456089E-2</c:v>
                </c:pt>
                <c:pt idx="578">
                  <c:v>-3.2141600000613835E-2</c:v>
                </c:pt>
                <c:pt idx="579">
                  <c:v>-3.2939999997324776E-2</c:v>
                </c:pt>
                <c:pt idx="580">
                  <c:v>-3.3877440000651404E-2</c:v>
                </c:pt>
                <c:pt idx="581">
                  <c:v>-3.1918239998049103E-2</c:v>
                </c:pt>
                <c:pt idx="582">
                  <c:v>-3.199247999873478E-2</c:v>
                </c:pt>
                <c:pt idx="583">
                  <c:v>-3.3748000001651235E-2</c:v>
                </c:pt>
                <c:pt idx="584">
                  <c:v>-3.5012640000786632E-2</c:v>
                </c:pt>
                <c:pt idx="585">
                  <c:v>-3.4211040001537185E-2</c:v>
                </c:pt>
                <c:pt idx="586">
                  <c:v>-3.3842559998447541E-2</c:v>
                </c:pt>
                <c:pt idx="587">
                  <c:v>-3.3916799999133218E-2</c:v>
                </c:pt>
                <c:pt idx="588">
                  <c:v>-3.4095519993570633E-2</c:v>
                </c:pt>
                <c:pt idx="589">
                  <c:v>-3.4279999992577359E-2</c:v>
                </c:pt>
                <c:pt idx="590">
                  <c:v>-3.6342079998576082E-2</c:v>
                </c:pt>
                <c:pt idx="591">
                  <c:v>-3.4142079995945096E-2</c:v>
                </c:pt>
                <c:pt idx="592">
                  <c:v>-3.4440479998011142E-2</c:v>
                </c:pt>
                <c:pt idx="593">
                  <c:v>-3.5778879995632451E-2</c:v>
                </c:pt>
                <c:pt idx="594">
                  <c:v>-3.5953279992099851E-2</c:v>
                </c:pt>
                <c:pt idx="595">
                  <c:v>-3.6331839997728821E-2</c:v>
                </c:pt>
                <c:pt idx="596">
                  <c:v>-3.7014719993749168E-2</c:v>
                </c:pt>
                <c:pt idx="597">
                  <c:v>-3.5849439998855814E-2</c:v>
                </c:pt>
                <c:pt idx="598">
                  <c:v>-3.7023680000856984E-2</c:v>
                </c:pt>
                <c:pt idx="599">
                  <c:v>-3.6761280003702268E-2</c:v>
                </c:pt>
                <c:pt idx="600">
                  <c:v>-3.8031839998438954E-2</c:v>
                </c:pt>
                <c:pt idx="601">
                  <c:v>-3.9684159994067159E-2</c:v>
                </c:pt>
                <c:pt idx="602">
                  <c:v>-3.9684159994067159E-2</c:v>
                </c:pt>
                <c:pt idx="603">
                  <c:v>-3.9735519996611401E-2</c:v>
                </c:pt>
                <c:pt idx="604">
                  <c:v>-4.0176159993279725E-2</c:v>
                </c:pt>
                <c:pt idx="605">
                  <c:v>-3.9696479994745459E-2</c:v>
                </c:pt>
                <c:pt idx="606">
                  <c:v>-4.2923199995129835E-2</c:v>
                </c:pt>
                <c:pt idx="607">
                  <c:v>-4.2912479999358766E-2</c:v>
                </c:pt>
                <c:pt idx="608">
                  <c:v>-4.3800159990496468E-2</c:v>
                </c:pt>
                <c:pt idx="609">
                  <c:v>-4.3431679994682781E-2</c:v>
                </c:pt>
                <c:pt idx="610">
                  <c:v>-4.4901119996211492E-2</c:v>
                </c:pt>
                <c:pt idx="611">
                  <c:v>-4.7287839995988179E-2</c:v>
                </c:pt>
                <c:pt idx="612">
                  <c:v>-4.835087999526877E-2</c:v>
                </c:pt>
                <c:pt idx="613">
                  <c:v>-4.7124639997491613E-2</c:v>
                </c:pt>
                <c:pt idx="614">
                  <c:v>-5.088511999201728E-2</c:v>
                </c:pt>
                <c:pt idx="615">
                  <c:v>-4.8285119992215186E-2</c:v>
                </c:pt>
                <c:pt idx="616">
                  <c:v>-4.8427360001369379E-2</c:v>
                </c:pt>
                <c:pt idx="617">
                  <c:v>-4.8524159996304661E-2</c:v>
                </c:pt>
                <c:pt idx="618">
                  <c:v>-4.5151199999963865E-2</c:v>
                </c:pt>
                <c:pt idx="619">
                  <c:v>-4.816479999863077E-2</c:v>
                </c:pt>
                <c:pt idx="620">
                  <c:v>-4.9301120001473464E-2</c:v>
                </c:pt>
                <c:pt idx="621">
                  <c:v>-5.1740160000917967E-2</c:v>
                </c:pt>
                <c:pt idx="622">
                  <c:v>-5.2583999997295905E-2</c:v>
                </c:pt>
                <c:pt idx="623">
                  <c:v>-5.3839519998291507E-2</c:v>
                </c:pt>
                <c:pt idx="624">
                  <c:v>-6.4062239995109849E-2</c:v>
                </c:pt>
                <c:pt idx="625">
                  <c:v>-5.2985599999374244E-2</c:v>
                </c:pt>
                <c:pt idx="626">
                  <c:v>-5.250656000134768E-2</c:v>
                </c:pt>
                <c:pt idx="627">
                  <c:v>-5.3550240001641214E-2</c:v>
                </c:pt>
                <c:pt idx="628">
                  <c:v>-5.5904799992276821E-2</c:v>
                </c:pt>
                <c:pt idx="629">
                  <c:v>-5.6573759997263551E-2</c:v>
                </c:pt>
                <c:pt idx="630">
                  <c:v>-5.803743999422295E-2</c:v>
                </c:pt>
                <c:pt idx="631">
                  <c:v>-5.8046400001330767E-2</c:v>
                </c:pt>
                <c:pt idx="632">
                  <c:v>-6.4231679796648677E-2</c:v>
                </c:pt>
                <c:pt idx="633">
                  <c:v>-6.1896639999758918E-2</c:v>
                </c:pt>
                <c:pt idx="634">
                  <c:v>-6.1702079998212866E-2</c:v>
                </c:pt>
                <c:pt idx="635">
                  <c:v>-6.2620159995276481E-2</c:v>
                </c:pt>
                <c:pt idx="636">
                  <c:v>-6.1236800000187941E-2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F2-43E4-9BB9-4C7D3A4B3A3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1'!$L$21:$L$904</c:f>
              <c:numCache>
                <c:formatCode>General</c:formatCode>
                <c:ptCount val="884"/>
                <c:pt idx="330">
                  <c:v>-2.7319359782268293E-2</c:v>
                </c:pt>
                <c:pt idx="331">
                  <c:v>-2.7064800080552232E-2</c:v>
                </c:pt>
                <c:pt idx="332">
                  <c:v>-2.6617759896907955E-2</c:v>
                </c:pt>
                <c:pt idx="333">
                  <c:v>-2.6063199773489032E-2</c:v>
                </c:pt>
                <c:pt idx="334">
                  <c:v>-2.6408639991132077E-2</c:v>
                </c:pt>
                <c:pt idx="335">
                  <c:v>-2.6954079861752689E-2</c:v>
                </c:pt>
                <c:pt idx="336">
                  <c:v>-2.6299519915482961E-2</c:v>
                </c:pt>
                <c:pt idx="338">
                  <c:v>-2.6287199842045084E-2</c:v>
                </c:pt>
                <c:pt idx="342">
                  <c:v>-2.6462559835636057E-2</c:v>
                </c:pt>
                <c:pt idx="343">
                  <c:v>-2.6306399820896331E-2</c:v>
                </c:pt>
                <c:pt idx="346">
                  <c:v>-2.6112320119864307E-2</c:v>
                </c:pt>
                <c:pt idx="347">
                  <c:v>-2.6683520132792182E-2</c:v>
                </c:pt>
                <c:pt idx="348">
                  <c:v>-2.6228959839500021E-2</c:v>
                </c:pt>
                <c:pt idx="349">
                  <c:v>-2.5674400181742385E-2</c:v>
                </c:pt>
                <c:pt idx="350">
                  <c:v>-2.6348639788920991E-2</c:v>
                </c:pt>
                <c:pt idx="351">
                  <c:v>-2.6219840059638955E-2</c:v>
                </c:pt>
                <c:pt idx="352">
                  <c:v>-2.6718239998444915E-2</c:v>
                </c:pt>
                <c:pt idx="353">
                  <c:v>-2.6463679831067566E-2</c:v>
                </c:pt>
                <c:pt idx="355">
                  <c:v>-2.6769600211991929E-2</c:v>
                </c:pt>
                <c:pt idx="356">
                  <c:v>-2.622256019822089E-2</c:v>
                </c:pt>
                <c:pt idx="357">
                  <c:v>-2.6267999986885116E-2</c:v>
                </c:pt>
                <c:pt idx="358">
                  <c:v>-2.6213439952698536E-2</c:v>
                </c:pt>
                <c:pt idx="359">
                  <c:v>-2.6287680113455281E-2</c:v>
                </c:pt>
                <c:pt idx="363">
                  <c:v>-2.6799520113854669E-2</c:v>
                </c:pt>
                <c:pt idx="364">
                  <c:v>-2.5944960041670129E-2</c:v>
                </c:pt>
                <c:pt idx="366">
                  <c:v>-2.6481280132429674E-2</c:v>
                </c:pt>
                <c:pt idx="367">
                  <c:v>-2.5643359942478128E-2</c:v>
                </c:pt>
                <c:pt idx="401">
                  <c:v>-2.4119680165313184E-2</c:v>
                </c:pt>
                <c:pt idx="402">
                  <c:v>-2.4565120205807034E-2</c:v>
                </c:pt>
                <c:pt idx="403">
                  <c:v>-2.4710559824598022E-2</c:v>
                </c:pt>
                <c:pt idx="404">
                  <c:v>-2.5963520012737717E-2</c:v>
                </c:pt>
                <c:pt idx="405">
                  <c:v>-2.4516480130841956E-2</c:v>
                </c:pt>
                <c:pt idx="406">
                  <c:v>-2.4961920171335805E-2</c:v>
                </c:pt>
                <c:pt idx="407">
                  <c:v>-2.4407360047916882E-2</c:v>
                </c:pt>
                <c:pt idx="409">
                  <c:v>-2.4458719803078566E-2</c:v>
                </c:pt>
                <c:pt idx="410">
                  <c:v>-2.4604159887530841E-2</c:v>
                </c:pt>
                <c:pt idx="411">
                  <c:v>-2.4949600105173886E-2</c:v>
                </c:pt>
                <c:pt idx="420">
                  <c:v>-2.4497759957739618E-2</c:v>
                </c:pt>
                <c:pt idx="421">
                  <c:v>-2.4788640133920126E-2</c:v>
                </c:pt>
                <c:pt idx="422">
                  <c:v>-2.5832479943346698E-2</c:v>
                </c:pt>
                <c:pt idx="423">
                  <c:v>-2.4576319934567437E-2</c:v>
                </c:pt>
                <c:pt idx="424">
                  <c:v>-2.4967199940874707E-2</c:v>
                </c:pt>
                <c:pt idx="426">
                  <c:v>-2.5574719955329783E-2</c:v>
                </c:pt>
                <c:pt idx="429">
                  <c:v>-2.3845280200475827E-2</c:v>
                </c:pt>
                <c:pt idx="431">
                  <c:v>-2.3681600083364174E-2</c:v>
                </c:pt>
                <c:pt idx="432">
                  <c:v>-2.3927040005219169E-2</c:v>
                </c:pt>
                <c:pt idx="433">
                  <c:v>-2.5043679881491698E-2</c:v>
                </c:pt>
                <c:pt idx="435">
                  <c:v>-2.4689119883987587E-2</c:v>
                </c:pt>
                <c:pt idx="436">
                  <c:v>-2.5270879770687316E-2</c:v>
                </c:pt>
                <c:pt idx="437">
                  <c:v>-2.4560160105465911E-2</c:v>
                </c:pt>
                <c:pt idx="440">
                  <c:v>-2.453136019903468E-2</c:v>
                </c:pt>
                <c:pt idx="441">
                  <c:v>-2.410559981217375E-2</c:v>
                </c:pt>
                <c:pt idx="442">
                  <c:v>-2.5076800069655292E-2</c:v>
                </c:pt>
                <c:pt idx="443">
                  <c:v>-2.4767679868091363E-2</c:v>
                </c:pt>
                <c:pt idx="444">
                  <c:v>-2.5103999832936097E-2</c:v>
                </c:pt>
                <c:pt idx="445">
                  <c:v>-2.4175200058380142E-2</c:v>
                </c:pt>
                <c:pt idx="446">
                  <c:v>-2.4720639936276712E-2</c:v>
                </c:pt>
                <c:pt idx="447">
                  <c:v>-2.3711519985226914E-2</c:v>
                </c:pt>
                <c:pt idx="448">
                  <c:v>-2.508272003615275E-2</c:v>
                </c:pt>
                <c:pt idx="449">
                  <c:v>-2.3356959994998761E-2</c:v>
                </c:pt>
                <c:pt idx="450">
                  <c:v>-2.4428160082607064E-2</c:v>
                </c:pt>
                <c:pt idx="452">
                  <c:v>-2.5319040170870721E-2</c:v>
                </c:pt>
                <c:pt idx="453">
                  <c:v>-2.3881120068836026E-2</c:v>
                </c:pt>
                <c:pt idx="454">
                  <c:v>-2.5255359883885831E-2</c:v>
                </c:pt>
                <c:pt idx="455">
                  <c:v>-2.4326560109329876E-2</c:v>
                </c:pt>
                <c:pt idx="456">
                  <c:v>-2.5000800182169769E-2</c:v>
                </c:pt>
                <c:pt idx="457">
                  <c:v>-2.3172000073827803E-2</c:v>
                </c:pt>
                <c:pt idx="458">
                  <c:v>-2.5246240096748807E-2</c:v>
                </c:pt>
                <c:pt idx="460">
                  <c:v>-2.381423996121157E-2</c:v>
                </c:pt>
                <c:pt idx="461">
                  <c:v>-2.4059679875790607E-2</c:v>
                </c:pt>
                <c:pt idx="463">
                  <c:v>-2.3611040014657192E-2</c:v>
                </c:pt>
                <c:pt idx="464">
                  <c:v>-2.4685279873665422E-2</c:v>
                </c:pt>
                <c:pt idx="465">
                  <c:v>-2.4556480137107428E-2</c:v>
                </c:pt>
                <c:pt idx="467">
                  <c:v>-2.5291200210631359E-2</c:v>
                </c:pt>
                <c:pt idx="470">
                  <c:v>-2.5062400178285316E-2</c:v>
                </c:pt>
                <c:pt idx="471">
                  <c:v>-2.4836639917339198E-2</c:v>
                </c:pt>
                <c:pt idx="472">
                  <c:v>-2.4053279768850189E-2</c:v>
                </c:pt>
                <c:pt idx="473">
                  <c:v>-2.4098720023175701E-2</c:v>
                </c:pt>
                <c:pt idx="474">
                  <c:v>-2.4244160114903934E-2</c:v>
                </c:pt>
                <c:pt idx="475">
                  <c:v>-2.4651680003444199E-2</c:v>
                </c:pt>
                <c:pt idx="476">
                  <c:v>-2.4325919912371319E-2</c:v>
                </c:pt>
                <c:pt idx="477">
                  <c:v>-2.4997120213811286E-2</c:v>
                </c:pt>
                <c:pt idx="478">
                  <c:v>-2.4642560223583132E-2</c:v>
                </c:pt>
                <c:pt idx="479">
                  <c:v>-2.4733439800911583E-2</c:v>
                </c:pt>
                <c:pt idx="480">
                  <c:v>-2.4004640159546398E-2</c:v>
                </c:pt>
                <c:pt idx="481">
                  <c:v>-2.455008003016701E-2</c:v>
                </c:pt>
                <c:pt idx="482">
                  <c:v>-2.4424320065008942E-2</c:v>
                </c:pt>
                <c:pt idx="483">
                  <c:v>-2.3840960042434745E-2</c:v>
                </c:pt>
                <c:pt idx="485">
                  <c:v>-2.4086399957013782E-2</c:v>
                </c:pt>
                <c:pt idx="486">
                  <c:v>-2.433183987159282E-2</c:v>
                </c:pt>
                <c:pt idx="487">
                  <c:v>-2.4177280007279478E-2</c:v>
                </c:pt>
                <c:pt idx="488">
                  <c:v>-2.4022720135690179E-2</c:v>
                </c:pt>
                <c:pt idx="489">
                  <c:v>-2.4221120118454564E-2</c:v>
                </c:pt>
                <c:pt idx="490">
                  <c:v>-2.3725439852569252E-2</c:v>
                </c:pt>
                <c:pt idx="499">
                  <c:v>-2.5766079794266261E-2</c:v>
                </c:pt>
                <c:pt idx="500">
                  <c:v>-2.5911519885994494E-2</c:v>
                </c:pt>
                <c:pt idx="501">
                  <c:v>-2.6156959800573532E-2</c:v>
                </c:pt>
                <c:pt idx="502">
                  <c:v>-2.580239980306942E-2</c:v>
                </c:pt>
                <c:pt idx="503">
                  <c:v>-2.5164480204693973E-2</c:v>
                </c:pt>
                <c:pt idx="504">
                  <c:v>-2.5753760193765629E-2</c:v>
                </c:pt>
                <c:pt idx="505">
                  <c:v>-2.5599199856515042E-2</c:v>
                </c:pt>
                <c:pt idx="509">
                  <c:v>-2.5777760136406869E-2</c:v>
                </c:pt>
                <c:pt idx="510">
                  <c:v>-2.5148959852231201E-2</c:v>
                </c:pt>
                <c:pt idx="511">
                  <c:v>-2.5823199925071094E-2</c:v>
                </c:pt>
                <c:pt idx="512">
                  <c:v>-2.559439989272505E-2</c:v>
                </c:pt>
                <c:pt idx="513">
                  <c:v>-2.6068639839650132E-2</c:v>
                </c:pt>
                <c:pt idx="514">
                  <c:v>-2.5539839858538471E-2</c:v>
                </c:pt>
                <c:pt idx="515">
                  <c:v>-2.5385279986949172E-2</c:v>
                </c:pt>
                <c:pt idx="518">
                  <c:v>-2.5221599869837519E-2</c:v>
                </c:pt>
                <c:pt idx="519">
                  <c:v>-2.5367039954289794E-2</c:v>
                </c:pt>
                <c:pt idx="520">
                  <c:v>-2.6229120136122219E-2</c:v>
                </c:pt>
                <c:pt idx="521">
                  <c:v>-2.607455980614759E-2</c:v>
                </c:pt>
                <c:pt idx="522">
                  <c:v>-2.544575998763321E-2</c:v>
                </c:pt>
                <c:pt idx="523">
                  <c:v>-2.5919999934558291E-2</c:v>
                </c:pt>
                <c:pt idx="524">
                  <c:v>-2.5571359903551638E-2</c:v>
                </c:pt>
                <c:pt idx="525">
                  <c:v>-2.5516799862089101E-2</c:v>
                </c:pt>
                <c:pt idx="527">
                  <c:v>-2.5733439877512865E-2</c:v>
                </c:pt>
                <c:pt idx="528">
                  <c:v>-2.5507680082228035E-2</c:v>
                </c:pt>
                <c:pt idx="529">
                  <c:v>-2.5424320134334266E-2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F2-43E4-9BB9-4C7D3A4B3A3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1'!$M$21:$M$904</c:f>
              <c:numCache>
                <c:formatCode>General</c:formatCode>
                <c:ptCount val="8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F2-43E4-9BB9-4C7D3A4B3A3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1'!$N$21:$N$904</c:f>
              <c:numCache>
                <c:formatCode>General</c:formatCode>
                <c:ptCount val="8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F2-43E4-9BB9-4C7D3A4B3A3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1'!$O$21:$O$904</c:f>
              <c:numCache>
                <c:formatCode>General</c:formatCode>
                <c:ptCount val="884"/>
                <c:pt idx="0">
                  <c:v>8.8000185500166278E-2</c:v>
                </c:pt>
                <c:pt idx="36">
                  <c:v>4.3649908882051586E-2</c:v>
                </c:pt>
                <c:pt idx="37">
                  <c:v>4.3649908882051586E-2</c:v>
                </c:pt>
                <c:pt idx="39">
                  <c:v>4.364595214478996E-2</c:v>
                </c:pt>
                <c:pt idx="40">
                  <c:v>4.364595214478996E-2</c:v>
                </c:pt>
                <c:pt idx="41">
                  <c:v>4.3572356831723717E-2</c:v>
                </c:pt>
                <c:pt idx="42">
                  <c:v>4.3572356831723717E-2</c:v>
                </c:pt>
                <c:pt idx="43">
                  <c:v>4.2295913391123131E-2</c:v>
                </c:pt>
                <c:pt idx="44">
                  <c:v>4.2295913391123131E-2</c:v>
                </c:pt>
                <c:pt idx="45">
                  <c:v>4.2277712399719655E-2</c:v>
                </c:pt>
                <c:pt idx="46">
                  <c:v>4.2277712399719655E-2</c:v>
                </c:pt>
                <c:pt idx="47">
                  <c:v>4.2272964315005698E-2</c:v>
                </c:pt>
                <c:pt idx="48">
                  <c:v>4.2272964315005698E-2</c:v>
                </c:pt>
                <c:pt idx="49">
                  <c:v>4.2268216230291748E-2</c:v>
                </c:pt>
                <c:pt idx="50">
                  <c:v>4.2268216230291748E-2</c:v>
                </c:pt>
                <c:pt idx="51">
                  <c:v>4.2263468145577798E-2</c:v>
                </c:pt>
                <c:pt idx="52">
                  <c:v>4.2263468145577798E-2</c:v>
                </c:pt>
                <c:pt idx="53">
                  <c:v>4.2258720060863848E-2</c:v>
                </c:pt>
                <c:pt idx="54">
                  <c:v>4.2258720060863848E-2</c:v>
                </c:pt>
                <c:pt idx="108">
                  <c:v>1.5152695776368047E-2</c:v>
                </c:pt>
                <c:pt idx="138">
                  <c:v>9.7200955161554012E-3</c:v>
                </c:pt>
                <c:pt idx="144">
                  <c:v>8.0970418914363754E-3</c:v>
                </c:pt>
                <c:pt idx="145">
                  <c:v>8.0970418914363754E-3</c:v>
                </c:pt>
                <c:pt idx="146">
                  <c:v>8.0970418914363754E-3</c:v>
                </c:pt>
                <c:pt idx="156">
                  <c:v>4.9522271158959422E-3</c:v>
                </c:pt>
                <c:pt idx="157">
                  <c:v>4.9522271158959422E-3</c:v>
                </c:pt>
                <c:pt idx="177">
                  <c:v>-2.9044975575864829E-4</c:v>
                </c:pt>
                <c:pt idx="184">
                  <c:v>-3.2184353293619669E-3</c:v>
                </c:pt>
                <c:pt idx="185">
                  <c:v>-3.4779972937246384E-3</c:v>
                </c:pt>
                <c:pt idx="187">
                  <c:v>-3.5721676405513353E-3</c:v>
                </c:pt>
                <c:pt idx="188">
                  <c:v>-3.9314393839069914E-3</c:v>
                </c:pt>
                <c:pt idx="189">
                  <c:v>-3.9963298749976575E-3</c:v>
                </c:pt>
                <c:pt idx="190">
                  <c:v>-4.0659684508022736E-3</c:v>
                </c:pt>
                <c:pt idx="191">
                  <c:v>-4.1308589418929467E-3</c:v>
                </c:pt>
                <c:pt idx="192">
                  <c:v>-5.3455772812121619E-3</c:v>
                </c:pt>
                <c:pt idx="193">
                  <c:v>-7.0240252275939538E-3</c:v>
                </c:pt>
                <c:pt idx="194">
                  <c:v>-7.0390608291881346E-3</c:v>
                </c:pt>
                <c:pt idx="195">
                  <c:v>-7.0936638033985699E-3</c:v>
                </c:pt>
                <c:pt idx="196">
                  <c:v>-7.1387706081811123E-3</c:v>
                </c:pt>
                <c:pt idx="197">
                  <c:v>-7.1395619556334361E-3</c:v>
                </c:pt>
                <c:pt idx="198">
                  <c:v>-7.2202793957706068E-3</c:v>
                </c:pt>
                <c:pt idx="199">
                  <c:v>-7.2218620906752615E-3</c:v>
                </c:pt>
                <c:pt idx="200">
                  <c:v>-7.2463938616973422E-3</c:v>
                </c:pt>
                <c:pt idx="201">
                  <c:v>-7.4046633521623814E-3</c:v>
                </c:pt>
                <c:pt idx="202">
                  <c:v>-7.5573934104611537E-3</c:v>
                </c:pt>
                <c:pt idx="203">
                  <c:v>-8.3424100831677728E-3</c:v>
                </c:pt>
                <c:pt idx="204">
                  <c:v>-8.6344172930757773E-3</c:v>
                </c:pt>
                <c:pt idx="206">
                  <c:v>-8.864699401702418E-3</c:v>
                </c:pt>
                <c:pt idx="207">
                  <c:v>-8.893187909986125E-3</c:v>
                </c:pt>
                <c:pt idx="208">
                  <c:v>-8.9992284685977073E-3</c:v>
                </c:pt>
                <c:pt idx="209">
                  <c:v>-9.0411698835709403E-3</c:v>
                </c:pt>
                <c:pt idx="210">
                  <c:v>-9.0554141377127972E-3</c:v>
                </c:pt>
                <c:pt idx="214">
                  <c:v>-1.0418114450616828E-2</c:v>
                </c:pt>
                <c:pt idx="216">
                  <c:v>-1.0523363661776079E-2</c:v>
                </c:pt>
                <c:pt idx="220">
                  <c:v>-1.0593002237580702E-2</c:v>
                </c:pt>
                <c:pt idx="223">
                  <c:v>-1.0682424499693449E-2</c:v>
                </c:pt>
                <c:pt idx="224">
                  <c:v>-1.0714869745238782E-2</c:v>
                </c:pt>
                <c:pt idx="225">
                  <c:v>-1.0756811160212022E-2</c:v>
                </c:pt>
                <c:pt idx="226">
                  <c:v>-1.0779760236329455E-2</c:v>
                </c:pt>
                <c:pt idx="227">
                  <c:v>-1.0807457397160838E-2</c:v>
                </c:pt>
                <c:pt idx="228">
                  <c:v>-1.0812205481874788E-2</c:v>
                </c:pt>
                <c:pt idx="229">
                  <c:v>-1.0946734548770078E-2</c:v>
                </c:pt>
                <c:pt idx="230">
                  <c:v>-1.1863906246015007E-2</c:v>
                </c:pt>
                <c:pt idx="233">
                  <c:v>-1.190109957627429E-2</c:v>
                </c:pt>
                <c:pt idx="234">
                  <c:v>-1.191059574570219E-2</c:v>
                </c:pt>
                <c:pt idx="235">
                  <c:v>-1.1924839999844047E-2</c:v>
                </c:pt>
                <c:pt idx="236">
                  <c:v>-1.2022175736480047E-2</c:v>
                </c:pt>
                <c:pt idx="237">
                  <c:v>-1.2022175736480047E-2</c:v>
                </c:pt>
                <c:pt idx="238">
                  <c:v>-1.2022175736480047E-2</c:v>
                </c:pt>
                <c:pt idx="239">
                  <c:v>-1.2022175736480047E-2</c:v>
                </c:pt>
                <c:pt idx="240">
                  <c:v>-1.2046707507502134E-2</c:v>
                </c:pt>
                <c:pt idx="243">
                  <c:v>-1.2071239278524215E-2</c:v>
                </c:pt>
                <c:pt idx="244">
                  <c:v>-1.2071239278524215E-2</c:v>
                </c:pt>
                <c:pt idx="247">
                  <c:v>-1.209656239699862E-2</c:v>
                </c:pt>
                <c:pt idx="249">
                  <c:v>-1.2163826930446264E-2</c:v>
                </c:pt>
                <c:pt idx="250">
                  <c:v>-1.2163826930446264E-2</c:v>
                </c:pt>
                <c:pt idx="251">
                  <c:v>-1.2164618277898588E-2</c:v>
                </c:pt>
                <c:pt idx="252">
                  <c:v>-1.2164618277898588E-2</c:v>
                </c:pt>
                <c:pt idx="254">
                  <c:v>-1.2175697142231143E-2</c:v>
                </c:pt>
                <c:pt idx="255">
                  <c:v>-1.2193898133634626E-2</c:v>
                </c:pt>
                <c:pt idx="256">
                  <c:v>-1.2226343379179959E-2</c:v>
                </c:pt>
                <c:pt idx="257">
                  <c:v>-1.2236630896060183E-2</c:v>
                </c:pt>
                <c:pt idx="258">
                  <c:v>-1.2379864784931048E-2</c:v>
                </c:pt>
                <c:pt idx="259">
                  <c:v>-1.2430511021879864E-2</c:v>
                </c:pt>
                <c:pt idx="260">
                  <c:v>-1.244396392856939E-2</c:v>
                </c:pt>
                <c:pt idx="261">
                  <c:v>-1.2448712013283347E-2</c:v>
                </c:pt>
                <c:pt idx="262">
                  <c:v>-1.248590534354263E-2</c:v>
                </c:pt>
                <c:pt idx="264">
                  <c:v>-1.3308115346508533E-2</c:v>
                </c:pt>
                <c:pt idx="267">
                  <c:v>-1.3595374471702587E-2</c:v>
                </c:pt>
                <c:pt idx="271">
                  <c:v>-1.3816951758353652E-2</c:v>
                </c:pt>
                <c:pt idx="273">
                  <c:v>-1.3854145088612935E-2</c:v>
                </c:pt>
                <c:pt idx="276">
                  <c:v>-1.3881842249444318E-2</c:v>
                </c:pt>
                <c:pt idx="277">
                  <c:v>-1.39973789774838E-2</c:v>
                </c:pt>
                <c:pt idx="278">
                  <c:v>-1.4008457841816355E-2</c:v>
                </c:pt>
                <c:pt idx="279">
                  <c:v>-1.4009249189268679E-2</c:v>
                </c:pt>
                <c:pt idx="280">
                  <c:v>-1.4123203222403513E-2</c:v>
                </c:pt>
                <c:pt idx="281">
                  <c:v>-1.4178597544066279E-2</c:v>
                </c:pt>
                <c:pt idx="286">
                  <c:v>-1.5310224400891345E-2</c:v>
                </c:pt>
                <c:pt idx="287">
                  <c:v>-1.5361661985292485E-2</c:v>
                </c:pt>
                <c:pt idx="292">
                  <c:v>-1.560223161079935E-2</c:v>
                </c:pt>
                <c:pt idx="293">
                  <c:v>-1.570985486431558E-2</c:v>
                </c:pt>
                <c:pt idx="294">
                  <c:v>-1.5722516423552782E-2</c:v>
                </c:pt>
                <c:pt idx="295">
                  <c:v>-1.5723307771005106E-2</c:v>
                </c:pt>
                <c:pt idx="297">
                  <c:v>-1.6974428093131287E-2</c:v>
                </c:pt>
                <c:pt idx="298">
                  <c:v>-1.6998168516701037E-2</c:v>
                </c:pt>
                <c:pt idx="299">
                  <c:v>-1.7007664686128944E-2</c:v>
                </c:pt>
                <c:pt idx="300">
                  <c:v>-1.7021908940270794E-2</c:v>
                </c:pt>
                <c:pt idx="301">
                  <c:v>-1.7044858016388227E-2</c:v>
                </c:pt>
                <c:pt idx="302">
                  <c:v>-1.7224493888066052E-2</c:v>
                </c:pt>
                <c:pt idx="303">
                  <c:v>-1.7260104523420687E-2</c:v>
                </c:pt>
                <c:pt idx="304">
                  <c:v>-1.7260895870873011E-2</c:v>
                </c:pt>
                <c:pt idx="305">
                  <c:v>-1.7261687218325342E-2</c:v>
                </c:pt>
                <c:pt idx="308">
                  <c:v>-1.727355743011022E-2</c:v>
                </c:pt>
                <c:pt idx="311">
                  <c:v>-1.7301254590941603E-2</c:v>
                </c:pt>
                <c:pt idx="313">
                  <c:v>-1.7460315428858966E-2</c:v>
                </c:pt>
                <c:pt idx="314">
                  <c:v>-1.863546639556192E-2</c:v>
                </c:pt>
                <c:pt idx="315">
                  <c:v>-1.8666328946202605E-2</c:v>
                </c:pt>
                <c:pt idx="316">
                  <c:v>-1.8809562835073471E-2</c:v>
                </c:pt>
                <c:pt idx="317">
                  <c:v>-1.8810354182525794E-2</c:v>
                </c:pt>
                <c:pt idx="318">
                  <c:v>-1.8824598436667651E-2</c:v>
                </c:pt>
                <c:pt idx="319">
                  <c:v>-1.8898985097186224E-2</c:v>
                </c:pt>
                <c:pt idx="320">
                  <c:v>-1.9000277571083857E-2</c:v>
                </c:pt>
                <c:pt idx="321">
                  <c:v>-1.9111857561861706E-2</c:v>
                </c:pt>
                <c:pt idx="322">
                  <c:v>-1.9156964366644241E-2</c:v>
                </c:pt>
                <c:pt idx="323">
                  <c:v>-1.9176748052952372E-2</c:v>
                </c:pt>
                <c:pt idx="324">
                  <c:v>-1.9241638544043038E-2</c:v>
                </c:pt>
                <c:pt idx="325">
                  <c:v>-1.9297032865705804E-2</c:v>
                </c:pt>
                <c:pt idx="326">
                  <c:v>-1.9329478111251144E-2</c:v>
                </c:pt>
                <c:pt idx="327">
                  <c:v>-1.9334226195965087E-2</c:v>
                </c:pt>
                <c:pt idx="328">
                  <c:v>-1.9361132009344154E-2</c:v>
                </c:pt>
                <c:pt idx="329">
                  <c:v>-1.9421274415720863E-2</c:v>
                </c:pt>
                <c:pt idx="330">
                  <c:v>-2.0266433494804198E-2</c:v>
                </c:pt>
                <c:pt idx="331">
                  <c:v>-2.0271181579518155E-2</c:v>
                </c:pt>
                <c:pt idx="332">
                  <c:v>-2.0294130655635581E-2</c:v>
                </c:pt>
                <c:pt idx="333">
                  <c:v>-2.0298878740349538E-2</c:v>
                </c:pt>
                <c:pt idx="334">
                  <c:v>-2.0303626825063495E-2</c:v>
                </c:pt>
                <c:pt idx="335">
                  <c:v>-2.0308374909777438E-2</c:v>
                </c:pt>
                <c:pt idx="336">
                  <c:v>-2.0313122994491395E-2</c:v>
                </c:pt>
                <c:pt idx="337">
                  <c:v>-2.0350316324750678E-2</c:v>
                </c:pt>
                <c:pt idx="338">
                  <c:v>-2.0378013485582061E-2</c:v>
                </c:pt>
                <c:pt idx="339">
                  <c:v>-2.0381970222843687E-2</c:v>
                </c:pt>
                <c:pt idx="340">
                  <c:v>-2.040017121424717E-2</c:v>
                </c:pt>
                <c:pt idx="341">
                  <c:v>-2.0442112629220396E-2</c:v>
                </c:pt>
                <c:pt idx="342">
                  <c:v>-2.0507794467763393E-2</c:v>
                </c:pt>
                <c:pt idx="343">
                  <c:v>-2.0540239713308733E-2</c:v>
                </c:pt>
                <c:pt idx="344">
                  <c:v>-2.0543405103118029E-2</c:v>
                </c:pt>
                <c:pt idx="345">
                  <c:v>-2.0543405103118029E-2</c:v>
                </c:pt>
                <c:pt idx="346">
                  <c:v>-2.0586137865543599E-2</c:v>
                </c:pt>
                <c:pt idx="347">
                  <c:v>-2.0590094602805226E-2</c:v>
                </c:pt>
                <c:pt idx="348">
                  <c:v>-2.0594842687519169E-2</c:v>
                </c:pt>
                <c:pt idx="349">
                  <c:v>-2.0599590772233126E-2</c:v>
                </c:pt>
                <c:pt idx="350">
                  <c:v>-2.0600382119685443E-2</c:v>
                </c:pt>
                <c:pt idx="351">
                  <c:v>-2.0604338856947069E-2</c:v>
                </c:pt>
                <c:pt idx="352">
                  <c:v>-2.0632036017778452E-2</c:v>
                </c:pt>
                <c:pt idx="353">
                  <c:v>-2.0636784102492409E-2</c:v>
                </c:pt>
                <c:pt idx="354">
                  <c:v>-2.0669229348037735E-2</c:v>
                </c:pt>
                <c:pt idx="355">
                  <c:v>-2.0682682254727275E-2</c:v>
                </c:pt>
                <c:pt idx="356">
                  <c:v>-2.0705631330844701E-2</c:v>
                </c:pt>
                <c:pt idx="357">
                  <c:v>-2.0710379415558658E-2</c:v>
                </c:pt>
                <c:pt idx="358">
                  <c:v>-2.0715127500272601E-2</c:v>
                </c:pt>
                <c:pt idx="359">
                  <c:v>-2.0715918847724932E-2</c:v>
                </c:pt>
                <c:pt idx="360">
                  <c:v>-2.0720666932438875E-2</c:v>
                </c:pt>
                <c:pt idx="361">
                  <c:v>-2.0730163101866789E-2</c:v>
                </c:pt>
                <c:pt idx="362">
                  <c:v>-2.077922664391095E-2</c:v>
                </c:pt>
                <c:pt idx="363">
                  <c:v>-2.080771515219465E-2</c:v>
                </c:pt>
                <c:pt idx="364">
                  <c:v>-2.0812463236908607E-2</c:v>
                </c:pt>
                <c:pt idx="365">
                  <c:v>-2.0817211321622564E-2</c:v>
                </c:pt>
                <c:pt idx="366">
                  <c:v>-2.0826707491050464E-2</c:v>
                </c:pt>
                <c:pt idx="367">
                  <c:v>-2.084016039773999E-2</c:v>
                </c:pt>
                <c:pt idx="368">
                  <c:v>-2.0905842236282987E-2</c:v>
                </c:pt>
                <c:pt idx="369">
                  <c:v>-2.1848337052002315E-2</c:v>
                </c:pt>
                <c:pt idx="370">
                  <c:v>-2.1927471797234838E-2</c:v>
                </c:pt>
                <c:pt idx="371">
                  <c:v>-2.2083367245342905E-2</c:v>
                </c:pt>
                <c:pt idx="372">
                  <c:v>-2.2083367245342905E-2</c:v>
                </c:pt>
                <c:pt idx="373">
                  <c:v>-2.2083367245342905E-2</c:v>
                </c:pt>
                <c:pt idx="374">
                  <c:v>-2.2232931913832382E-2</c:v>
                </c:pt>
                <c:pt idx="375">
                  <c:v>-2.2422063954938107E-2</c:v>
                </c:pt>
                <c:pt idx="376">
                  <c:v>-2.2624648902733357E-2</c:v>
                </c:pt>
                <c:pt idx="377">
                  <c:v>-2.2624648902733357E-2</c:v>
                </c:pt>
                <c:pt idx="378">
                  <c:v>-2.2624648902733357E-2</c:v>
                </c:pt>
                <c:pt idx="379">
                  <c:v>-2.2624648902733357E-2</c:v>
                </c:pt>
                <c:pt idx="380">
                  <c:v>-2.2634145072161271E-2</c:v>
                </c:pt>
                <c:pt idx="381">
                  <c:v>-2.2638893156875214E-2</c:v>
                </c:pt>
                <c:pt idx="382">
                  <c:v>-2.2638893156875214E-2</c:v>
                </c:pt>
                <c:pt idx="383">
                  <c:v>-2.2638893156875214E-2</c:v>
                </c:pt>
                <c:pt idx="384">
                  <c:v>-2.2638893156875214E-2</c:v>
                </c:pt>
                <c:pt idx="385">
                  <c:v>-2.2638893156875214E-2</c:v>
                </c:pt>
                <c:pt idx="386">
                  <c:v>-2.2638893156875214E-2</c:v>
                </c:pt>
                <c:pt idx="387">
                  <c:v>-2.3563978328643403E-2</c:v>
                </c:pt>
                <c:pt idx="388">
                  <c:v>-2.3901883690786274E-2</c:v>
                </c:pt>
                <c:pt idx="389">
                  <c:v>-2.397627035130484E-2</c:v>
                </c:pt>
                <c:pt idx="390">
                  <c:v>-2.4002384817231576E-2</c:v>
                </c:pt>
                <c:pt idx="391">
                  <c:v>-2.409813785896292E-2</c:v>
                </c:pt>
                <c:pt idx="392">
                  <c:v>-2.4124252324889656E-2</c:v>
                </c:pt>
                <c:pt idx="393">
                  <c:v>-2.4127417714698965E-2</c:v>
                </c:pt>
                <c:pt idx="394">
                  <c:v>-2.5352423570898397E-2</c:v>
                </c:pt>
                <c:pt idx="395">
                  <c:v>-2.5384868816443737E-2</c:v>
                </c:pt>
                <c:pt idx="396">
                  <c:v>-2.5455298739700677E-2</c:v>
                </c:pt>
                <c:pt idx="397">
                  <c:v>-2.5456090087153008E-2</c:v>
                </c:pt>
                <c:pt idx="398">
                  <c:v>-2.5572418162644814E-2</c:v>
                </c:pt>
                <c:pt idx="399">
                  <c:v>-2.5573209510097131E-2</c:v>
                </c:pt>
                <c:pt idx="400">
                  <c:v>-2.5574000857549462E-2</c:v>
                </c:pt>
                <c:pt idx="401">
                  <c:v>-2.5602489365833175E-2</c:v>
                </c:pt>
                <c:pt idx="402">
                  <c:v>-2.5607237450547118E-2</c:v>
                </c:pt>
                <c:pt idx="403">
                  <c:v>-2.5611985535261075E-2</c:v>
                </c:pt>
                <c:pt idx="404">
                  <c:v>-2.5634934611378501E-2</c:v>
                </c:pt>
                <c:pt idx="405">
                  <c:v>-2.5657883687495942E-2</c:v>
                </c:pt>
                <c:pt idx="406">
                  <c:v>-2.5662631772209885E-2</c:v>
                </c:pt>
                <c:pt idx="407">
                  <c:v>-2.5667379856923841E-2</c:v>
                </c:pt>
                <c:pt idx="408">
                  <c:v>-2.5710903966801729E-2</c:v>
                </c:pt>
                <c:pt idx="409">
                  <c:v>-2.5718026093872651E-2</c:v>
                </c:pt>
                <c:pt idx="410">
                  <c:v>-2.5722774178586608E-2</c:v>
                </c:pt>
                <c:pt idx="411">
                  <c:v>-2.5727522263300551E-2</c:v>
                </c:pt>
                <c:pt idx="412">
                  <c:v>-2.5727522263300551E-2</c:v>
                </c:pt>
                <c:pt idx="413">
                  <c:v>-2.5727522263300551E-2</c:v>
                </c:pt>
                <c:pt idx="414">
                  <c:v>-2.5727522263300551E-2</c:v>
                </c:pt>
                <c:pt idx="415">
                  <c:v>-2.5727522263300551E-2</c:v>
                </c:pt>
                <c:pt idx="416">
                  <c:v>-2.5728313610752881E-2</c:v>
                </c:pt>
                <c:pt idx="417">
                  <c:v>-2.5728313610752881E-2</c:v>
                </c:pt>
                <c:pt idx="418">
                  <c:v>-2.5778168500249374E-2</c:v>
                </c:pt>
                <c:pt idx="419">
                  <c:v>-2.5807448355985405E-2</c:v>
                </c:pt>
                <c:pt idx="420">
                  <c:v>-2.583356282191214E-2</c:v>
                </c:pt>
                <c:pt idx="421">
                  <c:v>-2.584305899134004E-2</c:v>
                </c:pt>
                <c:pt idx="422">
                  <c:v>-2.5875504236885366E-2</c:v>
                </c:pt>
                <c:pt idx="423">
                  <c:v>-2.5907949482430706E-2</c:v>
                </c:pt>
                <c:pt idx="424">
                  <c:v>-2.5917445651858606E-2</c:v>
                </c:pt>
                <c:pt idx="425">
                  <c:v>-2.5930898558548132E-2</c:v>
                </c:pt>
                <c:pt idx="426">
                  <c:v>-2.5935646643262089E-2</c:v>
                </c:pt>
                <c:pt idx="427">
                  <c:v>-2.6117656557296892E-2</c:v>
                </c:pt>
                <c:pt idx="428">
                  <c:v>-2.7016627263138346E-2</c:v>
                </c:pt>
                <c:pt idx="429">
                  <c:v>-2.7137703423344095E-2</c:v>
                </c:pt>
                <c:pt idx="430">
                  <c:v>-2.7141660160605721E-2</c:v>
                </c:pt>
                <c:pt idx="431">
                  <c:v>-2.7151947677485952E-2</c:v>
                </c:pt>
                <c:pt idx="432">
                  <c:v>-2.7156695762199909E-2</c:v>
                </c:pt>
                <c:pt idx="433">
                  <c:v>-2.7165400584175478E-2</c:v>
                </c:pt>
                <c:pt idx="434">
                  <c:v>-2.7166191931627809E-2</c:v>
                </c:pt>
                <c:pt idx="435">
                  <c:v>-2.7170148668889435E-2</c:v>
                </c:pt>
                <c:pt idx="436">
                  <c:v>-2.7189141007745235E-2</c:v>
                </c:pt>
                <c:pt idx="437">
                  <c:v>-2.7226334338004518E-2</c:v>
                </c:pt>
                <c:pt idx="438">
                  <c:v>-2.7227125685456849E-2</c:v>
                </c:pt>
                <c:pt idx="439">
                  <c:v>-2.7229499727813827E-2</c:v>
                </c:pt>
                <c:pt idx="440">
                  <c:v>-2.7230291075266144E-2</c:v>
                </c:pt>
                <c:pt idx="441">
                  <c:v>-2.7231082422718475E-2</c:v>
                </c:pt>
                <c:pt idx="442">
                  <c:v>-2.7235039159980101E-2</c:v>
                </c:pt>
                <c:pt idx="443">
                  <c:v>-2.7244535329408001E-2</c:v>
                </c:pt>
                <c:pt idx="444">
                  <c:v>-2.7258779583549858E-2</c:v>
                </c:pt>
                <c:pt idx="445">
                  <c:v>-2.7262736320811484E-2</c:v>
                </c:pt>
                <c:pt idx="446">
                  <c:v>-2.7267484405525441E-2</c:v>
                </c:pt>
                <c:pt idx="447">
                  <c:v>-2.7276980574953341E-2</c:v>
                </c:pt>
                <c:pt idx="448">
                  <c:v>-2.7280937312214967E-2</c:v>
                </c:pt>
                <c:pt idx="449">
                  <c:v>-2.7281728659667284E-2</c:v>
                </c:pt>
                <c:pt idx="450">
                  <c:v>-2.728568539692891E-2</c:v>
                </c:pt>
                <c:pt idx="451">
                  <c:v>-2.7286476744381241E-2</c:v>
                </c:pt>
                <c:pt idx="452">
                  <c:v>-2.7295181566356824E-2</c:v>
                </c:pt>
                <c:pt idx="453">
                  <c:v>-2.730863447304635E-2</c:v>
                </c:pt>
                <c:pt idx="454">
                  <c:v>-2.7309425820498667E-2</c:v>
                </c:pt>
                <c:pt idx="455">
                  <c:v>-2.7313382557760293E-2</c:v>
                </c:pt>
                <c:pt idx="456">
                  <c:v>-2.7314173905212624E-2</c:v>
                </c:pt>
                <c:pt idx="457">
                  <c:v>-2.731813064247425E-2</c:v>
                </c:pt>
                <c:pt idx="458">
                  <c:v>-2.7318921989926581E-2</c:v>
                </c:pt>
                <c:pt idx="459">
                  <c:v>-2.7328418159354481E-2</c:v>
                </c:pt>
                <c:pt idx="460">
                  <c:v>-2.7378273048850973E-2</c:v>
                </c:pt>
                <c:pt idx="461">
                  <c:v>-2.7383021133564917E-2</c:v>
                </c:pt>
                <c:pt idx="462">
                  <c:v>-2.7416257726562573E-2</c:v>
                </c:pt>
                <c:pt idx="463">
                  <c:v>-2.7433667370513726E-2</c:v>
                </c:pt>
                <c:pt idx="464">
                  <c:v>-2.7434458717966057E-2</c:v>
                </c:pt>
                <c:pt idx="465">
                  <c:v>-2.7438415455227683E-2</c:v>
                </c:pt>
                <c:pt idx="466">
                  <c:v>-2.7469278005868361E-2</c:v>
                </c:pt>
                <c:pt idx="467">
                  <c:v>-2.7480356870200923E-2</c:v>
                </c:pt>
                <c:pt idx="468">
                  <c:v>-2.7482730912557901E-2</c:v>
                </c:pt>
                <c:pt idx="469">
                  <c:v>-2.7483522260010218E-2</c:v>
                </c:pt>
                <c:pt idx="470">
                  <c:v>-2.7484313607462549E-2</c:v>
                </c:pt>
                <c:pt idx="471">
                  <c:v>-2.7485104954914866E-2</c:v>
                </c:pt>
                <c:pt idx="472">
                  <c:v>-2.7493809776890449E-2</c:v>
                </c:pt>
                <c:pt idx="473">
                  <c:v>-2.7498557861604406E-2</c:v>
                </c:pt>
                <c:pt idx="474">
                  <c:v>-2.7503305946318349E-2</c:v>
                </c:pt>
                <c:pt idx="475">
                  <c:v>-2.7521506937721832E-2</c:v>
                </c:pt>
                <c:pt idx="476">
                  <c:v>-2.7522298285174163E-2</c:v>
                </c:pt>
                <c:pt idx="477">
                  <c:v>-2.7526255022435789E-2</c:v>
                </c:pt>
                <c:pt idx="478">
                  <c:v>-2.7531003107149732E-2</c:v>
                </c:pt>
                <c:pt idx="479">
                  <c:v>-2.7540499276577632E-2</c:v>
                </c:pt>
                <c:pt idx="480">
                  <c:v>-2.7544456013839258E-2</c:v>
                </c:pt>
                <c:pt idx="481">
                  <c:v>-2.7549204098553215E-2</c:v>
                </c:pt>
                <c:pt idx="482">
                  <c:v>-2.7549995446005546E-2</c:v>
                </c:pt>
                <c:pt idx="483">
                  <c:v>-2.7558700267981115E-2</c:v>
                </c:pt>
                <c:pt idx="484">
                  <c:v>-2.7559491615433446E-2</c:v>
                </c:pt>
                <c:pt idx="485">
                  <c:v>-2.7563448352695072E-2</c:v>
                </c:pt>
                <c:pt idx="486">
                  <c:v>-2.7568196437409015E-2</c:v>
                </c:pt>
                <c:pt idx="487">
                  <c:v>-2.7572944522122972E-2</c:v>
                </c:pt>
                <c:pt idx="488">
                  <c:v>-2.7577692606836929E-2</c:v>
                </c:pt>
                <c:pt idx="489">
                  <c:v>-2.7605389767668312E-2</c:v>
                </c:pt>
                <c:pt idx="490">
                  <c:v>-2.7678985080734547E-2</c:v>
                </c:pt>
                <c:pt idx="491">
                  <c:v>-2.7896605630123986E-2</c:v>
                </c:pt>
                <c:pt idx="492">
                  <c:v>-2.7896605630123986E-2</c:v>
                </c:pt>
                <c:pt idx="493">
                  <c:v>-2.7896605630123986E-2</c:v>
                </c:pt>
                <c:pt idx="494">
                  <c:v>-2.7896605630123986E-2</c:v>
                </c:pt>
                <c:pt idx="495">
                  <c:v>-2.7896605630123986E-2</c:v>
                </c:pt>
                <c:pt idx="496">
                  <c:v>-2.7896605630123986E-2</c:v>
                </c:pt>
                <c:pt idx="497">
                  <c:v>-2.8748095488825925E-2</c:v>
                </c:pt>
                <c:pt idx="498">
                  <c:v>-2.8748095488825925E-2</c:v>
                </c:pt>
                <c:pt idx="499">
                  <c:v>-2.8756008963349178E-2</c:v>
                </c:pt>
                <c:pt idx="500">
                  <c:v>-2.8760757048063135E-2</c:v>
                </c:pt>
                <c:pt idx="501">
                  <c:v>-2.8765505132777078E-2</c:v>
                </c:pt>
                <c:pt idx="502">
                  <c:v>-2.8770253217491035E-2</c:v>
                </c:pt>
                <c:pt idx="503">
                  <c:v>-2.8783706124180561E-2</c:v>
                </c:pt>
                <c:pt idx="504">
                  <c:v>-2.8820899454439844E-2</c:v>
                </c:pt>
                <c:pt idx="505">
                  <c:v>-2.8825647539153801E-2</c:v>
                </c:pt>
                <c:pt idx="506">
                  <c:v>-2.8831186971320075E-2</c:v>
                </c:pt>
                <c:pt idx="507">
                  <c:v>-2.8831186971320075E-2</c:v>
                </c:pt>
                <c:pt idx="508">
                  <c:v>-2.8840683140747975E-2</c:v>
                </c:pt>
                <c:pt idx="509">
                  <c:v>-2.8900034199672367E-2</c:v>
                </c:pt>
                <c:pt idx="510">
                  <c:v>-2.8903990936933993E-2</c:v>
                </c:pt>
                <c:pt idx="511">
                  <c:v>-2.8904782284386324E-2</c:v>
                </c:pt>
                <c:pt idx="512">
                  <c:v>-2.890873902164795E-2</c:v>
                </c:pt>
                <c:pt idx="513">
                  <c:v>-2.8909530369100267E-2</c:v>
                </c:pt>
                <c:pt idx="514">
                  <c:v>-2.8913487106361893E-2</c:v>
                </c:pt>
                <c:pt idx="515">
                  <c:v>-2.891823519107585E-2</c:v>
                </c:pt>
                <c:pt idx="516">
                  <c:v>-2.892773136050375E-2</c:v>
                </c:pt>
                <c:pt idx="517">
                  <c:v>-2.892773136050375E-2</c:v>
                </c:pt>
                <c:pt idx="518">
                  <c:v>-2.8932479445217707E-2</c:v>
                </c:pt>
                <c:pt idx="519">
                  <c:v>-2.893722752993165E-2</c:v>
                </c:pt>
                <c:pt idx="520">
                  <c:v>-2.8950680436621176E-2</c:v>
                </c:pt>
                <c:pt idx="521">
                  <c:v>-2.8955428521335133E-2</c:v>
                </c:pt>
                <c:pt idx="522">
                  <c:v>-2.8959385258596759E-2</c:v>
                </c:pt>
                <c:pt idx="523">
                  <c:v>-2.896017660604909E-2</c:v>
                </c:pt>
                <c:pt idx="524">
                  <c:v>-2.9010822842997899E-2</c:v>
                </c:pt>
                <c:pt idx="525">
                  <c:v>-2.9015570927711856E-2</c:v>
                </c:pt>
                <c:pt idx="526">
                  <c:v>-2.9020319012425799E-2</c:v>
                </c:pt>
                <c:pt idx="527">
                  <c:v>-2.9024275749687425E-2</c:v>
                </c:pt>
                <c:pt idx="528">
                  <c:v>-2.9025067097139756E-2</c:v>
                </c:pt>
                <c:pt idx="529">
                  <c:v>-2.9033771919115325E-2</c:v>
                </c:pt>
                <c:pt idx="530">
                  <c:v>-2.9094705672944365E-2</c:v>
                </c:pt>
                <c:pt idx="531">
                  <c:v>-2.913348169810831E-2</c:v>
                </c:pt>
                <c:pt idx="532">
                  <c:v>-2.9134273045560627E-2</c:v>
                </c:pt>
                <c:pt idx="533">
                  <c:v>-2.9187293324866428E-2</c:v>
                </c:pt>
                <c:pt idx="534">
                  <c:v>-2.9187293324866428E-2</c:v>
                </c:pt>
                <c:pt idx="535">
                  <c:v>-2.9260888637932664E-2</c:v>
                </c:pt>
                <c:pt idx="536">
                  <c:v>-2.9378008060876801E-2</c:v>
                </c:pt>
                <c:pt idx="537">
                  <c:v>-2.9381964798138427E-2</c:v>
                </c:pt>
                <c:pt idx="538">
                  <c:v>-3.0398054926924017E-2</c:v>
                </c:pt>
                <c:pt idx="539">
                  <c:v>-3.0581647535863468E-2</c:v>
                </c:pt>
                <c:pt idx="540">
                  <c:v>-3.0680565967404108E-2</c:v>
                </c:pt>
                <c:pt idx="541">
                  <c:v>-3.0699558306259922E-2</c:v>
                </c:pt>
                <c:pt idx="542">
                  <c:v>-3.0716176602758744E-2</c:v>
                </c:pt>
                <c:pt idx="543">
                  <c:v>-3.083329602570288E-2</c:v>
                </c:pt>
                <c:pt idx="544">
                  <c:v>-3.089739516934123E-2</c:v>
                </c:pt>
                <c:pt idx="545">
                  <c:v>-3.089739516934123E-2</c:v>
                </c:pt>
                <c:pt idx="546">
                  <c:v>-3.0898186516793547E-2</c:v>
                </c:pt>
                <c:pt idx="547">
                  <c:v>-3.0902143254055173E-2</c:v>
                </c:pt>
                <c:pt idx="548">
                  <c:v>-3.0902143254055173E-2</c:v>
                </c:pt>
                <c:pt idx="549">
                  <c:v>-3.0902143254055173E-2</c:v>
                </c:pt>
                <c:pt idx="550">
                  <c:v>-3.1245588048364317E-2</c:v>
                </c:pt>
                <c:pt idx="551">
                  <c:v>-3.2098660601970905E-2</c:v>
                </c:pt>
                <c:pt idx="552">
                  <c:v>-3.2098660601970905E-2</c:v>
                </c:pt>
                <c:pt idx="553">
                  <c:v>-3.2131105847516245E-2</c:v>
                </c:pt>
                <c:pt idx="554">
                  <c:v>-3.2131105847516245E-2</c:v>
                </c:pt>
                <c:pt idx="555">
                  <c:v>-3.2290166685433608E-2</c:v>
                </c:pt>
                <c:pt idx="556">
                  <c:v>-3.2297288812504543E-2</c:v>
                </c:pt>
                <c:pt idx="557">
                  <c:v>-3.2396207244045197E-2</c:v>
                </c:pt>
                <c:pt idx="558">
                  <c:v>-3.2396207244045197E-2</c:v>
                </c:pt>
                <c:pt idx="559">
                  <c:v>-3.2396207244045197E-2</c:v>
                </c:pt>
                <c:pt idx="560">
                  <c:v>-3.2424695752328897E-2</c:v>
                </c:pt>
                <c:pt idx="561">
                  <c:v>-3.2584547937698591E-2</c:v>
                </c:pt>
                <c:pt idx="562">
                  <c:v>-3.2761809767019451E-2</c:v>
                </c:pt>
                <c:pt idx="563">
                  <c:v>-3.3749411387521328E-2</c:v>
                </c:pt>
                <c:pt idx="564">
                  <c:v>-3.3861782725751507E-2</c:v>
                </c:pt>
                <c:pt idx="565">
                  <c:v>-3.3921925132128217E-2</c:v>
                </c:pt>
                <c:pt idx="566">
                  <c:v>-3.3986815623218883E-2</c:v>
                </c:pt>
                <c:pt idx="567">
                  <c:v>-3.3986815623218883E-2</c:v>
                </c:pt>
                <c:pt idx="568">
                  <c:v>-3.4017678173859575E-2</c:v>
                </c:pt>
                <c:pt idx="569">
                  <c:v>-3.4079403275140946E-2</c:v>
                </c:pt>
                <c:pt idx="570">
                  <c:v>-3.4079403275140946E-2</c:v>
                </c:pt>
                <c:pt idx="571">
                  <c:v>-3.4347670061479194E-2</c:v>
                </c:pt>
                <c:pt idx="572">
                  <c:v>-3.4513061679015161E-2</c:v>
                </c:pt>
                <c:pt idx="573">
                  <c:v>-3.5554474926275156E-2</c:v>
                </c:pt>
                <c:pt idx="574">
                  <c:v>-3.5592459603986756E-2</c:v>
                </c:pt>
                <c:pt idx="575">
                  <c:v>-3.5669220306862315E-2</c:v>
                </c:pt>
                <c:pt idx="576">
                  <c:v>-3.5702456899859972E-2</c:v>
                </c:pt>
                <c:pt idx="577">
                  <c:v>-3.5702456899859972E-2</c:v>
                </c:pt>
                <c:pt idx="578">
                  <c:v>-3.5757851221522738E-2</c:v>
                </c:pt>
                <c:pt idx="579">
                  <c:v>-3.5785548382354121E-2</c:v>
                </c:pt>
                <c:pt idx="580">
                  <c:v>-3.5928782271224979E-2</c:v>
                </c:pt>
                <c:pt idx="581">
                  <c:v>-3.5964392906579615E-2</c:v>
                </c:pt>
                <c:pt idx="582">
                  <c:v>-3.5965184254031946E-2</c:v>
                </c:pt>
                <c:pt idx="583">
                  <c:v>-3.7130839051306999E-2</c:v>
                </c:pt>
                <c:pt idx="584">
                  <c:v>-3.7297813363747614E-2</c:v>
                </c:pt>
                <c:pt idx="585">
                  <c:v>-3.7325510524578998E-2</c:v>
                </c:pt>
                <c:pt idx="586">
                  <c:v>-3.7422846261215004E-2</c:v>
                </c:pt>
                <c:pt idx="587">
                  <c:v>-3.7423637608667321E-2</c:v>
                </c:pt>
                <c:pt idx="588">
                  <c:v>-3.744579533733243E-2</c:v>
                </c:pt>
                <c:pt idx="589">
                  <c:v>-3.7566080150085862E-2</c:v>
                </c:pt>
                <c:pt idx="590">
                  <c:v>-3.7579533056775388E-2</c:v>
                </c:pt>
                <c:pt idx="591">
                  <c:v>-3.7579533056775388E-2</c:v>
                </c:pt>
                <c:pt idx="592">
                  <c:v>-3.7607230217606771E-2</c:v>
                </c:pt>
                <c:pt idx="593">
                  <c:v>-3.7931682673060116E-2</c:v>
                </c:pt>
                <c:pt idx="594">
                  <c:v>-3.88694294040655E-2</c:v>
                </c:pt>
                <c:pt idx="595">
                  <c:v>-3.894381606458408E-2</c:v>
                </c:pt>
                <c:pt idx="596">
                  <c:v>-3.9091798038168896E-2</c:v>
                </c:pt>
                <c:pt idx="597">
                  <c:v>-3.9133739453142122E-2</c:v>
                </c:pt>
                <c:pt idx="598">
                  <c:v>-3.9134530800594453E-2</c:v>
                </c:pt>
                <c:pt idx="599">
                  <c:v>-3.9225535757611854E-2</c:v>
                </c:pt>
                <c:pt idx="600">
                  <c:v>-3.9438408222287336E-2</c:v>
                </c:pt>
                <c:pt idx="601">
                  <c:v>-4.0659457341225155E-2</c:v>
                </c:pt>
                <c:pt idx="602">
                  <c:v>-4.0659457341225155E-2</c:v>
                </c:pt>
                <c:pt idx="603">
                  <c:v>-4.0710103578173965E-2</c:v>
                </c:pt>
                <c:pt idx="604">
                  <c:v>-4.0797943145382071E-2</c:v>
                </c:pt>
                <c:pt idx="605">
                  <c:v>-4.1089159007837744E-2</c:v>
                </c:pt>
                <c:pt idx="606">
                  <c:v>-4.2258770542374424E-2</c:v>
                </c:pt>
                <c:pt idx="607">
                  <c:v>-4.2295963872633707E-2</c:v>
                </c:pt>
                <c:pt idx="608">
                  <c:v>-4.2360854363724373E-2</c:v>
                </c:pt>
                <c:pt idx="609">
                  <c:v>-4.245819010036038E-2</c:v>
                </c:pt>
                <c:pt idx="610">
                  <c:v>-4.3036665088010115E-2</c:v>
                </c:pt>
                <c:pt idx="611">
                  <c:v>-4.3909521327924833E-2</c:v>
                </c:pt>
                <c:pt idx="612">
                  <c:v>-4.4104192801196845E-2</c:v>
                </c:pt>
                <c:pt idx="613">
                  <c:v>-4.4261670944209561E-2</c:v>
                </c:pt>
                <c:pt idx="614">
                  <c:v>-4.430282101173047E-2</c:v>
                </c:pt>
                <c:pt idx="615">
                  <c:v>-4.430282101173047E-2</c:v>
                </c:pt>
                <c:pt idx="616">
                  <c:v>-4.4362963418107193E-2</c:v>
                </c:pt>
                <c:pt idx="617">
                  <c:v>-4.4418357739769959E-2</c:v>
                </c:pt>
                <c:pt idx="618">
                  <c:v>-4.4494327095193173E-2</c:v>
                </c:pt>
                <c:pt idx="619">
                  <c:v>-4.4506197306978051E-2</c:v>
                </c:pt>
                <c:pt idx="620">
                  <c:v>-4.4520441561119908E-2</c:v>
                </c:pt>
                <c:pt idx="621">
                  <c:v>-4.5625162604565922E-2</c:v>
                </c:pt>
                <c:pt idx="622">
                  <c:v>-4.5657607850111248E-2</c:v>
                </c:pt>
                <c:pt idx="623">
                  <c:v>-4.5834078331979777E-2</c:v>
                </c:pt>
                <c:pt idx="624">
                  <c:v>-4.5836452374336756E-2</c:v>
                </c:pt>
                <c:pt idx="625">
                  <c:v>-4.6124502846983134E-2</c:v>
                </c:pt>
                <c:pt idx="626">
                  <c:v>-4.6206802982024953E-2</c:v>
                </c:pt>
                <c:pt idx="627">
                  <c:v>-4.629147715942375E-2</c:v>
                </c:pt>
                <c:pt idx="628">
                  <c:v>-4.7275913390116331E-2</c:v>
                </c:pt>
                <c:pt idx="629">
                  <c:v>-4.7516483015623195E-2</c:v>
                </c:pt>
                <c:pt idx="630">
                  <c:v>-4.7996830919184608E-2</c:v>
                </c:pt>
                <c:pt idx="631">
                  <c:v>-4.8039563681610165E-2</c:v>
                </c:pt>
                <c:pt idx="632">
                  <c:v>-4.8887888150502809E-2</c:v>
                </c:pt>
                <c:pt idx="633">
                  <c:v>-4.9444996756939766E-2</c:v>
                </c:pt>
                <c:pt idx="634">
                  <c:v>-4.9647581704735017E-2</c:v>
                </c:pt>
                <c:pt idx="635">
                  <c:v>-4.9680818297732673E-2</c:v>
                </c:pt>
                <c:pt idx="636">
                  <c:v>-4.9689523119708257E-2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F2-43E4-9BB9-4C7D3A4B3A3B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1'!$Y$2:$Y$48</c:f>
              <c:numCache>
                <c:formatCode>General</c:formatCode>
                <c:ptCount val="47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</c:numCache>
            </c:numRef>
          </c:xVal>
          <c:yVal>
            <c:numRef>
              <c:f>'Active 1'!$Z$2:$Z$48</c:f>
              <c:numCache>
                <c:formatCode>General</c:formatCode>
                <c:ptCount val="47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  <c:pt idx="42">
                  <c:v>-3.4091137681736494E-2</c:v>
                </c:pt>
                <c:pt idx="43">
                  <c:v>-3.5139523436267139E-2</c:v>
                </c:pt>
                <c:pt idx="44">
                  <c:v>-3.6136313835480292E-2</c:v>
                </c:pt>
                <c:pt idx="45">
                  <c:v>-3.7081508879375967E-2</c:v>
                </c:pt>
                <c:pt idx="46">
                  <c:v>-3.7975108567954136E-2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F2-43E4-9BB9-4C7D3A4B3A3B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1'!$R$21:$R$904</c:f>
              <c:numCache>
                <c:formatCode>General</c:formatCode>
                <c:ptCount val="884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F2-43E4-9BB9-4C7D3A4B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4624"/>
        <c:axId val="1"/>
      </c:scatterChart>
      <c:valAx>
        <c:axId val="501124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052756251318383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947524172848"/>
          <c:y val="0.1368716950611239"/>
          <c:w val="0.83926326692099351"/>
          <c:h val="0.659218776212759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088-ABFC-0244B903AD40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2.0000000000000001E-4</c:v>
                  </c:pt>
                  <c:pt idx="374">
                    <c:v>2.9999999999999997E-4</c:v>
                  </c:pt>
                  <c:pt idx="375">
                    <c:v>2.0000000000000001E-4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5.0000000000000001E-4</c:v>
                  </c:pt>
                  <c:pt idx="381">
                    <c:v>0</c:v>
                  </c:pt>
                  <c:pt idx="382">
                    <c:v>4.0000000000000002E-4</c:v>
                  </c:pt>
                  <c:pt idx="383">
                    <c:v>1E-4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2.0000000000000001E-4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1E-4</c:v>
                  </c:pt>
                  <c:pt idx="391">
                    <c:v>1E-4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5.0000000000000001E-4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2.0000000000000001E-4</c:v>
                  </c:pt>
                  <c:pt idx="404">
                    <c:v>2.0000000000000001E-4</c:v>
                  </c:pt>
                  <c:pt idx="405">
                    <c:v>2.9999999999999997E-4</c:v>
                  </c:pt>
                  <c:pt idx="406">
                    <c:v>1E-4</c:v>
                  </c:pt>
                  <c:pt idx="407">
                    <c:v>2.9999999999999997E-4</c:v>
                  </c:pt>
                  <c:pt idx="408">
                    <c:v>2.9999999999999997E-4</c:v>
                  </c:pt>
                  <c:pt idx="409">
                    <c:v>4.0000000000000002E-4</c:v>
                  </c:pt>
                  <c:pt idx="410">
                    <c:v>2.0000000000000001E-4</c:v>
                  </c:pt>
                  <c:pt idx="411">
                    <c:v>2.9999999999999997E-4</c:v>
                  </c:pt>
                  <c:pt idx="412">
                    <c:v>2.9999999999999997E-4</c:v>
                  </c:pt>
                  <c:pt idx="413">
                    <c:v>4.0000000000000002E-4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1E-4</c:v>
                  </c:pt>
                  <c:pt idx="421">
                    <c:v>3.0000000000000001E-3</c:v>
                  </c:pt>
                  <c:pt idx="422">
                    <c:v>5.0000000000000001E-4</c:v>
                  </c:pt>
                  <c:pt idx="423">
                    <c:v>2.0000000000000001E-4</c:v>
                  </c:pt>
                  <c:pt idx="424">
                    <c:v>2.0000000000000001E-4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1E-4</c:v>
                  </c:pt>
                  <c:pt idx="430">
                    <c:v>2.9999999999999997E-4</c:v>
                  </c:pt>
                  <c:pt idx="431">
                    <c:v>2.9999999999999997E-4</c:v>
                  </c:pt>
                  <c:pt idx="432">
                    <c:v>0</c:v>
                  </c:pt>
                  <c:pt idx="433">
                    <c:v>2.9999999999999997E-4</c:v>
                  </c:pt>
                  <c:pt idx="434">
                    <c:v>2.9999999999999997E-4</c:v>
                  </c:pt>
                  <c:pt idx="435">
                    <c:v>2.9999999999999997E-4</c:v>
                  </c:pt>
                  <c:pt idx="436">
                    <c:v>2.0000000000000001E-4</c:v>
                  </c:pt>
                  <c:pt idx="437">
                    <c:v>2.9999999999999997E-4</c:v>
                  </c:pt>
                  <c:pt idx="438">
                    <c:v>2.9999999999999997E-4</c:v>
                  </c:pt>
                  <c:pt idx="439">
                    <c:v>5.0000000000000001E-4</c:v>
                  </c:pt>
                  <c:pt idx="440">
                    <c:v>5.0000000000000001E-4</c:v>
                  </c:pt>
                  <c:pt idx="441">
                    <c:v>5.9999999999999995E-4</c:v>
                  </c:pt>
                  <c:pt idx="442">
                    <c:v>8.9999999999999998E-4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2.9999999999999997E-4</c:v>
                  </c:pt>
                  <c:pt idx="448">
                    <c:v>2.0000000000000001E-4</c:v>
                  </c:pt>
                  <c:pt idx="449">
                    <c:v>4.0000000000000002E-4</c:v>
                  </c:pt>
                  <c:pt idx="450">
                    <c:v>2.0000000000000001E-4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2.0000000000000001E-4</c:v>
                  </c:pt>
                  <c:pt idx="454">
                    <c:v>2.0000000000000001E-4</c:v>
                  </c:pt>
                  <c:pt idx="455">
                    <c:v>2.9999999999999997E-4</c:v>
                  </c:pt>
                  <c:pt idx="456">
                    <c:v>2.9999999999999997E-4</c:v>
                  </c:pt>
                  <c:pt idx="457">
                    <c:v>2.9999999999999997E-4</c:v>
                  </c:pt>
                  <c:pt idx="458">
                    <c:v>2.0000000000000001E-4</c:v>
                  </c:pt>
                  <c:pt idx="459">
                    <c:v>1E-4</c:v>
                  </c:pt>
                  <c:pt idx="460">
                    <c:v>2.9999999999999997E-4</c:v>
                  </c:pt>
                  <c:pt idx="461">
                    <c:v>2.0000000000000001E-4</c:v>
                  </c:pt>
                  <c:pt idx="462">
                    <c:v>2.9999999999999997E-4</c:v>
                  </c:pt>
                  <c:pt idx="463">
                    <c:v>5.0000000000000001E-4</c:v>
                  </c:pt>
                  <c:pt idx="464">
                    <c:v>1E-4</c:v>
                  </c:pt>
                  <c:pt idx="465">
                    <c:v>4.0000000000000002E-4</c:v>
                  </c:pt>
                  <c:pt idx="466">
                    <c:v>2.0000000000000001E-4</c:v>
                  </c:pt>
                  <c:pt idx="467">
                    <c:v>2.9999999999999997E-4</c:v>
                  </c:pt>
                  <c:pt idx="468">
                    <c:v>0</c:v>
                  </c:pt>
                  <c:pt idx="469">
                    <c:v>4.0000000000000002E-4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5.0000000000000001E-4</c:v>
                  </c:pt>
                  <c:pt idx="473">
                    <c:v>2.0000000000000001E-4</c:v>
                  </c:pt>
                  <c:pt idx="474">
                    <c:v>2.9999999999999997E-4</c:v>
                  </c:pt>
                  <c:pt idx="475">
                    <c:v>4.0000000000000002E-4</c:v>
                  </c:pt>
                  <c:pt idx="476">
                    <c:v>1.1999999999999999E-3</c:v>
                  </c:pt>
                  <c:pt idx="477">
                    <c:v>2.0000000000000001E-4</c:v>
                  </c:pt>
                  <c:pt idx="478">
                    <c:v>4.0000000000000002E-4</c:v>
                  </c:pt>
                  <c:pt idx="479">
                    <c:v>2.0000000000000001E-4</c:v>
                  </c:pt>
                  <c:pt idx="480">
                    <c:v>2.0000000000000001E-4</c:v>
                  </c:pt>
                  <c:pt idx="481">
                    <c:v>2.9999999999999997E-4</c:v>
                  </c:pt>
                  <c:pt idx="482">
                    <c:v>5.0000000000000001E-4</c:v>
                  </c:pt>
                  <c:pt idx="483">
                    <c:v>2.0000000000000001E-4</c:v>
                  </c:pt>
                  <c:pt idx="484">
                    <c:v>2.9999999999999997E-4</c:v>
                  </c:pt>
                  <c:pt idx="485">
                    <c:v>2.9999999999999997E-4</c:v>
                  </c:pt>
                  <c:pt idx="486">
                    <c:v>0</c:v>
                  </c:pt>
                  <c:pt idx="487">
                    <c:v>2.9999999999999997E-4</c:v>
                  </c:pt>
                  <c:pt idx="488">
                    <c:v>2.9999999999999997E-4</c:v>
                  </c:pt>
                  <c:pt idx="489">
                    <c:v>2.0000000000000001E-4</c:v>
                  </c:pt>
                  <c:pt idx="490">
                    <c:v>5.0000000000000001E-4</c:v>
                  </c:pt>
                  <c:pt idx="491">
                    <c:v>2.9999999999999997E-4</c:v>
                  </c:pt>
                  <c:pt idx="492">
                    <c:v>5.0000000000000001E-4</c:v>
                  </c:pt>
                  <c:pt idx="493">
                    <c:v>0</c:v>
                  </c:pt>
                  <c:pt idx="494">
                    <c:v>2.9999999999999997E-4</c:v>
                  </c:pt>
                  <c:pt idx="495">
                    <c:v>4.0000000000000002E-4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5.9999999999999995E-4</c:v>
                  </c:pt>
                  <c:pt idx="499">
                    <c:v>1E-4</c:v>
                  </c:pt>
                  <c:pt idx="500">
                    <c:v>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2.0000000000000001E-4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2.0000000000000001E-4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  <c:pt idx="516">
                    <c:v>2.9999999999999997E-4</c:v>
                  </c:pt>
                  <c:pt idx="517">
                    <c:v>2.0000000000000001E-4</c:v>
                  </c:pt>
                  <c:pt idx="518">
                    <c:v>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2.0000000000000001E-4</c:v>
                  </c:pt>
                  <c:pt idx="523">
                    <c:v>1E-4</c:v>
                  </c:pt>
                  <c:pt idx="524">
                    <c:v>2.9999999999999997E-4</c:v>
                  </c:pt>
                  <c:pt idx="525">
                    <c:v>2.9999999999999997E-4</c:v>
                  </c:pt>
                  <c:pt idx="526">
                    <c:v>2.9999999999999997E-4</c:v>
                  </c:pt>
                  <c:pt idx="527">
                    <c:v>2.0000000000000001E-4</c:v>
                  </c:pt>
                  <c:pt idx="528">
                    <c:v>0</c:v>
                  </c:pt>
                  <c:pt idx="529">
                    <c:v>2.0000000000000001E-4</c:v>
                  </c:pt>
                  <c:pt idx="530">
                    <c:v>2.0000000000000001E-4</c:v>
                  </c:pt>
                  <c:pt idx="531">
                    <c:v>2.9999999999999997E-4</c:v>
                  </c:pt>
                  <c:pt idx="532">
                    <c:v>2E-3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1E-4</c:v>
                  </c:pt>
                  <c:pt idx="538">
                    <c:v>4.0000000000000002E-4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2.9999999999999997E-4</c:v>
                  </c:pt>
                  <c:pt idx="543">
                    <c:v>2.0000000000000001E-4</c:v>
                  </c:pt>
                  <c:pt idx="544">
                    <c:v>1E-4</c:v>
                  </c:pt>
                  <c:pt idx="545">
                    <c:v>1E-4</c:v>
                  </c:pt>
                  <c:pt idx="546">
                    <c:v>2.0000000000000001E-4</c:v>
                  </c:pt>
                  <c:pt idx="547">
                    <c:v>1E-4</c:v>
                  </c:pt>
                  <c:pt idx="548">
                    <c:v>0</c:v>
                  </c:pt>
                  <c:pt idx="549">
                    <c:v>4.0000000000000002E-4</c:v>
                  </c:pt>
                  <c:pt idx="550">
                    <c:v>3.0000000000000003E-4</c:v>
                  </c:pt>
                  <c:pt idx="551">
                    <c:v>4.8000000000000001E-5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2.9999999999999997E-4</c:v>
                  </c:pt>
                  <c:pt idx="556">
                    <c:v>0</c:v>
                  </c:pt>
                  <c:pt idx="557">
                    <c:v>4.0000000000000002E-4</c:v>
                  </c:pt>
                  <c:pt idx="558">
                    <c:v>0</c:v>
                  </c:pt>
                  <c:pt idx="559">
                    <c:v>1E-4</c:v>
                  </c:pt>
                  <c:pt idx="560">
                    <c:v>1E-4</c:v>
                  </c:pt>
                  <c:pt idx="561">
                    <c:v>0</c:v>
                  </c:pt>
                  <c:pt idx="562">
                    <c:v>4.0000000000000002E-4</c:v>
                  </c:pt>
                  <c:pt idx="563">
                    <c:v>4.0000000000000002E-4</c:v>
                  </c:pt>
                  <c:pt idx="564">
                    <c:v>1E-4</c:v>
                  </c:pt>
                  <c:pt idx="565">
                    <c:v>1E-3</c:v>
                  </c:pt>
                  <c:pt idx="566">
                    <c:v>0</c:v>
                  </c:pt>
                  <c:pt idx="567">
                    <c:v>2.0000000000000001E-4</c:v>
                  </c:pt>
                  <c:pt idx="568">
                    <c:v>2.9999999999999997E-4</c:v>
                  </c:pt>
                  <c:pt idx="569">
                    <c:v>2.0000000000000001E-4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5.0000000000000001E-4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2.0000000000000001E-4</c:v>
                  </c:pt>
                  <c:pt idx="577">
                    <c:v>1E-4</c:v>
                  </c:pt>
                  <c:pt idx="578">
                    <c:v>0</c:v>
                  </c:pt>
                  <c:pt idx="579">
                    <c:v>2E-3</c:v>
                  </c:pt>
                  <c:pt idx="580">
                    <c:v>1E-4</c:v>
                  </c:pt>
                  <c:pt idx="581">
                    <c:v>1E-3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2.0999999999999999E-3</c:v>
                  </c:pt>
                  <c:pt idx="586">
                    <c:v>1.9E-3</c:v>
                  </c:pt>
                  <c:pt idx="587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2.9999999999999997E-4</c:v>
                  </c:pt>
                  <c:pt idx="592">
                    <c:v>1E-4</c:v>
                  </c:pt>
                  <c:pt idx="593">
                    <c:v>1E-4</c:v>
                  </c:pt>
                  <c:pt idx="594">
                    <c:v>2.0000000000000001E-4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1E-4</c:v>
                  </c:pt>
                  <c:pt idx="602">
                    <c:v>0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2.9999999999999997E-4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1E-4</c:v>
                  </c:pt>
                  <c:pt idx="610">
                    <c:v>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2.0000000000000001E-4</c:v>
                  </c:pt>
                  <c:pt idx="615">
                    <c:v>1E-4</c:v>
                  </c:pt>
                  <c:pt idx="616">
                    <c:v>1E-4</c:v>
                  </c:pt>
                  <c:pt idx="617">
                    <c:v>5.9999999999999995E-4</c:v>
                  </c:pt>
                  <c:pt idx="618">
                    <c:v>2.0000000000000001E-4</c:v>
                  </c:pt>
                  <c:pt idx="619">
                    <c:v>2.9999999999999997E-4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0</c:v>
                  </c:pt>
                  <c:pt idx="623">
                    <c:v>2.9999999999999997E-4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2.9999999999999997E-4</c:v>
                  </c:pt>
                  <c:pt idx="634">
                    <c:v>1E-4</c:v>
                  </c:pt>
                  <c:pt idx="635">
                    <c:v>2.0000000000000001E-4</c:v>
                  </c:pt>
                  <c:pt idx="636">
                    <c:v>1E-4</c:v>
                  </c:pt>
                  <c:pt idx="637">
                    <c:v>2.0000000000000001E-4</c:v>
                  </c:pt>
                  <c:pt idx="638">
                    <c:v>1E-4</c:v>
                  </c:pt>
                  <c:pt idx="639">
                    <c:v>2.0000000000000001E-4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2.0000000000000001E-4</c:v>
                  </c:pt>
                  <c:pt idx="374">
                    <c:v>2.9999999999999997E-4</c:v>
                  </c:pt>
                  <c:pt idx="375">
                    <c:v>2.0000000000000001E-4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5.0000000000000001E-4</c:v>
                  </c:pt>
                  <c:pt idx="381">
                    <c:v>0</c:v>
                  </c:pt>
                  <c:pt idx="382">
                    <c:v>4.0000000000000002E-4</c:v>
                  </c:pt>
                  <c:pt idx="383">
                    <c:v>1E-4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2.0000000000000001E-4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1E-4</c:v>
                  </c:pt>
                  <c:pt idx="391">
                    <c:v>1E-4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5.0000000000000001E-4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2.0000000000000001E-4</c:v>
                  </c:pt>
                  <c:pt idx="404">
                    <c:v>2.0000000000000001E-4</c:v>
                  </c:pt>
                  <c:pt idx="405">
                    <c:v>2.9999999999999997E-4</c:v>
                  </c:pt>
                  <c:pt idx="406">
                    <c:v>1E-4</c:v>
                  </c:pt>
                  <c:pt idx="407">
                    <c:v>2.9999999999999997E-4</c:v>
                  </c:pt>
                  <c:pt idx="408">
                    <c:v>2.9999999999999997E-4</c:v>
                  </c:pt>
                  <c:pt idx="409">
                    <c:v>4.0000000000000002E-4</c:v>
                  </c:pt>
                  <c:pt idx="410">
                    <c:v>2.0000000000000001E-4</c:v>
                  </c:pt>
                  <c:pt idx="411">
                    <c:v>2.9999999999999997E-4</c:v>
                  </c:pt>
                  <c:pt idx="412">
                    <c:v>2.9999999999999997E-4</c:v>
                  </c:pt>
                  <c:pt idx="413">
                    <c:v>4.0000000000000002E-4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1E-4</c:v>
                  </c:pt>
                  <c:pt idx="421">
                    <c:v>3.0000000000000001E-3</c:v>
                  </c:pt>
                  <c:pt idx="422">
                    <c:v>5.0000000000000001E-4</c:v>
                  </c:pt>
                  <c:pt idx="423">
                    <c:v>2.0000000000000001E-4</c:v>
                  </c:pt>
                  <c:pt idx="424">
                    <c:v>2.0000000000000001E-4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1E-4</c:v>
                  </c:pt>
                  <c:pt idx="430">
                    <c:v>2.9999999999999997E-4</c:v>
                  </c:pt>
                  <c:pt idx="431">
                    <c:v>2.9999999999999997E-4</c:v>
                  </c:pt>
                  <c:pt idx="432">
                    <c:v>0</c:v>
                  </c:pt>
                  <c:pt idx="433">
                    <c:v>2.9999999999999997E-4</c:v>
                  </c:pt>
                  <c:pt idx="434">
                    <c:v>2.9999999999999997E-4</c:v>
                  </c:pt>
                  <c:pt idx="435">
                    <c:v>2.9999999999999997E-4</c:v>
                  </c:pt>
                  <c:pt idx="436">
                    <c:v>2.0000000000000001E-4</c:v>
                  </c:pt>
                  <c:pt idx="437">
                    <c:v>2.9999999999999997E-4</c:v>
                  </c:pt>
                  <c:pt idx="438">
                    <c:v>2.9999999999999997E-4</c:v>
                  </c:pt>
                  <c:pt idx="439">
                    <c:v>5.0000000000000001E-4</c:v>
                  </c:pt>
                  <c:pt idx="440">
                    <c:v>5.0000000000000001E-4</c:v>
                  </c:pt>
                  <c:pt idx="441">
                    <c:v>5.9999999999999995E-4</c:v>
                  </c:pt>
                  <c:pt idx="442">
                    <c:v>8.9999999999999998E-4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2.9999999999999997E-4</c:v>
                  </c:pt>
                  <c:pt idx="448">
                    <c:v>2.0000000000000001E-4</c:v>
                  </c:pt>
                  <c:pt idx="449">
                    <c:v>4.0000000000000002E-4</c:v>
                  </c:pt>
                  <c:pt idx="450">
                    <c:v>2.0000000000000001E-4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2.0000000000000001E-4</c:v>
                  </c:pt>
                  <c:pt idx="454">
                    <c:v>2.0000000000000001E-4</c:v>
                  </c:pt>
                  <c:pt idx="455">
                    <c:v>2.9999999999999997E-4</c:v>
                  </c:pt>
                  <c:pt idx="456">
                    <c:v>2.9999999999999997E-4</c:v>
                  </c:pt>
                  <c:pt idx="457">
                    <c:v>2.9999999999999997E-4</c:v>
                  </c:pt>
                  <c:pt idx="458">
                    <c:v>2.0000000000000001E-4</c:v>
                  </c:pt>
                  <c:pt idx="459">
                    <c:v>1E-4</c:v>
                  </c:pt>
                  <c:pt idx="460">
                    <c:v>2.9999999999999997E-4</c:v>
                  </c:pt>
                  <c:pt idx="461">
                    <c:v>2.0000000000000001E-4</c:v>
                  </c:pt>
                  <c:pt idx="462">
                    <c:v>2.9999999999999997E-4</c:v>
                  </c:pt>
                  <c:pt idx="463">
                    <c:v>5.0000000000000001E-4</c:v>
                  </c:pt>
                  <c:pt idx="464">
                    <c:v>1E-4</c:v>
                  </c:pt>
                  <c:pt idx="465">
                    <c:v>4.0000000000000002E-4</c:v>
                  </c:pt>
                  <c:pt idx="466">
                    <c:v>2.0000000000000001E-4</c:v>
                  </c:pt>
                  <c:pt idx="467">
                    <c:v>2.9999999999999997E-4</c:v>
                  </c:pt>
                  <c:pt idx="468">
                    <c:v>0</c:v>
                  </c:pt>
                  <c:pt idx="469">
                    <c:v>4.0000000000000002E-4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5.0000000000000001E-4</c:v>
                  </c:pt>
                  <c:pt idx="473">
                    <c:v>2.0000000000000001E-4</c:v>
                  </c:pt>
                  <c:pt idx="474">
                    <c:v>2.9999999999999997E-4</c:v>
                  </c:pt>
                  <c:pt idx="475">
                    <c:v>4.0000000000000002E-4</c:v>
                  </c:pt>
                  <c:pt idx="476">
                    <c:v>1.1999999999999999E-3</c:v>
                  </c:pt>
                  <c:pt idx="477">
                    <c:v>2.0000000000000001E-4</c:v>
                  </c:pt>
                  <c:pt idx="478">
                    <c:v>4.0000000000000002E-4</c:v>
                  </c:pt>
                  <c:pt idx="479">
                    <c:v>2.0000000000000001E-4</c:v>
                  </c:pt>
                  <c:pt idx="480">
                    <c:v>2.0000000000000001E-4</c:v>
                  </c:pt>
                  <c:pt idx="481">
                    <c:v>2.9999999999999997E-4</c:v>
                  </c:pt>
                  <c:pt idx="482">
                    <c:v>5.0000000000000001E-4</c:v>
                  </c:pt>
                  <c:pt idx="483">
                    <c:v>2.0000000000000001E-4</c:v>
                  </c:pt>
                  <c:pt idx="484">
                    <c:v>2.9999999999999997E-4</c:v>
                  </c:pt>
                  <c:pt idx="485">
                    <c:v>2.9999999999999997E-4</c:v>
                  </c:pt>
                  <c:pt idx="486">
                    <c:v>0</c:v>
                  </c:pt>
                  <c:pt idx="487">
                    <c:v>2.9999999999999997E-4</c:v>
                  </c:pt>
                  <c:pt idx="488">
                    <c:v>2.9999999999999997E-4</c:v>
                  </c:pt>
                  <c:pt idx="489">
                    <c:v>2.0000000000000001E-4</c:v>
                  </c:pt>
                  <c:pt idx="490">
                    <c:v>5.0000000000000001E-4</c:v>
                  </c:pt>
                  <c:pt idx="491">
                    <c:v>2.9999999999999997E-4</c:v>
                  </c:pt>
                  <c:pt idx="492">
                    <c:v>5.0000000000000001E-4</c:v>
                  </c:pt>
                  <c:pt idx="493">
                    <c:v>0</c:v>
                  </c:pt>
                  <c:pt idx="494">
                    <c:v>2.9999999999999997E-4</c:v>
                  </c:pt>
                  <c:pt idx="495">
                    <c:v>4.0000000000000002E-4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5.9999999999999995E-4</c:v>
                  </c:pt>
                  <c:pt idx="499">
                    <c:v>1E-4</c:v>
                  </c:pt>
                  <c:pt idx="500">
                    <c:v>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2.0000000000000001E-4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2.0000000000000001E-4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  <c:pt idx="516">
                    <c:v>2.9999999999999997E-4</c:v>
                  </c:pt>
                  <c:pt idx="517">
                    <c:v>2.0000000000000001E-4</c:v>
                  </c:pt>
                  <c:pt idx="518">
                    <c:v>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2.0000000000000001E-4</c:v>
                  </c:pt>
                  <c:pt idx="523">
                    <c:v>1E-4</c:v>
                  </c:pt>
                  <c:pt idx="524">
                    <c:v>2.9999999999999997E-4</c:v>
                  </c:pt>
                  <c:pt idx="525">
                    <c:v>2.9999999999999997E-4</c:v>
                  </c:pt>
                  <c:pt idx="526">
                    <c:v>2.9999999999999997E-4</c:v>
                  </c:pt>
                  <c:pt idx="527">
                    <c:v>2.0000000000000001E-4</c:v>
                  </c:pt>
                  <c:pt idx="528">
                    <c:v>0</c:v>
                  </c:pt>
                  <c:pt idx="529">
                    <c:v>2.0000000000000001E-4</c:v>
                  </c:pt>
                  <c:pt idx="530">
                    <c:v>2.0000000000000001E-4</c:v>
                  </c:pt>
                  <c:pt idx="531">
                    <c:v>2.9999999999999997E-4</c:v>
                  </c:pt>
                  <c:pt idx="532">
                    <c:v>2E-3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1E-4</c:v>
                  </c:pt>
                  <c:pt idx="538">
                    <c:v>4.0000000000000002E-4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2.9999999999999997E-4</c:v>
                  </c:pt>
                  <c:pt idx="543">
                    <c:v>2.0000000000000001E-4</c:v>
                  </c:pt>
                  <c:pt idx="544">
                    <c:v>1E-4</c:v>
                  </c:pt>
                  <c:pt idx="545">
                    <c:v>1E-4</c:v>
                  </c:pt>
                  <c:pt idx="546">
                    <c:v>2.0000000000000001E-4</c:v>
                  </c:pt>
                  <c:pt idx="547">
                    <c:v>1E-4</c:v>
                  </c:pt>
                  <c:pt idx="548">
                    <c:v>0</c:v>
                  </c:pt>
                  <c:pt idx="549">
                    <c:v>4.0000000000000002E-4</c:v>
                  </c:pt>
                  <c:pt idx="550">
                    <c:v>3.0000000000000003E-4</c:v>
                  </c:pt>
                  <c:pt idx="551">
                    <c:v>4.8000000000000001E-5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2.9999999999999997E-4</c:v>
                  </c:pt>
                  <c:pt idx="556">
                    <c:v>0</c:v>
                  </c:pt>
                  <c:pt idx="557">
                    <c:v>4.0000000000000002E-4</c:v>
                  </c:pt>
                  <c:pt idx="558">
                    <c:v>0</c:v>
                  </c:pt>
                  <c:pt idx="559">
                    <c:v>1E-4</c:v>
                  </c:pt>
                  <c:pt idx="560">
                    <c:v>1E-4</c:v>
                  </c:pt>
                  <c:pt idx="561">
                    <c:v>0</c:v>
                  </c:pt>
                  <c:pt idx="562">
                    <c:v>4.0000000000000002E-4</c:v>
                  </c:pt>
                  <c:pt idx="563">
                    <c:v>4.0000000000000002E-4</c:v>
                  </c:pt>
                  <c:pt idx="564">
                    <c:v>1E-4</c:v>
                  </c:pt>
                  <c:pt idx="565">
                    <c:v>1E-3</c:v>
                  </c:pt>
                  <c:pt idx="566">
                    <c:v>0</c:v>
                  </c:pt>
                  <c:pt idx="567">
                    <c:v>2.0000000000000001E-4</c:v>
                  </c:pt>
                  <c:pt idx="568">
                    <c:v>2.9999999999999997E-4</c:v>
                  </c:pt>
                  <c:pt idx="569">
                    <c:v>2.0000000000000001E-4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5.0000000000000001E-4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2.0000000000000001E-4</c:v>
                  </c:pt>
                  <c:pt idx="577">
                    <c:v>1E-4</c:v>
                  </c:pt>
                  <c:pt idx="578">
                    <c:v>0</c:v>
                  </c:pt>
                  <c:pt idx="579">
                    <c:v>2E-3</c:v>
                  </c:pt>
                  <c:pt idx="580">
                    <c:v>1E-4</c:v>
                  </c:pt>
                  <c:pt idx="581">
                    <c:v>1E-3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2.0999999999999999E-3</c:v>
                  </c:pt>
                  <c:pt idx="586">
                    <c:v>1.9E-3</c:v>
                  </c:pt>
                  <c:pt idx="587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2.9999999999999997E-4</c:v>
                  </c:pt>
                  <c:pt idx="592">
                    <c:v>1E-4</c:v>
                  </c:pt>
                  <c:pt idx="593">
                    <c:v>1E-4</c:v>
                  </c:pt>
                  <c:pt idx="594">
                    <c:v>2.0000000000000001E-4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1E-4</c:v>
                  </c:pt>
                  <c:pt idx="602">
                    <c:v>0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2.9999999999999997E-4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1E-4</c:v>
                  </c:pt>
                  <c:pt idx="610">
                    <c:v>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2.0000000000000001E-4</c:v>
                  </c:pt>
                  <c:pt idx="615">
                    <c:v>1E-4</c:v>
                  </c:pt>
                  <c:pt idx="616">
                    <c:v>1E-4</c:v>
                  </c:pt>
                  <c:pt idx="617">
                    <c:v>5.9999999999999995E-4</c:v>
                  </c:pt>
                  <c:pt idx="618">
                    <c:v>2.0000000000000001E-4</c:v>
                  </c:pt>
                  <c:pt idx="619">
                    <c:v>2.9999999999999997E-4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0</c:v>
                  </c:pt>
                  <c:pt idx="623">
                    <c:v>2.9999999999999997E-4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2.9999999999999997E-4</c:v>
                  </c:pt>
                  <c:pt idx="634">
                    <c:v>1E-4</c:v>
                  </c:pt>
                  <c:pt idx="635">
                    <c:v>2.0000000000000001E-4</c:v>
                  </c:pt>
                  <c:pt idx="636">
                    <c:v>1E-4</c:v>
                  </c:pt>
                  <c:pt idx="637">
                    <c:v>2.0000000000000001E-4</c:v>
                  </c:pt>
                  <c:pt idx="638">
                    <c:v>1E-4</c:v>
                  </c:pt>
                  <c:pt idx="63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61">
                  <c:v>-1.4552119995641988E-2</c:v>
                </c:pt>
                <c:pt idx="486">
                  <c:v>-1.4301569994131569E-2</c:v>
                </c:pt>
                <c:pt idx="528">
                  <c:v>-2.0533259994408581E-2</c:v>
                </c:pt>
                <c:pt idx="554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088-ABFC-0244B903AD40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088-ABFC-0244B903AD40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7">
                  <c:v>-1.8724919995293021E-2</c:v>
                </c:pt>
                <c:pt idx="339">
                  <c:v>-1.9185520002793055E-2</c:v>
                </c:pt>
                <c:pt idx="340">
                  <c:v>-1.7387864994816482E-2</c:v>
                </c:pt>
                <c:pt idx="341">
                  <c:v>-1.8810659996233881E-2</c:v>
                </c:pt>
                <c:pt idx="344">
                  <c:v>-1.7684580001514405E-2</c:v>
                </c:pt>
                <c:pt idx="345">
                  <c:v>-1.7684580001514405E-2</c:v>
                </c:pt>
                <c:pt idx="354">
                  <c:v>-1.755296499322867E-2</c:v>
                </c:pt>
                <c:pt idx="360">
                  <c:v>-1.7963940001209266E-2</c:v>
                </c:pt>
                <c:pt idx="362">
                  <c:v>-1.7941049998626113E-2</c:v>
                </c:pt>
                <c:pt idx="365">
                  <c:v>-1.8493769995984621E-2</c:v>
                </c:pt>
                <c:pt idx="368">
                  <c:v>-1.8783449995680712E-2</c:v>
                </c:pt>
                <c:pt idx="369">
                  <c:v>-1.7235314997378737E-2</c:v>
                </c:pt>
                <c:pt idx="370">
                  <c:v>-1.7436814996472094E-2</c:v>
                </c:pt>
                <c:pt idx="371">
                  <c:v>-1.8021709998720326E-2</c:v>
                </c:pt>
                <c:pt idx="372">
                  <c:v>-1.7795724997995421E-2</c:v>
                </c:pt>
                <c:pt idx="373">
                  <c:v>-1.8417769999359734E-2</c:v>
                </c:pt>
                <c:pt idx="374">
                  <c:v>-1.8417769999359734E-2</c:v>
                </c:pt>
                <c:pt idx="375">
                  <c:v>-1.8217769997136202E-2</c:v>
                </c:pt>
                <c:pt idx="376">
                  <c:v>-1.7706604994600639E-2</c:v>
                </c:pt>
                <c:pt idx="377">
                  <c:v>-1.7396189999999478E-2</c:v>
                </c:pt>
                <c:pt idx="378">
                  <c:v>-1.7374030001519714E-2</c:v>
                </c:pt>
                <c:pt idx="379">
                  <c:v>-1.7344029998639598E-2</c:v>
                </c:pt>
                <c:pt idx="380">
                  <c:v>-1.6674029997375328E-2</c:v>
                </c:pt>
                <c:pt idx="381">
                  <c:v>-1.6644030001771171E-2</c:v>
                </c:pt>
                <c:pt idx="382">
                  <c:v>-1.7932209993887227E-2</c:v>
                </c:pt>
                <c:pt idx="383">
                  <c:v>-1.770629999373341E-2</c:v>
                </c:pt>
                <c:pt idx="384">
                  <c:v>-1.7676299998129252E-2</c:v>
                </c:pt>
                <c:pt idx="385">
                  <c:v>-1.7606299996259622E-2</c:v>
                </c:pt>
                <c:pt idx="386">
                  <c:v>-1.7606299996259622E-2</c:v>
                </c:pt>
                <c:pt idx="387">
                  <c:v>-1.7576299993379507E-2</c:v>
                </c:pt>
                <c:pt idx="388">
                  <c:v>-1.7576299993379507E-2</c:v>
                </c:pt>
                <c:pt idx="389">
                  <c:v>-1.6699834995961282E-2</c:v>
                </c:pt>
                <c:pt idx="390">
                  <c:v>-1.7104239996115211E-2</c:v>
                </c:pt>
                <c:pt idx="391">
                  <c:v>-1.7561649998242501E-2</c:v>
                </c:pt>
                <c:pt idx="392">
                  <c:v>-1.4604144998884294E-2</c:v>
                </c:pt>
                <c:pt idx="393">
                  <c:v>-1.7359960002067965E-2</c:v>
                </c:pt>
                <c:pt idx="394">
                  <c:v>-1.3502454996341839E-2</c:v>
                </c:pt>
                <c:pt idx="395">
                  <c:v>-1.6298515001835767E-2</c:v>
                </c:pt>
                <c:pt idx="396">
                  <c:v>-1.9173734996002167E-2</c:v>
                </c:pt>
                <c:pt idx="397">
                  <c:v>-1.5908349996607285E-2</c:v>
                </c:pt>
                <c:pt idx="398">
                  <c:v>-1.6295684996293858E-2</c:v>
                </c:pt>
                <c:pt idx="399">
                  <c:v>-1.6169700000318699E-2</c:v>
                </c:pt>
                <c:pt idx="400">
                  <c:v>-1.5949904998706188E-2</c:v>
                </c:pt>
                <c:pt idx="401">
                  <c:v>-1.6123919995152391E-2</c:v>
                </c:pt>
                <c:pt idx="402">
                  <c:v>-1.7197934997966513E-2</c:v>
                </c:pt>
                <c:pt idx="410">
                  <c:v>-1.6302529998938553E-2</c:v>
                </c:pt>
                <c:pt idx="414">
                  <c:v>-1.5256844999385066E-2</c:v>
                </c:pt>
                <c:pt idx="415">
                  <c:v>-1.4556844995240681E-2</c:v>
                </c:pt>
                <c:pt idx="416">
                  <c:v>-1.3556844998674933E-2</c:v>
                </c:pt>
                <c:pt idx="417">
                  <c:v>-1.3556844998674933E-2</c:v>
                </c:pt>
                <c:pt idx="418">
                  <c:v>-1.663085999462055E-2</c:v>
                </c:pt>
                <c:pt idx="419">
                  <c:v>-1.5030859998660162E-2</c:v>
                </c:pt>
                <c:pt idx="420">
                  <c:v>-1.5393804998893756E-2</c:v>
                </c:pt>
                <c:pt idx="421">
                  <c:v>-1.6032359999371693E-2</c:v>
                </c:pt>
                <c:pt idx="427">
                  <c:v>-1.597869999386603E-2</c:v>
                </c:pt>
                <c:pt idx="429">
                  <c:v>-1.614623999921605E-2</c:v>
                </c:pt>
                <c:pt idx="430">
                  <c:v>-1.5927279993775301E-2</c:v>
                </c:pt>
                <c:pt idx="432">
                  <c:v>-1.5521649998845533E-2</c:v>
                </c:pt>
                <c:pt idx="436">
                  <c:v>-1.4016114997502882E-2</c:v>
                </c:pt>
                <c:pt idx="440">
                  <c:v>-1.5615270000125747E-2</c:v>
                </c:pt>
                <c:pt idx="441">
                  <c:v>-1.4337314998556394E-2</c:v>
                </c:pt>
                <c:pt idx="453">
                  <c:v>-1.3766395000857301E-2</c:v>
                </c:pt>
                <c:pt idx="461">
                  <c:v>-1.548919000197202E-2</c:v>
                </c:pt>
                <c:pt idx="464">
                  <c:v>-1.4204854996933136E-2</c:v>
                </c:pt>
                <c:pt idx="468">
                  <c:v>-1.4863860000332352E-2</c:v>
                </c:pt>
                <c:pt idx="470">
                  <c:v>-1.542211500054691E-2</c:v>
                </c:pt>
                <c:pt idx="471">
                  <c:v>-1.509612999507226E-2</c:v>
                </c:pt>
                <c:pt idx="493">
                  <c:v>-1.4931959995010402E-2</c:v>
                </c:pt>
                <c:pt idx="494">
                  <c:v>-1.4881959999911487E-2</c:v>
                </c:pt>
                <c:pt idx="495">
                  <c:v>-1.4781959995161742E-2</c:v>
                </c:pt>
                <c:pt idx="496">
                  <c:v>-1.4731960000062827E-2</c:v>
                </c:pt>
                <c:pt idx="497">
                  <c:v>-1.4631959995313082E-2</c:v>
                </c:pt>
                <c:pt idx="498">
                  <c:v>-1.4581960000214167E-2</c:v>
                </c:pt>
                <c:pt idx="499">
                  <c:v>-1.587209999706829E-2</c:v>
                </c:pt>
                <c:pt idx="500">
                  <c:v>-1.587209999706829E-2</c:v>
                </c:pt>
                <c:pt idx="508">
                  <c:v>-1.5343675004260149E-2</c:v>
                </c:pt>
                <c:pt idx="509">
                  <c:v>-1.5343675004260149E-2</c:v>
                </c:pt>
                <c:pt idx="510">
                  <c:v>-1.5931854999507777E-2</c:v>
                </c:pt>
                <c:pt idx="518">
                  <c:v>-1.4773504997720011E-2</c:v>
                </c:pt>
                <c:pt idx="519">
                  <c:v>-1.4773504997720011E-2</c:v>
                </c:pt>
                <c:pt idx="532">
                  <c:v>-1.5890669994405471E-2</c:v>
                </c:pt>
                <c:pt idx="533">
                  <c:v>-1.5217405001749285E-2</c:v>
                </c:pt>
                <c:pt idx="534">
                  <c:v>-1.5491419995669276E-2</c:v>
                </c:pt>
                <c:pt idx="535">
                  <c:v>-1.5250424992700573E-2</c:v>
                </c:pt>
                <c:pt idx="536">
                  <c:v>-1.5250424992700573E-2</c:v>
                </c:pt>
                <c:pt idx="537">
                  <c:v>-1.583381999807898E-2</c:v>
                </c:pt>
                <c:pt idx="538">
                  <c:v>-1.5388039995741565E-2</c:v>
                </c:pt>
                <c:pt idx="539">
                  <c:v>-1.6658114996971563E-2</c:v>
                </c:pt>
                <c:pt idx="540">
                  <c:v>-1.6293374996166676E-2</c:v>
                </c:pt>
                <c:pt idx="541">
                  <c:v>-1.8066149998048786E-2</c:v>
                </c:pt>
                <c:pt idx="542">
                  <c:v>-1.8350165097217541E-2</c:v>
                </c:pt>
                <c:pt idx="543">
                  <c:v>-1.5464855001482647E-2</c:v>
                </c:pt>
                <c:pt idx="544">
                  <c:v>-1.6216730000451207E-2</c:v>
                </c:pt>
                <c:pt idx="545">
                  <c:v>-1.6593089996604249E-2</c:v>
                </c:pt>
                <c:pt idx="546">
                  <c:v>-1.5947405001497827E-2</c:v>
                </c:pt>
                <c:pt idx="547">
                  <c:v>-1.590162499633152E-2</c:v>
                </c:pt>
                <c:pt idx="548">
                  <c:v>-1.6596839996054769E-2</c:v>
                </c:pt>
                <c:pt idx="549">
                  <c:v>-1.6596839996054769E-2</c:v>
                </c:pt>
                <c:pt idx="550">
                  <c:v>-1.4670854994619731E-2</c:v>
                </c:pt>
                <c:pt idx="551">
                  <c:v>-1.6020930001104716E-2</c:v>
                </c:pt>
                <c:pt idx="552">
                  <c:v>-1.5040929996757768E-2</c:v>
                </c:pt>
                <c:pt idx="553">
                  <c:v>-1.4990930001658853E-2</c:v>
                </c:pt>
                <c:pt idx="555">
                  <c:v>-1.7871609998110216E-2</c:v>
                </c:pt>
                <c:pt idx="556">
                  <c:v>-1.7851609998615459E-2</c:v>
                </c:pt>
                <c:pt idx="557">
                  <c:v>-1.6916224994929507E-2</c:v>
                </c:pt>
                <c:pt idx="558">
                  <c:v>-1.688622499932535E-2</c:v>
                </c:pt>
                <c:pt idx="559">
                  <c:v>-1.7963240003155079E-2</c:v>
                </c:pt>
                <c:pt idx="560">
                  <c:v>-1.7359375000523869E-2</c:v>
                </c:pt>
                <c:pt idx="561">
                  <c:v>-1.8681250003282912E-2</c:v>
                </c:pt>
                <c:pt idx="562">
                  <c:v>-1.8681250003282912E-2</c:v>
                </c:pt>
                <c:pt idx="563">
                  <c:v>-1.8651250000402797E-2</c:v>
                </c:pt>
                <c:pt idx="564">
                  <c:v>-1.8745789995591622E-2</c:v>
                </c:pt>
                <c:pt idx="565">
                  <c:v>-1.8196819997683633E-2</c:v>
                </c:pt>
                <c:pt idx="566">
                  <c:v>-1.8276180111570284E-2</c:v>
                </c:pt>
                <c:pt idx="567">
                  <c:v>-1.8746900001133326E-2</c:v>
                </c:pt>
                <c:pt idx="568">
                  <c:v>-1.8857030001527164E-2</c:v>
                </c:pt>
                <c:pt idx="569">
                  <c:v>-1.9282169996586163E-2</c:v>
                </c:pt>
                <c:pt idx="570">
                  <c:v>-1.9151399996189866E-2</c:v>
                </c:pt>
                <c:pt idx="571">
                  <c:v>-1.9151399996189866E-2</c:v>
                </c:pt>
                <c:pt idx="572">
                  <c:v>-1.9537984997441527E-2</c:v>
                </c:pt>
                <c:pt idx="573">
                  <c:v>-1.8711155003984459E-2</c:v>
                </c:pt>
                <c:pt idx="574">
                  <c:v>-1.8711155003984459E-2</c:v>
                </c:pt>
                <c:pt idx="575">
                  <c:v>-1.9202240000595339E-2</c:v>
                </c:pt>
                <c:pt idx="576">
                  <c:v>-1.9071374998020474E-2</c:v>
                </c:pt>
                <c:pt idx="577">
                  <c:v>-1.9675114999699872E-2</c:v>
                </c:pt>
                <c:pt idx="578">
                  <c:v>-2.0127834999584593E-2</c:v>
                </c:pt>
                <c:pt idx="579">
                  <c:v>-2.0607290003681555E-2</c:v>
                </c:pt>
                <c:pt idx="580">
                  <c:v>-2.0015919995785225E-2</c:v>
                </c:pt>
                <c:pt idx="581">
                  <c:v>-1.8915919994469732E-2</c:v>
                </c:pt>
                <c:pt idx="582">
                  <c:v>-1.9996970004285686E-2</c:v>
                </c:pt>
                <c:pt idx="583">
                  <c:v>-2.0787494999240153E-2</c:v>
                </c:pt>
                <c:pt idx="584">
                  <c:v>-2.1684209998056758E-2</c:v>
                </c:pt>
                <c:pt idx="585">
                  <c:v>-1.9714884998393245E-2</c:v>
                </c:pt>
                <c:pt idx="586">
                  <c:v>-1.9788899997365661E-2</c:v>
                </c:pt>
                <c:pt idx="587">
                  <c:v>-2.1212994994129986E-2</c:v>
                </c:pt>
                <c:pt idx="588">
                  <c:v>-2.2430159995565191E-2</c:v>
                </c:pt>
                <c:pt idx="589">
                  <c:v>-2.1620685001835227E-2</c:v>
                </c:pt>
                <c:pt idx="590">
                  <c:v>-2.122452999901725E-2</c:v>
                </c:pt>
                <c:pt idx="591">
                  <c:v>-2.1298544997989666E-2</c:v>
                </c:pt>
                <c:pt idx="592">
                  <c:v>-2.1470964995387476E-2</c:v>
                </c:pt>
                <c:pt idx="593">
                  <c:v>-2.1621244995913003E-2</c:v>
                </c:pt>
                <c:pt idx="594">
                  <c:v>-2.3679500001890119E-2</c:v>
                </c:pt>
                <c:pt idx="595">
                  <c:v>-2.1479499999259133E-2</c:v>
                </c:pt>
                <c:pt idx="596">
                  <c:v>-2.1770024999568705E-2</c:v>
                </c:pt>
                <c:pt idx="597">
                  <c:v>-2.3016174993244931E-2</c:v>
                </c:pt>
                <c:pt idx="598">
                  <c:v>-2.2923949996766169E-2</c:v>
                </c:pt>
                <c:pt idx="599">
                  <c:v>-2.3281359994143713E-2</c:v>
                </c:pt>
                <c:pt idx="600">
                  <c:v>-2.3922164997202344E-2</c:v>
                </c:pt>
                <c:pt idx="601">
                  <c:v>-2.2744959998817649E-2</c:v>
                </c:pt>
                <c:pt idx="602">
                  <c:v>-2.3918974999105558E-2</c:v>
                </c:pt>
                <c:pt idx="603">
                  <c:v>-2.3630700001376681E-2</c:v>
                </c:pt>
                <c:pt idx="604">
                  <c:v>-2.4840735000907443E-2</c:v>
                </c:pt>
                <c:pt idx="605">
                  <c:v>-2.6145879994146526E-2</c:v>
                </c:pt>
                <c:pt idx="606">
                  <c:v>-2.6145879994146526E-2</c:v>
                </c:pt>
                <c:pt idx="607">
                  <c:v>-2.6182839996181428E-2</c:v>
                </c:pt>
                <c:pt idx="608">
                  <c:v>-2.6598504991852678E-2</c:v>
                </c:pt>
                <c:pt idx="609">
                  <c:v>-2.6036025003122631E-2</c:v>
                </c:pt>
                <c:pt idx="610">
                  <c:v>-2.8930194996064529E-2</c:v>
                </c:pt>
                <c:pt idx="611">
                  <c:v>-2.8908899999805726E-2</c:v>
                </c:pt>
                <c:pt idx="612">
                  <c:v>-2.9778129995975178E-2</c:v>
                </c:pt>
                <c:pt idx="613">
                  <c:v>-2.9381975000433158E-2</c:v>
                </c:pt>
                <c:pt idx="614">
                  <c:v>-3.0686939993756823E-2</c:v>
                </c:pt>
                <c:pt idx="615">
                  <c:v>-3.2825485002831556E-2</c:v>
                </c:pt>
                <c:pt idx="616">
                  <c:v>-3.3833174995379522E-2</c:v>
                </c:pt>
                <c:pt idx="617">
                  <c:v>-3.2562160005909391E-2</c:v>
                </c:pt>
                <c:pt idx="618">
                  <c:v>-3.6310939998656977E-2</c:v>
                </c:pt>
                <c:pt idx="619">
                  <c:v>-3.3710939998854883E-2</c:v>
                </c:pt>
                <c:pt idx="620">
                  <c:v>-3.3836080001492519E-2</c:v>
                </c:pt>
                <c:pt idx="621">
                  <c:v>-3.3917130000190809E-2</c:v>
                </c:pt>
                <c:pt idx="622">
                  <c:v>-3.0522569999448024E-2</c:v>
                </c:pt>
                <c:pt idx="623">
                  <c:v>-3.3532795001519844E-2</c:v>
                </c:pt>
                <c:pt idx="624">
                  <c:v>-3.4665064995351713E-2</c:v>
                </c:pt>
                <c:pt idx="625">
                  <c:v>-3.6790005004149862E-2</c:v>
                </c:pt>
                <c:pt idx="626">
                  <c:v>-3.7624620003043674E-2</c:v>
                </c:pt>
                <c:pt idx="627">
                  <c:v>-3.882996499305591E-2</c:v>
                </c:pt>
                <c:pt idx="628">
                  <c:v>-4.9052009999286383E-2</c:v>
                </c:pt>
                <c:pt idx="629">
                  <c:v>-3.7893469998380169E-2</c:v>
                </c:pt>
                <c:pt idx="630">
                  <c:v>-3.7391029996797442E-2</c:v>
                </c:pt>
                <c:pt idx="631">
                  <c:v>-3.8410635002946947E-2</c:v>
                </c:pt>
                <c:pt idx="632">
                  <c:v>-4.0485294994141441E-2</c:v>
                </c:pt>
                <c:pt idx="633">
                  <c:v>-4.1085855002165772E-2</c:v>
                </c:pt>
                <c:pt idx="634">
                  <c:v>-4.2409769994264934E-2</c:v>
                </c:pt>
                <c:pt idx="635">
                  <c:v>-4.835384979378432E-2</c:v>
                </c:pt>
                <c:pt idx="636">
                  <c:v>-4.5860410005843733E-2</c:v>
                </c:pt>
                <c:pt idx="637">
                  <c:v>-4.5608249994984362E-2</c:v>
                </c:pt>
                <c:pt idx="638">
                  <c:v>-4.6516880000126548E-2</c:v>
                </c:pt>
                <c:pt idx="639">
                  <c:v>-4.5131045000744052E-2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9-4088-ABFC-0244B903AD40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  <c:pt idx="330">
                  <c:v>-1.9579329782573041E-2</c:v>
                </c:pt>
                <c:pt idx="331">
                  <c:v>-1.9323420085129328E-2</c:v>
                </c:pt>
                <c:pt idx="332">
                  <c:v>-1.8869854895456228E-2</c:v>
                </c:pt>
                <c:pt idx="333">
                  <c:v>-1.8313944776309654E-2</c:v>
                </c:pt>
                <c:pt idx="334">
                  <c:v>-1.8658034990949091E-2</c:v>
                </c:pt>
                <c:pt idx="335">
                  <c:v>-1.9202124865842052E-2</c:v>
                </c:pt>
                <c:pt idx="336">
                  <c:v>-1.8546214909292758E-2</c:v>
                </c:pt>
                <c:pt idx="338">
                  <c:v>-1.851544484088663E-2</c:v>
                </c:pt>
                <c:pt idx="342">
                  <c:v>-1.8653904837265145E-2</c:v>
                </c:pt>
                <c:pt idx="343">
                  <c:v>-1.8488519825041294E-2</c:v>
                </c:pt>
                <c:pt idx="346">
                  <c:v>-1.8281390126503538E-2</c:v>
                </c:pt>
                <c:pt idx="347">
                  <c:v>-1.8851465130865108E-2</c:v>
                </c:pt>
                <c:pt idx="348">
                  <c:v>-1.8395554841845296E-2</c:v>
                </c:pt>
                <c:pt idx="349">
                  <c:v>-1.7839645181084052E-2</c:v>
                </c:pt>
                <c:pt idx="350">
                  <c:v>-1.8513659793825354E-2</c:v>
                </c:pt>
                <c:pt idx="351">
                  <c:v>-1.8383735055977013E-2</c:v>
                </c:pt>
                <c:pt idx="352">
                  <c:v>-1.8874260000302456E-2</c:v>
                </c:pt>
                <c:pt idx="353">
                  <c:v>-1.8618349829921499E-2</c:v>
                </c:pt>
                <c:pt idx="355">
                  <c:v>-1.891122021334013E-2</c:v>
                </c:pt>
                <c:pt idx="356">
                  <c:v>-1.8357655200816225E-2</c:v>
                </c:pt>
                <c:pt idx="357">
                  <c:v>-1.8401744986476842E-2</c:v>
                </c:pt>
                <c:pt idx="358">
                  <c:v>-1.8345834949286655E-2</c:v>
                </c:pt>
                <c:pt idx="359">
                  <c:v>-1.8419850115606096E-2</c:v>
                </c:pt>
                <c:pt idx="363">
                  <c:v>-1.890559012099402E-2</c:v>
                </c:pt>
                <c:pt idx="364">
                  <c:v>-1.8049680038529914E-2</c:v>
                </c:pt>
                <c:pt idx="366">
                  <c:v>-1.8581950134830549E-2</c:v>
                </c:pt>
                <c:pt idx="367">
                  <c:v>-1.7740204944857396E-2</c:v>
                </c:pt>
                <c:pt idx="403">
                  <c:v>-1.4862475167319644E-2</c:v>
                </c:pt>
                <c:pt idx="404">
                  <c:v>-1.5306565204809885E-2</c:v>
                </c:pt>
                <c:pt idx="405">
                  <c:v>-1.5450654827873223E-2</c:v>
                </c:pt>
                <c:pt idx="406">
                  <c:v>-1.6697090017260052E-2</c:v>
                </c:pt>
                <c:pt idx="407">
                  <c:v>-1.5243525129335467E-2</c:v>
                </c:pt>
                <c:pt idx="408">
                  <c:v>-1.5687615174101666E-2</c:v>
                </c:pt>
                <c:pt idx="409">
                  <c:v>-1.5131705054955091E-2</c:v>
                </c:pt>
                <c:pt idx="411">
                  <c:v>-1.5168664802331477E-2</c:v>
                </c:pt>
                <c:pt idx="412">
                  <c:v>-1.5312754891056102E-2</c:v>
                </c:pt>
                <c:pt idx="413">
                  <c:v>-1.5656845105695538E-2</c:v>
                </c:pt>
                <c:pt idx="422">
                  <c:v>-1.5174854954238981E-2</c:v>
                </c:pt>
                <c:pt idx="423">
                  <c:v>-1.546303513168823E-2</c:v>
                </c:pt>
                <c:pt idx="424">
                  <c:v>-1.6497649943630677E-2</c:v>
                </c:pt>
                <c:pt idx="425">
                  <c:v>-1.523226493736729E-2</c:v>
                </c:pt>
                <c:pt idx="426">
                  <c:v>-1.5620444937667344E-2</c:v>
                </c:pt>
                <c:pt idx="428">
                  <c:v>-1.6222789956373163E-2</c:v>
                </c:pt>
                <c:pt idx="431">
                  <c:v>-1.415157520386856E-2</c:v>
                </c:pt>
                <c:pt idx="433">
                  <c:v>-1.398384508502204E-2</c:v>
                </c:pt>
                <c:pt idx="434">
                  <c:v>-1.4227935003873426E-2</c:v>
                </c:pt>
                <c:pt idx="435">
                  <c:v>-1.5342099883127958E-2</c:v>
                </c:pt>
                <c:pt idx="437">
                  <c:v>-1.4986189889896195E-2</c:v>
                </c:pt>
                <c:pt idx="438">
                  <c:v>-1.5562549771857448E-2</c:v>
                </c:pt>
                <c:pt idx="439">
                  <c:v>-1.484125510614831E-2</c:v>
                </c:pt>
                <c:pt idx="442">
                  <c:v>-1.4811330198426731E-2</c:v>
                </c:pt>
                <c:pt idx="443">
                  <c:v>-1.438534480985254E-2</c:v>
                </c:pt>
                <c:pt idx="444">
                  <c:v>-1.5355420073319692E-2</c:v>
                </c:pt>
                <c:pt idx="445">
                  <c:v>-1.5043599865748547E-2</c:v>
                </c:pt>
                <c:pt idx="446">
                  <c:v>-1.537586983613437E-2</c:v>
                </c:pt>
                <c:pt idx="447">
                  <c:v>-1.4445945060288068E-2</c:v>
                </c:pt>
                <c:pt idx="448">
                  <c:v>-1.4990034935181029E-2</c:v>
                </c:pt>
                <c:pt idx="449">
                  <c:v>-1.3978214985399973E-2</c:v>
                </c:pt>
                <c:pt idx="450">
                  <c:v>-1.5348290035035461E-2</c:v>
                </c:pt>
                <c:pt idx="451">
                  <c:v>-1.362230499216821E-2</c:v>
                </c:pt>
                <c:pt idx="452">
                  <c:v>-1.4692380078486167E-2</c:v>
                </c:pt>
                <c:pt idx="454">
                  <c:v>-1.5580560168018565E-2</c:v>
                </c:pt>
                <c:pt idx="455">
                  <c:v>-1.4138815065962262E-2</c:v>
                </c:pt>
                <c:pt idx="456">
                  <c:v>-1.5512829879298806E-2</c:v>
                </c:pt>
                <c:pt idx="457">
                  <c:v>-1.4582905110728461E-2</c:v>
                </c:pt>
                <c:pt idx="458">
                  <c:v>-1.5256920181855094E-2</c:v>
                </c:pt>
                <c:pt idx="459">
                  <c:v>-1.3426995079498738E-2</c:v>
                </c:pt>
                <c:pt idx="460">
                  <c:v>-1.550101010070648E-2</c:v>
                </c:pt>
                <c:pt idx="462">
                  <c:v>-1.4052134960365947E-2</c:v>
                </c:pt>
                <c:pt idx="463">
                  <c:v>-1.4296224879217334E-2</c:v>
                </c:pt>
                <c:pt idx="465">
                  <c:v>-1.3833185010298621E-2</c:v>
                </c:pt>
                <c:pt idx="466">
                  <c:v>-1.4907199874869548E-2</c:v>
                </c:pt>
                <c:pt idx="467">
                  <c:v>-1.4777275137021206E-2</c:v>
                </c:pt>
                <c:pt idx="469">
                  <c:v>-1.5500070214329753E-2</c:v>
                </c:pt>
                <c:pt idx="472">
                  <c:v>-1.5270145180693362E-2</c:v>
                </c:pt>
                <c:pt idx="473">
                  <c:v>-1.5044159925309941E-2</c:v>
                </c:pt>
                <c:pt idx="474">
                  <c:v>-1.4258324772526976E-2</c:v>
                </c:pt>
                <c:pt idx="475">
                  <c:v>-1.430241502384888E-2</c:v>
                </c:pt>
                <c:pt idx="476">
                  <c:v>-1.4446505112573504E-2</c:v>
                </c:pt>
                <c:pt idx="477">
                  <c:v>-1.4848850005364511E-2</c:v>
                </c:pt>
                <c:pt idx="478">
                  <c:v>-1.452286491257837E-2</c:v>
                </c:pt>
                <c:pt idx="479">
                  <c:v>-1.5192940220003948E-2</c:v>
                </c:pt>
                <c:pt idx="480">
                  <c:v>-1.4837030219496228E-2</c:v>
                </c:pt>
                <c:pt idx="481">
                  <c:v>-1.4925209805369377E-2</c:v>
                </c:pt>
                <c:pt idx="482">
                  <c:v>-1.4195285155437887E-2</c:v>
                </c:pt>
                <c:pt idx="483">
                  <c:v>-1.4739375030330848E-2</c:v>
                </c:pt>
                <c:pt idx="484">
                  <c:v>-1.4613390070735477E-2</c:v>
                </c:pt>
                <c:pt idx="485">
                  <c:v>-1.4027555043867324E-2</c:v>
                </c:pt>
                <c:pt idx="487">
                  <c:v>-1.427164496271871E-2</c:v>
                </c:pt>
                <c:pt idx="488">
                  <c:v>-1.4515734874294139E-2</c:v>
                </c:pt>
                <c:pt idx="489">
                  <c:v>-1.4359825006977189E-2</c:v>
                </c:pt>
                <c:pt idx="490">
                  <c:v>-1.4203915139660239E-2</c:v>
                </c:pt>
                <c:pt idx="491">
                  <c:v>-1.439444012066815E-2</c:v>
                </c:pt>
                <c:pt idx="492">
                  <c:v>-1.3877834855520632E-2</c:v>
                </c:pt>
                <c:pt idx="501">
                  <c:v>-1.5612249793775845E-2</c:v>
                </c:pt>
                <c:pt idx="502">
                  <c:v>-1.575633988250047E-2</c:v>
                </c:pt>
                <c:pt idx="503">
                  <c:v>-1.6000429801351856E-2</c:v>
                </c:pt>
                <c:pt idx="504">
                  <c:v>-1.5644519808120094E-2</c:v>
                </c:pt>
                <c:pt idx="505">
                  <c:v>-1.500277520972304E-2</c:v>
                </c:pt>
                <c:pt idx="506">
                  <c:v>-1.5581480191031005E-2</c:v>
                </c:pt>
                <c:pt idx="507">
                  <c:v>-1.5425569858052768E-2</c:v>
                </c:pt>
                <c:pt idx="511">
                  <c:v>-1.5582980136969127E-2</c:v>
                </c:pt>
                <c:pt idx="512">
                  <c:v>-1.4953054851503111E-2</c:v>
                </c:pt>
                <c:pt idx="513">
                  <c:v>-1.5627069929905701E-2</c:v>
                </c:pt>
                <c:pt idx="514">
                  <c:v>-1.539714489626931E-2</c:v>
                </c:pt>
                <c:pt idx="515">
                  <c:v>-1.5871159848757088E-2</c:v>
                </c:pt>
                <c:pt idx="516">
                  <c:v>-1.5341234859079123E-2</c:v>
                </c:pt>
                <c:pt idx="517">
                  <c:v>-1.5185324984486215E-2</c:v>
                </c:pt>
                <c:pt idx="520">
                  <c:v>-1.5017594872915652E-2</c:v>
                </c:pt>
                <c:pt idx="521">
                  <c:v>-1.5161684961640276E-2</c:v>
                </c:pt>
                <c:pt idx="522">
                  <c:v>-1.6019940143451095E-2</c:v>
                </c:pt>
                <c:pt idx="523">
                  <c:v>-1.58640298031969E-2</c:v>
                </c:pt>
                <c:pt idx="524">
                  <c:v>-1.5234104990668129E-2</c:v>
                </c:pt>
                <c:pt idx="525">
                  <c:v>-1.5708119935879949E-2</c:v>
                </c:pt>
                <c:pt idx="526">
                  <c:v>-1.5345079904363956E-2</c:v>
                </c:pt>
                <c:pt idx="527">
                  <c:v>-1.5289169867173769E-2</c:v>
                </c:pt>
                <c:pt idx="529">
                  <c:v>-1.5503334878303576E-2</c:v>
                </c:pt>
                <c:pt idx="530">
                  <c:v>-1.5277350081305485E-2</c:v>
                </c:pt>
                <c:pt idx="531">
                  <c:v>-1.5191515136393718E-2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9-4088-ABFC-0244B903AD40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9-4088-ABFC-0244B903AD40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F9-4088-ABFC-0244B903AD40}"/>
            </c:ext>
          </c:extLst>
        </c:ser>
        <c:ser>
          <c:idx val="8"/>
          <c:order val="7"/>
          <c:tx>
            <c:strRef>
              <c:f>'Active 5'!$AA$20</c:f>
              <c:strCache>
                <c:ptCount val="1"/>
                <c:pt idx="0">
                  <c:v>Q+S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 formatCode="0.0000">
                  <c:v>53997.632000000216</c:v>
                </c:pt>
                <c:pt idx="331" formatCode="0.0000">
                  <c:v>53998.656299999915</c:v>
                </c:pt>
                <c:pt idx="332" formatCode="0.0000">
                  <c:v>54003.606300000101</c:v>
                </c:pt>
                <c:pt idx="333" formatCode="0.0000">
                  <c:v>54004.630900000222</c:v>
                </c:pt>
                <c:pt idx="334" formatCode="0.0000">
                  <c:v>54005.654600000009</c:v>
                </c:pt>
                <c:pt idx="335" formatCode="0.0000">
                  <c:v>54006.678100000136</c:v>
                </c:pt>
                <c:pt idx="336" formatCode="0.0000">
                  <c:v>54007.702800000086</c:v>
                </c:pt>
                <c:pt idx="337">
                  <c:v>54015.724300000002</c:v>
                </c:pt>
                <c:pt idx="338" formatCode="0.0000">
                  <c:v>54021.698100000154</c:v>
                </c:pt>
                <c:pt idx="339">
                  <c:v>54022.550799999997</c:v>
                </c:pt>
                <c:pt idx="340">
                  <c:v>54026.4781</c:v>
                </c:pt>
                <c:pt idx="341">
                  <c:v>54035.522400000002</c:v>
                </c:pt>
                <c:pt idx="342" formatCode="0.0000">
                  <c:v>54049.688500000164</c:v>
                </c:pt>
                <c:pt idx="343" formatCode="0.0000">
                  <c:v>54056.686300000176</c:v>
                </c:pt>
                <c:pt idx="344">
                  <c:v>54057.3698</c:v>
                </c:pt>
                <c:pt idx="345">
                  <c:v>54057.3698</c:v>
                </c:pt>
                <c:pt idx="346" formatCode="0.0000">
                  <c:v>54066.585599999875</c:v>
                </c:pt>
                <c:pt idx="347" formatCode="0.0000">
                  <c:v>54067.438399999868</c:v>
                </c:pt>
                <c:pt idx="348" formatCode="0.0000">
                  <c:v>54068.462900000159</c:v>
                </c:pt>
                <c:pt idx="349" formatCode="0.0000">
                  <c:v>54069.487499999814</c:v>
                </c:pt>
                <c:pt idx="350" formatCode="0.0000">
                  <c:v>54069.657500000205</c:v>
                </c:pt>
                <c:pt idx="351" formatCode="0.0000">
                  <c:v>54070.51099999994</c:v>
                </c:pt>
                <c:pt idx="352" formatCode="0.0000">
                  <c:v>54076.484100000001</c:v>
                </c:pt>
                <c:pt idx="353" formatCode="0.0000">
                  <c:v>54077.508400000166</c:v>
                </c:pt>
                <c:pt idx="354">
                  <c:v>54084.507100000003</c:v>
                </c:pt>
                <c:pt idx="355" formatCode="0.0000">
                  <c:v>54087.407199999783</c:v>
                </c:pt>
                <c:pt idx="356" formatCode="0.0000">
                  <c:v>54092.3572999998</c:v>
                </c:pt>
                <c:pt idx="357" formatCode="0.0000">
                  <c:v>54093.381300000008</c:v>
                </c:pt>
                <c:pt idx="358" formatCode="0.0000">
                  <c:v>54094.405400000047</c:v>
                </c:pt>
                <c:pt idx="359" formatCode="0.0000">
                  <c:v>54094.575999999885</c:v>
                </c:pt>
                <c:pt idx="360">
                  <c:v>54095.6005</c:v>
                </c:pt>
                <c:pt idx="361">
                  <c:v>54097.652000000002</c:v>
                </c:pt>
                <c:pt idx="362">
                  <c:v>54108.2304</c:v>
                </c:pt>
                <c:pt idx="363" formatCode="0.0000">
                  <c:v>54114.37369999988</c:v>
                </c:pt>
                <c:pt idx="364" formatCode="0.0000">
                  <c:v>54115.398599999957</c:v>
                </c:pt>
                <c:pt idx="365">
                  <c:v>54116.422200000001</c:v>
                </c:pt>
                <c:pt idx="366" formatCode="0.0000">
                  <c:v>54118.470199999865</c:v>
                </c:pt>
                <c:pt idx="367" formatCode="0.0000">
                  <c:v>54121.372500000056</c:v>
                </c:pt>
                <c:pt idx="368">
                  <c:v>54135.537400000001</c:v>
                </c:pt>
                <c:pt idx="369">
                  <c:v>54338.811699999998</c:v>
                </c:pt>
                <c:pt idx="370">
                  <c:v>54355.878900000003</c:v>
                </c:pt>
                <c:pt idx="371">
                  <c:v>54388.818399999996</c:v>
                </c:pt>
                <c:pt idx="372">
                  <c:v>54388.989300000001</c:v>
                </c:pt>
                <c:pt idx="373">
                  <c:v>54389.500699999997</c:v>
                </c:pt>
                <c:pt idx="374">
                  <c:v>54389.500699999997</c:v>
                </c:pt>
                <c:pt idx="375">
                  <c:v>54389.500899999999</c:v>
                </c:pt>
                <c:pt idx="376">
                  <c:v>54421.758800000003</c:v>
                </c:pt>
                <c:pt idx="377">
                  <c:v>54462.550199999998</c:v>
                </c:pt>
                <c:pt idx="378">
                  <c:v>54506.242769999997</c:v>
                </c:pt>
                <c:pt idx="379">
                  <c:v>54506.2428</c:v>
                </c:pt>
                <c:pt idx="380">
                  <c:v>54506.243470000001</c:v>
                </c:pt>
                <c:pt idx="381">
                  <c:v>54506.243499999997</c:v>
                </c:pt>
                <c:pt idx="382">
                  <c:v>54508.290300000001</c:v>
                </c:pt>
                <c:pt idx="383">
                  <c:v>54509.314570000002</c:v>
                </c:pt>
                <c:pt idx="384">
                  <c:v>54509.314599999998</c:v>
                </c:pt>
                <c:pt idx="385">
                  <c:v>54509.31467</c:v>
                </c:pt>
                <c:pt idx="386">
                  <c:v>54509.31467</c:v>
                </c:pt>
                <c:pt idx="387">
                  <c:v>54509.314700000003</c:v>
                </c:pt>
                <c:pt idx="388">
                  <c:v>54509.314700000003</c:v>
                </c:pt>
                <c:pt idx="389">
                  <c:v>54708.833500000001</c:v>
                </c:pt>
                <c:pt idx="390">
                  <c:v>54781.710899999998</c:v>
                </c:pt>
                <c:pt idx="391">
                  <c:v>54797.753799999999</c:v>
                </c:pt>
                <c:pt idx="392">
                  <c:v>54803.389000000003</c:v>
                </c:pt>
                <c:pt idx="393">
                  <c:v>54824.037799999998</c:v>
                </c:pt>
                <c:pt idx="394">
                  <c:v>54829.673900000002</c:v>
                </c:pt>
                <c:pt idx="395">
                  <c:v>54830.353799999997</c:v>
                </c:pt>
                <c:pt idx="396">
                  <c:v>55094.554300000003</c:v>
                </c:pt>
                <c:pt idx="397">
                  <c:v>55101.555200000003</c:v>
                </c:pt>
                <c:pt idx="398">
                  <c:v>55116.7448</c:v>
                </c:pt>
                <c:pt idx="399">
                  <c:v>55116.9156</c:v>
                </c:pt>
                <c:pt idx="400">
                  <c:v>55142.0049</c:v>
                </c:pt>
                <c:pt idx="401">
                  <c:v>55142.1754</c:v>
                </c:pt>
                <c:pt idx="402">
                  <c:v>55142.345000000001</c:v>
                </c:pt>
                <c:pt idx="403" formatCode="0.0000">
                  <c:v>55148.491599999834</c:v>
                </c:pt>
                <c:pt idx="404" formatCode="0.0000">
                  <c:v>55149.515199999791</c:v>
                </c:pt>
                <c:pt idx="405" formatCode="0.0000">
                  <c:v>55150.539100000169</c:v>
                </c:pt>
                <c:pt idx="406" formatCode="0.0000">
                  <c:v>55155.487399999984</c:v>
                </c:pt>
                <c:pt idx="407" formatCode="0.0000">
                  <c:v>55160.438399999868</c:v>
                </c:pt>
                <c:pt idx="408" formatCode="0.0000">
                  <c:v>55161.461999999825</c:v>
                </c:pt>
                <c:pt idx="409" formatCode="0.0000">
                  <c:v>55162.486599999946</c:v>
                </c:pt>
                <c:pt idx="410">
                  <c:v>55171.872499999998</c:v>
                </c:pt>
                <c:pt idx="411" formatCode="0.0000">
                  <c:v>55173.409700000193</c:v>
                </c:pt>
                <c:pt idx="412" formatCode="0.0000">
                  <c:v>55174.433600000106</c:v>
                </c:pt>
                <c:pt idx="413" formatCode="0.0000">
                  <c:v>55175.457299999893</c:v>
                </c:pt>
                <c:pt idx="414">
                  <c:v>55175.457699999999</c:v>
                </c:pt>
                <c:pt idx="415">
                  <c:v>55175.458400000003</c:v>
                </c:pt>
                <c:pt idx="416">
                  <c:v>55175.4594</c:v>
                </c:pt>
                <c:pt idx="417">
                  <c:v>55175.4594</c:v>
                </c:pt>
                <c:pt idx="418">
                  <c:v>55175.627</c:v>
                </c:pt>
                <c:pt idx="419">
                  <c:v>55175.628599999996</c:v>
                </c:pt>
                <c:pt idx="420">
                  <c:v>55186.380700000002</c:v>
                </c:pt>
                <c:pt idx="421">
                  <c:v>55192.695</c:v>
                </c:pt>
                <c:pt idx="422" formatCode="0.0000">
                  <c:v>55198.328100000042</c:v>
                </c:pt>
                <c:pt idx="423" formatCode="0.0000">
                  <c:v>55200.375899999868</c:v>
                </c:pt>
                <c:pt idx="424" formatCode="0.0000">
                  <c:v>55207.372500000056</c:v>
                </c:pt>
                <c:pt idx="425" formatCode="0.0000">
                  <c:v>55214.371400000062</c:v>
                </c:pt>
                <c:pt idx="426" formatCode="0.0000">
                  <c:v>55216.419100000057</c:v>
                </c:pt>
                <c:pt idx="427">
                  <c:v>55219.320200000002</c:v>
                </c:pt>
                <c:pt idx="428" formatCode="0.0000">
                  <c:v>55220.344000000041</c:v>
                </c:pt>
                <c:pt idx="429">
                  <c:v>55259.599099999999</c:v>
                </c:pt>
                <c:pt idx="430">
                  <c:v>55453.485000000001</c:v>
                </c:pt>
                <c:pt idx="431" formatCode="0.0000">
                  <c:v>55479.599899999797</c:v>
                </c:pt>
                <c:pt idx="432">
                  <c:v>55480.4519</c:v>
                </c:pt>
                <c:pt idx="433" formatCode="0.0000">
                  <c:v>55482.672199999914</c:v>
                </c:pt>
                <c:pt idx="434" formatCode="0.0000">
                  <c:v>55483.695999999996</c:v>
                </c:pt>
                <c:pt idx="435" formatCode="0.0000">
                  <c:v>55485.572300000116</c:v>
                </c:pt>
                <c:pt idx="436">
                  <c:v>55485.744299999998</c:v>
                </c:pt>
                <c:pt idx="437" formatCode="0.0000">
                  <c:v>55486.596700000111</c:v>
                </c:pt>
                <c:pt idx="438" formatCode="0.0000">
                  <c:v>55490.692300000228</c:v>
                </c:pt>
                <c:pt idx="439" formatCode="0.0000">
                  <c:v>55498.714699999895</c:v>
                </c:pt>
                <c:pt idx="440">
                  <c:v>55498.884599999998</c:v>
                </c:pt>
                <c:pt idx="441">
                  <c:v>55499.397900000004</c:v>
                </c:pt>
                <c:pt idx="442" formatCode="0.0000">
                  <c:v>55499.5680999998</c:v>
                </c:pt>
                <c:pt idx="443" formatCode="0.0000">
                  <c:v>55499.739200000186</c:v>
                </c:pt>
                <c:pt idx="444" formatCode="0.0000">
                  <c:v>55500.591599999927</c:v>
                </c:pt>
                <c:pt idx="445" formatCode="0.0000">
                  <c:v>55502.64000000013</c:v>
                </c:pt>
                <c:pt idx="446" formatCode="0.0000">
                  <c:v>55505.711800000165</c:v>
                </c:pt>
                <c:pt idx="447" formatCode="0.0000">
                  <c:v>55506.566099999938</c:v>
                </c:pt>
                <c:pt idx="448" formatCode="0.0000">
                  <c:v>55507.589600000065</c:v>
                </c:pt>
                <c:pt idx="449" formatCode="0.0000">
                  <c:v>55509.63870000001</c:v>
                </c:pt>
                <c:pt idx="450" formatCode="0.0000">
                  <c:v>55510.490699999966</c:v>
                </c:pt>
                <c:pt idx="451" formatCode="0.0000">
                  <c:v>55510.663100000005</c:v>
                </c:pt>
                <c:pt idx="452" formatCode="0.0000">
                  <c:v>55511.515399999917</c:v>
                </c:pt>
                <c:pt idx="453">
                  <c:v>55511.686999999998</c:v>
                </c:pt>
                <c:pt idx="454" formatCode="0.0000">
                  <c:v>55513.56259999983</c:v>
                </c:pt>
                <c:pt idx="455" formatCode="0.0000">
                  <c:v>55516.465499999933</c:v>
                </c:pt>
                <c:pt idx="456" formatCode="0.0000">
                  <c:v>55516.634800000116</c:v>
                </c:pt>
                <c:pt idx="457" formatCode="0.0000">
                  <c:v>55517.48909999989</c:v>
                </c:pt>
                <c:pt idx="458" formatCode="0.0000">
                  <c:v>55517.659099999815</c:v>
                </c:pt>
                <c:pt idx="459" formatCode="0.0000">
                  <c:v>55518.514299999923</c:v>
                </c:pt>
                <c:pt idx="460" formatCode="0.0000">
                  <c:v>55518.682899999898</c:v>
                </c:pt>
                <c:pt idx="461">
                  <c:v>55520.731</c:v>
                </c:pt>
                <c:pt idx="462" formatCode="0.0000">
                  <c:v>55531.484900000039</c:v>
                </c:pt>
                <c:pt idx="463" formatCode="0.0000">
                  <c:v>55532.508700000122</c:v>
                </c:pt>
                <c:pt idx="464">
                  <c:v>55539.677100000001</c:v>
                </c:pt>
                <c:pt idx="465" formatCode="0.0000">
                  <c:v>55543.432299999986</c:v>
                </c:pt>
                <c:pt idx="466" formatCode="0.0000">
                  <c:v>55543.601900000125</c:v>
                </c:pt>
                <c:pt idx="467" formatCode="0.0000">
                  <c:v>55544.455399999861</c:v>
                </c:pt>
                <c:pt idx="468">
                  <c:v>55551.111599999997</c:v>
                </c:pt>
                <c:pt idx="469" formatCode="0.0000">
                  <c:v>55553.500399999786</c:v>
                </c:pt>
                <c:pt idx="470">
                  <c:v>55554.012499999997</c:v>
                </c:pt>
                <c:pt idx="471">
                  <c:v>55554.183499999999</c:v>
                </c:pt>
                <c:pt idx="472" formatCode="0.0000">
                  <c:v>55554.353999999817</c:v>
                </c:pt>
                <c:pt idx="473" formatCode="0.0000">
                  <c:v>55554.524900000077</c:v>
                </c:pt>
                <c:pt idx="474" formatCode="0.0000">
                  <c:v>55556.403100000229</c:v>
                </c:pt>
                <c:pt idx="475" formatCode="0.0000">
                  <c:v>55557.427099999972</c:v>
                </c:pt>
                <c:pt idx="476" formatCode="0.0000">
                  <c:v>55558.450999999885</c:v>
                </c:pt>
                <c:pt idx="477" formatCode="0.0000">
                  <c:v>55562.376099999994</c:v>
                </c:pt>
                <c:pt idx="478" formatCode="0.0000">
                  <c:v>55562.547100000083</c:v>
                </c:pt>
                <c:pt idx="479" formatCode="0.0000">
                  <c:v>55563.399799999781</c:v>
                </c:pt>
                <c:pt idx="480" formatCode="0.0000">
                  <c:v>55564.424199999776</c:v>
                </c:pt>
                <c:pt idx="481" formatCode="0.0000">
                  <c:v>55566.472200000193</c:v>
                </c:pt>
                <c:pt idx="482" formatCode="0.0000">
                  <c:v>55567.326299999841</c:v>
                </c:pt>
                <c:pt idx="483" formatCode="0.0000">
                  <c:v>55568.349799999967</c:v>
                </c:pt>
                <c:pt idx="484" formatCode="0.0000">
                  <c:v>55568.520599999931</c:v>
                </c:pt>
                <c:pt idx="485" formatCode="0.0000">
                  <c:v>55570.398599999957</c:v>
                </c:pt>
                <c:pt idx="486">
                  <c:v>55570.569000000003</c:v>
                </c:pt>
                <c:pt idx="487" formatCode="0.0000">
                  <c:v>55571.422400000039</c:v>
                </c:pt>
                <c:pt idx="488" formatCode="0.0000">
                  <c:v>55572.446200000122</c:v>
                </c:pt>
                <c:pt idx="489" formatCode="0.0000">
                  <c:v>55573.470399999991</c:v>
                </c:pt>
                <c:pt idx="490" formatCode="0.0000">
                  <c:v>55574.49459999986</c:v>
                </c:pt>
                <c:pt idx="491" formatCode="0.0000">
                  <c:v>55580.467999999877</c:v>
                </c:pt>
                <c:pt idx="492" formatCode="0.0000">
                  <c:v>55596.341200000141</c:v>
                </c:pt>
                <c:pt idx="493">
                  <c:v>55643.275500000003</c:v>
                </c:pt>
                <c:pt idx="494">
                  <c:v>55643.275549999998</c:v>
                </c:pt>
                <c:pt idx="495">
                  <c:v>55643.275650000003</c:v>
                </c:pt>
                <c:pt idx="496">
                  <c:v>55643.275699999998</c:v>
                </c:pt>
                <c:pt idx="497">
                  <c:v>55643.275800000003</c:v>
                </c:pt>
                <c:pt idx="498">
                  <c:v>55643.275849999998</c:v>
                </c:pt>
                <c:pt idx="499">
                  <c:v>55826.919800000003</c:v>
                </c:pt>
                <c:pt idx="500">
                  <c:v>55826.919800000003</c:v>
                </c:pt>
                <c:pt idx="501" formatCode="0.0000">
                  <c:v>55828.626800000202</c:v>
                </c:pt>
                <c:pt idx="502" formatCode="0.0000">
                  <c:v>55829.650700000115</c:v>
                </c:pt>
                <c:pt idx="503" formatCode="0.0000">
                  <c:v>55830.674500000197</c:v>
                </c:pt>
                <c:pt idx="504" formatCode="0.0000">
                  <c:v>55831.698900000192</c:v>
                </c:pt>
                <c:pt idx="505" formatCode="0.0000">
                  <c:v>55834.600999999791</c:v>
                </c:pt>
                <c:pt idx="506" formatCode="0.0000">
                  <c:v>55842.622099999804</c:v>
                </c:pt>
                <c:pt idx="507" formatCode="0.0000">
                  <c:v>55843.646300000139</c:v>
                </c:pt>
                <c:pt idx="508">
                  <c:v>55844.841099999998</c:v>
                </c:pt>
                <c:pt idx="509">
                  <c:v>55844.841099999998</c:v>
                </c:pt>
                <c:pt idx="510">
                  <c:v>55846.888599999998</c:v>
                </c:pt>
                <c:pt idx="511" formatCode="0.0000">
                  <c:v>55859.689499999862</c:v>
                </c:pt>
                <c:pt idx="512" formatCode="0.0000">
                  <c:v>55860.543500000145</c:v>
                </c:pt>
                <c:pt idx="513" formatCode="0.0000">
                  <c:v>55860.713500000071</c:v>
                </c:pt>
                <c:pt idx="514" formatCode="0.0000">
                  <c:v>55861.567100000102</c:v>
                </c:pt>
                <c:pt idx="515" formatCode="0.0000">
                  <c:v>55861.737300000153</c:v>
                </c:pt>
                <c:pt idx="516" formatCode="0.0000">
                  <c:v>55862.591200000141</c:v>
                </c:pt>
                <c:pt idx="517" formatCode="0.0000">
                  <c:v>55863.61540000001</c:v>
                </c:pt>
                <c:pt idx="518">
                  <c:v>55865.6639</c:v>
                </c:pt>
                <c:pt idx="519">
                  <c:v>55865.6639</c:v>
                </c:pt>
                <c:pt idx="520" formatCode="0.0000">
                  <c:v>55866.687700000126</c:v>
                </c:pt>
                <c:pt idx="521" formatCode="0.0000">
                  <c:v>55867.711600000039</c:v>
                </c:pt>
                <c:pt idx="522" formatCode="0.0000">
                  <c:v>55870.612199999858</c:v>
                </c:pt>
                <c:pt idx="523" formatCode="0.0000">
                  <c:v>55871.636400000192</c:v>
                </c:pt>
                <c:pt idx="524" formatCode="0.0000">
                  <c:v>55872.49040000001</c:v>
                </c:pt>
                <c:pt idx="525" formatCode="0.0000">
                  <c:v>55872.660600000061</c:v>
                </c:pt>
                <c:pt idx="526" formatCode="0.0000">
                  <c:v>55883.584100000095</c:v>
                </c:pt>
                <c:pt idx="527" formatCode="0.0000">
                  <c:v>55884.608200000133</c:v>
                </c:pt>
                <c:pt idx="528">
                  <c:v>55885.627</c:v>
                </c:pt>
                <c:pt idx="529" formatCode="0.0000">
                  <c:v>55886.485400000121</c:v>
                </c:pt>
                <c:pt idx="530" formatCode="0.0000">
                  <c:v>55886.656299999915</c:v>
                </c:pt>
                <c:pt idx="531" formatCode="0.0000">
                  <c:v>55888.533799999859</c:v>
                </c:pt>
                <c:pt idx="532">
                  <c:v>55901.675000000003</c:v>
                </c:pt>
                <c:pt idx="533">
                  <c:v>55910.038699999997</c:v>
                </c:pt>
                <c:pt idx="534">
                  <c:v>55910.2091</c:v>
                </c:pt>
                <c:pt idx="535">
                  <c:v>55921.644500000002</c:v>
                </c:pt>
                <c:pt idx="536">
                  <c:v>55921.644500000002</c:v>
                </c:pt>
                <c:pt idx="537">
                  <c:v>55937.516600000003</c:v>
                </c:pt>
                <c:pt idx="538">
                  <c:v>55962.7768</c:v>
                </c:pt>
                <c:pt idx="539">
                  <c:v>55963.628900000003</c:v>
                </c:pt>
                <c:pt idx="540">
                  <c:v>56182.774700000002</c:v>
                </c:pt>
                <c:pt idx="541">
                  <c:v>56214.34762</c:v>
                </c:pt>
                <c:pt idx="542">
                  <c:v>56214.518009999898</c:v>
                </c:pt>
                <c:pt idx="543">
                  <c:v>56222.371899999998</c:v>
                </c:pt>
                <c:pt idx="544">
                  <c:v>56243.705399999999</c:v>
                </c:pt>
                <c:pt idx="545">
                  <c:v>56247.801200000002</c:v>
                </c:pt>
                <c:pt idx="546">
                  <c:v>56251.385999999999</c:v>
                </c:pt>
                <c:pt idx="547">
                  <c:v>56276.645799999998</c:v>
                </c:pt>
                <c:pt idx="548">
                  <c:v>56290.469700000001</c:v>
                </c:pt>
                <c:pt idx="549">
                  <c:v>56290.469700000001</c:v>
                </c:pt>
                <c:pt idx="550">
                  <c:v>56290.6423</c:v>
                </c:pt>
                <c:pt idx="551">
                  <c:v>56291.494319999998</c:v>
                </c:pt>
                <c:pt idx="552">
                  <c:v>56291.495300000002</c:v>
                </c:pt>
                <c:pt idx="553">
                  <c:v>56291.495349999997</c:v>
                </c:pt>
                <c:pt idx="554">
                  <c:v>56365.56</c:v>
                </c:pt>
                <c:pt idx="555">
                  <c:v>56549.551579999999</c:v>
                </c:pt>
                <c:pt idx="556">
                  <c:v>56549.551599999999</c:v>
                </c:pt>
                <c:pt idx="557">
                  <c:v>56556.550170000002</c:v>
                </c:pt>
                <c:pt idx="558">
                  <c:v>56556.550199999998</c:v>
                </c:pt>
                <c:pt idx="559">
                  <c:v>56590.854599999999</c:v>
                </c:pt>
                <c:pt idx="560">
                  <c:v>56592.39127</c:v>
                </c:pt>
                <c:pt idx="561">
                  <c:v>56613.724199999997</c:v>
                </c:pt>
                <c:pt idx="562">
                  <c:v>56613.724199999997</c:v>
                </c:pt>
                <c:pt idx="563">
                  <c:v>56613.72423</c:v>
                </c:pt>
                <c:pt idx="564">
                  <c:v>56619.868399999999</c:v>
                </c:pt>
                <c:pt idx="565">
                  <c:v>56654.345099999999</c:v>
                </c:pt>
                <c:pt idx="566">
                  <c:v>56692.575999999885</c:v>
                </c:pt>
                <c:pt idx="567">
                  <c:v>56905.576699999998</c:v>
                </c:pt>
                <c:pt idx="568">
                  <c:v>56929.812299999998</c:v>
                </c:pt>
                <c:pt idx="569">
                  <c:v>56942.783100000001</c:v>
                </c:pt>
                <c:pt idx="570">
                  <c:v>56956.7785</c:v>
                </c:pt>
                <c:pt idx="571">
                  <c:v>56956.7785</c:v>
                </c:pt>
                <c:pt idx="572">
                  <c:v>56963.434399999998</c:v>
                </c:pt>
                <c:pt idx="573">
                  <c:v>56976.747799999997</c:v>
                </c:pt>
                <c:pt idx="574">
                  <c:v>56976.747799999997</c:v>
                </c:pt>
                <c:pt idx="575">
                  <c:v>57034.605799999998</c:v>
                </c:pt>
                <c:pt idx="576">
                  <c:v>57070.2768</c:v>
                </c:pt>
                <c:pt idx="577">
                  <c:v>57294.883199999997</c:v>
                </c:pt>
                <c:pt idx="578">
                  <c:v>57303.075100000002</c:v>
                </c:pt>
                <c:pt idx="579">
                  <c:v>57319.63</c:v>
                </c:pt>
                <c:pt idx="580">
                  <c:v>57326.798900000002</c:v>
                </c:pt>
                <c:pt idx="581" formatCode="0.000">
                  <c:v>57326.8</c:v>
                </c:pt>
                <c:pt idx="582">
                  <c:v>57338.746099999997</c:v>
                </c:pt>
                <c:pt idx="583">
                  <c:v>57344.7189</c:v>
                </c:pt>
                <c:pt idx="584">
                  <c:v>57375.61</c:v>
                </c:pt>
                <c:pt idx="585">
                  <c:v>57383.292300000001</c:v>
                </c:pt>
                <c:pt idx="586">
                  <c:v>57383.462899999999</c:v>
                </c:pt>
                <c:pt idx="587">
                  <c:v>57634.864300000001</c:v>
                </c:pt>
                <c:pt idx="588">
                  <c:v>57670.8753</c:v>
                </c:pt>
                <c:pt idx="589">
                  <c:v>57676.849699999999</c:v>
                </c:pt>
                <c:pt idx="590">
                  <c:v>57697.843000000001</c:v>
                </c:pt>
                <c:pt idx="591">
                  <c:v>57698.013599999998</c:v>
                </c:pt>
                <c:pt idx="592">
                  <c:v>57702.792300000001</c:v>
                </c:pt>
                <c:pt idx="593">
                  <c:v>57728.734600000003</c:v>
                </c:pt>
                <c:pt idx="594">
                  <c:v>57731.633999999998</c:v>
                </c:pt>
                <c:pt idx="595">
                  <c:v>57731.636200000001</c:v>
                </c:pt>
                <c:pt idx="596">
                  <c:v>57737.609499999999</c:v>
                </c:pt>
                <c:pt idx="597">
                  <c:v>57807.584600000002</c:v>
                </c:pt>
                <c:pt idx="598">
                  <c:v>58009.833400000003</c:v>
                </c:pt>
                <c:pt idx="599">
                  <c:v>58025.876400000001</c:v>
                </c:pt>
                <c:pt idx="600">
                  <c:v>58057.791799999999</c:v>
                </c:pt>
                <c:pt idx="601">
                  <c:v>58066.8387</c:v>
                </c:pt>
                <c:pt idx="602" formatCode="0.0000">
                  <c:v>58067.008199999997</c:v>
                </c:pt>
                <c:pt idx="603">
                  <c:v>58086.635999999999</c:v>
                </c:pt>
                <c:pt idx="604">
                  <c:v>58132.5461</c:v>
                </c:pt>
                <c:pt idx="605">
                  <c:v>58395.894800000002</c:v>
                </c:pt>
                <c:pt idx="606" formatCode="0.00000">
                  <c:v>58395.894800000002</c:v>
                </c:pt>
                <c:pt idx="607">
                  <c:v>58406.817900000002</c:v>
                </c:pt>
                <c:pt idx="608">
                  <c:v>58425.762300000002</c:v>
                </c:pt>
                <c:pt idx="609">
                  <c:v>58488.570899999999</c:v>
                </c:pt>
                <c:pt idx="610" formatCode="0.00000">
                  <c:v>58740.824200000003</c:v>
                </c:pt>
                <c:pt idx="611" formatCode="0.00000">
                  <c:v>58748.8459</c:v>
                </c:pt>
                <c:pt idx="612" formatCode="0.00000">
                  <c:v>58762.840300000003</c:v>
                </c:pt>
                <c:pt idx="613">
                  <c:v>58783.833599999998</c:v>
                </c:pt>
                <c:pt idx="614" formatCode="0.00000">
                  <c:v>58908.595000000001</c:v>
                </c:pt>
                <c:pt idx="615" formatCode="0.00000">
                  <c:v>59096.846299999997</c:v>
                </c:pt>
                <c:pt idx="616" formatCode="0.00000">
                  <c:v>59138.831100000003</c:v>
                </c:pt>
                <c:pt idx="617" formatCode="0.00000">
                  <c:v>59172.796499999997</c:v>
                </c:pt>
                <c:pt idx="618" formatCode="0.00000">
                  <c:v>59181.667800000003</c:v>
                </c:pt>
                <c:pt idx="619" formatCode="0.00000">
                  <c:v>59181.670400000003</c:v>
                </c:pt>
                <c:pt idx="620" formatCode="0.00000">
                  <c:v>59194.641499999998</c:v>
                </c:pt>
                <c:pt idx="621" formatCode="0.00000">
                  <c:v>59206.588600000003</c:v>
                </c:pt>
                <c:pt idx="622" formatCode="0.00000">
                  <c:v>59222.976699999999</c:v>
                </c:pt>
                <c:pt idx="623" formatCode="0.00000">
                  <c:v>59225.533799999997</c:v>
                </c:pt>
                <c:pt idx="624">
                  <c:v>59228.604800000001</c:v>
                </c:pt>
                <c:pt idx="625" formatCode="0.00000">
                  <c:v>59466.863599999997</c:v>
                </c:pt>
                <c:pt idx="626" formatCode="0.00000">
                  <c:v>59473.860399999998</c:v>
                </c:pt>
                <c:pt idx="627" formatCode="0.0000">
                  <c:v>59511.919500000004</c:v>
                </c:pt>
                <c:pt idx="628" formatCode="0.00000">
                  <c:v>59512.421300000002</c:v>
                </c:pt>
                <c:pt idx="629" formatCode="0.00000">
                  <c:v>59574.557800000002</c:v>
                </c:pt>
                <c:pt idx="630" formatCode="0.00000">
                  <c:v>59592.308400000002</c:v>
                </c:pt>
                <c:pt idx="631" formatCode="0.00000">
                  <c:v>59610.569499999998</c:v>
                </c:pt>
                <c:pt idx="632" formatCode="0.00000">
                  <c:v>59822.885900000001</c:v>
                </c:pt>
                <c:pt idx="633" formatCode="0.00000">
                  <c:v>59874.770199999999</c:v>
                </c:pt>
                <c:pt idx="634">
                  <c:v>59987.5844</c:v>
                </c:pt>
                <c:pt idx="635" formatCode="0.00000">
                  <c:v>60170.541000000201</c:v>
                </c:pt>
                <c:pt idx="636">
                  <c:v>60290.697999999997</c:v>
                </c:pt>
                <c:pt idx="637">
                  <c:v>60334.390800000001</c:v>
                </c:pt>
                <c:pt idx="638">
                  <c:v>60341.558199999999</c:v>
                </c:pt>
                <c:pt idx="639" formatCode="0.0000000">
                  <c:v>60343.436999999998</c:v>
                </c:pt>
              </c:numCache>
            </c:numRef>
          </c:xVal>
          <c:yVal>
            <c:numRef>
              <c:f>'Active 5'!$AA$21:$AA$905</c:f>
              <c:numCache>
                <c:formatCode>General</c:formatCode>
                <c:ptCount val="885"/>
                <c:pt idx="0">
                  <c:v>-1.9151869035358426E-2</c:v>
                </c:pt>
                <c:pt idx="1">
                  <c:v>-1.9151869035358426E-2</c:v>
                </c:pt>
                <c:pt idx="2">
                  <c:v>-1.9152499007507658E-2</c:v>
                </c:pt>
                <c:pt idx="3">
                  <c:v>-2.6097697482073998E-2</c:v>
                </c:pt>
                <c:pt idx="4">
                  <c:v>-2.5411408948591244E-2</c:v>
                </c:pt>
                <c:pt idx="5">
                  <c:v>-2.5411145313088006E-2</c:v>
                </c:pt>
                <c:pt idx="6">
                  <c:v>-2.4795333785479819E-2</c:v>
                </c:pt>
                <c:pt idx="7">
                  <c:v>-2.4693119873664019E-2</c:v>
                </c:pt>
                <c:pt idx="8">
                  <c:v>-2.378941705644777E-2</c:v>
                </c:pt>
                <c:pt idx="9">
                  <c:v>-2.146213592582695E-2</c:v>
                </c:pt>
                <c:pt idx="10">
                  <c:v>-2.1249485291570665E-2</c:v>
                </c:pt>
                <c:pt idx="11">
                  <c:v>-2.1008744556283293E-2</c:v>
                </c:pt>
                <c:pt idx="12">
                  <c:v>-2.0999645552121318E-2</c:v>
                </c:pt>
                <c:pt idx="13">
                  <c:v>-2.0995092608813264E-2</c:v>
                </c:pt>
                <c:pt idx="14">
                  <c:v>-2.0968488026367103E-2</c:v>
                </c:pt>
                <c:pt idx="15">
                  <c:v>-2.0963919395089181E-2</c:v>
                </c:pt>
                <c:pt idx="16">
                  <c:v>-2.0954775240184829E-2</c:v>
                </c:pt>
                <c:pt idx="17">
                  <c:v>-2.0950199715782412E-2</c:v>
                </c:pt>
                <c:pt idx="18">
                  <c:v>-2.0869755626208911E-2</c:v>
                </c:pt>
                <c:pt idx="19">
                  <c:v>-2.0860517102229071E-2</c:v>
                </c:pt>
                <c:pt idx="20">
                  <c:v>-2.0782393680659456E-2</c:v>
                </c:pt>
                <c:pt idx="21">
                  <c:v>-1.9528246055275669E-2</c:v>
                </c:pt>
                <c:pt idx="22">
                  <c:v>-1.9502804849410887E-2</c:v>
                </c:pt>
                <c:pt idx="23">
                  <c:v>-1.9315999254745718E-2</c:v>
                </c:pt>
                <c:pt idx="24">
                  <c:v>-1.757646691604605E-2</c:v>
                </c:pt>
                <c:pt idx="25">
                  <c:v>-1.7516284019313159E-2</c:v>
                </c:pt>
                <c:pt idx="26">
                  <c:v>-1.7409601248967611E-2</c:v>
                </c:pt>
                <c:pt idx="27">
                  <c:v>-1.7379716993623309E-2</c:v>
                </c:pt>
                <c:pt idx="28">
                  <c:v>-1.7347706007475708E-2</c:v>
                </c:pt>
                <c:pt idx="29">
                  <c:v>-1.7234611176248478E-2</c:v>
                </c:pt>
                <c:pt idx="30">
                  <c:v>-1.7222108924555283E-2</c:v>
                </c:pt>
                <c:pt idx="31">
                  <c:v>-1.6980505465648003E-2</c:v>
                </c:pt>
                <c:pt idx="32">
                  <c:v>-1.6967796737490007E-2</c:v>
                </c:pt>
                <c:pt idx="33">
                  <c:v>-1.6905162792149979E-2</c:v>
                </c:pt>
                <c:pt idx="34">
                  <c:v>-1.6880678877714182E-2</c:v>
                </c:pt>
                <c:pt idx="35">
                  <c:v>-1.4650119818028147E-2</c:v>
                </c:pt>
                <c:pt idx="36">
                  <c:v>9.820981655260479E-3</c:v>
                </c:pt>
                <c:pt idx="37">
                  <c:v>9.820981655260479E-3</c:v>
                </c:pt>
                <c:pt idx="38">
                  <c:v>9.8301284601599141E-3</c:v>
                </c:pt>
                <c:pt idx="39">
                  <c:v>9.8301284601599141E-3</c:v>
                </c:pt>
                <c:pt idx="40">
                  <c:v>9.8301284601599141E-3</c:v>
                </c:pt>
                <c:pt idx="41">
                  <c:v>9.9999887673535223E-3</c:v>
                </c:pt>
                <c:pt idx="42">
                  <c:v>9.9999887673535223E-3</c:v>
                </c:pt>
                <c:pt idx="43">
                  <c:v>1.2845031074887697E-2</c:v>
                </c:pt>
                <c:pt idx="44">
                  <c:v>1.2845031074887697E-2</c:v>
                </c:pt>
                <c:pt idx="45">
                  <c:v>1.2883950027862696E-2</c:v>
                </c:pt>
                <c:pt idx="46">
                  <c:v>1.2883950027862696E-2</c:v>
                </c:pt>
                <c:pt idx="47">
                  <c:v>1.2894094013595822E-2</c:v>
                </c:pt>
                <c:pt idx="48">
                  <c:v>1.2894094013595822E-2</c:v>
                </c:pt>
                <c:pt idx="49">
                  <c:v>1.2904234354301616E-2</c:v>
                </c:pt>
                <c:pt idx="50">
                  <c:v>1.2904234354301616E-2</c:v>
                </c:pt>
                <c:pt idx="51">
                  <c:v>1.2914371044832226E-2</c:v>
                </c:pt>
                <c:pt idx="52">
                  <c:v>1.2914371044832226E-2</c:v>
                </c:pt>
                <c:pt idx="53">
                  <c:v>1.2924504080042039E-2</c:v>
                </c:pt>
                <c:pt idx="54">
                  <c:v>1.2924504080042039E-2</c:v>
                </c:pt>
                <c:pt idx="55">
                  <c:v>2.1878944511480692E-2</c:v>
                </c:pt>
                <c:pt idx="56">
                  <c:v>2.196375822777677E-2</c:v>
                </c:pt>
                <c:pt idx="57">
                  <c:v>2.1964101832477888E-2</c:v>
                </c:pt>
                <c:pt idx="58">
                  <c:v>2.1968212638070382E-2</c:v>
                </c:pt>
                <c:pt idx="59">
                  <c:v>2.190095511953502E-2</c:v>
                </c:pt>
                <c:pt idx="60">
                  <c:v>2.1878322727681081E-2</c:v>
                </c:pt>
                <c:pt idx="61">
                  <c:v>2.1878322727681081E-2</c:v>
                </c:pt>
                <c:pt idx="62">
                  <c:v>2.1425171710309419E-2</c:v>
                </c:pt>
                <c:pt idx="63">
                  <c:v>2.1425171710309419E-2</c:v>
                </c:pt>
                <c:pt idx="64">
                  <c:v>2.1370461553817052E-2</c:v>
                </c:pt>
                <c:pt idx="65">
                  <c:v>2.1319946773997112E-2</c:v>
                </c:pt>
                <c:pt idx="66">
                  <c:v>2.128427601648555E-2</c:v>
                </c:pt>
                <c:pt idx="67">
                  <c:v>2.1127164666072552E-2</c:v>
                </c:pt>
                <c:pt idx="68">
                  <c:v>2.1095368612823229E-2</c:v>
                </c:pt>
                <c:pt idx="69">
                  <c:v>2.1021578614088769E-2</c:v>
                </c:pt>
                <c:pt idx="70">
                  <c:v>2.0262149716758507E-2</c:v>
                </c:pt>
                <c:pt idx="71">
                  <c:v>2.003370838892202E-2</c:v>
                </c:pt>
                <c:pt idx="72">
                  <c:v>1.9672063686099125E-2</c:v>
                </c:pt>
                <c:pt idx="73">
                  <c:v>1.8737409073750943E-2</c:v>
                </c:pt>
                <c:pt idx="74">
                  <c:v>1.8409384697891724E-2</c:v>
                </c:pt>
                <c:pt idx="75">
                  <c:v>1.7208200012110507E-2</c:v>
                </c:pt>
                <c:pt idx="76">
                  <c:v>1.6519663371170668E-2</c:v>
                </c:pt>
                <c:pt idx="77">
                  <c:v>1.6372713797693055E-2</c:v>
                </c:pt>
                <c:pt idx="78">
                  <c:v>1.5100625311919504E-2</c:v>
                </c:pt>
                <c:pt idx="79">
                  <c:v>1.4725252473828079E-2</c:v>
                </c:pt>
                <c:pt idx="80">
                  <c:v>1.4677339751789444E-2</c:v>
                </c:pt>
                <c:pt idx="81">
                  <c:v>1.2824192919250585E-2</c:v>
                </c:pt>
                <c:pt idx="82">
                  <c:v>1.2668039291737864E-2</c:v>
                </c:pt>
                <c:pt idx="83">
                  <c:v>1.2526940597286441E-2</c:v>
                </c:pt>
                <c:pt idx="84">
                  <c:v>1.093113808118208E-2</c:v>
                </c:pt>
                <c:pt idx="85">
                  <c:v>1.0903441255046647E-2</c:v>
                </c:pt>
                <c:pt idx="86">
                  <c:v>1.0877715389665721E-2</c:v>
                </c:pt>
                <c:pt idx="87">
                  <c:v>1.0659757639927766E-2</c:v>
                </c:pt>
                <c:pt idx="88">
                  <c:v>1.0442319612400719E-2</c:v>
                </c:pt>
                <c:pt idx="89">
                  <c:v>1.0281190421230874E-2</c:v>
                </c:pt>
                <c:pt idx="90">
                  <c:v>1.0246348116687835E-2</c:v>
                </c:pt>
                <c:pt idx="91">
                  <c:v>8.54451054765459E-3</c:v>
                </c:pt>
                <c:pt idx="92">
                  <c:v>8.2121672429914284E-3</c:v>
                </c:pt>
                <c:pt idx="93">
                  <c:v>6.8061217369523967E-3</c:v>
                </c:pt>
                <c:pt idx="94">
                  <c:v>6.8051114299209729E-3</c:v>
                </c:pt>
                <c:pt idx="95">
                  <c:v>6.7232755668967959E-3</c:v>
                </c:pt>
                <c:pt idx="96">
                  <c:v>6.7162032586565784E-3</c:v>
                </c:pt>
                <c:pt idx="97">
                  <c:v>6.6171903810549292E-3</c:v>
                </c:pt>
                <c:pt idx="98">
                  <c:v>6.5383843247539854E-3</c:v>
                </c:pt>
                <c:pt idx="99">
                  <c:v>6.2120694248973471E-3</c:v>
                </c:pt>
                <c:pt idx="100">
                  <c:v>6.1908562124961906E-3</c:v>
                </c:pt>
                <c:pt idx="101">
                  <c:v>6.149441078545907E-3</c:v>
                </c:pt>
                <c:pt idx="102">
                  <c:v>6.1070174995603421E-3</c:v>
                </c:pt>
                <c:pt idx="103">
                  <c:v>6.0767160646213831E-3</c:v>
                </c:pt>
                <c:pt idx="104">
                  <c:v>6.0484356218805709E-3</c:v>
                </c:pt>
                <c:pt idx="105">
                  <c:v>5.8989694158308303E-3</c:v>
                </c:pt>
                <c:pt idx="106">
                  <c:v>4.8529330959878811E-3</c:v>
                </c:pt>
                <c:pt idx="107">
                  <c:v>4.6535590266753935E-3</c:v>
                </c:pt>
                <c:pt idx="108">
                  <c:v>4.6344346599904683E-3</c:v>
                </c:pt>
                <c:pt idx="109">
                  <c:v>4.6344346599904683E-3</c:v>
                </c:pt>
                <c:pt idx="110">
                  <c:v>4.5458765959995508E-3</c:v>
                </c:pt>
                <c:pt idx="111">
                  <c:v>4.3326593486994122E-3</c:v>
                </c:pt>
                <c:pt idx="112">
                  <c:v>4.3105438069666151E-3</c:v>
                </c:pt>
                <c:pt idx="113">
                  <c:v>4.2944610932832833E-3</c:v>
                </c:pt>
                <c:pt idx="114">
                  <c:v>3.9630144080409066E-3</c:v>
                </c:pt>
                <c:pt idx="115">
                  <c:v>2.413371403211842E-3</c:v>
                </c:pt>
                <c:pt idx="116">
                  <c:v>2.3845483111834998E-3</c:v>
                </c:pt>
                <c:pt idx="117">
                  <c:v>2.3001030592519479E-3</c:v>
                </c:pt>
                <c:pt idx="118">
                  <c:v>2.2623687162671158E-3</c:v>
                </c:pt>
                <c:pt idx="119">
                  <c:v>2.225637973943752E-3</c:v>
                </c:pt>
                <c:pt idx="120">
                  <c:v>2.2216677120821243E-3</c:v>
                </c:pt>
                <c:pt idx="121">
                  <c:v>2.2216677120821243E-3</c:v>
                </c:pt>
                <c:pt idx="122">
                  <c:v>2.203803058835014E-3</c:v>
                </c:pt>
                <c:pt idx="123">
                  <c:v>1.9638691803075029E-3</c:v>
                </c:pt>
                <c:pt idx="124">
                  <c:v>1.9252458885167772E-3</c:v>
                </c:pt>
                <c:pt idx="125">
                  <c:v>1.9024738478604915E-3</c:v>
                </c:pt>
                <c:pt idx="126">
                  <c:v>1.7145240342171094E-3</c:v>
                </c:pt>
                <c:pt idx="127">
                  <c:v>1.0106649121187946E-4</c:v>
                </c:pt>
                <c:pt idx="128">
                  <c:v>1.5518386150942774E-5</c:v>
                </c:pt>
                <c:pt idx="129">
                  <c:v>-1.7511851399638293E-5</c:v>
                </c:pt>
                <c:pt idx="130">
                  <c:v>-1.0294330660250931E-4</c:v>
                </c:pt>
                <c:pt idx="131">
                  <c:v>-1.1458646871439332E-4</c:v>
                </c:pt>
                <c:pt idx="132">
                  <c:v>-2.7935975165596888E-4</c:v>
                </c:pt>
                <c:pt idx="133">
                  <c:v>-3.2098648198523459E-4</c:v>
                </c:pt>
                <c:pt idx="134">
                  <c:v>-1.5805701685089987E-3</c:v>
                </c:pt>
                <c:pt idx="135">
                  <c:v>-1.7630988467299408E-3</c:v>
                </c:pt>
                <c:pt idx="136">
                  <c:v>-1.7687950956108527E-3</c:v>
                </c:pt>
                <c:pt idx="137">
                  <c:v>-1.8304740237402445E-3</c:v>
                </c:pt>
                <c:pt idx="138">
                  <c:v>-2.1011921950320864E-3</c:v>
                </c:pt>
                <c:pt idx="139">
                  <c:v>-2.1531268727514779E-3</c:v>
                </c:pt>
                <c:pt idx="140">
                  <c:v>-2.2559298068742357E-3</c:v>
                </c:pt>
                <c:pt idx="141">
                  <c:v>-2.5699152528833461E-3</c:v>
                </c:pt>
                <c:pt idx="142">
                  <c:v>-3.8325817315800269E-3</c:v>
                </c:pt>
                <c:pt idx="143">
                  <c:v>-3.8417551628805759E-3</c:v>
                </c:pt>
                <c:pt idx="144">
                  <c:v>-4.0084364868982862E-3</c:v>
                </c:pt>
                <c:pt idx="145">
                  <c:v>-4.0084364868982862E-3</c:v>
                </c:pt>
                <c:pt idx="146">
                  <c:v>-4.0084364868982862E-3</c:v>
                </c:pt>
                <c:pt idx="147">
                  <c:v>-4.2192351867260027E-3</c:v>
                </c:pt>
                <c:pt idx="148">
                  <c:v>-4.3838058008297542E-3</c:v>
                </c:pt>
                <c:pt idx="149">
                  <c:v>-5.3588961303340475E-3</c:v>
                </c:pt>
                <c:pt idx="150">
                  <c:v>-5.5709718510682663E-3</c:v>
                </c:pt>
                <c:pt idx="151">
                  <c:v>-5.7467837218922327E-3</c:v>
                </c:pt>
                <c:pt idx="152">
                  <c:v>-5.860374421970605E-3</c:v>
                </c:pt>
                <c:pt idx="153">
                  <c:v>-5.9578754494979515E-3</c:v>
                </c:pt>
                <c:pt idx="154">
                  <c:v>-6.1836346463614595E-3</c:v>
                </c:pt>
                <c:pt idx="155">
                  <c:v>-6.2690685419831841E-3</c:v>
                </c:pt>
                <c:pt idx="156">
                  <c:v>-7.5060217938875233E-3</c:v>
                </c:pt>
                <c:pt idx="157">
                  <c:v>-7.5060217938875233E-3</c:v>
                </c:pt>
                <c:pt idx="158">
                  <c:v>-7.5060217938875233E-3</c:v>
                </c:pt>
                <c:pt idx="159">
                  <c:v>-7.5557369604180441E-3</c:v>
                </c:pt>
                <c:pt idx="160">
                  <c:v>-8.0988175308013624E-3</c:v>
                </c:pt>
                <c:pt idx="161">
                  <c:v>-8.1716819781465343E-3</c:v>
                </c:pt>
                <c:pt idx="162">
                  <c:v>-9.2579525124585477E-3</c:v>
                </c:pt>
                <c:pt idx="163">
                  <c:v>-9.5100674201159217E-3</c:v>
                </c:pt>
                <c:pt idx="164">
                  <c:v>-9.6435708812771664E-3</c:v>
                </c:pt>
                <c:pt idx="165">
                  <c:v>-9.6530263303519544E-3</c:v>
                </c:pt>
                <c:pt idx="166">
                  <c:v>-9.6758637766702557E-3</c:v>
                </c:pt>
                <c:pt idx="167">
                  <c:v>-9.7481895953832609E-3</c:v>
                </c:pt>
                <c:pt idx="168">
                  <c:v>-9.7866338163374259E-3</c:v>
                </c:pt>
                <c:pt idx="169">
                  <c:v>-1.0840874132054073E-2</c:v>
                </c:pt>
                <c:pt idx="170">
                  <c:v>-1.0897995397141563E-2</c:v>
                </c:pt>
                <c:pt idx="171">
                  <c:v>-1.1020044403165608E-2</c:v>
                </c:pt>
                <c:pt idx="172">
                  <c:v>-1.1020791223396619E-2</c:v>
                </c:pt>
                <c:pt idx="173">
                  <c:v>-1.1116931268313299E-2</c:v>
                </c:pt>
                <c:pt idx="174">
                  <c:v>-1.1393408366388837E-2</c:v>
                </c:pt>
                <c:pt idx="175">
                  <c:v>-1.2573498151037378E-2</c:v>
                </c:pt>
                <c:pt idx="176">
                  <c:v>-1.2606067013701689E-2</c:v>
                </c:pt>
                <c:pt idx="177">
                  <c:v>-1.2612989245794584E-2</c:v>
                </c:pt>
                <c:pt idx="178">
                  <c:v>-1.271100740635946E-2</c:v>
                </c:pt>
                <c:pt idx="179">
                  <c:v>-1.2759821550193222E-2</c:v>
                </c:pt>
                <c:pt idx="180">
                  <c:v>-1.2831772437625564E-2</c:v>
                </c:pt>
                <c:pt idx="181">
                  <c:v>-1.2975493319730759E-2</c:v>
                </c:pt>
                <c:pt idx="182">
                  <c:v>-1.3993169362670472E-2</c:v>
                </c:pt>
                <c:pt idx="183">
                  <c:v>-1.3996990532750692E-2</c:v>
                </c:pt>
                <c:pt idx="184">
                  <c:v>-1.4990743929754134E-2</c:v>
                </c:pt>
                <c:pt idx="185">
                  <c:v>-1.5183104225631209E-2</c:v>
                </c:pt>
                <c:pt idx="186">
                  <c:v>-1.5251541447448556E-2</c:v>
                </c:pt>
                <c:pt idx="187">
                  <c:v>-1.525211968502025E-2</c:v>
                </c:pt>
                <c:pt idx="188">
                  <c:v>-1.5511603584650037E-2</c:v>
                </c:pt>
                <c:pt idx="189">
                  <c:v>-1.5557821267785311E-2</c:v>
                </c:pt>
                <c:pt idx="190">
                  <c:v>-1.5607198293263617E-2</c:v>
                </c:pt>
                <c:pt idx="191">
                  <c:v>-1.5653000907881454E-2</c:v>
                </c:pt>
                <c:pt idx="192">
                  <c:v>-1.6472769838654807E-2</c:v>
                </c:pt>
                <c:pt idx="193">
                  <c:v>-1.7483491314807576E-2</c:v>
                </c:pt>
                <c:pt idx="194">
                  <c:v>-1.7491882389724302E-2</c:v>
                </c:pt>
                <c:pt idx="195">
                  <c:v>-1.7522254094803361E-2</c:v>
                </c:pt>
                <c:pt idx="196">
                  <c:v>-1.7547223960175825E-2</c:v>
                </c:pt>
                <c:pt idx="197">
                  <c:v>-1.754766105929324E-2</c:v>
                </c:pt>
                <c:pt idx="198">
                  <c:v>-1.7592069429875658E-2</c:v>
                </c:pt>
                <c:pt idx="199">
                  <c:v>-1.7592936699379991E-2</c:v>
                </c:pt>
                <c:pt idx="200">
                  <c:v>-1.7606362224684782E-2</c:v>
                </c:pt>
                <c:pt idx="201">
                  <c:v>-1.7692202162844679E-2</c:v>
                </c:pt>
                <c:pt idx="202">
                  <c:v>-1.777375788798562E-2</c:v>
                </c:pt>
                <c:pt idx="203">
                  <c:v>-1.8172843808186775E-2</c:v>
                </c:pt>
                <c:pt idx="204">
                  <c:v>-1.8312576515187473E-2</c:v>
                </c:pt>
                <c:pt idx="205">
                  <c:v>-1.8332993545261446E-2</c:v>
                </c:pt>
                <c:pt idx="206">
                  <c:v>-1.8419385060892891E-2</c:v>
                </c:pt>
                <c:pt idx="207">
                  <c:v>-1.8432389487176518E-2</c:v>
                </c:pt>
                <c:pt idx="208">
                  <c:v>-1.848038861873012E-2</c:v>
                </c:pt>
                <c:pt idx="209">
                  <c:v>-1.8499196229572617E-2</c:v>
                </c:pt>
                <c:pt idx="210">
                  <c:v>-1.8505560835847975E-2</c:v>
                </c:pt>
                <c:pt idx="211">
                  <c:v>-1.8972071598802889E-2</c:v>
                </c:pt>
                <c:pt idx="212">
                  <c:v>-1.9018002052757853E-2</c:v>
                </c:pt>
                <c:pt idx="213">
                  <c:v>-1.9018002052757853E-2</c:v>
                </c:pt>
                <c:pt idx="214">
                  <c:v>-1.9059855351176415E-2</c:v>
                </c:pt>
                <c:pt idx="215">
                  <c:v>-1.9098090663810786E-2</c:v>
                </c:pt>
                <c:pt idx="216">
                  <c:v>-1.9098090663810786E-2</c:v>
                </c:pt>
                <c:pt idx="217">
                  <c:v>-1.9103214045837313E-2</c:v>
                </c:pt>
                <c:pt idx="218">
                  <c:v>-1.9123021748322061E-2</c:v>
                </c:pt>
                <c:pt idx="219">
                  <c:v>-1.9123021748322061E-2</c:v>
                </c:pt>
                <c:pt idx="220">
                  <c:v>-1.9123021748322061E-2</c:v>
                </c:pt>
                <c:pt idx="221">
                  <c:v>-1.9154050213396563E-2</c:v>
                </c:pt>
                <c:pt idx="222">
                  <c:v>-1.9154050213396563E-2</c:v>
                </c:pt>
                <c:pt idx="223">
                  <c:v>-1.9154604992745676E-2</c:v>
                </c:pt>
                <c:pt idx="224">
                  <c:v>-1.9165944437879702E-2</c:v>
                </c:pt>
                <c:pt idx="225">
                  <c:v>-1.9180507902307489E-2</c:v>
                </c:pt>
                <c:pt idx="226">
                  <c:v>-1.9188431266891539E-2</c:v>
                </c:pt>
                <c:pt idx="227">
                  <c:v>-1.9197951207150378E-2</c:v>
                </c:pt>
                <c:pt idx="228">
                  <c:v>-1.91995784998698E-2</c:v>
                </c:pt>
                <c:pt idx="229">
                  <c:v>-1.9245112689127739E-2</c:v>
                </c:pt>
                <c:pt idx="230">
                  <c:v>-1.9525698850877415E-2</c:v>
                </c:pt>
                <c:pt idx="231">
                  <c:v>-1.9525918176330877E-2</c:v>
                </c:pt>
                <c:pt idx="232">
                  <c:v>-1.9525918176330877E-2</c:v>
                </c:pt>
                <c:pt idx="233">
                  <c:v>-1.9535964220690271E-2</c:v>
                </c:pt>
                <c:pt idx="234">
                  <c:v>-1.9538571101019482E-2</c:v>
                </c:pt>
                <c:pt idx="235">
                  <c:v>-1.9542470685931658E-2</c:v>
                </c:pt>
                <c:pt idx="236">
                  <c:v>-1.9568772552136345E-2</c:v>
                </c:pt>
                <c:pt idx="237">
                  <c:v>-1.9568772552136345E-2</c:v>
                </c:pt>
                <c:pt idx="238">
                  <c:v>-1.9568772552136345E-2</c:v>
                </c:pt>
                <c:pt idx="239">
                  <c:v>-1.9568772552136345E-2</c:v>
                </c:pt>
                <c:pt idx="240">
                  <c:v>-1.9575306271026483E-2</c:v>
                </c:pt>
                <c:pt idx="241">
                  <c:v>-1.9575936529177631E-2</c:v>
                </c:pt>
                <c:pt idx="242">
                  <c:v>-1.9576146535310011E-2</c:v>
                </c:pt>
                <c:pt idx="243">
                  <c:v>-1.9581801591889995E-2</c:v>
                </c:pt>
                <c:pt idx="244">
                  <c:v>-1.9581801591889995E-2</c:v>
                </c:pt>
                <c:pt idx="245">
                  <c:v>-1.9584514000392982E-2</c:v>
                </c:pt>
                <c:pt idx="246">
                  <c:v>-1.9584722367184598E-2</c:v>
                </c:pt>
                <c:pt idx="247">
                  <c:v>-1.9588466126935968E-2</c:v>
                </c:pt>
                <c:pt idx="248">
                  <c:v>-1.9602697000712963E-2</c:v>
                </c:pt>
                <c:pt idx="249">
                  <c:v>-1.9605969653644587E-2</c:v>
                </c:pt>
                <c:pt idx="250">
                  <c:v>-1.9605969653644587E-2</c:v>
                </c:pt>
                <c:pt idx="251">
                  <c:v>-1.9606173853423805E-2</c:v>
                </c:pt>
                <c:pt idx="252">
                  <c:v>-1.9606173853423805E-2</c:v>
                </c:pt>
                <c:pt idx="253">
                  <c:v>-1.9608621120461148E-2</c:v>
                </c:pt>
                <c:pt idx="254">
                  <c:v>-1.9609028436368747E-2</c:v>
                </c:pt>
                <c:pt idx="255">
                  <c:v>-1.9613701025535502E-2</c:v>
                </c:pt>
                <c:pt idx="256">
                  <c:v>-1.9621977710501538E-2</c:v>
                </c:pt>
                <c:pt idx="257">
                  <c:v>-1.962458791246088E-2</c:v>
                </c:pt>
                <c:pt idx="258">
                  <c:v>-1.966022244035838E-2</c:v>
                </c:pt>
                <c:pt idx="259">
                  <c:v>-1.9672505773582396E-2</c:v>
                </c:pt>
                <c:pt idx="260">
                  <c:v>-1.9675740649899288E-2</c:v>
                </c:pt>
                <c:pt idx="261">
                  <c:v>-1.9676879574135844E-2</c:v>
                </c:pt>
                <c:pt idx="262">
                  <c:v>-1.9685750628819037E-2</c:v>
                </c:pt>
                <c:pt idx="263">
                  <c:v>-1.9706161880314627E-2</c:v>
                </c:pt>
                <c:pt idx="264">
                  <c:v>-1.9858732146064453E-2</c:v>
                </c:pt>
                <c:pt idx="265">
                  <c:v>-1.9900732290326257E-2</c:v>
                </c:pt>
                <c:pt idx="266">
                  <c:v>-1.9900732290326257E-2</c:v>
                </c:pt>
                <c:pt idx="267">
                  <c:v>-1.9908590634047076E-2</c:v>
                </c:pt>
                <c:pt idx="268">
                  <c:v>-1.9933199202490155E-2</c:v>
                </c:pt>
                <c:pt idx="269">
                  <c:v>-1.9933320576376888E-2</c:v>
                </c:pt>
                <c:pt idx="270">
                  <c:v>-1.993392680801586E-2</c:v>
                </c:pt>
                <c:pt idx="271">
                  <c:v>-1.994324627384347E-2</c:v>
                </c:pt>
                <c:pt idx="272">
                  <c:v>-1.9944657037502082E-2</c:v>
                </c:pt>
                <c:pt idx="273">
                  <c:v>-1.994873668965794E-2</c:v>
                </c:pt>
                <c:pt idx="274">
                  <c:v>-1.9951159389459561E-2</c:v>
                </c:pt>
                <c:pt idx="275">
                  <c:v>-1.9952535334621241E-2</c:v>
                </c:pt>
                <c:pt idx="276">
                  <c:v>-1.9952764060803953E-2</c:v>
                </c:pt>
                <c:pt idx="277">
                  <c:v>-1.9968998864651824E-2</c:v>
                </c:pt>
                <c:pt idx="278">
                  <c:v>-1.9970507636739115E-2</c:v>
                </c:pt>
                <c:pt idx="279">
                  <c:v>-1.9970615084312728E-2</c:v>
                </c:pt>
                <c:pt idx="280">
                  <c:v>-1.9985638814889066E-2</c:v>
                </c:pt>
                <c:pt idx="281">
                  <c:v>-1.9992619420817506E-2</c:v>
                </c:pt>
                <c:pt idx="282">
                  <c:v>-2.0082382411151335E-2</c:v>
                </c:pt>
                <c:pt idx="283">
                  <c:v>-2.0082382411151335E-2</c:v>
                </c:pt>
                <c:pt idx="284">
                  <c:v>-2.0086992043422239E-2</c:v>
                </c:pt>
                <c:pt idx="285">
                  <c:v>-2.0087175333065487E-2</c:v>
                </c:pt>
                <c:pt idx="286">
                  <c:v>-2.0088286621387182E-2</c:v>
                </c:pt>
                <c:pt idx="287">
                  <c:v>-2.0090476218032734E-2</c:v>
                </c:pt>
                <c:pt idx="288">
                  <c:v>-2.0093417042858171E-2</c:v>
                </c:pt>
                <c:pt idx="289">
                  <c:v>-2.0094699003458758E-2</c:v>
                </c:pt>
                <c:pt idx="290">
                  <c:v>-2.0097118310511381E-2</c:v>
                </c:pt>
                <c:pt idx="291">
                  <c:v>-2.00972429045389E-2</c:v>
                </c:pt>
                <c:pt idx="292">
                  <c:v>-2.0098180730044601E-2</c:v>
                </c:pt>
                <c:pt idx="293">
                  <c:v>-2.0100267948609304E-2</c:v>
                </c:pt>
                <c:pt idx="294">
                  <c:v>-2.010045800356125E-2</c:v>
                </c:pt>
                <c:pt idx="295">
                  <c:v>-2.0100469493462343E-2</c:v>
                </c:pt>
                <c:pt idx="296">
                  <c:v>-2.0100559766715941E-2</c:v>
                </c:pt>
                <c:pt idx="297">
                  <c:v>-2.0060566936445534E-2</c:v>
                </c:pt>
                <c:pt idx="298">
                  <c:v>-2.0058669823777516E-2</c:v>
                </c:pt>
                <c:pt idx="299">
                  <c:v>-2.0057898900471313E-2</c:v>
                </c:pt>
                <c:pt idx="300">
                  <c:v>-2.0056729566886859E-2</c:v>
                </c:pt>
                <c:pt idx="301">
                  <c:v>-2.005481293825331E-2</c:v>
                </c:pt>
                <c:pt idx="302">
                  <c:v>-2.00384123135686E-2</c:v>
                </c:pt>
                <c:pt idx="303">
                  <c:v>-2.003486574478364E-2</c:v>
                </c:pt>
                <c:pt idx="304">
                  <c:v>-2.0034785819199503E-2</c:v>
                </c:pt>
                <c:pt idx="305">
                  <c:v>-2.0034705845204014E-2</c:v>
                </c:pt>
                <c:pt idx="306">
                  <c:v>-2.0033581125272659E-2</c:v>
                </c:pt>
                <c:pt idx="307">
                  <c:v>-2.0033500424934861E-2</c:v>
                </c:pt>
                <c:pt idx="308">
                  <c:v>-2.0033500424934861E-2</c:v>
                </c:pt>
                <c:pt idx="309">
                  <c:v>-2.0033500424934861E-2</c:v>
                </c:pt>
                <c:pt idx="310">
                  <c:v>-2.0030645389257445E-2</c:v>
                </c:pt>
                <c:pt idx="311">
                  <c:v>-2.0030645389257445E-2</c:v>
                </c:pt>
                <c:pt idx="312">
                  <c:v>-2.0030645389257445E-2</c:v>
                </c:pt>
                <c:pt idx="313">
                  <c:v>-2.0013097482040828E-2</c:v>
                </c:pt>
                <c:pt idx="314">
                  <c:v>-1.9821608715650623E-2</c:v>
                </c:pt>
                <c:pt idx="315">
                  <c:v>-1.9815086267059724E-2</c:v>
                </c:pt>
                <c:pt idx="316">
                  <c:v>-1.9783797807451486E-2</c:v>
                </c:pt>
                <c:pt idx="317">
                  <c:v>-1.9783620281738055E-2</c:v>
                </c:pt>
                <c:pt idx="318">
                  <c:v>-1.978041604229671E-2</c:v>
                </c:pt>
                <c:pt idx="319">
                  <c:v>-1.9763412311872477E-2</c:v>
                </c:pt>
                <c:pt idx="320">
                  <c:v>-1.9739526497787766E-2</c:v>
                </c:pt>
                <c:pt idx="321">
                  <c:v>-1.9712234452142905E-2</c:v>
                </c:pt>
                <c:pt idx="322">
                  <c:v>-1.9700908845158172E-2</c:v>
                </c:pt>
                <c:pt idx="323">
                  <c:v>-1.9695888197663932E-2</c:v>
                </c:pt>
                <c:pt idx="324">
                  <c:v>-1.9679192079103916E-2</c:v>
                </c:pt>
                <c:pt idx="325">
                  <c:v>-1.9664661836882213E-2</c:v>
                </c:pt>
                <c:pt idx="326">
                  <c:v>-1.9656032361715241E-2</c:v>
                </c:pt>
                <c:pt idx="327">
                  <c:v>-1.9654762135221767E-2</c:v>
                </c:pt>
                <c:pt idx="328">
                  <c:v>-1.9647528581853042E-2</c:v>
                </c:pt>
                <c:pt idx="329">
                  <c:v>-1.9631140353689368E-2</c:v>
                </c:pt>
                <c:pt idx="330">
                  <c:v>-1.9368440368351017E-2</c:v>
                </c:pt>
                <c:pt idx="331">
                  <c:v>-1.936679165384405E-2</c:v>
                </c:pt>
                <c:pt idx="332">
                  <c:v>-1.9358795336708725E-2</c:v>
                </c:pt>
                <c:pt idx="333">
                  <c:v>-1.9357135227996463E-2</c:v>
                </c:pt>
                <c:pt idx="334">
                  <c:v>-1.9355473164790391E-2</c:v>
                </c:pt>
                <c:pt idx="335">
                  <c:v>-1.9353809146738687E-2</c:v>
                </c:pt>
                <c:pt idx="336">
                  <c:v>-1.9352143173489475E-2</c:v>
                </c:pt>
                <c:pt idx="337">
                  <c:v>-1.9339025365378154E-2</c:v>
                </c:pt>
                <c:pt idx="338">
                  <c:v>-1.9329178733872739E-2</c:v>
                </c:pt>
                <c:pt idx="339">
                  <c:v>-1.9327766628402049E-2</c:v>
                </c:pt>
                <c:pt idx="340">
                  <c:v>-1.9321253403068214E-2</c:v>
                </c:pt>
                <c:pt idx="341">
                  <c:v>-1.930613486976528E-2</c:v>
                </c:pt>
                <c:pt idx="342">
                  <c:v>-1.9282150494126675E-2</c:v>
                </c:pt>
                <c:pt idx="343">
                  <c:v>-1.9270163742627664E-2</c:v>
                </c:pt>
                <c:pt idx="344">
                  <c:v>-1.9268989374137249E-2</c:v>
                </c:pt>
                <c:pt idx="345">
                  <c:v>-1.9268989374137249E-2</c:v>
                </c:pt>
                <c:pt idx="346">
                  <c:v>-1.9253049544413352E-2</c:v>
                </c:pt>
                <c:pt idx="347">
                  <c:v>-1.9251565542551023E-2</c:v>
                </c:pt>
                <c:pt idx="348">
                  <c:v>-1.9249782928792505E-2</c:v>
                </c:pt>
                <c:pt idx="349">
                  <c:v>-1.9247998338490401E-2</c:v>
                </c:pt>
                <c:pt idx="350">
                  <c:v>-1.9247700714584454E-2</c:v>
                </c:pt>
                <c:pt idx="351">
                  <c:v>-1.9246211771289014E-2</c:v>
                </c:pt>
                <c:pt idx="352">
                  <c:v>-1.9235750710061096E-2</c:v>
                </c:pt>
                <c:pt idx="353">
                  <c:v>-1.9233950624522794E-2</c:v>
                </c:pt>
                <c:pt idx="354">
                  <c:v>-1.9221597037322364E-2</c:v>
                </c:pt>
                <c:pt idx="355">
                  <c:v>-1.9216447680669265E-2</c:v>
                </c:pt>
                <c:pt idx="356">
                  <c:v>-1.9207626736547044E-2</c:v>
                </c:pt>
                <c:pt idx="357">
                  <c:v>-1.9205795925782185E-2</c:v>
                </c:pt>
                <c:pt idx="358">
                  <c:v>-1.9203963129800654E-2</c:v>
                </c:pt>
                <c:pt idx="359">
                  <c:v>-1.9203657470771476E-2</c:v>
                </c:pt>
                <c:pt idx="360">
                  <c:v>-1.9201822358252352E-2</c:v>
                </c:pt>
                <c:pt idx="361">
                  <c:v>-1.9198146174884637E-2</c:v>
                </c:pt>
                <c:pt idx="362">
                  <c:v>-1.917902590023661E-2</c:v>
                </c:pt>
                <c:pt idx="363">
                  <c:v>-1.9167826300898177E-2</c:v>
                </c:pt>
                <c:pt idx="364">
                  <c:v>-1.9165952729168219E-2</c:v>
                </c:pt>
                <c:pt idx="365">
                  <c:v>-1.9164077164528229E-2</c:v>
                </c:pt>
                <c:pt idx="366">
                  <c:v>-1.9160320055084078E-2</c:v>
                </c:pt>
                <c:pt idx="367">
                  <c:v>-1.9154983829425674E-2</c:v>
                </c:pt>
                <c:pt idx="368">
                  <c:v>-1.9128700361200908E-2</c:v>
                </c:pt>
                <c:pt idx="369">
                  <c:v>-1.8708930489497039E-2</c:v>
                </c:pt>
                <c:pt idx="370">
                  <c:v>-1.8670009228860193E-2</c:v>
                </c:pt>
                <c:pt idx="371">
                  <c:v>-1.8593257076743943E-2</c:v>
                </c:pt>
                <c:pt idx="372">
                  <c:v>-1.8592853774718459E-2</c:v>
                </c:pt>
                <c:pt idx="373">
                  <c:v>-1.8591643520179432E-2</c:v>
                </c:pt>
                <c:pt idx="374">
                  <c:v>-1.8591643520179432E-2</c:v>
                </c:pt>
                <c:pt idx="375">
                  <c:v>-1.8591643520179432E-2</c:v>
                </c:pt>
                <c:pt idx="376">
                  <c:v>-1.8514341713730991E-2</c:v>
                </c:pt>
                <c:pt idx="377">
                  <c:v>-1.8413600846294748E-2</c:v>
                </c:pt>
                <c:pt idx="378">
                  <c:v>-1.8301966563418204E-2</c:v>
                </c:pt>
                <c:pt idx="379">
                  <c:v>-1.8301966563418204E-2</c:v>
                </c:pt>
                <c:pt idx="380">
                  <c:v>-1.8301966563418204E-2</c:v>
                </c:pt>
                <c:pt idx="381">
                  <c:v>-1.8301966563418204E-2</c:v>
                </c:pt>
                <c:pt idx="382">
                  <c:v>-1.8296638626072614E-2</c:v>
                </c:pt>
                <c:pt idx="383">
                  <c:v>-1.8293971455767957E-2</c:v>
                </c:pt>
                <c:pt idx="384">
                  <c:v>-1.8293971455767957E-2</c:v>
                </c:pt>
                <c:pt idx="385">
                  <c:v>-1.8293971455767957E-2</c:v>
                </c:pt>
                <c:pt idx="386">
                  <c:v>-1.8293971455767957E-2</c:v>
                </c:pt>
                <c:pt idx="387">
                  <c:v>-1.8293971455767957E-2</c:v>
                </c:pt>
                <c:pt idx="388">
                  <c:v>-1.8293971455767957E-2</c:v>
                </c:pt>
                <c:pt idx="389">
                  <c:v>-1.7733119697703314E-2</c:v>
                </c:pt>
                <c:pt idx="390">
                  <c:v>-1.7507494891666642E-2</c:v>
                </c:pt>
                <c:pt idx="391">
                  <c:v>-1.7456309068205639E-2</c:v>
                </c:pt>
                <c:pt idx="392">
                  <c:v>-1.7438209094233419E-2</c:v>
                </c:pt>
                <c:pt idx="393">
                  <c:v>-1.7371260990643303E-2</c:v>
                </c:pt>
                <c:pt idx="394">
                  <c:v>-1.7352843533151051E-2</c:v>
                </c:pt>
                <c:pt idx="395">
                  <c:v>-1.7350606479993792E-2</c:v>
                </c:pt>
                <c:pt idx="396">
                  <c:v>-1.6408502161756575E-2</c:v>
                </c:pt>
                <c:pt idx="397">
                  <c:v>-1.6381447949192419E-2</c:v>
                </c:pt>
                <c:pt idx="398">
                  <c:v>-1.6322341448159382E-2</c:v>
                </c:pt>
                <c:pt idx="399">
                  <c:v>-1.6321674378027479E-2</c:v>
                </c:pt>
                <c:pt idx="400">
                  <c:v>-1.6222899906877534E-2</c:v>
                </c:pt>
                <c:pt idx="401">
                  <c:v>-1.62222231001144E-2</c:v>
                </c:pt>
                <c:pt idx="402">
                  <c:v>-1.6221546227430703E-2</c:v>
                </c:pt>
                <c:pt idx="403">
                  <c:v>-1.6197134892745654E-2</c:v>
                </c:pt>
                <c:pt idx="404">
                  <c:v>-1.6193058024932257E-2</c:v>
                </c:pt>
                <c:pt idx="405">
                  <c:v>-1.6188978781229459E-2</c:v>
                </c:pt>
                <c:pt idx="406">
                  <c:v>-1.6169228930911616E-2</c:v>
                </c:pt>
                <c:pt idx="407">
                  <c:v>-1.6149423524930803E-2</c:v>
                </c:pt>
                <c:pt idx="408">
                  <c:v>-1.6145318914553255E-2</c:v>
                </c:pt>
                <c:pt idx="409">
                  <c:v>-1.6141211923814649E-2</c:v>
                </c:pt>
                <c:pt idx="410">
                  <c:v>-1.6103453524083482E-2</c:v>
                </c:pt>
                <c:pt idx="411">
                  <c:v>-1.6097255810655683E-2</c:v>
                </c:pt>
                <c:pt idx="412">
                  <c:v>-1.6093121020750251E-2</c:v>
                </c:pt>
                <c:pt idx="413">
                  <c:v>-1.6088983845635736E-2</c:v>
                </c:pt>
                <c:pt idx="414">
                  <c:v>-1.6088983845635736E-2</c:v>
                </c:pt>
                <c:pt idx="415">
                  <c:v>-1.6088983845635736E-2</c:v>
                </c:pt>
                <c:pt idx="416">
                  <c:v>-1.6088983845635736E-2</c:v>
                </c:pt>
                <c:pt idx="417">
                  <c:v>-1.6088983845635736E-2</c:v>
                </c:pt>
                <c:pt idx="418">
                  <c:v>-1.6088294084527801E-2</c:v>
                </c:pt>
                <c:pt idx="419">
                  <c:v>-1.6088294084527801E-2</c:v>
                </c:pt>
                <c:pt idx="420">
                  <c:v>-1.6044705464300885E-2</c:v>
                </c:pt>
                <c:pt idx="421">
                  <c:v>-1.6018983024452722E-2</c:v>
                </c:pt>
                <c:pt idx="422">
                  <c:v>-1.599596464761293E-2</c:v>
                </c:pt>
                <c:pt idx="423">
                  <c:v>-1.5987576376203988E-2</c:v>
                </c:pt>
                <c:pt idx="424">
                  <c:v>-1.5958844151499292E-2</c:v>
                </c:pt>
                <c:pt idx="425">
                  <c:v>-1.5929999977568977E-2</c:v>
                </c:pt>
                <c:pt idx="426">
                  <c:v>-1.5921536584977664E-2</c:v>
                </c:pt>
                <c:pt idx="427">
                  <c:v>-1.5909530338953374E-2</c:v>
                </c:pt>
                <c:pt idx="428">
                  <c:v>-1.5905288237114436E-2</c:v>
                </c:pt>
                <c:pt idx="429">
                  <c:v>-1.5740859702695249E-2</c:v>
                </c:pt>
                <c:pt idx="430">
                  <c:v>-1.4876231731778317E-2</c:v>
                </c:pt>
                <c:pt idx="431">
                  <c:v>-1.4753023938697219E-2</c:v>
                </c:pt>
                <c:pt idx="432">
                  <c:v>-1.4748970186755792E-2</c:v>
                </c:pt>
                <c:pt idx="433">
                  <c:v>-1.4738422318521309E-2</c:v>
                </c:pt>
                <c:pt idx="434">
                  <c:v>-1.4733550118314427E-2</c:v>
                </c:pt>
                <c:pt idx="435">
                  <c:v>-1.4724611264881452E-2</c:v>
                </c:pt>
                <c:pt idx="436">
                  <c:v>-1.4723798225544104E-2</c:v>
                </c:pt>
                <c:pt idx="437">
                  <c:v>-1.4719731987972547E-2</c:v>
                </c:pt>
                <c:pt idx="438">
                  <c:v>-1.4700189893379931E-2</c:v>
                </c:pt>
                <c:pt idx="439">
                  <c:v>-1.4661804080210328E-2</c:v>
                </c:pt>
                <c:pt idx="440">
                  <c:v>-1.4660985693027932E-2</c:v>
                </c:pt>
                <c:pt idx="441">
                  <c:v>-1.4658530114375371E-2</c:v>
                </c:pt>
                <c:pt idx="442">
                  <c:v>-1.4657711449117291E-2</c:v>
                </c:pt>
                <c:pt idx="443">
                  <c:v>-1.4656892714336175E-2</c:v>
                </c:pt>
                <c:pt idx="444">
                  <c:v>-1.4652797997528076E-2</c:v>
                </c:pt>
                <c:pt idx="445">
                  <c:v>-1.4642963584450537E-2</c:v>
                </c:pt>
                <c:pt idx="446">
                  <c:v>-1.4628193184790641E-2</c:v>
                </c:pt>
                <c:pt idx="447">
                  <c:v>-1.462408629544676E-2</c:v>
                </c:pt>
                <c:pt idx="448">
                  <c:v>-1.4619155731745931E-2</c:v>
                </c:pt>
                <c:pt idx="449">
                  <c:v>-1.4609287087214144E-2</c:v>
                </c:pt>
                <c:pt idx="450">
                  <c:v>-1.4605172193331481E-2</c:v>
                </c:pt>
                <c:pt idx="451">
                  <c:v>-1.4604349005678956E-2</c:v>
                </c:pt>
                <c:pt idx="452">
                  <c:v>-1.4600232022946706E-2</c:v>
                </c:pt>
                <c:pt idx="453">
                  <c:v>-1.4599408417494937E-2</c:v>
                </c:pt>
                <c:pt idx="454">
                  <c:v>-1.4590344160999625E-2</c:v>
                </c:pt>
                <c:pt idx="455">
                  <c:v>-1.4576319185503424E-2</c:v>
                </c:pt>
                <c:pt idx="456">
                  <c:v>-1.4575493559862792E-2</c:v>
                </c:pt>
                <c:pt idx="457">
                  <c:v>-1.4571364386336022E-2</c:v>
                </c:pt>
                <c:pt idx="458">
                  <c:v>-1.457053834255456E-2</c:v>
                </c:pt>
                <c:pt idx="459">
                  <c:v>-1.4566407078177489E-2</c:v>
                </c:pt>
                <c:pt idx="460">
                  <c:v>-1.4565580616196755E-2</c:v>
                </c:pt>
                <c:pt idx="461">
                  <c:v>-1.4555657634929504E-2</c:v>
                </c:pt>
                <c:pt idx="462">
                  <c:v>-1.4503397192802844E-2</c:v>
                </c:pt>
                <c:pt idx="463">
                  <c:v>-1.4498405560007945E-2</c:v>
                </c:pt>
                <c:pt idx="464">
                  <c:v>-1.4463393715562232E-2</c:v>
                </c:pt>
                <c:pt idx="465">
                  <c:v>-1.4445004972886786E-2</c:v>
                </c:pt>
                <c:pt idx="466">
                  <c:v>-1.4444168316769519E-2</c:v>
                </c:pt>
                <c:pt idx="467">
                  <c:v>-1.443998398703116E-2</c:v>
                </c:pt>
                <c:pt idx="468">
                  <c:v>-1.4407286182925114E-2</c:v>
                </c:pt>
                <c:pt idx="469">
                  <c:v>-1.4395522540204831E-2</c:v>
                </c:pt>
                <c:pt idx="470">
                  <c:v>-1.4392999973897688E-2</c:v>
                </c:pt>
                <c:pt idx="471">
                  <c:v>-1.439215897838598E-2</c:v>
                </c:pt>
                <c:pt idx="472">
                  <c:v>-1.4391317912833622E-2</c:v>
                </c:pt>
                <c:pt idx="473">
                  <c:v>-1.4390476777238995E-2</c:v>
                </c:pt>
                <c:pt idx="474">
                  <c:v>-1.4381219662452224E-2</c:v>
                </c:pt>
                <c:pt idx="475">
                  <c:v>-1.4376166754117103E-2</c:v>
                </c:pt>
                <c:pt idx="476">
                  <c:v>-1.4371111323225941E-2</c:v>
                </c:pt>
                <c:pt idx="477">
                  <c:v>-1.4351708796592389E-2</c:v>
                </c:pt>
                <c:pt idx="478">
                  <c:v>-1.4350864367211344E-2</c:v>
                </c:pt>
                <c:pt idx="479">
                  <c:v>-1.4346641168492113E-2</c:v>
                </c:pt>
                <c:pt idx="480">
                  <c:v>-1.4341571015827963E-2</c:v>
                </c:pt>
                <c:pt idx="481">
                  <c:v>-1.4331423135433771E-2</c:v>
                </c:pt>
                <c:pt idx="482">
                  <c:v>-1.4327191870489479E-2</c:v>
                </c:pt>
                <c:pt idx="483">
                  <c:v>-1.4322112037148714E-2</c:v>
                </c:pt>
                <c:pt idx="484">
                  <c:v>-1.4321265152662809E-2</c:v>
                </c:pt>
                <c:pt idx="485">
                  <c:v>-1.4311944791454914E-2</c:v>
                </c:pt>
                <c:pt idx="486">
                  <c:v>-1.4311097064770854E-2</c:v>
                </c:pt>
                <c:pt idx="487">
                  <c:v>-1.4306857378416452E-2</c:v>
                </c:pt>
                <c:pt idx="488">
                  <c:v>-1.4301767438126948E-2</c:v>
                </c:pt>
                <c:pt idx="489">
                  <c:v>-1.4296674970244113E-2</c:v>
                </c:pt>
                <c:pt idx="490">
                  <c:v>-1.4291579974425796E-2</c:v>
                </c:pt>
                <c:pt idx="491">
                  <c:v>-1.4261808764543374E-2</c:v>
                </c:pt>
                <c:pt idx="492">
                  <c:v>-1.4182283887976051E-2</c:v>
                </c:pt>
                <c:pt idx="493">
                  <c:v>-1.3943561085438066E-2</c:v>
                </c:pt>
                <c:pt idx="494">
                  <c:v>-1.3943561085438066E-2</c:v>
                </c:pt>
                <c:pt idx="495">
                  <c:v>-1.3943561085438066E-2</c:v>
                </c:pt>
                <c:pt idx="496">
                  <c:v>-1.3943561085438066E-2</c:v>
                </c:pt>
                <c:pt idx="497">
                  <c:v>-1.3943561085438066E-2</c:v>
                </c:pt>
                <c:pt idx="498">
                  <c:v>-1.3943561085438066E-2</c:v>
                </c:pt>
                <c:pt idx="499">
                  <c:v>-1.2957716717582814E-2</c:v>
                </c:pt>
                <c:pt idx="500">
                  <c:v>-1.2957716717582814E-2</c:v>
                </c:pt>
                <c:pt idx="501">
                  <c:v>-1.2948164159853524E-2</c:v>
                </c:pt>
                <c:pt idx="502">
                  <c:v>-1.2942429149862787E-2</c:v>
                </c:pt>
                <c:pt idx="503">
                  <c:v>-1.2936691533010372E-2</c:v>
                </c:pt>
                <c:pt idx="504">
                  <c:v>-1.2930951309012945E-2</c:v>
                </c:pt>
                <c:pt idx="505">
                  <c:v>-1.2914673180298769E-2</c:v>
                </c:pt>
                <c:pt idx="506">
                  <c:v>-1.2869559956507331E-2</c:v>
                </c:pt>
                <c:pt idx="507">
                  <c:v>-1.286378929498184E-2</c:v>
                </c:pt>
                <c:pt idx="508">
                  <c:v>-1.2857053556870966E-2</c:v>
                </c:pt>
                <c:pt idx="509">
                  <c:v>-1.2857053556870966E-2</c:v>
                </c:pt>
                <c:pt idx="510">
                  <c:v>-1.2845498308733647E-2</c:v>
                </c:pt>
                <c:pt idx="511">
                  <c:v>-1.2773041244471322E-2</c:v>
                </c:pt>
                <c:pt idx="512">
                  <c:v>-1.2768196251438747E-2</c:v>
                </c:pt>
                <c:pt idx="513">
                  <c:v>-1.2767227034897797E-2</c:v>
                </c:pt>
                <c:pt idx="514">
                  <c:v>-1.2762379862451071E-2</c:v>
                </c:pt>
                <c:pt idx="515">
                  <c:v>-1.2761410210004459E-2</c:v>
                </c:pt>
                <c:pt idx="516">
                  <c:v>-1.2756560857915319E-2</c:v>
                </c:pt>
                <c:pt idx="517">
                  <c:v>-1.2750739237557899E-2</c:v>
                </c:pt>
                <c:pt idx="518">
                  <c:v>-1.2739088148285071E-2</c:v>
                </c:pt>
                <c:pt idx="519">
                  <c:v>-1.2739088148285071E-2</c:v>
                </c:pt>
                <c:pt idx="520">
                  <c:v>-1.273325867882406E-2</c:v>
                </c:pt>
                <c:pt idx="521">
                  <c:v>-1.272742659245015E-2</c:v>
                </c:pt>
                <c:pt idx="522">
                  <c:v>-1.271088813405454E-2</c:v>
                </c:pt>
                <c:pt idx="523">
                  <c:v>-1.2705046013664191E-2</c:v>
                </c:pt>
                <c:pt idx="524">
                  <c:v>-1.2700175579984395E-2</c:v>
                </c:pt>
                <c:pt idx="525">
                  <c:v>-1.2699201275049296E-2</c:v>
                </c:pt>
                <c:pt idx="526">
                  <c:v>-1.2636694413910599E-2</c:v>
                </c:pt>
                <c:pt idx="527">
                  <c:v>-1.2630819109449597E-2</c:v>
                </c:pt>
                <c:pt idx="528">
                  <c:v>-1.2624941183363422E-2</c:v>
                </c:pt>
                <c:pt idx="529">
                  <c:v>-1.2620040908802569E-2</c:v>
                </c:pt>
                <c:pt idx="530">
                  <c:v>-1.2619060635385919E-2</c:v>
                </c:pt>
                <c:pt idx="531">
                  <c:v>-1.2608272820243998E-2</c:v>
                </c:pt>
                <c:pt idx="532">
                  <c:v>-1.2532511203262771E-2</c:v>
                </c:pt>
                <c:pt idx="533">
                  <c:v>-1.2484074119312861E-2</c:v>
                </c:pt>
                <c:pt idx="534">
                  <c:v>-1.2483083782781353E-2</c:v>
                </c:pt>
                <c:pt idx="535">
                  <c:v>-1.2416564870437758E-2</c:v>
                </c:pt>
                <c:pt idx="536">
                  <c:v>-1.2416564870437758E-2</c:v>
                </c:pt>
                <c:pt idx="537">
                  <c:v>-1.2323688827714051E-2</c:v>
                </c:pt>
                <c:pt idx="538">
                  <c:v>-1.2174580414872479E-2</c:v>
                </c:pt>
                <c:pt idx="539">
                  <c:v>-1.216951492904236E-2</c:v>
                </c:pt>
                <c:pt idx="540">
                  <c:v>-1.0807634497694679E-2</c:v>
                </c:pt>
                <c:pt idx="541">
                  <c:v>-1.060132893364479E-2</c:v>
                </c:pt>
                <c:pt idx="542">
                  <c:v>-1.0600206833662845E-2</c:v>
                </c:pt>
                <c:pt idx="543">
                  <c:v>-1.0548509580559582E-2</c:v>
                </c:pt>
                <c:pt idx="544">
                  <c:v>-1.0407230199638533E-2</c:v>
                </c:pt>
                <c:pt idx="545">
                  <c:v>-1.0379971045144751E-2</c:v>
                </c:pt>
                <c:pt idx="546">
                  <c:v>-1.0356083990051829E-2</c:v>
                </c:pt>
                <c:pt idx="547">
                  <c:v>-1.0186802607760679E-2</c:v>
                </c:pt>
                <c:pt idx="548">
                  <c:v>-1.0093462021201895E-2</c:v>
                </c:pt>
                <c:pt idx="549">
                  <c:v>-1.0093462021201895E-2</c:v>
                </c:pt>
                <c:pt idx="550">
                  <c:v>-1.0092306602077855E-2</c:v>
                </c:pt>
                <c:pt idx="551">
                  <c:v>-1.0086528384533873E-2</c:v>
                </c:pt>
                <c:pt idx="552">
                  <c:v>-1.0086528384533873E-2</c:v>
                </c:pt>
                <c:pt idx="553">
                  <c:v>-1.0086528384533873E-2</c:v>
                </c:pt>
                <c:pt idx="554">
                  <c:v>-9.5778503438468388E-3</c:v>
                </c:pt>
                <c:pt idx="555">
                  <c:v>-8.2533617168108718E-3</c:v>
                </c:pt>
                <c:pt idx="556">
                  <c:v>-8.2533617168108718E-3</c:v>
                </c:pt>
                <c:pt idx="557">
                  <c:v>-8.2012726167864751E-3</c:v>
                </c:pt>
                <c:pt idx="558">
                  <c:v>-8.2012726167864751E-3</c:v>
                </c:pt>
                <c:pt idx="559">
                  <c:v>-7.9440971699340675E-3</c:v>
                </c:pt>
                <c:pt idx="560">
                  <c:v>-7.9325115157737602E-3</c:v>
                </c:pt>
                <c:pt idx="561">
                  <c:v>-7.7709771238633311E-3</c:v>
                </c:pt>
                <c:pt idx="562">
                  <c:v>-7.7709771238633311E-3</c:v>
                </c:pt>
                <c:pt idx="563">
                  <c:v>-7.7709771238633311E-3</c:v>
                </c:pt>
                <c:pt idx="564">
                  <c:v>-7.7242399619028377E-3</c:v>
                </c:pt>
                <c:pt idx="565">
                  <c:v>-7.4602100707287138E-3</c:v>
                </c:pt>
                <c:pt idx="566">
                  <c:v>-7.1638950498885568E-3</c:v>
                </c:pt>
                <c:pt idx="567">
                  <c:v>-5.4458662030928955E-3</c:v>
                </c:pt>
                <c:pt idx="568">
                  <c:v>-5.2432831594512131E-3</c:v>
                </c:pt>
                <c:pt idx="569">
                  <c:v>-5.1342727308630147E-3</c:v>
                </c:pt>
                <c:pt idx="570">
                  <c:v>-5.0162001979639917E-3</c:v>
                </c:pt>
                <c:pt idx="571">
                  <c:v>-5.0162001979639917E-3</c:v>
                </c:pt>
                <c:pt idx="572">
                  <c:v>-4.9598781477187652E-3</c:v>
                </c:pt>
                <c:pt idx="573">
                  <c:v>-4.8469147887963519E-3</c:v>
                </c:pt>
                <c:pt idx="574">
                  <c:v>-4.8469147887963519E-3</c:v>
                </c:pt>
                <c:pt idx="575">
                  <c:v>-4.3510507235503728E-3</c:v>
                </c:pt>
                <c:pt idx="576">
                  <c:v>-4.0414092009921866E-3</c:v>
                </c:pt>
                <c:pt idx="577">
                  <c:v>-2.0256222499342507E-3</c:v>
                </c:pt>
                <c:pt idx="578">
                  <c:v>-1.950034033234575E-3</c:v>
                </c:pt>
                <c:pt idx="579">
                  <c:v>-1.7968604342449986E-3</c:v>
                </c:pt>
                <c:pt idx="580">
                  <c:v>-1.7303637664465472E-3</c:v>
                </c:pt>
                <c:pt idx="581">
                  <c:v>-1.7303637664465472E-3</c:v>
                </c:pt>
                <c:pt idx="582">
                  <c:v>-1.619304129777892E-3</c:v>
                </c:pt>
                <c:pt idx="583">
                  <c:v>-1.5636662724166864E-3</c:v>
                </c:pt>
                <c:pt idx="584">
                  <c:v>-1.2748033678798302E-3</c:v>
                </c:pt>
                <c:pt idx="585">
                  <c:v>-1.2026945184179729E-3</c:v>
                </c:pt>
                <c:pt idx="586">
                  <c:v>-1.2010907916429547E-3</c:v>
                </c:pt>
                <c:pt idx="587">
                  <c:v>1.2181760455543028E-3</c:v>
                </c:pt>
                <c:pt idx="588">
                  <c:v>1.5730786621345103E-3</c:v>
                </c:pt>
                <c:pt idx="589">
                  <c:v>1.6321244861493788E-3</c:v>
                </c:pt>
                <c:pt idx="590">
                  <c:v>1.8400105795472127E-3</c:v>
                </c:pt>
                <c:pt idx="591">
                  <c:v>1.8417031084980162E-3</c:v>
                </c:pt>
                <c:pt idx="592">
                  <c:v>1.8891093664512131E-3</c:v>
                </c:pt>
                <c:pt idx="593">
                  <c:v>2.1469676489775744E-3</c:v>
                </c:pt>
                <c:pt idx="594">
                  <c:v>2.1758594090195752E-3</c:v>
                </c:pt>
                <c:pt idx="595">
                  <c:v>2.1758594090195752E-3</c:v>
                </c:pt>
                <c:pt idx="596">
                  <c:v>2.2353748016255004E-3</c:v>
                </c:pt>
                <c:pt idx="597">
                  <c:v>2.9356101551347167E-3</c:v>
                </c:pt>
                <c:pt idx="598">
                  <c:v>4.9835920272193676E-3</c:v>
                </c:pt>
                <c:pt idx="599">
                  <c:v>5.1470441274606323E-3</c:v>
                </c:pt>
                <c:pt idx="600">
                  <c:v>5.472422557282682E-3</c:v>
                </c:pt>
                <c:pt idx="601">
                  <c:v>5.5646806394505505E-3</c:v>
                </c:pt>
                <c:pt idx="602">
                  <c:v>5.566421481028901E-3</c:v>
                </c:pt>
                <c:pt idx="603">
                  <c:v>5.7666415453177028E-3</c:v>
                </c:pt>
                <c:pt idx="604">
                  <c:v>6.2350351133518877E-3</c:v>
                </c:pt>
                <c:pt idx="605">
                  <c:v>8.9047493909816307E-3</c:v>
                </c:pt>
                <c:pt idx="606">
                  <c:v>8.9047493909816307E-3</c:v>
                </c:pt>
                <c:pt idx="607">
                  <c:v>9.0141564436153412E-3</c:v>
                </c:pt>
                <c:pt idx="608">
                  <c:v>9.2035315311054539E-3</c:v>
                </c:pt>
                <c:pt idx="609">
                  <c:v>9.8275613215301691E-3</c:v>
                </c:pt>
                <c:pt idx="610">
                  <c:v>1.2253196012854595E-2</c:v>
                </c:pt>
                <c:pt idx="611">
                  <c:v>1.2327653007800841E-2</c:v>
                </c:pt>
                <c:pt idx="612">
                  <c:v>1.2457091470138432E-2</c:v>
                </c:pt>
                <c:pt idx="613">
                  <c:v>1.2650114227434501E-2</c:v>
                </c:pt>
                <c:pt idx="614">
                  <c:v>1.3766809653820714E-2</c:v>
                </c:pt>
                <c:pt idx="615">
                  <c:v>1.5337742033917577E-2</c:v>
                </c:pt>
                <c:pt idx="616">
                  <c:v>1.5666877722997647E-2</c:v>
                </c:pt>
                <c:pt idx="617">
                  <c:v>1.5927006363883986E-2</c:v>
                </c:pt>
                <c:pt idx="618">
                  <c:v>1.599405704217019E-2</c:v>
                </c:pt>
                <c:pt idx="619">
                  <c:v>1.599405704217019E-2</c:v>
                </c:pt>
                <c:pt idx="620">
                  <c:v>1.6091356970409733E-2</c:v>
                </c:pt>
                <c:pt idx="621">
                  <c:v>1.6180236910979914E-2</c:v>
                </c:pt>
                <c:pt idx="622">
                  <c:v>1.6300966887487323E-2</c:v>
                </c:pt>
                <c:pt idx="623">
                  <c:v>1.6319708632590194E-2</c:v>
                </c:pt>
                <c:pt idx="624">
                  <c:v>1.6342154876179561E-2</c:v>
                </c:pt>
                <c:pt idx="625">
                  <c:v>1.7930212228992354E-2</c:v>
                </c:pt>
                <c:pt idx="626">
                  <c:v>1.7972104172822863E-2</c:v>
                </c:pt>
                <c:pt idx="627">
                  <c:v>1.8195029357921593E-2</c:v>
                </c:pt>
                <c:pt idx="628">
                  <c:v>1.8197971348515741E-2</c:v>
                </c:pt>
                <c:pt idx="629">
                  <c:v>1.854359405882015E-2</c:v>
                </c:pt>
                <c:pt idx="630">
                  <c:v>1.8638184356956054E-2</c:v>
                </c:pt>
                <c:pt idx="631">
                  <c:v>1.8733559858279306E-2</c:v>
                </c:pt>
                <c:pt idx="632">
                  <c:v>1.96960147383075E-2</c:v>
                </c:pt>
                <c:pt idx="633">
                  <c:v>1.9889946072670684E-2</c:v>
                </c:pt>
                <c:pt idx="634">
                  <c:v>2.0255808285066328E-2</c:v>
                </c:pt>
                <c:pt idx="635">
                  <c:v>2.0689041220851061E-2</c:v>
                </c:pt>
                <c:pt idx="636">
                  <c:v>2.0868919479088036E-2</c:v>
                </c:pt>
                <c:pt idx="637">
                  <c:v>2.09144328851412E-2</c:v>
                </c:pt>
                <c:pt idx="638">
                  <c:v>2.0920905938526947E-2</c:v>
                </c:pt>
                <c:pt idx="639">
                  <c:v>2.0922555253663211E-2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F9-4088-ABFC-0244B903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0200"/>
        <c:axId val="1"/>
      </c:scatterChart>
      <c:valAx>
        <c:axId val="50113020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19195457411398992"/>
              <c:y val="0.89046498817277475"/>
            </c:manualLayout>
          </c:layout>
          <c:overlay val="0"/>
          <c:spPr>
            <a:solidFill>
              <a:srgbClr val="000000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1133069828722E-2"/>
              <c:y val="0.38268215076467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0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77511852520408"/>
          <c:y val="0.92737547471370541"/>
          <c:w val="0.55731294457757996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95810897889261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731063886522"/>
          <c:y val="0.10612255472990546"/>
          <c:w val="0.84910229293500472"/>
          <c:h val="0.744898701469528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6'!$H$21:$H$907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8">
                  <c:v>-8.3904630009783432E-3</c:v>
                </c:pt>
                <c:pt idx="108">
                  <c:v>7.5196959951426834E-3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7-4BD0-AEBA-0A84135EAF9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plus>
            <c:min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6'!$I$21:$I$907</c:f>
              <c:numCache>
                <c:formatCode>General</c:formatCode>
                <c:ptCount val="887"/>
                <c:pt idx="1">
                  <c:v>1.0150238500500564E-2</c:v>
                </c:pt>
                <c:pt idx="2">
                  <c:v>1.247626500116894E-2</c:v>
                </c:pt>
                <c:pt idx="3">
                  <c:v>-1.9718748997547664E-2</c:v>
                </c:pt>
                <c:pt idx="4">
                  <c:v>-9.8594364972086623E-3</c:v>
                </c:pt>
                <c:pt idx="5">
                  <c:v>-5.3340999875217676E-4</c:v>
                </c:pt>
                <c:pt idx="6">
                  <c:v>-2.9132580020814203E-3</c:v>
                </c:pt>
                <c:pt idx="7">
                  <c:v>-2.6929943996947259E-2</c:v>
                </c:pt>
                <c:pt idx="9">
                  <c:v>-3.805034849938238E-2</c:v>
                </c:pt>
                <c:pt idx="11">
                  <c:v>-7.8700774975004606E-3</c:v>
                </c:pt>
                <c:pt idx="12">
                  <c:v>-5.9577595020527951E-3</c:v>
                </c:pt>
                <c:pt idx="13">
                  <c:v>-3.1001600495073944E-2</c:v>
                </c:pt>
                <c:pt idx="14">
                  <c:v>-2.5590673001715913E-2</c:v>
                </c:pt>
                <c:pt idx="15">
                  <c:v>-3.9634514003410004E-2</c:v>
                </c:pt>
                <c:pt idx="16">
                  <c:v>-6.7221959980088286E-3</c:v>
                </c:pt>
                <c:pt idx="17">
                  <c:v>-4.2766037004184909E-2</c:v>
                </c:pt>
                <c:pt idx="18">
                  <c:v>-2.5533254498441238E-2</c:v>
                </c:pt>
                <c:pt idx="26">
                  <c:v>-9.375070505484473E-3</c:v>
                </c:pt>
                <c:pt idx="27">
                  <c:v>-1.5920301993901376E-2</c:v>
                </c:pt>
                <c:pt idx="29">
                  <c:v>-2.7276592001726385E-2</c:v>
                </c:pt>
                <c:pt idx="30">
                  <c:v>-2.5364273999002762E-2</c:v>
                </c:pt>
                <c:pt idx="55">
                  <c:v>-7.3255285024060868E-3</c:v>
                </c:pt>
                <c:pt idx="56">
                  <c:v>3.8964672494330443E-2</c:v>
                </c:pt>
                <c:pt idx="57">
                  <c:v>-1.1709300997608807E-2</c:v>
                </c:pt>
                <c:pt idx="58">
                  <c:v>-1.679698299994925E-2</c:v>
                </c:pt>
                <c:pt idx="59">
                  <c:v>1.013823250104906E-2</c:v>
                </c:pt>
                <c:pt idx="60">
                  <c:v>-3.9912498323246837E-5</c:v>
                </c:pt>
                <c:pt idx="61">
                  <c:v>6.960087499464862E-3</c:v>
                </c:pt>
                <c:pt idx="62">
                  <c:v>8.3453309998731129E-3</c:v>
                </c:pt>
                <c:pt idx="63">
                  <c:v>1.1345330996846315E-2</c:v>
                </c:pt>
                <c:pt idx="64">
                  <c:v>-3.5534095004550181E-3</c:v>
                </c:pt>
                <c:pt idx="65">
                  <c:v>2.635532000567764E-3</c:v>
                </c:pt>
                <c:pt idx="66">
                  <c:v>6.73957250546664E-3</c:v>
                </c:pt>
                <c:pt idx="67">
                  <c:v>1.0350238000683021E-2</c:v>
                </c:pt>
                <c:pt idx="68">
                  <c:v>3.2159339971258305E-3</c:v>
                </c:pt>
                <c:pt idx="69">
                  <c:v>3.8158030001795851E-3</c:v>
                </c:pt>
                <c:pt idx="70">
                  <c:v>-2.3744485006318428E-3</c:v>
                </c:pt>
                <c:pt idx="71">
                  <c:v>4.9512504992890172E-3</c:v>
                </c:pt>
                <c:pt idx="72">
                  <c:v>-2.7560949965845793E-3</c:v>
                </c:pt>
                <c:pt idx="73">
                  <c:v>1.0946832000627182E-2</c:v>
                </c:pt>
                <c:pt idx="74">
                  <c:v>3.4423329998389818E-3</c:v>
                </c:pt>
                <c:pt idx="75">
                  <c:v>-1.9189050362911075E-4</c:v>
                </c:pt>
                <c:pt idx="76">
                  <c:v>3.8676539988955483E-3</c:v>
                </c:pt>
                <c:pt idx="77">
                  <c:v>-2.7078409984824248E-3</c:v>
                </c:pt>
                <c:pt idx="78">
                  <c:v>3.5100539971608669E-3</c:v>
                </c:pt>
                <c:pt idx="79">
                  <c:v>2.1809190002386458E-3</c:v>
                </c:pt>
                <c:pt idx="80">
                  <c:v>1.5134296998439822E-2</c:v>
                </c:pt>
                <c:pt idx="81">
                  <c:v>-5.4965700110187754E-4</c:v>
                </c:pt>
                <c:pt idx="82">
                  <c:v>-3.7333639993448742E-3</c:v>
                </c:pt>
                <c:pt idx="85">
                  <c:v>6.418441997084301E-3</c:v>
                </c:pt>
                <c:pt idx="86">
                  <c:v>8.9513099374016747E-4</c:v>
                </c:pt>
                <c:pt idx="87">
                  <c:v>5.6209609974757768E-3</c:v>
                </c:pt>
                <c:pt idx="88">
                  <c:v>6.0207645001355559E-3</c:v>
                </c:pt>
                <c:pt idx="89">
                  <c:v>8.370575014851056E-4</c:v>
                </c:pt>
                <c:pt idx="90">
                  <c:v>2.2479850013041869E-3</c:v>
                </c:pt>
                <c:pt idx="91">
                  <c:v>2.1670084970537573E-3</c:v>
                </c:pt>
                <c:pt idx="92">
                  <c:v>-2.2442465051426552E-3</c:v>
                </c:pt>
                <c:pt idx="93">
                  <c:v>1.3910667999880388E-2</c:v>
                </c:pt>
                <c:pt idx="95">
                  <c:v>6.6448409997974522E-3</c:v>
                </c:pt>
                <c:pt idx="96">
                  <c:v>5.9270264973747544E-3</c:v>
                </c:pt>
                <c:pt idx="97">
                  <c:v>2.8776235049008392E-3</c:v>
                </c:pt>
                <c:pt idx="98">
                  <c:v>5.3076904951012693E-3</c:v>
                </c:pt>
                <c:pt idx="99">
                  <c:v>5.6142500034184195E-3</c:v>
                </c:pt>
                <c:pt idx="100">
                  <c:v>-3.5391935016377829E-3</c:v>
                </c:pt>
                <c:pt idx="101">
                  <c:v>1.1827893002191558E-2</c:v>
                </c:pt>
                <c:pt idx="102">
                  <c:v>8.5210059987730347E-3</c:v>
                </c:pt>
                <c:pt idx="103">
                  <c:v>1.4301801005785819E-2</c:v>
                </c:pt>
                <c:pt idx="104">
                  <c:v>-2.56945699948119E-3</c:v>
                </c:pt>
                <c:pt idx="105">
                  <c:v>4.682464998040814E-3</c:v>
                </c:pt>
                <c:pt idx="106">
                  <c:v>-6.2280545025714673E-3</c:v>
                </c:pt>
                <c:pt idx="107">
                  <c:v>-6.7480750294635072E-4</c:v>
                </c:pt>
                <c:pt idx="109">
                  <c:v>8.519695998984389E-3</c:v>
                </c:pt>
                <c:pt idx="110">
                  <c:v>2.2100279966252856E-3</c:v>
                </c:pt>
                <c:pt idx="111">
                  <c:v>3.3276460017077625E-3</c:v>
                </c:pt>
                <c:pt idx="112">
                  <c:v>1.3500228997145314E-2</c:v>
                </c:pt>
                <c:pt idx="113">
                  <c:v>-9.2833470043842681E-3</c:v>
                </c:pt>
                <c:pt idx="114">
                  <c:v>3.0539800354745239E-4</c:v>
                </c:pt>
                <c:pt idx="115">
                  <c:v>5.9724995007854886E-3</c:v>
                </c:pt>
                <c:pt idx="116">
                  <c:v>7.4272679994464852E-3</c:v>
                </c:pt>
                <c:pt idx="117">
                  <c:v>-1.860479504102841E-3</c:v>
                </c:pt>
                <c:pt idx="118">
                  <c:v>2.5285274969064631E-3</c:v>
                </c:pt>
                <c:pt idx="119">
                  <c:v>2.5915079968399368E-3</c:v>
                </c:pt>
                <c:pt idx="120">
                  <c:v>3.8956139978836291E-3</c:v>
                </c:pt>
                <c:pt idx="121">
                  <c:v>5.8956139982910827E-3</c:v>
                </c:pt>
                <c:pt idx="122">
                  <c:v>5.7640910017653368E-3</c:v>
                </c:pt>
                <c:pt idx="123">
                  <c:v>4.6625039976788685E-3</c:v>
                </c:pt>
                <c:pt idx="124">
                  <c:v>7.377537498541642E-3</c:v>
                </c:pt>
                <c:pt idx="125">
                  <c:v>5.8761470063473098E-3</c:v>
                </c:pt>
                <c:pt idx="126">
                  <c:v>-3.1788180058356375E-3</c:v>
                </c:pt>
                <c:pt idx="127">
                  <c:v>-1.8652255021152087E-3</c:v>
                </c:pt>
                <c:pt idx="128">
                  <c:v>8.2510649372125044E-4</c:v>
                </c:pt>
                <c:pt idx="129">
                  <c:v>1.3910007503000088E-2</c:v>
                </c:pt>
                <c:pt idx="130">
                  <c:v>7.6003395006409846E-3</c:v>
                </c:pt>
                <c:pt idx="131">
                  <c:v>1.4512657500745263E-2</c:v>
                </c:pt>
                <c:pt idx="132">
                  <c:v>7.9371624960913323E-3</c:v>
                </c:pt>
                <c:pt idx="133">
                  <c:v>9.5630199939478189E-4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7">
                  <c:v>9.4480394982383586E-3</c:v>
                </c:pt>
                <c:pt idx="139">
                  <c:v>-2.3769239996909164E-3</c:v>
                </c:pt>
                <c:pt idx="140">
                  <c:v>4.1599645046517253E-3</c:v>
                </c:pt>
                <c:pt idx="141">
                  <c:v>7.0528155047213659E-3</c:v>
                </c:pt>
                <c:pt idx="142">
                  <c:v>3.7748820031993091E-3</c:v>
                </c:pt>
                <c:pt idx="143">
                  <c:v>-3.9648530000704341E-3</c:v>
                </c:pt>
                <c:pt idx="147">
                  <c:v>-1.23159084978397E-2</c:v>
                </c:pt>
                <c:pt idx="148">
                  <c:v>-2.3051120006130077E-3</c:v>
                </c:pt>
                <c:pt idx="149">
                  <c:v>3.4336405005888082E-3</c:v>
                </c:pt>
                <c:pt idx="150">
                  <c:v>-6.4602599741192535E-4</c:v>
                </c:pt>
                <c:pt idx="151">
                  <c:v>-5.7667525034048595E-3</c:v>
                </c:pt>
                <c:pt idx="152">
                  <c:v>-5.709334000130184E-3</c:v>
                </c:pt>
                <c:pt idx="153">
                  <c:v>-3.5203924999223091E-3</c:v>
                </c:pt>
                <c:pt idx="154">
                  <c:v>-8.405555498029571E-3</c:v>
                </c:pt>
                <c:pt idx="155">
                  <c:v>-2.454958506859839E-3</c:v>
                </c:pt>
                <c:pt idx="158">
                  <c:v>-6.9987189999665134E-3</c:v>
                </c:pt>
                <c:pt idx="159">
                  <c:v>2.2368444988387637E-3</c:v>
                </c:pt>
                <c:pt idx="160">
                  <c:v>-2.8459305030992255E-3</c:v>
                </c:pt>
                <c:pt idx="161">
                  <c:v>-6.1555985012091696E-3</c:v>
                </c:pt>
                <c:pt idx="162">
                  <c:v>4.1580550168873742E-4</c:v>
                </c:pt>
                <c:pt idx="163">
                  <c:v>-5.2337939996505156E-3</c:v>
                </c:pt>
                <c:pt idx="164">
                  <c:v>-2.1353154952521436E-3</c:v>
                </c:pt>
                <c:pt idx="165">
                  <c:v>-6.222997501026839E-3</c:v>
                </c:pt>
                <c:pt idx="166">
                  <c:v>-1.1768229000153951E-2</c:v>
                </c:pt>
                <c:pt idx="167">
                  <c:v>-9.7737910036812536E-3</c:v>
                </c:pt>
                <c:pt idx="168">
                  <c:v>-8.7984924975899048E-3</c:v>
                </c:pt>
                <c:pt idx="169">
                  <c:v>-1.8490134498279076E-2</c:v>
                </c:pt>
                <c:pt idx="170">
                  <c:v>-1.3712120504351333E-2</c:v>
                </c:pt>
                <c:pt idx="171">
                  <c:v>-9.5698009972693399E-3</c:v>
                </c:pt>
                <c:pt idx="172">
                  <c:v>7.5622549775289372E-4</c:v>
                </c:pt>
                <c:pt idx="173">
                  <c:v>-1.0186355997575447E-2</c:v>
                </c:pt>
                <c:pt idx="174">
                  <c:v>-1.6252444998826832E-2</c:v>
                </c:pt>
                <c:pt idx="175">
                  <c:v>-9.6566670035826974E-3</c:v>
                </c:pt>
                <c:pt idx="176">
                  <c:v>-9.3334214980131947E-3</c:v>
                </c:pt>
                <c:pt idx="178">
                  <c:v>-1.5777393498865422E-2</c:v>
                </c:pt>
                <c:pt idx="180">
                  <c:v>-8.3967294995090924E-3</c:v>
                </c:pt>
                <c:pt idx="181">
                  <c:v>-2.6051379973068833E-3</c:v>
                </c:pt>
                <c:pt idx="182">
                  <c:v>-3.2421424984931946E-3</c:v>
                </c:pt>
                <c:pt idx="183">
                  <c:v>-4.2859835011768155E-3</c:v>
                </c:pt>
                <c:pt idx="184">
                  <c:v>-4.7751065067132004E-3</c:v>
                </c:pt>
                <c:pt idx="185">
                  <c:v>-8.8384145055897534E-3</c:v>
                </c:pt>
                <c:pt idx="188">
                  <c:v>-9.0252299996791407E-3</c:v>
                </c:pt>
                <c:pt idx="189">
                  <c:v>-3.2910569934756495E-3</c:v>
                </c:pt>
                <c:pt idx="190">
                  <c:v>2.3992749993340112E-3</c:v>
                </c:pt>
                <c:pt idx="191">
                  <c:v>-2.8665520003414713E-3</c:v>
                </c:pt>
                <c:pt idx="192">
                  <c:v>-4.4158745004097E-3</c:v>
                </c:pt>
                <c:pt idx="193">
                  <c:v>-6.9136680031078868E-3</c:v>
                </c:pt>
                <c:pt idx="194">
                  <c:v>2.8083549841539934E-4</c:v>
                </c:pt>
                <c:pt idx="195">
                  <c:v>-1.1223336005059537E-2</c:v>
                </c:pt>
                <c:pt idx="200">
                  <c:v>-4.300221502489876E-3</c:v>
                </c:pt>
                <c:pt idx="201">
                  <c:v>-8.0949215043801814E-3</c:v>
                </c:pt>
                <c:pt idx="202">
                  <c:v>-5.1718070026254281E-3</c:v>
                </c:pt>
                <c:pt idx="204">
                  <c:v>-4.4497405033325776E-3</c:v>
                </c:pt>
                <c:pt idx="206">
                  <c:v>-1.2576028995681554E-2</c:v>
                </c:pt>
                <c:pt idx="207">
                  <c:v>-1.8839074997231364E-2</c:v>
                </c:pt>
                <c:pt idx="208">
                  <c:v>-1.4151523995678872E-2</c:v>
                </c:pt>
                <c:pt idx="209">
                  <c:v>-5.8721195018733852E-3</c:v>
                </c:pt>
                <c:pt idx="210">
                  <c:v>-1.0036425010184757E-3</c:v>
                </c:pt>
                <c:pt idx="214">
                  <c:v>-3.5860095013049431E-3</c:v>
                </c:pt>
                <c:pt idx="223">
                  <c:v>-1.8693158497626428E-2</c:v>
                </c:pt>
                <c:pt idx="224">
                  <c:v>-8.3260719984536991E-3</c:v>
                </c:pt>
                <c:pt idx="226">
                  <c:v>-9.5918989973142743E-3</c:v>
                </c:pt>
                <c:pt idx="227">
                  <c:v>-1.8097149586537853E-4</c:v>
                </c:pt>
                <c:pt idx="228">
                  <c:v>-3.2248124989564531E-3</c:v>
                </c:pt>
                <c:pt idx="229">
                  <c:v>-1.9800307498371694E-2</c:v>
                </c:pt>
                <c:pt idx="247">
                  <c:v>-6.0838030040031299E-3</c:v>
                </c:pt>
                <c:pt idx="254">
                  <c:v>-1.5481152993743308E-2</c:v>
                </c:pt>
                <c:pt idx="256">
                  <c:v>-7.6154569978825748E-3</c:v>
                </c:pt>
                <c:pt idx="259">
                  <c:v>-1.1500619999424089E-2</c:v>
                </c:pt>
                <c:pt idx="261">
                  <c:v>-9.0020104980794713E-3</c:v>
                </c:pt>
                <c:pt idx="262">
                  <c:v>-3.6787650024052709E-3</c:v>
                </c:pt>
                <c:pt idx="267">
                  <c:v>-7.5896119960816577E-3</c:v>
                </c:pt>
                <c:pt idx="292">
                  <c:v>-9.7864080016734079E-3</c:v>
                </c:pt>
                <c:pt idx="361">
                  <c:v>-9.1346879999036901E-3</c:v>
                </c:pt>
                <c:pt idx="484">
                  <c:v>-8.5259929983294569E-3</c:v>
                </c:pt>
                <c:pt idx="526">
                  <c:v>-1.4681073997053318E-2</c:v>
                </c:pt>
                <c:pt idx="548">
                  <c:v>-1.689455599989742E-2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37-4BD0-AEBA-0A84135EAF91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6'!$J$21:$J$907</c:f>
              <c:numCache>
                <c:formatCode>General</c:formatCode>
                <c:ptCount val="887"/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44">
                  <c:v>-4.3280300014885142E-3</c:v>
                </c:pt>
                <c:pt idx="146">
                  <c:v>-3.7280300020938739E-3</c:v>
                </c:pt>
                <c:pt idx="157">
                  <c:v>-7.198719002190046E-3</c:v>
                </c:pt>
                <c:pt idx="177">
                  <c:v>-1.3073156500468031E-2</c:v>
                </c:pt>
                <c:pt idx="278">
                  <c:v>-1.450377899891464E-2</c:v>
                </c:pt>
                <c:pt idx="279">
                  <c:v>-1.3977752496430185E-2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37-4BD0-AEBA-0A84135EAF91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6'!$K$21:$K$907</c:f>
              <c:numCache>
                <c:formatCode>General</c:formatCode>
                <c:ptCount val="887"/>
                <c:pt idx="138">
                  <c:v>4.7916184994392097E-3</c:v>
                </c:pt>
                <c:pt idx="145">
                  <c:v>-4.0280300017911941E-3</c:v>
                </c:pt>
                <c:pt idx="156">
                  <c:v>-7.3987190044135787E-3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87">
                  <c:v>-1.2341261004621629E-2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03">
                  <c:v>-1.5753519001009408E-2</c:v>
                </c:pt>
                <c:pt idx="205">
                  <c:v>-1.2718283003778197E-2</c:v>
                </c:pt>
                <c:pt idx="211">
                  <c:v>-1.491587999771582E-2</c:v>
                </c:pt>
                <c:pt idx="212">
                  <c:v>-1.4807798994297627E-2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0">
                  <c:v>-1.4734153002791572E-2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25">
                  <c:v>-1.5246667506289668E-2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6">
                  <c:v>-1.6190293994441163E-2</c:v>
                </c:pt>
                <c:pt idx="237">
                  <c:v>-1.612029399984749E-2</c:v>
                </c:pt>
                <c:pt idx="238">
                  <c:v>-1.575029399828054E-2</c:v>
                </c:pt>
                <c:pt idx="239">
                  <c:v>-1.5630294001311995E-2</c:v>
                </c:pt>
                <c:pt idx="240">
                  <c:v>-1.45234724986949E-2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3">
                  <c:v>-1.6016651003155857E-2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0">
                  <c:v>-1.5171550498052966E-2</c:v>
                </c:pt>
                <c:pt idx="251">
                  <c:v>-1.5645523999410216E-2</c:v>
                </c:pt>
                <c:pt idx="252">
                  <c:v>-1.5245524002239108E-2</c:v>
                </c:pt>
                <c:pt idx="253">
                  <c:v>-1.6133206001541112E-2</c:v>
                </c:pt>
                <c:pt idx="255">
                  <c:v>-1.5182543502305634E-2</c:v>
                </c:pt>
                <c:pt idx="257">
                  <c:v>-1.4777112497540656E-2</c:v>
                </c:pt>
                <c:pt idx="258">
                  <c:v>-1.5966316001140513E-2</c:v>
                </c:pt>
                <c:pt idx="260">
                  <c:v>-1.4558169503288809E-2</c:v>
                </c:pt>
                <c:pt idx="263">
                  <c:v>-1.4215850002074149E-2</c:v>
                </c:pt>
                <c:pt idx="264">
                  <c:v>-1.5337231496232562E-2</c:v>
                </c:pt>
                <c:pt idx="265">
                  <c:v>-1.5151202002016362E-2</c:v>
                </c:pt>
                <c:pt idx="266">
                  <c:v>-1.5151202002016362E-2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1">
                  <c:v>-1.6302192001603544E-2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77">
                  <c:v>-1.6168150003068149E-2</c:v>
                </c:pt>
                <c:pt idx="280">
                  <c:v>-1.1829936498543248E-2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6">
                  <c:v>-1.5690186504798476E-2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1">
                  <c:v>-1.4640098503150512E-2</c:v>
                </c:pt>
                <c:pt idx="302">
                  <c:v>-1.6532082998310216E-2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6">
                  <c:v>-8.7444665041402914E-3</c:v>
                </c:pt>
                <c:pt idx="307">
                  <c:v>-1.5818439998838585E-2</c:v>
                </c:pt>
                <c:pt idx="308">
                  <c:v>-1.5718440001364797E-2</c:v>
                </c:pt>
                <c:pt idx="309">
                  <c:v>-1.5618439996615052E-2</c:v>
                </c:pt>
                <c:pt idx="310">
                  <c:v>-1.4607512501243036E-2</c:v>
                </c:pt>
                <c:pt idx="311">
                  <c:v>-1.4507512496493291E-2</c:v>
                </c:pt>
                <c:pt idx="312">
                  <c:v>-1.4407512499019504E-2</c:v>
                </c:pt>
                <c:pt idx="313">
                  <c:v>-1.6576186004385818E-2</c:v>
                </c:pt>
                <c:pt idx="314">
                  <c:v>-1.4226833496650215E-2</c:v>
                </c:pt>
                <c:pt idx="315">
                  <c:v>-1.4811799999733921E-2</c:v>
                </c:pt>
                <c:pt idx="316">
                  <c:v>-1.4801003504544497E-2</c:v>
                </c:pt>
                <c:pt idx="317">
                  <c:v>-1.4874976994178724E-2</c:v>
                </c:pt>
                <c:pt idx="318">
                  <c:v>-1.4506500003335532E-2</c:v>
                </c:pt>
                <c:pt idx="319">
                  <c:v>-1.4260008996643592E-2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2">
                  <c:v>-1.3775369996437803E-2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  <c:pt idx="327">
                  <c:v>-1.4345434006827418E-2</c:v>
                </c:pt>
                <c:pt idx="328">
                  <c:v>-1.4060533001611475E-2</c:v>
                </c:pt>
                <c:pt idx="329">
                  <c:v>-1.3882519000617322E-2</c:v>
                </c:pt>
                <c:pt idx="337">
                  <c:v>-1.3327407999895513E-2</c:v>
                </c:pt>
                <c:pt idx="339">
                  <c:v>-1.3786348004941829E-2</c:v>
                </c:pt>
                <c:pt idx="340">
                  <c:v>-1.1987738500465639E-2</c:v>
                </c:pt>
                <c:pt idx="341">
                  <c:v>-1.3408333994448185E-2</c:v>
                </c:pt>
                <c:pt idx="344">
                  <c:v>-1.2276941997697577E-2</c:v>
                </c:pt>
                <c:pt idx="345">
                  <c:v>-1.2276941997697577E-2</c:v>
                </c:pt>
                <c:pt idx="354">
                  <c:v>-1.2138728496211115E-2</c:v>
                </c:pt>
                <c:pt idx="360">
                  <c:v>-1.2547006001113914E-2</c:v>
                </c:pt>
                <c:pt idx="362">
                  <c:v>-1.2521044998720754E-2</c:v>
                </c:pt>
                <c:pt idx="365">
                  <c:v>-1.3071772998955566E-2</c:v>
                </c:pt>
                <c:pt idx="368">
                  <c:v>-1.3356805000512395E-2</c:v>
                </c:pt>
                <c:pt idx="369">
                  <c:v>-1.1759243505366612E-2</c:v>
                </c:pt>
                <c:pt idx="370">
                  <c:v>-1.1956593494687695E-2</c:v>
                </c:pt>
                <c:pt idx="371">
                  <c:v>-1.2929373006045353E-2</c:v>
                </c:pt>
                <c:pt idx="372">
                  <c:v>-1.2929373006045353E-2</c:v>
                </c:pt>
                <c:pt idx="373">
                  <c:v>-1.272937300382182E-2</c:v>
                </c:pt>
                <c:pt idx="374">
                  <c:v>-1.2210364497150294E-2</c:v>
                </c:pt>
                <c:pt idx="375">
                  <c:v>-1.1890031004440971E-2</c:v>
                </c:pt>
                <c:pt idx="376">
                  <c:v>-1.1857247001898941E-2</c:v>
                </c:pt>
                <c:pt idx="377">
                  <c:v>-1.1827246999018826E-2</c:v>
                </c:pt>
                <c:pt idx="378">
                  <c:v>-1.1157246997754555E-2</c:v>
                </c:pt>
                <c:pt idx="379">
                  <c:v>-1.1127247002150398E-2</c:v>
                </c:pt>
                <c:pt idx="380">
                  <c:v>-1.2414928998623509E-2</c:v>
                </c:pt>
                <c:pt idx="381">
                  <c:v>-1.2188769993372262E-2</c:v>
                </c:pt>
                <c:pt idx="382">
                  <c:v>-1.2158769997768104E-2</c:v>
                </c:pt>
                <c:pt idx="383">
                  <c:v>-1.2088769995898474E-2</c:v>
                </c:pt>
                <c:pt idx="384">
                  <c:v>-1.2088769995898474E-2</c:v>
                </c:pt>
                <c:pt idx="385">
                  <c:v>-1.2058769993018359E-2</c:v>
                </c:pt>
                <c:pt idx="386">
                  <c:v>-1.2058769993018359E-2</c:v>
                </c:pt>
                <c:pt idx="387">
                  <c:v>-1.113379150046967E-2</c:v>
                </c:pt>
                <c:pt idx="388">
                  <c:v>-1.1520476000441704E-2</c:v>
                </c:pt>
                <c:pt idx="389">
                  <c:v>-1.1973984997894149E-2</c:v>
                </c:pt>
                <c:pt idx="390">
                  <c:v>-9.0151104959659278E-3</c:v>
                </c:pt>
                <c:pt idx="391">
                  <c:v>-1.1765904004278127E-2</c:v>
                </c:pt>
                <c:pt idx="392">
                  <c:v>-7.9070294959819876E-3</c:v>
                </c:pt>
                <c:pt idx="393">
                  <c:v>-1.0702923500502948E-2</c:v>
                </c:pt>
                <c:pt idx="394">
                  <c:v>-1.3513901496480685E-2</c:v>
                </c:pt>
                <c:pt idx="395">
                  <c:v>-1.024681499984581E-2</c:v>
                </c:pt>
                <c:pt idx="396">
                  <c:v>-1.0630456497892737E-2</c:v>
                </c:pt>
                <c:pt idx="397">
                  <c:v>-1.0504429999855347E-2</c:v>
                </c:pt>
                <c:pt idx="398">
                  <c:v>-1.0278534500685055E-2</c:v>
                </c:pt>
                <c:pt idx="399">
                  <c:v>-1.0452508002344985E-2</c:v>
                </c:pt>
                <c:pt idx="400">
                  <c:v>-1.1526481495820917E-2</c:v>
                </c:pt>
                <c:pt idx="408">
                  <c:v>-1.0623897003824823E-2</c:v>
                </c:pt>
                <c:pt idx="412">
                  <c:v>-9.5773405046202242E-3</c:v>
                </c:pt>
                <c:pt idx="413">
                  <c:v>-8.8773405004758388E-3</c:v>
                </c:pt>
                <c:pt idx="414">
                  <c:v>-7.8773405039100908E-3</c:v>
                </c:pt>
                <c:pt idx="415">
                  <c:v>-7.8773405039100908E-3</c:v>
                </c:pt>
                <c:pt idx="416">
                  <c:v>-1.0951313997793477E-2</c:v>
                </c:pt>
                <c:pt idx="417">
                  <c:v>-9.3513140018330887E-3</c:v>
                </c:pt>
                <c:pt idx="418">
                  <c:v>-9.711644503113348E-3</c:v>
                </c:pt>
                <c:pt idx="419">
                  <c:v>-1.0348664000048302E-2</c:v>
                </c:pt>
                <c:pt idx="425">
                  <c:v>-1.0288530000252649E-2</c:v>
                </c:pt>
                <c:pt idx="427">
                  <c:v>-1.0446275999129284E-2</c:v>
                </c:pt>
                <c:pt idx="428">
                  <c:v>-1.0180172001128085E-2</c:v>
                </c:pt>
                <c:pt idx="430">
                  <c:v>-9.7679850005079061E-3</c:v>
                </c:pt>
                <c:pt idx="434">
                  <c:v>-8.2611635007197037E-3</c:v>
                </c:pt>
                <c:pt idx="438">
                  <c:v>-9.8571230046218261E-3</c:v>
                </c:pt>
                <c:pt idx="439">
                  <c:v>-8.5790434968657792E-3</c:v>
                </c:pt>
                <c:pt idx="451">
                  <c:v>-8.0051355034811422E-3</c:v>
                </c:pt>
                <c:pt idx="459">
                  <c:v>-9.7257309971610084E-3</c:v>
                </c:pt>
                <c:pt idx="462">
                  <c:v>-8.4367895033210516E-3</c:v>
                </c:pt>
                <c:pt idx="466">
                  <c:v>-9.0930140067939647E-3</c:v>
                </c:pt>
                <c:pt idx="468">
                  <c:v>-9.6505635010544211E-3</c:v>
                </c:pt>
                <c:pt idx="469">
                  <c:v>-9.324537000793498E-3</c:v>
                </c:pt>
                <c:pt idx="491">
                  <c:v>-9.1387040010886267E-3</c:v>
                </c:pt>
                <c:pt idx="492">
                  <c:v>-9.0887040059897117E-3</c:v>
                </c:pt>
                <c:pt idx="493">
                  <c:v>-8.9887040012399666E-3</c:v>
                </c:pt>
                <c:pt idx="494">
                  <c:v>-8.9387040061410517E-3</c:v>
                </c:pt>
                <c:pt idx="495">
                  <c:v>-8.8387040013913065E-3</c:v>
                </c:pt>
                <c:pt idx="496">
                  <c:v>-8.7887040062923916E-3</c:v>
                </c:pt>
                <c:pt idx="497">
                  <c:v>-1.0034189996076748E-2</c:v>
                </c:pt>
                <c:pt idx="498">
                  <c:v>-1.0034189996076748E-2</c:v>
                </c:pt>
                <c:pt idx="506">
                  <c:v>-9.5014075050130486E-3</c:v>
                </c:pt>
                <c:pt idx="507">
                  <c:v>-9.5014075050130486E-3</c:v>
                </c:pt>
                <c:pt idx="508">
                  <c:v>-1.0089089504617732E-2</c:v>
                </c:pt>
                <c:pt idx="516">
                  <c:v>-8.926174501539208E-3</c:v>
                </c:pt>
                <c:pt idx="517">
                  <c:v>-8.926174501539208E-3</c:v>
                </c:pt>
                <c:pt idx="530">
                  <c:v>-1.003458299965132E-2</c:v>
                </c:pt>
                <c:pt idx="531">
                  <c:v>-9.3592845005332492E-3</c:v>
                </c:pt>
                <c:pt idx="532">
                  <c:v>-9.6332579996669665E-3</c:v>
                </c:pt>
                <c:pt idx="533">
                  <c:v>-9.3894824967719615E-3</c:v>
                </c:pt>
                <c:pt idx="534">
                  <c:v>-9.3894824967719615E-3</c:v>
                </c:pt>
                <c:pt idx="535">
                  <c:v>-9.9690179995377548E-3</c:v>
                </c:pt>
                <c:pt idx="536">
                  <c:v>-9.5170960048562847E-3</c:v>
                </c:pt>
                <c:pt idx="537">
                  <c:v>-1.0786963495775126E-2</c:v>
                </c:pt>
                <c:pt idx="538">
                  <c:v>-1.0368937502789777E-2</c:v>
                </c:pt>
                <c:pt idx="539">
                  <c:v>-9.5307895026053302E-3</c:v>
                </c:pt>
                <c:pt idx="540">
                  <c:v>-1.0277476998453494E-2</c:v>
                </c:pt>
                <c:pt idx="541">
                  <c:v>-1.0652840996044688E-2</c:v>
                </c:pt>
                <c:pt idx="542">
                  <c:v>-1.0006284501287155E-2</c:v>
                </c:pt>
                <c:pt idx="543">
                  <c:v>-9.9543625037767924E-3</c:v>
                </c:pt>
                <c:pt idx="544">
                  <c:v>-1.0646215996530373E-2</c:v>
                </c:pt>
                <c:pt idx="545">
                  <c:v>-8.7201895003090613E-3</c:v>
                </c:pt>
                <c:pt idx="546">
                  <c:v>-9.0900569994118996E-3</c:v>
                </c:pt>
                <c:pt idx="547">
                  <c:v>-9.0400570043129846E-3</c:v>
                </c:pt>
                <c:pt idx="549">
                  <c:v>-1.1857988996780477E-2</c:v>
                </c:pt>
                <c:pt idx="550">
                  <c:v>-1.183798899728572E-2</c:v>
                </c:pt>
                <c:pt idx="551">
                  <c:v>-1.0900902496359777E-2</c:v>
                </c:pt>
                <c:pt idx="552">
                  <c:v>-1.0870902500755619E-2</c:v>
                </c:pt>
                <c:pt idx="553">
                  <c:v>-1.2652025005081668E-2</c:v>
                </c:pt>
                <c:pt idx="554">
                  <c:v>-1.2622025002201553E-2</c:v>
                </c:pt>
                <c:pt idx="555">
                  <c:v>-1.2750947003951296E-2</c:v>
                </c:pt>
                <c:pt idx="556">
                  <c:v>-1.3172933002351783E-2</c:v>
                </c:pt>
                <c:pt idx="557">
                  <c:v>-1.3038760000199545E-2</c:v>
                </c:pt>
                <c:pt idx="558">
                  <c:v>-1.3038760000199545E-2</c:v>
                </c:pt>
                <c:pt idx="559">
                  <c:v>-1.3423726501059718E-2</c:v>
                </c:pt>
                <c:pt idx="560">
                  <c:v>-1.2593659499543719E-2</c:v>
                </c:pt>
                <c:pt idx="561">
                  <c:v>-1.2593659499543719E-2</c:v>
                </c:pt>
                <c:pt idx="562">
                  <c:v>-1.3070676002826076E-2</c:v>
                </c:pt>
                <c:pt idx="563">
                  <c:v>-1.2931137498526368E-2</c:v>
                </c:pt>
                <c:pt idx="564">
                  <c:v>-1.3480263500241563E-2</c:v>
                </c:pt>
                <c:pt idx="565">
                  <c:v>-1.393099149572663E-2</c:v>
                </c:pt>
                <c:pt idx="566">
                  <c:v>-1.4406421003513969E-2</c:v>
                </c:pt>
                <c:pt idx="567">
                  <c:v>-1.3813307996315416E-2</c:v>
                </c:pt>
                <c:pt idx="568">
                  <c:v>-1.2713307994999923E-2</c:v>
                </c:pt>
                <c:pt idx="569">
                  <c:v>-1.379145299870288E-2</c:v>
                </c:pt>
                <c:pt idx="570">
                  <c:v>-1.4580525501514785E-2</c:v>
                </c:pt>
                <c:pt idx="571">
                  <c:v>-1.5469728998141363E-2</c:v>
                </c:pt>
                <c:pt idx="572">
                  <c:v>-1.349853650026489E-2</c:v>
                </c:pt>
                <c:pt idx="573">
                  <c:v>-1.3572509997175075E-2</c:v>
                </c:pt>
                <c:pt idx="574">
                  <c:v>-1.4935475497622974E-2</c:v>
                </c:pt>
                <c:pt idx="575">
                  <c:v>-1.6143884000484832E-2</c:v>
                </c:pt>
                <c:pt idx="576">
                  <c:v>-1.5332956500060391E-2</c:v>
                </c:pt>
                <c:pt idx="577">
                  <c:v>-1.493169699824648E-2</c:v>
                </c:pt>
                <c:pt idx="578">
                  <c:v>-1.5005670502432622E-2</c:v>
                </c:pt>
                <c:pt idx="579">
                  <c:v>-1.5176928500295617E-2</c:v>
                </c:pt>
                <c:pt idx="580">
                  <c:v>-1.5320900500228163E-2</c:v>
                </c:pt>
                <c:pt idx="581">
                  <c:v>-1.7378450000251178E-2</c:v>
                </c:pt>
                <c:pt idx="582">
                  <c:v>-1.5178449997620191E-2</c:v>
                </c:pt>
                <c:pt idx="583">
                  <c:v>-1.5467522498511244E-2</c:v>
                </c:pt>
                <c:pt idx="584">
                  <c:v>-1.6696657497959677E-2</c:v>
                </c:pt>
                <c:pt idx="585">
                  <c:v>-1.6555254995182622E-2</c:v>
                </c:pt>
                <c:pt idx="586">
                  <c:v>-1.6908764002437238E-2</c:v>
                </c:pt>
                <c:pt idx="587">
                  <c:v>-1.7541808505484369E-2</c:v>
                </c:pt>
                <c:pt idx="588">
                  <c:v>-1.6362403999664821E-2</c:v>
                </c:pt>
                <c:pt idx="589">
                  <c:v>-1.7536377505166456E-2</c:v>
                </c:pt>
                <c:pt idx="590">
                  <c:v>-1.7243330003111623E-2</c:v>
                </c:pt>
                <c:pt idx="591">
                  <c:v>-1.8442201500874944E-2</c:v>
                </c:pt>
                <c:pt idx="592">
                  <c:v>-1.9683311998960562E-2</c:v>
                </c:pt>
                <c:pt idx="593">
                  <c:v>-1.9683311998960562E-2</c:v>
                </c:pt>
                <c:pt idx="594">
                  <c:v>-1.9717615999979898E-2</c:v>
                </c:pt>
                <c:pt idx="595">
                  <c:v>-2.0128674499574117E-2</c:v>
                </c:pt>
                <c:pt idx="596">
                  <c:v>-1.9550922501366585E-2</c:v>
                </c:pt>
                <c:pt idx="597">
                  <c:v>-2.2383755494956858E-2</c:v>
                </c:pt>
                <c:pt idx="598">
                  <c:v>-2.2360510003636591E-2</c:v>
                </c:pt>
                <c:pt idx="599">
                  <c:v>-2.3226336998050101E-2</c:v>
                </c:pt>
                <c:pt idx="600">
                  <c:v>-2.2825077503512148E-2</c:v>
                </c:pt>
                <c:pt idx="601">
                  <c:v>-2.4099706002743915E-2</c:v>
                </c:pt>
                <c:pt idx="602">
                  <c:v>-2.6192476500000339E-2</c:v>
                </c:pt>
                <c:pt idx="603">
                  <c:v>-2.7189957494556438E-2</c:v>
                </c:pt>
                <c:pt idx="604">
                  <c:v>-2.5910684002155904E-2</c:v>
                </c:pt>
                <c:pt idx="605">
                  <c:v>-2.9657305996806826E-2</c:v>
                </c:pt>
                <c:pt idx="606">
                  <c:v>-2.7057305997004732E-2</c:v>
                </c:pt>
                <c:pt idx="607">
                  <c:v>-2.7179292002983857E-2</c:v>
                </c:pt>
                <c:pt idx="608">
                  <c:v>-2.7257436995569151E-2</c:v>
                </c:pt>
                <c:pt idx="609">
                  <c:v>-2.3858893000578973E-2</c:v>
                </c:pt>
                <c:pt idx="610">
                  <c:v>-2.6868495500821155E-2</c:v>
                </c:pt>
                <c:pt idx="611">
                  <c:v>-2.8000018501188606E-2</c:v>
                </c:pt>
                <c:pt idx="612">
                  <c:v>-3.0067024505115114E-2</c:v>
                </c:pt>
                <c:pt idx="613">
                  <c:v>-3.0899937999492977E-2</c:v>
                </c:pt>
                <c:pt idx="614">
                  <c:v>-3.209602849528892E-2</c:v>
                </c:pt>
                <c:pt idx="615">
                  <c:v>-4.2317949002608657E-2</c:v>
                </c:pt>
                <c:pt idx="616">
                  <c:v>-3.1144303000473883E-2</c:v>
                </c:pt>
                <c:pt idx="617">
                  <c:v>-3.0637547002697829E-2</c:v>
                </c:pt>
                <c:pt idx="618">
                  <c:v>-3.1652711506467313E-2</c:v>
                </c:pt>
                <c:pt idx="619">
                  <c:v>-3.3675745500659104E-2</c:v>
                </c:pt>
                <c:pt idx="620">
                  <c:v>-3.4263689500221517E-2</c:v>
                </c:pt>
                <c:pt idx="621">
                  <c:v>-3.5560173004341777E-2</c:v>
                </c:pt>
                <c:pt idx="622">
                  <c:v>-4.1459764797764365E-2</c:v>
                </c:pt>
                <c:pt idx="623">
                  <c:v>-3.8937109005928505E-2</c:v>
                </c:pt>
                <c:pt idx="624">
                  <c:v>-3.8674324998282827E-2</c:v>
                </c:pt>
                <c:pt idx="625">
                  <c:v>-3.9581211996846832E-2</c:v>
                </c:pt>
                <c:pt idx="626">
                  <c:v>-3.8194920496607665E-2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37-4BD0-AEBA-0A84135EAF91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6'!$L$21:$L$907</c:f>
              <c:numCache>
                <c:formatCode>General</c:formatCode>
                <c:ptCount val="887"/>
                <c:pt idx="330">
                  <c:v>-1.4186216780217364E-2</c:v>
                </c:pt>
                <c:pt idx="331">
                  <c:v>-1.3930058084952179E-2</c:v>
                </c:pt>
                <c:pt idx="332">
                  <c:v>-1.347528940095799E-2</c:v>
                </c:pt>
                <c:pt idx="333">
                  <c:v>-1.2919130276713986E-2</c:v>
                </c:pt>
                <c:pt idx="334">
                  <c:v>-1.326297149353195E-2</c:v>
                </c:pt>
                <c:pt idx="335">
                  <c:v>-1.3806812363327481E-2</c:v>
                </c:pt>
                <c:pt idx="336">
                  <c:v>-1.3150653416232672E-2</c:v>
                </c:pt>
                <c:pt idx="338">
                  <c:v>-1.3116480346070603E-2</c:v>
                </c:pt>
                <c:pt idx="342">
                  <c:v>-1.3248134338937234E-2</c:v>
                </c:pt>
                <c:pt idx="343">
                  <c:v>-1.3081047822197434E-2</c:v>
                </c:pt>
                <c:pt idx="346">
                  <c:v>-1.2871511127741542E-2</c:v>
                </c:pt>
                <c:pt idx="347">
                  <c:v>-1.3441378629067913E-2</c:v>
                </c:pt>
                <c:pt idx="348">
                  <c:v>-1.2985219342226628E-2</c:v>
                </c:pt>
                <c:pt idx="349">
                  <c:v>-1.2429060690919869E-2</c:v>
                </c:pt>
                <c:pt idx="350">
                  <c:v>-1.3103033794322982E-2</c:v>
                </c:pt>
                <c:pt idx="351">
                  <c:v>-1.29729015607154E-2</c:v>
                </c:pt>
                <c:pt idx="352">
                  <c:v>-1.3461973998346366E-2</c:v>
                </c:pt>
                <c:pt idx="353">
                  <c:v>-1.3205814830143936E-2</c:v>
                </c:pt>
                <c:pt idx="355">
                  <c:v>-1.3496278217644431E-2</c:v>
                </c:pt>
                <c:pt idx="356">
                  <c:v>-1.2941509703523479E-2</c:v>
                </c:pt>
                <c:pt idx="357">
                  <c:v>-1.2985350491362624E-2</c:v>
                </c:pt>
                <c:pt idx="358">
                  <c:v>-1.2929191449075006E-2</c:v>
                </c:pt>
                <c:pt idx="359">
                  <c:v>-1.3003165113332216E-2</c:v>
                </c:pt>
                <c:pt idx="363">
                  <c:v>-1.3484091119607911E-2</c:v>
                </c:pt>
                <c:pt idx="364">
                  <c:v>-1.2627932039322332E-2</c:v>
                </c:pt>
                <c:pt idx="366">
                  <c:v>-1.3159455134882592E-2</c:v>
                </c:pt>
                <c:pt idx="367">
                  <c:v>-1.2317004446231294E-2</c:v>
                </c:pt>
                <c:pt idx="401">
                  <c:v>-9.1895276636932977E-3</c:v>
                </c:pt>
                <c:pt idx="402">
                  <c:v>-9.6333687106380239E-3</c:v>
                </c:pt>
                <c:pt idx="403">
                  <c:v>-9.7772093286039308E-3</c:v>
                </c:pt>
                <c:pt idx="404">
                  <c:v>-1.1022441016393714E-2</c:v>
                </c:pt>
                <c:pt idx="405">
                  <c:v>-9.5676726341480389E-3</c:v>
                </c:pt>
                <c:pt idx="406">
                  <c:v>-1.0011513673816808E-2</c:v>
                </c:pt>
                <c:pt idx="407">
                  <c:v>-9.4553545568487607E-3</c:v>
                </c:pt>
                <c:pt idx="409">
                  <c:v>-9.4896583032095805E-3</c:v>
                </c:pt>
                <c:pt idx="410">
                  <c:v>-9.6334993941127323E-3</c:v>
                </c:pt>
                <c:pt idx="411">
                  <c:v>-9.9773406109306961E-3</c:v>
                </c:pt>
                <c:pt idx="420">
                  <c:v>-9.4897894596215338E-3</c:v>
                </c:pt>
                <c:pt idx="421">
                  <c:v>-9.7774716341518797E-3</c:v>
                </c:pt>
                <c:pt idx="422">
                  <c:v>-1.0810384941578377E-2</c:v>
                </c:pt>
                <c:pt idx="423">
                  <c:v>-9.5432984380749986E-3</c:v>
                </c:pt>
                <c:pt idx="424">
                  <c:v>-9.9309804427321069E-3</c:v>
                </c:pt>
                <c:pt idx="426">
                  <c:v>-1.0532370957662351E-2</c:v>
                </c:pt>
                <c:pt idx="429">
                  <c:v>-8.3981177012901753E-3</c:v>
                </c:pt>
                <c:pt idx="431">
                  <c:v>-8.2296405889792368E-3</c:v>
                </c:pt>
                <c:pt idx="432">
                  <c:v>-8.4734815027331933E-3</c:v>
                </c:pt>
                <c:pt idx="433">
                  <c:v>-9.587189881131053E-3</c:v>
                </c:pt>
                <c:pt idx="435">
                  <c:v>-9.2310308900778182E-3</c:v>
                </c:pt>
                <c:pt idx="436">
                  <c:v>-9.8063947734772228E-3</c:v>
                </c:pt>
                <c:pt idx="437">
                  <c:v>-9.0831496054306626E-3</c:v>
                </c:pt>
                <c:pt idx="440">
                  <c:v>-9.0530172019498423E-3</c:v>
                </c:pt>
                <c:pt idx="441">
                  <c:v>-8.6269903113134205E-3</c:v>
                </c:pt>
                <c:pt idx="442">
                  <c:v>-9.5968580717453733E-3</c:v>
                </c:pt>
                <c:pt idx="443">
                  <c:v>-9.284539868531283E-3</c:v>
                </c:pt>
                <c:pt idx="444">
                  <c:v>-9.616062838176731E-3</c:v>
                </c:pt>
                <c:pt idx="445">
                  <c:v>-8.6859305592952296E-3</c:v>
                </c:pt>
                <c:pt idx="446">
                  <c:v>-9.2297714363667183E-3</c:v>
                </c:pt>
                <c:pt idx="447">
                  <c:v>-8.2174534909427166E-3</c:v>
                </c:pt>
                <c:pt idx="448">
                  <c:v>-9.5873210375430062E-3</c:v>
                </c:pt>
                <c:pt idx="449">
                  <c:v>-7.8612944926135242E-3</c:v>
                </c:pt>
                <c:pt idx="450">
                  <c:v>-8.9311620831722394E-3</c:v>
                </c:pt>
                <c:pt idx="452">
                  <c:v>-9.8188441697857343E-3</c:v>
                </c:pt>
                <c:pt idx="453">
                  <c:v>-8.3763935690512881E-3</c:v>
                </c:pt>
                <c:pt idx="454">
                  <c:v>-9.7503668803256005E-3</c:v>
                </c:pt>
                <c:pt idx="455">
                  <c:v>-8.8202346087200567E-3</c:v>
                </c:pt>
                <c:pt idx="456">
                  <c:v>-9.4942081850604154E-3</c:v>
                </c:pt>
                <c:pt idx="457">
                  <c:v>-7.6640755796688609E-3</c:v>
                </c:pt>
                <c:pt idx="458">
                  <c:v>-9.7380491060903296E-3</c:v>
                </c:pt>
                <c:pt idx="460">
                  <c:v>-8.2860614638775587E-3</c:v>
                </c:pt>
                <c:pt idx="461">
                  <c:v>-8.5299023776315153E-3</c:v>
                </c:pt>
                <c:pt idx="463">
                  <c:v>-8.0642065149731934E-3</c:v>
                </c:pt>
                <c:pt idx="464">
                  <c:v>-9.138179877481889E-3</c:v>
                </c:pt>
                <c:pt idx="465">
                  <c:v>-9.0080476365983486E-3</c:v>
                </c:pt>
                <c:pt idx="467">
                  <c:v>-9.7286432137480006E-3</c:v>
                </c:pt>
                <c:pt idx="470">
                  <c:v>-9.4985106843523681E-3</c:v>
                </c:pt>
                <c:pt idx="471">
                  <c:v>-9.2724839196307585E-3</c:v>
                </c:pt>
                <c:pt idx="472">
                  <c:v>-8.4861922732670791E-3</c:v>
                </c:pt>
                <c:pt idx="473">
                  <c:v>-8.5300335267675109E-3</c:v>
                </c:pt>
                <c:pt idx="474">
                  <c:v>-8.6738746176706627E-3</c:v>
                </c:pt>
                <c:pt idx="475">
                  <c:v>-9.0752650066860951E-3</c:v>
                </c:pt>
                <c:pt idx="476">
                  <c:v>-8.7492384191136807E-3</c:v>
                </c:pt>
                <c:pt idx="477">
                  <c:v>-9.419106223504059E-3</c:v>
                </c:pt>
                <c:pt idx="478">
                  <c:v>-9.0629472251748666E-3</c:v>
                </c:pt>
                <c:pt idx="479">
                  <c:v>-9.1506288081291132E-3</c:v>
                </c:pt>
                <c:pt idx="480">
                  <c:v>-8.4204966551624238E-3</c:v>
                </c:pt>
                <c:pt idx="481">
                  <c:v>-8.9643375322339125E-3</c:v>
                </c:pt>
                <c:pt idx="482">
                  <c:v>-8.8383110705763102E-3</c:v>
                </c:pt>
                <c:pt idx="483">
                  <c:v>-8.2520195428514853E-3</c:v>
                </c:pt>
                <c:pt idx="485">
                  <c:v>-8.4958604566054419E-3</c:v>
                </c:pt>
                <c:pt idx="486">
                  <c:v>-8.739701377635356E-3</c:v>
                </c:pt>
                <c:pt idx="487">
                  <c:v>-8.5835425124969333E-3</c:v>
                </c:pt>
                <c:pt idx="488">
                  <c:v>-8.427383640082553E-3</c:v>
                </c:pt>
                <c:pt idx="489">
                  <c:v>-8.6164561216719449E-3</c:v>
                </c:pt>
                <c:pt idx="490">
                  <c:v>-8.095991361187771E-3</c:v>
                </c:pt>
                <c:pt idx="499">
                  <c:v>-9.7739248012658209E-3</c:v>
                </c:pt>
                <c:pt idx="500">
                  <c:v>-9.917765884893015E-3</c:v>
                </c:pt>
                <c:pt idx="501">
                  <c:v>-1.0161606798646972E-2</c:v>
                </c:pt>
                <c:pt idx="502">
                  <c:v>-9.8054478075937368E-3</c:v>
                </c:pt>
                <c:pt idx="503">
                  <c:v>-9.162997710518539E-3</c:v>
                </c:pt>
                <c:pt idx="504">
                  <c:v>-9.7397521967650391E-3</c:v>
                </c:pt>
                <c:pt idx="505">
                  <c:v>-9.5835928659653291E-3</c:v>
                </c:pt>
                <c:pt idx="509">
                  <c:v>-9.7371021402068436E-3</c:v>
                </c:pt>
                <c:pt idx="510">
                  <c:v>-9.106969358981587E-3</c:v>
                </c:pt>
                <c:pt idx="511">
                  <c:v>-9.7809429280459881E-3</c:v>
                </c:pt>
                <c:pt idx="512">
                  <c:v>-9.5508103986503556E-3</c:v>
                </c:pt>
                <c:pt idx="513">
                  <c:v>-1.0024783849075902E-2</c:v>
                </c:pt>
                <c:pt idx="514">
                  <c:v>-9.4946513563627377E-3</c:v>
                </c:pt>
                <c:pt idx="515">
                  <c:v>-9.338492491224315E-3</c:v>
                </c:pt>
                <c:pt idx="518">
                  <c:v>-9.1700153716374189E-3</c:v>
                </c:pt>
                <c:pt idx="519">
                  <c:v>-9.3138564625405706E-3</c:v>
                </c:pt>
                <c:pt idx="520">
                  <c:v>-1.0171406145673245E-2</c:v>
                </c:pt>
                <c:pt idx="521">
                  <c:v>-1.0015246807597578E-2</c:v>
                </c:pt>
                <c:pt idx="522">
                  <c:v>-9.3851144920336083E-3</c:v>
                </c:pt>
                <c:pt idx="523">
                  <c:v>-9.8590879351831973E-3</c:v>
                </c:pt>
                <c:pt idx="524">
                  <c:v>-9.4933919026516378E-3</c:v>
                </c:pt>
                <c:pt idx="525">
                  <c:v>-9.4372328676399775E-3</c:v>
                </c:pt>
                <c:pt idx="527">
                  <c:v>-9.6509413779131137E-3</c:v>
                </c:pt>
                <c:pt idx="528">
                  <c:v>-9.424915086128749E-3</c:v>
                </c:pt>
                <c:pt idx="529">
                  <c:v>-9.3386236403603107E-3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37-4BD0-AEBA-0A84135EAF9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37-4BD0-AEBA-0A84135EAF9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Yuon &amp; Qian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40411</c:v>
                </c:pt>
                <c:pt idx="331">
                  <c:v>40414</c:v>
                </c:pt>
                <c:pt idx="332">
                  <c:v>40428.5</c:v>
                </c:pt>
                <c:pt idx="333">
                  <c:v>40431.5</c:v>
                </c:pt>
                <c:pt idx="334">
                  <c:v>40434.5</c:v>
                </c:pt>
                <c:pt idx="335">
                  <c:v>40437.5</c:v>
                </c:pt>
                <c:pt idx="336">
                  <c:v>40440.5</c:v>
                </c:pt>
                <c:pt idx="337">
                  <c:v>40464</c:v>
                </c:pt>
                <c:pt idx="338">
                  <c:v>40481.5</c:v>
                </c:pt>
                <c:pt idx="339">
                  <c:v>40484</c:v>
                </c:pt>
                <c:pt idx="340">
                  <c:v>40495.5</c:v>
                </c:pt>
                <c:pt idx="341">
                  <c:v>40522</c:v>
                </c:pt>
                <c:pt idx="342">
                  <c:v>40563.5</c:v>
                </c:pt>
                <c:pt idx="343">
                  <c:v>40584</c:v>
                </c:pt>
                <c:pt idx="344">
                  <c:v>40586</c:v>
                </c:pt>
                <c:pt idx="345">
                  <c:v>40586</c:v>
                </c:pt>
                <c:pt idx="346">
                  <c:v>40613</c:v>
                </c:pt>
                <c:pt idx="347">
                  <c:v>40615.5</c:v>
                </c:pt>
                <c:pt idx="348">
                  <c:v>40618.5</c:v>
                </c:pt>
                <c:pt idx="349">
                  <c:v>40621.5</c:v>
                </c:pt>
                <c:pt idx="350">
                  <c:v>40622</c:v>
                </c:pt>
                <c:pt idx="351">
                  <c:v>40624.5</c:v>
                </c:pt>
                <c:pt idx="352">
                  <c:v>40642</c:v>
                </c:pt>
                <c:pt idx="353">
                  <c:v>40645</c:v>
                </c:pt>
                <c:pt idx="354">
                  <c:v>40665.5</c:v>
                </c:pt>
                <c:pt idx="355">
                  <c:v>40674</c:v>
                </c:pt>
                <c:pt idx="356">
                  <c:v>40688.5</c:v>
                </c:pt>
                <c:pt idx="357">
                  <c:v>40691.5</c:v>
                </c:pt>
                <c:pt idx="358">
                  <c:v>40694.5</c:v>
                </c:pt>
                <c:pt idx="359">
                  <c:v>40695</c:v>
                </c:pt>
                <c:pt idx="360">
                  <c:v>40698</c:v>
                </c:pt>
                <c:pt idx="361">
                  <c:v>40704</c:v>
                </c:pt>
                <c:pt idx="362">
                  <c:v>40735</c:v>
                </c:pt>
                <c:pt idx="363">
                  <c:v>40753</c:v>
                </c:pt>
                <c:pt idx="364">
                  <c:v>40756</c:v>
                </c:pt>
                <c:pt idx="365">
                  <c:v>40759</c:v>
                </c:pt>
                <c:pt idx="366">
                  <c:v>40765</c:v>
                </c:pt>
                <c:pt idx="367">
                  <c:v>40773.5</c:v>
                </c:pt>
                <c:pt idx="368">
                  <c:v>40815</c:v>
                </c:pt>
                <c:pt idx="369">
                  <c:v>41410.5</c:v>
                </c:pt>
                <c:pt idx="370">
                  <c:v>41460.5</c:v>
                </c:pt>
                <c:pt idx="371">
                  <c:v>41559</c:v>
                </c:pt>
                <c:pt idx="372">
                  <c:v>41559</c:v>
                </c:pt>
                <c:pt idx="373">
                  <c:v>41559</c:v>
                </c:pt>
                <c:pt idx="374">
                  <c:v>41653.5</c:v>
                </c:pt>
                <c:pt idx="375">
                  <c:v>41773</c:v>
                </c:pt>
                <c:pt idx="376">
                  <c:v>41901</c:v>
                </c:pt>
                <c:pt idx="377">
                  <c:v>41901</c:v>
                </c:pt>
                <c:pt idx="378">
                  <c:v>41901</c:v>
                </c:pt>
                <c:pt idx="379">
                  <c:v>41901</c:v>
                </c:pt>
                <c:pt idx="380">
                  <c:v>41907</c:v>
                </c:pt>
                <c:pt idx="381">
                  <c:v>41910</c:v>
                </c:pt>
                <c:pt idx="382">
                  <c:v>41910</c:v>
                </c:pt>
                <c:pt idx="383">
                  <c:v>41910</c:v>
                </c:pt>
                <c:pt idx="384">
                  <c:v>41910</c:v>
                </c:pt>
                <c:pt idx="385">
                  <c:v>41910</c:v>
                </c:pt>
                <c:pt idx="386">
                  <c:v>41910</c:v>
                </c:pt>
                <c:pt idx="387">
                  <c:v>42494.5</c:v>
                </c:pt>
                <c:pt idx="388">
                  <c:v>42708</c:v>
                </c:pt>
                <c:pt idx="389">
                  <c:v>42755</c:v>
                </c:pt>
                <c:pt idx="390">
                  <c:v>42771.5</c:v>
                </c:pt>
                <c:pt idx="391">
                  <c:v>42832</c:v>
                </c:pt>
                <c:pt idx="392">
                  <c:v>42848.5</c:v>
                </c:pt>
                <c:pt idx="393">
                  <c:v>42850.5</c:v>
                </c:pt>
                <c:pt idx="394">
                  <c:v>43624.5</c:v>
                </c:pt>
                <c:pt idx="395">
                  <c:v>43645</c:v>
                </c:pt>
                <c:pt idx="396">
                  <c:v>43689.5</c:v>
                </c:pt>
                <c:pt idx="397">
                  <c:v>43690</c:v>
                </c:pt>
                <c:pt idx="398">
                  <c:v>43763.5</c:v>
                </c:pt>
                <c:pt idx="399">
                  <c:v>43764</c:v>
                </c:pt>
                <c:pt idx="400">
                  <c:v>43764.5</c:v>
                </c:pt>
                <c:pt idx="401">
                  <c:v>43782.5</c:v>
                </c:pt>
                <c:pt idx="402">
                  <c:v>43785.5</c:v>
                </c:pt>
                <c:pt idx="403">
                  <c:v>43788.5</c:v>
                </c:pt>
                <c:pt idx="404">
                  <c:v>43803</c:v>
                </c:pt>
                <c:pt idx="405">
                  <c:v>43817.5</c:v>
                </c:pt>
                <c:pt idx="406">
                  <c:v>43820.5</c:v>
                </c:pt>
                <c:pt idx="407">
                  <c:v>43823.5</c:v>
                </c:pt>
                <c:pt idx="408">
                  <c:v>43851</c:v>
                </c:pt>
                <c:pt idx="409">
                  <c:v>43855.5</c:v>
                </c:pt>
                <c:pt idx="410">
                  <c:v>43858.5</c:v>
                </c:pt>
                <c:pt idx="411">
                  <c:v>43861.5</c:v>
                </c:pt>
                <c:pt idx="412">
                  <c:v>43861.5</c:v>
                </c:pt>
                <c:pt idx="413">
                  <c:v>43861.5</c:v>
                </c:pt>
                <c:pt idx="414">
                  <c:v>43861.5</c:v>
                </c:pt>
                <c:pt idx="415">
                  <c:v>43861.5</c:v>
                </c:pt>
                <c:pt idx="416">
                  <c:v>43862</c:v>
                </c:pt>
                <c:pt idx="417">
                  <c:v>43862</c:v>
                </c:pt>
                <c:pt idx="418">
                  <c:v>43893.5</c:v>
                </c:pt>
                <c:pt idx="419">
                  <c:v>43912</c:v>
                </c:pt>
                <c:pt idx="420">
                  <c:v>43928.5</c:v>
                </c:pt>
                <c:pt idx="421">
                  <c:v>43934.5</c:v>
                </c:pt>
                <c:pt idx="422">
                  <c:v>43955</c:v>
                </c:pt>
                <c:pt idx="423">
                  <c:v>43975.5</c:v>
                </c:pt>
                <c:pt idx="424">
                  <c:v>43981.5</c:v>
                </c:pt>
                <c:pt idx="425">
                  <c:v>43990</c:v>
                </c:pt>
                <c:pt idx="426">
                  <c:v>43993</c:v>
                </c:pt>
                <c:pt idx="427">
                  <c:v>44108</c:v>
                </c:pt>
                <c:pt idx="428">
                  <c:v>44676</c:v>
                </c:pt>
                <c:pt idx="429">
                  <c:v>44752.5</c:v>
                </c:pt>
                <c:pt idx="430">
                  <c:v>44755</c:v>
                </c:pt>
                <c:pt idx="431">
                  <c:v>44761.5</c:v>
                </c:pt>
                <c:pt idx="432">
                  <c:v>44764.5</c:v>
                </c:pt>
                <c:pt idx="433">
                  <c:v>44770</c:v>
                </c:pt>
                <c:pt idx="434">
                  <c:v>44770.5</c:v>
                </c:pt>
                <c:pt idx="435">
                  <c:v>44773</c:v>
                </c:pt>
                <c:pt idx="436">
                  <c:v>44785</c:v>
                </c:pt>
                <c:pt idx="437">
                  <c:v>44808.5</c:v>
                </c:pt>
                <c:pt idx="438">
                  <c:v>44809</c:v>
                </c:pt>
                <c:pt idx="439">
                  <c:v>44810.5</c:v>
                </c:pt>
                <c:pt idx="440">
                  <c:v>44811</c:v>
                </c:pt>
                <c:pt idx="441">
                  <c:v>44811.5</c:v>
                </c:pt>
                <c:pt idx="442">
                  <c:v>44814</c:v>
                </c:pt>
                <c:pt idx="443">
                  <c:v>44820</c:v>
                </c:pt>
                <c:pt idx="444">
                  <c:v>44829</c:v>
                </c:pt>
                <c:pt idx="445">
                  <c:v>44831.5</c:v>
                </c:pt>
                <c:pt idx="446">
                  <c:v>44834.5</c:v>
                </c:pt>
                <c:pt idx="447">
                  <c:v>44840.5</c:v>
                </c:pt>
                <c:pt idx="448">
                  <c:v>44843</c:v>
                </c:pt>
                <c:pt idx="449">
                  <c:v>44843.5</c:v>
                </c:pt>
                <c:pt idx="450">
                  <c:v>44846</c:v>
                </c:pt>
                <c:pt idx="451">
                  <c:v>44846.5</c:v>
                </c:pt>
                <c:pt idx="452">
                  <c:v>44852</c:v>
                </c:pt>
                <c:pt idx="453">
                  <c:v>44860.5</c:v>
                </c:pt>
                <c:pt idx="454">
                  <c:v>44861</c:v>
                </c:pt>
                <c:pt idx="455">
                  <c:v>44863.5</c:v>
                </c:pt>
                <c:pt idx="456">
                  <c:v>44864</c:v>
                </c:pt>
                <c:pt idx="457">
                  <c:v>44866.5</c:v>
                </c:pt>
                <c:pt idx="458">
                  <c:v>44867</c:v>
                </c:pt>
                <c:pt idx="459">
                  <c:v>44873</c:v>
                </c:pt>
                <c:pt idx="460">
                  <c:v>44904.5</c:v>
                </c:pt>
                <c:pt idx="461">
                  <c:v>44907.5</c:v>
                </c:pt>
                <c:pt idx="462">
                  <c:v>44928.5</c:v>
                </c:pt>
                <c:pt idx="463">
                  <c:v>44939.5</c:v>
                </c:pt>
                <c:pt idx="464">
                  <c:v>44940</c:v>
                </c:pt>
                <c:pt idx="465">
                  <c:v>44942.5</c:v>
                </c:pt>
                <c:pt idx="466">
                  <c:v>44962</c:v>
                </c:pt>
                <c:pt idx="467">
                  <c:v>44969</c:v>
                </c:pt>
                <c:pt idx="468">
                  <c:v>44970.5</c:v>
                </c:pt>
                <c:pt idx="469">
                  <c:v>44971</c:v>
                </c:pt>
                <c:pt idx="470">
                  <c:v>44971.5</c:v>
                </c:pt>
                <c:pt idx="471">
                  <c:v>44972</c:v>
                </c:pt>
                <c:pt idx="472">
                  <c:v>44977.5</c:v>
                </c:pt>
                <c:pt idx="473">
                  <c:v>44980.5</c:v>
                </c:pt>
                <c:pt idx="474">
                  <c:v>44983.5</c:v>
                </c:pt>
                <c:pt idx="475">
                  <c:v>44995</c:v>
                </c:pt>
                <c:pt idx="476">
                  <c:v>44995.5</c:v>
                </c:pt>
                <c:pt idx="477">
                  <c:v>44998</c:v>
                </c:pt>
                <c:pt idx="478">
                  <c:v>45001</c:v>
                </c:pt>
                <c:pt idx="479">
                  <c:v>45007</c:v>
                </c:pt>
                <c:pt idx="480">
                  <c:v>45009.5</c:v>
                </c:pt>
                <c:pt idx="481">
                  <c:v>45012.5</c:v>
                </c:pt>
                <c:pt idx="482">
                  <c:v>45013</c:v>
                </c:pt>
                <c:pt idx="483">
                  <c:v>45018.5</c:v>
                </c:pt>
                <c:pt idx="484">
                  <c:v>45019</c:v>
                </c:pt>
                <c:pt idx="485">
                  <c:v>45021.5</c:v>
                </c:pt>
                <c:pt idx="486">
                  <c:v>45024.5</c:v>
                </c:pt>
                <c:pt idx="487">
                  <c:v>45027.5</c:v>
                </c:pt>
                <c:pt idx="488">
                  <c:v>45030.5</c:v>
                </c:pt>
                <c:pt idx="489">
                  <c:v>45048</c:v>
                </c:pt>
                <c:pt idx="490">
                  <c:v>45094.5</c:v>
                </c:pt>
                <c:pt idx="491">
                  <c:v>45232</c:v>
                </c:pt>
                <c:pt idx="492">
                  <c:v>45232</c:v>
                </c:pt>
                <c:pt idx="493">
                  <c:v>45232</c:v>
                </c:pt>
                <c:pt idx="494">
                  <c:v>45232</c:v>
                </c:pt>
                <c:pt idx="495">
                  <c:v>45232</c:v>
                </c:pt>
                <c:pt idx="496">
                  <c:v>45232</c:v>
                </c:pt>
                <c:pt idx="497">
                  <c:v>45770</c:v>
                </c:pt>
                <c:pt idx="498">
                  <c:v>45770</c:v>
                </c:pt>
                <c:pt idx="499">
                  <c:v>45775</c:v>
                </c:pt>
                <c:pt idx="500">
                  <c:v>45778</c:v>
                </c:pt>
                <c:pt idx="501">
                  <c:v>45781</c:v>
                </c:pt>
                <c:pt idx="502">
                  <c:v>45784</c:v>
                </c:pt>
                <c:pt idx="503">
                  <c:v>45792.5</c:v>
                </c:pt>
                <c:pt idx="504">
                  <c:v>45816</c:v>
                </c:pt>
                <c:pt idx="505">
                  <c:v>45819</c:v>
                </c:pt>
                <c:pt idx="506">
                  <c:v>45822.5</c:v>
                </c:pt>
                <c:pt idx="507">
                  <c:v>45822.5</c:v>
                </c:pt>
                <c:pt idx="508">
                  <c:v>45828.5</c:v>
                </c:pt>
                <c:pt idx="509">
                  <c:v>45866</c:v>
                </c:pt>
                <c:pt idx="510">
                  <c:v>45868.5</c:v>
                </c:pt>
                <c:pt idx="511">
                  <c:v>45869</c:v>
                </c:pt>
                <c:pt idx="512">
                  <c:v>45871.5</c:v>
                </c:pt>
                <c:pt idx="513">
                  <c:v>45872</c:v>
                </c:pt>
                <c:pt idx="514">
                  <c:v>45874.5</c:v>
                </c:pt>
                <c:pt idx="515">
                  <c:v>45877.5</c:v>
                </c:pt>
                <c:pt idx="516">
                  <c:v>45883.5</c:v>
                </c:pt>
                <c:pt idx="517">
                  <c:v>45883.5</c:v>
                </c:pt>
                <c:pt idx="518">
                  <c:v>45886.5</c:v>
                </c:pt>
                <c:pt idx="519">
                  <c:v>45889.5</c:v>
                </c:pt>
                <c:pt idx="520">
                  <c:v>45898</c:v>
                </c:pt>
                <c:pt idx="521">
                  <c:v>45901</c:v>
                </c:pt>
                <c:pt idx="522">
                  <c:v>45903.5</c:v>
                </c:pt>
                <c:pt idx="523">
                  <c:v>45904</c:v>
                </c:pt>
                <c:pt idx="524">
                  <c:v>45936</c:v>
                </c:pt>
                <c:pt idx="525">
                  <c:v>45939</c:v>
                </c:pt>
                <c:pt idx="526">
                  <c:v>45942</c:v>
                </c:pt>
                <c:pt idx="527">
                  <c:v>45944.5</c:v>
                </c:pt>
                <c:pt idx="528">
                  <c:v>45945</c:v>
                </c:pt>
                <c:pt idx="529">
                  <c:v>45950.5</c:v>
                </c:pt>
                <c:pt idx="530">
                  <c:v>45989</c:v>
                </c:pt>
                <c:pt idx="531">
                  <c:v>46013.5</c:v>
                </c:pt>
                <c:pt idx="532">
                  <c:v>46014</c:v>
                </c:pt>
                <c:pt idx="533">
                  <c:v>46047.5</c:v>
                </c:pt>
                <c:pt idx="534">
                  <c:v>46047.5</c:v>
                </c:pt>
                <c:pt idx="535">
                  <c:v>46094</c:v>
                </c:pt>
                <c:pt idx="536">
                  <c:v>46168</c:v>
                </c:pt>
                <c:pt idx="537">
                  <c:v>46170.5</c:v>
                </c:pt>
                <c:pt idx="538">
                  <c:v>46812.5</c:v>
                </c:pt>
                <c:pt idx="539">
                  <c:v>46928.5</c:v>
                </c:pt>
                <c:pt idx="540">
                  <c:v>46991</c:v>
                </c:pt>
                <c:pt idx="541">
                  <c:v>47003</c:v>
                </c:pt>
                <c:pt idx="542">
                  <c:v>47013.5</c:v>
                </c:pt>
                <c:pt idx="543">
                  <c:v>47087.5</c:v>
                </c:pt>
                <c:pt idx="544">
                  <c:v>47128</c:v>
                </c:pt>
                <c:pt idx="545">
                  <c:v>47128.5</c:v>
                </c:pt>
                <c:pt idx="546">
                  <c:v>47131</c:v>
                </c:pt>
                <c:pt idx="547">
                  <c:v>47131</c:v>
                </c:pt>
                <c:pt idx="548">
                  <c:v>47348</c:v>
                </c:pt>
                <c:pt idx="549">
                  <c:v>47887</c:v>
                </c:pt>
                <c:pt idx="550">
                  <c:v>47887</c:v>
                </c:pt>
                <c:pt idx="551">
                  <c:v>47907.5</c:v>
                </c:pt>
                <c:pt idx="552">
                  <c:v>47907.5</c:v>
                </c:pt>
                <c:pt idx="553">
                  <c:v>48075</c:v>
                </c:pt>
                <c:pt idx="554">
                  <c:v>48075</c:v>
                </c:pt>
                <c:pt idx="555">
                  <c:v>49001</c:v>
                </c:pt>
                <c:pt idx="556">
                  <c:v>49039</c:v>
                </c:pt>
                <c:pt idx="557">
                  <c:v>49080</c:v>
                </c:pt>
                <c:pt idx="558">
                  <c:v>49080</c:v>
                </c:pt>
                <c:pt idx="559">
                  <c:v>49099.5</c:v>
                </c:pt>
                <c:pt idx="560">
                  <c:v>49138.5</c:v>
                </c:pt>
                <c:pt idx="561">
                  <c:v>49138.5</c:v>
                </c:pt>
                <c:pt idx="562">
                  <c:v>49308</c:v>
                </c:pt>
                <c:pt idx="563">
                  <c:v>49412.5</c:v>
                </c:pt>
                <c:pt idx="564">
                  <c:v>50070.5</c:v>
                </c:pt>
                <c:pt idx="565">
                  <c:v>50094.5</c:v>
                </c:pt>
                <c:pt idx="566">
                  <c:v>50143</c:v>
                </c:pt>
                <c:pt idx="567">
                  <c:v>50164</c:v>
                </c:pt>
                <c:pt idx="568">
                  <c:v>50164</c:v>
                </c:pt>
                <c:pt idx="569">
                  <c:v>50199</c:v>
                </c:pt>
                <c:pt idx="570">
                  <c:v>50216.5</c:v>
                </c:pt>
                <c:pt idx="571">
                  <c:v>50307</c:v>
                </c:pt>
                <c:pt idx="572">
                  <c:v>50329.5</c:v>
                </c:pt>
                <c:pt idx="573">
                  <c:v>50330</c:v>
                </c:pt>
                <c:pt idx="574">
                  <c:v>51066.5</c:v>
                </c:pt>
                <c:pt idx="575">
                  <c:v>51172</c:v>
                </c:pt>
                <c:pt idx="576">
                  <c:v>51189.5</c:v>
                </c:pt>
                <c:pt idx="577">
                  <c:v>51251</c:v>
                </c:pt>
                <c:pt idx="578">
                  <c:v>51251.5</c:v>
                </c:pt>
                <c:pt idx="579">
                  <c:v>51265.5</c:v>
                </c:pt>
                <c:pt idx="580">
                  <c:v>51341.5</c:v>
                </c:pt>
                <c:pt idx="581">
                  <c:v>51350</c:v>
                </c:pt>
                <c:pt idx="582">
                  <c:v>51350</c:v>
                </c:pt>
                <c:pt idx="583">
                  <c:v>51367.5</c:v>
                </c:pt>
                <c:pt idx="584">
                  <c:v>51572.5</c:v>
                </c:pt>
                <c:pt idx="585">
                  <c:v>52165</c:v>
                </c:pt>
                <c:pt idx="586">
                  <c:v>52212</c:v>
                </c:pt>
                <c:pt idx="587">
                  <c:v>52305.5</c:v>
                </c:pt>
                <c:pt idx="588">
                  <c:v>52332</c:v>
                </c:pt>
                <c:pt idx="589">
                  <c:v>52332.5</c:v>
                </c:pt>
                <c:pt idx="590">
                  <c:v>52390</c:v>
                </c:pt>
                <c:pt idx="591">
                  <c:v>52524.5</c:v>
                </c:pt>
                <c:pt idx="592">
                  <c:v>53296</c:v>
                </c:pt>
                <c:pt idx="593">
                  <c:v>53296</c:v>
                </c:pt>
                <c:pt idx="594">
                  <c:v>53328</c:v>
                </c:pt>
                <c:pt idx="595">
                  <c:v>53383.5</c:v>
                </c:pt>
                <c:pt idx="596">
                  <c:v>53567.5</c:v>
                </c:pt>
                <c:pt idx="597">
                  <c:v>54306.5</c:v>
                </c:pt>
                <c:pt idx="598">
                  <c:v>54330</c:v>
                </c:pt>
                <c:pt idx="599">
                  <c:v>54371</c:v>
                </c:pt>
                <c:pt idx="600">
                  <c:v>54432.5</c:v>
                </c:pt>
                <c:pt idx="601">
                  <c:v>54798</c:v>
                </c:pt>
                <c:pt idx="602">
                  <c:v>55349.5</c:v>
                </c:pt>
                <c:pt idx="603">
                  <c:v>55472.5</c:v>
                </c:pt>
                <c:pt idx="604">
                  <c:v>55572</c:v>
                </c:pt>
                <c:pt idx="605">
                  <c:v>55598</c:v>
                </c:pt>
                <c:pt idx="606">
                  <c:v>55598</c:v>
                </c:pt>
                <c:pt idx="607">
                  <c:v>55636</c:v>
                </c:pt>
                <c:pt idx="608">
                  <c:v>55671</c:v>
                </c:pt>
                <c:pt idx="609">
                  <c:v>55719</c:v>
                </c:pt>
                <c:pt idx="610">
                  <c:v>55726.5</c:v>
                </c:pt>
                <c:pt idx="611">
                  <c:v>55735.5</c:v>
                </c:pt>
                <c:pt idx="612">
                  <c:v>56433.5</c:v>
                </c:pt>
                <c:pt idx="613">
                  <c:v>56454</c:v>
                </c:pt>
                <c:pt idx="614">
                  <c:v>56565.5</c:v>
                </c:pt>
                <c:pt idx="615">
                  <c:v>56567</c:v>
                </c:pt>
                <c:pt idx="616">
                  <c:v>56749</c:v>
                </c:pt>
                <c:pt idx="617">
                  <c:v>56801</c:v>
                </c:pt>
                <c:pt idx="618">
                  <c:v>56854.5</c:v>
                </c:pt>
                <c:pt idx="619">
                  <c:v>57476.5</c:v>
                </c:pt>
                <c:pt idx="620">
                  <c:v>57628.5</c:v>
                </c:pt>
                <c:pt idx="621">
                  <c:v>57959</c:v>
                </c:pt>
                <c:pt idx="622">
                  <c:v>58495</c:v>
                </c:pt>
                <c:pt idx="623">
                  <c:v>58847</c:v>
                </c:pt>
                <c:pt idx="624">
                  <c:v>58975</c:v>
                </c:pt>
                <c:pt idx="625">
                  <c:v>58996</c:v>
                </c:pt>
                <c:pt idx="626">
                  <c:v>59001.5</c:v>
                </c:pt>
              </c:numCache>
            </c:numRef>
          </c:xVal>
          <c:yVal>
            <c:numRef>
              <c:f>'Active 6'!$N$21:$N$907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01">
                  <c:v>1.1827893002191558E-2</c:v>
                </c:pt>
                <c:pt idx="102">
                  <c:v>8.5210059987730347E-3</c:v>
                </c:pt>
                <c:pt idx="108">
                  <c:v>7.5196959951426834E-3</c:v>
                </c:pt>
                <c:pt idx="127">
                  <c:v>-1.8652255021152087E-3</c:v>
                </c:pt>
                <c:pt idx="128">
                  <c:v>8.2510649372125044E-4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8">
                  <c:v>4.7916184994392097E-3</c:v>
                </c:pt>
                <c:pt idx="144">
                  <c:v>-4.3280300014885142E-3</c:v>
                </c:pt>
                <c:pt idx="146">
                  <c:v>-3.7280300020938739E-3</c:v>
                </c:pt>
                <c:pt idx="150">
                  <c:v>-6.4602599741192535E-4</c:v>
                </c:pt>
                <c:pt idx="155">
                  <c:v>-2.454958506859839E-3</c:v>
                </c:pt>
                <c:pt idx="157">
                  <c:v>-7.198719002190046E-3</c:v>
                </c:pt>
                <c:pt idx="167">
                  <c:v>-9.7737910036812536E-3</c:v>
                </c:pt>
                <c:pt idx="176">
                  <c:v>-9.3334214980131947E-3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11">
                  <c:v>-1.491587999771582E-2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9">
                  <c:v>-1.5630294001311995E-2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1">
                  <c:v>-1.5645523999410216E-2</c:v>
                </c:pt>
                <c:pt idx="253">
                  <c:v>-1.6133206001541112E-2</c:v>
                </c:pt>
                <c:pt idx="258">
                  <c:v>-1.5966316001140513E-2</c:v>
                </c:pt>
                <c:pt idx="263">
                  <c:v>-1.4215850002074149E-2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8">
                  <c:v>-1.5718440001364797E-2</c:v>
                </c:pt>
                <c:pt idx="311">
                  <c:v>-1.4507512496493291E-2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37-4BD0-AEBA-0A84135EAF91}"/>
            </c:ext>
          </c:extLst>
        </c:ser>
        <c:ser>
          <c:idx val="8"/>
          <c:order val="7"/>
          <c:tx>
            <c:strRef>
              <c:f>'Active 6'!$AX$1</c:f>
              <c:strCache>
                <c:ptCount val="1"/>
                <c:pt idx="0">
                  <c:v>Eccentric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</c:numCache>
            </c:numRef>
          </c:xVal>
          <c:yVal>
            <c:numRef>
              <c:f>'Active 6'!$AX$2:$AX$95</c:f>
              <c:numCache>
                <c:formatCode>General</c:formatCode>
                <c:ptCount val="94"/>
                <c:pt idx="0">
                  <c:v>-2.5677000682561454E-2</c:v>
                </c:pt>
                <c:pt idx="1">
                  <c:v>-1.9123312316012792E-2</c:v>
                </c:pt>
                <c:pt idx="2">
                  <c:v>-1.1524323427389314E-2</c:v>
                </c:pt>
                <c:pt idx="3">
                  <c:v>-3.448039352201903E-3</c:v>
                </c:pt>
                <c:pt idx="4">
                  <c:v>3.9091460593132579E-3</c:v>
                </c:pt>
                <c:pt idx="5">
                  <c:v>9.1551103879892303E-3</c:v>
                </c:pt>
                <c:pt idx="6">
                  <c:v>1.1681838852422646E-2</c:v>
                </c:pt>
                <c:pt idx="7">
                  <c:v>1.185318572723771E-2</c:v>
                </c:pt>
                <c:pt idx="8">
                  <c:v>1.0376098904849293E-2</c:v>
                </c:pt>
                <c:pt idx="9">
                  <c:v>7.8646795359816994E-3</c:v>
                </c:pt>
                <c:pt idx="10">
                  <c:v>4.7550196234310803E-3</c:v>
                </c:pt>
                <c:pt idx="11">
                  <c:v>1.3419463870709856E-3</c:v>
                </c:pt>
                <c:pt idx="12">
                  <c:v>-2.1736423223142104E-3</c:v>
                </c:pt>
                <c:pt idx="13">
                  <c:v>-5.650304090029261E-3</c:v>
                </c:pt>
                <c:pt idx="14">
                  <c:v>-8.9834997235034002E-3</c:v>
                </c:pt>
                <c:pt idx="15">
                  <c:v>-1.2091270581208039E-2</c:v>
                </c:pt>
                <c:pt idx="16">
                  <c:v>-1.4905529627773598E-2</c:v>
                </c:pt>
                <c:pt idx="17">
                  <c:v>-1.7366586234190781E-2</c:v>
                </c:pt>
                <c:pt idx="18">
                  <c:v>-1.9418854164249346E-2</c:v>
                </c:pt>
                <c:pt idx="19">
                  <c:v>-2.1006899737990997E-2</c:v>
                </c:pt>
                <c:pt idx="20">
                  <c:v>-2.2072120727879757E-2</c:v>
                </c:pt>
                <c:pt idx="21">
                  <c:v>-2.2550357078915301E-2</c:v>
                </c:pt>
                <c:pt idx="22">
                  <c:v>-2.2369961341122464E-2</c:v>
                </c:pt>
                <c:pt idx="23">
                  <c:v>-2.1449612448539233E-2</c:v>
                </c:pt>
                <c:pt idx="24">
                  <c:v>-1.9696121323739435E-2</c:v>
                </c:pt>
                <c:pt idx="25">
                  <c:v>-1.7004026653172355E-2</c:v>
                </c:pt>
                <c:pt idx="26">
                  <c:v>-1.3260773195685995E-2</c:v>
                </c:pt>
                <c:pt idx="27">
                  <c:v>-8.3666420214665825E-3</c:v>
                </c:pt>
                <c:pt idx="28">
                  <c:v>-2.2924468948459283E-3</c:v>
                </c:pt>
                <c:pt idx="29">
                  <c:v>4.7790437247221713E-3</c:v>
                </c:pt>
                <c:pt idx="30">
                  <c:v>1.2194985409363038E-2</c:v>
                </c:pt>
                <c:pt idx="31">
                  <c:v>1.8682392421667731E-2</c:v>
                </c:pt>
                <c:pt idx="32">
                  <c:v>2.2904678768853461E-2</c:v>
                </c:pt>
                <c:pt idx="33">
                  <c:v>2.4411540160601219E-2</c:v>
                </c:pt>
                <c:pt idx="34">
                  <c:v>2.3658424877328187E-2</c:v>
                </c:pt>
                <c:pt idx="35">
                  <c:v>2.1355170961777113E-2</c:v>
                </c:pt>
                <c:pt idx="36">
                  <c:v>1.8090603224573995E-2</c:v>
                </c:pt>
                <c:pt idx="37">
                  <c:v>1.4277489492796497E-2</c:v>
                </c:pt>
                <c:pt idx="38">
                  <c:v>1.0194542054386612E-2</c:v>
                </c:pt>
                <c:pt idx="39">
                  <c:v>6.0323504451282196E-3</c:v>
                </c:pt>
                <c:pt idx="40">
                  <c:v>1.9259140725209202E-3</c:v>
                </c:pt>
                <c:pt idx="41">
                  <c:v>-2.0241846342528525E-3</c:v>
                </c:pt>
                <c:pt idx="42">
                  <c:v>-5.73840652687806E-3</c:v>
                </c:pt>
                <c:pt idx="43">
                  <c:v>-9.1501572874868198E-3</c:v>
                </c:pt>
                <c:pt idx="44">
                  <c:v>-1.2200587389686005E-2</c:v>
                </c:pt>
                <c:pt idx="45">
                  <c:v>-1.483436633836629E-2</c:v>
                </c:pt>
                <c:pt idx="46">
                  <c:v>-1.6995788840735025E-2</c:v>
                </c:pt>
                <c:pt idx="47">
                  <c:v>-1.8625583644931467E-2</c:v>
                </c:pt>
                <c:pt idx="48">
                  <c:v>-1.9658636743449181E-2</c:v>
                </c:pt>
                <c:pt idx="49">
                  <c:v>-2.0022059047498545E-2</c:v>
                </c:pt>
                <c:pt idx="50">
                  <c:v>-1.9632949070998648E-2</c:v>
                </c:pt>
                <c:pt idx="51">
                  <c:v>-1.8396307936125008E-2</c:v>
                </c:pt>
                <c:pt idx="52">
                  <c:v>-1.6205135799799035E-2</c:v>
                </c:pt>
                <c:pt idx="53">
                  <c:v>-1.2946951311559679E-2</c:v>
                </c:pt>
                <c:pt idx="54">
                  <c:v>-8.5272564303598593E-3</c:v>
                </c:pt>
                <c:pt idx="55">
                  <c:v>-2.9358428206282348E-3</c:v>
                </c:pt>
                <c:pt idx="56">
                  <c:v>3.5951967828203374E-3</c:v>
                </c:pt>
                <c:pt idx="57">
                  <c:v>1.0323732039804858E-2</c:v>
                </c:pt>
                <c:pt idx="58">
                  <c:v>1.5911850182411345E-2</c:v>
                </c:pt>
                <c:pt idx="59">
                  <c:v>1.9101342775069668E-2</c:v>
                </c:pt>
                <c:pt idx="60">
                  <c:v>1.9599053970059177E-2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37-4BD0-AEBA-0A84135EAF91}"/>
            </c:ext>
          </c:extLst>
        </c:ser>
        <c:ser>
          <c:idx val="7"/>
          <c:order val="8"/>
          <c:tx>
            <c:strRef>
              <c:f>'Active 6'!$X$1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6'!$W$2:$W$47</c:f>
              <c:numCache>
                <c:formatCode>General</c:formatCode>
                <c:ptCount val="46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</c:numCache>
            </c:numRef>
          </c:xVal>
          <c:yVal>
            <c:numRef>
              <c:f>'Active 6'!$X$2:$X$47</c:f>
              <c:numCache>
                <c:formatCode>General</c:formatCode>
                <c:ptCount val="46"/>
                <c:pt idx="0">
                  <c:v>-3.4646470431696236E-3</c:v>
                </c:pt>
                <c:pt idx="1">
                  <c:v>-6.3395848131765908E-3</c:v>
                </c:pt>
                <c:pt idx="2">
                  <c:v>-9.4538878736250224E-3</c:v>
                </c:pt>
                <c:pt idx="3">
                  <c:v>-1.258046527783655E-2</c:v>
                </c:pt>
                <c:pt idx="4">
                  <c:v>-1.5491389602889651E-2</c:v>
                </c:pt>
                <c:pt idx="5">
                  <c:v>-1.7973429826823879E-2</c:v>
                </c:pt>
                <c:pt idx="6">
                  <c:v>-1.9842582670405572E-2</c:v>
                </c:pt>
                <c:pt idx="7">
                  <c:v>-2.095661211652778E-2</c:v>
                </c:pt>
                <c:pt idx="8">
                  <c:v>-2.1224742559720025E-2</c:v>
                </c:pt>
                <c:pt idx="9">
                  <c:v>-2.061384501364729E-2</c:v>
                </c:pt>
                <c:pt idx="10">
                  <c:v>-1.9150694796780544E-2</c:v>
                </c:pt>
                <c:pt idx="11">
                  <c:v>-1.6920146838691228E-2</c:v>
                </c:pt>
                <c:pt idx="12">
                  <c:v>-1.4059352956830373E-2</c:v>
                </c:pt>
                <c:pt idx="13">
                  <c:v>-1.0748415186823408E-2</c:v>
                </c:pt>
                <c:pt idx="14">
                  <c:v>-7.1981121263749743E-3</c:v>
                </c:pt>
                <c:pt idx="15">
                  <c:v>-3.6355347221634468E-3</c:v>
                </c:pt>
                <c:pt idx="16">
                  <c:v>-2.8861039711034799E-4</c:v>
                </c:pt>
                <c:pt idx="17">
                  <c:v>2.6294298268238828E-3</c:v>
                </c:pt>
                <c:pt idx="18">
                  <c:v>4.9345826704055721E-3</c:v>
                </c:pt>
                <c:pt idx="19">
                  <c:v>6.4846121165277829E-3</c:v>
                </c:pt>
                <c:pt idx="20">
                  <c:v>7.1887425597200252E-3</c:v>
                </c:pt>
                <c:pt idx="21">
                  <c:v>7.013845013647292E-3</c:v>
                </c:pt>
                <c:pt idx="22">
                  <c:v>5.9866947967805433E-3</c:v>
                </c:pt>
                <c:pt idx="23">
                  <c:v>4.1921468386912301E-3</c:v>
                </c:pt>
                <c:pt idx="24">
                  <c:v>1.7673529568303778E-3</c:v>
                </c:pt>
                <c:pt idx="25">
                  <c:v>-1.1075848131765864E-3</c:v>
                </c:pt>
                <c:pt idx="26">
                  <c:v>-4.2218878736250236E-3</c:v>
                </c:pt>
                <c:pt idx="27">
                  <c:v>-7.3484652778365474E-3</c:v>
                </c:pt>
                <c:pt idx="28">
                  <c:v>-1.0259389602889649E-2</c:v>
                </c:pt>
                <c:pt idx="29">
                  <c:v>-1.274142982682388E-2</c:v>
                </c:pt>
                <c:pt idx="30">
                  <c:v>-1.4610582670405568E-2</c:v>
                </c:pt>
                <c:pt idx="31">
                  <c:v>-1.5724612116527783E-2</c:v>
                </c:pt>
                <c:pt idx="32">
                  <c:v>-1.5992742559720025E-2</c:v>
                </c:pt>
                <c:pt idx="33">
                  <c:v>-1.5381845013647293E-2</c:v>
                </c:pt>
                <c:pt idx="34">
                  <c:v>-1.3918694796780543E-2</c:v>
                </c:pt>
                <c:pt idx="35">
                  <c:v>-1.1688146838691229E-2</c:v>
                </c:pt>
                <c:pt idx="36">
                  <c:v>-8.8273529568303789E-3</c:v>
                </c:pt>
                <c:pt idx="37">
                  <c:v>-5.5164151868234076E-3</c:v>
                </c:pt>
                <c:pt idx="38">
                  <c:v>-1.9661121263749768E-3</c:v>
                </c:pt>
                <c:pt idx="39">
                  <c:v>1.5964652778365459E-3</c:v>
                </c:pt>
                <c:pt idx="40">
                  <c:v>4.9433896028896517E-3</c:v>
                </c:pt>
                <c:pt idx="41">
                  <c:v>7.8614298268238798E-3</c:v>
                </c:pt>
                <c:pt idx="42">
                  <c:v>1.0166582670405567E-2</c:v>
                </c:pt>
                <c:pt idx="43">
                  <c:v>1.1716612116527782E-2</c:v>
                </c:pt>
                <c:pt idx="44">
                  <c:v>1.2420742559720026E-2</c:v>
                </c:pt>
                <c:pt idx="45">
                  <c:v>1.2245845013647292E-2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37-4BD0-AEBA-0A84135E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040"/>
        <c:axId val="1"/>
      </c:scatterChart>
      <c:valAx>
        <c:axId val="732939040"/>
        <c:scaling>
          <c:orientation val="minMax"/>
          <c:max val="7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2050529447230372"/>
              <c:y val="0.922408276947032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31137724550898E-2"/>
              <c:y val="0.41632695913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79054489446305"/>
          <c:y val="0.94693963254593172"/>
          <c:w val="0.67544947899476637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649208282582"/>
          <c:y val="0.12569849546429746"/>
          <c:w val="0.84652862362971981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D-4F7B-93F9-7127C35067B4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2.9999999999999997E-4</c:v>
                  </c:pt>
                  <c:pt idx="322">
                    <c:v>4.0000000000000002E-4</c:v>
                  </c:pt>
                  <c:pt idx="323">
                    <c:v>5.0000000000000001E-4</c:v>
                  </c:pt>
                  <c:pt idx="324">
                    <c:v>2.9999999999999997E-4</c:v>
                  </c:pt>
                  <c:pt idx="325">
                    <c:v>5.0000000000000001E-4</c:v>
                  </c:pt>
                  <c:pt idx="326">
                    <c:v>5.0000000000000001E-4</c:v>
                  </c:pt>
                  <c:pt idx="327">
                    <c:v>2.9999999999999997E-4</c:v>
                  </c:pt>
                  <c:pt idx="328">
                    <c:v>0</c:v>
                  </c:pt>
                  <c:pt idx="329">
                    <c:v>2.0000000000000001E-4</c:v>
                  </c:pt>
                  <c:pt idx="330">
                    <c:v>1E-4</c:v>
                  </c:pt>
                  <c:pt idx="331">
                    <c:v>2.0000000000000001E-4</c:v>
                  </c:pt>
                  <c:pt idx="332">
                    <c:v>4.4000000000000002E-4</c:v>
                  </c:pt>
                  <c:pt idx="333">
                    <c:v>6.9999999999999999E-4</c:v>
                  </c:pt>
                  <c:pt idx="334">
                    <c:v>2.9999999999999997E-4</c:v>
                  </c:pt>
                  <c:pt idx="335">
                    <c:v>1E-4</c:v>
                  </c:pt>
                  <c:pt idx="336">
                    <c:v>0</c:v>
                  </c:pt>
                  <c:pt idx="337">
                    <c:v>2.9999999999999997E-4</c:v>
                  </c:pt>
                  <c:pt idx="338">
                    <c:v>4.0000000000000002E-4</c:v>
                  </c:pt>
                  <c:pt idx="339">
                    <c:v>1E-3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5.0000000000000001E-4</c:v>
                  </c:pt>
                  <c:pt idx="343">
                    <c:v>5.0000000000000001E-4</c:v>
                  </c:pt>
                  <c:pt idx="344">
                    <c:v>2.0000000000000001E-4</c:v>
                  </c:pt>
                  <c:pt idx="345">
                    <c:v>5.9999999999999995E-4</c:v>
                  </c:pt>
                  <c:pt idx="346">
                    <c:v>2.0000000000000001E-4</c:v>
                  </c:pt>
                  <c:pt idx="347">
                    <c:v>4.0000000000000002E-4</c:v>
                  </c:pt>
                  <c:pt idx="348">
                    <c:v>2.9999999999999997E-4</c:v>
                  </c:pt>
                  <c:pt idx="349">
                    <c:v>2.9999999999999997E-4</c:v>
                  </c:pt>
                  <c:pt idx="350">
                    <c:v>2.9999999999999997E-4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1E-4</c:v>
                  </c:pt>
                  <c:pt idx="354">
                    <c:v>2.9999999999999997E-4</c:v>
                  </c:pt>
                  <c:pt idx="355">
                    <c:v>5.0000000000000001E-4</c:v>
                  </c:pt>
                  <c:pt idx="356">
                    <c:v>2.9999999999999997E-4</c:v>
                  </c:pt>
                  <c:pt idx="357">
                    <c:v>4.0000000000000002E-4</c:v>
                  </c:pt>
                  <c:pt idx="358">
                    <c:v>5.0000000000000001E-4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2.0000000000000001E-4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2.0000000000000001E-4</c:v>
                  </c:pt>
                  <c:pt idx="365">
                    <c:v>2.9999999999999997E-4</c:v>
                  </c:pt>
                  <c:pt idx="366">
                    <c:v>2.0000000000000001E-4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5.0000000000000001E-4</c:v>
                  </c:pt>
                  <c:pt idx="370">
                    <c:v>0</c:v>
                  </c:pt>
                  <c:pt idx="371">
                    <c:v>5.0000000000000001E-4</c:v>
                  </c:pt>
                  <c:pt idx="372">
                    <c:v>0</c:v>
                  </c:pt>
                  <c:pt idx="373">
                    <c:v>4.0000000000000002E-4</c:v>
                  </c:pt>
                  <c:pt idx="374">
                    <c:v>1E-4</c:v>
                  </c:pt>
                  <c:pt idx="375">
                    <c:v>0</c:v>
                  </c:pt>
                  <c:pt idx="376">
                    <c:v>1E-4</c:v>
                  </c:pt>
                  <c:pt idx="377">
                    <c:v>2.0000000000000001E-4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4.0000000000000002E-4</c:v>
                  </c:pt>
                  <c:pt idx="384">
                    <c:v>0</c:v>
                  </c:pt>
                  <c:pt idx="385">
                    <c:v>5.0000000000000001E-4</c:v>
                  </c:pt>
                  <c:pt idx="386">
                    <c:v>1E-4</c:v>
                  </c:pt>
                  <c:pt idx="387">
                    <c:v>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1E-4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2.0000000000000001E-4</c:v>
                  </c:pt>
                  <c:pt idx="395">
                    <c:v>2.0000000000000001E-4</c:v>
                  </c:pt>
                  <c:pt idx="396">
                    <c:v>2.9999999999999997E-4</c:v>
                  </c:pt>
                  <c:pt idx="397">
                    <c:v>1E-4</c:v>
                  </c:pt>
                  <c:pt idx="398">
                    <c:v>2.9999999999999997E-4</c:v>
                  </c:pt>
                  <c:pt idx="399">
                    <c:v>2.9999999999999997E-4</c:v>
                  </c:pt>
                  <c:pt idx="400">
                    <c:v>4.0000000000000002E-4</c:v>
                  </c:pt>
                  <c:pt idx="401">
                    <c:v>2.0000000000000001E-4</c:v>
                  </c:pt>
                  <c:pt idx="402">
                    <c:v>2.9999999999999997E-4</c:v>
                  </c:pt>
                  <c:pt idx="403">
                    <c:v>2.9999999999999997E-4</c:v>
                  </c:pt>
                  <c:pt idx="404">
                    <c:v>4.0000000000000002E-4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1E-4</c:v>
                  </c:pt>
                  <c:pt idx="412">
                    <c:v>3.0000000000000001E-3</c:v>
                  </c:pt>
                  <c:pt idx="413">
                    <c:v>5.0000000000000001E-4</c:v>
                  </c:pt>
                  <c:pt idx="414">
                    <c:v>2.0000000000000001E-4</c:v>
                  </c:pt>
                  <c:pt idx="415">
                    <c:v>2.0000000000000001E-4</c:v>
                  </c:pt>
                  <c:pt idx="416">
                    <c:v>2.9999999999999997E-4</c:v>
                  </c:pt>
                  <c:pt idx="417">
                    <c:v>2.9999999999999997E-4</c:v>
                  </c:pt>
                  <c:pt idx="418">
                    <c:v>1E-4</c:v>
                  </c:pt>
                  <c:pt idx="419">
                    <c:v>2.9999999999999997E-4</c:v>
                  </c:pt>
                  <c:pt idx="420">
                    <c:v>1E-4</c:v>
                  </c:pt>
                  <c:pt idx="421">
                    <c:v>2.9999999999999997E-4</c:v>
                  </c:pt>
                  <c:pt idx="422">
                    <c:v>2.9999999999999997E-4</c:v>
                  </c:pt>
                  <c:pt idx="423">
                    <c:v>0</c:v>
                  </c:pt>
                  <c:pt idx="424">
                    <c:v>2.9999999999999997E-4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2.0000000000000001E-4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5.0000000000000001E-4</c:v>
                  </c:pt>
                  <c:pt idx="431">
                    <c:v>5.0000000000000001E-4</c:v>
                  </c:pt>
                  <c:pt idx="432">
                    <c:v>5.9999999999999995E-4</c:v>
                  </c:pt>
                  <c:pt idx="433">
                    <c:v>8.9999999999999998E-4</c:v>
                  </c:pt>
                  <c:pt idx="434">
                    <c:v>2.9999999999999997E-4</c:v>
                  </c:pt>
                  <c:pt idx="435">
                    <c:v>2.0000000000000001E-4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2.9999999999999997E-4</c:v>
                  </c:pt>
                  <c:pt idx="439">
                    <c:v>2.0000000000000001E-4</c:v>
                  </c:pt>
                  <c:pt idx="440">
                    <c:v>4.0000000000000002E-4</c:v>
                  </c:pt>
                  <c:pt idx="441">
                    <c:v>2.0000000000000001E-4</c:v>
                  </c:pt>
                  <c:pt idx="442">
                    <c:v>2.9999999999999997E-4</c:v>
                  </c:pt>
                  <c:pt idx="443">
                    <c:v>2.0000000000000001E-4</c:v>
                  </c:pt>
                  <c:pt idx="444">
                    <c:v>2.0000000000000001E-4</c:v>
                  </c:pt>
                  <c:pt idx="445">
                    <c:v>2.0000000000000001E-4</c:v>
                  </c:pt>
                  <c:pt idx="446">
                    <c:v>2.9999999999999997E-4</c:v>
                  </c:pt>
                  <c:pt idx="447">
                    <c:v>2.9999999999999997E-4</c:v>
                  </c:pt>
                  <c:pt idx="448">
                    <c:v>2.9999999999999997E-4</c:v>
                  </c:pt>
                  <c:pt idx="449">
                    <c:v>2.0000000000000001E-4</c:v>
                  </c:pt>
                  <c:pt idx="450">
                    <c:v>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5.0000000000000001E-4</c:v>
                  </c:pt>
                  <c:pt idx="455">
                    <c:v>1E-4</c:v>
                  </c:pt>
                  <c:pt idx="456">
                    <c:v>4.0000000000000002E-4</c:v>
                  </c:pt>
                  <c:pt idx="457">
                    <c:v>2.0000000000000001E-4</c:v>
                  </c:pt>
                  <c:pt idx="458">
                    <c:v>2.9999999999999997E-4</c:v>
                  </c:pt>
                  <c:pt idx="459">
                    <c:v>0</c:v>
                  </c:pt>
                  <c:pt idx="460">
                    <c:v>4.0000000000000002E-4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5.0000000000000001E-4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4.0000000000000002E-4</c:v>
                  </c:pt>
                  <c:pt idx="467">
                    <c:v>1.1999999999999999E-3</c:v>
                  </c:pt>
                  <c:pt idx="468">
                    <c:v>2.0000000000000001E-4</c:v>
                  </c:pt>
                  <c:pt idx="469">
                    <c:v>4.0000000000000002E-4</c:v>
                  </c:pt>
                  <c:pt idx="470">
                    <c:v>2.0000000000000001E-4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5.0000000000000001E-4</c:v>
                  </c:pt>
                  <c:pt idx="474">
                    <c:v>2.0000000000000001E-4</c:v>
                  </c:pt>
                  <c:pt idx="475">
                    <c:v>2.9999999999999997E-4</c:v>
                  </c:pt>
                  <c:pt idx="476">
                    <c:v>2.9999999999999997E-4</c:v>
                  </c:pt>
                  <c:pt idx="477">
                    <c:v>0</c:v>
                  </c:pt>
                  <c:pt idx="478">
                    <c:v>2.9999999999999997E-4</c:v>
                  </c:pt>
                  <c:pt idx="479">
                    <c:v>2.9999999999999997E-4</c:v>
                  </c:pt>
                  <c:pt idx="480">
                    <c:v>2.0000000000000001E-4</c:v>
                  </c:pt>
                  <c:pt idx="481">
                    <c:v>5.0000000000000001E-4</c:v>
                  </c:pt>
                  <c:pt idx="482">
                    <c:v>2.9999999999999997E-4</c:v>
                  </c:pt>
                  <c:pt idx="483">
                    <c:v>5.0000000000000001E-4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4.0000000000000002E-4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5.9999999999999995E-4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2.0000000000000001E-4</c:v>
                  </c:pt>
                  <c:pt idx="493">
                    <c:v>2.0000000000000001E-4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2.0000000000000001E-4</c:v>
                  </c:pt>
                  <c:pt idx="498">
                    <c:v>2.9999999999999997E-4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1E-4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1E-4</c:v>
                  </c:pt>
                  <c:pt idx="511">
                    <c:v>2.0000000000000001E-4</c:v>
                  </c:pt>
                  <c:pt idx="512">
                    <c:v>1E-4</c:v>
                  </c:pt>
                  <c:pt idx="513">
                    <c:v>2.0000000000000001E-4</c:v>
                  </c:pt>
                  <c:pt idx="514">
                    <c:v>1E-4</c:v>
                  </c:pt>
                  <c:pt idx="515">
                    <c:v>2.9999999999999997E-4</c:v>
                  </c:pt>
                  <c:pt idx="516">
                    <c:v>2.9999999999999997E-4</c:v>
                  </c:pt>
                  <c:pt idx="517">
                    <c:v>2.9999999999999997E-4</c:v>
                  </c:pt>
                  <c:pt idx="518">
                    <c:v>2.0000000000000001E-4</c:v>
                  </c:pt>
                  <c:pt idx="519">
                    <c:v>0</c:v>
                  </c:pt>
                  <c:pt idx="520">
                    <c:v>2.0000000000000001E-4</c:v>
                  </c:pt>
                  <c:pt idx="521">
                    <c:v>2.0000000000000001E-4</c:v>
                  </c:pt>
                  <c:pt idx="522">
                    <c:v>2.9999999999999997E-4</c:v>
                  </c:pt>
                  <c:pt idx="523">
                    <c:v>2E-3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1E-4</c:v>
                  </c:pt>
                  <c:pt idx="527">
                    <c:v>1E-4</c:v>
                  </c:pt>
                  <c:pt idx="528">
                    <c:v>1E-4</c:v>
                  </c:pt>
                  <c:pt idx="529">
                    <c:v>4.0000000000000002E-4</c:v>
                  </c:pt>
                  <c:pt idx="530">
                    <c:v>2.0000000000000001E-4</c:v>
                  </c:pt>
                  <c:pt idx="531">
                    <c:v>1E-4</c:v>
                  </c:pt>
                  <c:pt idx="532">
                    <c:v>1E-4</c:v>
                  </c:pt>
                  <c:pt idx="533">
                    <c:v>2.9999999999999997E-4</c:v>
                  </c:pt>
                  <c:pt idx="534">
                    <c:v>2.0000000000000001E-4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0</c:v>
                  </c:pt>
                  <c:pt idx="540">
                    <c:v>4.0000000000000002E-4</c:v>
                  </c:pt>
                  <c:pt idx="541">
                    <c:v>3.0000000000000003E-4</c:v>
                  </c:pt>
                  <c:pt idx="542">
                    <c:v>4.8000000000000001E-5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2.9999999999999997E-4</c:v>
                  </c:pt>
                  <c:pt idx="547">
                    <c:v>0</c:v>
                  </c:pt>
                  <c:pt idx="548">
                    <c:v>4.0000000000000002E-4</c:v>
                  </c:pt>
                  <c:pt idx="549">
                    <c:v>0</c:v>
                  </c:pt>
                  <c:pt idx="550">
                    <c:v>1E-4</c:v>
                  </c:pt>
                  <c:pt idx="551">
                    <c:v>1E-4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4.0000000000000002E-4</c:v>
                  </c:pt>
                  <c:pt idx="555">
                    <c:v>1E-4</c:v>
                  </c:pt>
                  <c:pt idx="556">
                    <c:v>1E-3</c:v>
                  </c:pt>
                  <c:pt idx="557">
                    <c:v>0</c:v>
                  </c:pt>
                  <c:pt idx="558">
                    <c:v>2.0000000000000001E-4</c:v>
                  </c:pt>
                  <c:pt idx="559">
                    <c:v>2.9999999999999997E-4</c:v>
                  </c:pt>
                  <c:pt idx="560">
                    <c:v>2.0000000000000001E-4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5.0000000000000001E-4</c:v>
                  </c:pt>
                  <c:pt idx="564">
                    <c:v>1E-4</c:v>
                  </c:pt>
                  <c:pt idx="565">
                    <c:v>1E-4</c:v>
                  </c:pt>
                  <c:pt idx="566">
                    <c:v>1E-4</c:v>
                  </c:pt>
                  <c:pt idx="567">
                    <c:v>2.0000000000000001E-4</c:v>
                  </c:pt>
                  <c:pt idx="568">
                    <c:v>1E-4</c:v>
                  </c:pt>
                  <c:pt idx="569">
                    <c:v>0</c:v>
                  </c:pt>
                  <c:pt idx="570">
                    <c:v>2E-3</c:v>
                  </c:pt>
                  <c:pt idx="571">
                    <c:v>1E-4</c:v>
                  </c:pt>
                  <c:pt idx="572">
                    <c:v>1E-3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2.0999999999999999E-3</c:v>
                  </c:pt>
                  <c:pt idx="577">
                    <c:v>1.9E-3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1E-4</c:v>
                  </c:pt>
                  <c:pt idx="582">
                    <c:v>2.9999999999999997E-4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2.0000000000000001E-4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2.0000000000000001E-4</c:v>
                  </c:pt>
                  <c:pt idx="592">
                    <c:v>1E-4</c:v>
                  </c:pt>
                  <c:pt idx="593">
                    <c:v>0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2.9999999999999997E-4</c:v>
                  </c:pt>
                  <c:pt idx="597">
                    <c:v>2.9999999999999997E-4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2.0000000000000001E-4</c:v>
                  </c:pt>
                  <c:pt idx="605">
                    <c:v>2.0000000000000001E-4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5.9999999999999995E-4</c:v>
                  </c:pt>
                  <c:pt idx="609">
                    <c:v>2.0000000000000001E-4</c:v>
                  </c:pt>
                  <c:pt idx="610">
                    <c:v>2.9999999999999997E-4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0</c:v>
                  </c:pt>
                  <c:pt idx="614">
                    <c:v>2.9999999999999997E-4</c:v>
                  </c:pt>
                  <c:pt idx="615">
                    <c:v>2.0000000000000001E-4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2.0000000000000001E-4</c:v>
                  </c:pt>
                  <c:pt idx="624">
                    <c:v>2.9999999999999997E-4</c:v>
                  </c:pt>
                  <c:pt idx="625">
                    <c:v>1E-4</c:v>
                  </c:pt>
                  <c:pt idx="626">
                    <c:v>2.0000000000000001E-4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1E-4</c:v>
                  </c:pt>
                  <c:pt idx="630">
                    <c:v>2.0000000000000001E-4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2.9999999999999997E-4</c:v>
                  </c:pt>
                  <c:pt idx="322">
                    <c:v>4.0000000000000002E-4</c:v>
                  </c:pt>
                  <c:pt idx="323">
                    <c:v>5.0000000000000001E-4</c:v>
                  </c:pt>
                  <c:pt idx="324">
                    <c:v>2.9999999999999997E-4</c:v>
                  </c:pt>
                  <c:pt idx="325">
                    <c:v>5.0000000000000001E-4</c:v>
                  </c:pt>
                  <c:pt idx="326">
                    <c:v>5.0000000000000001E-4</c:v>
                  </c:pt>
                  <c:pt idx="327">
                    <c:v>2.9999999999999997E-4</c:v>
                  </c:pt>
                  <c:pt idx="328">
                    <c:v>0</c:v>
                  </c:pt>
                  <c:pt idx="329">
                    <c:v>2.0000000000000001E-4</c:v>
                  </c:pt>
                  <c:pt idx="330">
                    <c:v>1E-4</c:v>
                  </c:pt>
                  <c:pt idx="331">
                    <c:v>2.0000000000000001E-4</c:v>
                  </c:pt>
                  <c:pt idx="332">
                    <c:v>4.4000000000000002E-4</c:v>
                  </c:pt>
                  <c:pt idx="333">
                    <c:v>6.9999999999999999E-4</c:v>
                  </c:pt>
                  <c:pt idx="334">
                    <c:v>2.9999999999999997E-4</c:v>
                  </c:pt>
                  <c:pt idx="335">
                    <c:v>1E-4</c:v>
                  </c:pt>
                  <c:pt idx="336">
                    <c:v>0</c:v>
                  </c:pt>
                  <c:pt idx="337">
                    <c:v>2.9999999999999997E-4</c:v>
                  </c:pt>
                  <c:pt idx="338">
                    <c:v>4.0000000000000002E-4</c:v>
                  </c:pt>
                  <c:pt idx="339">
                    <c:v>1E-3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5.0000000000000001E-4</c:v>
                  </c:pt>
                  <c:pt idx="343">
                    <c:v>5.0000000000000001E-4</c:v>
                  </c:pt>
                  <c:pt idx="344">
                    <c:v>2.0000000000000001E-4</c:v>
                  </c:pt>
                  <c:pt idx="345">
                    <c:v>5.9999999999999995E-4</c:v>
                  </c:pt>
                  <c:pt idx="346">
                    <c:v>2.0000000000000001E-4</c:v>
                  </c:pt>
                  <c:pt idx="347">
                    <c:v>4.0000000000000002E-4</c:v>
                  </c:pt>
                  <c:pt idx="348">
                    <c:v>2.9999999999999997E-4</c:v>
                  </c:pt>
                  <c:pt idx="349">
                    <c:v>2.9999999999999997E-4</c:v>
                  </c:pt>
                  <c:pt idx="350">
                    <c:v>2.9999999999999997E-4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1E-4</c:v>
                  </c:pt>
                  <c:pt idx="354">
                    <c:v>2.9999999999999997E-4</c:v>
                  </c:pt>
                  <c:pt idx="355">
                    <c:v>5.0000000000000001E-4</c:v>
                  </c:pt>
                  <c:pt idx="356">
                    <c:v>2.9999999999999997E-4</c:v>
                  </c:pt>
                  <c:pt idx="357">
                    <c:v>4.0000000000000002E-4</c:v>
                  </c:pt>
                  <c:pt idx="358">
                    <c:v>5.0000000000000001E-4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2.0000000000000001E-4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2.0000000000000001E-4</c:v>
                  </c:pt>
                  <c:pt idx="365">
                    <c:v>2.9999999999999997E-4</c:v>
                  </c:pt>
                  <c:pt idx="366">
                    <c:v>2.0000000000000001E-4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5.0000000000000001E-4</c:v>
                  </c:pt>
                  <c:pt idx="370">
                    <c:v>0</c:v>
                  </c:pt>
                  <c:pt idx="371">
                    <c:v>5.0000000000000001E-4</c:v>
                  </c:pt>
                  <c:pt idx="372">
                    <c:v>0</c:v>
                  </c:pt>
                  <c:pt idx="373">
                    <c:v>4.0000000000000002E-4</c:v>
                  </c:pt>
                  <c:pt idx="374">
                    <c:v>1E-4</c:v>
                  </c:pt>
                  <c:pt idx="375">
                    <c:v>0</c:v>
                  </c:pt>
                  <c:pt idx="376">
                    <c:v>1E-4</c:v>
                  </c:pt>
                  <c:pt idx="377">
                    <c:v>2.0000000000000001E-4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4.0000000000000002E-4</c:v>
                  </c:pt>
                  <c:pt idx="384">
                    <c:v>0</c:v>
                  </c:pt>
                  <c:pt idx="385">
                    <c:v>5.0000000000000001E-4</c:v>
                  </c:pt>
                  <c:pt idx="386">
                    <c:v>1E-4</c:v>
                  </c:pt>
                  <c:pt idx="387">
                    <c:v>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1E-4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2.0000000000000001E-4</c:v>
                  </c:pt>
                  <c:pt idx="395">
                    <c:v>2.0000000000000001E-4</c:v>
                  </c:pt>
                  <c:pt idx="396">
                    <c:v>2.9999999999999997E-4</c:v>
                  </c:pt>
                  <c:pt idx="397">
                    <c:v>1E-4</c:v>
                  </c:pt>
                  <c:pt idx="398">
                    <c:v>2.9999999999999997E-4</c:v>
                  </c:pt>
                  <c:pt idx="399">
                    <c:v>2.9999999999999997E-4</c:v>
                  </c:pt>
                  <c:pt idx="400">
                    <c:v>4.0000000000000002E-4</c:v>
                  </c:pt>
                  <c:pt idx="401">
                    <c:v>2.0000000000000001E-4</c:v>
                  </c:pt>
                  <c:pt idx="402">
                    <c:v>2.9999999999999997E-4</c:v>
                  </c:pt>
                  <c:pt idx="403">
                    <c:v>2.9999999999999997E-4</c:v>
                  </c:pt>
                  <c:pt idx="404">
                    <c:v>4.0000000000000002E-4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1E-4</c:v>
                  </c:pt>
                  <c:pt idx="412">
                    <c:v>3.0000000000000001E-3</c:v>
                  </c:pt>
                  <c:pt idx="413">
                    <c:v>5.0000000000000001E-4</c:v>
                  </c:pt>
                  <c:pt idx="414">
                    <c:v>2.0000000000000001E-4</c:v>
                  </c:pt>
                  <c:pt idx="415">
                    <c:v>2.0000000000000001E-4</c:v>
                  </c:pt>
                  <c:pt idx="416">
                    <c:v>2.9999999999999997E-4</c:v>
                  </c:pt>
                  <c:pt idx="417">
                    <c:v>2.9999999999999997E-4</c:v>
                  </c:pt>
                  <c:pt idx="418">
                    <c:v>1E-4</c:v>
                  </c:pt>
                  <c:pt idx="419">
                    <c:v>2.9999999999999997E-4</c:v>
                  </c:pt>
                  <c:pt idx="420">
                    <c:v>1E-4</c:v>
                  </c:pt>
                  <c:pt idx="421">
                    <c:v>2.9999999999999997E-4</c:v>
                  </c:pt>
                  <c:pt idx="422">
                    <c:v>2.9999999999999997E-4</c:v>
                  </c:pt>
                  <c:pt idx="423">
                    <c:v>0</c:v>
                  </c:pt>
                  <c:pt idx="424">
                    <c:v>2.9999999999999997E-4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2.0000000000000001E-4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5.0000000000000001E-4</c:v>
                  </c:pt>
                  <c:pt idx="431">
                    <c:v>5.0000000000000001E-4</c:v>
                  </c:pt>
                  <c:pt idx="432">
                    <c:v>5.9999999999999995E-4</c:v>
                  </c:pt>
                  <c:pt idx="433">
                    <c:v>8.9999999999999998E-4</c:v>
                  </c:pt>
                  <c:pt idx="434">
                    <c:v>2.9999999999999997E-4</c:v>
                  </c:pt>
                  <c:pt idx="435">
                    <c:v>2.0000000000000001E-4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2.9999999999999997E-4</c:v>
                  </c:pt>
                  <c:pt idx="439">
                    <c:v>2.0000000000000001E-4</c:v>
                  </c:pt>
                  <c:pt idx="440">
                    <c:v>4.0000000000000002E-4</c:v>
                  </c:pt>
                  <c:pt idx="441">
                    <c:v>2.0000000000000001E-4</c:v>
                  </c:pt>
                  <c:pt idx="442">
                    <c:v>2.9999999999999997E-4</c:v>
                  </c:pt>
                  <c:pt idx="443">
                    <c:v>2.0000000000000001E-4</c:v>
                  </c:pt>
                  <c:pt idx="444">
                    <c:v>2.0000000000000001E-4</c:v>
                  </c:pt>
                  <c:pt idx="445">
                    <c:v>2.0000000000000001E-4</c:v>
                  </c:pt>
                  <c:pt idx="446">
                    <c:v>2.9999999999999997E-4</c:v>
                  </c:pt>
                  <c:pt idx="447">
                    <c:v>2.9999999999999997E-4</c:v>
                  </c:pt>
                  <c:pt idx="448">
                    <c:v>2.9999999999999997E-4</c:v>
                  </c:pt>
                  <c:pt idx="449">
                    <c:v>2.0000000000000001E-4</c:v>
                  </c:pt>
                  <c:pt idx="450">
                    <c:v>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5.0000000000000001E-4</c:v>
                  </c:pt>
                  <c:pt idx="455">
                    <c:v>1E-4</c:v>
                  </c:pt>
                  <c:pt idx="456">
                    <c:v>4.0000000000000002E-4</c:v>
                  </c:pt>
                  <c:pt idx="457">
                    <c:v>2.0000000000000001E-4</c:v>
                  </c:pt>
                  <c:pt idx="458">
                    <c:v>2.9999999999999997E-4</c:v>
                  </c:pt>
                  <c:pt idx="459">
                    <c:v>0</c:v>
                  </c:pt>
                  <c:pt idx="460">
                    <c:v>4.0000000000000002E-4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5.0000000000000001E-4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4.0000000000000002E-4</c:v>
                  </c:pt>
                  <c:pt idx="467">
                    <c:v>1.1999999999999999E-3</c:v>
                  </c:pt>
                  <c:pt idx="468">
                    <c:v>2.0000000000000001E-4</c:v>
                  </c:pt>
                  <c:pt idx="469">
                    <c:v>4.0000000000000002E-4</c:v>
                  </c:pt>
                  <c:pt idx="470">
                    <c:v>2.0000000000000001E-4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5.0000000000000001E-4</c:v>
                  </c:pt>
                  <c:pt idx="474">
                    <c:v>2.0000000000000001E-4</c:v>
                  </c:pt>
                  <c:pt idx="475">
                    <c:v>2.9999999999999997E-4</c:v>
                  </c:pt>
                  <c:pt idx="476">
                    <c:v>2.9999999999999997E-4</c:v>
                  </c:pt>
                  <c:pt idx="477">
                    <c:v>0</c:v>
                  </c:pt>
                  <c:pt idx="478">
                    <c:v>2.9999999999999997E-4</c:v>
                  </c:pt>
                  <c:pt idx="479">
                    <c:v>2.9999999999999997E-4</c:v>
                  </c:pt>
                  <c:pt idx="480">
                    <c:v>2.0000000000000001E-4</c:v>
                  </c:pt>
                  <c:pt idx="481">
                    <c:v>5.0000000000000001E-4</c:v>
                  </c:pt>
                  <c:pt idx="482">
                    <c:v>2.9999999999999997E-4</c:v>
                  </c:pt>
                  <c:pt idx="483">
                    <c:v>5.0000000000000001E-4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4.0000000000000002E-4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5.9999999999999995E-4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2.0000000000000001E-4</c:v>
                  </c:pt>
                  <c:pt idx="493">
                    <c:v>2.0000000000000001E-4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2.0000000000000001E-4</c:v>
                  </c:pt>
                  <c:pt idx="498">
                    <c:v>2.9999999999999997E-4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1E-4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1E-4</c:v>
                  </c:pt>
                  <c:pt idx="511">
                    <c:v>2.0000000000000001E-4</c:v>
                  </c:pt>
                  <c:pt idx="512">
                    <c:v>1E-4</c:v>
                  </c:pt>
                  <c:pt idx="513">
                    <c:v>2.0000000000000001E-4</c:v>
                  </c:pt>
                  <c:pt idx="514">
                    <c:v>1E-4</c:v>
                  </c:pt>
                  <c:pt idx="515">
                    <c:v>2.9999999999999997E-4</c:v>
                  </c:pt>
                  <c:pt idx="516">
                    <c:v>2.9999999999999997E-4</c:v>
                  </c:pt>
                  <c:pt idx="517">
                    <c:v>2.9999999999999997E-4</c:v>
                  </c:pt>
                  <c:pt idx="518">
                    <c:v>2.0000000000000001E-4</c:v>
                  </c:pt>
                  <c:pt idx="519">
                    <c:v>0</c:v>
                  </c:pt>
                  <c:pt idx="520">
                    <c:v>2.0000000000000001E-4</c:v>
                  </c:pt>
                  <c:pt idx="521">
                    <c:v>2.0000000000000001E-4</c:v>
                  </c:pt>
                  <c:pt idx="522">
                    <c:v>2.9999999999999997E-4</c:v>
                  </c:pt>
                  <c:pt idx="523">
                    <c:v>2E-3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1E-4</c:v>
                  </c:pt>
                  <c:pt idx="527">
                    <c:v>1E-4</c:v>
                  </c:pt>
                  <c:pt idx="528">
                    <c:v>1E-4</c:v>
                  </c:pt>
                  <c:pt idx="529">
                    <c:v>4.0000000000000002E-4</c:v>
                  </c:pt>
                  <c:pt idx="530">
                    <c:v>2.0000000000000001E-4</c:v>
                  </c:pt>
                  <c:pt idx="531">
                    <c:v>1E-4</c:v>
                  </c:pt>
                  <c:pt idx="532">
                    <c:v>1E-4</c:v>
                  </c:pt>
                  <c:pt idx="533">
                    <c:v>2.9999999999999997E-4</c:v>
                  </c:pt>
                  <c:pt idx="534">
                    <c:v>2.0000000000000001E-4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0</c:v>
                  </c:pt>
                  <c:pt idx="540">
                    <c:v>4.0000000000000002E-4</c:v>
                  </c:pt>
                  <c:pt idx="541">
                    <c:v>3.0000000000000003E-4</c:v>
                  </c:pt>
                  <c:pt idx="542">
                    <c:v>4.8000000000000001E-5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2.9999999999999997E-4</c:v>
                  </c:pt>
                  <c:pt idx="547">
                    <c:v>0</c:v>
                  </c:pt>
                  <c:pt idx="548">
                    <c:v>4.0000000000000002E-4</c:v>
                  </c:pt>
                  <c:pt idx="549">
                    <c:v>0</c:v>
                  </c:pt>
                  <c:pt idx="550">
                    <c:v>1E-4</c:v>
                  </c:pt>
                  <c:pt idx="551">
                    <c:v>1E-4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4.0000000000000002E-4</c:v>
                  </c:pt>
                  <c:pt idx="555">
                    <c:v>1E-4</c:v>
                  </c:pt>
                  <c:pt idx="556">
                    <c:v>1E-3</c:v>
                  </c:pt>
                  <c:pt idx="557">
                    <c:v>0</c:v>
                  </c:pt>
                  <c:pt idx="558">
                    <c:v>2.0000000000000001E-4</c:v>
                  </c:pt>
                  <c:pt idx="559">
                    <c:v>2.9999999999999997E-4</c:v>
                  </c:pt>
                  <c:pt idx="560">
                    <c:v>2.0000000000000001E-4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5.0000000000000001E-4</c:v>
                  </c:pt>
                  <c:pt idx="564">
                    <c:v>1E-4</c:v>
                  </c:pt>
                  <c:pt idx="565">
                    <c:v>1E-4</c:v>
                  </c:pt>
                  <c:pt idx="566">
                    <c:v>1E-4</c:v>
                  </c:pt>
                  <c:pt idx="567">
                    <c:v>2.0000000000000001E-4</c:v>
                  </c:pt>
                  <c:pt idx="568">
                    <c:v>1E-4</c:v>
                  </c:pt>
                  <c:pt idx="569">
                    <c:v>0</c:v>
                  </c:pt>
                  <c:pt idx="570">
                    <c:v>2E-3</c:v>
                  </c:pt>
                  <c:pt idx="571">
                    <c:v>1E-4</c:v>
                  </c:pt>
                  <c:pt idx="572">
                    <c:v>1E-3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2.0999999999999999E-3</c:v>
                  </c:pt>
                  <c:pt idx="577">
                    <c:v>1.9E-3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1E-4</c:v>
                  </c:pt>
                  <c:pt idx="582">
                    <c:v>2.9999999999999997E-4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2.0000000000000001E-4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2.0000000000000001E-4</c:v>
                  </c:pt>
                  <c:pt idx="592">
                    <c:v>1E-4</c:v>
                  </c:pt>
                  <c:pt idx="593">
                    <c:v>0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2.9999999999999997E-4</c:v>
                  </c:pt>
                  <c:pt idx="597">
                    <c:v>2.9999999999999997E-4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2.0000000000000001E-4</c:v>
                  </c:pt>
                  <c:pt idx="605">
                    <c:v>2.0000000000000001E-4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5.9999999999999995E-4</c:v>
                  </c:pt>
                  <c:pt idx="609">
                    <c:v>2.0000000000000001E-4</c:v>
                  </c:pt>
                  <c:pt idx="610">
                    <c:v>2.9999999999999997E-4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0</c:v>
                  </c:pt>
                  <c:pt idx="614">
                    <c:v>2.9999999999999997E-4</c:v>
                  </c:pt>
                  <c:pt idx="615">
                    <c:v>2.0000000000000001E-4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2.0000000000000001E-4</c:v>
                  </c:pt>
                  <c:pt idx="624">
                    <c:v>2.9999999999999997E-4</c:v>
                  </c:pt>
                  <c:pt idx="625">
                    <c:v>1E-4</c:v>
                  </c:pt>
                  <c:pt idx="626">
                    <c:v>2.0000000000000001E-4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1E-4</c:v>
                  </c:pt>
                  <c:pt idx="630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52">
                  <c:v>-1.4552119995641988E-2</c:v>
                </c:pt>
                <c:pt idx="477">
                  <c:v>-1.4301569994131569E-2</c:v>
                </c:pt>
                <c:pt idx="519">
                  <c:v>-2.0533259994408581E-2</c:v>
                </c:pt>
                <c:pt idx="54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D-4F7B-93F9-7127C35067B4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7D-4F7B-93F9-7127C35067B4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8">
                  <c:v>-1.8724919995293021E-2</c:v>
                </c:pt>
                <c:pt idx="330">
                  <c:v>-1.9185520002793055E-2</c:v>
                </c:pt>
                <c:pt idx="331">
                  <c:v>-1.7387864994816482E-2</c:v>
                </c:pt>
                <c:pt idx="332">
                  <c:v>-1.8810659996233881E-2</c:v>
                </c:pt>
                <c:pt idx="335">
                  <c:v>-1.7684580001514405E-2</c:v>
                </c:pt>
                <c:pt idx="336">
                  <c:v>-1.7684580001514405E-2</c:v>
                </c:pt>
                <c:pt idx="345">
                  <c:v>-1.755296499322867E-2</c:v>
                </c:pt>
                <c:pt idx="351">
                  <c:v>-1.7963940001209266E-2</c:v>
                </c:pt>
                <c:pt idx="353">
                  <c:v>-1.7941049998626113E-2</c:v>
                </c:pt>
                <c:pt idx="356">
                  <c:v>-1.8493769995984621E-2</c:v>
                </c:pt>
                <c:pt idx="359">
                  <c:v>-1.8783449995680712E-2</c:v>
                </c:pt>
                <c:pt idx="360">
                  <c:v>-1.7235314997378737E-2</c:v>
                </c:pt>
                <c:pt idx="361">
                  <c:v>-1.7436814996472094E-2</c:v>
                </c:pt>
                <c:pt idx="362">
                  <c:v>-1.8021709998720326E-2</c:v>
                </c:pt>
                <c:pt idx="363">
                  <c:v>-1.7795724997995421E-2</c:v>
                </c:pt>
                <c:pt idx="364">
                  <c:v>-1.8417769999359734E-2</c:v>
                </c:pt>
                <c:pt idx="365">
                  <c:v>-1.8417769999359734E-2</c:v>
                </c:pt>
                <c:pt idx="366">
                  <c:v>-1.8217769997136202E-2</c:v>
                </c:pt>
                <c:pt idx="367">
                  <c:v>-1.7706604994600639E-2</c:v>
                </c:pt>
                <c:pt idx="368">
                  <c:v>-1.7396189999999478E-2</c:v>
                </c:pt>
                <c:pt idx="369">
                  <c:v>-1.7374030001519714E-2</c:v>
                </c:pt>
                <c:pt idx="370">
                  <c:v>-1.7344029998639598E-2</c:v>
                </c:pt>
                <c:pt idx="371">
                  <c:v>-1.6674029997375328E-2</c:v>
                </c:pt>
                <c:pt idx="372">
                  <c:v>-1.6644030001771171E-2</c:v>
                </c:pt>
                <c:pt idx="373">
                  <c:v>-1.7932209993887227E-2</c:v>
                </c:pt>
                <c:pt idx="374">
                  <c:v>-1.770629999373341E-2</c:v>
                </c:pt>
                <c:pt idx="375">
                  <c:v>-1.7676299998129252E-2</c:v>
                </c:pt>
                <c:pt idx="376">
                  <c:v>-1.7606299996259622E-2</c:v>
                </c:pt>
                <c:pt idx="377">
                  <c:v>-1.7606299996259622E-2</c:v>
                </c:pt>
                <c:pt idx="378">
                  <c:v>-1.7576299993379507E-2</c:v>
                </c:pt>
                <c:pt idx="379">
                  <c:v>-1.7576299993379507E-2</c:v>
                </c:pt>
                <c:pt idx="380">
                  <c:v>-1.6699834995961282E-2</c:v>
                </c:pt>
                <c:pt idx="381">
                  <c:v>-1.7104239996115211E-2</c:v>
                </c:pt>
                <c:pt idx="382">
                  <c:v>-1.7561649998242501E-2</c:v>
                </c:pt>
                <c:pt idx="383">
                  <c:v>-1.4604144998884294E-2</c:v>
                </c:pt>
                <c:pt idx="384">
                  <c:v>-1.7359960002067965E-2</c:v>
                </c:pt>
                <c:pt idx="385">
                  <c:v>-1.3502454996341839E-2</c:v>
                </c:pt>
                <c:pt idx="386">
                  <c:v>-1.6298515001835767E-2</c:v>
                </c:pt>
                <c:pt idx="387">
                  <c:v>-1.9173734996002167E-2</c:v>
                </c:pt>
                <c:pt idx="388">
                  <c:v>-1.5908349996607285E-2</c:v>
                </c:pt>
                <c:pt idx="389">
                  <c:v>-1.6295684996293858E-2</c:v>
                </c:pt>
                <c:pt idx="390">
                  <c:v>-1.6169700000318699E-2</c:v>
                </c:pt>
                <c:pt idx="391">
                  <c:v>-1.5949904998706188E-2</c:v>
                </c:pt>
                <c:pt idx="392">
                  <c:v>-1.6123919995152391E-2</c:v>
                </c:pt>
                <c:pt idx="393">
                  <c:v>-1.7197934997966513E-2</c:v>
                </c:pt>
                <c:pt idx="401">
                  <c:v>-1.6302529998938553E-2</c:v>
                </c:pt>
                <c:pt idx="405">
                  <c:v>-1.5256844999385066E-2</c:v>
                </c:pt>
                <c:pt idx="406">
                  <c:v>-1.4556844995240681E-2</c:v>
                </c:pt>
                <c:pt idx="407">
                  <c:v>-1.3556844998674933E-2</c:v>
                </c:pt>
                <c:pt idx="408">
                  <c:v>-1.3556844998674933E-2</c:v>
                </c:pt>
                <c:pt idx="409">
                  <c:v>-1.663085999462055E-2</c:v>
                </c:pt>
                <c:pt idx="410">
                  <c:v>-1.5030859998660162E-2</c:v>
                </c:pt>
                <c:pt idx="411">
                  <c:v>-1.5393804998893756E-2</c:v>
                </c:pt>
                <c:pt idx="412">
                  <c:v>-1.6032359999371693E-2</c:v>
                </c:pt>
                <c:pt idx="418">
                  <c:v>-1.597869999386603E-2</c:v>
                </c:pt>
                <c:pt idx="420">
                  <c:v>-1.614623999921605E-2</c:v>
                </c:pt>
                <c:pt idx="421">
                  <c:v>-1.5927279993775301E-2</c:v>
                </c:pt>
                <c:pt idx="423">
                  <c:v>-1.5521649998845533E-2</c:v>
                </c:pt>
                <c:pt idx="427">
                  <c:v>-1.4016114997502882E-2</c:v>
                </c:pt>
                <c:pt idx="431">
                  <c:v>-1.5615270000125747E-2</c:v>
                </c:pt>
                <c:pt idx="432">
                  <c:v>-1.4337314998556394E-2</c:v>
                </c:pt>
                <c:pt idx="444">
                  <c:v>-1.3766395000857301E-2</c:v>
                </c:pt>
                <c:pt idx="452">
                  <c:v>-1.548919000197202E-2</c:v>
                </c:pt>
                <c:pt idx="455">
                  <c:v>-1.4204854996933136E-2</c:v>
                </c:pt>
                <c:pt idx="459">
                  <c:v>-1.4863860000332352E-2</c:v>
                </c:pt>
                <c:pt idx="461">
                  <c:v>-1.542211500054691E-2</c:v>
                </c:pt>
                <c:pt idx="462">
                  <c:v>-1.509612999507226E-2</c:v>
                </c:pt>
                <c:pt idx="484">
                  <c:v>-1.4931959995010402E-2</c:v>
                </c:pt>
                <c:pt idx="485">
                  <c:v>-1.4881959999911487E-2</c:v>
                </c:pt>
                <c:pt idx="486">
                  <c:v>-1.4781959995161742E-2</c:v>
                </c:pt>
                <c:pt idx="487">
                  <c:v>-1.4731960000062827E-2</c:v>
                </c:pt>
                <c:pt idx="488">
                  <c:v>-1.4631959995313082E-2</c:v>
                </c:pt>
                <c:pt idx="489">
                  <c:v>-1.4581960000214167E-2</c:v>
                </c:pt>
                <c:pt idx="490">
                  <c:v>-1.587209999706829E-2</c:v>
                </c:pt>
                <c:pt idx="491">
                  <c:v>-1.587209999706829E-2</c:v>
                </c:pt>
                <c:pt idx="499">
                  <c:v>-1.5343675004260149E-2</c:v>
                </c:pt>
                <c:pt idx="500">
                  <c:v>-1.5343675004260149E-2</c:v>
                </c:pt>
                <c:pt idx="501">
                  <c:v>-1.5931854999507777E-2</c:v>
                </c:pt>
                <c:pt idx="509">
                  <c:v>-1.4773504997720011E-2</c:v>
                </c:pt>
                <c:pt idx="510">
                  <c:v>-1.4773504997720011E-2</c:v>
                </c:pt>
                <c:pt idx="523">
                  <c:v>-1.5890669994405471E-2</c:v>
                </c:pt>
                <c:pt idx="524">
                  <c:v>-1.5217405001749285E-2</c:v>
                </c:pt>
                <c:pt idx="525">
                  <c:v>-1.5491419995669276E-2</c:v>
                </c:pt>
                <c:pt idx="526">
                  <c:v>-1.5250424992700573E-2</c:v>
                </c:pt>
                <c:pt idx="527">
                  <c:v>-1.5250424992700573E-2</c:v>
                </c:pt>
                <c:pt idx="528">
                  <c:v>-1.583381999807898E-2</c:v>
                </c:pt>
                <c:pt idx="529">
                  <c:v>-1.5388039995741565E-2</c:v>
                </c:pt>
                <c:pt idx="530">
                  <c:v>-1.6658114996971563E-2</c:v>
                </c:pt>
                <c:pt idx="531">
                  <c:v>-1.6293374996166676E-2</c:v>
                </c:pt>
                <c:pt idx="532">
                  <c:v>-1.8066149998048786E-2</c:v>
                </c:pt>
                <c:pt idx="533">
                  <c:v>-1.8350165097217541E-2</c:v>
                </c:pt>
                <c:pt idx="534">
                  <c:v>-1.5464855001482647E-2</c:v>
                </c:pt>
                <c:pt idx="535">
                  <c:v>-1.6216730000451207E-2</c:v>
                </c:pt>
                <c:pt idx="536">
                  <c:v>-1.6593089996604249E-2</c:v>
                </c:pt>
                <c:pt idx="537">
                  <c:v>-1.5947405001497827E-2</c:v>
                </c:pt>
                <c:pt idx="538">
                  <c:v>-1.590162499633152E-2</c:v>
                </c:pt>
                <c:pt idx="539">
                  <c:v>-1.6596839996054769E-2</c:v>
                </c:pt>
                <c:pt idx="540">
                  <c:v>-1.6596839996054769E-2</c:v>
                </c:pt>
                <c:pt idx="541">
                  <c:v>-1.4670854994619731E-2</c:v>
                </c:pt>
                <c:pt idx="542">
                  <c:v>-1.6020930001104716E-2</c:v>
                </c:pt>
                <c:pt idx="543">
                  <c:v>-1.5040929996757768E-2</c:v>
                </c:pt>
                <c:pt idx="544">
                  <c:v>-1.4990930001658853E-2</c:v>
                </c:pt>
                <c:pt idx="546">
                  <c:v>-1.7871609998110216E-2</c:v>
                </c:pt>
                <c:pt idx="547">
                  <c:v>-1.7851609998615459E-2</c:v>
                </c:pt>
                <c:pt idx="548">
                  <c:v>-1.6916224994929507E-2</c:v>
                </c:pt>
                <c:pt idx="549">
                  <c:v>-1.688622499932535E-2</c:v>
                </c:pt>
                <c:pt idx="550">
                  <c:v>-1.7963240003155079E-2</c:v>
                </c:pt>
                <c:pt idx="551">
                  <c:v>-1.7359375000523869E-2</c:v>
                </c:pt>
                <c:pt idx="552">
                  <c:v>-1.8681250003282912E-2</c:v>
                </c:pt>
                <c:pt idx="553">
                  <c:v>-1.8681250003282912E-2</c:v>
                </c:pt>
                <c:pt idx="554">
                  <c:v>-1.8651250000402797E-2</c:v>
                </c:pt>
                <c:pt idx="555">
                  <c:v>-1.8745789995591622E-2</c:v>
                </c:pt>
                <c:pt idx="556">
                  <c:v>-1.8196819997683633E-2</c:v>
                </c:pt>
                <c:pt idx="557">
                  <c:v>-1.8276180111570284E-2</c:v>
                </c:pt>
                <c:pt idx="558">
                  <c:v>-1.8746900001133326E-2</c:v>
                </c:pt>
                <c:pt idx="559">
                  <c:v>-1.8857030001527164E-2</c:v>
                </c:pt>
                <c:pt idx="560">
                  <c:v>-1.9282169996586163E-2</c:v>
                </c:pt>
                <c:pt idx="561">
                  <c:v>-1.9151399996189866E-2</c:v>
                </c:pt>
                <c:pt idx="562">
                  <c:v>-1.9151399996189866E-2</c:v>
                </c:pt>
                <c:pt idx="563">
                  <c:v>-1.9537984997441527E-2</c:v>
                </c:pt>
                <c:pt idx="564">
                  <c:v>-1.8711155003984459E-2</c:v>
                </c:pt>
                <c:pt idx="565">
                  <c:v>-1.8711155003984459E-2</c:v>
                </c:pt>
                <c:pt idx="566">
                  <c:v>-1.9202240000595339E-2</c:v>
                </c:pt>
                <c:pt idx="567">
                  <c:v>-1.9071374998020474E-2</c:v>
                </c:pt>
                <c:pt idx="568">
                  <c:v>-1.9675114999699872E-2</c:v>
                </c:pt>
                <c:pt idx="569">
                  <c:v>-2.0127834999584593E-2</c:v>
                </c:pt>
                <c:pt idx="570">
                  <c:v>-2.0607290003681555E-2</c:v>
                </c:pt>
                <c:pt idx="571">
                  <c:v>-2.0015919995785225E-2</c:v>
                </c:pt>
                <c:pt idx="572">
                  <c:v>-1.8915919994469732E-2</c:v>
                </c:pt>
                <c:pt idx="573">
                  <c:v>-1.9996970004285686E-2</c:v>
                </c:pt>
                <c:pt idx="574">
                  <c:v>-2.0787494999240153E-2</c:v>
                </c:pt>
                <c:pt idx="575">
                  <c:v>-2.1684209998056758E-2</c:v>
                </c:pt>
                <c:pt idx="576">
                  <c:v>-1.9714884998393245E-2</c:v>
                </c:pt>
                <c:pt idx="577">
                  <c:v>-1.9788899997365661E-2</c:v>
                </c:pt>
                <c:pt idx="578">
                  <c:v>-2.1212994994129986E-2</c:v>
                </c:pt>
                <c:pt idx="579">
                  <c:v>-2.2430159995565191E-2</c:v>
                </c:pt>
                <c:pt idx="580">
                  <c:v>-2.1620685001835227E-2</c:v>
                </c:pt>
                <c:pt idx="581">
                  <c:v>-2.122452999901725E-2</c:v>
                </c:pt>
                <c:pt idx="582">
                  <c:v>-2.1298544997989666E-2</c:v>
                </c:pt>
                <c:pt idx="583">
                  <c:v>-2.1470964995387476E-2</c:v>
                </c:pt>
                <c:pt idx="584">
                  <c:v>-2.1621244995913003E-2</c:v>
                </c:pt>
                <c:pt idx="585">
                  <c:v>-2.3679500001890119E-2</c:v>
                </c:pt>
                <c:pt idx="586">
                  <c:v>-2.1479499999259133E-2</c:v>
                </c:pt>
                <c:pt idx="587">
                  <c:v>-2.1770024999568705E-2</c:v>
                </c:pt>
                <c:pt idx="588">
                  <c:v>-2.3016174993244931E-2</c:v>
                </c:pt>
                <c:pt idx="589">
                  <c:v>-2.2923949996766169E-2</c:v>
                </c:pt>
                <c:pt idx="590">
                  <c:v>-2.3281359994143713E-2</c:v>
                </c:pt>
                <c:pt idx="591">
                  <c:v>-2.3922164997202344E-2</c:v>
                </c:pt>
                <c:pt idx="592">
                  <c:v>-2.2744959998817649E-2</c:v>
                </c:pt>
                <c:pt idx="593">
                  <c:v>-2.3918974999105558E-2</c:v>
                </c:pt>
                <c:pt idx="594">
                  <c:v>-2.3630700001376681E-2</c:v>
                </c:pt>
                <c:pt idx="595">
                  <c:v>-2.4840735000907443E-2</c:v>
                </c:pt>
                <c:pt idx="596">
                  <c:v>-2.6145879994146526E-2</c:v>
                </c:pt>
                <c:pt idx="597">
                  <c:v>-2.6145879994146526E-2</c:v>
                </c:pt>
                <c:pt idx="598">
                  <c:v>-2.6182839996181428E-2</c:v>
                </c:pt>
                <c:pt idx="599">
                  <c:v>-2.6598504991852678E-2</c:v>
                </c:pt>
                <c:pt idx="600">
                  <c:v>-2.6036025003122631E-2</c:v>
                </c:pt>
                <c:pt idx="601">
                  <c:v>-2.8930194996064529E-2</c:v>
                </c:pt>
                <c:pt idx="602">
                  <c:v>-2.8908899999805726E-2</c:v>
                </c:pt>
                <c:pt idx="603">
                  <c:v>-2.9778129995975178E-2</c:v>
                </c:pt>
                <c:pt idx="604">
                  <c:v>-2.9381975000433158E-2</c:v>
                </c:pt>
                <c:pt idx="605">
                  <c:v>-3.0686939993756823E-2</c:v>
                </c:pt>
                <c:pt idx="606">
                  <c:v>-3.2825485002831556E-2</c:v>
                </c:pt>
                <c:pt idx="607">
                  <c:v>-3.3833174995379522E-2</c:v>
                </c:pt>
                <c:pt idx="608">
                  <c:v>-3.2562160005909391E-2</c:v>
                </c:pt>
                <c:pt idx="609">
                  <c:v>-3.6310939998656977E-2</c:v>
                </c:pt>
                <c:pt idx="610">
                  <c:v>-3.3710939998854883E-2</c:v>
                </c:pt>
                <c:pt idx="611">
                  <c:v>-3.3836080001492519E-2</c:v>
                </c:pt>
                <c:pt idx="612">
                  <c:v>-3.3917130000190809E-2</c:v>
                </c:pt>
                <c:pt idx="613">
                  <c:v>-3.0522569999448024E-2</c:v>
                </c:pt>
                <c:pt idx="614">
                  <c:v>-3.3532795001519844E-2</c:v>
                </c:pt>
                <c:pt idx="615">
                  <c:v>-3.4665064995351713E-2</c:v>
                </c:pt>
                <c:pt idx="616">
                  <c:v>-3.6790005004149862E-2</c:v>
                </c:pt>
                <c:pt idx="617">
                  <c:v>-3.7624620003043674E-2</c:v>
                </c:pt>
                <c:pt idx="618">
                  <c:v>-3.882996499305591E-2</c:v>
                </c:pt>
                <c:pt idx="619">
                  <c:v>-4.9052009999286383E-2</c:v>
                </c:pt>
                <c:pt idx="620">
                  <c:v>-3.7893469998380169E-2</c:v>
                </c:pt>
                <c:pt idx="621">
                  <c:v>-3.7391029996797442E-2</c:v>
                </c:pt>
                <c:pt idx="622">
                  <c:v>-3.8410635002946947E-2</c:v>
                </c:pt>
                <c:pt idx="623">
                  <c:v>-4.0485294994141441E-2</c:v>
                </c:pt>
                <c:pt idx="624">
                  <c:v>-4.1085855002165772E-2</c:v>
                </c:pt>
                <c:pt idx="625">
                  <c:v>-4.2409769994264934E-2</c:v>
                </c:pt>
                <c:pt idx="626">
                  <c:v>-4.835384979378432E-2</c:v>
                </c:pt>
                <c:pt idx="627">
                  <c:v>-4.5860410005843733E-2</c:v>
                </c:pt>
                <c:pt idx="628">
                  <c:v>-4.5608249994984362E-2</c:v>
                </c:pt>
                <c:pt idx="629">
                  <c:v>-4.6516880000126548E-2</c:v>
                </c:pt>
                <c:pt idx="630">
                  <c:v>-4.5131045000744052E-2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D-4F7B-93F9-7127C35067B4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  <c:pt idx="321">
                  <c:v>-1.9579329782573041E-2</c:v>
                </c:pt>
                <c:pt idx="322">
                  <c:v>-1.9323420085129328E-2</c:v>
                </c:pt>
                <c:pt idx="323">
                  <c:v>-1.8869854895456228E-2</c:v>
                </c:pt>
                <c:pt idx="324">
                  <c:v>-1.8313944776309654E-2</c:v>
                </c:pt>
                <c:pt idx="325">
                  <c:v>-1.8658034990949091E-2</c:v>
                </c:pt>
                <c:pt idx="326">
                  <c:v>-1.9202124865842052E-2</c:v>
                </c:pt>
                <c:pt idx="327">
                  <c:v>-1.8546214909292758E-2</c:v>
                </c:pt>
                <c:pt idx="329">
                  <c:v>-1.851544484088663E-2</c:v>
                </c:pt>
                <c:pt idx="333">
                  <c:v>-1.8653904837265145E-2</c:v>
                </c:pt>
                <c:pt idx="334">
                  <c:v>-1.8488519825041294E-2</c:v>
                </c:pt>
                <c:pt idx="337">
                  <c:v>-1.8281390126503538E-2</c:v>
                </c:pt>
                <c:pt idx="338">
                  <c:v>-1.8851465130865108E-2</c:v>
                </c:pt>
                <c:pt idx="339">
                  <c:v>-1.8395554841845296E-2</c:v>
                </c:pt>
                <c:pt idx="340">
                  <c:v>-1.7839645181084052E-2</c:v>
                </c:pt>
                <c:pt idx="341">
                  <c:v>-1.8513659793825354E-2</c:v>
                </c:pt>
                <c:pt idx="342">
                  <c:v>-1.8383735055977013E-2</c:v>
                </c:pt>
                <c:pt idx="343">
                  <c:v>-1.8874260000302456E-2</c:v>
                </c:pt>
                <c:pt idx="344">
                  <c:v>-1.8618349829921499E-2</c:v>
                </c:pt>
                <c:pt idx="346">
                  <c:v>-1.891122021334013E-2</c:v>
                </c:pt>
                <c:pt idx="347">
                  <c:v>-1.8357655200816225E-2</c:v>
                </c:pt>
                <c:pt idx="348">
                  <c:v>-1.8401744986476842E-2</c:v>
                </c:pt>
                <c:pt idx="349">
                  <c:v>-1.8345834949286655E-2</c:v>
                </c:pt>
                <c:pt idx="350">
                  <c:v>-1.8419850115606096E-2</c:v>
                </c:pt>
                <c:pt idx="354">
                  <c:v>-1.890559012099402E-2</c:v>
                </c:pt>
                <c:pt idx="355">
                  <c:v>-1.8049680038529914E-2</c:v>
                </c:pt>
                <c:pt idx="357">
                  <c:v>-1.8581950134830549E-2</c:v>
                </c:pt>
                <c:pt idx="358">
                  <c:v>-1.7740204944857396E-2</c:v>
                </c:pt>
                <c:pt idx="394">
                  <c:v>-1.4862475167319644E-2</c:v>
                </c:pt>
                <c:pt idx="395">
                  <c:v>-1.5306565204809885E-2</c:v>
                </c:pt>
                <c:pt idx="396">
                  <c:v>-1.5450654827873223E-2</c:v>
                </c:pt>
                <c:pt idx="397">
                  <c:v>-1.6697090017260052E-2</c:v>
                </c:pt>
                <c:pt idx="398">
                  <c:v>-1.5243525129335467E-2</c:v>
                </c:pt>
                <c:pt idx="399">
                  <c:v>-1.5687615174101666E-2</c:v>
                </c:pt>
                <c:pt idx="400">
                  <c:v>-1.5131705054955091E-2</c:v>
                </c:pt>
                <c:pt idx="402">
                  <c:v>-1.5168664802331477E-2</c:v>
                </c:pt>
                <c:pt idx="403">
                  <c:v>-1.5312754891056102E-2</c:v>
                </c:pt>
                <c:pt idx="404">
                  <c:v>-1.5656845105695538E-2</c:v>
                </c:pt>
                <c:pt idx="413">
                  <c:v>-1.5174854954238981E-2</c:v>
                </c:pt>
                <c:pt idx="414">
                  <c:v>-1.546303513168823E-2</c:v>
                </c:pt>
                <c:pt idx="415">
                  <c:v>-1.6497649943630677E-2</c:v>
                </c:pt>
                <c:pt idx="416">
                  <c:v>-1.523226493736729E-2</c:v>
                </c:pt>
                <c:pt idx="417">
                  <c:v>-1.5620444937667344E-2</c:v>
                </c:pt>
                <c:pt idx="419">
                  <c:v>-1.6222789956373163E-2</c:v>
                </c:pt>
                <c:pt idx="422">
                  <c:v>-1.415157520386856E-2</c:v>
                </c:pt>
                <c:pt idx="424">
                  <c:v>-1.398384508502204E-2</c:v>
                </c:pt>
                <c:pt idx="425">
                  <c:v>-1.4227935003873426E-2</c:v>
                </c:pt>
                <c:pt idx="426">
                  <c:v>-1.5342099883127958E-2</c:v>
                </c:pt>
                <c:pt idx="428">
                  <c:v>-1.4986189889896195E-2</c:v>
                </c:pt>
                <c:pt idx="429">
                  <c:v>-1.5562549771857448E-2</c:v>
                </c:pt>
                <c:pt idx="430">
                  <c:v>-1.484125510614831E-2</c:v>
                </c:pt>
                <c:pt idx="433">
                  <c:v>-1.4811330198426731E-2</c:v>
                </c:pt>
                <c:pt idx="434">
                  <c:v>-1.438534480985254E-2</c:v>
                </c:pt>
                <c:pt idx="435">
                  <c:v>-1.5355420073319692E-2</c:v>
                </c:pt>
                <c:pt idx="436">
                  <c:v>-1.5043599865748547E-2</c:v>
                </c:pt>
                <c:pt idx="437">
                  <c:v>-1.537586983613437E-2</c:v>
                </c:pt>
                <c:pt idx="438">
                  <c:v>-1.4445945060288068E-2</c:v>
                </c:pt>
                <c:pt idx="439">
                  <c:v>-1.4990034935181029E-2</c:v>
                </c:pt>
                <c:pt idx="440">
                  <c:v>-1.3978214985399973E-2</c:v>
                </c:pt>
                <c:pt idx="441">
                  <c:v>-1.5348290035035461E-2</c:v>
                </c:pt>
                <c:pt idx="442">
                  <c:v>-1.362230499216821E-2</c:v>
                </c:pt>
                <c:pt idx="443">
                  <c:v>-1.4692380078486167E-2</c:v>
                </c:pt>
                <c:pt idx="445">
                  <c:v>-1.5580560168018565E-2</c:v>
                </c:pt>
                <c:pt idx="446">
                  <c:v>-1.4138815065962262E-2</c:v>
                </c:pt>
                <c:pt idx="447">
                  <c:v>-1.5512829879298806E-2</c:v>
                </c:pt>
                <c:pt idx="448">
                  <c:v>-1.4582905110728461E-2</c:v>
                </c:pt>
                <c:pt idx="449">
                  <c:v>-1.5256920181855094E-2</c:v>
                </c:pt>
                <c:pt idx="450">
                  <c:v>-1.3426995079498738E-2</c:v>
                </c:pt>
                <c:pt idx="451">
                  <c:v>-1.550101010070648E-2</c:v>
                </c:pt>
                <c:pt idx="453">
                  <c:v>-1.4052134960365947E-2</c:v>
                </c:pt>
                <c:pt idx="454">
                  <c:v>-1.4296224879217334E-2</c:v>
                </c:pt>
                <c:pt idx="456">
                  <c:v>-1.3833185010298621E-2</c:v>
                </c:pt>
                <c:pt idx="457">
                  <c:v>-1.4907199874869548E-2</c:v>
                </c:pt>
                <c:pt idx="458">
                  <c:v>-1.4777275137021206E-2</c:v>
                </c:pt>
                <c:pt idx="460">
                  <c:v>-1.5500070214329753E-2</c:v>
                </c:pt>
                <c:pt idx="463">
                  <c:v>-1.5270145180693362E-2</c:v>
                </c:pt>
                <c:pt idx="464">
                  <c:v>-1.5044159925309941E-2</c:v>
                </c:pt>
                <c:pt idx="465">
                  <c:v>-1.4258324772526976E-2</c:v>
                </c:pt>
                <c:pt idx="466">
                  <c:v>-1.430241502384888E-2</c:v>
                </c:pt>
                <c:pt idx="467">
                  <c:v>-1.4446505112573504E-2</c:v>
                </c:pt>
                <c:pt idx="468">
                  <c:v>-1.4848850005364511E-2</c:v>
                </c:pt>
                <c:pt idx="469">
                  <c:v>-1.452286491257837E-2</c:v>
                </c:pt>
                <c:pt idx="470">
                  <c:v>-1.5192940220003948E-2</c:v>
                </c:pt>
                <c:pt idx="471">
                  <c:v>-1.4837030219496228E-2</c:v>
                </c:pt>
                <c:pt idx="472">
                  <c:v>-1.4925209805369377E-2</c:v>
                </c:pt>
                <c:pt idx="473">
                  <c:v>-1.4195285155437887E-2</c:v>
                </c:pt>
                <c:pt idx="474">
                  <c:v>-1.4739375030330848E-2</c:v>
                </c:pt>
                <c:pt idx="475">
                  <c:v>-1.4613390070735477E-2</c:v>
                </c:pt>
                <c:pt idx="476">
                  <c:v>-1.4027555043867324E-2</c:v>
                </c:pt>
                <c:pt idx="478">
                  <c:v>-1.427164496271871E-2</c:v>
                </c:pt>
                <c:pt idx="479">
                  <c:v>-1.4515734874294139E-2</c:v>
                </c:pt>
                <c:pt idx="480">
                  <c:v>-1.4359825006977189E-2</c:v>
                </c:pt>
                <c:pt idx="481">
                  <c:v>-1.4203915139660239E-2</c:v>
                </c:pt>
                <c:pt idx="482">
                  <c:v>-1.439444012066815E-2</c:v>
                </c:pt>
                <c:pt idx="483">
                  <c:v>-1.3877834855520632E-2</c:v>
                </c:pt>
                <c:pt idx="492">
                  <c:v>-1.5612249793775845E-2</c:v>
                </c:pt>
                <c:pt idx="493">
                  <c:v>-1.575633988250047E-2</c:v>
                </c:pt>
                <c:pt idx="494">
                  <c:v>-1.6000429801351856E-2</c:v>
                </c:pt>
                <c:pt idx="495">
                  <c:v>-1.5644519808120094E-2</c:v>
                </c:pt>
                <c:pt idx="496">
                  <c:v>-1.500277520972304E-2</c:v>
                </c:pt>
                <c:pt idx="497">
                  <c:v>-1.5581480191031005E-2</c:v>
                </c:pt>
                <c:pt idx="498">
                  <c:v>-1.5425569858052768E-2</c:v>
                </c:pt>
                <c:pt idx="502">
                  <c:v>-1.5582980136969127E-2</c:v>
                </c:pt>
                <c:pt idx="503">
                  <c:v>-1.4953054851503111E-2</c:v>
                </c:pt>
                <c:pt idx="504">
                  <c:v>-1.5627069929905701E-2</c:v>
                </c:pt>
                <c:pt idx="505">
                  <c:v>-1.539714489626931E-2</c:v>
                </c:pt>
                <c:pt idx="506">
                  <c:v>-1.5871159848757088E-2</c:v>
                </c:pt>
                <c:pt idx="507">
                  <c:v>-1.5341234859079123E-2</c:v>
                </c:pt>
                <c:pt idx="508">
                  <c:v>-1.5185324984486215E-2</c:v>
                </c:pt>
                <c:pt idx="511">
                  <c:v>-1.5017594872915652E-2</c:v>
                </c:pt>
                <c:pt idx="512">
                  <c:v>-1.5161684961640276E-2</c:v>
                </c:pt>
                <c:pt idx="513">
                  <c:v>-1.6019940143451095E-2</c:v>
                </c:pt>
                <c:pt idx="514">
                  <c:v>-1.58640298031969E-2</c:v>
                </c:pt>
                <c:pt idx="515">
                  <c:v>-1.5234104990668129E-2</c:v>
                </c:pt>
                <c:pt idx="516">
                  <c:v>-1.5708119935879949E-2</c:v>
                </c:pt>
                <c:pt idx="517">
                  <c:v>-1.5345079904363956E-2</c:v>
                </c:pt>
                <c:pt idx="518">
                  <c:v>-1.5289169867173769E-2</c:v>
                </c:pt>
                <c:pt idx="520">
                  <c:v>-1.5503334878303576E-2</c:v>
                </c:pt>
                <c:pt idx="521">
                  <c:v>-1.5277350081305485E-2</c:v>
                </c:pt>
                <c:pt idx="522">
                  <c:v>-1.5191515136393718E-2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7D-4F7B-93F9-7127C35067B4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D-4F7B-93F9-7127C35067B4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7D-4F7B-93F9-7127C35067B4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D-4F7B-93F9-7127C35067B4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6.8322496500460243E-3</c:v>
                </c:pt>
                <c:pt idx="239">
                  <c:v>6.7634809268843788E-3</c:v>
                </c:pt>
                <c:pt idx="240">
                  <c:v>6.7475345562961701E-3</c:v>
                </c:pt>
                <c:pt idx="241">
                  <c:v>6.7475345562961701E-3</c:v>
                </c:pt>
                <c:pt idx="242">
                  <c:v>6.7465379081344083E-3</c:v>
                </c:pt>
                <c:pt idx="243">
                  <c:v>6.7465379081344083E-3</c:v>
                </c:pt>
                <c:pt idx="244">
                  <c:v>6.7345781301932518E-3</c:v>
                </c:pt>
                <c:pt idx="245">
                  <c:v>6.7325848338697265E-3</c:v>
                </c:pt>
                <c:pt idx="246">
                  <c:v>6.7096619261491769E-3</c:v>
                </c:pt>
                <c:pt idx="247">
                  <c:v>6.668799351516895E-3</c:v>
                </c:pt>
                <c:pt idx="248">
                  <c:v>6.6558429254139767E-3</c:v>
                </c:pt>
                <c:pt idx="249">
                  <c:v>6.4754496081348787E-3</c:v>
                </c:pt>
                <c:pt idx="250">
                  <c:v>6.4116641257820489E-3</c:v>
                </c:pt>
                <c:pt idx="251">
                  <c:v>6.3947211070320784E-3</c:v>
                </c:pt>
                <c:pt idx="252">
                  <c:v>6.3887412180614993E-3</c:v>
                </c:pt>
                <c:pt idx="253">
                  <c:v>6.34189875445864E-3</c:v>
                </c:pt>
                <c:pt idx="254">
                  <c:v>6.2322674566647127E-3</c:v>
                </c:pt>
                <c:pt idx="255">
                  <c:v>5.3063813143869112E-3</c:v>
                </c:pt>
                <c:pt idx="256">
                  <c:v>5.0043969213727293E-3</c:v>
                </c:pt>
                <c:pt idx="257">
                  <c:v>5.0043969213727293E-3</c:v>
                </c:pt>
                <c:pt idx="258">
                  <c:v>4.9445980316669517E-3</c:v>
                </c:pt>
                <c:pt idx="259">
                  <c:v>4.7492549919614085E-3</c:v>
                </c:pt>
                <c:pt idx="260">
                  <c:v>4.748258343799645E-3</c:v>
                </c:pt>
                <c:pt idx="261">
                  <c:v>4.7432751029908311E-3</c:v>
                </c:pt>
                <c:pt idx="262">
                  <c:v>4.6655365463733178E-3</c:v>
                </c:pt>
                <c:pt idx="263">
                  <c:v>4.6535767684321629E-3</c:v>
                </c:pt>
                <c:pt idx="264">
                  <c:v>4.6186940827704585E-3</c:v>
                </c:pt>
                <c:pt idx="265">
                  <c:v>4.5977644713734358E-3</c:v>
                </c:pt>
                <c:pt idx="266">
                  <c:v>4.585804693432281E-3</c:v>
                </c:pt>
                <c:pt idx="267">
                  <c:v>4.583811397108754E-3</c:v>
                </c:pt>
                <c:pt idx="268">
                  <c:v>4.4383007654913605E-3</c:v>
                </c:pt>
                <c:pt idx="269">
                  <c:v>4.4243476912266787E-3</c:v>
                </c:pt>
                <c:pt idx="270">
                  <c:v>4.4233510430649152E-3</c:v>
                </c:pt>
                <c:pt idx="271">
                  <c:v>4.2798337077710469E-3</c:v>
                </c:pt>
                <c:pt idx="272">
                  <c:v>4.2100683364476379E-3</c:v>
                </c:pt>
                <c:pt idx="273">
                  <c:v>2.9373486338763223E-3</c:v>
                </c:pt>
                <c:pt idx="274">
                  <c:v>2.9373486338763223E-3</c:v>
                </c:pt>
                <c:pt idx="275">
                  <c:v>2.8207407989500541E-3</c:v>
                </c:pt>
                <c:pt idx="276">
                  <c:v>2.8157575581412402E-3</c:v>
                </c:pt>
                <c:pt idx="277">
                  <c:v>2.7848614651265861E-3</c:v>
                </c:pt>
                <c:pt idx="278">
                  <c:v>2.7200793346119946E-3</c:v>
                </c:pt>
                <c:pt idx="279">
                  <c:v>2.6224078147592221E-3</c:v>
                </c:pt>
                <c:pt idx="280">
                  <c:v>2.5745687029945993E-3</c:v>
                </c:pt>
                <c:pt idx="281">
                  <c:v>2.4709172941712494E-3</c:v>
                </c:pt>
                <c:pt idx="282">
                  <c:v>2.464937405200672E-3</c:v>
                </c:pt>
                <c:pt idx="283">
                  <c:v>2.4170982934360492E-3</c:v>
                </c:pt>
                <c:pt idx="284">
                  <c:v>2.2815541434362853E-3</c:v>
                </c:pt>
                <c:pt idx="285">
                  <c:v>2.2656077728480765E-3</c:v>
                </c:pt>
                <c:pt idx="286">
                  <c:v>2.2646111246863131E-3</c:v>
                </c:pt>
                <c:pt idx="287">
                  <c:v>2.2566379393922122E-3</c:v>
                </c:pt>
                <c:pt idx="288">
                  <c:v>6.8891038093905205E-4</c:v>
                </c:pt>
                <c:pt idx="289">
                  <c:v>6.5901093608616498E-4</c:v>
                </c:pt>
                <c:pt idx="290">
                  <c:v>6.4705115814500669E-4</c:v>
                </c:pt>
                <c:pt idx="291">
                  <c:v>6.2911149123327445E-4</c:v>
                </c:pt>
                <c:pt idx="292">
                  <c:v>6.002086945421474E-4</c:v>
                </c:pt>
                <c:pt idx="293">
                  <c:v>3.7396956182195185E-4</c:v>
                </c:pt>
                <c:pt idx="294">
                  <c:v>3.2912039454261952E-4</c:v>
                </c:pt>
                <c:pt idx="295">
                  <c:v>3.2812374638085604E-4</c:v>
                </c:pt>
                <c:pt idx="296">
                  <c:v>3.2712709821909255E-4</c:v>
                </c:pt>
                <c:pt idx="297">
                  <c:v>3.1317402395441077E-4</c:v>
                </c:pt>
                <c:pt idx="298">
                  <c:v>3.1217737579264729E-4</c:v>
                </c:pt>
                <c:pt idx="299">
                  <c:v>3.1217737579264729E-4</c:v>
                </c:pt>
                <c:pt idx="300">
                  <c:v>3.1217737579264729E-4</c:v>
                </c:pt>
                <c:pt idx="301">
                  <c:v>2.7729469013094282E-4</c:v>
                </c:pt>
                <c:pt idx="302">
                  <c:v>2.7729469013094282E-4</c:v>
                </c:pt>
                <c:pt idx="303">
                  <c:v>2.7729469013094282E-4</c:v>
                </c:pt>
                <c:pt idx="304">
                  <c:v>7.6968409616587352E-5</c:v>
                </c:pt>
                <c:pt idx="305">
                  <c:v>-1.4030541106014281E-3</c:v>
                </c:pt>
                <c:pt idx="306">
                  <c:v>-1.4419233889101865E-3</c:v>
                </c:pt>
                <c:pt idx="307">
                  <c:v>-1.6223167061892828E-3</c:v>
                </c:pt>
                <c:pt idx="308">
                  <c:v>-1.6233133543510463E-3</c:v>
                </c:pt>
                <c:pt idx="309">
                  <c:v>-1.6412530212627785E-3</c:v>
                </c:pt>
                <c:pt idx="310">
                  <c:v>-1.7349379484685006E-3</c:v>
                </c:pt>
                <c:pt idx="311">
                  <c:v>-1.8625089131741601E-3</c:v>
                </c:pt>
                <c:pt idx="312">
                  <c:v>-2.003036303982738E-3</c:v>
                </c:pt>
                <c:pt idx="313">
                  <c:v>-2.0598452492032286E-3</c:v>
                </c:pt>
                <c:pt idx="314">
                  <c:v>-2.0847614532473052E-3</c:v>
                </c:pt>
                <c:pt idx="315">
                  <c:v>-2.166486602511869E-3</c:v>
                </c:pt>
                <c:pt idx="316">
                  <c:v>-2.2362519738352744E-3</c:v>
                </c:pt>
                <c:pt idx="317">
                  <c:v>-2.2771145484675563E-3</c:v>
                </c:pt>
                <c:pt idx="318">
                  <c:v>-2.2830944374381337E-3</c:v>
                </c:pt>
                <c:pt idx="319">
                  <c:v>-2.3169804749380747E-3</c:v>
                </c:pt>
                <c:pt idx="320">
                  <c:v>-2.3927257352320611E-3</c:v>
                </c:pt>
                <c:pt idx="321">
                  <c:v>-3.4571459719949169E-3</c:v>
                </c:pt>
                <c:pt idx="322">
                  <c:v>-3.4631258609654977E-3</c:v>
                </c:pt>
                <c:pt idx="323">
                  <c:v>-3.4920286576566213E-3</c:v>
                </c:pt>
                <c:pt idx="324">
                  <c:v>-3.4980085466271987E-3</c:v>
                </c:pt>
                <c:pt idx="325">
                  <c:v>-3.5039884355977796E-3</c:v>
                </c:pt>
                <c:pt idx="326">
                  <c:v>-3.509968324568357E-3</c:v>
                </c:pt>
                <c:pt idx="327">
                  <c:v>-3.5159482135389344E-3</c:v>
                </c:pt>
                <c:pt idx="328">
                  <c:v>-3.5627906771417937E-3</c:v>
                </c:pt>
                <c:pt idx="329">
                  <c:v>-3.5976733628034982E-3</c:v>
                </c:pt>
                <c:pt idx="330">
                  <c:v>-3.6026566036123121E-3</c:v>
                </c:pt>
                <c:pt idx="331">
                  <c:v>-3.6255795113328618E-3</c:v>
                </c:pt>
                <c:pt idx="332">
                  <c:v>-3.6784018639062985E-3</c:v>
                </c:pt>
                <c:pt idx="333">
                  <c:v>-3.7611236613326257E-3</c:v>
                </c:pt>
                <c:pt idx="334">
                  <c:v>-3.8019862359649076E-3</c:v>
                </c:pt>
                <c:pt idx="335">
                  <c:v>-3.805972828611958E-3</c:v>
                </c:pt>
                <c:pt idx="336">
                  <c:v>-3.805972828611958E-3</c:v>
                </c:pt>
                <c:pt idx="337">
                  <c:v>-3.8597918293471582E-3</c:v>
                </c:pt>
                <c:pt idx="338">
                  <c:v>-3.8647750701559756E-3</c:v>
                </c:pt>
                <c:pt idx="339">
                  <c:v>-3.870754959126553E-3</c:v>
                </c:pt>
                <c:pt idx="340">
                  <c:v>-3.8767348480971305E-3</c:v>
                </c:pt>
                <c:pt idx="341">
                  <c:v>-3.8777314962588939E-3</c:v>
                </c:pt>
                <c:pt idx="342">
                  <c:v>-3.8827147370677079E-3</c:v>
                </c:pt>
                <c:pt idx="343">
                  <c:v>-3.9175974227294123E-3</c:v>
                </c:pt>
                <c:pt idx="344">
                  <c:v>-3.9235773116999897E-3</c:v>
                </c:pt>
                <c:pt idx="345">
                  <c:v>-3.9644398863322716E-3</c:v>
                </c:pt>
                <c:pt idx="346">
                  <c:v>-3.9813829050822439E-3</c:v>
                </c:pt>
                <c:pt idx="347">
                  <c:v>-4.0102857017733674E-3</c:v>
                </c:pt>
                <c:pt idx="348">
                  <c:v>-4.0162655907439483E-3</c:v>
                </c:pt>
                <c:pt idx="349">
                  <c:v>-4.0222454797145257E-3</c:v>
                </c:pt>
                <c:pt idx="350">
                  <c:v>-4.0232421278762892E-3</c:v>
                </c:pt>
                <c:pt idx="351">
                  <c:v>-4.0292220168468666E-3</c:v>
                </c:pt>
                <c:pt idx="352">
                  <c:v>-4.0411817947880214E-3</c:v>
                </c:pt>
                <c:pt idx="353">
                  <c:v>-4.102973980817326E-3</c:v>
                </c:pt>
                <c:pt idx="354">
                  <c:v>-4.138853314640794E-3</c:v>
                </c:pt>
                <c:pt idx="355">
                  <c:v>-4.1448332036113714E-3</c:v>
                </c:pt>
                <c:pt idx="356">
                  <c:v>-4.1508130925819488E-3</c:v>
                </c:pt>
                <c:pt idx="357">
                  <c:v>-4.1627728705231036E-3</c:v>
                </c:pt>
                <c:pt idx="358">
                  <c:v>-4.1797158892730758E-3</c:v>
                </c:pt>
                <c:pt idx="359">
                  <c:v>-4.2624376866994031E-3</c:v>
                </c:pt>
                <c:pt idx="360">
                  <c:v>-5.4494456473591045E-3</c:v>
                </c:pt>
                <c:pt idx="361">
                  <c:v>-5.5491104635354005E-3</c:v>
                </c:pt>
                <c:pt idx="362">
                  <c:v>-5.7414635587556551E-3</c:v>
                </c:pt>
                <c:pt idx="363">
                  <c:v>-5.7424602069174185E-3</c:v>
                </c:pt>
                <c:pt idx="364">
                  <c:v>-5.7454501514027055E-3</c:v>
                </c:pt>
                <c:pt idx="365">
                  <c:v>-5.7454501514027055E-3</c:v>
                </c:pt>
                <c:pt idx="366">
                  <c:v>-5.7454501514027055E-3</c:v>
                </c:pt>
                <c:pt idx="367">
                  <c:v>-5.9338166539759096E-3</c:v>
                </c:pt>
                <c:pt idx="368">
                  <c:v>-6.17201556463726E-3</c:v>
                </c:pt>
                <c:pt idx="369">
                  <c:v>-6.4271574940485791E-3</c:v>
                </c:pt>
                <c:pt idx="370">
                  <c:v>-6.4271574940485791E-3</c:v>
                </c:pt>
                <c:pt idx="371">
                  <c:v>-6.4271574940485791E-3</c:v>
                </c:pt>
                <c:pt idx="372">
                  <c:v>-6.4271574940485791E-3</c:v>
                </c:pt>
                <c:pt idx="373">
                  <c:v>-6.4391172719897374E-3</c:v>
                </c:pt>
                <c:pt idx="374">
                  <c:v>-6.4450971609603148E-3</c:v>
                </c:pt>
                <c:pt idx="375">
                  <c:v>-6.4450971609603148E-3</c:v>
                </c:pt>
                <c:pt idx="376">
                  <c:v>-6.4450971609603148E-3</c:v>
                </c:pt>
                <c:pt idx="377">
                  <c:v>-6.4450971609603148E-3</c:v>
                </c:pt>
                <c:pt idx="378">
                  <c:v>-6.4450971609603148E-3</c:v>
                </c:pt>
                <c:pt idx="379">
                  <c:v>-6.4450971609603148E-3</c:v>
                </c:pt>
                <c:pt idx="380">
                  <c:v>-7.6101788620612301E-3</c:v>
                </c:pt>
                <c:pt idx="381">
                  <c:v>-8.0357476271340211E-3</c:v>
                </c:pt>
                <c:pt idx="382">
                  <c:v>-8.1294325543397397E-3</c:v>
                </c:pt>
                <c:pt idx="383">
                  <c:v>-8.1623219436779172E-3</c:v>
                </c:pt>
                <c:pt idx="384">
                  <c:v>-8.2829163712512394E-3</c:v>
                </c:pt>
                <c:pt idx="385">
                  <c:v>-8.3158057605894169E-3</c:v>
                </c:pt>
                <c:pt idx="386">
                  <c:v>-8.3197923532364673E-3</c:v>
                </c:pt>
                <c:pt idx="387">
                  <c:v>-9.8626037076455508E-3</c:v>
                </c:pt>
                <c:pt idx="388">
                  <c:v>-9.9034662822778327E-3</c:v>
                </c:pt>
                <c:pt idx="389">
                  <c:v>-9.9921679686747374E-3</c:v>
                </c:pt>
                <c:pt idx="390">
                  <c:v>-9.9931646168365008E-3</c:v>
                </c:pt>
                <c:pt idx="391">
                  <c:v>-1.013967189661566E-2</c:v>
                </c:pt>
                <c:pt idx="392">
                  <c:v>-1.014066854477742E-2</c:v>
                </c:pt>
                <c:pt idx="393">
                  <c:v>-1.0141665192939183E-2</c:v>
                </c:pt>
                <c:pt idx="394">
                  <c:v>-1.0177544526762651E-2</c:v>
                </c:pt>
                <c:pt idx="395">
                  <c:v>-1.0183524415733228E-2</c:v>
                </c:pt>
                <c:pt idx="396">
                  <c:v>-1.0189504304703806E-2</c:v>
                </c:pt>
                <c:pt idx="397">
                  <c:v>-1.0218407101394933E-2</c:v>
                </c:pt>
                <c:pt idx="398">
                  <c:v>-1.024730989808606E-2</c:v>
                </c:pt>
                <c:pt idx="399">
                  <c:v>-1.0253289787056637E-2</c:v>
                </c:pt>
                <c:pt idx="400">
                  <c:v>-1.0259269676027215E-2</c:v>
                </c:pt>
                <c:pt idx="401">
                  <c:v>-1.0314085324924178E-2</c:v>
                </c:pt>
                <c:pt idx="402">
                  <c:v>-1.0323055158380046E-2</c:v>
                </c:pt>
                <c:pt idx="403">
                  <c:v>-1.0329035047350624E-2</c:v>
                </c:pt>
                <c:pt idx="404">
                  <c:v>-1.0335014936321201E-2</c:v>
                </c:pt>
                <c:pt idx="405">
                  <c:v>-1.0335014936321201E-2</c:v>
                </c:pt>
                <c:pt idx="406">
                  <c:v>-1.0335014936321201E-2</c:v>
                </c:pt>
                <c:pt idx="407">
                  <c:v>-1.0335014936321201E-2</c:v>
                </c:pt>
                <c:pt idx="408">
                  <c:v>-1.0335014936321201E-2</c:v>
                </c:pt>
                <c:pt idx="409">
                  <c:v>-1.0336011584482965E-2</c:v>
                </c:pt>
                <c:pt idx="410">
                  <c:v>-1.0336011584482965E-2</c:v>
                </c:pt>
                <c:pt idx="411">
                  <c:v>-1.0398800418674033E-2</c:v>
                </c:pt>
                <c:pt idx="412">
                  <c:v>-1.0435676400659261E-2</c:v>
                </c:pt>
                <c:pt idx="413">
                  <c:v>-1.0468565789997438E-2</c:v>
                </c:pt>
                <c:pt idx="414">
                  <c:v>-1.0480525567938596E-2</c:v>
                </c:pt>
                <c:pt idx="415">
                  <c:v>-1.0521388142570878E-2</c:v>
                </c:pt>
                <c:pt idx="416">
                  <c:v>-1.056225071720316E-2</c:v>
                </c:pt>
                <c:pt idx="417">
                  <c:v>-1.0574210495144315E-2</c:v>
                </c:pt>
                <c:pt idx="418">
                  <c:v>-1.0591153513894284E-2</c:v>
                </c:pt>
                <c:pt idx="419">
                  <c:v>-1.0597133402864865E-2</c:v>
                </c:pt>
                <c:pt idx="420">
                  <c:v>-1.0826362480070347E-2</c:v>
                </c:pt>
                <c:pt idx="421">
                  <c:v>-1.1958554791833088E-2</c:v>
                </c:pt>
                <c:pt idx="422">
                  <c:v>-1.2111041960582818E-2</c:v>
                </c:pt>
                <c:pt idx="423">
                  <c:v>-1.2116025201391635E-2</c:v>
                </c:pt>
                <c:pt idx="424">
                  <c:v>-1.2128981627494553E-2</c:v>
                </c:pt>
                <c:pt idx="425">
                  <c:v>-1.2134961516465134E-2</c:v>
                </c:pt>
                <c:pt idx="426">
                  <c:v>-1.2145924646244526E-2</c:v>
                </c:pt>
                <c:pt idx="427">
                  <c:v>-1.2146921294406289E-2</c:v>
                </c:pt>
                <c:pt idx="428">
                  <c:v>-1.21519045352151E-2</c:v>
                </c:pt>
                <c:pt idx="429">
                  <c:v>-1.2175824091097416E-2</c:v>
                </c:pt>
                <c:pt idx="430">
                  <c:v>-1.2222666554700272E-2</c:v>
                </c:pt>
                <c:pt idx="431">
                  <c:v>-1.2223663202862035E-2</c:v>
                </c:pt>
                <c:pt idx="432">
                  <c:v>-1.2226653147347326E-2</c:v>
                </c:pt>
                <c:pt idx="433">
                  <c:v>-1.2227649795509089E-2</c:v>
                </c:pt>
                <c:pt idx="434">
                  <c:v>-1.2228646443670853E-2</c:v>
                </c:pt>
                <c:pt idx="435">
                  <c:v>-1.2233629684479663E-2</c:v>
                </c:pt>
                <c:pt idx="436">
                  <c:v>-1.2245589462420825E-2</c:v>
                </c:pt>
                <c:pt idx="437">
                  <c:v>-1.2263529129332554E-2</c:v>
                </c:pt>
                <c:pt idx="438">
                  <c:v>-1.2268512370141371E-2</c:v>
                </c:pt>
                <c:pt idx="439">
                  <c:v>-1.2274492259111945E-2</c:v>
                </c:pt>
                <c:pt idx="440">
                  <c:v>-1.2286452037053107E-2</c:v>
                </c:pt>
                <c:pt idx="441">
                  <c:v>-1.2291435277861917E-2</c:v>
                </c:pt>
                <c:pt idx="442">
                  <c:v>-1.2292431926023681E-2</c:v>
                </c:pt>
                <c:pt idx="443">
                  <c:v>-1.2297415166832498E-2</c:v>
                </c:pt>
                <c:pt idx="444">
                  <c:v>-1.2298411814994262E-2</c:v>
                </c:pt>
                <c:pt idx="445">
                  <c:v>-1.2309374944773653E-2</c:v>
                </c:pt>
                <c:pt idx="446">
                  <c:v>-1.2326317963523625E-2</c:v>
                </c:pt>
                <c:pt idx="447">
                  <c:v>-1.2327314611685389E-2</c:v>
                </c:pt>
                <c:pt idx="448">
                  <c:v>-1.2332297852494199E-2</c:v>
                </c:pt>
                <c:pt idx="449">
                  <c:v>-1.2333294500655963E-2</c:v>
                </c:pt>
                <c:pt idx="450">
                  <c:v>-1.233827774146478E-2</c:v>
                </c:pt>
                <c:pt idx="451">
                  <c:v>-1.2339274389626544E-2</c:v>
                </c:pt>
                <c:pt idx="452">
                  <c:v>-1.2351234167567698E-2</c:v>
                </c:pt>
                <c:pt idx="453">
                  <c:v>-1.2414023001758763E-2</c:v>
                </c:pt>
                <c:pt idx="454">
                  <c:v>-1.2420002890729344E-2</c:v>
                </c:pt>
                <c:pt idx="455">
                  <c:v>-1.2461862113523389E-2</c:v>
                </c:pt>
                <c:pt idx="456">
                  <c:v>-1.2483788373082172E-2</c:v>
                </c:pt>
                <c:pt idx="457">
                  <c:v>-1.2484785021243935E-2</c:v>
                </c:pt>
                <c:pt idx="458">
                  <c:v>-1.2489768262052753E-2</c:v>
                </c:pt>
                <c:pt idx="459">
                  <c:v>-1.2528637540361508E-2</c:v>
                </c:pt>
                <c:pt idx="460">
                  <c:v>-1.254259061462619E-2</c:v>
                </c:pt>
                <c:pt idx="461">
                  <c:v>-1.254558055911148E-2</c:v>
                </c:pt>
                <c:pt idx="462">
                  <c:v>-1.2546577207273236E-2</c:v>
                </c:pt>
                <c:pt idx="463">
                  <c:v>-1.2547573855435E-2</c:v>
                </c:pt>
                <c:pt idx="464">
                  <c:v>-1.2548570503596763E-2</c:v>
                </c:pt>
                <c:pt idx="465">
                  <c:v>-1.2559533633376162E-2</c:v>
                </c:pt>
                <c:pt idx="466">
                  <c:v>-1.2565513522346736E-2</c:v>
                </c:pt>
                <c:pt idx="467">
                  <c:v>-1.2571493411317317E-2</c:v>
                </c:pt>
                <c:pt idx="468">
                  <c:v>-1.2594416319037863E-2</c:v>
                </c:pt>
                <c:pt idx="469">
                  <c:v>-1.2595412967199626E-2</c:v>
                </c:pt>
                <c:pt idx="470">
                  <c:v>-1.2600396208008444E-2</c:v>
                </c:pt>
                <c:pt idx="471">
                  <c:v>-1.2606376096979018E-2</c:v>
                </c:pt>
                <c:pt idx="472">
                  <c:v>-1.2618335874920172E-2</c:v>
                </c:pt>
                <c:pt idx="473">
                  <c:v>-1.262331911572899E-2</c:v>
                </c:pt>
                <c:pt idx="474">
                  <c:v>-1.2629299004699564E-2</c:v>
                </c:pt>
                <c:pt idx="475">
                  <c:v>-1.2630295652861327E-2</c:v>
                </c:pt>
                <c:pt idx="476">
                  <c:v>-1.2641258782640725E-2</c:v>
                </c:pt>
                <c:pt idx="477">
                  <c:v>-1.2642255430802482E-2</c:v>
                </c:pt>
                <c:pt idx="478">
                  <c:v>-1.2647238671611299E-2</c:v>
                </c:pt>
                <c:pt idx="479">
                  <c:v>-1.265321856058188E-2</c:v>
                </c:pt>
                <c:pt idx="480">
                  <c:v>-1.2659198449552454E-2</c:v>
                </c:pt>
                <c:pt idx="481">
                  <c:v>-1.2665178338523035E-2</c:v>
                </c:pt>
                <c:pt idx="482">
                  <c:v>-1.2700061024184736E-2</c:v>
                </c:pt>
                <c:pt idx="483">
                  <c:v>-1.2792749303228691E-2</c:v>
                </c:pt>
                <c:pt idx="484">
                  <c:v>-1.306682754771351E-2</c:v>
                </c:pt>
                <c:pt idx="485">
                  <c:v>-1.306682754771351E-2</c:v>
                </c:pt>
                <c:pt idx="486">
                  <c:v>-1.306682754771351E-2</c:v>
                </c:pt>
                <c:pt idx="487">
                  <c:v>-1.306682754771351E-2</c:v>
                </c:pt>
                <c:pt idx="488">
                  <c:v>-1.306682754771351E-2</c:v>
                </c:pt>
                <c:pt idx="489">
                  <c:v>-1.306682754771351E-2</c:v>
                </c:pt>
                <c:pt idx="490">
                  <c:v>-1.4139220969770473E-2</c:v>
                </c:pt>
                <c:pt idx="491">
                  <c:v>-1.4139220969770473E-2</c:v>
                </c:pt>
                <c:pt idx="492">
                  <c:v>-1.4149187451388101E-2</c:v>
                </c:pt>
                <c:pt idx="493">
                  <c:v>-1.4155167340358682E-2</c:v>
                </c:pt>
                <c:pt idx="494">
                  <c:v>-1.4161147229329256E-2</c:v>
                </c:pt>
                <c:pt idx="495">
                  <c:v>-1.4167127118299837E-2</c:v>
                </c:pt>
                <c:pt idx="496">
                  <c:v>-1.4184070137049809E-2</c:v>
                </c:pt>
                <c:pt idx="497">
                  <c:v>-1.4230912600652665E-2</c:v>
                </c:pt>
                <c:pt idx="498">
                  <c:v>-1.4236892489623246E-2</c:v>
                </c:pt>
                <c:pt idx="499">
                  <c:v>-1.4243869026755583E-2</c:v>
                </c:pt>
                <c:pt idx="500">
                  <c:v>-1.4243869026755583E-2</c:v>
                </c:pt>
                <c:pt idx="501">
                  <c:v>-1.4255828804696738E-2</c:v>
                </c:pt>
                <c:pt idx="502">
                  <c:v>-1.4330577416828964E-2</c:v>
                </c:pt>
                <c:pt idx="503">
                  <c:v>-1.4335560657637775E-2</c:v>
                </c:pt>
                <c:pt idx="504">
                  <c:v>-1.4336557305799538E-2</c:v>
                </c:pt>
                <c:pt idx="505">
                  <c:v>-1.4341540546608356E-2</c:v>
                </c:pt>
                <c:pt idx="506">
                  <c:v>-1.4342537194770119E-2</c:v>
                </c:pt>
                <c:pt idx="507">
                  <c:v>-1.4347520435578937E-2</c:v>
                </c:pt>
                <c:pt idx="508">
                  <c:v>-1.435350032454951E-2</c:v>
                </c:pt>
                <c:pt idx="509">
                  <c:v>-1.4365460102490665E-2</c:v>
                </c:pt>
                <c:pt idx="510">
                  <c:v>-1.4365460102490665E-2</c:v>
                </c:pt>
                <c:pt idx="511">
                  <c:v>-1.4371439991461246E-2</c:v>
                </c:pt>
                <c:pt idx="512">
                  <c:v>-1.437741988043182E-2</c:v>
                </c:pt>
                <c:pt idx="513">
                  <c:v>-1.4394362899181792E-2</c:v>
                </c:pt>
                <c:pt idx="514">
                  <c:v>-1.4400342788152373E-2</c:v>
                </c:pt>
                <c:pt idx="515">
                  <c:v>-1.4405326028961184E-2</c:v>
                </c:pt>
                <c:pt idx="516">
                  <c:v>-1.4406322677122947E-2</c:v>
                </c:pt>
                <c:pt idx="517">
                  <c:v>-1.4470108159475782E-2</c:v>
                </c:pt>
                <c:pt idx="518">
                  <c:v>-1.4476088048446356E-2</c:v>
                </c:pt>
                <c:pt idx="519">
                  <c:v>-1.4482067937416937E-2</c:v>
                </c:pt>
                <c:pt idx="520">
                  <c:v>-1.4487051178225747E-2</c:v>
                </c:pt>
                <c:pt idx="521">
                  <c:v>-1.4488047826387511E-2</c:v>
                </c:pt>
                <c:pt idx="522">
                  <c:v>-1.4499010956166902E-2</c:v>
                </c:pt>
                <c:pt idx="523">
                  <c:v>-1.4575752864622656E-2</c:v>
                </c:pt>
                <c:pt idx="524">
                  <c:v>-1.4624588624549038E-2</c:v>
                </c:pt>
                <c:pt idx="525">
                  <c:v>-1.4625585272710802E-2</c:v>
                </c:pt>
                <c:pt idx="526">
                  <c:v>-1.469236069954892E-2</c:v>
                </c:pt>
                <c:pt idx="527">
                  <c:v>-1.469236069954892E-2</c:v>
                </c:pt>
                <c:pt idx="528">
                  <c:v>-1.4785048978592882E-2</c:v>
                </c:pt>
                <c:pt idx="529">
                  <c:v>-1.4932552906533801E-2</c:v>
                </c:pt>
                <c:pt idx="530">
                  <c:v>-1.4937536147342612E-2</c:v>
                </c:pt>
                <c:pt idx="531">
                  <c:v>-1.6217232387046275E-2</c:v>
                </c:pt>
                <c:pt idx="532">
                  <c:v>-1.6401612296972422E-2</c:v>
                </c:pt>
                <c:pt idx="533">
                  <c:v>-1.6402608945134185E-2</c:v>
                </c:pt>
                <c:pt idx="534">
                  <c:v>-1.6448454760575285E-2</c:v>
                </c:pt>
                <c:pt idx="535">
                  <c:v>-1.6573035780795657E-2</c:v>
                </c:pt>
                <c:pt idx="536">
                  <c:v>-1.6596955336677967E-2</c:v>
                </c:pt>
                <c:pt idx="537">
                  <c:v>-1.6617884948074986E-2</c:v>
                </c:pt>
                <c:pt idx="538">
                  <c:v>-1.6765388876015905E-2</c:v>
                </c:pt>
                <c:pt idx="539">
                  <c:v>-1.6846117377118712E-2</c:v>
                </c:pt>
                <c:pt idx="540">
                  <c:v>-1.6846117377118712E-2</c:v>
                </c:pt>
                <c:pt idx="541">
                  <c:v>-1.6847114025280475E-2</c:v>
                </c:pt>
                <c:pt idx="542">
                  <c:v>-1.6852097266089286E-2</c:v>
                </c:pt>
                <c:pt idx="543">
                  <c:v>-1.6852097266089286E-2</c:v>
                </c:pt>
                <c:pt idx="544">
                  <c:v>-1.6852097266089286E-2</c:v>
                </c:pt>
                <c:pt idx="545">
                  <c:v>-1.7284642568294414E-2</c:v>
                </c:pt>
                <c:pt idx="546">
                  <c:v>-1.8359029286674905E-2</c:v>
                </c:pt>
                <c:pt idx="547">
                  <c:v>-1.8359029286674905E-2</c:v>
                </c:pt>
                <c:pt idx="548">
                  <c:v>-1.8399891861307187E-2</c:v>
                </c:pt>
                <c:pt idx="549">
                  <c:v>-1.8399891861307187E-2</c:v>
                </c:pt>
                <c:pt idx="550">
                  <c:v>-1.8600218141821542E-2</c:v>
                </c:pt>
                <c:pt idx="551">
                  <c:v>-1.8609187975277407E-2</c:v>
                </c:pt>
                <c:pt idx="552">
                  <c:v>-1.8733768995497779E-2</c:v>
                </c:pt>
                <c:pt idx="553">
                  <c:v>-1.8733768995497779E-2</c:v>
                </c:pt>
                <c:pt idx="554">
                  <c:v>-1.8733768995497779E-2</c:v>
                </c:pt>
                <c:pt idx="555">
                  <c:v>-1.8769648329321251E-2</c:v>
                </c:pt>
                <c:pt idx="556">
                  <c:v>-1.897097125799737E-2</c:v>
                </c:pt>
                <c:pt idx="557">
                  <c:v>-1.9194220446232278E-2</c:v>
                </c:pt>
                <c:pt idx="558">
                  <c:v>-2.0438037352112463E-2</c:v>
                </c:pt>
                <c:pt idx="559">
                  <c:v>-2.0579561391082808E-2</c:v>
                </c:pt>
                <c:pt idx="560">
                  <c:v>-2.0655306651376798E-2</c:v>
                </c:pt>
                <c:pt idx="561">
                  <c:v>-2.0737031800641362E-2</c:v>
                </c:pt>
                <c:pt idx="562">
                  <c:v>-2.0737031800641362E-2</c:v>
                </c:pt>
                <c:pt idx="563">
                  <c:v>-2.0775901078950117E-2</c:v>
                </c:pt>
                <c:pt idx="564">
                  <c:v>-2.0853639635567627E-2</c:v>
                </c:pt>
                <c:pt idx="565">
                  <c:v>-2.0853639635567627E-2</c:v>
                </c:pt>
                <c:pt idx="566">
                  <c:v>-2.1191503362405273E-2</c:v>
                </c:pt>
                <c:pt idx="567">
                  <c:v>-2.1399802828213736E-2</c:v>
                </c:pt>
                <c:pt idx="568">
                  <c:v>-2.271139180909381E-2</c:v>
                </c:pt>
                <c:pt idx="569">
                  <c:v>-2.275923092085843E-2</c:v>
                </c:pt>
                <c:pt idx="570">
                  <c:v>-2.2855905792549439E-2</c:v>
                </c:pt>
                <c:pt idx="571">
                  <c:v>-2.2897765015343484E-2</c:v>
                </c:pt>
                <c:pt idx="572">
                  <c:v>-2.2897765015343484E-2</c:v>
                </c:pt>
                <c:pt idx="573">
                  <c:v>-2.2967530386666893E-2</c:v>
                </c:pt>
                <c:pt idx="574">
                  <c:v>-2.3002413072328601E-2</c:v>
                </c:pt>
                <c:pt idx="575">
                  <c:v>-2.3182806389607694E-2</c:v>
                </c:pt>
                <c:pt idx="576">
                  <c:v>-2.3227655556887029E-2</c:v>
                </c:pt>
                <c:pt idx="577">
                  <c:v>-2.3228652205048793E-2</c:v>
                </c:pt>
                <c:pt idx="578">
                  <c:v>-2.4696714947325657E-2</c:v>
                </c:pt>
                <c:pt idx="579">
                  <c:v>-2.490700770945764E-2</c:v>
                </c:pt>
                <c:pt idx="580">
                  <c:v>-2.4941890395119348E-2</c:v>
                </c:pt>
                <c:pt idx="581">
                  <c:v>-2.5064478119016194E-2</c:v>
                </c:pt>
                <c:pt idx="582">
                  <c:v>-2.5065474767177957E-2</c:v>
                </c:pt>
                <c:pt idx="583">
                  <c:v>-2.5093380915707321E-2</c:v>
                </c:pt>
                <c:pt idx="584">
                  <c:v>-2.5244871436295287E-2</c:v>
                </c:pt>
                <c:pt idx="585">
                  <c:v>-2.5261814455045259E-2</c:v>
                </c:pt>
                <c:pt idx="586">
                  <c:v>-2.5261814455045259E-2</c:v>
                </c:pt>
                <c:pt idx="587">
                  <c:v>-2.5296697140706967E-2</c:v>
                </c:pt>
                <c:pt idx="588">
                  <c:v>-2.5705322887029786E-2</c:v>
                </c:pt>
                <c:pt idx="589">
                  <c:v>-2.6886350958718906E-2</c:v>
                </c:pt>
                <c:pt idx="590">
                  <c:v>-2.6980035885924625E-2</c:v>
                </c:pt>
                <c:pt idx="591">
                  <c:v>-2.7166409092174305E-2</c:v>
                </c:pt>
                <c:pt idx="592">
                  <c:v>-2.7219231444747742E-2</c:v>
                </c:pt>
                <c:pt idx="593">
                  <c:v>-2.7220228092909506E-2</c:v>
                </c:pt>
                <c:pt idx="594">
                  <c:v>-2.7334842631512243E-2</c:v>
                </c:pt>
                <c:pt idx="595">
                  <c:v>-2.7602940987026488E-2</c:v>
                </c:pt>
                <c:pt idx="596">
                  <c:v>-2.9140769100626754E-2</c:v>
                </c:pt>
                <c:pt idx="597">
                  <c:v>-2.9140769100626754E-2</c:v>
                </c:pt>
                <c:pt idx="598">
                  <c:v>-2.9204554582979582E-2</c:v>
                </c:pt>
                <c:pt idx="599">
                  <c:v>-2.9315182528935273E-2</c:v>
                </c:pt>
                <c:pt idx="600">
                  <c:v>-2.9681949052464046E-2</c:v>
                </c:pt>
                <c:pt idx="601">
                  <c:v>-3.1154995035549728E-2</c:v>
                </c:pt>
                <c:pt idx="602">
                  <c:v>-3.1201837499152583E-2</c:v>
                </c:pt>
                <c:pt idx="603">
                  <c:v>-3.1283562648417147E-2</c:v>
                </c:pt>
                <c:pt idx="604">
                  <c:v>-3.1406150372313993E-2</c:v>
                </c:pt>
                <c:pt idx="605">
                  <c:v>-3.2134700178562729E-2</c:v>
                </c:pt>
                <c:pt idx="606">
                  <c:v>-3.3234003100987286E-2</c:v>
                </c:pt>
                <c:pt idx="607">
                  <c:v>-3.3479178548780977E-2</c:v>
                </c:pt>
                <c:pt idx="608">
                  <c:v>-3.3677511532971813E-2</c:v>
                </c:pt>
                <c:pt idx="609">
                  <c:v>-3.3729337237383486E-2</c:v>
                </c:pt>
                <c:pt idx="610">
                  <c:v>-3.3729337237383486E-2</c:v>
                </c:pt>
                <c:pt idx="611">
                  <c:v>-3.3805082497677469E-2</c:v>
                </c:pt>
                <c:pt idx="612">
                  <c:v>-3.3874847869000878E-2</c:v>
                </c:pt>
                <c:pt idx="613">
                  <c:v>-3.3970526092530123E-2</c:v>
                </c:pt>
                <c:pt idx="614">
                  <c:v>-3.3985475814956569E-2</c:v>
                </c:pt>
                <c:pt idx="615">
                  <c:v>-3.4003415481868304E-2</c:v>
                </c:pt>
                <c:pt idx="616">
                  <c:v>-3.5394736315689415E-2</c:v>
                </c:pt>
                <c:pt idx="617">
                  <c:v>-3.5435598890321697E-2</c:v>
                </c:pt>
                <c:pt idx="618">
                  <c:v>-3.5657851430394842E-2</c:v>
                </c:pt>
                <c:pt idx="619">
                  <c:v>-3.5660841374880133E-2</c:v>
                </c:pt>
                <c:pt idx="620">
                  <c:v>-3.6023621305761852E-2</c:v>
                </c:pt>
                <c:pt idx="621">
                  <c:v>-3.6127272714585199E-2</c:v>
                </c:pt>
                <c:pt idx="622">
                  <c:v>-3.6233914067893842E-2</c:v>
                </c:pt>
                <c:pt idx="623">
                  <c:v>-3.747374438112698E-2</c:v>
                </c:pt>
                <c:pt idx="624">
                  <c:v>-3.7776725422302926E-2</c:v>
                </c:pt>
                <c:pt idx="625">
                  <c:v>-3.8435509857228246E-2</c:v>
                </c:pt>
                <c:pt idx="626">
                  <c:v>-3.9503916686638156E-2</c:v>
                </c:pt>
                <c:pt idx="627">
                  <c:v>-4.0205556992519292E-2</c:v>
                </c:pt>
                <c:pt idx="628">
                  <c:v>-4.0460698921930612E-2</c:v>
                </c:pt>
                <c:pt idx="629">
                  <c:v>-4.0502558144724657E-2</c:v>
                </c:pt>
                <c:pt idx="630">
                  <c:v>-4.0513521274504048E-2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7D-4F7B-93F9-7127C350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9944"/>
        <c:axId val="1"/>
      </c:scatterChart>
      <c:valAx>
        <c:axId val="800429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3349573690622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9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07917174177831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8465286236297"/>
          <c:y val="0.12569849546429746"/>
          <c:w val="0.8416565164433617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5-4DDD-9809-81434C22A93B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2.9999999999999997E-4</c:v>
                  </c:pt>
                  <c:pt idx="322">
                    <c:v>4.0000000000000002E-4</c:v>
                  </c:pt>
                  <c:pt idx="323">
                    <c:v>5.0000000000000001E-4</c:v>
                  </c:pt>
                  <c:pt idx="324">
                    <c:v>2.9999999999999997E-4</c:v>
                  </c:pt>
                  <c:pt idx="325">
                    <c:v>5.0000000000000001E-4</c:v>
                  </c:pt>
                  <c:pt idx="326">
                    <c:v>5.0000000000000001E-4</c:v>
                  </c:pt>
                  <c:pt idx="327">
                    <c:v>2.9999999999999997E-4</c:v>
                  </c:pt>
                  <c:pt idx="328">
                    <c:v>0</c:v>
                  </c:pt>
                  <c:pt idx="329">
                    <c:v>2.0000000000000001E-4</c:v>
                  </c:pt>
                  <c:pt idx="330">
                    <c:v>1E-4</c:v>
                  </c:pt>
                  <c:pt idx="331">
                    <c:v>2.0000000000000001E-4</c:v>
                  </c:pt>
                  <c:pt idx="332">
                    <c:v>4.4000000000000002E-4</c:v>
                  </c:pt>
                  <c:pt idx="333">
                    <c:v>6.9999999999999999E-4</c:v>
                  </c:pt>
                  <c:pt idx="334">
                    <c:v>2.9999999999999997E-4</c:v>
                  </c:pt>
                  <c:pt idx="335">
                    <c:v>1E-4</c:v>
                  </c:pt>
                  <c:pt idx="336">
                    <c:v>0</c:v>
                  </c:pt>
                  <c:pt idx="337">
                    <c:v>2.9999999999999997E-4</c:v>
                  </c:pt>
                  <c:pt idx="338">
                    <c:v>4.0000000000000002E-4</c:v>
                  </c:pt>
                  <c:pt idx="339">
                    <c:v>1E-3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5.0000000000000001E-4</c:v>
                  </c:pt>
                  <c:pt idx="343">
                    <c:v>5.0000000000000001E-4</c:v>
                  </c:pt>
                  <c:pt idx="344">
                    <c:v>2.0000000000000001E-4</c:v>
                  </c:pt>
                  <c:pt idx="345">
                    <c:v>5.9999999999999995E-4</c:v>
                  </c:pt>
                  <c:pt idx="346">
                    <c:v>2.0000000000000001E-4</c:v>
                  </c:pt>
                  <c:pt idx="347">
                    <c:v>4.0000000000000002E-4</c:v>
                  </c:pt>
                  <c:pt idx="348">
                    <c:v>2.9999999999999997E-4</c:v>
                  </c:pt>
                  <c:pt idx="349">
                    <c:v>2.9999999999999997E-4</c:v>
                  </c:pt>
                  <c:pt idx="350">
                    <c:v>2.9999999999999997E-4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1E-4</c:v>
                  </c:pt>
                  <c:pt idx="354">
                    <c:v>2.9999999999999997E-4</c:v>
                  </c:pt>
                  <c:pt idx="355">
                    <c:v>5.0000000000000001E-4</c:v>
                  </c:pt>
                  <c:pt idx="356">
                    <c:v>2.9999999999999997E-4</c:v>
                  </c:pt>
                  <c:pt idx="357">
                    <c:v>4.0000000000000002E-4</c:v>
                  </c:pt>
                  <c:pt idx="358">
                    <c:v>5.0000000000000001E-4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2.0000000000000001E-4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2.0000000000000001E-4</c:v>
                  </c:pt>
                  <c:pt idx="365">
                    <c:v>2.9999999999999997E-4</c:v>
                  </c:pt>
                  <c:pt idx="366">
                    <c:v>2.0000000000000001E-4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5.0000000000000001E-4</c:v>
                  </c:pt>
                  <c:pt idx="370">
                    <c:v>0</c:v>
                  </c:pt>
                  <c:pt idx="371">
                    <c:v>5.0000000000000001E-4</c:v>
                  </c:pt>
                  <c:pt idx="372">
                    <c:v>0</c:v>
                  </c:pt>
                  <c:pt idx="373">
                    <c:v>4.0000000000000002E-4</c:v>
                  </c:pt>
                  <c:pt idx="374">
                    <c:v>1E-4</c:v>
                  </c:pt>
                  <c:pt idx="375">
                    <c:v>0</c:v>
                  </c:pt>
                  <c:pt idx="376">
                    <c:v>1E-4</c:v>
                  </c:pt>
                  <c:pt idx="377">
                    <c:v>2.0000000000000001E-4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4.0000000000000002E-4</c:v>
                  </c:pt>
                  <c:pt idx="384">
                    <c:v>0</c:v>
                  </c:pt>
                  <c:pt idx="385">
                    <c:v>5.0000000000000001E-4</c:v>
                  </c:pt>
                  <c:pt idx="386">
                    <c:v>1E-4</c:v>
                  </c:pt>
                  <c:pt idx="387">
                    <c:v>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1E-4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2.0000000000000001E-4</c:v>
                  </c:pt>
                  <c:pt idx="395">
                    <c:v>2.0000000000000001E-4</c:v>
                  </c:pt>
                  <c:pt idx="396">
                    <c:v>2.9999999999999997E-4</c:v>
                  </c:pt>
                  <c:pt idx="397">
                    <c:v>1E-4</c:v>
                  </c:pt>
                  <c:pt idx="398">
                    <c:v>2.9999999999999997E-4</c:v>
                  </c:pt>
                  <c:pt idx="399">
                    <c:v>2.9999999999999997E-4</c:v>
                  </c:pt>
                  <c:pt idx="400">
                    <c:v>4.0000000000000002E-4</c:v>
                  </c:pt>
                  <c:pt idx="401">
                    <c:v>2.0000000000000001E-4</c:v>
                  </c:pt>
                  <c:pt idx="402">
                    <c:v>2.9999999999999997E-4</c:v>
                  </c:pt>
                  <c:pt idx="403">
                    <c:v>2.9999999999999997E-4</c:v>
                  </c:pt>
                  <c:pt idx="404">
                    <c:v>4.0000000000000002E-4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1E-4</c:v>
                  </c:pt>
                  <c:pt idx="412">
                    <c:v>3.0000000000000001E-3</c:v>
                  </c:pt>
                  <c:pt idx="413">
                    <c:v>5.0000000000000001E-4</c:v>
                  </c:pt>
                  <c:pt idx="414">
                    <c:v>2.0000000000000001E-4</c:v>
                  </c:pt>
                  <c:pt idx="415">
                    <c:v>2.0000000000000001E-4</c:v>
                  </c:pt>
                  <c:pt idx="416">
                    <c:v>2.9999999999999997E-4</c:v>
                  </c:pt>
                  <c:pt idx="417">
                    <c:v>2.9999999999999997E-4</c:v>
                  </c:pt>
                  <c:pt idx="418">
                    <c:v>1E-4</c:v>
                  </c:pt>
                  <c:pt idx="419">
                    <c:v>2.9999999999999997E-4</c:v>
                  </c:pt>
                  <c:pt idx="420">
                    <c:v>1E-4</c:v>
                  </c:pt>
                  <c:pt idx="421">
                    <c:v>2.9999999999999997E-4</c:v>
                  </c:pt>
                  <c:pt idx="422">
                    <c:v>2.9999999999999997E-4</c:v>
                  </c:pt>
                  <c:pt idx="423">
                    <c:v>0</c:v>
                  </c:pt>
                  <c:pt idx="424">
                    <c:v>2.9999999999999997E-4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2.0000000000000001E-4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5.0000000000000001E-4</c:v>
                  </c:pt>
                  <c:pt idx="431">
                    <c:v>5.0000000000000001E-4</c:v>
                  </c:pt>
                  <c:pt idx="432">
                    <c:v>5.9999999999999995E-4</c:v>
                  </c:pt>
                  <c:pt idx="433">
                    <c:v>8.9999999999999998E-4</c:v>
                  </c:pt>
                  <c:pt idx="434">
                    <c:v>2.9999999999999997E-4</c:v>
                  </c:pt>
                  <c:pt idx="435">
                    <c:v>2.0000000000000001E-4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2.9999999999999997E-4</c:v>
                  </c:pt>
                  <c:pt idx="439">
                    <c:v>2.0000000000000001E-4</c:v>
                  </c:pt>
                  <c:pt idx="440">
                    <c:v>4.0000000000000002E-4</c:v>
                  </c:pt>
                  <c:pt idx="441">
                    <c:v>2.0000000000000001E-4</c:v>
                  </c:pt>
                  <c:pt idx="442">
                    <c:v>2.9999999999999997E-4</c:v>
                  </c:pt>
                  <c:pt idx="443">
                    <c:v>2.0000000000000001E-4</c:v>
                  </c:pt>
                  <c:pt idx="444">
                    <c:v>2.0000000000000001E-4</c:v>
                  </c:pt>
                  <c:pt idx="445">
                    <c:v>2.0000000000000001E-4</c:v>
                  </c:pt>
                  <c:pt idx="446">
                    <c:v>2.9999999999999997E-4</c:v>
                  </c:pt>
                  <c:pt idx="447">
                    <c:v>2.9999999999999997E-4</c:v>
                  </c:pt>
                  <c:pt idx="448">
                    <c:v>2.9999999999999997E-4</c:v>
                  </c:pt>
                  <c:pt idx="449">
                    <c:v>2.0000000000000001E-4</c:v>
                  </c:pt>
                  <c:pt idx="450">
                    <c:v>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5.0000000000000001E-4</c:v>
                  </c:pt>
                  <c:pt idx="455">
                    <c:v>1E-4</c:v>
                  </c:pt>
                  <c:pt idx="456">
                    <c:v>4.0000000000000002E-4</c:v>
                  </c:pt>
                  <c:pt idx="457">
                    <c:v>2.0000000000000001E-4</c:v>
                  </c:pt>
                  <c:pt idx="458">
                    <c:v>2.9999999999999997E-4</c:v>
                  </c:pt>
                  <c:pt idx="459">
                    <c:v>0</c:v>
                  </c:pt>
                  <c:pt idx="460">
                    <c:v>4.0000000000000002E-4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5.0000000000000001E-4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4.0000000000000002E-4</c:v>
                  </c:pt>
                  <c:pt idx="467">
                    <c:v>1.1999999999999999E-3</c:v>
                  </c:pt>
                  <c:pt idx="468">
                    <c:v>2.0000000000000001E-4</c:v>
                  </c:pt>
                  <c:pt idx="469">
                    <c:v>4.0000000000000002E-4</c:v>
                  </c:pt>
                  <c:pt idx="470">
                    <c:v>2.0000000000000001E-4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5.0000000000000001E-4</c:v>
                  </c:pt>
                  <c:pt idx="474">
                    <c:v>2.0000000000000001E-4</c:v>
                  </c:pt>
                  <c:pt idx="475">
                    <c:v>2.9999999999999997E-4</c:v>
                  </c:pt>
                  <c:pt idx="476">
                    <c:v>2.9999999999999997E-4</c:v>
                  </c:pt>
                  <c:pt idx="477">
                    <c:v>0</c:v>
                  </c:pt>
                  <c:pt idx="478">
                    <c:v>2.9999999999999997E-4</c:v>
                  </c:pt>
                  <c:pt idx="479">
                    <c:v>2.9999999999999997E-4</c:v>
                  </c:pt>
                  <c:pt idx="480">
                    <c:v>2.0000000000000001E-4</c:v>
                  </c:pt>
                  <c:pt idx="481">
                    <c:v>5.0000000000000001E-4</c:v>
                  </c:pt>
                  <c:pt idx="482">
                    <c:v>2.9999999999999997E-4</c:v>
                  </c:pt>
                  <c:pt idx="483">
                    <c:v>5.0000000000000001E-4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4.0000000000000002E-4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5.9999999999999995E-4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2.0000000000000001E-4</c:v>
                  </c:pt>
                  <c:pt idx="493">
                    <c:v>2.0000000000000001E-4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2.0000000000000001E-4</c:v>
                  </c:pt>
                  <c:pt idx="498">
                    <c:v>2.9999999999999997E-4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1E-4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1E-4</c:v>
                  </c:pt>
                  <c:pt idx="511">
                    <c:v>2.0000000000000001E-4</c:v>
                  </c:pt>
                  <c:pt idx="512">
                    <c:v>1E-4</c:v>
                  </c:pt>
                  <c:pt idx="513">
                    <c:v>2.0000000000000001E-4</c:v>
                  </c:pt>
                  <c:pt idx="514">
                    <c:v>1E-4</c:v>
                  </c:pt>
                  <c:pt idx="515">
                    <c:v>2.9999999999999997E-4</c:v>
                  </c:pt>
                  <c:pt idx="516">
                    <c:v>2.9999999999999997E-4</c:v>
                  </c:pt>
                  <c:pt idx="517">
                    <c:v>2.9999999999999997E-4</c:v>
                  </c:pt>
                  <c:pt idx="518">
                    <c:v>2.0000000000000001E-4</c:v>
                  </c:pt>
                  <c:pt idx="519">
                    <c:v>0</c:v>
                  </c:pt>
                  <c:pt idx="520">
                    <c:v>2.0000000000000001E-4</c:v>
                  </c:pt>
                  <c:pt idx="521">
                    <c:v>2.0000000000000001E-4</c:v>
                  </c:pt>
                  <c:pt idx="522">
                    <c:v>2.9999999999999997E-4</c:v>
                  </c:pt>
                  <c:pt idx="523">
                    <c:v>2E-3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1E-4</c:v>
                  </c:pt>
                  <c:pt idx="527">
                    <c:v>1E-4</c:v>
                  </c:pt>
                  <c:pt idx="528">
                    <c:v>1E-4</c:v>
                  </c:pt>
                  <c:pt idx="529">
                    <c:v>4.0000000000000002E-4</c:v>
                  </c:pt>
                  <c:pt idx="530">
                    <c:v>2.0000000000000001E-4</c:v>
                  </c:pt>
                  <c:pt idx="531">
                    <c:v>1E-4</c:v>
                  </c:pt>
                  <c:pt idx="532">
                    <c:v>1E-4</c:v>
                  </c:pt>
                  <c:pt idx="533">
                    <c:v>2.9999999999999997E-4</c:v>
                  </c:pt>
                  <c:pt idx="534">
                    <c:v>2.0000000000000001E-4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0</c:v>
                  </c:pt>
                  <c:pt idx="540">
                    <c:v>4.0000000000000002E-4</c:v>
                  </c:pt>
                  <c:pt idx="541">
                    <c:v>3.0000000000000003E-4</c:v>
                  </c:pt>
                  <c:pt idx="542">
                    <c:v>4.8000000000000001E-5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2.9999999999999997E-4</c:v>
                  </c:pt>
                  <c:pt idx="547">
                    <c:v>0</c:v>
                  </c:pt>
                  <c:pt idx="548">
                    <c:v>4.0000000000000002E-4</c:v>
                  </c:pt>
                  <c:pt idx="549">
                    <c:v>0</c:v>
                  </c:pt>
                  <c:pt idx="550">
                    <c:v>1E-4</c:v>
                  </c:pt>
                  <c:pt idx="551">
                    <c:v>1E-4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4.0000000000000002E-4</c:v>
                  </c:pt>
                  <c:pt idx="555">
                    <c:v>1E-4</c:v>
                  </c:pt>
                  <c:pt idx="556">
                    <c:v>1E-3</c:v>
                  </c:pt>
                  <c:pt idx="557">
                    <c:v>0</c:v>
                  </c:pt>
                  <c:pt idx="558">
                    <c:v>2.0000000000000001E-4</c:v>
                  </c:pt>
                  <c:pt idx="559">
                    <c:v>2.9999999999999997E-4</c:v>
                  </c:pt>
                  <c:pt idx="560">
                    <c:v>2.0000000000000001E-4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5.0000000000000001E-4</c:v>
                  </c:pt>
                  <c:pt idx="564">
                    <c:v>1E-4</c:v>
                  </c:pt>
                  <c:pt idx="565">
                    <c:v>1E-4</c:v>
                  </c:pt>
                  <c:pt idx="566">
                    <c:v>1E-4</c:v>
                  </c:pt>
                  <c:pt idx="567">
                    <c:v>2.0000000000000001E-4</c:v>
                  </c:pt>
                  <c:pt idx="568">
                    <c:v>1E-4</c:v>
                  </c:pt>
                  <c:pt idx="569">
                    <c:v>0</c:v>
                  </c:pt>
                  <c:pt idx="570">
                    <c:v>2E-3</c:v>
                  </c:pt>
                  <c:pt idx="571">
                    <c:v>1E-4</c:v>
                  </c:pt>
                  <c:pt idx="572">
                    <c:v>1E-3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2.0999999999999999E-3</c:v>
                  </c:pt>
                  <c:pt idx="577">
                    <c:v>1.9E-3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1E-4</c:v>
                  </c:pt>
                  <c:pt idx="582">
                    <c:v>2.9999999999999997E-4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2.0000000000000001E-4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2.0000000000000001E-4</c:v>
                  </c:pt>
                  <c:pt idx="592">
                    <c:v>1E-4</c:v>
                  </c:pt>
                  <c:pt idx="593">
                    <c:v>0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2.9999999999999997E-4</c:v>
                  </c:pt>
                  <c:pt idx="597">
                    <c:v>2.9999999999999997E-4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2.0000000000000001E-4</c:v>
                  </c:pt>
                  <c:pt idx="605">
                    <c:v>2.0000000000000001E-4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5.9999999999999995E-4</c:v>
                  </c:pt>
                  <c:pt idx="609">
                    <c:v>2.0000000000000001E-4</c:v>
                  </c:pt>
                  <c:pt idx="610">
                    <c:v>2.9999999999999997E-4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0</c:v>
                  </c:pt>
                  <c:pt idx="614">
                    <c:v>2.9999999999999997E-4</c:v>
                  </c:pt>
                  <c:pt idx="615">
                    <c:v>2.0000000000000001E-4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2.0000000000000001E-4</c:v>
                  </c:pt>
                  <c:pt idx="624">
                    <c:v>2.9999999999999997E-4</c:v>
                  </c:pt>
                  <c:pt idx="625">
                    <c:v>1E-4</c:v>
                  </c:pt>
                  <c:pt idx="626">
                    <c:v>2.0000000000000001E-4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1E-4</c:v>
                  </c:pt>
                  <c:pt idx="630">
                    <c:v>2.0000000000000001E-4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2.9999999999999997E-4</c:v>
                  </c:pt>
                  <c:pt idx="322">
                    <c:v>4.0000000000000002E-4</c:v>
                  </c:pt>
                  <c:pt idx="323">
                    <c:v>5.0000000000000001E-4</c:v>
                  </c:pt>
                  <c:pt idx="324">
                    <c:v>2.9999999999999997E-4</c:v>
                  </c:pt>
                  <c:pt idx="325">
                    <c:v>5.0000000000000001E-4</c:v>
                  </c:pt>
                  <c:pt idx="326">
                    <c:v>5.0000000000000001E-4</c:v>
                  </c:pt>
                  <c:pt idx="327">
                    <c:v>2.9999999999999997E-4</c:v>
                  </c:pt>
                  <c:pt idx="328">
                    <c:v>0</c:v>
                  </c:pt>
                  <c:pt idx="329">
                    <c:v>2.0000000000000001E-4</c:v>
                  </c:pt>
                  <c:pt idx="330">
                    <c:v>1E-4</c:v>
                  </c:pt>
                  <c:pt idx="331">
                    <c:v>2.0000000000000001E-4</c:v>
                  </c:pt>
                  <c:pt idx="332">
                    <c:v>4.4000000000000002E-4</c:v>
                  </c:pt>
                  <c:pt idx="333">
                    <c:v>6.9999999999999999E-4</c:v>
                  </c:pt>
                  <c:pt idx="334">
                    <c:v>2.9999999999999997E-4</c:v>
                  </c:pt>
                  <c:pt idx="335">
                    <c:v>1E-4</c:v>
                  </c:pt>
                  <c:pt idx="336">
                    <c:v>0</c:v>
                  </c:pt>
                  <c:pt idx="337">
                    <c:v>2.9999999999999997E-4</c:v>
                  </c:pt>
                  <c:pt idx="338">
                    <c:v>4.0000000000000002E-4</c:v>
                  </c:pt>
                  <c:pt idx="339">
                    <c:v>1E-3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5.0000000000000001E-4</c:v>
                  </c:pt>
                  <c:pt idx="343">
                    <c:v>5.0000000000000001E-4</c:v>
                  </c:pt>
                  <c:pt idx="344">
                    <c:v>2.0000000000000001E-4</c:v>
                  </c:pt>
                  <c:pt idx="345">
                    <c:v>5.9999999999999995E-4</c:v>
                  </c:pt>
                  <c:pt idx="346">
                    <c:v>2.0000000000000001E-4</c:v>
                  </c:pt>
                  <c:pt idx="347">
                    <c:v>4.0000000000000002E-4</c:v>
                  </c:pt>
                  <c:pt idx="348">
                    <c:v>2.9999999999999997E-4</c:v>
                  </c:pt>
                  <c:pt idx="349">
                    <c:v>2.9999999999999997E-4</c:v>
                  </c:pt>
                  <c:pt idx="350">
                    <c:v>2.9999999999999997E-4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1E-4</c:v>
                  </c:pt>
                  <c:pt idx="354">
                    <c:v>2.9999999999999997E-4</c:v>
                  </c:pt>
                  <c:pt idx="355">
                    <c:v>5.0000000000000001E-4</c:v>
                  </c:pt>
                  <c:pt idx="356">
                    <c:v>2.9999999999999997E-4</c:v>
                  </c:pt>
                  <c:pt idx="357">
                    <c:v>4.0000000000000002E-4</c:v>
                  </c:pt>
                  <c:pt idx="358">
                    <c:v>5.0000000000000001E-4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2.0000000000000001E-4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2.0000000000000001E-4</c:v>
                  </c:pt>
                  <c:pt idx="365">
                    <c:v>2.9999999999999997E-4</c:v>
                  </c:pt>
                  <c:pt idx="366">
                    <c:v>2.0000000000000001E-4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5.0000000000000001E-4</c:v>
                  </c:pt>
                  <c:pt idx="370">
                    <c:v>0</c:v>
                  </c:pt>
                  <c:pt idx="371">
                    <c:v>5.0000000000000001E-4</c:v>
                  </c:pt>
                  <c:pt idx="372">
                    <c:v>0</c:v>
                  </c:pt>
                  <c:pt idx="373">
                    <c:v>4.0000000000000002E-4</c:v>
                  </c:pt>
                  <c:pt idx="374">
                    <c:v>1E-4</c:v>
                  </c:pt>
                  <c:pt idx="375">
                    <c:v>0</c:v>
                  </c:pt>
                  <c:pt idx="376">
                    <c:v>1E-4</c:v>
                  </c:pt>
                  <c:pt idx="377">
                    <c:v>2.0000000000000001E-4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4.0000000000000002E-4</c:v>
                  </c:pt>
                  <c:pt idx="384">
                    <c:v>0</c:v>
                  </c:pt>
                  <c:pt idx="385">
                    <c:v>5.0000000000000001E-4</c:v>
                  </c:pt>
                  <c:pt idx="386">
                    <c:v>1E-4</c:v>
                  </c:pt>
                  <c:pt idx="387">
                    <c:v>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1E-4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2.0000000000000001E-4</c:v>
                  </c:pt>
                  <c:pt idx="395">
                    <c:v>2.0000000000000001E-4</c:v>
                  </c:pt>
                  <c:pt idx="396">
                    <c:v>2.9999999999999997E-4</c:v>
                  </c:pt>
                  <c:pt idx="397">
                    <c:v>1E-4</c:v>
                  </c:pt>
                  <c:pt idx="398">
                    <c:v>2.9999999999999997E-4</c:v>
                  </c:pt>
                  <c:pt idx="399">
                    <c:v>2.9999999999999997E-4</c:v>
                  </c:pt>
                  <c:pt idx="400">
                    <c:v>4.0000000000000002E-4</c:v>
                  </c:pt>
                  <c:pt idx="401">
                    <c:v>2.0000000000000001E-4</c:v>
                  </c:pt>
                  <c:pt idx="402">
                    <c:v>2.9999999999999997E-4</c:v>
                  </c:pt>
                  <c:pt idx="403">
                    <c:v>2.9999999999999997E-4</c:v>
                  </c:pt>
                  <c:pt idx="404">
                    <c:v>4.0000000000000002E-4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1E-4</c:v>
                  </c:pt>
                  <c:pt idx="412">
                    <c:v>3.0000000000000001E-3</c:v>
                  </c:pt>
                  <c:pt idx="413">
                    <c:v>5.0000000000000001E-4</c:v>
                  </c:pt>
                  <c:pt idx="414">
                    <c:v>2.0000000000000001E-4</c:v>
                  </c:pt>
                  <c:pt idx="415">
                    <c:v>2.0000000000000001E-4</c:v>
                  </c:pt>
                  <c:pt idx="416">
                    <c:v>2.9999999999999997E-4</c:v>
                  </c:pt>
                  <c:pt idx="417">
                    <c:v>2.9999999999999997E-4</c:v>
                  </c:pt>
                  <c:pt idx="418">
                    <c:v>1E-4</c:v>
                  </c:pt>
                  <c:pt idx="419">
                    <c:v>2.9999999999999997E-4</c:v>
                  </c:pt>
                  <c:pt idx="420">
                    <c:v>1E-4</c:v>
                  </c:pt>
                  <c:pt idx="421">
                    <c:v>2.9999999999999997E-4</c:v>
                  </c:pt>
                  <c:pt idx="422">
                    <c:v>2.9999999999999997E-4</c:v>
                  </c:pt>
                  <c:pt idx="423">
                    <c:v>0</c:v>
                  </c:pt>
                  <c:pt idx="424">
                    <c:v>2.9999999999999997E-4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2.0000000000000001E-4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5.0000000000000001E-4</c:v>
                  </c:pt>
                  <c:pt idx="431">
                    <c:v>5.0000000000000001E-4</c:v>
                  </c:pt>
                  <c:pt idx="432">
                    <c:v>5.9999999999999995E-4</c:v>
                  </c:pt>
                  <c:pt idx="433">
                    <c:v>8.9999999999999998E-4</c:v>
                  </c:pt>
                  <c:pt idx="434">
                    <c:v>2.9999999999999997E-4</c:v>
                  </c:pt>
                  <c:pt idx="435">
                    <c:v>2.0000000000000001E-4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2.9999999999999997E-4</c:v>
                  </c:pt>
                  <c:pt idx="439">
                    <c:v>2.0000000000000001E-4</c:v>
                  </c:pt>
                  <c:pt idx="440">
                    <c:v>4.0000000000000002E-4</c:v>
                  </c:pt>
                  <c:pt idx="441">
                    <c:v>2.0000000000000001E-4</c:v>
                  </c:pt>
                  <c:pt idx="442">
                    <c:v>2.9999999999999997E-4</c:v>
                  </c:pt>
                  <c:pt idx="443">
                    <c:v>2.0000000000000001E-4</c:v>
                  </c:pt>
                  <c:pt idx="444">
                    <c:v>2.0000000000000001E-4</c:v>
                  </c:pt>
                  <c:pt idx="445">
                    <c:v>2.0000000000000001E-4</c:v>
                  </c:pt>
                  <c:pt idx="446">
                    <c:v>2.9999999999999997E-4</c:v>
                  </c:pt>
                  <c:pt idx="447">
                    <c:v>2.9999999999999997E-4</c:v>
                  </c:pt>
                  <c:pt idx="448">
                    <c:v>2.9999999999999997E-4</c:v>
                  </c:pt>
                  <c:pt idx="449">
                    <c:v>2.0000000000000001E-4</c:v>
                  </c:pt>
                  <c:pt idx="450">
                    <c:v>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5.0000000000000001E-4</c:v>
                  </c:pt>
                  <c:pt idx="455">
                    <c:v>1E-4</c:v>
                  </c:pt>
                  <c:pt idx="456">
                    <c:v>4.0000000000000002E-4</c:v>
                  </c:pt>
                  <c:pt idx="457">
                    <c:v>2.0000000000000001E-4</c:v>
                  </c:pt>
                  <c:pt idx="458">
                    <c:v>2.9999999999999997E-4</c:v>
                  </c:pt>
                  <c:pt idx="459">
                    <c:v>0</c:v>
                  </c:pt>
                  <c:pt idx="460">
                    <c:v>4.0000000000000002E-4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5.0000000000000001E-4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4.0000000000000002E-4</c:v>
                  </c:pt>
                  <c:pt idx="467">
                    <c:v>1.1999999999999999E-3</c:v>
                  </c:pt>
                  <c:pt idx="468">
                    <c:v>2.0000000000000001E-4</c:v>
                  </c:pt>
                  <c:pt idx="469">
                    <c:v>4.0000000000000002E-4</c:v>
                  </c:pt>
                  <c:pt idx="470">
                    <c:v>2.0000000000000001E-4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5.0000000000000001E-4</c:v>
                  </c:pt>
                  <c:pt idx="474">
                    <c:v>2.0000000000000001E-4</c:v>
                  </c:pt>
                  <c:pt idx="475">
                    <c:v>2.9999999999999997E-4</c:v>
                  </c:pt>
                  <c:pt idx="476">
                    <c:v>2.9999999999999997E-4</c:v>
                  </c:pt>
                  <c:pt idx="477">
                    <c:v>0</c:v>
                  </c:pt>
                  <c:pt idx="478">
                    <c:v>2.9999999999999997E-4</c:v>
                  </c:pt>
                  <c:pt idx="479">
                    <c:v>2.9999999999999997E-4</c:v>
                  </c:pt>
                  <c:pt idx="480">
                    <c:v>2.0000000000000001E-4</c:v>
                  </c:pt>
                  <c:pt idx="481">
                    <c:v>5.0000000000000001E-4</c:v>
                  </c:pt>
                  <c:pt idx="482">
                    <c:v>2.9999999999999997E-4</c:v>
                  </c:pt>
                  <c:pt idx="483">
                    <c:v>5.0000000000000001E-4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4.0000000000000002E-4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5.9999999999999995E-4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2.0000000000000001E-4</c:v>
                  </c:pt>
                  <c:pt idx="493">
                    <c:v>2.0000000000000001E-4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2.0000000000000001E-4</c:v>
                  </c:pt>
                  <c:pt idx="498">
                    <c:v>2.9999999999999997E-4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1E-4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1E-4</c:v>
                  </c:pt>
                  <c:pt idx="511">
                    <c:v>2.0000000000000001E-4</c:v>
                  </c:pt>
                  <c:pt idx="512">
                    <c:v>1E-4</c:v>
                  </c:pt>
                  <c:pt idx="513">
                    <c:v>2.0000000000000001E-4</c:v>
                  </c:pt>
                  <c:pt idx="514">
                    <c:v>1E-4</c:v>
                  </c:pt>
                  <c:pt idx="515">
                    <c:v>2.9999999999999997E-4</c:v>
                  </c:pt>
                  <c:pt idx="516">
                    <c:v>2.9999999999999997E-4</c:v>
                  </c:pt>
                  <c:pt idx="517">
                    <c:v>2.9999999999999997E-4</c:v>
                  </c:pt>
                  <c:pt idx="518">
                    <c:v>2.0000000000000001E-4</c:v>
                  </c:pt>
                  <c:pt idx="519">
                    <c:v>0</c:v>
                  </c:pt>
                  <c:pt idx="520">
                    <c:v>2.0000000000000001E-4</c:v>
                  </c:pt>
                  <c:pt idx="521">
                    <c:v>2.0000000000000001E-4</c:v>
                  </c:pt>
                  <c:pt idx="522">
                    <c:v>2.9999999999999997E-4</c:v>
                  </c:pt>
                  <c:pt idx="523">
                    <c:v>2E-3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1E-4</c:v>
                  </c:pt>
                  <c:pt idx="527">
                    <c:v>1E-4</c:v>
                  </c:pt>
                  <c:pt idx="528">
                    <c:v>1E-4</c:v>
                  </c:pt>
                  <c:pt idx="529">
                    <c:v>4.0000000000000002E-4</c:v>
                  </c:pt>
                  <c:pt idx="530">
                    <c:v>2.0000000000000001E-4</c:v>
                  </c:pt>
                  <c:pt idx="531">
                    <c:v>1E-4</c:v>
                  </c:pt>
                  <c:pt idx="532">
                    <c:v>1E-4</c:v>
                  </c:pt>
                  <c:pt idx="533">
                    <c:v>2.9999999999999997E-4</c:v>
                  </c:pt>
                  <c:pt idx="534">
                    <c:v>2.0000000000000001E-4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0</c:v>
                  </c:pt>
                  <c:pt idx="540">
                    <c:v>4.0000000000000002E-4</c:v>
                  </c:pt>
                  <c:pt idx="541">
                    <c:v>3.0000000000000003E-4</c:v>
                  </c:pt>
                  <c:pt idx="542">
                    <c:v>4.8000000000000001E-5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2.9999999999999997E-4</c:v>
                  </c:pt>
                  <c:pt idx="547">
                    <c:v>0</c:v>
                  </c:pt>
                  <c:pt idx="548">
                    <c:v>4.0000000000000002E-4</c:v>
                  </c:pt>
                  <c:pt idx="549">
                    <c:v>0</c:v>
                  </c:pt>
                  <c:pt idx="550">
                    <c:v>1E-4</c:v>
                  </c:pt>
                  <c:pt idx="551">
                    <c:v>1E-4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4.0000000000000002E-4</c:v>
                  </c:pt>
                  <c:pt idx="555">
                    <c:v>1E-4</c:v>
                  </c:pt>
                  <c:pt idx="556">
                    <c:v>1E-3</c:v>
                  </c:pt>
                  <c:pt idx="557">
                    <c:v>0</c:v>
                  </c:pt>
                  <c:pt idx="558">
                    <c:v>2.0000000000000001E-4</c:v>
                  </c:pt>
                  <c:pt idx="559">
                    <c:v>2.9999999999999997E-4</c:v>
                  </c:pt>
                  <c:pt idx="560">
                    <c:v>2.0000000000000001E-4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5.0000000000000001E-4</c:v>
                  </c:pt>
                  <c:pt idx="564">
                    <c:v>1E-4</c:v>
                  </c:pt>
                  <c:pt idx="565">
                    <c:v>1E-4</c:v>
                  </c:pt>
                  <c:pt idx="566">
                    <c:v>1E-4</c:v>
                  </c:pt>
                  <c:pt idx="567">
                    <c:v>2.0000000000000001E-4</c:v>
                  </c:pt>
                  <c:pt idx="568">
                    <c:v>1E-4</c:v>
                  </c:pt>
                  <c:pt idx="569">
                    <c:v>0</c:v>
                  </c:pt>
                  <c:pt idx="570">
                    <c:v>2E-3</c:v>
                  </c:pt>
                  <c:pt idx="571">
                    <c:v>1E-4</c:v>
                  </c:pt>
                  <c:pt idx="572">
                    <c:v>1E-3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2.0999999999999999E-3</c:v>
                  </c:pt>
                  <c:pt idx="577">
                    <c:v>1.9E-3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1E-4</c:v>
                  </c:pt>
                  <c:pt idx="582">
                    <c:v>2.9999999999999997E-4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2.0000000000000001E-4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2.0000000000000001E-4</c:v>
                  </c:pt>
                  <c:pt idx="592">
                    <c:v>1E-4</c:v>
                  </c:pt>
                  <c:pt idx="593">
                    <c:v>0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2.9999999999999997E-4</c:v>
                  </c:pt>
                  <c:pt idx="597">
                    <c:v>2.9999999999999997E-4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2.0000000000000001E-4</c:v>
                  </c:pt>
                  <c:pt idx="605">
                    <c:v>2.0000000000000001E-4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5.9999999999999995E-4</c:v>
                  </c:pt>
                  <c:pt idx="609">
                    <c:v>2.0000000000000001E-4</c:v>
                  </c:pt>
                  <c:pt idx="610">
                    <c:v>2.9999999999999997E-4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0</c:v>
                  </c:pt>
                  <c:pt idx="614">
                    <c:v>2.9999999999999997E-4</c:v>
                  </c:pt>
                  <c:pt idx="615">
                    <c:v>2.0000000000000001E-4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2.0000000000000001E-4</c:v>
                  </c:pt>
                  <c:pt idx="624">
                    <c:v>2.9999999999999997E-4</c:v>
                  </c:pt>
                  <c:pt idx="625">
                    <c:v>1E-4</c:v>
                  </c:pt>
                  <c:pt idx="626">
                    <c:v>2.0000000000000001E-4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1E-4</c:v>
                  </c:pt>
                  <c:pt idx="630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52">
                  <c:v>-1.4552119995641988E-2</c:v>
                </c:pt>
                <c:pt idx="477">
                  <c:v>-1.4301569994131569E-2</c:v>
                </c:pt>
                <c:pt idx="519">
                  <c:v>-2.0533259994408581E-2</c:v>
                </c:pt>
                <c:pt idx="54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5-4DDD-9809-81434C22A93B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15-4DDD-9809-81434C22A93B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8">
                  <c:v>-1.8724919995293021E-2</c:v>
                </c:pt>
                <c:pt idx="330">
                  <c:v>-1.9185520002793055E-2</c:v>
                </c:pt>
                <c:pt idx="331">
                  <c:v>-1.7387864994816482E-2</c:v>
                </c:pt>
                <c:pt idx="332">
                  <c:v>-1.8810659996233881E-2</c:v>
                </c:pt>
                <c:pt idx="335">
                  <c:v>-1.7684580001514405E-2</c:v>
                </c:pt>
                <c:pt idx="336">
                  <c:v>-1.7684580001514405E-2</c:v>
                </c:pt>
                <c:pt idx="345">
                  <c:v>-1.755296499322867E-2</c:v>
                </c:pt>
                <c:pt idx="351">
                  <c:v>-1.7963940001209266E-2</c:v>
                </c:pt>
                <c:pt idx="353">
                  <c:v>-1.7941049998626113E-2</c:v>
                </c:pt>
                <c:pt idx="356">
                  <c:v>-1.8493769995984621E-2</c:v>
                </c:pt>
                <c:pt idx="359">
                  <c:v>-1.8783449995680712E-2</c:v>
                </c:pt>
                <c:pt idx="360">
                  <c:v>-1.7235314997378737E-2</c:v>
                </c:pt>
                <c:pt idx="361">
                  <c:v>-1.7436814996472094E-2</c:v>
                </c:pt>
                <c:pt idx="362">
                  <c:v>-1.8021709998720326E-2</c:v>
                </c:pt>
                <c:pt idx="363">
                  <c:v>-1.7795724997995421E-2</c:v>
                </c:pt>
                <c:pt idx="364">
                  <c:v>-1.8417769999359734E-2</c:v>
                </c:pt>
                <c:pt idx="365">
                  <c:v>-1.8417769999359734E-2</c:v>
                </c:pt>
                <c:pt idx="366">
                  <c:v>-1.8217769997136202E-2</c:v>
                </c:pt>
                <c:pt idx="367">
                  <c:v>-1.7706604994600639E-2</c:v>
                </c:pt>
                <c:pt idx="368">
                  <c:v>-1.7396189999999478E-2</c:v>
                </c:pt>
                <c:pt idx="369">
                  <c:v>-1.7374030001519714E-2</c:v>
                </c:pt>
                <c:pt idx="370">
                  <c:v>-1.7344029998639598E-2</c:v>
                </c:pt>
                <c:pt idx="371">
                  <c:v>-1.6674029997375328E-2</c:v>
                </c:pt>
                <c:pt idx="372">
                  <c:v>-1.6644030001771171E-2</c:v>
                </c:pt>
                <c:pt idx="373">
                  <c:v>-1.7932209993887227E-2</c:v>
                </c:pt>
                <c:pt idx="374">
                  <c:v>-1.770629999373341E-2</c:v>
                </c:pt>
                <c:pt idx="375">
                  <c:v>-1.7676299998129252E-2</c:v>
                </c:pt>
                <c:pt idx="376">
                  <c:v>-1.7606299996259622E-2</c:v>
                </c:pt>
                <c:pt idx="377">
                  <c:v>-1.7606299996259622E-2</c:v>
                </c:pt>
                <c:pt idx="378">
                  <c:v>-1.7576299993379507E-2</c:v>
                </c:pt>
                <c:pt idx="379">
                  <c:v>-1.7576299993379507E-2</c:v>
                </c:pt>
                <c:pt idx="380">
                  <c:v>-1.6699834995961282E-2</c:v>
                </c:pt>
                <c:pt idx="381">
                  <c:v>-1.7104239996115211E-2</c:v>
                </c:pt>
                <c:pt idx="382">
                  <c:v>-1.7561649998242501E-2</c:v>
                </c:pt>
                <c:pt idx="383">
                  <c:v>-1.4604144998884294E-2</c:v>
                </c:pt>
                <c:pt idx="384">
                  <c:v>-1.7359960002067965E-2</c:v>
                </c:pt>
                <c:pt idx="385">
                  <c:v>-1.3502454996341839E-2</c:v>
                </c:pt>
                <c:pt idx="386">
                  <c:v>-1.6298515001835767E-2</c:v>
                </c:pt>
                <c:pt idx="387">
                  <c:v>-1.9173734996002167E-2</c:v>
                </c:pt>
                <c:pt idx="388">
                  <c:v>-1.5908349996607285E-2</c:v>
                </c:pt>
                <c:pt idx="389">
                  <c:v>-1.6295684996293858E-2</c:v>
                </c:pt>
                <c:pt idx="390">
                  <c:v>-1.6169700000318699E-2</c:v>
                </c:pt>
                <c:pt idx="391">
                  <c:v>-1.5949904998706188E-2</c:v>
                </c:pt>
                <c:pt idx="392">
                  <c:v>-1.6123919995152391E-2</c:v>
                </c:pt>
                <c:pt idx="393">
                  <c:v>-1.7197934997966513E-2</c:v>
                </c:pt>
                <c:pt idx="401">
                  <c:v>-1.6302529998938553E-2</c:v>
                </c:pt>
                <c:pt idx="405">
                  <c:v>-1.5256844999385066E-2</c:v>
                </c:pt>
                <c:pt idx="406">
                  <c:v>-1.4556844995240681E-2</c:v>
                </c:pt>
                <c:pt idx="407">
                  <c:v>-1.3556844998674933E-2</c:v>
                </c:pt>
                <c:pt idx="408">
                  <c:v>-1.3556844998674933E-2</c:v>
                </c:pt>
                <c:pt idx="409">
                  <c:v>-1.663085999462055E-2</c:v>
                </c:pt>
                <c:pt idx="410">
                  <c:v>-1.5030859998660162E-2</c:v>
                </c:pt>
                <c:pt idx="411">
                  <c:v>-1.5393804998893756E-2</c:v>
                </c:pt>
                <c:pt idx="412">
                  <c:v>-1.6032359999371693E-2</c:v>
                </c:pt>
                <c:pt idx="418">
                  <c:v>-1.597869999386603E-2</c:v>
                </c:pt>
                <c:pt idx="420">
                  <c:v>-1.614623999921605E-2</c:v>
                </c:pt>
                <c:pt idx="421">
                  <c:v>-1.5927279993775301E-2</c:v>
                </c:pt>
                <c:pt idx="423">
                  <c:v>-1.5521649998845533E-2</c:v>
                </c:pt>
                <c:pt idx="427">
                  <c:v>-1.4016114997502882E-2</c:v>
                </c:pt>
                <c:pt idx="431">
                  <c:v>-1.5615270000125747E-2</c:v>
                </c:pt>
                <c:pt idx="432">
                  <c:v>-1.4337314998556394E-2</c:v>
                </c:pt>
                <c:pt idx="444">
                  <c:v>-1.3766395000857301E-2</c:v>
                </c:pt>
                <c:pt idx="452">
                  <c:v>-1.548919000197202E-2</c:v>
                </c:pt>
                <c:pt idx="455">
                  <c:v>-1.4204854996933136E-2</c:v>
                </c:pt>
                <c:pt idx="459">
                  <c:v>-1.4863860000332352E-2</c:v>
                </c:pt>
                <c:pt idx="461">
                  <c:v>-1.542211500054691E-2</c:v>
                </c:pt>
                <c:pt idx="462">
                  <c:v>-1.509612999507226E-2</c:v>
                </c:pt>
                <c:pt idx="484">
                  <c:v>-1.4931959995010402E-2</c:v>
                </c:pt>
                <c:pt idx="485">
                  <c:v>-1.4881959999911487E-2</c:v>
                </c:pt>
                <c:pt idx="486">
                  <c:v>-1.4781959995161742E-2</c:v>
                </c:pt>
                <c:pt idx="487">
                  <c:v>-1.4731960000062827E-2</c:v>
                </c:pt>
                <c:pt idx="488">
                  <c:v>-1.4631959995313082E-2</c:v>
                </c:pt>
                <c:pt idx="489">
                  <c:v>-1.4581960000214167E-2</c:v>
                </c:pt>
                <c:pt idx="490">
                  <c:v>-1.587209999706829E-2</c:v>
                </c:pt>
                <c:pt idx="491">
                  <c:v>-1.587209999706829E-2</c:v>
                </c:pt>
                <c:pt idx="499">
                  <c:v>-1.5343675004260149E-2</c:v>
                </c:pt>
                <c:pt idx="500">
                  <c:v>-1.5343675004260149E-2</c:v>
                </c:pt>
                <c:pt idx="501">
                  <c:v>-1.5931854999507777E-2</c:v>
                </c:pt>
                <c:pt idx="509">
                  <c:v>-1.4773504997720011E-2</c:v>
                </c:pt>
                <c:pt idx="510">
                  <c:v>-1.4773504997720011E-2</c:v>
                </c:pt>
                <c:pt idx="523">
                  <c:v>-1.5890669994405471E-2</c:v>
                </c:pt>
                <c:pt idx="524">
                  <c:v>-1.5217405001749285E-2</c:v>
                </c:pt>
                <c:pt idx="525">
                  <c:v>-1.5491419995669276E-2</c:v>
                </c:pt>
                <c:pt idx="526">
                  <c:v>-1.5250424992700573E-2</c:v>
                </c:pt>
                <c:pt idx="527">
                  <c:v>-1.5250424992700573E-2</c:v>
                </c:pt>
                <c:pt idx="528">
                  <c:v>-1.583381999807898E-2</c:v>
                </c:pt>
                <c:pt idx="529">
                  <c:v>-1.5388039995741565E-2</c:v>
                </c:pt>
                <c:pt idx="530">
                  <c:v>-1.6658114996971563E-2</c:v>
                </c:pt>
                <c:pt idx="531">
                  <c:v>-1.6293374996166676E-2</c:v>
                </c:pt>
                <c:pt idx="532">
                  <c:v>-1.8066149998048786E-2</c:v>
                </c:pt>
                <c:pt idx="533">
                  <c:v>-1.8350165097217541E-2</c:v>
                </c:pt>
                <c:pt idx="534">
                  <c:v>-1.5464855001482647E-2</c:v>
                </c:pt>
                <c:pt idx="535">
                  <c:v>-1.6216730000451207E-2</c:v>
                </c:pt>
                <c:pt idx="536">
                  <c:v>-1.6593089996604249E-2</c:v>
                </c:pt>
                <c:pt idx="537">
                  <c:v>-1.5947405001497827E-2</c:v>
                </c:pt>
                <c:pt idx="538">
                  <c:v>-1.590162499633152E-2</c:v>
                </c:pt>
                <c:pt idx="539">
                  <c:v>-1.6596839996054769E-2</c:v>
                </c:pt>
                <c:pt idx="540">
                  <c:v>-1.6596839996054769E-2</c:v>
                </c:pt>
                <c:pt idx="541">
                  <c:v>-1.4670854994619731E-2</c:v>
                </c:pt>
                <c:pt idx="542">
                  <c:v>-1.6020930001104716E-2</c:v>
                </c:pt>
                <c:pt idx="543">
                  <c:v>-1.5040929996757768E-2</c:v>
                </c:pt>
                <c:pt idx="544">
                  <c:v>-1.4990930001658853E-2</c:v>
                </c:pt>
                <c:pt idx="546">
                  <c:v>-1.7871609998110216E-2</c:v>
                </c:pt>
                <c:pt idx="547">
                  <c:v>-1.7851609998615459E-2</c:v>
                </c:pt>
                <c:pt idx="548">
                  <c:v>-1.6916224994929507E-2</c:v>
                </c:pt>
                <c:pt idx="549">
                  <c:v>-1.688622499932535E-2</c:v>
                </c:pt>
                <c:pt idx="550">
                  <c:v>-1.7963240003155079E-2</c:v>
                </c:pt>
                <c:pt idx="551">
                  <c:v>-1.7359375000523869E-2</c:v>
                </c:pt>
                <c:pt idx="552">
                  <c:v>-1.8681250003282912E-2</c:v>
                </c:pt>
                <c:pt idx="553">
                  <c:v>-1.8681250003282912E-2</c:v>
                </c:pt>
                <c:pt idx="554">
                  <c:v>-1.8651250000402797E-2</c:v>
                </c:pt>
                <c:pt idx="555">
                  <c:v>-1.8745789995591622E-2</c:v>
                </c:pt>
                <c:pt idx="556">
                  <c:v>-1.8196819997683633E-2</c:v>
                </c:pt>
                <c:pt idx="557">
                  <c:v>-1.8276180111570284E-2</c:v>
                </c:pt>
                <c:pt idx="558">
                  <c:v>-1.8746900001133326E-2</c:v>
                </c:pt>
                <c:pt idx="559">
                  <c:v>-1.8857030001527164E-2</c:v>
                </c:pt>
                <c:pt idx="560">
                  <c:v>-1.9282169996586163E-2</c:v>
                </c:pt>
                <c:pt idx="561">
                  <c:v>-1.9151399996189866E-2</c:v>
                </c:pt>
                <c:pt idx="562">
                  <c:v>-1.9151399996189866E-2</c:v>
                </c:pt>
                <c:pt idx="563">
                  <c:v>-1.9537984997441527E-2</c:v>
                </c:pt>
                <c:pt idx="564">
                  <c:v>-1.8711155003984459E-2</c:v>
                </c:pt>
                <c:pt idx="565">
                  <c:v>-1.8711155003984459E-2</c:v>
                </c:pt>
                <c:pt idx="566">
                  <c:v>-1.9202240000595339E-2</c:v>
                </c:pt>
                <c:pt idx="567">
                  <c:v>-1.9071374998020474E-2</c:v>
                </c:pt>
                <c:pt idx="568">
                  <c:v>-1.9675114999699872E-2</c:v>
                </c:pt>
                <c:pt idx="569">
                  <c:v>-2.0127834999584593E-2</c:v>
                </c:pt>
                <c:pt idx="570">
                  <c:v>-2.0607290003681555E-2</c:v>
                </c:pt>
                <c:pt idx="571">
                  <c:v>-2.0015919995785225E-2</c:v>
                </c:pt>
                <c:pt idx="572">
                  <c:v>-1.8915919994469732E-2</c:v>
                </c:pt>
                <c:pt idx="573">
                  <c:v>-1.9996970004285686E-2</c:v>
                </c:pt>
                <c:pt idx="574">
                  <c:v>-2.0787494999240153E-2</c:v>
                </c:pt>
                <c:pt idx="575">
                  <c:v>-2.1684209998056758E-2</c:v>
                </c:pt>
                <c:pt idx="576">
                  <c:v>-1.9714884998393245E-2</c:v>
                </c:pt>
                <c:pt idx="577">
                  <c:v>-1.9788899997365661E-2</c:v>
                </c:pt>
                <c:pt idx="578">
                  <c:v>-2.1212994994129986E-2</c:v>
                </c:pt>
                <c:pt idx="579">
                  <c:v>-2.2430159995565191E-2</c:v>
                </c:pt>
                <c:pt idx="580">
                  <c:v>-2.1620685001835227E-2</c:v>
                </c:pt>
                <c:pt idx="581">
                  <c:v>-2.122452999901725E-2</c:v>
                </c:pt>
                <c:pt idx="582">
                  <c:v>-2.1298544997989666E-2</c:v>
                </c:pt>
                <c:pt idx="583">
                  <c:v>-2.1470964995387476E-2</c:v>
                </c:pt>
                <c:pt idx="584">
                  <c:v>-2.1621244995913003E-2</c:v>
                </c:pt>
                <c:pt idx="585">
                  <c:v>-2.3679500001890119E-2</c:v>
                </c:pt>
                <c:pt idx="586">
                  <c:v>-2.1479499999259133E-2</c:v>
                </c:pt>
                <c:pt idx="587">
                  <c:v>-2.1770024999568705E-2</c:v>
                </c:pt>
                <c:pt idx="588">
                  <c:v>-2.3016174993244931E-2</c:v>
                </c:pt>
                <c:pt idx="589">
                  <c:v>-2.2923949996766169E-2</c:v>
                </c:pt>
                <c:pt idx="590">
                  <c:v>-2.3281359994143713E-2</c:v>
                </c:pt>
                <c:pt idx="591">
                  <c:v>-2.3922164997202344E-2</c:v>
                </c:pt>
                <c:pt idx="592">
                  <c:v>-2.2744959998817649E-2</c:v>
                </c:pt>
                <c:pt idx="593">
                  <c:v>-2.3918974999105558E-2</c:v>
                </c:pt>
                <c:pt idx="594">
                  <c:v>-2.3630700001376681E-2</c:v>
                </c:pt>
                <c:pt idx="595">
                  <c:v>-2.4840735000907443E-2</c:v>
                </c:pt>
                <c:pt idx="596">
                  <c:v>-2.6145879994146526E-2</c:v>
                </c:pt>
                <c:pt idx="597">
                  <c:v>-2.6145879994146526E-2</c:v>
                </c:pt>
                <c:pt idx="598">
                  <c:v>-2.6182839996181428E-2</c:v>
                </c:pt>
                <c:pt idx="599">
                  <c:v>-2.6598504991852678E-2</c:v>
                </c:pt>
                <c:pt idx="600">
                  <c:v>-2.6036025003122631E-2</c:v>
                </c:pt>
                <c:pt idx="601">
                  <c:v>-2.8930194996064529E-2</c:v>
                </c:pt>
                <c:pt idx="602">
                  <c:v>-2.8908899999805726E-2</c:v>
                </c:pt>
                <c:pt idx="603">
                  <c:v>-2.9778129995975178E-2</c:v>
                </c:pt>
                <c:pt idx="604">
                  <c:v>-2.9381975000433158E-2</c:v>
                </c:pt>
                <c:pt idx="605">
                  <c:v>-3.0686939993756823E-2</c:v>
                </c:pt>
                <c:pt idx="606">
                  <c:v>-3.2825485002831556E-2</c:v>
                </c:pt>
                <c:pt idx="607">
                  <c:v>-3.3833174995379522E-2</c:v>
                </c:pt>
                <c:pt idx="608">
                  <c:v>-3.2562160005909391E-2</c:v>
                </c:pt>
                <c:pt idx="609">
                  <c:v>-3.6310939998656977E-2</c:v>
                </c:pt>
                <c:pt idx="610">
                  <c:v>-3.3710939998854883E-2</c:v>
                </c:pt>
                <c:pt idx="611">
                  <c:v>-3.3836080001492519E-2</c:v>
                </c:pt>
                <c:pt idx="612">
                  <c:v>-3.3917130000190809E-2</c:v>
                </c:pt>
                <c:pt idx="613">
                  <c:v>-3.0522569999448024E-2</c:v>
                </c:pt>
                <c:pt idx="614">
                  <c:v>-3.3532795001519844E-2</c:v>
                </c:pt>
                <c:pt idx="615">
                  <c:v>-3.4665064995351713E-2</c:v>
                </c:pt>
                <c:pt idx="616">
                  <c:v>-3.6790005004149862E-2</c:v>
                </c:pt>
                <c:pt idx="617">
                  <c:v>-3.7624620003043674E-2</c:v>
                </c:pt>
                <c:pt idx="618">
                  <c:v>-3.882996499305591E-2</c:v>
                </c:pt>
                <c:pt idx="619">
                  <c:v>-4.9052009999286383E-2</c:v>
                </c:pt>
                <c:pt idx="620">
                  <c:v>-3.7893469998380169E-2</c:v>
                </c:pt>
                <c:pt idx="621">
                  <c:v>-3.7391029996797442E-2</c:v>
                </c:pt>
                <c:pt idx="622">
                  <c:v>-3.8410635002946947E-2</c:v>
                </c:pt>
                <c:pt idx="623">
                  <c:v>-4.0485294994141441E-2</c:v>
                </c:pt>
                <c:pt idx="624">
                  <c:v>-4.1085855002165772E-2</c:v>
                </c:pt>
                <c:pt idx="625">
                  <c:v>-4.2409769994264934E-2</c:v>
                </c:pt>
                <c:pt idx="626">
                  <c:v>-4.835384979378432E-2</c:v>
                </c:pt>
                <c:pt idx="627">
                  <c:v>-4.5860410005843733E-2</c:v>
                </c:pt>
                <c:pt idx="628">
                  <c:v>-4.5608249994984362E-2</c:v>
                </c:pt>
                <c:pt idx="629">
                  <c:v>-4.6516880000126548E-2</c:v>
                </c:pt>
                <c:pt idx="630">
                  <c:v>-4.5131045000744052E-2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5-4DDD-9809-81434C22A93B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  <c:pt idx="321">
                  <c:v>-1.9579329782573041E-2</c:v>
                </c:pt>
                <c:pt idx="322">
                  <c:v>-1.9323420085129328E-2</c:v>
                </c:pt>
                <c:pt idx="323">
                  <c:v>-1.8869854895456228E-2</c:v>
                </c:pt>
                <c:pt idx="324">
                  <c:v>-1.8313944776309654E-2</c:v>
                </c:pt>
                <c:pt idx="325">
                  <c:v>-1.8658034990949091E-2</c:v>
                </c:pt>
                <c:pt idx="326">
                  <c:v>-1.9202124865842052E-2</c:v>
                </c:pt>
                <c:pt idx="327">
                  <c:v>-1.8546214909292758E-2</c:v>
                </c:pt>
                <c:pt idx="329">
                  <c:v>-1.851544484088663E-2</c:v>
                </c:pt>
                <c:pt idx="333">
                  <c:v>-1.8653904837265145E-2</c:v>
                </c:pt>
                <c:pt idx="334">
                  <c:v>-1.8488519825041294E-2</c:v>
                </c:pt>
                <c:pt idx="337">
                  <c:v>-1.8281390126503538E-2</c:v>
                </c:pt>
                <c:pt idx="338">
                  <c:v>-1.8851465130865108E-2</c:v>
                </c:pt>
                <c:pt idx="339">
                  <c:v>-1.8395554841845296E-2</c:v>
                </c:pt>
                <c:pt idx="340">
                  <c:v>-1.7839645181084052E-2</c:v>
                </c:pt>
                <c:pt idx="341">
                  <c:v>-1.8513659793825354E-2</c:v>
                </c:pt>
                <c:pt idx="342">
                  <c:v>-1.8383735055977013E-2</c:v>
                </c:pt>
                <c:pt idx="343">
                  <c:v>-1.8874260000302456E-2</c:v>
                </c:pt>
                <c:pt idx="344">
                  <c:v>-1.8618349829921499E-2</c:v>
                </c:pt>
                <c:pt idx="346">
                  <c:v>-1.891122021334013E-2</c:v>
                </c:pt>
                <c:pt idx="347">
                  <c:v>-1.8357655200816225E-2</c:v>
                </c:pt>
                <c:pt idx="348">
                  <c:v>-1.8401744986476842E-2</c:v>
                </c:pt>
                <c:pt idx="349">
                  <c:v>-1.8345834949286655E-2</c:v>
                </c:pt>
                <c:pt idx="350">
                  <c:v>-1.8419850115606096E-2</c:v>
                </c:pt>
                <c:pt idx="354">
                  <c:v>-1.890559012099402E-2</c:v>
                </c:pt>
                <c:pt idx="355">
                  <c:v>-1.8049680038529914E-2</c:v>
                </c:pt>
                <c:pt idx="357">
                  <c:v>-1.8581950134830549E-2</c:v>
                </c:pt>
                <c:pt idx="358">
                  <c:v>-1.7740204944857396E-2</c:v>
                </c:pt>
                <c:pt idx="394">
                  <c:v>-1.4862475167319644E-2</c:v>
                </c:pt>
                <c:pt idx="395">
                  <c:v>-1.5306565204809885E-2</c:v>
                </c:pt>
                <c:pt idx="396">
                  <c:v>-1.5450654827873223E-2</c:v>
                </c:pt>
                <c:pt idx="397">
                  <c:v>-1.6697090017260052E-2</c:v>
                </c:pt>
                <c:pt idx="398">
                  <c:v>-1.5243525129335467E-2</c:v>
                </c:pt>
                <c:pt idx="399">
                  <c:v>-1.5687615174101666E-2</c:v>
                </c:pt>
                <c:pt idx="400">
                  <c:v>-1.5131705054955091E-2</c:v>
                </c:pt>
                <c:pt idx="402">
                  <c:v>-1.5168664802331477E-2</c:v>
                </c:pt>
                <c:pt idx="403">
                  <c:v>-1.5312754891056102E-2</c:v>
                </c:pt>
                <c:pt idx="404">
                  <c:v>-1.5656845105695538E-2</c:v>
                </c:pt>
                <c:pt idx="413">
                  <c:v>-1.5174854954238981E-2</c:v>
                </c:pt>
                <c:pt idx="414">
                  <c:v>-1.546303513168823E-2</c:v>
                </c:pt>
                <c:pt idx="415">
                  <c:v>-1.6497649943630677E-2</c:v>
                </c:pt>
                <c:pt idx="416">
                  <c:v>-1.523226493736729E-2</c:v>
                </c:pt>
                <c:pt idx="417">
                  <c:v>-1.5620444937667344E-2</c:v>
                </c:pt>
                <c:pt idx="419">
                  <c:v>-1.6222789956373163E-2</c:v>
                </c:pt>
                <c:pt idx="422">
                  <c:v>-1.415157520386856E-2</c:v>
                </c:pt>
                <c:pt idx="424">
                  <c:v>-1.398384508502204E-2</c:v>
                </c:pt>
                <c:pt idx="425">
                  <c:v>-1.4227935003873426E-2</c:v>
                </c:pt>
                <c:pt idx="426">
                  <c:v>-1.5342099883127958E-2</c:v>
                </c:pt>
                <c:pt idx="428">
                  <c:v>-1.4986189889896195E-2</c:v>
                </c:pt>
                <c:pt idx="429">
                  <c:v>-1.5562549771857448E-2</c:v>
                </c:pt>
                <c:pt idx="430">
                  <c:v>-1.484125510614831E-2</c:v>
                </c:pt>
                <c:pt idx="433">
                  <c:v>-1.4811330198426731E-2</c:v>
                </c:pt>
                <c:pt idx="434">
                  <c:v>-1.438534480985254E-2</c:v>
                </c:pt>
                <c:pt idx="435">
                  <c:v>-1.5355420073319692E-2</c:v>
                </c:pt>
                <c:pt idx="436">
                  <c:v>-1.5043599865748547E-2</c:v>
                </c:pt>
                <c:pt idx="437">
                  <c:v>-1.537586983613437E-2</c:v>
                </c:pt>
                <c:pt idx="438">
                  <c:v>-1.4445945060288068E-2</c:v>
                </c:pt>
                <c:pt idx="439">
                  <c:v>-1.4990034935181029E-2</c:v>
                </c:pt>
                <c:pt idx="440">
                  <c:v>-1.3978214985399973E-2</c:v>
                </c:pt>
                <c:pt idx="441">
                  <c:v>-1.5348290035035461E-2</c:v>
                </c:pt>
                <c:pt idx="442">
                  <c:v>-1.362230499216821E-2</c:v>
                </c:pt>
                <c:pt idx="443">
                  <c:v>-1.4692380078486167E-2</c:v>
                </c:pt>
                <c:pt idx="445">
                  <c:v>-1.5580560168018565E-2</c:v>
                </c:pt>
                <c:pt idx="446">
                  <c:v>-1.4138815065962262E-2</c:v>
                </c:pt>
                <c:pt idx="447">
                  <c:v>-1.5512829879298806E-2</c:v>
                </c:pt>
                <c:pt idx="448">
                  <c:v>-1.4582905110728461E-2</c:v>
                </c:pt>
                <c:pt idx="449">
                  <c:v>-1.5256920181855094E-2</c:v>
                </c:pt>
                <c:pt idx="450">
                  <c:v>-1.3426995079498738E-2</c:v>
                </c:pt>
                <c:pt idx="451">
                  <c:v>-1.550101010070648E-2</c:v>
                </c:pt>
                <c:pt idx="453">
                  <c:v>-1.4052134960365947E-2</c:v>
                </c:pt>
                <c:pt idx="454">
                  <c:v>-1.4296224879217334E-2</c:v>
                </c:pt>
                <c:pt idx="456">
                  <c:v>-1.3833185010298621E-2</c:v>
                </c:pt>
                <c:pt idx="457">
                  <c:v>-1.4907199874869548E-2</c:v>
                </c:pt>
                <c:pt idx="458">
                  <c:v>-1.4777275137021206E-2</c:v>
                </c:pt>
                <c:pt idx="460">
                  <c:v>-1.5500070214329753E-2</c:v>
                </c:pt>
                <c:pt idx="463">
                  <c:v>-1.5270145180693362E-2</c:v>
                </c:pt>
                <c:pt idx="464">
                  <c:v>-1.5044159925309941E-2</c:v>
                </c:pt>
                <c:pt idx="465">
                  <c:v>-1.4258324772526976E-2</c:v>
                </c:pt>
                <c:pt idx="466">
                  <c:v>-1.430241502384888E-2</c:v>
                </c:pt>
                <c:pt idx="467">
                  <c:v>-1.4446505112573504E-2</c:v>
                </c:pt>
                <c:pt idx="468">
                  <c:v>-1.4848850005364511E-2</c:v>
                </c:pt>
                <c:pt idx="469">
                  <c:v>-1.452286491257837E-2</c:v>
                </c:pt>
                <c:pt idx="470">
                  <c:v>-1.5192940220003948E-2</c:v>
                </c:pt>
                <c:pt idx="471">
                  <c:v>-1.4837030219496228E-2</c:v>
                </c:pt>
                <c:pt idx="472">
                  <c:v>-1.4925209805369377E-2</c:v>
                </c:pt>
                <c:pt idx="473">
                  <c:v>-1.4195285155437887E-2</c:v>
                </c:pt>
                <c:pt idx="474">
                  <c:v>-1.4739375030330848E-2</c:v>
                </c:pt>
                <c:pt idx="475">
                  <c:v>-1.4613390070735477E-2</c:v>
                </c:pt>
                <c:pt idx="476">
                  <c:v>-1.4027555043867324E-2</c:v>
                </c:pt>
                <c:pt idx="478">
                  <c:v>-1.427164496271871E-2</c:v>
                </c:pt>
                <c:pt idx="479">
                  <c:v>-1.4515734874294139E-2</c:v>
                </c:pt>
                <c:pt idx="480">
                  <c:v>-1.4359825006977189E-2</c:v>
                </c:pt>
                <c:pt idx="481">
                  <c:v>-1.4203915139660239E-2</c:v>
                </c:pt>
                <c:pt idx="482">
                  <c:v>-1.439444012066815E-2</c:v>
                </c:pt>
                <c:pt idx="483">
                  <c:v>-1.3877834855520632E-2</c:v>
                </c:pt>
                <c:pt idx="492">
                  <c:v>-1.5612249793775845E-2</c:v>
                </c:pt>
                <c:pt idx="493">
                  <c:v>-1.575633988250047E-2</c:v>
                </c:pt>
                <c:pt idx="494">
                  <c:v>-1.6000429801351856E-2</c:v>
                </c:pt>
                <c:pt idx="495">
                  <c:v>-1.5644519808120094E-2</c:v>
                </c:pt>
                <c:pt idx="496">
                  <c:v>-1.500277520972304E-2</c:v>
                </c:pt>
                <c:pt idx="497">
                  <c:v>-1.5581480191031005E-2</c:v>
                </c:pt>
                <c:pt idx="498">
                  <c:v>-1.5425569858052768E-2</c:v>
                </c:pt>
                <c:pt idx="502">
                  <c:v>-1.5582980136969127E-2</c:v>
                </c:pt>
                <c:pt idx="503">
                  <c:v>-1.4953054851503111E-2</c:v>
                </c:pt>
                <c:pt idx="504">
                  <c:v>-1.5627069929905701E-2</c:v>
                </c:pt>
                <c:pt idx="505">
                  <c:v>-1.539714489626931E-2</c:v>
                </c:pt>
                <c:pt idx="506">
                  <c:v>-1.5871159848757088E-2</c:v>
                </c:pt>
                <c:pt idx="507">
                  <c:v>-1.5341234859079123E-2</c:v>
                </c:pt>
                <c:pt idx="508">
                  <c:v>-1.5185324984486215E-2</c:v>
                </c:pt>
                <c:pt idx="511">
                  <c:v>-1.5017594872915652E-2</c:v>
                </c:pt>
                <c:pt idx="512">
                  <c:v>-1.5161684961640276E-2</c:v>
                </c:pt>
                <c:pt idx="513">
                  <c:v>-1.6019940143451095E-2</c:v>
                </c:pt>
                <c:pt idx="514">
                  <c:v>-1.58640298031969E-2</c:v>
                </c:pt>
                <c:pt idx="515">
                  <c:v>-1.5234104990668129E-2</c:v>
                </c:pt>
                <c:pt idx="516">
                  <c:v>-1.5708119935879949E-2</c:v>
                </c:pt>
                <c:pt idx="517">
                  <c:v>-1.5345079904363956E-2</c:v>
                </c:pt>
                <c:pt idx="518">
                  <c:v>-1.5289169867173769E-2</c:v>
                </c:pt>
                <c:pt idx="520">
                  <c:v>-1.5503334878303576E-2</c:v>
                </c:pt>
                <c:pt idx="521">
                  <c:v>-1.5277350081305485E-2</c:v>
                </c:pt>
                <c:pt idx="522">
                  <c:v>-1.5191515136393718E-2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5-4DDD-9809-81434C22A93B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15-4DDD-9809-81434C22A93B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15-4DDD-9809-81434C22A93B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15-4DDD-9809-81434C22A93B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11711</c:v>
                </c:pt>
                <c:pt idx="322">
                  <c:v>11714</c:v>
                </c:pt>
                <c:pt idx="323">
                  <c:v>11728.5</c:v>
                </c:pt>
                <c:pt idx="324">
                  <c:v>11731.5</c:v>
                </c:pt>
                <c:pt idx="325">
                  <c:v>11734.5</c:v>
                </c:pt>
                <c:pt idx="326">
                  <c:v>11737.5</c:v>
                </c:pt>
                <c:pt idx="327">
                  <c:v>11740.5</c:v>
                </c:pt>
                <c:pt idx="328">
                  <c:v>11764</c:v>
                </c:pt>
                <c:pt idx="329">
                  <c:v>11781.5</c:v>
                </c:pt>
                <c:pt idx="330">
                  <c:v>11784</c:v>
                </c:pt>
                <c:pt idx="331">
                  <c:v>11795.5</c:v>
                </c:pt>
                <c:pt idx="332">
                  <c:v>11822</c:v>
                </c:pt>
                <c:pt idx="333">
                  <c:v>11863.5</c:v>
                </c:pt>
                <c:pt idx="334">
                  <c:v>11884</c:v>
                </c:pt>
                <c:pt idx="335">
                  <c:v>11886</c:v>
                </c:pt>
                <c:pt idx="336">
                  <c:v>11886</c:v>
                </c:pt>
                <c:pt idx="337">
                  <c:v>11913</c:v>
                </c:pt>
                <c:pt idx="338">
                  <c:v>11915.5</c:v>
                </c:pt>
                <c:pt idx="339">
                  <c:v>11918.5</c:v>
                </c:pt>
                <c:pt idx="340">
                  <c:v>11921.5</c:v>
                </c:pt>
                <c:pt idx="341">
                  <c:v>11922</c:v>
                </c:pt>
                <c:pt idx="342">
                  <c:v>11924.5</c:v>
                </c:pt>
                <c:pt idx="343">
                  <c:v>11942</c:v>
                </c:pt>
                <c:pt idx="344">
                  <c:v>11945</c:v>
                </c:pt>
                <c:pt idx="345">
                  <c:v>11965.5</c:v>
                </c:pt>
                <c:pt idx="346">
                  <c:v>11974</c:v>
                </c:pt>
                <c:pt idx="347">
                  <c:v>11988.5</c:v>
                </c:pt>
                <c:pt idx="348">
                  <c:v>11991.5</c:v>
                </c:pt>
                <c:pt idx="349">
                  <c:v>11994.5</c:v>
                </c:pt>
                <c:pt idx="350">
                  <c:v>11995</c:v>
                </c:pt>
                <c:pt idx="351">
                  <c:v>11998</c:v>
                </c:pt>
                <c:pt idx="352">
                  <c:v>12004</c:v>
                </c:pt>
                <c:pt idx="353">
                  <c:v>12035</c:v>
                </c:pt>
                <c:pt idx="354">
                  <c:v>12053</c:v>
                </c:pt>
                <c:pt idx="355">
                  <c:v>12056</c:v>
                </c:pt>
                <c:pt idx="356">
                  <c:v>12059</c:v>
                </c:pt>
                <c:pt idx="357">
                  <c:v>12065</c:v>
                </c:pt>
                <c:pt idx="358">
                  <c:v>12073.5</c:v>
                </c:pt>
                <c:pt idx="359">
                  <c:v>12115</c:v>
                </c:pt>
                <c:pt idx="360">
                  <c:v>12710.5</c:v>
                </c:pt>
                <c:pt idx="361">
                  <c:v>12760.5</c:v>
                </c:pt>
                <c:pt idx="362">
                  <c:v>12857</c:v>
                </c:pt>
                <c:pt idx="363">
                  <c:v>12857.5</c:v>
                </c:pt>
                <c:pt idx="364">
                  <c:v>12859</c:v>
                </c:pt>
                <c:pt idx="365">
                  <c:v>12859</c:v>
                </c:pt>
                <c:pt idx="366">
                  <c:v>12859</c:v>
                </c:pt>
                <c:pt idx="367">
                  <c:v>12953.5</c:v>
                </c:pt>
                <c:pt idx="368">
                  <c:v>13073</c:v>
                </c:pt>
                <c:pt idx="369">
                  <c:v>13201</c:v>
                </c:pt>
                <c:pt idx="370">
                  <c:v>13201</c:v>
                </c:pt>
                <c:pt idx="371">
                  <c:v>13201</c:v>
                </c:pt>
                <c:pt idx="372">
                  <c:v>13201</c:v>
                </c:pt>
                <c:pt idx="373">
                  <c:v>13207</c:v>
                </c:pt>
                <c:pt idx="374">
                  <c:v>13210</c:v>
                </c:pt>
                <c:pt idx="375">
                  <c:v>13210</c:v>
                </c:pt>
                <c:pt idx="376">
                  <c:v>13210</c:v>
                </c:pt>
                <c:pt idx="377">
                  <c:v>13210</c:v>
                </c:pt>
                <c:pt idx="378">
                  <c:v>13210</c:v>
                </c:pt>
                <c:pt idx="379">
                  <c:v>13210</c:v>
                </c:pt>
                <c:pt idx="380">
                  <c:v>13794.5</c:v>
                </c:pt>
                <c:pt idx="381">
                  <c:v>14008</c:v>
                </c:pt>
                <c:pt idx="382">
                  <c:v>14055</c:v>
                </c:pt>
                <c:pt idx="383">
                  <c:v>14071.5</c:v>
                </c:pt>
                <c:pt idx="384">
                  <c:v>14132</c:v>
                </c:pt>
                <c:pt idx="385">
                  <c:v>14148.5</c:v>
                </c:pt>
                <c:pt idx="386">
                  <c:v>14150.5</c:v>
                </c:pt>
                <c:pt idx="387">
                  <c:v>14924.5</c:v>
                </c:pt>
                <c:pt idx="388">
                  <c:v>14945</c:v>
                </c:pt>
                <c:pt idx="389">
                  <c:v>14989.5</c:v>
                </c:pt>
                <c:pt idx="390">
                  <c:v>14990</c:v>
                </c:pt>
                <c:pt idx="391">
                  <c:v>15063.5</c:v>
                </c:pt>
                <c:pt idx="392">
                  <c:v>15064</c:v>
                </c:pt>
                <c:pt idx="393">
                  <c:v>15064.5</c:v>
                </c:pt>
                <c:pt idx="394">
                  <c:v>15082.5</c:v>
                </c:pt>
                <c:pt idx="395">
                  <c:v>15085.5</c:v>
                </c:pt>
                <c:pt idx="396">
                  <c:v>15088.5</c:v>
                </c:pt>
                <c:pt idx="397">
                  <c:v>15103</c:v>
                </c:pt>
                <c:pt idx="398">
                  <c:v>15117.5</c:v>
                </c:pt>
                <c:pt idx="399">
                  <c:v>15120.5</c:v>
                </c:pt>
                <c:pt idx="400">
                  <c:v>15123.5</c:v>
                </c:pt>
                <c:pt idx="401">
                  <c:v>15151</c:v>
                </c:pt>
                <c:pt idx="402">
                  <c:v>15155.5</c:v>
                </c:pt>
                <c:pt idx="403">
                  <c:v>15158.5</c:v>
                </c:pt>
                <c:pt idx="404">
                  <c:v>15161.5</c:v>
                </c:pt>
                <c:pt idx="405">
                  <c:v>15161.5</c:v>
                </c:pt>
                <c:pt idx="406">
                  <c:v>15161.5</c:v>
                </c:pt>
                <c:pt idx="407">
                  <c:v>15161.5</c:v>
                </c:pt>
                <c:pt idx="408">
                  <c:v>15161.5</c:v>
                </c:pt>
                <c:pt idx="409">
                  <c:v>15162</c:v>
                </c:pt>
                <c:pt idx="410">
                  <c:v>15162</c:v>
                </c:pt>
                <c:pt idx="411">
                  <c:v>15193.5</c:v>
                </c:pt>
                <c:pt idx="412">
                  <c:v>15212</c:v>
                </c:pt>
                <c:pt idx="413">
                  <c:v>15228.5</c:v>
                </c:pt>
                <c:pt idx="414">
                  <c:v>15234.5</c:v>
                </c:pt>
                <c:pt idx="415">
                  <c:v>15255</c:v>
                </c:pt>
                <c:pt idx="416">
                  <c:v>15275.5</c:v>
                </c:pt>
                <c:pt idx="417">
                  <c:v>15281.5</c:v>
                </c:pt>
                <c:pt idx="418">
                  <c:v>15290</c:v>
                </c:pt>
                <c:pt idx="419">
                  <c:v>15293</c:v>
                </c:pt>
                <c:pt idx="420">
                  <c:v>15408</c:v>
                </c:pt>
                <c:pt idx="421">
                  <c:v>15976</c:v>
                </c:pt>
                <c:pt idx="422">
                  <c:v>16052.5</c:v>
                </c:pt>
                <c:pt idx="423">
                  <c:v>16055</c:v>
                </c:pt>
                <c:pt idx="424">
                  <c:v>16061.5</c:v>
                </c:pt>
                <c:pt idx="425">
                  <c:v>16064.5</c:v>
                </c:pt>
                <c:pt idx="426">
                  <c:v>16070</c:v>
                </c:pt>
                <c:pt idx="427">
                  <c:v>16070.5</c:v>
                </c:pt>
                <c:pt idx="428">
                  <c:v>16073</c:v>
                </c:pt>
                <c:pt idx="429">
                  <c:v>16085</c:v>
                </c:pt>
                <c:pt idx="430">
                  <c:v>16108.5</c:v>
                </c:pt>
                <c:pt idx="431">
                  <c:v>16109</c:v>
                </c:pt>
                <c:pt idx="432">
                  <c:v>16110.5</c:v>
                </c:pt>
                <c:pt idx="433">
                  <c:v>16111</c:v>
                </c:pt>
                <c:pt idx="434">
                  <c:v>16111.5</c:v>
                </c:pt>
                <c:pt idx="435">
                  <c:v>16114</c:v>
                </c:pt>
                <c:pt idx="436">
                  <c:v>16120</c:v>
                </c:pt>
                <c:pt idx="437">
                  <c:v>16129</c:v>
                </c:pt>
                <c:pt idx="438">
                  <c:v>16131.5</c:v>
                </c:pt>
                <c:pt idx="439">
                  <c:v>16134.5</c:v>
                </c:pt>
                <c:pt idx="440">
                  <c:v>16140.5</c:v>
                </c:pt>
                <c:pt idx="441">
                  <c:v>16143</c:v>
                </c:pt>
                <c:pt idx="442">
                  <c:v>16143.5</c:v>
                </c:pt>
                <c:pt idx="443">
                  <c:v>16146</c:v>
                </c:pt>
                <c:pt idx="444">
                  <c:v>16146.5</c:v>
                </c:pt>
                <c:pt idx="445">
                  <c:v>16152</c:v>
                </c:pt>
                <c:pt idx="446">
                  <c:v>16160.5</c:v>
                </c:pt>
                <c:pt idx="447">
                  <c:v>16161</c:v>
                </c:pt>
                <c:pt idx="448">
                  <c:v>16163.5</c:v>
                </c:pt>
                <c:pt idx="449">
                  <c:v>16164</c:v>
                </c:pt>
                <c:pt idx="450">
                  <c:v>16166.5</c:v>
                </c:pt>
                <c:pt idx="451">
                  <c:v>16167</c:v>
                </c:pt>
                <c:pt idx="452">
                  <c:v>16173</c:v>
                </c:pt>
                <c:pt idx="453">
                  <c:v>16204.5</c:v>
                </c:pt>
                <c:pt idx="454">
                  <c:v>16207.5</c:v>
                </c:pt>
                <c:pt idx="455">
                  <c:v>16228.5</c:v>
                </c:pt>
                <c:pt idx="456">
                  <c:v>16239.5</c:v>
                </c:pt>
                <c:pt idx="457">
                  <c:v>16240</c:v>
                </c:pt>
                <c:pt idx="458">
                  <c:v>16242.5</c:v>
                </c:pt>
                <c:pt idx="459">
                  <c:v>16262</c:v>
                </c:pt>
                <c:pt idx="460">
                  <c:v>16269</c:v>
                </c:pt>
                <c:pt idx="461">
                  <c:v>16270.5</c:v>
                </c:pt>
                <c:pt idx="462">
                  <c:v>16271</c:v>
                </c:pt>
                <c:pt idx="463">
                  <c:v>16271.5</c:v>
                </c:pt>
                <c:pt idx="464">
                  <c:v>16272</c:v>
                </c:pt>
                <c:pt idx="465">
                  <c:v>16277.5</c:v>
                </c:pt>
                <c:pt idx="466">
                  <c:v>16280.5</c:v>
                </c:pt>
                <c:pt idx="467">
                  <c:v>16283.5</c:v>
                </c:pt>
                <c:pt idx="468">
                  <c:v>16295</c:v>
                </c:pt>
                <c:pt idx="469">
                  <c:v>16295.5</c:v>
                </c:pt>
                <c:pt idx="470">
                  <c:v>16298</c:v>
                </c:pt>
                <c:pt idx="471">
                  <c:v>16301</c:v>
                </c:pt>
                <c:pt idx="472">
                  <c:v>16307</c:v>
                </c:pt>
                <c:pt idx="473">
                  <c:v>16309.5</c:v>
                </c:pt>
                <c:pt idx="474">
                  <c:v>16312.5</c:v>
                </c:pt>
                <c:pt idx="475">
                  <c:v>16313</c:v>
                </c:pt>
                <c:pt idx="476">
                  <c:v>16318.5</c:v>
                </c:pt>
                <c:pt idx="477">
                  <c:v>16319</c:v>
                </c:pt>
                <c:pt idx="478">
                  <c:v>16321.5</c:v>
                </c:pt>
                <c:pt idx="479">
                  <c:v>16324.5</c:v>
                </c:pt>
                <c:pt idx="480">
                  <c:v>16327.5</c:v>
                </c:pt>
                <c:pt idx="481">
                  <c:v>16330.5</c:v>
                </c:pt>
                <c:pt idx="482">
                  <c:v>16348</c:v>
                </c:pt>
                <c:pt idx="483">
                  <c:v>16394.5</c:v>
                </c:pt>
                <c:pt idx="484">
                  <c:v>16532</c:v>
                </c:pt>
                <c:pt idx="485">
                  <c:v>16532</c:v>
                </c:pt>
                <c:pt idx="486">
                  <c:v>16532</c:v>
                </c:pt>
                <c:pt idx="487">
                  <c:v>16532</c:v>
                </c:pt>
                <c:pt idx="488">
                  <c:v>16532</c:v>
                </c:pt>
                <c:pt idx="489">
                  <c:v>16532</c:v>
                </c:pt>
                <c:pt idx="490">
                  <c:v>17070</c:v>
                </c:pt>
                <c:pt idx="491">
                  <c:v>17070</c:v>
                </c:pt>
                <c:pt idx="492">
                  <c:v>17075</c:v>
                </c:pt>
                <c:pt idx="493">
                  <c:v>17078</c:v>
                </c:pt>
                <c:pt idx="494">
                  <c:v>17081</c:v>
                </c:pt>
                <c:pt idx="495">
                  <c:v>17084</c:v>
                </c:pt>
                <c:pt idx="496">
                  <c:v>17092.5</c:v>
                </c:pt>
                <c:pt idx="497">
                  <c:v>17116</c:v>
                </c:pt>
                <c:pt idx="498">
                  <c:v>17119</c:v>
                </c:pt>
                <c:pt idx="499">
                  <c:v>17122.5</c:v>
                </c:pt>
                <c:pt idx="500">
                  <c:v>17122.5</c:v>
                </c:pt>
                <c:pt idx="501">
                  <c:v>17128.5</c:v>
                </c:pt>
                <c:pt idx="502">
                  <c:v>17166</c:v>
                </c:pt>
                <c:pt idx="503">
                  <c:v>17168.5</c:v>
                </c:pt>
                <c:pt idx="504">
                  <c:v>17169</c:v>
                </c:pt>
                <c:pt idx="505">
                  <c:v>17171.5</c:v>
                </c:pt>
                <c:pt idx="506">
                  <c:v>17172</c:v>
                </c:pt>
                <c:pt idx="507">
                  <c:v>17174.5</c:v>
                </c:pt>
                <c:pt idx="508">
                  <c:v>17177.5</c:v>
                </c:pt>
                <c:pt idx="509">
                  <c:v>17183.5</c:v>
                </c:pt>
                <c:pt idx="510">
                  <c:v>17183.5</c:v>
                </c:pt>
                <c:pt idx="511">
                  <c:v>17186.5</c:v>
                </c:pt>
                <c:pt idx="512">
                  <c:v>17189.5</c:v>
                </c:pt>
                <c:pt idx="513">
                  <c:v>17198</c:v>
                </c:pt>
                <c:pt idx="514">
                  <c:v>17201</c:v>
                </c:pt>
                <c:pt idx="515">
                  <c:v>17203.5</c:v>
                </c:pt>
                <c:pt idx="516">
                  <c:v>17204</c:v>
                </c:pt>
                <c:pt idx="517">
                  <c:v>17236</c:v>
                </c:pt>
                <c:pt idx="518">
                  <c:v>17239</c:v>
                </c:pt>
                <c:pt idx="519">
                  <c:v>17242</c:v>
                </c:pt>
                <c:pt idx="520">
                  <c:v>17244.5</c:v>
                </c:pt>
                <c:pt idx="521">
                  <c:v>17245</c:v>
                </c:pt>
                <c:pt idx="522">
                  <c:v>17250.5</c:v>
                </c:pt>
                <c:pt idx="523">
                  <c:v>17289</c:v>
                </c:pt>
                <c:pt idx="524">
                  <c:v>17313.5</c:v>
                </c:pt>
                <c:pt idx="525">
                  <c:v>17314</c:v>
                </c:pt>
                <c:pt idx="526">
                  <c:v>17347.5</c:v>
                </c:pt>
                <c:pt idx="527">
                  <c:v>17347.5</c:v>
                </c:pt>
                <c:pt idx="528">
                  <c:v>17394</c:v>
                </c:pt>
                <c:pt idx="529">
                  <c:v>17468</c:v>
                </c:pt>
                <c:pt idx="530">
                  <c:v>17470.5</c:v>
                </c:pt>
                <c:pt idx="531">
                  <c:v>18112.5</c:v>
                </c:pt>
                <c:pt idx="532">
                  <c:v>18205</c:v>
                </c:pt>
                <c:pt idx="533">
                  <c:v>18205.5</c:v>
                </c:pt>
                <c:pt idx="534">
                  <c:v>18228.5</c:v>
                </c:pt>
                <c:pt idx="535">
                  <c:v>18291</c:v>
                </c:pt>
                <c:pt idx="536">
                  <c:v>18303</c:v>
                </c:pt>
                <c:pt idx="537">
                  <c:v>18313.5</c:v>
                </c:pt>
                <c:pt idx="538">
                  <c:v>18387.5</c:v>
                </c:pt>
                <c:pt idx="539">
                  <c:v>18428</c:v>
                </c:pt>
                <c:pt idx="540">
                  <c:v>18428</c:v>
                </c:pt>
                <c:pt idx="541">
                  <c:v>18428.5</c:v>
                </c:pt>
                <c:pt idx="542">
                  <c:v>18431</c:v>
                </c:pt>
                <c:pt idx="543">
                  <c:v>18431</c:v>
                </c:pt>
                <c:pt idx="544">
                  <c:v>18431</c:v>
                </c:pt>
                <c:pt idx="545">
                  <c:v>18648</c:v>
                </c:pt>
                <c:pt idx="546">
                  <c:v>19187</c:v>
                </c:pt>
                <c:pt idx="547">
                  <c:v>19187</c:v>
                </c:pt>
                <c:pt idx="548">
                  <c:v>19207.5</c:v>
                </c:pt>
                <c:pt idx="549">
                  <c:v>19207.5</c:v>
                </c:pt>
                <c:pt idx="550">
                  <c:v>19308</c:v>
                </c:pt>
                <c:pt idx="551">
                  <c:v>19312.5</c:v>
                </c:pt>
                <c:pt idx="552">
                  <c:v>19375</c:v>
                </c:pt>
                <c:pt idx="553">
                  <c:v>19375</c:v>
                </c:pt>
                <c:pt idx="554">
                  <c:v>19375</c:v>
                </c:pt>
                <c:pt idx="555">
                  <c:v>19393</c:v>
                </c:pt>
                <c:pt idx="556">
                  <c:v>19494</c:v>
                </c:pt>
                <c:pt idx="557">
                  <c:v>19606</c:v>
                </c:pt>
                <c:pt idx="558">
                  <c:v>20230</c:v>
                </c:pt>
                <c:pt idx="559">
                  <c:v>20301</c:v>
                </c:pt>
                <c:pt idx="560">
                  <c:v>20339</c:v>
                </c:pt>
                <c:pt idx="561">
                  <c:v>20380</c:v>
                </c:pt>
                <c:pt idx="562">
                  <c:v>20380</c:v>
                </c:pt>
                <c:pt idx="563">
                  <c:v>20399.5</c:v>
                </c:pt>
                <c:pt idx="564">
                  <c:v>20438.5</c:v>
                </c:pt>
                <c:pt idx="565">
                  <c:v>20438.5</c:v>
                </c:pt>
                <c:pt idx="566">
                  <c:v>20608</c:v>
                </c:pt>
                <c:pt idx="567">
                  <c:v>20712.5</c:v>
                </c:pt>
                <c:pt idx="568">
                  <c:v>21370.5</c:v>
                </c:pt>
                <c:pt idx="569">
                  <c:v>21394.5</c:v>
                </c:pt>
                <c:pt idx="570">
                  <c:v>21443</c:v>
                </c:pt>
                <c:pt idx="571">
                  <c:v>21464</c:v>
                </c:pt>
                <c:pt idx="572">
                  <c:v>21464</c:v>
                </c:pt>
                <c:pt idx="573">
                  <c:v>21499</c:v>
                </c:pt>
                <c:pt idx="574">
                  <c:v>21516.5</c:v>
                </c:pt>
                <c:pt idx="575">
                  <c:v>21607</c:v>
                </c:pt>
                <c:pt idx="576">
                  <c:v>21629.5</c:v>
                </c:pt>
                <c:pt idx="577">
                  <c:v>21630</c:v>
                </c:pt>
                <c:pt idx="578">
                  <c:v>22366.5</c:v>
                </c:pt>
                <c:pt idx="579">
                  <c:v>22472</c:v>
                </c:pt>
                <c:pt idx="580">
                  <c:v>22489.5</c:v>
                </c:pt>
                <c:pt idx="581">
                  <c:v>22551</c:v>
                </c:pt>
                <c:pt idx="582">
                  <c:v>22551.5</c:v>
                </c:pt>
                <c:pt idx="583">
                  <c:v>22565.5</c:v>
                </c:pt>
                <c:pt idx="584">
                  <c:v>22641.5</c:v>
                </c:pt>
                <c:pt idx="585">
                  <c:v>22650</c:v>
                </c:pt>
                <c:pt idx="586">
                  <c:v>22650</c:v>
                </c:pt>
                <c:pt idx="587">
                  <c:v>22667.5</c:v>
                </c:pt>
                <c:pt idx="588">
                  <c:v>22872.5</c:v>
                </c:pt>
                <c:pt idx="589">
                  <c:v>23465</c:v>
                </c:pt>
                <c:pt idx="590">
                  <c:v>23512</c:v>
                </c:pt>
                <c:pt idx="591">
                  <c:v>23605.5</c:v>
                </c:pt>
                <c:pt idx="592">
                  <c:v>23632</c:v>
                </c:pt>
                <c:pt idx="593">
                  <c:v>23632.5</c:v>
                </c:pt>
                <c:pt idx="594">
                  <c:v>23690</c:v>
                </c:pt>
                <c:pt idx="595">
                  <c:v>23824.5</c:v>
                </c:pt>
                <c:pt idx="596">
                  <c:v>24596</c:v>
                </c:pt>
                <c:pt idx="597">
                  <c:v>24596</c:v>
                </c:pt>
                <c:pt idx="598">
                  <c:v>24628</c:v>
                </c:pt>
                <c:pt idx="599">
                  <c:v>24683.5</c:v>
                </c:pt>
                <c:pt idx="600">
                  <c:v>24867.5</c:v>
                </c:pt>
                <c:pt idx="601">
                  <c:v>25606.5</c:v>
                </c:pt>
                <c:pt idx="602">
                  <c:v>25630</c:v>
                </c:pt>
                <c:pt idx="603">
                  <c:v>25671</c:v>
                </c:pt>
                <c:pt idx="604">
                  <c:v>25732.5</c:v>
                </c:pt>
                <c:pt idx="605">
                  <c:v>26098</c:v>
                </c:pt>
                <c:pt idx="606">
                  <c:v>26649.5</c:v>
                </c:pt>
                <c:pt idx="607">
                  <c:v>26772.5</c:v>
                </c:pt>
                <c:pt idx="608">
                  <c:v>26872</c:v>
                </c:pt>
                <c:pt idx="609">
                  <c:v>26898</c:v>
                </c:pt>
                <c:pt idx="610">
                  <c:v>26898</c:v>
                </c:pt>
                <c:pt idx="611">
                  <c:v>26936</c:v>
                </c:pt>
                <c:pt idx="612">
                  <c:v>26971</c:v>
                </c:pt>
                <c:pt idx="613">
                  <c:v>27019</c:v>
                </c:pt>
                <c:pt idx="614">
                  <c:v>27026.5</c:v>
                </c:pt>
                <c:pt idx="615">
                  <c:v>27035.5</c:v>
                </c:pt>
                <c:pt idx="616">
                  <c:v>27733.5</c:v>
                </c:pt>
                <c:pt idx="617">
                  <c:v>27754</c:v>
                </c:pt>
                <c:pt idx="618">
                  <c:v>27865.5</c:v>
                </c:pt>
                <c:pt idx="619">
                  <c:v>27867</c:v>
                </c:pt>
                <c:pt idx="620">
                  <c:v>28049</c:v>
                </c:pt>
                <c:pt idx="621">
                  <c:v>28101</c:v>
                </c:pt>
                <c:pt idx="622">
                  <c:v>28154.5</c:v>
                </c:pt>
                <c:pt idx="623">
                  <c:v>28776.5</c:v>
                </c:pt>
                <c:pt idx="624">
                  <c:v>28928.5</c:v>
                </c:pt>
                <c:pt idx="625">
                  <c:v>29259</c:v>
                </c:pt>
                <c:pt idx="626">
                  <c:v>29795</c:v>
                </c:pt>
                <c:pt idx="627">
                  <c:v>30147</c:v>
                </c:pt>
                <c:pt idx="628">
                  <c:v>30275</c:v>
                </c:pt>
                <c:pt idx="629">
                  <c:v>30296</c:v>
                </c:pt>
                <c:pt idx="630">
                  <c:v>30301.5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6.8322496500460243E-3</c:v>
                </c:pt>
                <c:pt idx="239">
                  <c:v>6.7634809268843788E-3</c:v>
                </c:pt>
                <c:pt idx="240">
                  <c:v>6.7475345562961701E-3</c:v>
                </c:pt>
                <c:pt idx="241">
                  <c:v>6.7475345562961701E-3</c:v>
                </c:pt>
                <c:pt idx="242">
                  <c:v>6.7465379081344083E-3</c:v>
                </c:pt>
                <c:pt idx="243">
                  <c:v>6.7465379081344083E-3</c:v>
                </c:pt>
                <c:pt idx="244">
                  <c:v>6.7345781301932518E-3</c:v>
                </c:pt>
                <c:pt idx="245">
                  <c:v>6.7325848338697265E-3</c:v>
                </c:pt>
                <c:pt idx="246">
                  <c:v>6.7096619261491769E-3</c:v>
                </c:pt>
                <c:pt idx="247">
                  <c:v>6.668799351516895E-3</c:v>
                </c:pt>
                <c:pt idx="248">
                  <c:v>6.6558429254139767E-3</c:v>
                </c:pt>
                <c:pt idx="249">
                  <c:v>6.4754496081348787E-3</c:v>
                </c:pt>
                <c:pt idx="250">
                  <c:v>6.4116641257820489E-3</c:v>
                </c:pt>
                <c:pt idx="251">
                  <c:v>6.3947211070320784E-3</c:v>
                </c:pt>
                <c:pt idx="252">
                  <c:v>6.3887412180614993E-3</c:v>
                </c:pt>
                <c:pt idx="253">
                  <c:v>6.34189875445864E-3</c:v>
                </c:pt>
                <c:pt idx="254">
                  <c:v>6.2322674566647127E-3</c:v>
                </c:pt>
                <c:pt idx="255">
                  <c:v>5.3063813143869112E-3</c:v>
                </c:pt>
                <c:pt idx="256">
                  <c:v>5.0043969213727293E-3</c:v>
                </c:pt>
                <c:pt idx="257">
                  <c:v>5.0043969213727293E-3</c:v>
                </c:pt>
                <c:pt idx="258">
                  <c:v>4.9445980316669517E-3</c:v>
                </c:pt>
                <c:pt idx="259">
                  <c:v>4.7492549919614085E-3</c:v>
                </c:pt>
                <c:pt idx="260">
                  <c:v>4.748258343799645E-3</c:v>
                </c:pt>
                <c:pt idx="261">
                  <c:v>4.7432751029908311E-3</c:v>
                </c:pt>
                <c:pt idx="262">
                  <c:v>4.6655365463733178E-3</c:v>
                </c:pt>
                <c:pt idx="263">
                  <c:v>4.6535767684321629E-3</c:v>
                </c:pt>
                <c:pt idx="264">
                  <c:v>4.6186940827704585E-3</c:v>
                </c:pt>
                <c:pt idx="265">
                  <c:v>4.5977644713734358E-3</c:v>
                </c:pt>
                <c:pt idx="266">
                  <c:v>4.585804693432281E-3</c:v>
                </c:pt>
                <c:pt idx="267">
                  <c:v>4.583811397108754E-3</c:v>
                </c:pt>
                <c:pt idx="268">
                  <c:v>4.4383007654913605E-3</c:v>
                </c:pt>
                <c:pt idx="269">
                  <c:v>4.4243476912266787E-3</c:v>
                </c:pt>
                <c:pt idx="270">
                  <c:v>4.4233510430649152E-3</c:v>
                </c:pt>
                <c:pt idx="271">
                  <c:v>4.2798337077710469E-3</c:v>
                </c:pt>
                <c:pt idx="272">
                  <c:v>4.2100683364476379E-3</c:v>
                </c:pt>
                <c:pt idx="273">
                  <c:v>2.9373486338763223E-3</c:v>
                </c:pt>
                <c:pt idx="274">
                  <c:v>2.9373486338763223E-3</c:v>
                </c:pt>
                <c:pt idx="275">
                  <c:v>2.8207407989500541E-3</c:v>
                </c:pt>
                <c:pt idx="276">
                  <c:v>2.8157575581412402E-3</c:v>
                </c:pt>
                <c:pt idx="277">
                  <c:v>2.7848614651265861E-3</c:v>
                </c:pt>
                <c:pt idx="278">
                  <c:v>2.7200793346119946E-3</c:v>
                </c:pt>
                <c:pt idx="279">
                  <c:v>2.6224078147592221E-3</c:v>
                </c:pt>
                <c:pt idx="280">
                  <c:v>2.5745687029945993E-3</c:v>
                </c:pt>
                <c:pt idx="281">
                  <c:v>2.4709172941712494E-3</c:v>
                </c:pt>
                <c:pt idx="282">
                  <c:v>2.464937405200672E-3</c:v>
                </c:pt>
                <c:pt idx="283">
                  <c:v>2.4170982934360492E-3</c:v>
                </c:pt>
                <c:pt idx="284">
                  <c:v>2.2815541434362853E-3</c:v>
                </c:pt>
                <c:pt idx="285">
                  <c:v>2.2656077728480765E-3</c:v>
                </c:pt>
                <c:pt idx="286">
                  <c:v>2.2646111246863131E-3</c:v>
                </c:pt>
                <c:pt idx="287">
                  <c:v>2.2566379393922122E-3</c:v>
                </c:pt>
                <c:pt idx="288">
                  <c:v>6.8891038093905205E-4</c:v>
                </c:pt>
                <c:pt idx="289">
                  <c:v>6.5901093608616498E-4</c:v>
                </c:pt>
                <c:pt idx="290">
                  <c:v>6.4705115814500669E-4</c:v>
                </c:pt>
                <c:pt idx="291">
                  <c:v>6.2911149123327445E-4</c:v>
                </c:pt>
                <c:pt idx="292">
                  <c:v>6.002086945421474E-4</c:v>
                </c:pt>
                <c:pt idx="293">
                  <c:v>3.7396956182195185E-4</c:v>
                </c:pt>
                <c:pt idx="294">
                  <c:v>3.2912039454261952E-4</c:v>
                </c:pt>
                <c:pt idx="295">
                  <c:v>3.2812374638085604E-4</c:v>
                </c:pt>
                <c:pt idx="296">
                  <c:v>3.2712709821909255E-4</c:v>
                </c:pt>
                <c:pt idx="297">
                  <c:v>3.1317402395441077E-4</c:v>
                </c:pt>
                <c:pt idx="298">
                  <c:v>3.1217737579264729E-4</c:v>
                </c:pt>
                <c:pt idx="299">
                  <c:v>3.1217737579264729E-4</c:v>
                </c:pt>
                <c:pt idx="300">
                  <c:v>3.1217737579264729E-4</c:v>
                </c:pt>
                <c:pt idx="301">
                  <c:v>2.7729469013094282E-4</c:v>
                </c:pt>
                <c:pt idx="302">
                  <c:v>2.7729469013094282E-4</c:v>
                </c:pt>
                <c:pt idx="303">
                  <c:v>2.7729469013094282E-4</c:v>
                </c:pt>
                <c:pt idx="304">
                  <c:v>7.6968409616587352E-5</c:v>
                </c:pt>
                <c:pt idx="305">
                  <c:v>-1.4030541106014281E-3</c:v>
                </c:pt>
                <c:pt idx="306">
                  <c:v>-1.4419233889101865E-3</c:v>
                </c:pt>
                <c:pt idx="307">
                  <c:v>-1.6223167061892828E-3</c:v>
                </c:pt>
                <c:pt idx="308">
                  <c:v>-1.6233133543510463E-3</c:v>
                </c:pt>
                <c:pt idx="309">
                  <c:v>-1.6412530212627785E-3</c:v>
                </c:pt>
                <c:pt idx="310">
                  <c:v>-1.7349379484685006E-3</c:v>
                </c:pt>
                <c:pt idx="311">
                  <c:v>-1.8625089131741601E-3</c:v>
                </c:pt>
                <c:pt idx="312">
                  <c:v>-2.003036303982738E-3</c:v>
                </c:pt>
                <c:pt idx="313">
                  <c:v>-2.0598452492032286E-3</c:v>
                </c:pt>
                <c:pt idx="314">
                  <c:v>-2.0847614532473052E-3</c:v>
                </c:pt>
                <c:pt idx="315">
                  <c:v>-2.166486602511869E-3</c:v>
                </c:pt>
                <c:pt idx="316">
                  <c:v>-2.2362519738352744E-3</c:v>
                </c:pt>
                <c:pt idx="317">
                  <c:v>-2.2771145484675563E-3</c:v>
                </c:pt>
                <c:pt idx="318">
                  <c:v>-2.2830944374381337E-3</c:v>
                </c:pt>
                <c:pt idx="319">
                  <c:v>-2.3169804749380747E-3</c:v>
                </c:pt>
                <c:pt idx="320">
                  <c:v>-2.3927257352320611E-3</c:v>
                </c:pt>
                <c:pt idx="321">
                  <c:v>-3.4571459719949169E-3</c:v>
                </c:pt>
                <c:pt idx="322">
                  <c:v>-3.4631258609654977E-3</c:v>
                </c:pt>
                <c:pt idx="323">
                  <c:v>-3.4920286576566213E-3</c:v>
                </c:pt>
                <c:pt idx="324">
                  <c:v>-3.4980085466271987E-3</c:v>
                </c:pt>
                <c:pt idx="325">
                  <c:v>-3.5039884355977796E-3</c:v>
                </c:pt>
                <c:pt idx="326">
                  <c:v>-3.509968324568357E-3</c:v>
                </c:pt>
                <c:pt idx="327">
                  <c:v>-3.5159482135389344E-3</c:v>
                </c:pt>
                <c:pt idx="328">
                  <c:v>-3.5627906771417937E-3</c:v>
                </c:pt>
                <c:pt idx="329">
                  <c:v>-3.5976733628034982E-3</c:v>
                </c:pt>
                <c:pt idx="330">
                  <c:v>-3.6026566036123121E-3</c:v>
                </c:pt>
                <c:pt idx="331">
                  <c:v>-3.6255795113328618E-3</c:v>
                </c:pt>
                <c:pt idx="332">
                  <c:v>-3.6784018639062985E-3</c:v>
                </c:pt>
                <c:pt idx="333">
                  <c:v>-3.7611236613326257E-3</c:v>
                </c:pt>
                <c:pt idx="334">
                  <c:v>-3.8019862359649076E-3</c:v>
                </c:pt>
                <c:pt idx="335">
                  <c:v>-3.805972828611958E-3</c:v>
                </c:pt>
                <c:pt idx="336">
                  <c:v>-3.805972828611958E-3</c:v>
                </c:pt>
                <c:pt idx="337">
                  <c:v>-3.8597918293471582E-3</c:v>
                </c:pt>
                <c:pt idx="338">
                  <c:v>-3.8647750701559756E-3</c:v>
                </c:pt>
                <c:pt idx="339">
                  <c:v>-3.870754959126553E-3</c:v>
                </c:pt>
                <c:pt idx="340">
                  <c:v>-3.8767348480971305E-3</c:v>
                </c:pt>
                <c:pt idx="341">
                  <c:v>-3.8777314962588939E-3</c:v>
                </c:pt>
                <c:pt idx="342">
                  <c:v>-3.8827147370677079E-3</c:v>
                </c:pt>
                <c:pt idx="343">
                  <c:v>-3.9175974227294123E-3</c:v>
                </c:pt>
                <c:pt idx="344">
                  <c:v>-3.9235773116999897E-3</c:v>
                </c:pt>
                <c:pt idx="345">
                  <c:v>-3.9644398863322716E-3</c:v>
                </c:pt>
                <c:pt idx="346">
                  <c:v>-3.9813829050822439E-3</c:v>
                </c:pt>
                <c:pt idx="347">
                  <c:v>-4.0102857017733674E-3</c:v>
                </c:pt>
                <c:pt idx="348">
                  <c:v>-4.0162655907439483E-3</c:v>
                </c:pt>
                <c:pt idx="349">
                  <c:v>-4.0222454797145257E-3</c:v>
                </c:pt>
                <c:pt idx="350">
                  <c:v>-4.0232421278762892E-3</c:v>
                </c:pt>
                <c:pt idx="351">
                  <c:v>-4.0292220168468666E-3</c:v>
                </c:pt>
                <c:pt idx="352">
                  <c:v>-4.0411817947880214E-3</c:v>
                </c:pt>
                <c:pt idx="353">
                  <c:v>-4.102973980817326E-3</c:v>
                </c:pt>
                <c:pt idx="354">
                  <c:v>-4.138853314640794E-3</c:v>
                </c:pt>
                <c:pt idx="355">
                  <c:v>-4.1448332036113714E-3</c:v>
                </c:pt>
                <c:pt idx="356">
                  <c:v>-4.1508130925819488E-3</c:v>
                </c:pt>
                <c:pt idx="357">
                  <c:v>-4.1627728705231036E-3</c:v>
                </c:pt>
                <c:pt idx="358">
                  <c:v>-4.1797158892730758E-3</c:v>
                </c:pt>
                <c:pt idx="359">
                  <c:v>-4.2624376866994031E-3</c:v>
                </c:pt>
                <c:pt idx="360">
                  <c:v>-5.4494456473591045E-3</c:v>
                </c:pt>
                <c:pt idx="361">
                  <c:v>-5.5491104635354005E-3</c:v>
                </c:pt>
                <c:pt idx="362">
                  <c:v>-5.7414635587556551E-3</c:v>
                </c:pt>
                <c:pt idx="363">
                  <c:v>-5.7424602069174185E-3</c:v>
                </c:pt>
                <c:pt idx="364">
                  <c:v>-5.7454501514027055E-3</c:v>
                </c:pt>
                <c:pt idx="365">
                  <c:v>-5.7454501514027055E-3</c:v>
                </c:pt>
                <c:pt idx="366">
                  <c:v>-5.7454501514027055E-3</c:v>
                </c:pt>
                <c:pt idx="367">
                  <c:v>-5.9338166539759096E-3</c:v>
                </c:pt>
                <c:pt idx="368">
                  <c:v>-6.17201556463726E-3</c:v>
                </c:pt>
                <c:pt idx="369">
                  <c:v>-6.4271574940485791E-3</c:v>
                </c:pt>
                <c:pt idx="370">
                  <c:v>-6.4271574940485791E-3</c:v>
                </c:pt>
                <c:pt idx="371">
                  <c:v>-6.4271574940485791E-3</c:v>
                </c:pt>
                <c:pt idx="372">
                  <c:v>-6.4271574940485791E-3</c:v>
                </c:pt>
                <c:pt idx="373">
                  <c:v>-6.4391172719897374E-3</c:v>
                </c:pt>
                <c:pt idx="374">
                  <c:v>-6.4450971609603148E-3</c:v>
                </c:pt>
                <c:pt idx="375">
                  <c:v>-6.4450971609603148E-3</c:v>
                </c:pt>
                <c:pt idx="376">
                  <c:v>-6.4450971609603148E-3</c:v>
                </c:pt>
                <c:pt idx="377">
                  <c:v>-6.4450971609603148E-3</c:v>
                </c:pt>
                <c:pt idx="378">
                  <c:v>-6.4450971609603148E-3</c:v>
                </c:pt>
                <c:pt idx="379">
                  <c:v>-6.4450971609603148E-3</c:v>
                </c:pt>
                <c:pt idx="380">
                  <c:v>-7.6101788620612301E-3</c:v>
                </c:pt>
                <c:pt idx="381">
                  <c:v>-8.0357476271340211E-3</c:v>
                </c:pt>
                <c:pt idx="382">
                  <c:v>-8.1294325543397397E-3</c:v>
                </c:pt>
                <c:pt idx="383">
                  <c:v>-8.1623219436779172E-3</c:v>
                </c:pt>
                <c:pt idx="384">
                  <c:v>-8.2829163712512394E-3</c:v>
                </c:pt>
                <c:pt idx="385">
                  <c:v>-8.3158057605894169E-3</c:v>
                </c:pt>
                <c:pt idx="386">
                  <c:v>-8.3197923532364673E-3</c:v>
                </c:pt>
                <c:pt idx="387">
                  <c:v>-9.8626037076455508E-3</c:v>
                </c:pt>
                <c:pt idx="388">
                  <c:v>-9.9034662822778327E-3</c:v>
                </c:pt>
                <c:pt idx="389">
                  <c:v>-9.9921679686747374E-3</c:v>
                </c:pt>
                <c:pt idx="390">
                  <c:v>-9.9931646168365008E-3</c:v>
                </c:pt>
                <c:pt idx="391">
                  <c:v>-1.013967189661566E-2</c:v>
                </c:pt>
                <c:pt idx="392">
                  <c:v>-1.014066854477742E-2</c:v>
                </c:pt>
                <c:pt idx="393">
                  <c:v>-1.0141665192939183E-2</c:v>
                </c:pt>
                <c:pt idx="394">
                  <c:v>-1.0177544526762651E-2</c:v>
                </c:pt>
                <c:pt idx="395">
                  <c:v>-1.0183524415733228E-2</c:v>
                </c:pt>
                <c:pt idx="396">
                  <c:v>-1.0189504304703806E-2</c:v>
                </c:pt>
                <c:pt idx="397">
                  <c:v>-1.0218407101394933E-2</c:v>
                </c:pt>
                <c:pt idx="398">
                  <c:v>-1.024730989808606E-2</c:v>
                </c:pt>
                <c:pt idx="399">
                  <c:v>-1.0253289787056637E-2</c:v>
                </c:pt>
                <c:pt idx="400">
                  <c:v>-1.0259269676027215E-2</c:v>
                </c:pt>
                <c:pt idx="401">
                  <c:v>-1.0314085324924178E-2</c:v>
                </c:pt>
                <c:pt idx="402">
                  <c:v>-1.0323055158380046E-2</c:v>
                </c:pt>
                <c:pt idx="403">
                  <c:v>-1.0329035047350624E-2</c:v>
                </c:pt>
                <c:pt idx="404">
                  <c:v>-1.0335014936321201E-2</c:v>
                </c:pt>
                <c:pt idx="405">
                  <c:v>-1.0335014936321201E-2</c:v>
                </c:pt>
                <c:pt idx="406">
                  <c:v>-1.0335014936321201E-2</c:v>
                </c:pt>
                <c:pt idx="407">
                  <c:v>-1.0335014936321201E-2</c:v>
                </c:pt>
                <c:pt idx="408">
                  <c:v>-1.0335014936321201E-2</c:v>
                </c:pt>
                <c:pt idx="409">
                  <c:v>-1.0336011584482965E-2</c:v>
                </c:pt>
                <c:pt idx="410">
                  <c:v>-1.0336011584482965E-2</c:v>
                </c:pt>
                <c:pt idx="411">
                  <c:v>-1.0398800418674033E-2</c:v>
                </c:pt>
                <c:pt idx="412">
                  <c:v>-1.0435676400659261E-2</c:v>
                </c:pt>
                <c:pt idx="413">
                  <c:v>-1.0468565789997438E-2</c:v>
                </c:pt>
                <c:pt idx="414">
                  <c:v>-1.0480525567938596E-2</c:v>
                </c:pt>
                <c:pt idx="415">
                  <c:v>-1.0521388142570878E-2</c:v>
                </c:pt>
                <c:pt idx="416">
                  <c:v>-1.056225071720316E-2</c:v>
                </c:pt>
                <c:pt idx="417">
                  <c:v>-1.0574210495144315E-2</c:v>
                </c:pt>
                <c:pt idx="418">
                  <c:v>-1.0591153513894284E-2</c:v>
                </c:pt>
                <c:pt idx="419">
                  <c:v>-1.0597133402864865E-2</c:v>
                </c:pt>
                <c:pt idx="420">
                  <c:v>-1.0826362480070347E-2</c:v>
                </c:pt>
                <c:pt idx="421">
                  <c:v>-1.1958554791833088E-2</c:v>
                </c:pt>
                <c:pt idx="422">
                  <c:v>-1.2111041960582818E-2</c:v>
                </c:pt>
                <c:pt idx="423">
                  <c:v>-1.2116025201391635E-2</c:v>
                </c:pt>
                <c:pt idx="424">
                  <c:v>-1.2128981627494553E-2</c:v>
                </c:pt>
                <c:pt idx="425">
                  <c:v>-1.2134961516465134E-2</c:v>
                </c:pt>
                <c:pt idx="426">
                  <c:v>-1.2145924646244526E-2</c:v>
                </c:pt>
                <c:pt idx="427">
                  <c:v>-1.2146921294406289E-2</c:v>
                </c:pt>
                <c:pt idx="428">
                  <c:v>-1.21519045352151E-2</c:v>
                </c:pt>
                <c:pt idx="429">
                  <c:v>-1.2175824091097416E-2</c:v>
                </c:pt>
                <c:pt idx="430">
                  <c:v>-1.2222666554700272E-2</c:v>
                </c:pt>
                <c:pt idx="431">
                  <c:v>-1.2223663202862035E-2</c:v>
                </c:pt>
                <c:pt idx="432">
                  <c:v>-1.2226653147347326E-2</c:v>
                </c:pt>
                <c:pt idx="433">
                  <c:v>-1.2227649795509089E-2</c:v>
                </c:pt>
                <c:pt idx="434">
                  <c:v>-1.2228646443670853E-2</c:v>
                </c:pt>
                <c:pt idx="435">
                  <c:v>-1.2233629684479663E-2</c:v>
                </c:pt>
                <c:pt idx="436">
                  <c:v>-1.2245589462420825E-2</c:v>
                </c:pt>
                <c:pt idx="437">
                  <c:v>-1.2263529129332554E-2</c:v>
                </c:pt>
                <c:pt idx="438">
                  <c:v>-1.2268512370141371E-2</c:v>
                </c:pt>
                <c:pt idx="439">
                  <c:v>-1.2274492259111945E-2</c:v>
                </c:pt>
                <c:pt idx="440">
                  <c:v>-1.2286452037053107E-2</c:v>
                </c:pt>
                <c:pt idx="441">
                  <c:v>-1.2291435277861917E-2</c:v>
                </c:pt>
                <c:pt idx="442">
                  <c:v>-1.2292431926023681E-2</c:v>
                </c:pt>
                <c:pt idx="443">
                  <c:v>-1.2297415166832498E-2</c:v>
                </c:pt>
                <c:pt idx="444">
                  <c:v>-1.2298411814994262E-2</c:v>
                </c:pt>
                <c:pt idx="445">
                  <c:v>-1.2309374944773653E-2</c:v>
                </c:pt>
                <c:pt idx="446">
                  <c:v>-1.2326317963523625E-2</c:v>
                </c:pt>
                <c:pt idx="447">
                  <c:v>-1.2327314611685389E-2</c:v>
                </c:pt>
                <c:pt idx="448">
                  <c:v>-1.2332297852494199E-2</c:v>
                </c:pt>
                <c:pt idx="449">
                  <c:v>-1.2333294500655963E-2</c:v>
                </c:pt>
                <c:pt idx="450">
                  <c:v>-1.233827774146478E-2</c:v>
                </c:pt>
                <c:pt idx="451">
                  <c:v>-1.2339274389626544E-2</c:v>
                </c:pt>
                <c:pt idx="452">
                  <c:v>-1.2351234167567698E-2</c:v>
                </c:pt>
                <c:pt idx="453">
                  <c:v>-1.2414023001758763E-2</c:v>
                </c:pt>
                <c:pt idx="454">
                  <c:v>-1.2420002890729344E-2</c:v>
                </c:pt>
                <c:pt idx="455">
                  <c:v>-1.2461862113523389E-2</c:v>
                </c:pt>
                <c:pt idx="456">
                  <c:v>-1.2483788373082172E-2</c:v>
                </c:pt>
                <c:pt idx="457">
                  <c:v>-1.2484785021243935E-2</c:v>
                </c:pt>
                <c:pt idx="458">
                  <c:v>-1.2489768262052753E-2</c:v>
                </c:pt>
                <c:pt idx="459">
                  <c:v>-1.2528637540361508E-2</c:v>
                </c:pt>
                <c:pt idx="460">
                  <c:v>-1.254259061462619E-2</c:v>
                </c:pt>
                <c:pt idx="461">
                  <c:v>-1.254558055911148E-2</c:v>
                </c:pt>
                <c:pt idx="462">
                  <c:v>-1.2546577207273236E-2</c:v>
                </c:pt>
                <c:pt idx="463">
                  <c:v>-1.2547573855435E-2</c:v>
                </c:pt>
                <c:pt idx="464">
                  <c:v>-1.2548570503596763E-2</c:v>
                </c:pt>
                <c:pt idx="465">
                  <c:v>-1.2559533633376162E-2</c:v>
                </c:pt>
                <c:pt idx="466">
                  <c:v>-1.2565513522346736E-2</c:v>
                </c:pt>
                <c:pt idx="467">
                  <c:v>-1.2571493411317317E-2</c:v>
                </c:pt>
                <c:pt idx="468">
                  <c:v>-1.2594416319037863E-2</c:v>
                </c:pt>
                <c:pt idx="469">
                  <c:v>-1.2595412967199626E-2</c:v>
                </c:pt>
                <c:pt idx="470">
                  <c:v>-1.2600396208008444E-2</c:v>
                </c:pt>
                <c:pt idx="471">
                  <c:v>-1.2606376096979018E-2</c:v>
                </c:pt>
                <c:pt idx="472">
                  <c:v>-1.2618335874920172E-2</c:v>
                </c:pt>
                <c:pt idx="473">
                  <c:v>-1.262331911572899E-2</c:v>
                </c:pt>
                <c:pt idx="474">
                  <c:v>-1.2629299004699564E-2</c:v>
                </c:pt>
                <c:pt idx="475">
                  <c:v>-1.2630295652861327E-2</c:v>
                </c:pt>
                <c:pt idx="476">
                  <c:v>-1.2641258782640725E-2</c:v>
                </c:pt>
                <c:pt idx="477">
                  <c:v>-1.2642255430802482E-2</c:v>
                </c:pt>
                <c:pt idx="478">
                  <c:v>-1.2647238671611299E-2</c:v>
                </c:pt>
                <c:pt idx="479">
                  <c:v>-1.265321856058188E-2</c:v>
                </c:pt>
                <c:pt idx="480">
                  <c:v>-1.2659198449552454E-2</c:v>
                </c:pt>
                <c:pt idx="481">
                  <c:v>-1.2665178338523035E-2</c:v>
                </c:pt>
                <c:pt idx="482">
                  <c:v>-1.2700061024184736E-2</c:v>
                </c:pt>
                <c:pt idx="483">
                  <c:v>-1.2792749303228691E-2</c:v>
                </c:pt>
                <c:pt idx="484">
                  <c:v>-1.306682754771351E-2</c:v>
                </c:pt>
                <c:pt idx="485">
                  <c:v>-1.306682754771351E-2</c:v>
                </c:pt>
                <c:pt idx="486">
                  <c:v>-1.306682754771351E-2</c:v>
                </c:pt>
                <c:pt idx="487">
                  <c:v>-1.306682754771351E-2</c:v>
                </c:pt>
                <c:pt idx="488">
                  <c:v>-1.306682754771351E-2</c:v>
                </c:pt>
                <c:pt idx="489">
                  <c:v>-1.306682754771351E-2</c:v>
                </c:pt>
                <c:pt idx="490">
                  <c:v>-1.4139220969770473E-2</c:v>
                </c:pt>
                <c:pt idx="491">
                  <c:v>-1.4139220969770473E-2</c:v>
                </c:pt>
                <c:pt idx="492">
                  <c:v>-1.4149187451388101E-2</c:v>
                </c:pt>
                <c:pt idx="493">
                  <c:v>-1.4155167340358682E-2</c:v>
                </c:pt>
                <c:pt idx="494">
                  <c:v>-1.4161147229329256E-2</c:v>
                </c:pt>
                <c:pt idx="495">
                  <c:v>-1.4167127118299837E-2</c:v>
                </c:pt>
                <c:pt idx="496">
                  <c:v>-1.4184070137049809E-2</c:v>
                </c:pt>
                <c:pt idx="497">
                  <c:v>-1.4230912600652665E-2</c:v>
                </c:pt>
                <c:pt idx="498">
                  <c:v>-1.4236892489623246E-2</c:v>
                </c:pt>
                <c:pt idx="499">
                  <c:v>-1.4243869026755583E-2</c:v>
                </c:pt>
                <c:pt idx="500">
                  <c:v>-1.4243869026755583E-2</c:v>
                </c:pt>
                <c:pt idx="501">
                  <c:v>-1.4255828804696738E-2</c:v>
                </c:pt>
                <c:pt idx="502">
                  <c:v>-1.4330577416828964E-2</c:v>
                </c:pt>
                <c:pt idx="503">
                  <c:v>-1.4335560657637775E-2</c:v>
                </c:pt>
                <c:pt idx="504">
                  <c:v>-1.4336557305799538E-2</c:v>
                </c:pt>
                <c:pt idx="505">
                  <c:v>-1.4341540546608356E-2</c:v>
                </c:pt>
                <c:pt idx="506">
                  <c:v>-1.4342537194770119E-2</c:v>
                </c:pt>
                <c:pt idx="507">
                  <c:v>-1.4347520435578937E-2</c:v>
                </c:pt>
                <c:pt idx="508">
                  <c:v>-1.435350032454951E-2</c:v>
                </c:pt>
                <c:pt idx="509">
                  <c:v>-1.4365460102490665E-2</c:v>
                </c:pt>
                <c:pt idx="510">
                  <c:v>-1.4365460102490665E-2</c:v>
                </c:pt>
                <c:pt idx="511">
                  <c:v>-1.4371439991461246E-2</c:v>
                </c:pt>
                <c:pt idx="512">
                  <c:v>-1.437741988043182E-2</c:v>
                </c:pt>
                <c:pt idx="513">
                  <c:v>-1.4394362899181792E-2</c:v>
                </c:pt>
                <c:pt idx="514">
                  <c:v>-1.4400342788152373E-2</c:v>
                </c:pt>
                <c:pt idx="515">
                  <c:v>-1.4405326028961184E-2</c:v>
                </c:pt>
                <c:pt idx="516">
                  <c:v>-1.4406322677122947E-2</c:v>
                </c:pt>
                <c:pt idx="517">
                  <c:v>-1.4470108159475782E-2</c:v>
                </c:pt>
                <c:pt idx="518">
                  <c:v>-1.4476088048446356E-2</c:v>
                </c:pt>
                <c:pt idx="519">
                  <c:v>-1.4482067937416937E-2</c:v>
                </c:pt>
                <c:pt idx="520">
                  <c:v>-1.4487051178225747E-2</c:v>
                </c:pt>
                <c:pt idx="521">
                  <c:v>-1.4488047826387511E-2</c:v>
                </c:pt>
                <c:pt idx="522">
                  <c:v>-1.4499010956166902E-2</c:v>
                </c:pt>
                <c:pt idx="523">
                  <c:v>-1.4575752864622656E-2</c:v>
                </c:pt>
                <c:pt idx="524">
                  <c:v>-1.4624588624549038E-2</c:v>
                </c:pt>
                <c:pt idx="525">
                  <c:v>-1.4625585272710802E-2</c:v>
                </c:pt>
                <c:pt idx="526">
                  <c:v>-1.469236069954892E-2</c:v>
                </c:pt>
                <c:pt idx="527">
                  <c:v>-1.469236069954892E-2</c:v>
                </c:pt>
                <c:pt idx="528">
                  <c:v>-1.4785048978592882E-2</c:v>
                </c:pt>
                <c:pt idx="529">
                  <c:v>-1.4932552906533801E-2</c:v>
                </c:pt>
                <c:pt idx="530">
                  <c:v>-1.4937536147342612E-2</c:v>
                </c:pt>
                <c:pt idx="531">
                  <c:v>-1.6217232387046275E-2</c:v>
                </c:pt>
                <c:pt idx="532">
                  <c:v>-1.6401612296972422E-2</c:v>
                </c:pt>
                <c:pt idx="533">
                  <c:v>-1.6402608945134185E-2</c:v>
                </c:pt>
                <c:pt idx="534">
                  <c:v>-1.6448454760575285E-2</c:v>
                </c:pt>
                <c:pt idx="535">
                  <c:v>-1.6573035780795657E-2</c:v>
                </c:pt>
                <c:pt idx="536">
                  <c:v>-1.6596955336677967E-2</c:v>
                </c:pt>
                <c:pt idx="537">
                  <c:v>-1.6617884948074986E-2</c:v>
                </c:pt>
                <c:pt idx="538">
                  <c:v>-1.6765388876015905E-2</c:v>
                </c:pt>
                <c:pt idx="539">
                  <c:v>-1.6846117377118712E-2</c:v>
                </c:pt>
                <c:pt idx="540">
                  <c:v>-1.6846117377118712E-2</c:v>
                </c:pt>
                <c:pt idx="541">
                  <c:v>-1.6847114025280475E-2</c:v>
                </c:pt>
                <c:pt idx="542">
                  <c:v>-1.6852097266089286E-2</c:v>
                </c:pt>
                <c:pt idx="543">
                  <c:v>-1.6852097266089286E-2</c:v>
                </c:pt>
                <c:pt idx="544">
                  <c:v>-1.6852097266089286E-2</c:v>
                </c:pt>
                <c:pt idx="545">
                  <c:v>-1.7284642568294414E-2</c:v>
                </c:pt>
                <c:pt idx="546">
                  <c:v>-1.8359029286674905E-2</c:v>
                </c:pt>
                <c:pt idx="547">
                  <c:v>-1.8359029286674905E-2</c:v>
                </c:pt>
                <c:pt idx="548">
                  <c:v>-1.8399891861307187E-2</c:v>
                </c:pt>
                <c:pt idx="549">
                  <c:v>-1.8399891861307187E-2</c:v>
                </c:pt>
                <c:pt idx="550">
                  <c:v>-1.8600218141821542E-2</c:v>
                </c:pt>
                <c:pt idx="551">
                  <c:v>-1.8609187975277407E-2</c:v>
                </c:pt>
                <c:pt idx="552">
                  <c:v>-1.8733768995497779E-2</c:v>
                </c:pt>
                <c:pt idx="553">
                  <c:v>-1.8733768995497779E-2</c:v>
                </c:pt>
                <c:pt idx="554">
                  <c:v>-1.8733768995497779E-2</c:v>
                </c:pt>
                <c:pt idx="555">
                  <c:v>-1.8769648329321251E-2</c:v>
                </c:pt>
                <c:pt idx="556">
                  <c:v>-1.897097125799737E-2</c:v>
                </c:pt>
                <c:pt idx="557">
                  <c:v>-1.9194220446232278E-2</c:v>
                </c:pt>
                <c:pt idx="558">
                  <c:v>-2.0438037352112463E-2</c:v>
                </c:pt>
                <c:pt idx="559">
                  <c:v>-2.0579561391082808E-2</c:v>
                </c:pt>
                <c:pt idx="560">
                  <c:v>-2.0655306651376798E-2</c:v>
                </c:pt>
                <c:pt idx="561">
                  <c:v>-2.0737031800641362E-2</c:v>
                </c:pt>
                <c:pt idx="562">
                  <c:v>-2.0737031800641362E-2</c:v>
                </c:pt>
                <c:pt idx="563">
                  <c:v>-2.0775901078950117E-2</c:v>
                </c:pt>
                <c:pt idx="564">
                  <c:v>-2.0853639635567627E-2</c:v>
                </c:pt>
                <c:pt idx="565">
                  <c:v>-2.0853639635567627E-2</c:v>
                </c:pt>
                <c:pt idx="566">
                  <c:v>-2.1191503362405273E-2</c:v>
                </c:pt>
                <c:pt idx="567">
                  <c:v>-2.1399802828213736E-2</c:v>
                </c:pt>
                <c:pt idx="568">
                  <c:v>-2.271139180909381E-2</c:v>
                </c:pt>
                <c:pt idx="569">
                  <c:v>-2.275923092085843E-2</c:v>
                </c:pt>
                <c:pt idx="570">
                  <c:v>-2.2855905792549439E-2</c:v>
                </c:pt>
                <c:pt idx="571">
                  <c:v>-2.2897765015343484E-2</c:v>
                </c:pt>
                <c:pt idx="572">
                  <c:v>-2.2897765015343484E-2</c:v>
                </c:pt>
                <c:pt idx="573">
                  <c:v>-2.2967530386666893E-2</c:v>
                </c:pt>
                <c:pt idx="574">
                  <c:v>-2.3002413072328601E-2</c:v>
                </c:pt>
                <c:pt idx="575">
                  <c:v>-2.3182806389607694E-2</c:v>
                </c:pt>
                <c:pt idx="576">
                  <c:v>-2.3227655556887029E-2</c:v>
                </c:pt>
                <c:pt idx="577">
                  <c:v>-2.3228652205048793E-2</c:v>
                </c:pt>
                <c:pt idx="578">
                  <c:v>-2.4696714947325657E-2</c:v>
                </c:pt>
                <c:pt idx="579">
                  <c:v>-2.490700770945764E-2</c:v>
                </c:pt>
                <c:pt idx="580">
                  <c:v>-2.4941890395119348E-2</c:v>
                </c:pt>
                <c:pt idx="581">
                  <c:v>-2.5064478119016194E-2</c:v>
                </c:pt>
                <c:pt idx="582">
                  <c:v>-2.5065474767177957E-2</c:v>
                </c:pt>
                <c:pt idx="583">
                  <c:v>-2.5093380915707321E-2</c:v>
                </c:pt>
                <c:pt idx="584">
                  <c:v>-2.5244871436295287E-2</c:v>
                </c:pt>
                <c:pt idx="585">
                  <c:v>-2.5261814455045259E-2</c:v>
                </c:pt>
                <c:pt idx="586">
                  <c:v>-2.5261814455045259E-2</c:v>
                </c:pt>
                <c:pt idx="587">
                  <c:v>-2.5296697140706967E-2</c:v>
                </c:pt>
                <c:pt idx="588">
                  <c:v>-2.5705322887029786E-2</c:v>
                </c:pt>
                <c:pt idx="589">
                  <c:v>-2.6886350958718906E-2</c:v>
                </c:pt>
                <c:pt idx="590">
                  <c:v>-2.6980035885924625E-2</c:v>
                </c:pt>
                <c:pt idx="591">
                  <c:v>-2.7166409092174305E-2</c:v>
                </c:pt>
                <c:pt idx="592">
                  <c:v>-2.7219231444747742E-2</c:v>
                </c:pt>
                <c:pt idx="593">
                  <c:v>-2.7220228092909506E-2</c:v>
                </c:pt>
                <c:pt idx="594">
                  <c:v>-2.7334842631512243E-2</c:v>
                </c:pt>
                <c:pt idx="595">
                  <c:v>-2.7602940987026488E-2</c:v>
                </c:pt>
                <c:pt idx="596">
                  <c:v>-2.9140769100626754E-2</c:v>
                </c:pt>
                <c:pt idx="597">
                  <c:v>-2.9140769100626754E-2</c:v>
                </c:pt>
                <c:pt idx="598">
                  <c:v>-2.9204554582979582E-2</c:v>
                </c:pt>
                <c:pt idx="599">
                  <c:v>-2.9315182528935273E-2</c:v>
                </c:pt>
                <c:pt idx="600">
                  <c:v>-2.9681949052464046E-2</c:v>
                </c:pt>
                <c:pt idx="601">
                  <c:v>-3.1154995035549728E-2</c:v>
                </c:pt>
                <c:pt idx="602">
                  <c:v>-3.1201837499152583E-2</c:v>
                </c:pt>
                <c:pt idx="603">
                  <c:v>-3.1283562648417147E-2</c:v>
                </c:pt>
                <c:pt idx="604">
                  <c:v>-3.1406150372313993E-2</c:v>
                </c:pt>
                <c:pt idx="605">
                  <c:v>-3.2134700178562729E-2</c:v>
                </c:pt>
                <c:pt idx="606">
                  <c:v>-3.3234003100987286E-2</c:v>
                </c:pt>
                <c:pt idx="607">
                  <c:v>-3.3479178548780977E-2</c:v>
                </c:pt>
                <c:pt idx="608">
                  <c:v>-3.3677511532971813E-2</c:v>
                </c:pt>
                <c:pt idx="609">
                  <c:v>-3.3729337237383486E-2</c:v>
                </c:pt>
                <c:pt idx="610">
                  <c:v>-3.3729337237383486E-2</c:v>
                </c:pt>
                <c:pt idx="611">
                  <c:v>-3.3805082497677469E-2</c:v>
                </c:pt>
                <c:pt idx="612">
                  <c:v>-3.3874847869000878E-2</c:v>
                </c:pt>
                <c:pt idx="613">
                  <c:v>-3.3970526092530123E-2</c:v>
                </c:pt>
                <c:pt idx="614">
                  <c:v>-3.3985475814956569E-2</c:v>
                </c:pt>
                <c:pt idx="615">
                  <c:v>-3.4003415481868304E-2</c:v>
                </c:pt>
                <c:pt idx="616">
                  <c:v>-3.5394736315689415E-2</c:v>
                </c:pt>
                <c:pt idx="617">
                  <c:v>-3.5435598890321697E-2</c:v>
                </c:pt>
                <c:pt idx="618">
                  <c:v>-3.5657851430394842E-2</c:v>
                </c:pt>
                <c:pt idx="619">
                  <c:v>-3.5660841374880133E-2</c:v>
                </c:pt>
                <c:pt idx="620">
                  <c:v>-3.6023621305761852E-2</c:v>
                </c:pt>
                <c:pt idx="621">
                  <c:v>-3.6127272714585199E-2</c:v>
                </c:pt>
                <c:pt idx="622">
                  <c:v>-3.6233914067893842E-2</c:v>
                </c:pt>
                <c:pt idx="623">
                  <c:v>-3.747374438112698E-2</c:v>
                </c:pt>
                <c:pt idx="624">
                  <c:v>-3.7776725422302926E-2</c:v>
                </c:pt>
                <c:pt idx="625">
                  <c:v>-3.8435509857228246E-2</c:v>
                </c:pt>
                <c:pt idx="626">
                  <c:v>-3.9503916686638156E-2</c:v>
                </c:pt>
                <c:pt idx="627">
                  <c:v>-4.0205556992519292E-2</c:v>
                </c:pt>
                <c:pt idx="628">
                  <c:v>-4.0460698921930612E-2</c:v>
                </c:pt>
                <c:pt idx="629">
                  <c:v>-4.0502558144724657E-2</c:v>
                </c:pt>
                <c:pt idx="630">
                  <c:v>-4.0513521274504048E-2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15-4DDD-9809-81434C22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8304"/>
        <c:axId val="1"/>
      </c:scatterChart>
      <c:valAx>
        <c:axId val="80042830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0560292326433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8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95127892813642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529919657478712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586176675748675E-2"/>
          <c:y val="0.11111135715914904"/>
          <c:w val="0.88888994878704597"/>
          <c:h val="0.77777950011404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Q_fit!$E$21:$E$91</c:f>
              <c:numCache>
                <c:formatCode>General</c:formatCode>
                <c:ptCount val="71"/>
                <c:pt idx="0">
                  <c:v>-2.1948800000245683E-2</c:v>
                </c:pt>
                <c:pt idx="1">
                  <c:v>-2.4653279993799515E-2</c:v>
                </c:pt>
                <c:pt idx="2">
                  <c:v>-2.4876479998056311E-2</c:v>
                </c:pt>
                <c:pt idx="3">
                  <c:v>-2.4836479999066796E-2</c:v>
                </c:pt>
                <c:pt idx="4">
                  <c:v>-2.4612799999886192E-2</c:v>
                </c:pt>
                <c:pt idx="5">
                  <c:v>-2.5209599996742327E-2</c:v>
                </c:pt>
                <c:pt idx="6">
                  <c:v>-2.4619599993457086E-2</c:v>
                </c:pt>
                <c:pt idx="7">
                  <c:v>-2.7250239996646997E-2</c:v>
                </c:pt>
                <c:pt idx="8">
                  <c:v>-2.5750239990884438E-2</c:v>
                </c:pt>
                <c:pt idx="9">
                  <c:v>-2.6139039997360669E-2</c:v>
                </c:pt>
                <c:pt idx="10">
                  <c:v>-2.9243279997899663E-2</c:v>
                </c:pt>
                <c:pt idx="11">
                  <c:v>-2.5413279996428173E-2</c:v>
                </c:pt>
                <c:pt idx="12">
                  <c:v>-2.6547039989964105E-2</c:v>
                </c:pt>
                <c:pt idx="13">
                  <c:v>-2.6477039995370433E-2</c:v>
                </c:pt>
                <c:pt idx="14">
                  <c:v>-2.6107039993803483E-2</c:v>
                </c:pt>
                <c:pt idx="15">
                  <c:v>-2.5811199993768241E-2</c:v>
                </c:pt>
                <c:pt idx="16">
                  <c:v>-2.5185439990309533E-2</c:v>
                </c:pt>
                <c:pt idx="17">
                  <c:v>-2.6389919999928679E-2</c:v>
                </c:pt>
                <c:pt idx="18">
                  <c:v>-2.7255039996816777E-2</c:v>
                </c:pt>
                <c:pt idx="19">
                  <c:v>-2.7129279995278921E-2</c:v>
                </c:pt>
                <c:pt idx="20">
                  <c:v>-2.7088160000857897E-2</c:v>
                </c:pt>
                <c:pt idx="21">
                  <c:v>-2.5576000000000931E-2</c:v>
                </c:pt>
                <c:pt idx="22">
                  <c:v>-2.5650240000686608E-2</c:v>
                </c:pt>
                <c:pt idx="23">
                  <c:v>-2.6541119994362816E-2</c:v>
                </c:pt>
                <c:pt idx="24">
                  <c:v>-2.475807999871904E-2</c:v>
                </c:pt>
                <c:pt idx="25">
                  <c:v>-2.6021760000730865E-2</c:v>
                </c:pt>
                <c:pt idx="26">
                  <c:v>-2.6021760000730865E-2</c:v>
                </c:pt>
                <c:pt idx="27">
                  <c:v>-2.7127199995447882E-2</c:v>
                </c:pt>
                <c:pt idx="28">
                  <c:v>-2.6101440002094023E-2</c:v>
                </c:pt>
                <c:pt idx="29">
                  <c:v>-2.6672640000469983E-2</c:v>
                </c:pt>
                <c:pt idx="30">
                  <c:v>-2.7154239993251394E-2</c:v>
                </c:pt>
                <c:pt idx="31">
                  <c:v>-2.5911680000717752E-2</c:v>
                </c:pt>
                <c:pt idx="32">
                  <c:v>-2.6602559999446385E-2</c:v>
                </c:pt>
                <c:pt idx="33">
                  <c:v>-2.7195520000532269E-2</c:v>
                </c:pt>
                <c:pt idx="34">
                  <c:v>-2.7195520000532269E-2</c:v>
                </c:pt>
                <c:pt idx="35">
                  <c:v>-2.9381599997577723E-2</c:v>
                </c:pt>
                <c:pt idx="36">
                  <c:v>-2.7352799996151589E-2</c:v>
                </c:pt>
                <c:pt idx="37">
                  <c:v>-2.6879839999310207E-2</c:v>
                </c:pt>
                <c:pt idx="38">
                  <c:v>-2.7855359992827289E-2</c:v>
                </c:pt>
                <c:pt idx="39">
                  <c:v>-2.7718879995518364E-2</c:v>
                </c:pt>
                <c:pt idx="40">
                  <c:v>-2.6739839995570946E-2</c:v>
                </c:pt>
                <c:pt idx="41">
                  <c:v>-2.7585280004132073E-2</c:v>
                </c:pt>
                <c:pt idx="42">
                  <c:v>-2.7245440003753174E-2</c:v>
                </c:pt>
                <c:pt idx="43">
                  <c:v>-2.7133279996633064E-2</c:v>
                </c:pt>
                <c:pt idx="44">
                  <c:v>-2.6207520000752993E-2</c:v>
                </c:pt>
                <c:pt idx="45">
                  <c:v>-2.7780960001109634E-2</c:v>
                </c:pt>
                <c:pt idx="46">
                  <c:v>-2.730815999530023E-2</c:v>
                </c:pt>
                <c:pt idx="47">
                  <c:v>-2.6999039997463115E-2</c:v>
                </c:pt>
                <c:pt idx="48">
                  <c:v>-2.7335359998687636E-2</c:v>
                </c:pt>
                <c:pt idx="49">
                  <c:v>-2.7381599997170269E-2</c:v>
                </c:pt>
                <c:pt idx="50">
                  <c:v>-2.7955839992500842E-2</c:v>
                </c:pt>
                <c:pt idx="51">
                  <c:v>-2.6330079992476385E-2</c:v>
                </c:pt>
                <c:pt idx="52">
                  <c:v>-2.7406080000218935E-2</c:v>
                </c:pt>
                <c:pt idx="53">
                  <c:v>-2.7443519997177646E-2</c:v>
                </c:pt>
                <c:pt idx="54">
                  <c:v>-2.7517759990587365E-2</c:v>
                </c:pt>
                <c:pt idx="55">
                  <c:v>-2.6635360001819208E-2</c:v>
                </c:pt>
                <c:pt idx="56">
                  <c:v>-2.7003199997125193E-2</c:v>
                </c:pt>
                <c:pt idx="57">
                  <c:v>-2.679087999422336E-2</c:v>
                </c:pt>
                <c:pt idx="58">
                  <c:v>-2.6478560001123697E-2</c:v>
                </c:pt>
                <c:pt idx="59">
                  <c:v>-2.8175359999295324E-2</c:v>
                </c:pt>
                <c:pt idx="60">
                  <c:v>-2.6819200000318233E-2</c:v>
                </c:pt>
                <c:pt idx="61">
                  <c:v>-2.7164639999682549E-2</c:v>
                </c:pt>
                <c:pt idx="62">
                  <c:v>-2.6888799999142066E-2</c:v>
                </c:pt>
                <c:pt idx="63">
                  <c:v>-2.6731039994047023E-2</c:v>
                </c:pt>
                <c:pt idx="64">
                  <c:v>-2.6958399997965898E-2</c:v>
                </c:pt>
                <c:pt idx="65">
                  <c:v>-2.5165919993014541E-2</c:v>
                </c:pt>
                <c:pt idx="66">
                  <c:v>-2.5407519991858862E-2</c:v>
                </c:pt>
                <c:pt idx="67">
                  <c:v>-2.5826879995292984E-2</c:v>
                </c:pt>
                <c:pt idx="68">
                  <c:v>-2.6390399994852487E-2</c:v>
                </c:pt>
                <c:pt idx="69">
                  <c:v>-2.5649119990703184E-2</c:v>
                </c:pt>
                <c:pt idx="70">
                  <c:v>-2.835983999830205E-2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8-4EB1-A8DE-92CD469AB245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Q_fit!$K$21:$K$91</c:f>
              <c:numCache>
                <c:formatCode>General</c:formatCode>
                <c:ptCount val="71"/>
                <c:pt idx="0">
                  <c:v>-2.4429586239466186E-2</c:v>
                </c:pt>
                <c:pt idx="1">
                  <c:v>-2.5238108794280067E-2</c:v>
                </c:pt>
                <c:pt idx="2">
                  <c:v>-2.5401677933977435E-2</c:v>
                </c:pt>
                <c:pt idx="3">
                  <c:v>-2.5401677933977435E-2</c:v>
                </c:pt>
                <c:pt idx="4">
                  <c:v>-2.5408370451795517E-2</c:v>
                </c:pt>
                <c:pt idx="5">
                  <c:v>-2.543427884143995E-2</c:v>
                </c:pt>
                <c:pt idx="6">
                  <c:v>-2.543427884143995E-2</c:v>
                </c:pt>
                <c:pt idx="7">
                  <c:v>-2.5474977061419102E-2</c:v>
                </c:pt>
                <c:pt idx="8">
                  <c:v>-2.5474977061419102E-2</c:v>
                </c:pt>
                <c:pt idx="9">
                  <c:v>-2.5977100433299261E-2</c:v>
                </c:pt>
                <c:pt idx="10">
                  <c:v>-2.5977407627987892E-2</c:v>
                </c:pt>
                <c:pt idx="11">
                  <c:v>-2.5977407627987892E-2</c:v>
                </c:pt>
                <c:pt idx="12">
                  <c:v>-2.6037776525609277E-2</c:v>
                </c:pt>
                <c:pt idx="13">
                  <c:v>-2.6037776525609277E-2</c:v>
                </c:pt>
                <c:pt idx="14">
                  <c:v>-2.6037776525609277E-2</c:v>
                </c:pt>
                <c:pt idx="15">
                  <c:v>-2.6047938968886464E-2</c:v>
                </c:pt>
                <c:pt idx="16">
                  <c:v>-2.6048237193433008E-2</c:v>
                </c:pt>
                <c:pt idx="17">
                  <c:v>-2.6056274765960175E-2</c:v>
                </c:pt>
                <c:pt idx="18">
                  <c:v>-2.6060134741463556E-2</c:v>
                </c:pt>
                <c:pt idx="19">
                  <c:v>-2.6060431394318531E-2</c:v>
                </c:pt>
                <c:pt idx="20">
                  <c:v>-2.6086093450377504E-2</c:v>
                </c:pt>
                <c:pt idx="21">
                  <c:v>-2.6090781321796042E-2</c:v>
                </c:pt>
                <c:pt idx="22">
                  <c:v>-2.6091073987921209E-2</c:v>
                </c:pt>
                <c:pt idx="23">
                  <c:v>-2.6094582991375806E-2</c:v>
                </c:pt>
                <c:pt idx="24">
                  <c:v>-2.6236976497510334E-2</c:v>
                </c:pt>
                <c:pt idx="25">
                  <c:v>-2.6544056116486511E-2</c:v>
                </c:pt>
                <c:pt idx="26">
                  <c:v>-2.6544056116486511E-2</c:v>
                </c:pt>
                <c:pt idx="27">
                  <c:v>-2.6600563632826896E-2</c:v>
                </c:pt>
                <c:pt idx="28">
                  <c:v>-2.6600779439401229E-2</c:v>
                </c:pt>
                <c:pt idx="29">
                  <c:v>-2.6601857897263853E-2</c:v>
                </c:pt>
                <c:pt idx="30">
                  <c:v>-2.6621106261194849E-2</c:v>
                </c:pt>
                <c:pt idx="31">
                  <c:v>-2.663292631182515E-2</c:v>
                </c:pt>
                <c:pt idx="32">
                  <c:v>-2.6635443539569606E-2</c:v>
                </c:pt>
                <c:pt idx="33">
                  <c:v>-2.6929585617055815E-2</c:v>
                </c:pt>
                <c:pt idx="34">
                  <c:v>-2.6929585617055815E-2</c:v>
                </c:pt>
                <c:pt idx="35">
                  <c:v>-2.6946420992972717E-2</c:v>
                </c:pt>
                <c:pt idx="36">
                  <c:v>-2.6947128761630121E-2</c:v>
                </c:pt>
                <c:pt idx="37">
                  <c:v>-2.6960532076908336E-2</c:v>
                </c:pt>
                <c:pt idx="38">
                  <c:v>-2.6973850225482571E-2</c:v>
                </c:pt>
                <c:pt idx="39">
                  <c:v>-2.6980239078166726E-2</c:v>
                </c:pt>
                <c:pt idx="40">
                  <c:v>-2.6993778600849533E-2</c:v>
                </c:pt>
                <c:pt idx="41">
                  <c:v>-2.6994547076957781E-2</c:v>
                </c:pt>
                <c:pt idx="42">
                  <c:v>-2.7017443600329497E-2</c:v>
                </c:pt>
                <c:pt idx="43">
                  <c:v>-2.7019373268056909E-2</c:v>
                </c:pt>
                <c:pt idx="44">
                  <c:v>-2.7019493546451376E-2</c:v>
                </c:pt>
                <c:pt idx="45">
                  <c:v>-2.7161714373728621E-2</c:v>
                </c:pt>
                <c:pt idx="46">
                  <c:v>-2.7163486721479613E-2</c:v>
                </c:pt>
                <c:pt idx="47">
                  <c:v>-2.7164186000426999E-2</c:v>
                </c:pt>
                <c:pt idx="48">
                  <c:v>-2.7165224568684115E-2</c:v>
                </c:pt>
                <c:pt idx="49">
                  <c:v>-2.7180751344553375E-2</c:v>
                </c:pt>
                <c:pt idx="50">
                  <c:v>-2.7180797140101326E-2</c:v>
                </c:pt>
                <c:pt idx="51">
                  <c:v>-2.7180842897315344E-2</c:v>
                </c:pt>
                <c:pt idx="52">
                  <c:v>-2.7201639995095991E-2</c:v>
                </c:pt>
                <c:pt idx="53">
                  <c:v>-2.7196974915745992E-2</c:v>
                </c:pt>
                <c:pt idx="54">
                  <c:v>-2.7196945653438331E-2</c:v>
                </c:pt>
                <c:pt idx="55">
                  <c:v>-2.7188814082040963E-2</c:v>
                </c:pt>
                <c:pt idx="56">
                  <c:v>-2.7183007115034616E-2</c:v>
                </c:pt>
                <c:pt idx="57">
                  <c:v>-2.7179279526436506E-2</c:v>
                </c:pt>
                <c:pt idx="58">
                  <c:v>-2.7175294180422055E-2</c:v>
                </c:pt>
                <c:pt idx="59">
                  <c:v>-2.7171688119211834E-2</c:v>
                </c:pt>
                <c:pt idx="60">
                  <c:v>-2.71694887687641E-2</c:v>
                </c:pt>
                <c:pt idx="61">
                  <c:v>-2.7169161507515388E-2</c:v>
                </c:pt>
                <c:pt idx="62">
                  <c:v>-2.7167280960026491E-2</c:v>
                </c:pt>
                <c:pt idx="63">
                  <c:v>-2.7162917147415089E-2</c:v>
                </c:pt>
                <c:pt idx="64">
                  <c:v>-2.7063194357330289E-2</c:v>
                </c:pt>
                <c:pt idx="65">
                  <c:v>-2.7060759726349831E-2</c:v>
                </c:pt>
                <c:pt idx="66">
                  <c:v>-2.7022403941775741E-2</c:v>
                </c:pt>
                <c:pt idx="67">
                  <c:v>-2.7005447038504604E-2</c:v>
                </c:pt>
                <c:pt idx="68">
                  <c:v>-2.6999419374505895E-2</c:v>
                </c:pt>
                <c:pt idx="69">
                  <c:v>-2.6784216561629326E-2</c:v>
                </c:pt>
                <c:pt idx="70">
                  <c:v>-2.5644941913667646E-2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8-4EB1-A8DE-92CD469A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1512"/>
        <c:axId val="1"/>
      </c:scatterChart>
      <c:valAx>
        <c:axId val="501131512"/>
        <c:scaling>
          <c:orientation val="minMax"/>
          <c:max val="4.5"/>
          <c:min val="3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085559817843279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3.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124811779479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15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746070202763116"/>
          <c:y val="0.93877765279340086"/>
          <c:w val="0.45543396818987369"/>
          <c:h val="0.988664274108593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8889502847231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4112561838338"/>
          <c:y val="0.14457831325301204"/>
          <c:w val="0.82017660958146243"/>
          <c:h val="0.635542168674698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5-4B25-8219-B9F988E7E40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5-4B25-8219-B9F988E7E40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35-4B25-8219-B9F988E7E40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5-4B25-8219-B9F988E7E40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35-4B25-8219-B9F988E7E40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5-4B25-8219-B9F988E7E40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35-4B25-8219-B9F988E7E40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5-4B25-8219-B9F988E7E40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35-4B25-8219-B9F988E7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25920"/>
        <c:axId val="1"/>
      </c:scatterChart>
      <c:valAx>
        <c:axId val="448125920"/>
        <c:scaling>
          <c:orientation val="minMax"/>
          <c:max val="3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85456861751933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45614035087717E-2"/>
              <c:y val="0.37048192771084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25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49722951297754"/>
          <c:y val="0.92168674698795183"/>
          <c:w val="0.9853814983653359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5111249798907"/>
          <c:y val="0.14814859468012961"/>
          <c:w val="0.80132515111265967"/>
          <c:h val="0.62654509833471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1-46B2-A342-5FF7398502B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51-46B2-A342-5FF7398502B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51-46B2-A342-5FF7398502B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51-46B2-A342-5FF7398502B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1-46B2-A342-5FF7398502B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51-46B2-A342-5FF7398502B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51-46B2-A342-5FF7398502B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51-46B2-A342-5FF7398502B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51-46B2-A342-5FF7398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976"/>
        <c:axId val="1"/>
      </c:scatterChart>
      <c:valAx>
        <c:axId val="785526976"/>
        <c:scaling>
          <c:orientation val="minMax"/>
          <c:max val="25000"/>
          <c:min val="13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3642234535497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672849227179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1975600272188196"/>
          <c:w val="0.9933783525403695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2.8571428571428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9.2437050647527122E-2"/>
          <c:w val="0.80298078159016517"/>
          <c:h val="0.78487459367991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F-467F-B56A-925AC87CF44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F-467F-B56A-925AC87CF44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F-467F-B56A-925AC87CF44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F-467F-B56A-925AC87CF44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F-467F-B56A-925AC87CF44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CF-467F-B56A-925AC87CF44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CF-467F-B56A-925AC87CF44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CF-467F-B56A-925AC87CF44A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CF-467F-B56A-925AC87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648"/>
        <c:axId val="1"/>
      </c:scatterChart>
      <c:valAx>
        <c:axId val="785526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9747969739076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3361379827521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5630322680253199"/>
          <c:w val="0.99337835254036955"/>
          <c:h val="0.989916672180683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 Diagr.</a:t>
            </a:r>
          </a:p>
        </c:rich>
      </c:tx>
      <c:layout>
        <c:manualLayout>
          <c:xMode val="edge"/>
          <c:yMode val="edge"/>
          <c:x val="0.3904208998548621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1'!$V$21:$V$904</c:f>
              <c:numCache>
                <c:formatCode>General</c:formatCode>
                <c:ptCount val="884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-1.7383814306072276E-3</c:v>
                </c:pt>
                <c:pt idx="331">
                  <c:v>-1.4816835426261152E-3</c:v>
                </c:pt>
                <c:pt idx="332">
                  <c:v>-1.0243104285743015E-3</c:v>
                </c:pt>
                <c:pt idx="333">
                  <c:v>-4.6761279607938216E-4</c:v>
                </c:pt>
                <c:pt idx="334">
                  <c:v>-8.1091562073596496E-4</c:v>
                </c:pt>
                <c:pt idx="335">
                  <c:v>-1.3542182144596661E-3</c:v>
                </c:pt>
                <c:pt idx="336">
                  <c:v>-6.9752110738257461E-4</c:v>
                </c:pt>
                <c:pt idx="337">
                  <c:v>-8.7006410997959166E-4</c:v>
                </c:pt>
                <c:pt idx="338">
                  <c:v>-6.5600480433011116E-4</c:v>
                </c:pt>
                <c:pt idx="339">
                  <c:v>-1.3254254037219602E-3</c:v>
                </c:pt>
                <c:pt idx="340">
                  <c:v>4.7523952290613736E-4</c:v>
                </c:pt>
                <c:pt idx="341">
                  <c:v>-9.4062607009551269E-4</c:v>
                </c:pt>
                <c:pt idx="342">
                  <c:v>-7.7303738753610463E-4</c:v>
                </c:pt>
                <c:pt idx="343">
                  <c:v>-6.0230907204268311E-4</c:v>
                </c:pt>
                <c:pt idx="344">
                  <c:v>2.0215175931776602E-4</c:v>
                </c:pt>
                <c:pt idx="345">
                  <c:v>2.0215175931776602E-4</c:v>
                </c:pt>
                <c:pt idx="346">
                  <c:v>-3.8762981345186881E-4</c:v>
                </c:pt>
                <c:pt idx="347">
                  <c:v>-9.5705451034404365E-4</c:v>
                </c:pt>
                <c:pt idx="348">
                  <c:v>-5.003639442244523E-4</c:v>
                </c:pt>
                <c:pt idx="349">
                  <c:v>5.6325870271059508E-5</c:v>
                </c:pt>
                <c:pt idx="350">
                  <c:v>-6.1755872207106335E-4</c:v>
                </c:pt>
                <c:pt idx="351">
                  <c:v>-4.8698396697719609E-4</c:v>
                </c:pt>
                <c:pt idx="352">
                  <c:v>-9.7296098239714468E-4</c:v>
                </c:pt>
                <c:pt idx="353">
                  <c:v>-7.162715676500564E-4</c:v>
                </c:pt>
                <c:pt idx="354">
                  <c:v>3.5443502157736506E-4</c:v>
                </c:pt>
                <c:pt idx="355">
                  <c:v>-1.0016152090615224E-3</c:v>
                </c:pt>
                <c:pt idx="356">
                  <c:v>-4.4429089350534259E-4</c:v>
                </c:pt>
                <c:pt idx="357">
                  <c:v>-4.8760323418784585E-4</c:v>
                </c:pt>
                <c:pt idx="358">
                  <c:v>-4.3091586810909202E-4</c:v>
                </c:pt>
                <c:pt idx="359">
                  <c:v>-5.0480148483695447E-4</c:v>
                </c:pt>
                <c:pt idx="360">
                  <c:v>-4.8114169713425747E-5</c:v>
                </c:pt>
                <c:pt idx="361">
                  <c:v>3.3652598744867181E-3</c:v>
                </c:pt>
                <c:pt idx="362">
                  <c:v>-1.5648292423904586E-5</c:v>
                </c:pt>
                <c:pt idx="363">
                  <c:v>-9.7553626076662264E-4</c:v>
                </c:pt>
                <c:pt idx="364">
                  <c:v>-1.1885123652567026E-4</c:v>
                </c:pt>
                <c:pt idx="365">
                  <c:v>-5.6216635374117113E-4</c:v>
                </c:pt>
                <c:pt idx="366">
                  <c:v>-6.4879716765330053E-4</c:v>
                </c:pt>
                <c:pt idx="367">
                  <c:v>1.9514210259948678E-4</c:v>
                </c:pt>
                <c:pt idx="368">
                  <c:v>-8.3740406031469761E-4</c:v>
                </c:pt>
                <c:pt idx="369">
                  <c:v>8.6180710709224742E-4</c:v>
                </c:pt>
                <c:pt idx="370">
                  <c:v>6.7278378071634892E-4</c:v>
                </c:pt>
                <c:pt idx="371">
                  <c:v>-2.8368654511084015E-4</c:v>
                </c:pt>
                <c:pt idx="372">
                  <c:v>-2.8368654511084015E-4</c:v>
                </c:pt>
                <c:pt idx="373">
                  <c:v>-8.3686542887307508E-5</c:v>
                </c:pt>
                <c:pt idx="374">
                  <c:v>4.5085122066235161E-4</c:v>
                </c:pt>
                <c:pt idx="375">
                  <c:v>7.9065730880146373E-4</c:v>
                </c:pt>
                <c:pt idx="376">
                  <c:v>8.4409467048493156E-4</c:v>
                </c:pt>
                <c:pt idx="377">
                  <c:v>8.7409467336504662E-4</c:v>
                </c:pt>
                <c:pt idx="378">
                  <c:v>1.544094674629317E-3</c:v>
                </c:pt>
                <c:pt idx="379">
                  <c:v>1.5740946702334745E-3</c:v>
                </c:pt>
                <c:pt idx="380">
                  <c:v>2.8737561293160074E-4</c:v>
                </c:pt>
                <c:pt idx="381">
                  <c:v>5.1401591363414711E-4</c:v>
                </c:pt>
                <c:pt idx="382">
                  <c:v>5.4401590923830456E-4</c:v>
                </c:pt>
                <c:pt idx="383">
                  <c:v>6.1401591110793463E-4</c:v>
                </c:pt>
                <c:pt idx="384">
                  <c:v>6.1401591110793463E-4</c:v>
                </c:pt>
                <c:pt idx="385">
                  <c:v>6.4401591398804969E-4</c:v>
                </c:pt>
                <c:pt idx="386">
                  <c:v>6.4401591398804969E-4</c:v>
                </c:pt>
                <c:pt idx="387">
                  <c:v>1.6605522770220815E-3</c:v>
                </c:pt>
                <c:pt idx="388">
                  <c:v>1.3062122588975052E-3</c:v>
                </c:pt>
                <c:pt idx="389">
                  <c:v>8.5974463141587354E-4</c:v>
                </c:pt>
                <c:pt idx="390">
                  <c:v>3.8210843448031329E-3</c:v>
                </c:pt>
                <c:pt idx="391">
                  <c:v>1.0792999126803329E-3</c:v>
                </c:pt>
                <c:pt idx="392">
                  <c:v>4.9406232371848186E-3</c:v>
                </c:pt>
                <c:pt idx="393">
                  <c:v>2.1450258206833772E-3</c:v>
                </c:pt>
                <c:pt idx="394">
                  <c:v>-5.5504607682336018E-4</c:v>
                </c:pt>
                <c:pt idx="395">
                  <c:v>2.7148728172551422E-3</c:v>
                </c:pt>
                <c:pt idx="396">
                  <c:v>2.3373610264238523E-3</c:v>
                </c:pt>
                <c:pt idx="397">
                  <c:v>2.4634562487034842E-3</c:v>
                </c:pt>
                <c:pt idx="398">
                  <c:v>2.6994196933393493E-3</c:v>
                </c:pt>
                <c:pt idx="399">
                  <c:v>2.5255144459405826E-3</c:v>
                </c:pt>
                <c:pt idx="400">
                  <c:v>1.4516091889491857E-3</c:v>
                </c:pt>
                <c:pt idx="401">
                  <c:v>3.7910177870410372E-3</c:v>
                </c:pt>
                <c:pt idx="402">
                  <c:v>3.3475854675068979E-3</c:v>
                </c:pt>
                <c:pt idx="403">
                  <c:v>3.2041534535860554E-3</c:v>
                </c:pt>
                <c:pt idx="404">
                  <c:v>1.9608950524452676E-3</c:v>
                </c:pt>
                <c:pt idx="405">
                  <c:v>3.4176340093590787E-3</c:v>
                </c:pt>
                <c:pt idx="406">
                  <c:v>2.974200335446861E-3</c:v>
                </c:pt>
                <c:pt idx="407">
                  <c:v>3.5307667093578618E-3</c:v>
                </c:pt>
                <c:pt idx="408">
                  <c:v>2.3659519785167171E-3</c:v>
                </c:pt>
                <c:pt idx="409">
                  <c:v>3.5007997360952635E-3</c:v>
                </c:pt>
                <c:pt idx="410">
                  <c:v>3.3573645477569941E-3</c:v>
                </c:pt>
                <c:pt idx="411">
                  <c:v>3.0139291101384039E-3</c:v>
                </c:pt>
                <c:pt idx="412">
                  <c:v>3.4139292164488758E-3</c:v>
                </c:pt>
                <c:pt idx="413">
                  <c:v>4.1139292205932612E-3</c:v>
                </c:pt>
                <c:pt idx="414">
                  <c:v>5.1139292171590092E-3</c:v>
                </c:pt>
                <c:pt idx="415">
                  <c:v>5.1139292171590092E-3</c:v>
                </c:pt>
                <c:pt idx="416">
                  <c:v>2.0400233382177266E-3</c:v>
                </c:pt>
                <c:pt idx="417">
                  <c:v>3.6400233341781149E-3</c:v>
                </c:pt>
                <c:pt idx="418">
                  <c:v>3.2839463206178685E-3</c:v>
                </c:pt>
                <c:pt idx="419">
                  <c:v>2.6494189237385758E-3</c:v>
                </c:pt>
                <c:pt idx="420">
                  <c:v>3.5105124303417071E-3</c:v>
                </c:pt>
                <c:pt idx="421">
                  <c:v>3.22363628060824E-3</c:v>
                </c:pt>
                <c:pt idx="422">
                  <c:v>2.193473391228655E-3</c:v>
                </c:pt>
                <c:pt idx="423">
                  <c:v>3.4633048993178671E-3</c:v>
                </c:pt>
                <c:pt idx="424">
                  <c:v>3.0764252819850853E-3</c:v>
                </c:pt>
                <c:pt idx="425">
                  <c:v>2.7200116485877265E-3</c:v>
                </c:pt>
                <c:pt idx="426">
                  <c:v>2.476571381785482E-3</c:v>
                </c:pt>
                <c:pt idx="427">
                  <c:v>2.5779386574199294E-3</c:v>
                </c:pt>
                <c:pt idx="428">
                  <c:v>2.9169726243842876E-3</c:v>
                </c:pt>
                <c:pt idx="429">
                  <c:v>4.7085313712661933E-3</c:v>
                </c:pt>
                <c:pt idx="430">
                  <c:v>3.3389734041762431E-3</c:v>
                </c:pt>
                <c:pt idx="431">
                  <c:v>4.878121696125344E-3</c:v>
                </c:pt>
                <c:pt idx="432">
                  <c:v>4.634651611340402E-3</c:v>
                </c:pt>
                <c:pt idx="433">
                  <c:v>3.5216228015193009E-3</c:v>
                </c:pt>
                <c:pt idx="434">
                  <c:v>4.8477109448511711E-3</c:v>
                </c:pt>
                <c:pt idx="435">
                  <c:v>3.8781523071730883E-3</c:v>
                </c:pt>
                <c:pt idx="436">
                  <c:v>3.3042692921765593E-3</c:v>
                </c:pt>
                <c:pt idx="437">
                  <c:v>4.0304091173885732E-3</c:v>
                </c:pt>
                <c:pt idx="438">
                  <c:v>3.256497232815285E-3</c:v>
                </c:pt>
                <c:pt idx="439">
                  <c:v>4.5347612578007235E-3</c:v>
                </c:pt>
                <c:pt idx="440">
                  <c:v>4.0608490471597397E-3</c:v>
                </c:pt>
                <c:pt idx="441">
                  <c:v>4.4869374290145286E-3</c:v>
                </c:pt>
                <c:pt idx="442">
                  <c:v>3.5173770981316126E-3</c:v>
                </c:pt>
                <c:pt idx="443">
                  <c:v>3.8304327946118918E-3</c:v>
                </c:pt>
                <c:pt idx="444">
                  <c:v>3.5000152014700511E-3</c:v>
                </c:pt>
                <c:pt idx="445">
                  <c:v>4.4304543383004505E-3</c:v>
                </c:pt>
                <c:pt idx="446">
                  <c:v>3.8869815887177944E-3</c:v>
                </c:pt>
                <c:pt idx="447">
                  <c:v>4.900035448126755E-3</c:v>
                </c:pt>
                <c:pt idx="448">
                  <c:v>3.530474388633742E-3</c:v>
                </c:pt>
                <c:pt idx="449">
                  <c:v>5.2565622184001723E-3</c:v>
                </c:pt>
                <c:pt idx="450">
                  <c:v>4.1870010254834028E-3</c:v>
                </c:pt>
                <c:pt idx="451">
                  <c:v>5.1130888779391433E-3</c:v>
                </c:pt>
                <c:pt idx="452">
                  <c:v>3.300053955559025E-3</c:v>
                </c:pt>
                <c:pt idx="453">
                  <c:v>4.7435450386834471E-3</c:v>
                </c:pt>
                <c:pt idx="454">
                  <c:v>3.3696328993812405E-3</c:v>
                </c:pt>
                <c:pt idx="455">
                  <c:v>4.3000710043045315E-3</c:v>
                </c:pt>
                <c:pt idx="456">
                  <c:v>3.6261585878639667E-3</c:v>
                </c:pt>
                <c:pt idx="457">
                  <c:v>5.4565969298319764E-3</c:v>
                </c:pt>
                <c:pt idx="458">
                  <c:v>3.3826845439620563E-3</c:v>
                </c:pt>
                <c:pt idx="459">
                  <c:v>3.3957360370508623E-3</c:v>
                </c:pt>
                <c:pt idx="460">
                  <c:v>4.8392482679075893E-3</c:v>
                </c:pt>
                <c:pt idx="461">
                  <c:v>4.5957726567967608E-3</c:v>
                </c:pt>
                <c:pt idx="462">
                  <c:v>4.6914394136536239E-3</c:v>
                </c:pt>
                <c:pt idx="463">
                  <c:v>5.0653578649079642E-3</c:v>
                </c:pt>
                <c:pt idx="464">
                  <c:v>3.9914451721431987E-3</c:v>
                </c:pt>
                <c:pt idx="465">
                  <c:v>4.1218806915478412E-3</c:v>
                </c:pt>
                <c:pt idx="466">
                  <c:v>4.0392771663062058E-3</c:v>
                </c:pt>
                <c:pt idx="467">
                  <c:v>3.4044949598197524E-3</c:v>
                </c:pt>
                <c:pt idx="468">
                  <c:v>3.4827560867454616E-3</c:v>
                </c:pt>
                <c:pt idx="469">
                  <c:v>3.8088430568182993E-3</c:v>
                </c:pt>
                <c:pt idx="470">
                  <c:v>3.6349298398466456E-3</c:v>
                </c:pt>
                <c:pt idx="471">
                  <c:v>3.8610170606548089E-3</c:v>
                </c:pt>
                <c:pt idx="472">
                  <c:v>4.6479735547954315E-3</c:v>
                </c:pt>
                <c:pt idx="473">
                  <c:v>4.6044947790924093E-3</c:v>
                </c:pt>
                <c:pt idx="474">
                  <c:v>4.4610160498971332E-3</c:v>
                </c:pt>
                <c:pt idx="475">
                  <c:v>4.0610136422924992E-3</c:v>
                </c:pt>
                <c:pt idx="476">
                  <c:v>4.3871005416660641E-3</c:v>
                </c:pt>
                <c:pt idx="477">
                  <c:v>3.7175342333588754E-3</c:v>
                </c:pt>
                <c:pt idx="478">
                  <c:v>4.074054908930945E-3</c:v>
                </c:pt>
                <c:pt idx="479">
                  <c:v>3.9870963540216686E-3</c:v>
                </c:pt>
                <c:pt idx="480">
                  <c:v>4.7175296176780179E-3</c:v>
                </c:pt>
                <c:pt idx="481">
                  <c:v>4.1740499873913831E-3</c:v>
                </c:pt>
                <c:pt idx="482">
                  <c:v>4.3001366479852969E-3</c:v>
                </c:pt>
                <c:pt idx="483">
                  <c:v>4.8870901075229525E-3</c:v>
                </c:pt>
                <c:pt idx="484">
                  <c:v>4.6131768122847638E-3</c:v>
                </c:pt>
                <c:pt idx="485">
                  <c:v>4.6436100850092317E-3</c:v>
                </c:pt>
                <c:pt idx="486">
                  <c:v>4.4001299464059736E-3</c:v>
                </c:pt>
                <c:pt idx="487">
                  <c:v>4.5566494706055435E-3</c:v>
                </c:pt>
                <c:pt idx="488">
                  <c:v>4.713168885991513E-3</c:v>
                </c:pt>
                <c:pt idx="489">
                  <c:v>4.5261972616452012E-3</c:v>
                </c:pt>
                <c:pt idx="490">
                  <c:v>5.0522251149977826E-3</c:v>
                </c:pt>
                <c:pt idx="491">
                  <c:v>4.0257992895338726E-3</c:v>
                </c:pt>
                <c:pt idx="492">
                  <c:v>4.0757992846327876E-3</c:v>
                </c:pt>
                <c:pt idx="493">
                  <c:v>4.1757992893825327E-3</c:v>
                </c:pt>
                <c:pt idx="494">
                  <c:v>4.2257992844814476E-3</c:v>
                </c:pt>
                <c:pt idx="495">
                  <c:v>4.3257992892311928E-3</c:v>
                </c:pt>
                <c:pt idx="496">
                  <c:v>4.3757992843301077E-3</c:v>
                </c:pt>
                <c:pt idx="497">
                  <c:v>3.1916953334341774E-3</c:v>
                </c:pt>
                <c:pt idx="498">
                  <c:v>3.1916953334341774E-3</c:v>
                </c:pt>
                <c:pt idx="499">
                  <c:v>3.452513489040375E-3</c:v>
                </c:pt>
                <c:pt idx="500">
                  <c:v>3.3090040154627326E-3</c:v>
                </c:pt>
                <c:pt idx="501">
                  <c:v>3.0654946029447516E-3</c:v>
                </c:pt>
                <c:pt idx="502">
                  <c:v>3.4219849864203719E-3</c:v>
                </c:pt>
                <c:pt idx="503">
                  <c:v>4.0653733812843242E-3</c:v>
                </c:pt>
                <c:pt idx="504">
                  <c:v>3.4912081560704439E-3</c:v>
                </c:pt>
                <c:pt idx="505">
                  <c:v>3.6476975249144644E-3</c:v>
                </c:pt>
                <c:pt idx="506">
                  <c:v>3.7302677714008831E-3</c:v>
                </c:pt>
                <c:pt idx="507">
                  <c:v>3.7302677714008831E-3</c:v>
                </c:pt>
                <c:pt idx="508">
                  <c:v>3.1432452141886176E-3</c:v>
                </c:pt>
                <c:pt idx="509">
                  <c:v>3.4993435838506851E-3</c:v>
                </c:pt>
                <c:pt idx="510">
                  <c:v>4.1297497900611296E-3</c:v>
                </c:pt>
                <c:pt idx="511">
                  <c:v>3.4558308919540662E-3</c:v>
                </c:pt>
                <c:pt idx="512">
                  <c:v>3.686236749593598E-3</c:v>
                </c:pt>
                <c:pt idx="513">
                  <c:v>3.2123179580530875E-3</c:v>
                </c:pt>
                <c:pt idx="514">
                  <c:v>3.7427236677169406E-3</c:v>
                </c:pt>
                <c:pt idx="515">
                  <c:v>3.8992103071534417E-3</c:v>
                </c:pt>
                <c:pt idx="516">
                  <c:v>4.3121834826141681E-3</c:v>
                </c:pt>
                <c:pt idx="517">
                  <c:v>4.3121834826141681E-3</c:v>
                </c:pt>
                <c:pt idx="518">
                  <c:v>4.0686700312694418E-3</c:v>
                </c:pt>
                <c:pt idx="519">
                  <c:v>3.9251562503061707E-3</c:v>
                </c:pt>
                <c:pt idx="520">
                  <c:v>3.0685332979285482E-3</c:v>
                </c:pt>
                <c:pt idx="521">
                  <c:v>3.225019486382253E-3</c:v>
                </c:pt>
                <c:pt idx="522">
                  <c:v>3.8554240982830099E-3</c:v>
                </c:pt>
                <c:pt idx="523">
                  <c:v>3.3815051003610666E-3</c:v>
                </c:pt>
                <c:pt idx="524">
                  <c:v>3.7506791601729129E-3</c:v>
                </c:pt>
                <c:pt idx="525">
                  <c:v>3.807163589646903E-3</c:v>
                </c:pt>
                <c:pt idx="526">
                  <c:v>-1.4363522759455877E-3</c:v>
                </c:pt>
                <c:pt idx="527">
                  <c:v>3.5940513174004263E-3</c:v>
                </c:pt>
                <c:pt idx="528">
                  <c:v>3.8201317972622086E-3</c:v>
                </c:pt>
                <c:pt idx="529">
                  <c:v>3.9070190626715948E-3</c:v>
                </c:pt>
                <c:pt idx="530">
                  <c:v>3.2152195009988033E-3</c:v>
                </c:pt>
                <c:pt idx="531">
                  <c:v>3.8931551787936489E-3</c:v>
                </c:pt>
                <c:pt idx="532">
                  <c:v>3.619235422727414E-3</c:v>
                </c:pt>
                <c:pt idx="533">
                  <c:v>3.8666041324239703E-3</c:v>
                </c:pt>
                <c:pt idx="534">
                  <c:v>3.8666041324239703E-3</c:v>
                </c:pt>
                <c:pt idx="535">
                  <c:v>3.2920322264190054E-3</c:v>
                </c:pt>
                <c:pt idx="536">
                  <c:v>3.7517957617188638E-3</c:v>
                </c:pt>
                <c:pt idx="537">
                  <c:v>2.4821919498859354E-3</c:v>
                </c:pt>
                <c:pt idx="538">
                  <c:v>2.9652632784439338E-3</c:v>
                </c:pt>
                <c:pt idx="539">
                  <c:v>3.8145969300762417E-3</c:v>
                </c:pt>
                <c:pt idx="540">
                  <c:v>3.073864229983396E-3</c:v>
                </c:pt>
                <c:pt idx="541">
                  <c:v>2.6996377925767485E-3</c:v>
                </c:pt>
                <c:pt idx="542">
                  <c:v>3.3471881260919469E-3</c:v>
                </c:pt>
                <c:pt idx="543">
                  <c:v>3.4060739885302324E-3</c:v>
                </c:pt>
                <c:pt idx="544">
                  <c:v>2.7180018843519088E-3</c:v>
                </c:pt>
                <c:pt idx="545">
                  <c:v>2.7180018843519088E-3</c:v>
                </c:pt>
                <c:pt idx="546">
                  <c:v>4.644074935762757E-3</c:v>
                </c:pt>
                <c:pt idx="547">
                  <c:v>3.2944401453381053E-3</c:v>
                </c:pt>
                <c:pt idx="548">
                  <c:v>4.2744401496850534E-3</c:v>
                </c:pt>
                <c:pt idx="549">
                  <c:v>4.3244401447839684E-3</c:v>
                </c:pt>
                <c:pt idx="550">
                  <c:v>-3.5101668133087766E-3</c:v>
                </c:pt>
                <c:pt idx="551">
                  <c:v>1.5731814099411018E-3</c:v>
                </c:pt>
                <c:pt idx="552">
                  <c:v>1.5931814094358593E-3</c:v>
                </c:pt>
                <c:pt idx="553">
                  <c:v>2.5319731838690032E-3</c:v>
                </c:pt>
                <c:pt idx="554">
                  <c:v>2.5619731794731607E-3</c:v>
                </c:pt>
                <c:pt idx="555">
                  <c:v>1.5015812615533572E-3</c:v>
                </c:pt>
                <c:pt idx="556">
                  <c:v>2.1061875330274787E-3</c:v>
                </c:pt>
                <c:pt idx="557">
                  <c:v>7.9458093281347189E-4</c:v>
                </c:pt>
                <c:pt idx="558">
                  <c:v>7.9458093281347189E-4</c:v>
                </c:pt>
                <c:pt idx="559">
                  <c:v>8.2458093569358695E-4</c:v>
                </c:pt>
                <c:pt idx="560">
                  <c:v>7.3298889266785669E-4</c:v>
                </c:pt>
                <c:pt idx="561">
                  <c:v>1.298422684777617E-3</c:v>
                </c:pt>
                <c:pt idx="562">
                  <c:v>1.2371655925834946E-3</c:v>
                </c:pt>
                <c:pt idx="563">
                  <c:v>8.6434339979451699E-4</c:v>
                </c:pt>
                <c:pt idx="564">
                  <c:v>7.6503415026624166E-4</c:v>
                </c:pt>
                <c:pt idx="565">
                  <c:v>3.4565883195870201E-4</c:v>
                </c:pt>
                <c:pt idx="566">
                  <c:v>4.8262772243273105E-4</c:v>
                </c:pt>
                <c:pt idx="567">
                  <c:v>4.8262772243273105E-4</c:v>
                </c:pt>
                <c:pt idx="568">
                  <c:v>9.8983372086233756E-5</c:v>
                </c:pt>
                <c:pt idx="569">
                  <c:v>9.3167994572727203E-4</c:v>
                </c:pt>
                <c:pt idx="570">
                  <c:v>9.3167994572727203E-4</c:v>
                </c:pt>
                <c:pt idx="571">
                  <c:v>4.6586405580198442E-4</c:v>
                </c:pt>
                <c:pt idx="572">
                  <c:v>6.1212328307961444E-4</c:v>
                </c:pt>
                <c:pt idx="573">
                  <c:v>1.0207951312035668E-4</c:v>
                </c:pt>
                <c:pt idx="574">
                  <c:v>-3.4732855408456387E-4</c:v>
                </c:pt>
                <c:pt idx="575">
                  <c:v>-8.2011338109039267E-4</c:v>
                </c:pt>
                <c:pt idx="576">
                  <c:v>-2.2586467518187492E-4</c:v>
                </c:pt>
                <c:pt idx="577">
                  <c:v>8.7413532613361822E-4</c:v>
                </c:pt>
                <c:pt idx="578">
                  <c:v>-2.0212947997215458E-4</c:v>
                </c:pt>
                <c:pt idx="579">
                  <c:v>-9.9026780211358689E-4</c:v>
                </c:pt>
                <c:pt idx="580">
                  <c:v>-1.8747033250061662E-3</c:v>
                </c:pt>
                <c:pt idx="581">
                  <c:v>9.7658189447451249E-5</c:v>
                </c:pt>
                <c:pt idx="582">
                  <c:v>2.3710592634590411E-5</c:v>
                </c:pt>
                <c:pt idx="583">
                  <c:v>-1.304599253705227E-3</c:v>
                </c:pt>
                <c:pt idx="584">
                  <c:v>-2.5086164089846985E-3</c:v>
                </c:pt>
                <c:pt idx="585">
                  <c:v>-1.6969743701439194E-3</c:v>
                </c:pt>
                <c:pt idx="586">
                  <c:v>-1.2932351052803853E-3</c:v>
                </c:pt>
                <c:pt idx="587">
                  <c:v>-1.3671886452332332E-3</c:v>
                </c:pt>
                <c:pt idx="588">
                  <c:v>-1.5378890483836449E-3</c:v>
                </c:pt>
                <c:pt idx="589">
                  <c:v>-1.6788782372897382E-3</c:v>
                </c:pt>
                <c:pt idx="590">
                  <c:v>-3.7360987718226962E-3</c:v>
                </c:pt>
                <c:pt idx="591">
                  <c:v>-1.53609876919171E-3</c:v>
                </c:pt>
                <c:pt idx="592">
                  <c:v>-1.8244969115493864E-3</c:v>
                </c:pt>
                <c:pt idx="593">
                  <c:v>-3.0460264410155785E-3</c:v>
                </c:pt>
                <c:pt idx="594">
                  <c:v>-2.885689751122536E-3</c:v>
                </c:pt>
                <c:pt idx="595">
                  <c:v>-3.2378906513903793E-3</c:v>
                </c:pt>
                <c:pt idx="596">
                  <c:v>-3.8684175771134463E-3</c:v>
                </c:pt>
                <c:pt idx="597">
                  <c:v>-2.6883200554072215E-3</c:v>
                </c:pt>
                <c:pt idx="598">
                  <c:v>-3.8622805684979528E-3</c:v>
                </c:pt>
                <c:pt idx="599">
                  <c:v>-3.5677608554564866E-3</c:v>
                </c:pt>
                <c:pt idx="600">
                  <c:v>-4.7633551950128292E-3</c:v>
                </c:pt>
                <c:pt idx="601">
                  <c:v>-5.9901757423359847E-3</c:v>
                </c:pt>
                <c:pt idx="602">
                  <c:v>-5.9901757423359847E-3</c:v>
                </c:pt>
                <c:pt idx="603">
                  <c:v>-6.0240528590071035E-3</c:v>
                </c:pt>
                <c:pt idx="604">
                  <c:v>-6.4344022954822416E-3</c:v>
                </c:pt>
                <c:pt idx="605">
                  <c:v>-5.8545837518448052E-3</c:v>
                </c:pt>
                <c:pt idx="606">
                  <c:v>-8.6835160077808754E-3</c:v>
                </c:pt>
                <c:pt idx="607">
                  <c:v>-8.6602620349261611E-3</c:v>
                </c:pt>
                <c:pt idx="608">
                  <c:v>-9.5260912917480151E-3</c:v>
                </c:pt>
                <c:pt idx="609">
                  <c:v>-9.1248758499881816E-3</c:v>
                </c:pt>
                <c:pt idx="610">
                  <c:v>-1.0400772719912674E-2</c:v>
                </c:pt>
                <c:pt idx="611">
                  <c:v>-1.2498718686382769E-2</c:v>
                </c:pt>
                <c:pt idx="612">
                  <c:v>-1.3497889026600964E-2</c:v>
                </c:pt>
                <c:pt idx="613">
                  <c:v>-1.2220124891585041E-2</c:v>
                </c:pt>
                <c:pt idx="614">
                  <c:v>-1.5967162336915933E-2</c:v>
                </c:pt>
                <c:pt idx="615">
                  <c:v>-1.3367162337113839E-2</c:v>
                </c:pt>
                <c:pt idx="616">
                  <c:v>-1.3489771228586751E-2</c:v>
                </c:pt>
                <c:pt idx="617">
                  <c:v>-1.3568506409187463E-2</c:v>
                </c:pt>
                <c:pt idx="618">
                  <c:v>-1.0170797504817627E-2</c:v>
                </c:pt>
                <c:pt idx="619">
                  <c:v>-1.3180533171175818E-2</c:v>
                </c:pt>
                <c:pt idx="620">
                  <c:v>-1.4312216932986857E-2</c:v>
                </c:pt>
                <c:pt idx="621">
                  <c:v>-1.6394873381720472E-2</c:v>
                </c:pt>
                <c:pt idx="622">
                  <c:v>-1.7228341521075267E-2</c:v>
                </c:pt>
                <c:pt idx="623">
                  <c:v>-1.8427543661304793E-2</c:v>
                </c:pt>
                <c:pt idx="624">
                  <c:v>-2.864950711191723E-2</c:v>
                </c:pt>
                <c:pt idx="625">
                  <c:v>-1.7481288234457798E-2</c:v>
                </c:pt>
                <c:pt idx="626">
                  <c:v>-1.6976161318188424E-2</c:v>
                </c:pt>
                <c:pt idx="627">
                  <c:v>-1.799303829511769E-2</c:v>
                </c:pt>
                <c:pt idx="628">
                  <c:v>-2.0038691621711124E-2</c:v>
                </c:pt>
                <c:pt idx="629">
                  <c:v>-2.0632921942760993E-2</c:v>
                </c:pt>
                <c:pt idx="630">
                  <c:v>-2.1948279988325312E-2</c:v>
                </c:pt>
                <c:pt idx="631">
                  <c:v>-2.1944102513259997E-2</c:v>
                </c:pt>
                <c:pt idx="632">
                  <c:v>-2.7870525187168607E-2</c:v>
                </c:pt>
                <c:pt idx="633">
                  <c:v>-2.5367505602479287E-2</c:v>
                </c:pt>
                <c:pt idx="634">
                  <c:v>-2.5112258294062245E-2</c:v>
                </c:pt>
                <c:pt idx="635">
                  <c:v>-2.6020401960075684E-2</c:v>
                </c:pt>
                <c:pt idx="636">
                  <c:v>-2.4634440532572119E-2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1-4345-95E3-FACBA34D1732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1'!$Y$2:$Y$48</c:f>
              <c:numCache>
                <c:formatCode>General</c:formatCode>
                <c:ptCount val="47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</c:numCache>
            </c:numRef>
          </c:xVal>
          <c:yVal>
            <c:numRef>
              <c:f>'Active 1'!$Z$2:$Z$48</c:f>
              <c:numCache>
                <c:formatCode>General</c:formatCode>
                <c:ptCount val="47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  <c:pt idx="42">
                  <c:v>-3.4091137681736494E-2</c:v>
                </c:pt>
                <c:pt idx="43">
                  <c:v>-3.5139523436267139E-2</c:v>
                </c:pt>
                <c:pt idx="44">
                  <c:v>-3.6136313835480292E-2</c:v>
                </c:pt>
                <c:pt idx="45">
                  <c:v>-3.7081508879375967E-2</c:v>
                </c:pt>
                <c:pt idx="46">
                  <c:v>-3.7975108567954136E-2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1-4345-95E3-FACBA34D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3968"/>
        <c:axId val="1"/>
      </c:scatterChart>
      <c:valAx>
        <c:axId val="5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3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3155011179158160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8741920575489"/>
          <c:y val="0.14860681114551083"/>
          <c:w val="0.82716160188614796"/>
          <c:h val="0.65634674922600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1'!$H$21:$H$904</c:f>
              <c:numCache>
                <c:formatCode>General</c:formatCode>
                <c:ptCount val="884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4-44F2-AB24-83146BB26B6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1'!$D$21:$D$904</c:f>
                <c:numCache>
                  <c:formatCode>General</c:formatCode>
                  <c:ptCount val="884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plus>
            <c:minus>
              <c:numRef>
                <c:f>'Active 1'!$D$21:$D$904</c:f>
                <c:numCache>
                  <c:formatCode>General</c:formatCode>
                  <c:ptCount val="884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1'!$I$21:$I$904</c:f>
              <c:numCache>
                <c:formatCode>General</c:formatCode>
                <c:ptCount val="884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61">
                  <c:v>-2.242399999522604E-2</c:v>
                </c:pt>
                <c:pt idx="484">
                  <c:v>-2.4115199994412251E-2</c:v>
                </c:pt>
                <c:pt idx="526">
                  <c:v>-3.076223999960348E-2</c:v>
                </c:pt>
                <c:pt idx="548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4-44F2-AB24-83146BB26B6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1'!$J$21:$J$904</c:f>
              <c:numCache>
                <c:formatCode>General</c:formatCode>
                <c:ptCount val="884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4-44F2-AB24-83146BB26B6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1'!$K$21:$K$904</c:f>
              <c:numCache>
                <c:formatCode>General</c:formatCode>
                <c:ptCount val="884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7">
                  <c:v>-2.6488799994695E-2</c:v>
                </c:pt>
                <c:pt idx="339">
                  <c:v>-2.6958399997965898E-2</c:v>
                </c:pt>
                <c:pt idx="340">
                  <c:v>-2.5165919993014541E-2</c:v>
                </c:pt>
                <c:pt idx="341">
                  <c:v>-2.6600639997923281E-2</c:v>
                </c:pt>
                <c:pt idx="344">
                  <c:v>-2.5503359996946529E-2</c:v>
                </c:pt>
                <c:pt idx="345">
                  <c:v>-2.5503359996946529E-2</c:v>
                </c:pt>
                <c:pt idx="354">
                  <c:v>-2.5407519991858862E-2</c:v>
                </c:pt>
                <c:pt idx="360">
                  <c:v>-2.5833119994786102E-2</c:v>
                </c:pt>
                <c:pt idx="362">
                  <c:v>-2.5826879995292984E-2</c:v>
                </c:pt>
                <c:pt idx="365">
                  <c:v>-2.6390399994852487E-2</c:v>
                </c:pt>
                <c:pt idx="368">
                  <c:v>-2.6705279997258913E-2</c:v>
                </c:pt>
                <c:pt idx="369">
                  <c:v>-2.5425120002182666E-2</c:v>
                </c:pt>
                <c:pt idx="370">
                  <c:v>-2.5649119990703184E-2</c:v>
                </c:pt>
                <c:pt idx="371">
                  <c:v>-2.667440000368515E-2</c:v>
                </c:pt>
                <c:pt idx="372">
                  <c:v>-2.667440000368515E-2</c:v>
                </c:pt>
                <c:pt idx="373">
                  <c:v>-2.6474400001461618E-2</c:v>
                </c:pt>
                <c:pt idx="374">
                  <c:v>-2.6005759995314293E-2</c:v>
                </c:pt>
                <c:pt idx="375">
                  <c:v>-2.5749120002728887E-2</c:v>
                </c:pt>
                <c:pt idx="376">
                  <c:v>-2.5784559999010526E-2</c:v>
                </c:pt>
                <c:pt idx="377">
                  <c:v>-2.5754559996130411E-2</c:v>
                </c:pt>
                <c:pt idx="378">
                  <c:v>-2.508455999486614E-2</c:v>
                </c:pt>
                <c:pt idx="379">
                  <c:v>-2.5054559999261983E-2</c:v>
                </c:pt>
                <c:pt idx="380">
                  <c:v>-2.6345439997385256E-2</c:v>
                </c:pt>
                <c:pt idx="381">
                  <c:v>-2.612087999295909E-2</c:v>
                </c:pt>
                <c:pt idx="382">
                  <c:v>-2.6090879997354932E-2</c:v>
                </c:pt>
                <c:pt idx="383">
                  <c:v>-2.6020879995485302E-2</c:v>
                </c:pt>
                <c:pt idx="384">
                  <c:v>-2.6020879995485302E-2</c:v>
                </c:pt>
                <c:pt idx="385">
                  <c:v>-2.5990879992605187E-2</c:v>
                </c:pt>
                <c:pt idx="386">
                  <c:v>-2.5990879992605187E-2</c:v>
                </c:pt>
                <c:pt idx="387">
                  <c:v>-2.5377439997100737E-2</c:v>
                </c:pt>
                <c:pt idx="388">
                  <c:v>-2.5877920001221355E-2</c:v>
                </c:pt>
                <c:pt idx="389">
                  <c:v>-2.6356479997048154E-2</c:v>
                </c:pt>
                <c:pt idx="390">
                  <c:v>-2.34063999960199E-2</c:v>
                </c:pt>
                <c:pt idx="391">
                  <c:v>-2.6189439995505381E-2</c:v>
                </c:pt>
                <c:pt idx="392">
                  <c:v>-2.2339359995385166E-2</c:v>
                </c:pt>
                <c:pt idx="393">
                  <c:v>-2.513632000045618E-2</c:v>
                </c:pt>
                <c:pt idx="394">
                  <c:v>-2.835983999830205E-2</c:v>
                </c:pt>
                <c:pt idx="395">
                  <c:v>-2.5103679996391293E-2</c:v>
                </c:pt>
                <c:pt idx="396">
                  <c:v>-2.5511039995762985E-2</c:v>
                </c:pt>
                <c:pt idx="397">
                  <c:v>-2.5385280001501087E-2</c:v>
                </c:pt>
                <c:pt idx="398">
                  <c:v>-2.5198559997079428E-2</c:v>
                </c:pt>
                <c:pt idx="399">
                  <c:v>-2.5372799995238893E-2</c:v>
                </c:pt>
                <c:pt idx="400">
                  <c:v>-2.6447039999766275E-2</c:v>
                </c:pt>
                <c:pt idx="408">
                  <c:v>-2.5590559998818208E-2</c:v>
                </c:pt>
                <c:pt idx="412">
                  <c:v>-2.4549599998863414E-2</c:v>
                </c:pt>
                <c:pt idx="413">
                  <c:v>-2.3849599994719028E-2</c:v>
                </c:pt>
                <c:pt idx="414">
                  <c:v>-2.284959999815328E-2</c:v>
                </c:pt>
                <c:pt idx="415">
                  <c:v>-2.284959999815328E-2</c:v>
                </c:pt>
                <c:pt idx="416">
                  <c:v>-2.5923839995812159E-2</c:v>
                </c:pt>
                <c:pt idx="417">
                  <c:v>-2.4323839999851771E-2</c:v>
                </c:pt>
                <c:pt idx="418">
                  <c:v>-2.4700959991605487E-2</c:v>
                </c:pt>
                <c:pt idx="419">
                  <c:v>-2.5347839997266419E-2</c:v>
                </c:pt>
                <c:pt idx="425">
                  <c:v>-2.5329279997095E-2</c:v>
                </c:pt>
                <c:pt idx="427">
                  <c:v>-2.5549919999320991E-2</c:v>
                </c:pt>
                <c:pt idx="428">
                  <c:v>-2.5586559997464065E-2</c:v>
                </c:pt>
                <c:pt idx="430">
                  <c:v>-2.5216479996743146E-2</c:v>
                </c:pt>
                <c:pt idx="434">
                  <c:v>-2.3717919997579884E-2</c:v>
                </c:pt>
                <c:pt idx="438">
                  <c:v>-2.533440000115661E-2</c:v>
                </c:pt>
                <c:pt idx="439">
                  <c:v>-2.4057119990175124E-2</c:v>
                </c:pt>
                <c:pt idx="451">
                  <c:v>-2.3502399999415502E-2</c:v>
                </c:pt>
                <c:pt idx="459">
                  <c:v>-2.5237119996745605E-2</c:v>
                </c:pt>
                <c:pt idx="462">
                  <c:v>-2.3977759992703795E-2</c:v>
                </c:pt>
                <c:pt idx="466">
                  <c:v>-2.4651840001752134E-2</c:v>
                </c:pt>
                <c:pt idx="468">
                  <c:v>-2.5213920001988299E-2</c:v>
                </c:pt>
                <c:pt idx="469">
                  <c:v>-2.4888159998226911E-2</c:v>
                </c:pt>
                <c:pt idx="491">
                  <c:v>-2.4841439997544512E-2</c:v>
                </c:pt>
                <c:pt idx="492">
                  <c:v>-2.4791440002445597E-2</c:v>
                </c:pt>
                <c:pt idx="493">
                  <c:v>-2.4691439997695852E-2</c:v>
                </c:pt>
                <c:pt idx="494">
                  <c:v>-2.4641440002596937E-2</c:v>
                </c:pt>
                <c:pt idx="495">
                  <c:v>-2.4541439997847192E-2</c:v>
                </c:pt>
                <c:pt idx="496">
                  <c:v>-2.4491440002748277E-2</c:v>
                </c:pt>
                <c:pt idx="497">
                  <c:v>-2.6023679994978011E-2</c:v>
                </c:pt>
                <c:pt idx="498">
                  <c:v>-2.6023679994978011E-2</c:v>
                </c:pt>
                <c:pt idx="506">
                  <c:v>-2.5518880000163335E-2</c:v>
                </c:pt>
                <c:pt idx="507">
                  <c:v>-2.5518880000163335E-2</c:v>
                </c:pt>
                <c:pt idx="508">
                  <c:v>-2.6109760001418181E-2</c:v>
                </c:pt>
                <c:pt idx="516">
                  <c:v>-2.4976159998914227E-2</c:v>
                </c:pt>
                <c:pt idx="517">
                  <c:v>-2.4976159998914227E-2</c:v>
                </c:pt>
                <c:pt idx="530">
                  <c:v>-2.6140799993299879E-2</c:v>
                </c:pt>
                <c:pt idx="531">
                  <c:v>-2.5478560004557949E-2</c:v>
                </c:pt>
                <c:pt idx="532">
                  <c:v>-2.5752800000191201E-2</c:v>
                </c:pt>
                <c:pt idx="533">
                  <c:v>-2.5526879995595664E-2</c:v>
                </c:pt>
                <c:pt idx="534">
                  <c:v>-2.5526879995595664E-2</c:v>
                </c:pt>
                <c:pt idx="535">
                  <c:v>-2.6131199992960319E-2</c:v>
                </c:pt>
                <c:pt idx="536">
                  <c:v>-2.5718719996802974E-2</c:v>
                </c:pt>
                <c:pt idx="537">
                  <c:v>-2.6989919992047362E-2</c:v>
                </c:pt>
                <c:pt idx="538">
                  <c:v>-2.6914079993730411E-2</c:v>
                </c:pt>
                <c:pt idx="539">
                  <c:v>-2.6137759996345267E-2</c:v>
                </c:pt>
                <c:pt idx="540">
                  <c:v>-2.6917759998468682E-2</c:v>
                </c:pt>
                <c:pt idx="541">
                  <c:v>-2.7299519992084242E-2</c:v>
                </c:pt>
                <c:pt idx="542">
                  <c:v>-2.6658559996576514E-2</c:v>
                </c:pt>
                <c:pt idx="543">
                  <c:v>-2.6646079997590277E-2</c:v>
                </c:pt>
                <c:pt idx="544">
                  <c:v>-2.7359519997844473E-2</c:v>
                </c:pt>
                <c:pt idx="545">
                  <c:v>-2.7359519997844473E-2</c:v>
                </c:pt>
                <c:pt idx="546">
                  <c:v>-2.5433759998122696E-2</c:v>
                </c:pt>
                <c:pt idx="547">
                  <c:v>-2.6784959998622071E-2</c:v>
                </c:pt>
                <c:pt idx="549">
                  <c:v>-2.5754959999176208E-2</c:v>
                </c:pt>
                <c:pt idx="550">
                  <c:v>-3.3725119996233843E-2</c:v>
                </c:pt>
                <c:pt idx="551">
                  <c:v>-2.8975839995837305E-2</c:v>
                </c:pt>
                <c:pt idx="552">
                  <c:v>-2.8955839996342547E-2</c:v>
                </c:pt>
                <c:pt idx="553">
                  <c:v>-2.8029679997416679E-2</c:v>
                </c:pt>
                <c:pt idx="554">
                  <c:v>-2.7999680001812521E-2</c:v>
                </c:pt>
                <c:pt idx="555">
                  <c:v>-2.9121920000761747E-2</c:v>
                </c:pt>
                <c:pt idx="556">
                  <c:v>-2.8520079998997971E-2</c:v>
                </c:pt>
                <c:pt idx="557">
                  <c:v>-2.987008000491187E-2</c:v>
                </c:pt>
                <c:pt idx="558">
                  <c:v>-2.987008000491187E-2</c:v>
                </c:pt>
                <c:pt idx="559">
                  <c:v>-2.9840080002031755E-2</c:v>
                </c:pt>
                <c:pt idx="560">
                  <c:v>-2.9942720000690315E-2</c:v>
                </c:pt>
                <c:pt idx="561">
                  <c:v>-2.9439199999615084E-2</c:v>
                </c:pt>
                <c:pt idx="562">
                  <c:v>-2.9568960111646447E-2</c:v>
                </c:pt>
                <c:pt idx="563">
                  <c:v>-3.032048000022769E-2</c:v>
                </c:pt>
                <c:pt idx="564">
                  <c:v>-3.0462560003797989E-2</c:v>
                </c:pt>
                <c:pt idx="565">
                  <c:v>-3.0904799998097587E-2</c:v>
                </c:pt>
                <c:pt idx="566">
                  <c:v>-3.0792479999945499E-2</c:v>
                </c:pt>
                <c:pt idx="567">
                  <c:v>-3.0792479999945499E-2</c:v>
                </c:pt>
                <c:pt idx="568">
                  <c:v>-3.1187839995254762E-2</c:v>
                </c:pt>
                <c:pt idx="569">
                  <c:v>-3.0378559997188859E-2</c:v>
                </c:pt>
                <c:pt idx="570">
                  <c:v>-3.0378559997188859E-2</c:v>
                </c:pt>
                <c:pt idx="571">
                  <c:v>-3.0945919999794569E-2</c:v>
                </c:pt>
                <c:pt idx="572">
                  <c:v>-3.0862079998769332E-2</c:v>
                </c:pt>
                <c:pt idx="573">
                  <c:v>-3.1761919999553356E-2</c:v>
                </c:pt>
                <c:pt idx="574">
                  <c:v>-3.2225439994363114E-2</c:v>
                </c:pt>
                <c:pt idx="575">
                  <c:v>-3.2726719997299369E-2</c:v>
                </c:pt>
                <c:pt idx="576">
                  <c:v>-3.2144799995876383E-2</c:v>
                </c:pt>
                <c:pt idx="577">
                  <c:v>-3.104479999456089E-2</c:v>
                </c:pt>
                <c:pt idx="578">
                  <c:v>-3.2141600000613835E-2</c:v>
                </c:pt>
                <c:pt idx="579">
                  <c:v>-3.2939999997324776E-2</c:v>
                </c:pt>
                <c:pt idx="580">
                  <c:v>-3.3877440000651404E-2</c:v>
                </c:pt>
                <c:pt idx="581">
                  <c:v>-3.1918239998049103E-2</c:v>
                </c:pt>
                <c:pt idx="582">
                  <c:v>-3.199247999873478E-2</c:v>
                </c:pt>
                <c:pt idx="583">
                  <c:v>-3.3748000001651235E-2</c:v>
                </c:pt>
                <c:pt idx="584">
                  <c:v>-3.5012640000786632E-2</c:v>
                </c:pt>
                <c:pt idx="585">
                  <c:v>-3.4211040001537185E-2</c:v>
                </c:pt>
                <c:pt idx="586">
                  <c:v>-3.3842559998447541E-2</c:v>
                </c:pt>
                <c:pt idx="587">
                  <c:v>-3.3916799999133218E-2</c:v>
                </c:pt>
                <c:pt idx="588">
                  <c:v>-3.4095519993570633E-2</c:v>
                </c:pt>
                <c:pt idx="589">
                  <c:v>-3.4279999992577359E-2</c:v>
                </c:pt>
                <c:pt idx="590">
                  <c:v>-3.6342079998576082E-2</c:v>
                </c:pt>
                <c:pt idx="591">
                  <c:v>-3.4142079995945096E-2</c:v>
                </c:pt>
                <c:pt idx="592">
                  <c:v>-3.4440479998011142E-2</c:v>
                </c:pt>
                <c:pt idx="593">
                  <c:v>-3.5778879995632451E-2</c:v>
                </c:pt>
                <c:pt idx="594">
                  <c:v>-3.5953279992099851E-2</c:v>
                </c:pt>
                <c:pt idx="595">
                  <c:v>-3.6331839997728821E-2</c:v>
                </c:pt>
                <c:pt idx="596">
                  <c:v>-3.7014719993749168E-2</c:v>
                </c:pt>
                <c:pt idx="597">
                  <c:v>-3.5849439998855814E-2</c:v>
                </c:pt>
                <c:pt idx="598">
                  <c:v>-3.7023680000856984E-2</c:v>
                </c:pt>
                <c:pt idx="599">
                  <c:v>-3.6761280003702268E-2</c:v>
                </c:pt>
                <c:pt idx="600">
                  <c:v>-3.8031839998438954E-2</c:v>
                </c:pt>
                <c:pt idx="601">
                  <c:v>-3.9684159994067159E-2</c:v>
                </c:pt>
                <c:pt idx="602">
                  <c:v>-3.9684159994067159E-2</c:v>
                </c:pt>
                <c:pt idx="603">
                  <c:v>-3.9735519996611401E-2</c:v>
                </c:pt>
                <c:pt idx="604">
                  <c:v>-4.0176159993279725E-2</c:v>
                </c:pt>
                <c:pt idx="605">
                  <c:v>-3.9696479994745459E-2</c:v>
                </c:pt>
                <c:pt idx="606">
                  <c:v>-4.2923199995129835E-2</c:v>
                </c:pt>
                <c:pt idx="607">
                  <c:v>-4.2912479999358766E-2</c:v>
                </c:pt>
                <c:pt idx="608">
                  <c:v>-4.3800159990496468E-2</c:v>
                </c:pt>
                <c:pt idx="609">
                  <c:v>-4.3431679994682781E-2</c:v>
                </c:pt>
                <c:pt idx="610">
                  <c:v>-4.4901119996211492E-2</c:v>
                </c:pt>
                <c:pt idx="611">
                  <c:v>-4.7287839995988179E-2</c:v>
                </c:pt>
                <c:pt idx="612">
                  <c:v>-4.835087999526877E-2</c:v>
                </c:pt>
                <c:pt idx="613">
                  <c:v>-4.7124639997491613E-2</c:v>
                </c:pt>
                <c:pt idx="614">
                  <c:v>-5.088511999201728E-2</c:v>
                </c:pt>
                <c:pt idx="615">
                  <c:v>-4.8285119992215186E-2</c:v>
                </c:pt>
                <c:pt idx="616">
                  <c:v>-4.8427360001369379E-2</c:v>
                </c:pt>
                <c:pt idx="617">
                  <c:v>-4.8524159996304661E-2</c:v>
                </c:pt>
                <c:pt idx="618">
                  <c:v>-4.5151199999963865E-2</c:v>
                </c:pt>
                <c:pt idx="619">
                  <c:v>-4.816479999863077E-2</c:v>
                </c:pt>
                <c:pt idx="620">
                  <c:v>-4.9301120001473464E-2</c:v>
                </c:pt>
                <c:pt idx="621">
                  <c:v>-5.1740160000917967E-2</c:v>
                </c:pt>
                <c:pt idx="622">
                  <c:v>-5.2583999997295905E-2</c:v>
                </c:pt>
                <c:pt idx="623">
                  <c:v>-5.3839519998291507E-2</c:v>
                </c:pt>
                <c:pt idx="624">
                  <c:v>-6.4062239995109849E-2</c:v>
                </c:pt>
                <c:pt idx="625">
                  <c:v>-5.2985599999374244E-2</c:v>
                </c:pt>
                <c:pt idx="626">
                  <c:v>-5.250656000134768E-2</c:v>
                </c:pt>
                <c:pt idx="627">
                  <c:v>-5.3550240001641214E-2</c:v>
                </c:pt>
                <c:pt idx="628">
                  <c:v>-5.5904799992276821E-2</c:v>
                </c:pt>
                <c:pt idx="629">
                  <c:v>-5.6573759997263551E-2</c:v>
                </c:pt>
                <c:pt idx="630">
                  <c:v>-5.803743999422295E-2</c:v>
                </c:pt>
                <c:pt idx="631">
                  <c:v>-5.8046400001330767E-2</c:v>
                </c:pt>
                <c:pt idx="632">
                  <c:v>-6.4231679796648677E-2</c:v>
                </c:pt>
                <c:pt idx="633">
                  <c:v>-6.1896639999758918E-2</c:v>
                </c:pt>
                <c:pt idx="634">
                  <c:v>-6.1702079998212866E-2</c:v>
                </c:pt>
                <c:pt idx="635">
                  <c:v>-6.2620159995276481E-2</c:v>
                </c:pt>
                <c:pt idx="636">
                  <c:v>-6.1236800000187941E-2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34-44F2-AB24-83146BB26B65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1'!$D$21:$D$980</c:f>
                <c:numCache>
                  <c:formatCode>General</c:formatCode>
                  <c:ptCount val="960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plus>
            <c:minus>
              <c:numRef>
                <c:f>'Active 1'!$D$21:$D$980</c:f>
                <c:numCache>
                  <c:formatCode>General</c:formatCode>
                  <c:ptCount val="960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4.0000000000000002E-4</c:v>
                  </c:pt>
                  <c:pt idx="546">
                    <c:v>3.0000000000000003E-4</c:v>
                  </c:pt>
                  <c:pt idx="547">
                    <c:v>4.8000000000000001E-5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2.9999999999999997E-4</c:v>
                  </c:pt>
                  <c:pt idx="552">
                    <c:v>0</c:v>
                  </c:pt>
                  <c:pt idx="553">
                    <c:v>4.0000000000000002E-4</c:v>
                  </c:pt>
                  <c:pt idx="554">
                    <c:v>0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0</c:v>
                  </c:pt>
                  <c:pt idx="558">
                    <c:v>4.0000000000000002E-4</c:v>
                  </c:pt>
                  <c:pt idx="559">
                    <c:v>4.0000000000000002E-4</c:v>
                  </c:pt>
                  <c:pt idx="560">
                    <c:v>1E-4</c:v>
                  </c:pt>
                  <c:pt idx="561">
                    <c:v>1E-3</c:v>
                  </c:pt>
                  <c:pt idx="562">
                    <c:v>0</c:v>
                  </c:pt>
                  <c:pt idx="563">
                    <c:v>2.0000000000000001E-4</c:v>
                  </c:pt>
                  <c:pt idx="564">
                    <c:v>2.9999999999999997E-4</c:v>
                  </c:pt>
                  <c:pt idx="565">
                    <c:v>2.0000000000000001E-4</c:v>
                  </c:pt>
                  <c:pt idx="566">
                    <c:v>1E-4</c:v>
                  </c:pt>
                  <c:pt idx="567">
                    <c:v>1E-4</c:v>
                  </c:pt>
                  <c:pt idx="568">
                    <c:v>5.0000000000000001E-4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2.0000000000000001E-4</c:v>
                  </c:pt>
                  <c:pt idx="573">
                    <c:v>1E-4</c:v>
                  </c:pt>
                  <c:pt idx="574">
                    <c:v>0</c:v>
                  </c:pt>
                  <c:pt idx="575">
                    <c:v>2E-3</c:v>
                  </c:pt>
                  <c:pt idx="576">
                    <c:v>1E-4</c:v>
                  </c:pt>
                  <c:pt idx="577">
                    <c:v>1E-3</c:v>
                  </c:pt>
                  <c:pt idx="578">
                    <c:v>1E-4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2.0999999999999999E-3</c:v>
                  </c:pt>
                  <c:pt idx="582">
                    <c:v>1.9E-3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2.9999999999999997E-4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2.0000000000000001E-4</c:v>
                  </c:pt>
                  <c:pt idx="591">
                    <c:v>1E-4</c:v>
                  </c:pt>
                  <c:pt idx="592">
                    <c:v>2.0000000000000001E-4</c:v>
                  </c:pt>
                  <c:pt idx="593">
                    <c:v>1E-4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1E-4</c:v>
                  </c:pt>
                  <c:pt idx="600">
                    <c:v>1E-4</c:v>
                  </c:pt>
                  <c:pt idx="601">
                    <c:v>2.9999999999999997E-4</c:v>
                  </c:pt>
                  <c:pt idx="602">
                    <c:v>2.9999999999999997E-4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1E-4</c:v>
                  </c:pt>
                  <c:pt idx="606">
                    <c:v>1E-4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2.0000000000000001E-4</c:v>
                  </c:pt>
                  <c:pt idx="610">
                    <c:v>2.0000000000000001E-4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5.9999999999999995E-4</c:v>
                  </c:pt>
                  <c:pt idx="614">
                    <c:v>2.0000000000000001E-4</c:v>
                  </c:pt>
                  <c:pt idx="615">
                    <c:v>2.9999999999999997E-4</c:v>
                  </c:pt>
                  <c:pt idx="616">
                    <c:v>1E-4</c:v>
                  </c:pt>
                  <c:pt idx="617">
                    <c:v>1E-4</c:v>
                  </c:pt>
                  <c:pt idx="618">
                    <c:v>0</c:v>
                  </c:pt>
                  <c:pt idx="619">
                    <c:v>2.9999999999999997E-4</c:v>
                  </c:pt>
                  <c:pt idx="620">
                    <c:v>2.0000000000000001E-4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2.9999999999999997E-4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1E-4</c:v>
                  </c:pt>
                  <c:pt idx="634">
                    <c:v>2.0000000000000001E-4</c:v>
                  </c:pt>
                  <c:pt idx="635">
                    <c:v>1E-4</c:v>
                  </c:pt>
                  <c:pt idx="63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1'!$L$21:$L$904</c:f>
              <c:numCache>
                <c:formatCode>General</c:formatCode>
                <c:ptCount val="884"/>
                <c:pt idx="330">
                  <c:v>-2.7319359782268293E-2</c:v>
                </c:pt>
                <c:pt idx="331">
                  <c:v>-2.7064800080552232E-2</c:v>
                </c:pt>
                <c:pt idx="332">
                  <c:v>-2.6617759896907955E-2</c:v>
                </c:pt>
                <c:pt idx="333">
                  <c:v>-2.6063199773489032E-2</c:v>
                </c:pt>
                <c:pt idx="334">
                  <c:v>-2.6408639991132077E-2</c:v>
                </c:pt>
                <c:pt idx="335">
                  <c:v>-2.6954079861752689E-2</c:v>
                </c:pt>
                <c:pt idx="336">
                  <c:v>-2.6299519915482961E-2</c:v>
                </c:pt>
                <c:pt idx="338">
                  <c:v>-2.6287199842045084E-2</c:v>
                </c:pt>
                <c:pt idx="342">
                  <c:v>-2.6462559835636057E-2</c:v>
                </c:pt>
                <c:pt idx="343">
                  <c:v>-2.6306399820896331E-2</c:v>
                </c:pt>
                <c:pt idx="346">
                  <c:v>-2.6112320119864307E-2</c:v>
                </c:pt>
                <c:pt idx="347">
                  <c:v>-2.6683520132792182E-2</c:v>
                </c:pt>
                <c:pt idx="348">
                  <c:v>-2.6228959839500021E-2</c:v>
                </c:pt>
                <c:pt idx="349">
                  <c:v>-2.5674400181742385E-2</c:v>
                </c:pt>
                <c:pt idx="350">
                  <c:v>-2.6348639788920991E-2</c:v>
                </c:pt>
                <c:pt idx="351">
                  <c:v>-2.6219840059638955E-2</c:v>
                </c:pt>
                <c:pt idx="352">
                  <c:v>-2.6718239998444915E-2</c:v>
                </c:pt>
                <c:pt idx="353">
                  <c:v>-2.6463679831067566E-2</c:v>
                </c:pt>
                <c:pt idx="355">
                  <c:v>-2.6769600211991929E-2</c:v>
                </c:pt>
                <c:pt idx="356">
                  <c:v>-2.622256019822089E-2</c:v>
                </c:pt>
                <c:pt idx="357">
                  <c:v>-2.6267999986885116E-2</c:v>
                </c:pt>
                <c:pt idx="358">
                  <c:v>-2.6213439952698536E-2</c:v>
                </c:pt>
                <c:pt idx="359">
                  <c:v>-2.6287680113455281E-2</c:v>
                </c:pt>
                <c:pt idx="363">
                  <c:v>-2.6799520113854669E-2</c:v>
                </c:pt>
                <c:pt idx="364">
                  <c:v>-2.5944960041670129E-2</c:v>
                </c:pt>
                <c:pt idx="366">
                  <c:v>-2.6481280132429674E-2</c:v>
                </c:pt>
                <c:pt idx="367">
                  <c:v>-2.5643359942478128E-2</c:v>
                </c:pt>
                <c:pt idx="401">
                  <c:v>-2.4119680165313184E-2</c:v>
                </c:pt>
                <c:pt idx="402">
                  <c:v>-2.4565120205807034E-2</c:v>
                </c:pt>
                <c:pt idx="403">
                  <c:v>-2.4710559824598022E-2</c:v>
                </c:pt>
                <c:pt idx="404">
                  <c:v>-2.5963520012737717E-2</c:v>
                </c:pt>
                <c:pt idx="405">
                  <c:v>-2.4516480130841956E-2</c:v>
                </c:pt>
                <c:pt idx="406">
                  <c:v>-2.4961920171335805E-2</c:v>
                </c:pt>
                <c:pt idx="407">
                  <c:v>-2.4407360047916882E-2</c:v>
                </c:pt>
                <c:pt idx="409">
                  <c:v>-2.4458719803078566E-2</c:v>
                </c:pt>
                <c:pt idx="410">
                  <c:v>-2.4604159887530841E-2</c:v>
                </c:pt>
                <c:pt idx="411">
                  <c:v>-2.4949600105173886E-2</c:v>
                </c:pt>
                <c:pt idx="420">
                  <c:v>-2.4497759957739618E-2</c:v>
                </c:pt>
                <c:pt idx="421">
                  <c:v>-2.4788640133920126E-2</c:v>
                </c:pt>
                <c:pt idx="422">
                  <c:v>-2.5832479943346698E-2</c:v>
                </c:pt>
                <c:pt idx="423">
                  <c:v>-2.4576319934567437E-2</c:v>
                </c:pt>
                <c:pt idx="424">
                  <c:v>-2.4967199940874707E-2</c:v>
                </c:pt>
                <c:pt idx="426">
                  <c:v>-2.5574719955329783E-2</c:v>
                </c:pt>
                <c:pt idx="429">
                  <c:v>-2.3845280200475827E-2</c:v>
                </c:pt>
                <c:pt idx="431">
                  <c:v>-2.3681600083364174E-2</c:v>
                </c:pt>
                <c:pt idx="432">
                  <c:v>-2.3927040005219169E-2</c:v>
                </c:pt>
                <c:pt idx="433">
                  <c:v>-2.5043679881491698E-2</c:v>
                </c:pt>
                <c:pt idx="435">
                  <c:v>-2.4689119883987587E-2</c:v>
                </c:pt>
                <c:pt idx="436">
                  <c:v>-2.5270879770687316E-2</c:v>
                </c:pt>
                <c:pt idx="437">
                  <c:v>-2.4560160105465911E-2</c:v>
                </c:pt>
                <c:pt idx="440">
                  <c:v>-2.453136019903468E-2</c:v>
                </c:pt>
                <c:pt idx="441">
                  <c:v>-2.410559981217375E-2</c:v>
                </c:pt>
                <c:pt idx="442">
                  <c:v>-2.5076800069655292E-2</c:v>
                </c:pt>
                <c:pt idx="443">
                  <c:v>-2.4767679868091363E-2</c:v>
                </c:pt>
                <c:pt idx="444">
                  <c:v>-2.5103999832936097E-2</c:v>
                </c:pt>
                <c:pt idx="445">
                  <c:v>-2.4175200058380142E-2</c:v>
                </c:pt>
                <c:pt idx="446">
                  <c:v>-2.4720639936276712E-2</c:v>
                </c:pt>
                <c:pt idx="447">
                  <c:v>-2.3711519985226914E-2</c:v>
                </c:pt>
                <c:pt idx="448">
                  <c:v>-2.508272003615275E-2</c:v>
                </c:pt>
                <c:pt idx="449">
                  <c:v>-2.3356959994998761E-2</c:v>
                </c:pt>
                <c:pt idx="450">
                  <c:v>-2.4428160082607064E-2</c:v>
                </c:pt>
                <c:pt idx="452">
                  <c:v>-2.5319040170870721E-2</c:v>
                </c:pt>
                <c:pt idx="453">
                  <c:v>-2.3881120068836026E-2</c:v>
                </c:pt>
                <c:pt idx="454">
                  <c:v>-2.5255359883885831E-2</c:v>
                </c:pt>
                <c:pt idx="455">
                  <c:v>-2.4326560109329876E-2</c:v>
                </c:pt>
                <c:pt idx="456">
                  <c:v>-2.5000800182169769E-2</c:v>
                </c:pt>
                <c:pt idx="457">
                  <c:v>-2.3172000073827803E-2</c:v>
                </c:pt>
                <c:pt idx="458">
                  <c:v>-2.5246240096748807E-2</c:v>
                </c:pt>
                <c:pt idx="460">
                  <c:v>-2.381423996121157E-2</c:v>
                </c:pt>
                <c:pt idx="461">
                  <c:v>-2.4059679875790607E-2</c:v>
                </c:pt>
                <c:pt idx="463">
                  <c:v>-2.3611040014657192E-2</c:v>
                </c:pt>
                <c:pt idx="464">
                  <c:v>-2.4685279873665422E-2</c:v>
                </c:pt>
                <c:pt idx="465">
                  <c:v>-2.4556480137107428E-2</c:v>
                </c:pt>
                <c:pt idx="467">
                  <c:v>-2.5291200210631359E-2</c:v>
                </c:pt>
                <c:pt idx="470">
                  <c:v>-2.5062400178285316E-2</c:v>
                </c:pt>
                <c:pt idx="471">
                  <c:v>-2.4836639917339198E-2</c:v>
                </c:pt>
                <c:pt idx="472">
                  <c:v>-2.4053279768850189E-2</c:v>
                </c:pt>
                <c:pt idx="473">
                  <c:v>-2.4098720023175701E-2</c:v>
                </c:pt>
                <c:pt idx="474">
                  <c:v>-2.4244160114903934E-2</c:v>
                </c:pt>
                <c:pt idx="475">
                  <c:v>-2.4651680003444199E-2</c:v>
                </c:pt>
                <c:pt idx="476">
                  <c:v>-2.4325919912371319E-2</c:v>
                </c:pt>
                <c:pt idx="477">
                  <c:v>-2.4997120213811286E-2</c:v>
                </c:pt>
                <c:pt idx="478">
                  <c:v>-2.4642560223583132E-2</c:v>
                </c:pt>
                <c:pt idx="479">
                  <c:v>-2.4733439800911583E-2</c:v>
                </c:pt>
                <c:pt idx="480">
                  <c:v>-2.4004640159546398E-2</c:v>
                </c:pt>
                <c:pt idx="481">
                  <c:v>-2.455008003016701E-2</c:v>
                </c:pt>
                <c:pt idx="482">
                  <c:v>-2.4424320065008942E-2</c:v>
                </c:pt>
                <c:pt idx="483">
                  <c:v>-2.3840960042434745E-2</c:v>
                </c:pt>
                <c:pt idx="485">
                  <c:v>-2.4086399957013782E-2</c:v>
                </c:pt>
                <c:pt idx="486">
                  <c:v>-2.433183987159282E-2</c:v>
                </c:pt>
                <c:pt idx="487">
                  <c:v>-2.4177280007279478E-2</c:v>
                </c:pt>
                <c:pt idx="488">
                  <c:v>-2.4022720135690179E-2</c:v>
                </c:pt>
                <c:pt idx="489">
                  <c:v>-2.4221120118454564E-2</c:v>
                </c:pt>
                <c:pt idx="490">
                  <c:v>-2.3725439852569252E-2</c:v>
                </c:pt>
                <c:pt idx="499">
                  <c:v>-2.5766079794266261E-2</c:v>
                </c:pt>
                <c:pt idx="500">
                  <c:v>-2.5911519885994494E-2</c:v>
                </c:pt>
                <c:pt idx="501">
                  <c:v>-2.6156959800573532E-2</c:v>
                </c:pt>
                <c:pt idx="502">
                  <c:v>-2.580239980306942E-2</c:v>
                </c:pt>
                <c:pt idx="503">
                  <c:v>-2.5164480204693973E-2</c:v>
                </c:pt>
                <c:pt idx="504">
                  <c:v>-2.5753760193765629E-2</c:v>
                </c:pt>
                <c:pt idx="505">
                  <c:v>-2.5599199856515042E-2</c:v>
                </c:pt>
                <c:pt idx="509">
                  <c:v>-2.5777760136406869E-2</c:v>
                </c:pt>
                <c:pt idx="510">
                  <c:v>-2.5148959852231201E-2</c:v>
                </c:pt>
                <c:pt idx="511">
                  <c:v>-2.5823199925071094E-2</c:v>
                </c:pt>
                <c:pt idx="512">
                  <c:v>-2.559439989272505E-2</c:v>
                </c:pt>
                <c:pt idx="513">
                  <c:v>-2.6068639839650132E-2</c:v>
                </c:pt>
                <c:pt idx="514">
                  <c:v>-2.5539839858538471E-2</c:v>
                </c:pt>
                <c:pt idx="515">
                  <c:v>-2.5385279986949172E-2</c:v>
                </c:pt>
                <c:pt idx="518">
                  <c:v>-2.5221599869837519E-2</c:v>
                </c:pt>
                <c:pt idx="519">
                  <c:v>-2.5367039954289794E-2</c:v>
                </c:pt>
                <c:pt idx="520">
                  <c:v>-2.6229120136122219E-2</c:v>
                </c:pt>
                <c:pt idx="521">
                  <c:v>-2.607455980614759E-2</c:v>
                </c:pt>
                <c:pt idx="522">
                  <c:v>-2.544575998763321E-2</c:v>
                </c:pt>
                <c:pt idx="523">
                  <c:v>-2.5919999934558291E-2</c:v>
                </c:pt>
                <c:pt idx="524">
                  <c:v>-2.5571359903551638E-2</c:v>
                </c:pt>
                <c:pt idx="525">
                  <c:v>-2.5516799862089101E-2</c:v>
                </c:pt>
                <c:pt idx="527">
                  <c:v>-2.5733439877512865E-2</c:v>
                </c:pt>
                <c:pt idx="528">
                  <c:v>-2.5507680082228035E-2</c:v>
                </c:pt>
                <c:pt idx="529">
                  <c:v>-2.5424320134334266E-2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34-44F2-AB24-83146BB26B6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1'!$M$21:$M$904</c:f>
              <c:numCache>
                <c:formatCode>General</c:formatCode>
                <c:ptCount val="8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34-44F2-AB24-83146BB26B6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1'!$N$21:$N$904</c:f>
              <c:numCache>
                <c:formatCode>General</c:formatCode>
                <c:ptCount val="88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34-44F2-AB24-83146BB26B65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1'!$O$21:$O$904</c:f>
              <c:numCache>
                <c:formatCode>General</c:formatCode>
                <c:ptCount val="884"/>
                <c:pt idx="0">
                  <c:v>8.8000185500166278E-2</c:v>
                </c:pt>
                <c:pt idx="36">
                  <c:v>4.3649908882051586E-2</c:v>
                </c:pt>
                <c:pt idx="37">
                  <c:v>4.3649908882051586E-2</c:v>
                </c:pt>
                <c:pt idx="39">
                  <c:v>4.364595214478996E-2</c:v>
                </c:pt>
                <c:pt idx="40">
                  <c:v>4.364595214478996E-2</c:v>
                </c:pt>
                <c:pt idx="41">
                  <c:v>4.3572356831723717E-2</c:v>
                </c:pt>
                <c:pt idx="42">
                  <c:v>4.3572356831723717E-2</c:v>
                </c:pt>
                <c:pt idx="43">
                  <c:v>4.2295913391123131E-2</c:v>
                </c:pt>
                <c:pt idx="44">
                  <c:v>4.2295913391123131E-2</c:v>
                </c:pt>
                <c:pt idx="45">
                  <c:v>4.2277712399719655E-2</c:v>
                </c:pt>
                <c:pt idx="46">
                  <c:v>4.2277712399719655E-2</c:v>
                </c:pt>
                <c:pt idx="47">
                  <c:v>4.2272964315005698E-2</c:v>
                </c:pt>
                <c:pt idx="48">
                  <c:v>4.2272964315005698E-2</c:v>
                </c:pt>
                <c:pt idx="49">
                  <c:v>4.2268216230291748E-2</c:v>
                </c:pt>
                <c:pt idx="50">
                  <c:v>4.2268216230291748E-2</c:v>
                </c:pt>
                <c:pt idx="51">
                  <c:v>4.2263468145577798E-2</c:v>
                </c:pt>
                <c:pt idx="52">
                  <c:v>4.2263468145577798E-2</c:v>
                </c:pt>
                <c:pt idx="53">
                  <c:v>4.2258720060863848E-2</c:v>
                </c:pt>
                <c:pt idx="54">
                  <c:v>4.2258720060863848E-2</c:v>
                </c:pt>
                <c:pt idx="108">
                  <c:v>1.5152695776368047E-2</c:v>
                </c:pt>
                <c:pt idx="138">
                  <c:v>9.7200955161554012E-3</c:v>
                </c:pt>
                <c:pt idx="144">
                  <c:v>8.0970418914363754E-3</c:v>
                </c:pt>
                <c:pt idx="145">
                  <c:v>8.0970418914363754E-3</c:v>
                </c:pt>
                <c:pt idx="146">
                  <c:v>8.0970418914363754E-3</c:v>
                </c:pt>
                <c:pt idx="156">
                  <c:v>4.9522271158959422E-3</c:v>
                </c:pt>
                <c:pt idx="157">
                  <c:v>4.9522271158959422E-3</c:v>
                </c:pt>
                <c:pt idx="177">
                  <c:v>-2.9044975575864829E-4</c:v>
                </c:pt>
                <c:pt idx="184">
                  <c:v>-3.2184353293619669E-3</c:v>
                </c:pt>
                <c:pt idx="185">
                  <c:v>-3.4779972937246384E-3</c:v>
                </c:pt>
                <c:pt idx="187">
                  <c:v>-3.5721676405513353E-3</c:v>
                </c:pt>
                <c:pt idx="188">
                  <c:v>-3.9314393839069914E-3</c:v>
                </c:pt>
                <c:pt idx="189">
                  <c:v>-3.9963298749976575E-3</c:v>
                </c:pt>
                <c:pt idx="190">
                  <c:v>-4.0659684508022736E-3</c:v>
                </c:pt>
                <c:pt idx="191">
                  <c:v>-4.1308589418929467E-3</c:v>
                </c:pt>
                <c:pt idx="192">
                  <c:v>-5.3455772812121619E-3</c:v>
                </c:pt>
                <c:pt idx="193">
                  <c:v>-7.0240252275939538E-3</c:v>
                </c:pt>
                <c:pt idx="194">
                  <c:v>-7.0390608291881346E-3</c:v>
                </c:pt>
                <c:pt idx="195">
                  <c:v>-7.0936638033985699E-3</c:v>
                </c:pt>
                <c:pt idx="196">
                  <c:v>-7.1387706081811123E-3</c:v>
                </c:pt>
                <c:pt idx="197">
                  <c:v>-7.1395619556334361E-3</c:v>
                </c:pt>
                <c:pt idx="198">
                  <c:v>-7.2202793957706068E-3</c:v>
                </c:pt>
                <c:pt idx="199">
                  <c:v>-7.2218620906752615E-3</c:v>
                </c:pt>
                <c:pt idx="200">
                  <c:v>-7.2463938616973422E-3</c:v>
                </c:pt>
                <c:pt idx="201">
                  <c:v>-7.4046633521623814E-3</c:v>
                </c:pt>
                <c:pt idx="202">
                  <c:v>-7.5573934104611537E-3</c:v>
                </c:pt>
                <c:pt idx="203">
                  <c:v>-8.3424100831677728E-3</c:v>
                </c:pt>
                <c:pt idx="204">
                  <c:v>-8.6344172930757773E-3</c:v>
                </c:pt>
                <c:pt idx="206">
                  <c:v>-8.864699401702418E-3</c:v>
                </c:pt>
                <c:pt idx="207">
                  <c:v>-8.893187909986125E-3</c:v>
                </c:pt>
                <c:pt idx="208">
                  <c:v>-8.9992284685977073E-3</c:v>
                </c:pt>
                <c:pt idx="209">
                  <c:v>-9.0411698835709403E-3</c:v>
                </c:pt>
                <c:pt idx="210">
                  <c:v>-9.0554141377127972E-3</c:v>
                </c:pt>
                <c:pt idx="214">
                  <c:v>-1.0418114450616828E-2</c:v>
                </c:pt>
                <c:pt idx="216">
                  <c:v>-1.0523363661776079E-2</c:v>
                </c:pt>
                <c:pt idx="220">
                  <c:v>-1.0593002237580702E-2</c:v>
                </c:pt>
                <c:pt idx="223">
                  <c:v>-1.0682424499693449E-2</c:v>
                </c:pt>
                <c:pt idx="224">
                  <c:v>-1.0714869745238782E-2</c:v>
                </c:pt>
                <c:pt idx="225">
                  <c:v>-1.0756811160212022E-2</c:v>
                </c:pt>
                <c:pt idx="226">
                  <c:v>-1.0779760236329455E-2</c:v>
                </c:pt>
                <c:pt idx="227">
                  <c:v>-1.0807457397160838E-2</c:v>
                </c:pt>
                <c:pt idx="228">
                  <c:v>-1.0812205481874788E-2</c:v>
                </c:pt>
                <c:pt idx="229">
                  <c:v>-1.0946734548770078E-2</c:v>
                </c:pt>
                <c:pt idx="230">
                  <c:v>-1.1863906246015007E-2</c:v>
                </c:pt>
                <c:pt idx="233">
                  <c:v>-1.190109957627429E-2</c:v>
                </c:pt>
                <c:pt idx="234">
                  <c:v>-1.191059574570219E-2</c:v>
                </c:pt>
                <c:pt idx="235">
                  <c:v>-1.1924839999844047E-2</c:v>
                </c:pt>
                <c:pt idx="236">
                  <c:v>-1.2022175736480047E-2</c:v>
                </c:pt>
                <c:pt idx="237">
                  <c:v>-1.2022175736480047E-2</c:v>
                </c:pt>
                <c:pt idx="238">
                  <c:v>-1.2022175736480047E-2</c:v>
                </c:pt>
                <c:pt idx="239">
                  <c:v>-1.2022175736480047E-2</c:v>
                </c:pt>
                <c:pt idx="240">
                  <c:v>-1.2046707507502134E-2</c:v>
                </c:pt>
                <c:pt idx="243">
                  <c:v>-1.2071239278524215E-2</c:v>
                </c:pt>
                <c:pt idx="244">
                  <c:v>-1.2071239278524215E-2</c:v>
                </c:pt>
                <c:pt idx="247">
                  <c:v>-1.209656239699862E-2</c:v>
                </c:pt>
                <c:pt idx="249">
                  <c:v>-1.2163826930446264E-2</c:v>
                </c:pt>
                <c:pt idx="250">
                  <c:v>-1.2163826930446264E-2</c:v>
                </c:pt>
                <c:pt idx="251">
                  <c:v>-1.2164618277898588E-2</c:v>
                </c:pt>
                <c:pt idx="252">
                  <c:v>-1.2164618277898588E-2</c:v>
                </c:pt>
                <c:pt idx="254">
                  <c:v>-1.2175697142231143E-2</c:v>
                </c:pt>
                <c:pt idx="255">
                  <c:v>-1.2193898133634626E-2</c:v>
                </c:pt>
                <c:pt idx="256">
                  <c:v>-1.2226343379179959E-2</c:v>
                </c:pt>
                <c:pt idx="257">
                  <c:v>-1.2236630896060183E-2</c:v>
                </c:pt>
                <c:pt idx="258">
                  <c:v>-1.2379864784931048E-2</c:v>
                </c:pt>
                <c:pt idx="259">
                  <c:v>-1.2430511021879864E-2</c:v>
                </c:pt>
                <c:pt idx="260">
                  <c:v>-1.244396392856939E-2</c:v>
                </c:pt>
                <c:pt idx="261">
                  <c:v>-1.2448712013283347E-2</c:v>
                </c:pt>
                <c:pt idx="262">
                  <c:v>-1.248590534354263E-2</c:v>
                </c:pt>
                <c:pt idx="264">
                  <c:v>-1.3308115346508533E-2</c:v>
                </c:pt>
                <c:pt idx="267">
                  <c:v>-1.3595374471702587E-2</c:v>
                </c:pt>
                <c:pt idx="271">
                  <c:v>-1.3816951758353652E-2</c:v>
                </c:pt>
                <c:pt idx="273">
                  <c:v>-1.3854145088612935E-2</c:v>
                </c:pt>
                <c:pt idx="276">
                  <c:v>-1.3881842249444318E-2</c:v>
                </c:pt>
                <c:pt idx="277">
                  <c:v>-1.39973789774838E-2</c:v>
                </c:pt>
                <c:pt idx="278">
                  <c:v>-1.4008457841816355E-2</c:v>
                </c:pt>
                <c:pt idx="279">
                  <c:v>-1.4009249189268679E-2</c:v>
                </c:pt>
                <c:pt idx="280">
                  <c:v>-1.4123203222403513E-2</c:v>
                </c:pt>
                <c:pt idx="281">
                  <c:v>-1.4178597544066279E-2</c:v>
                </c:pt>
                <c:pt idx="286">
                  <c:v>-1.5310224400891345E-2</c:v>
                </c:pt>
                <c:pt idx="287">
                  <c:v>-1.5361661985292485E-2</c:v>
                </c:pt>
                <c:pt idx="292">
                  <c:v>-1.560223161079935E-2</c:v>
                </c:pt>
                <c:pt idx="293">
                  <c:v>-1.570985486431558E-2</c:v>
                </c:pt>
                <c:pt idx="294">
                  <c:v>-1.5722516423552782E-2</c:v>
                </c:pt>
                <c:pt idx="295">
                  <c:v>-1.5723307771005106E-2</c:v>
                </c:pt>
                <c:pt idx="297">
                  <c:v>-1.6974428093131287E-2</c:v>
                </c:pt>
                <c:pt idx="298">
                  <c:v>-1.6998168516701037E-2</c:v>
                </c:pt>
                <c:pt idx="299">
                  <c:v>-1.7007664686128944E-2</c:v>
                </c:pt>
                <c:pt idx="300">
                  <c:v>-1.7021908940270794E-2</c:v>
                </c:pt>
                <c:pt idx="301">
                  <c:v>-1.7044858016388227E-2</c:v>
                </c:pt>
                <c:pt idx="302">
                  <c:v>-1.7224493888066052E-2</c:v>
                </c:pt>
                <c:pt idx="303">
                  <c:v>-1.7260104523420687E-2</c:v>
                </c:pt>
                <c:pt idx="304">
                  <c:v>-1.7260895870873011E-2</c:v>
                </c:pt>
                <c:pt idx="305">
                  <c:v>-1.7261687218325342E-2</c:v>
                </c:pt>
                <c:pt idx="308">
                  <c:v>-1.727355743011022E-2</c:v>
                </c:pt>
                <c:pt idx="311">
                  <c:v>-1.7301254590941603E-2</c:v>
                </c:pt>
                <c:pt idx="313">
                  <c:v>-1.7460315428858966E-2</c:v>
                </c:pt>
                <c:pt idx="314">
                  <c:v>-1.863546639556192E-2</c:v>
                </c:pt>
                <c:pt idx="315">
                  <c:v>-1.8666328946202605E-2</c:v>
                </c:pt>
                <c:pt idx="316">
                  <c:v>-1.8809562835073471E-2</c:v>
                </c:pt>
                <c:pt idx="317">
                  <c:v>-1.8810354182525794E-2</c:v>
                </c:pt>
                <c:pt idx="318">
                  <c:v>-1.8824598436667651E-2</c:v>
                </c:pt>
                <c:pt idx="319">
                  <c:v>-1.8898985097186224E-2</c:v>
                </c:pt>
                <c:pt idx="320">
                  <c:v>-1.9000277571083857E-2</c:v>
                </c:pt>
                <c:pt idx="321">
                  <c:v>-1.9111857561861706E-2</c:v>
                </c:pt>
                <c:pt idx="322">
                  <c:v>-1.9156964366644241E-2</c:v>
                </c:pt>
                <c:pt idx="323">
                  <c:v>-1.9176748052952372E-2</c:v>
                </c:pt>
                <c:pt idx="324">
                  <c:v>-1.9241638544043038E-2</c:v>
                </c:pt>
                <c:pt idx="325">
                  <c:v>-1.9297032865705804E-2</c:v>
                </c:pt>
                <c:pt idx="326">
                  <c:v>-1.9329478111251144E-2</c:v>
                </c:pt>
                <c:pt idx="327">
                  <c:v>-1.9334226195965087E-2</c:v>
                </c:pt>
                <c:pt idx="328">
                  <c:v>-1.9361132009344154E-2</c:v>
                </c:pt>
                <c:pt idx="329">
                  <c:v>-1.9421274415720863E-2</c:v>
                </c:pt>
                <c:pt idx="330">
                  <c:v>-2.0266433494804198E-2</c:v>
                </c:pt>
                <c:pt idx="331">
                  <c:v>-2.0271181579518155E-2</c:v>
                </c:pt>
                <c:pt idx="332">
                  <c:v>-2.0294130655635581E-2</c:v>
                </c:pt>
                <c:pt idx="333">
                  <c:v>-2.0298878740349538E-2</c:v>
                </c:pt>
                <c:pt idx="334">
                  <c:v>-2.0303626825063495E-2</c:v>
                </c:pt>
                <c:pt idx="335">
                  <c:v>-2.0308374909777438E-2</c:v>
                </c:pt>
                <c:pt idx="336">
                  <c:v>-2.0313122994491395E-2</c:v>
                </c:pt>
                <c:pt idx="337">
                  <c:v>-2.0350316324750678E-2</c:v>
                </c:pt>
                <c:pt idx="338">
                  <c:v>-2.0378013485582061E-2</c:v>
                </c:pt>
                <c:pt idx="339">
                  <c:v>-2.0381970222843687E-2</c:v>
                </c:pt>
                <c:pt idx="340">
                  <c:v>-2.040017121424717E-2</c:v>
                </c:pt>
                <c:pt idx="341">
                  <c:v>-2.0442112629220396E-2</c:v>
                </c:pt>
                <c:pt idx="342">
                  <c:v>-2.0507794467763393E-2</c:v>
                </c:pt>
                <c:pt idx="343">
                  <c:v>-2.0540239713308733E-2</c:v>
                </c:pt>
                <c:pt idx="344">
                  <c:v>-2.0543405103118029E-2</c:v>
                </c:pt>
                <c:pt idx="345">
                  <c:v>-2.0543405103118029E-2</c:v>
                </c:pt>
                <c:pt idx="346">
                  <c:v>-2.0586137865543599E-2</c:v>
                </c:pt>
                <c:pt idx="347">
                  <c:v>-2.0590094602805226E-2</c:v>
                </c:pt>
                <c:pt idx="348">
                  <c:v>-2.0594842687519169E-2</c:v>
                </c:pt>
                <c:pt idx="349">
                  <c:v>-2.0599590772233126E-2</c:v>
                </c:pt>
                <c:pt idx="350">
                  <c:v>-2.0600382119685443E-2</c:v>
                </c:pt>
                <c:pt idx="351">
                  <c:v>-2.0604338856947069E-2</c:v>
                </c:pt>
                <c:pt idx="352">
                  <c:v>-2.0632036017778452E-2</c:v>
                </c:pt>
                <c:pt idx="353">
                  <c:v>-2.0636784102492409E-2</c:v>
                </c:pt>
                <c:pt idx="354">
                  <c:v>-2.0669229348037735E-2</c:v>
                </c:pt>
                <c:pt idx="355">
                  <c:v>-2.0682682254727275E-2</c:v>
                </c:pt>
                <c:pt idx="356">
                  <c:v>-2.0705631330844701E-2</c:v>
                </c:pt>
                <c:pt idx="357">
                  <c:v>-2.0710379415558658E-2</c:v>
                </c:pt>
                <c:pt idx="358">
                  <c:v>-2.0715127500272601E-2</c:v>
                </c:pt>
                <c:pt idx="359">
                  <c:v>-2.0715918847724932E-2</c:v>
                </c:pt>
                <c:pt idx="360">
                  <c:v>-2.0720666932438875E-2</c:v>
                </c:pt>
                <c:pt idx="361">
                  <c:v>-2.0730163101866789E-2</c:v>
                </c:pt>
                <c:pt idx="362">
                  <c:v>-2.077922664391095E-2</c:v>
                </c:pt>
                <c:pt idx="363">
                  <c:v>-2.080771515219465E-2</c:v>
                </c:pt>
                <c:pt idx="364">
                  <c:v>-2.0812463236908607E-2</c:v>
                </c:pt>
                <c:pt idx="365">
                  <c:v>-2.0817211321622564E-2</c:v>
                </c:pt>
                <c:pt idx="366">
                  <c:v>-2.0826707491050464E-2</c:v>
                </c:pt>
                <c:pt idx="367">
                  <c:v>-2.084016039773999E-2</c:v>
                </c:pt>
                <c:pt idx="368">
                  <c:v>-2.0905842236282987E-2</c:v>
                </c:pt>
                <c:pt idx="369">
                  <c:v>-2.1848337052002315E-2</c:v>
                </c:pt>
                <c:pt idx="370">
                  <c:v>-2.1927471797234838E-2</c:v>
                </c:pt>
                <c:pt idx="371">
                  <c:v>-2.2083367245342905E-2</c:v>
                </c:pt>
                <c:pt idx="372">
                  <c:v>-2.2083367245342905E-2</c:v>
                </c:pt>
                <c:pt idx="373">
                  <c:v>-2.2083367245342905E-2</c:v>
                </c:pt>
                <c:pt idx="374">
                  <c:v>-2.2232931913832382E-2</c:v>
                </c:pt>
                <c:pt idx="375">
                  <c:v>-2.2422063954938107E-2</c:v>
                </c:pt>
                <c:pt idx="376">
                  <c:v>-2.2624648902733357E-2</c:v>
                </c:pt>
                <c:pt idx="377">
                  <c:v>-2.2624648902733357E-2</c:v>
                </c:pt>
                <c:pt idx="378">
                  <c:v>-2.2624648902733357E-2</c:v>
                </c:pt>
                <c:pt idx="379">
                  <c:v>-2.2624648902733357E-2</c:v>
                </c:pt>
                <c:pt idx="380">
                  <c:v>-2.2634145072161271E-2</c:v>
                </c:pt>
                <c:pt idx="381">
                  <c:v>-2.2638893156875214E-2</c:v>
                </c:pt>
                <c:pt idx="382">
                  <c:v>-2.2638893156875214E-2</c:v>
                </c:pt>
                <c:pt idx="383">
                  <c:v>-2.2638893156875214E-2</c:v>
                </c:pt>
                <c:pt idx="384">
                  <c:v>-2.2638893156875214E-2</c:v>
                </c:pt>
                <c:pt idx="385">
                  <c:v>-2.2638893156875214E-2</c:v>
                </c:pt>
                <c:pt idx="386">
                  <c:v>-2.2638893156875214E-2</c:v>
                </c:pt>
                <c:pt idx="387">
                  <c:v>-2.3563978328643403E-2</c:v>
                </c:pt>
                <c:pt idx="388">
                  <c:v>-2.3901883690786274E-2</c:v>
                </c:pt>
                <c:pt idx="389">
                  <c:v>-2.397627035130484E-2</c:v>
                </c:pt>
                <c:pt idx="390">
                  <c:v>-2.4002384817231576E-2</c:v>
                </c:pt>
                <c:pt idx="391">
                  <c:v>-2.409813785896292E-2</c:v>
                </c:pt>
                <c:pt idx="392">
                  <c:v>-2.4124252324889656E-2</c:v>
                </c:pt>
                <c:pt idx="393">
                  <c:v>-2.4127417714698965E-2</c:v>
                </c:pt>
                <c:pt idx="394">
                  <c:v>-2.5352423570898397E-2</c:v>
                </c:pt>
                <c:pt idx="395">
                  <c:v>-2.5384868816443737E-2</c:v>
                </c:pt>
                <c:pt idx="396">
                  <c:v>-2.5455298739700677E-2</c:v>
                </c:pt>
                <c:pt idx="397">
                  <c:v>-2.5456090087153008E-2</c:v>
                </c:pt>
                <c:pt idx="398">
                  <c:v>-2.5572418162644814E-2</c:v>
                </c:pt>
                <c:pt idx="399">
                  <c:v>-2.5573209510097131E-2</c:v>
                </c:pt>
                <c:pt idx="400">
                  <c:v>-2.5574000857549462E-2</c:v>
                </c:pt>
                <c:pt idx="401">
                  <c:v>-2.5602489365833175E-2</c:v>
                </c:pt>
                <c:pt idx="402">
                  <c:v>-2.5607237450547118E-2</c:v>
                </c:pt>
                <c:pt idx="403">
                  <c:v>-2.5611985535261075E-2</c:v>
                </c:pt>
                <c:pt idx="404">
                  <c:v>-2.5634934611378501E-2</c:v>
                </c:pt>
                <c:pt idx="405">
                  <c:v>-2.5657883687495942E-2</c:v>
                </c:pt>
                <c:pt idx="406">
                  <c:v>-2.5662631772209885E-2</c:v>
                </c:pt>
                <c:pt idx="407">
                  <c:v>-2.5667379856923841E-2</c:v>
                </c:pt>
                <c:pt idx="408">
                  <c:v>-2.5710903966801729E-2</c:v>
                </c:pt>
                <c:pt idx="409">
                  <c:v>-2.5718026093872651E-2</c:v>
                </c:pt>
                <c:pt idx="410">
                  <c:v>-2.5722774178586608E-2</c:v>
                </c:pt>
                <c:pt idx="411">
                  <c:v>-2.5727522263300551E-2</c:v>
                </c:pt>
                <c:pt idx="412">
                  <c:v>-2.5727522263300551E-2</c:v>
                </c:pt>
                <c:pt idx="413">
                  <c:v>-2.5727522263300551E-2</c:v>
                </c:pt>
                <c:pt idx="414">
                  <c:v>-2.5727522263300551E-2</c:v>
                </c:pt>
                <c:pt idx="415">
                  <c:v>-2.5727522263300551E-2</c:v>
                </c:pt>
                <c:pt idx="416">
                  <c:v>-2.5728313610752881E-2</c:v>
                </c:pt>
                <c:pt idx="417">
                  <c:v>-2.5728313610752881E-2</c:v>
                </c:pt>
                <c:pt idx="418">
                  <c:v>-2.5778168500249374E-2</c:v>
                </c:pt>
                <c:pt idx="419">
                  <c:v>-2.5807448355985405E-2</c:v>
                </c:pt>
                <c:pt idx="420">
                  <c:v>-2.583356282191214E-2</c:v>
                </c:pt>
                <c:pt idx="421">
                  <c:v>-2.584305899134004E-2</c:v>
                </c:pt>
                <c:pt idx="422">
                  <c:v>-2.5875504236885366E-2</c:v>
                </c:pt>
                <c:pt idx="423">
                  <c:v>-2.5907949482430706E-2</c:v>
                </c:pt>
                <c:pt idx="424">
                  <c:v>-2.5917445651858606E-2</c:v>
                </c:pt>
                <c:pt idx="425">
                  <c:v>-2.5930898558548132E-2</c:v>
                </c:pt>
                <c:pt idx="426">
                  <c:v>-2.5935646643262089E-2</c:v>
                </c:pt>
                <c:pt idx="427">
                  <c:v>-2.6117656557296892E-2</c:v>
                </c:pt>
                <c:pt idx="428">
                  <c:v>-2.7016627263138346E-2</c:v>
                </c:pt>
                <c:pt idx="429">
                  <c:v>-2.7137703423344095E-2</c:v>
                </c:pt>
                <c:pt idx="430">
                  <c:v>-2.7141660160605721E-2</c:v>
                </c:pt>
                <c:pt idx="431">
                  <c:v>-2.7151947677485952E-2</c:v>
                </c:pt>
                <c:pt idx="432">
                  <c:v>-2.7156695762199909E-2</c:v>
                </c:pt>
                <c:pt idx="433">
                  <c:v>-2.7165400584175478E-2</c:v>
                </c:pt>
                <c:pt idx="434">
                  <c:v>-2.7166191931627809E-2</c:v>
                </c:pt>
                <c:pt idx="435">
                  <c:v>-2.7170148668889435E-2</c:v>
                </c:pt>
                <c:pt idx="436">
                  <c:v>-2.7189141007745235E-2</c:v>
                </c:pt>
                <c:pt idx="437">
                  <c:v>-2.7226334338004518E-2</c:v>
                </c:pt>
                <c:pt idx="438">
                  <c:v>-2.7227125685456849E-2</c:v>
                </c:pt>
                <c:pt idx="439">
                  <c:v>-2.7229499727813827E-2</c:v>
                </c:pt>
                <c:pt idx="440">
                  <c:v>-2.7230291075266144E-2</c:v>
                </c:pt>
                <c:pt idx="441">
                  <c:v>-2.7231082422718475E-2</c:v>
                </c:pt>
                <c:pt idx="442">
                  <c:v>-2.7235039159980101E-2</c:v>
                </c:pt>
                <c:pt idx="443">
                  <c:v>-2.7244535329408001E-2</c:v>
                </c:pt>
                <c:pt idx="444">
                  <c:v>-2.7258779583549858E-2</c:v>
                </c:pt>
                <c:pt idx="445">
                  <c:v>-2.7262736320811484E-2</c:v>
                </c:pt>
                <c:pt idx="446">
                  <c:v>-2.7267484405525441E-2</c:v>
                </c:pt>
                <c:pt idx="447">
                  <c:v>-2.7276980574953341E-2</c:v>
                </c:pt>
                <c:pt idx="448">
                  <c:v>-2.7280937312214967E-2</c:v>
                </c:pt>
                <c:pt idx="449">
                  <c:v>-2.7281728659667284E-2</c:v>
                </c:pt>
                <c:pt idx="450">
                  <c:v>-2.728568539692891E-2</c:v>
                </c:pt>
                <c:pt idx="451">
                  <c:v>-2.7286476744381241E-2</c:v>
                </c:pt>
                <c:pt idx="452">
                  <c:v>-2.7295181566356824E-2</c:v>
                </c:pt>
                <c:pt idx="453">
                  <c:v>-2.730863447304635E-2</c:v>
                </c:pt>
                <c:pt idx="454">
                  <c:v>-2.7309425820498667E-2</c:v>
                </c:pt>
                <c:pt idx="455">
                  <c:v>-2.7313382557760293E-2</c:v>
                </c:pt>
                <c:pt idx="456">
                  <c:v>-2.7314173905212624E-2</c:v>
                </c:pt>
                <c:pt idx="457">
                  <c:v>-2.731813064247425E-2</c:v>
                </c:pt>
                <c:pt idx="458">
                  <c:v>-2.7318921989926581E-2</c:v>
                </c:pt>
                <c:pt idx="459">
                  <c:v>-2.7328418159354481E-2</c:v>
                </c:pt>
                <c:pt idx="460">
                  <c:v>-2.7378273048850973E-2</c:v>
                </c:pt>
                <c:pt idx="461">
                  <c:v>-2.7383021133564917E-2</c:v>
                </c:pt>
                <c:pt idx="462">
                  <c:v>-2.7416257726562573E-2</c:v>
                </c:pt>
                <c:pt idx="463">
                  <c:v>-2.7433667370513726E-2</c:v>
                </c:pt>
                <c:pt idx="464">
                  <c:v>-2.7434458717966057E-2</c:v>
                </c:pt>
                <c:pt idx="465">
                  <c:v>-2.7438415455227683E-2</c:v>
                </c:pt>
                <c:pt idx="466">
                  <c:v>-2.7469278005868361E-2</c:v>
                </c:pt>
                <c:pt idx="467">
                  <c:v>-2.7480356870200923E-2</c:v>
                </c:pt>
                <c:pt idx="468">
                  <c:v>-2.7482730912557901E-2</c:v>
                </c:pt>
                <c:pt idx="469">
                  <c:v>-2.7483522260010218E-2</c:v>
                </c:pt>
                <c:pt idx="470">
                  <c:v>-2.7484313607462549E-2</c:v>
                </c:pt>
                <c:pt idx="471">
                  <c:v>-2.7485104954914866E-2</c:v>
                </c:pt>
                <c:pt idx="472">
                  <c:v>-2.7493809776890449E-2</c:v>
                </c:pt>
                <c:pt idx="473">
                  <c:v>-2.7498557861604406E-2</c:v>
                </c:pt>
                <c:pt idx="474">
                  <c:v>-2.7503305946318349E-2</c:v>
                </c:pt>
                <c:pt idx="475">
                  <c:v>-2.7521506937721832E-2</c:v>
                </c:pt>
                <c:pt idx="476">
                  <c:v>-2.7522298285174163E-2</c:v>
                </c:pt>
                <c:pt idx="477">
                  <c:v>-2.7526255022435789E-2</c:v>
                </c:pt>
                <c:pt idx="478">
                  <c:v>-2.7531003107149732E-2</c:v>
                </c:pt>
                <c:pt idx="479">
                  <c:v>-2.7540499276577632E-2</c:v>
                </c:pt>
                <c:pt idx="480">
                  <c:v>-2.7544456013839258E-2</c:v>
                </c:pt>
                <c:pt idx="481">
                  <c:v>-2.7549204098553215E-2</c:v>
                </c:pt>
                <c:pt idx="482">
                  <c:v>-2.7549995446005546E-2</c:v>
                </c:pt>
                <c:pt idx="483">
                  <c:v>-2.7558700267981115E-2</c:v>
                </c:pt>
                <c:pt idx="484">
                  <c:v>-2.7559491615433446E-2</c:v>
                </c:pt>
                <c:pt idx="485">
                  <c:v>-2.7563448352695072E-2</c:v>
                </c:pt>
                <c:pt idx="486">
                  <c:v>-2.7568196437409015E-2</c:v>
                </c:pt>
                <c:pt idx="487">
                  <c:v>-2.7572944522122972E-2</c:v>
                </c:pt>
                <c:pt idx="488">
                  <c:v>-2.7577692606836929E-2</c:v>
                </c:pt>
                <c:pt idx="489">
                  <c:v>-2.7605389767668312E-2</c:v>
                </c:pt>
                <c:pt idx="490">
                  <c:v>-2.7678985080734547E-2</c:v>
                </c:pt>
                <c:pt idx="491">
                  <c:v>-2.7896605630123986E-2</c:v>
                </c:pt>
                <c:pt idx="492">
                  <c:v>-2.7896605630123986E-2</c:v>
                </c:pt>
                <c:pt idx="493">
                  <c:v>-2.7896605630123986E-2</c:v>
                </c:pt>
                <c:pt idx="494">
                  <c:v>-2.7896605630123986E-2</c:v>
                </c:pt>
                <c:pt idx="495">
                  <c:v>-2.7896605630123986E-2</c:v>
                </c:pt>
                <c:pt idx="496">
                  <c:v>-2.7896605630123986E-2</c:v>
                </c:pt>
                <c:pt idx="497">
                  <c:v>-2.8748095488825925E-2</c:v>
                </c:pt>
                <c:pt idx="498">
                  <c:v>-2.8748095488825925E-2</c:v>
                </c:pt>
                <c:pt idx="499">
                  <c:v>-2.8756008963349178E-2</c:v>
                </c:pt>
                <c:pt idx="500">
                  <c:v>-2.8760757048063135E-2</c:v>
                </c:pt>
                <c:pt idx="501">
                  <c:v>-2.8765505132777078E-2</c:v>
                </c:pt>
                <c:pt idx="502">
                  <c:v>-2.8770253217491035E-2</c:v>
                </c:pt>
                <c:pt idx="503">
                  <c:v>-2.8783706124180561E-2</c:v>
                </c:pt>
                <c:pt idx="504">
                  <c:v>-2.8820899454439844E-2</c:v>
                </c:pt>
                <c:pt idx="505">
                  <c:v>-2.8825647539153801E-2</c:v>
                </c:pt>
                <c:pt idx="506">
                  <c:v>-2.8831186971320075E-2</c:v>
                </c:pt>
                <c:pt idx="507">
                  <c:v>-2.8831186971320075E-2</c:v>
                </c:pt>
                <c:pt idx="508">
                  <c:v>-2.8840683140747975E-2</c:v>
                </c:pt>
                <c:pt idx="509">
                  <c:v>-2.8900034199672367E-2</c:v>
                </c:pt>
                <c:pt idx="510">
                  <c:v>-2.8903990936933993E-2</c:v>
                </c:pt>
                <c:pt idx="511">
                  <c:v>-2.8904782284386324E-2</c:v>
                </c:pt>
                <c:pt idx="512">
                  <c:v>-2.890873902164795E-2</c:v>
                </c:pt>
                <c:pt idx="513">
                  <c:v>-2.8909530369100267E-2</c:v>
                </c:pt>
                <c:pt idx="514">
                  <c:v>-2.8913487106361893E-2</c:v>
                </c:pt>
                <c:pt idx="515">
                  <c:v>-2.891823519107585E-2</c:v>
                </c:pt>
                <c:pt idx="516">
                  <c:v>-2.892773136050375E-2</c:v>
                </c:pt>
                <c:pt idx="517">
                  <c:v>-2.892773136050375E-2</c:v>
                </c:pt>
                <c:pt idx="518">
                  <c:v>-2.8932479445217707E-2</c:v>
                </c:pt>
                <c:pt idx="519">
                  <c:v>-2.893722752993165E-2</c:v>
                </c:pt>
                <c:pt idx="520">
                  <c:v>-2.8950680436621176E-2</c:v>
                </c:pt>
                <c:pt idx="521">
                  <c:v>-2.8955428521335133E-2</c:v>
                </c:pt>
                <c:pt idx="522">
                  <c:v>-2.8959385258596759E-2</c:v>
                </c:pt>
                <c:pt idx="523">
                  <c:v>-2.896017660604909E-2</c:v>
                </c:pt>
                <c:pt idx="524">
                  <c:v>-2.9010822842997899E-2</c:v>
                </c:pt>
                <c:pt idx="525">
                  <c:v>-2.9015570927711856E-2</c:v>
                </c:pt>
                <c:pt idx="526">
                  <c:v>-2.9020319012425799E-2</c:v>
                </c:pt>
                <c:pt idx="527">
                  <c:v>-2.9024275749687425E-2</c:v>
                </c:pt>
                <c:pt idx="528">
                  <c:v>-2.9025067097139756E-2</c:v>
                </c:pt>
                <c:pt idx="529">
                  <c:v>-2.9033771919115325E-2</c:v>
                </c:pt>
                <c:pt idx="530">
                  <c:v>-2.9094705672944365E-2</c:v>
                </c:pt>
                <c:pt idx="531">
                  <c:v>-2.913348169810831E-2</c:v>
                </c:pt>
                <c:pt idx="532">
                  <c:v>-2.9134273045560627E-2</c:v>
                </c:pt>
                <c:pt idx="533">
                  <c:v>-2.9187293324866428E-2</c:v>
                </c:pt>
                <c:pt idx="534">
                  <c:v>-2.9187293324866428E-2</c:v>
                </c:pt>
                <c:pt idx="535">
                  <c:v>-2.9260888637932664E-2</c:v>
                </c:pt>
                <c:pt idx="536">
                  <c:v>-2.9378008060876801E-2</c:v>
                </c:pt>
                <c:pt idx="537">
                  <c:v>-2.9381964798138427E-2</c:v>
                </c:pt>
                <c:pt idx="538">
                  <c:v>-3.0398054926924017E-2</c:v>
                </c:pt>
                <c:pt idx="539">
                  <c:v>-3.0581647535863468E-2</c:v>
                </c:pt>
                <c:pt idx="540">
                  <c:v>-3.0680565967404108E-2</c:v>
                </c:pt>
                <c:pt idx="541">
                  <c:v>-3.0699558306259922E-2</c:v>
                </c:pt>
                <c:pt idx="542">
                  <c:v>-3.0716176602758744E-2</c:v>
                </c:pt>
                <c:pt idx="543">
                  <c:v>-3.083329602570288E-2</c:v>
                </c:pt>
                <c:pt idx="544">
                  <c:v>-3.089739516934123E-2</c:v>
                </c:pt>
                <c:pt idx="545">
                  <c:v>-3.089739516934123E-2</c:v>
                </c:pt>
                <c:pt idx="546">
                  <c:v>-3.0898186516793547E-2</c:v>
                </c:pt>
                <c:pt idx="547">
                  <c:v>-3.0902143254055173E-2</c:v>
                </c:pt>
                <c:pt idx="548">
                  <c:v>-3.0902143254055173E-2</c:v>
                </c:pt>
                <c:pt idx="549">
                  <c:v>-3.0902143254055173E-2</c:v>
                </c:pt>
                <c:pt idx="550">
                  <c:v>-3.1245588048364317E-2</c:v>
                </c:pt>
                <c:pt idx="551">
                  <c:v>-3.2098660601970905E-2</c:v>
                </c:pt>
                <c:pt idx="552">
                  <c:v>-3.2098660601970905E-2</c:v>
                </c:pt>
                <c:pt idx="553">
                  <c:v>-3.2131105847516245E-2</c:v>
                </c:pt>
                <c:pt idx="554">
                  <c:v>-3.2131105847516245E-2</c:v>
                </c:pt>
                <c:pt idx="555">
                  <c:v>-3.2290166685433608E-2</c:v>
                </c:pt>
                <c:pt idx="556">
                  <c:v>-3.2297288812504543E-2</c:v>
                </c:pt>
                <c:pt idx="557">
                  <c:v>-3.2396207244045197E-2</c:v>
                </c:pt>
                <c:pt idx="558">
                  <c:v>-3.2396207244045197E-2</c:v>
                </c:pt>
                <c:pt idx="559">
                  <c:v>-3.2396207244045197E-2</c:v>
                </c:pt>
                <c:pt idx="560">
                  <c:v>-3.2424695752328897E-2</c:v>
                </c:pt>
                <c:pt idx="561">
                  <c:v>-3.2584547937698591E-2</c:v>
                </c:pt>
                <c:pt idx="562">
                  <c:v>-3.2761809767019451E-2</c:v>
                </c:pt>
                <c:pt idx="563">
                  <c:v>-3.3749411387521328E-2</c:v>
                </c:pt>
                <c:pt idx="564">
                  <c:v>-3.3861782725751507E-2</c:v>
                </c:pt>
                <c:pt idx="565">
                  <c:v>-3.3921925132128217E-2</c:v>
                </c:pt>
                <c:pt idx="566">
                  <c:v>-3.3986815623218883E-2</c:v>
                </c:pt>
                <c:pt idx="567">
                  <c:v>-3.3986815623218883E-2</c:v>
                </c:pt>
                <c:pt idx="568">
                  <c:v>-3.4017678173859575E-2</c:v>
                </c:pt>
                <c:pt idx="569">
                  <c:v>-3.4079403275140946E-2</c:v>
                </c:pt>
                <c:pt idx="570">
                  <c:v>-3.4079403275140946E-2</c:v>
                </c:pt>
                <c:pt idx="571">
                  <c:v>-3.4347670061479194E-2</c:v>
                </c:pt>
                <c:pt idx="572">
                  <c:v>-3.4513061679015161E-2</c:v>
                </c:pt>
                <c:pt idx="573">
                  <c:v>-3.5554474926275156E-2</c:v>
                </c:pt>
                <c:pt idx="574">
                  <c:v>-3.5592459603986756E-2</c:v>
                </c:pt>
                <c:pt idx="575">
                  <c:v>-3.5669220306862315E-2</c:v>
                </c:pt>
                <c:pt idx="576">
                  <c:v>-3.5702456899859972E-2</c:v>
                </c:pt>
                <c:pt idx="577">
                  <c:v>-3.5702456899859972E-2</c:v>
                </c:pt>
                <c:pt idx="578">
                  <c:v>-3.5757851221522738E-2</c:v>
                </c:pt>
                <c:pt idx="579">
                  <c:v>-3.5785548382354121E-2</c:v>
                </c:pt>
                <c:pt idx="580">
                  <c:v>-3.5928782271224979E-2</c:v>
                </c:pt>
                <c:pt idx="581">
                  <c:v>-3.5964392906579615E-2</c:v>
                </c:pt>
                <c:pt idx="582">
                  <c:v>-3.5965184254031946E-2</c:v>
                </c:pt>
                <c:pt idx="583">
                  <c:v>-3.7130839051306999E-2</c:v>
                </c:pt>
                <c:pt idx="584">
                  <c:v>-3.7297813363747614E-2</c:v>
                </c:pt>
                <c:pt idx="585">
                  <c:v>-3.7325510524578998E-2</c:v>
                </c:pt>
                <c:pt idx="586">
                  <c:v>-3.7422846261215004E-2</c:v>
                </c:pt>
                <c:pt idx="587">
                  <c:v>-3.7423637608667321E-2</c:v>
                </c:pt>
                <c:pt idx="588">
                  <c:v>-3.744579533733243E-2</c:v>
                </c:pt>
                <c:pt idx="589">
                  <c:v>-3.7566080150085862E-2</c:v>
                </c:pt>
                <c:pt idx="590">
                  <c:v>-3.7579533056775388E-2</c:v>
                </c:pt>
                <c:pt idx="591">
                  <c:v>-3.7579533056775388E-2</c:v>
                </c:pt>
                <c:pt idx="592">
                  <c:v>-3.7607230217606771E-2</c:v>
                </c:pt>
                <c:pt idx="593">
                  <c:v>-3.7931682673060116E-2</c:v>
                </c:pt>
                <c:pt idx="594">
                  <c:v>-3.88694294040655E-2</c:v>
                </c:pt>
                <c:pt idx="595">
                  <c:v>-3.894381606458408E-2</c:v>
                </c:pt>
                <c:pt idx="596">
                  <c:v>-3.9091798038168896E-2</c:v>
                </c:pt>
                <c:pt idx="597">
                  <c:v>-3.9133739453142122E-2</c:v>
                </c:pt>
                <c:pt idx="598">
                  <c:v>-3.9134530800594453E-2</c:v>
                </c:pt>
                <c:pt idx="599">
                  <c:v>-3.9225535757611854E-2</c:v>
                </c:pt>
                <c:pt idx="600">
                  <c:v>-3.9438408222287336E-2</c:v>
                </c:pt>
                <c:pt idx="601">
                  <c:v>-4.0659457341225155E-2</c:v>
                </c:pt>
                <c:pt idx="602">
                  <c:v>-4.0659457341225155E-2</c:v>
                </c:pt>
                <c:pt idx="603">
                  <c:v>-4.0710103578173965E-2</c:v>
                </c:pt>
                <c:pt idx="604">
                  <c:v>-4.0797943145382071E-2</c:v>
                </c:pt>
                <c:pt idx="605">
                  <c:v>-4.1089159007837744E-2</c:v>
                </c:pt>
                <c:pt idx="606">
                  <c:v>-4.2258770542374424E-2</c:v>
                </c:pt>
                <c:pt idx="607">
                  <c:v>-4.2295963872633707E-2</c:v>
                </c:pt>
                <c:pt idx="608">
                  <c:v>-4.2360854363724373E-2</c:v>
                </c:pt>
                <c:pt idx="609">
                  <c:v>-4.245819010036038E-2</c:v>
                </c:pt>
                <c:pt idx="610">
                  <c:v>-4.3036665088010115E-2</c:v>
                </c:pt>
                <c:pt idx="611">
                  <c:v>-4.3909521327924833E-2</c:v>
                </c:pt>
                <c:pt idx="612">
                  <c:v>-4.4104192801196845E-2</c:v>
                </c:pt>
                <c:pt idx="613">
                  <c:v>-4.4261670944209561E-2</c:v>
                </c:pt>
                <c:pt idx="614">
                  <c:v>-4.430282101173047E-2</c:v>
                </c:pt>
                <c:pt idx="615">
                  <c:v>-4.430282101173047E-2</c:v>
                </c:pt>
                <c:pt idx="616">
                  <c:v>-4.4362963418107193E-2</c:v>
                </c:pt>
                <c:pt idx="617">
                  <c:v>-4.4418357739769959E-2</c:v>
                </c:pt>
                <c:pt idx="618">
                  <c:v>-4.4494327095193173E-2</c:v>
                </c:pt>
                <c:pt idx="619">
                  <c:v>-4.4506197306978051E-2</c:v>
                </c:pt>
                <c:pt idx="620">
                  <c:v>-4.4520441561119908E-2</c:v>
                </c:pt>
                <c:pt idx="621">
                  <c:v>-4.5625162604565922E-2</c:v>
                </c:pt>
                <c:pt idx="622">
                  <c:v>-4.5657607850111248E-2</c:v>
                </c:pt>
                <c:pt idx="623">
                  <c:v>-4.5834078331979777E-2</c:v>
                </c:pt>
                <c:pt idx="624">
                  <c:v>-4.5836452374336756E-2</c:v>
                </c:pt>
                <c:pt idx="625">
                  <c:v>-4.6124502846983134E-2</c:v>
                </c:pt>
                <c:pt idx="626">
                  <c:v>-4.6206802982024953E-2</c:v>
                </c:pt>
                <c:pt idx="627">
                  <c:v>-4.629147715942375E-2</c:v>
                </c:pt>
                <c:pt idx="628">
                  <c:v>-4.7275913390116331E-2</c:v>
                </c:pt>
                <c:pt idx="629">
                  <c:v>-4.7516483015623195E-2</c:v>
                </c:pt>
                <c:pt idx="630">
                  <c:v>-4.7996830919184608E-2</c:v>
                </c:pt>
                <c:pt idx="631">
                  <c:v>-4.8039563681610165E-2</c:v>
                </c:pt>
                <c:pt idx="632">
                  <c:v>-4.8887888150502809E-2</c:v>
                </c:pt>
                <c:pt idx="633">
                  <c:v>-4.9444996756939766E-2</c:v>
                </c:pt>
                <c:pt idx="634">
                  <c:v>-4.9647581704735017E-2</c:v>
                </c:pt>
                <c:pt idx="635">
                  <c:v>-4.9680818297732673E-2</c:v>
                </c:pt>
                <c:pt idx="636">
                  <c:v>-4.9689523119708257E-2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34-44F2-AB24-83146BB26B65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34-44F2-AB24-83146BB26B65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1'!$R$21:$R$904</c:f>
              <c:numCache>
                <c:formatCode>General</c:formatCode>
                <c:ptCount val="884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134-44F2-AB24-83146BB2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7336"/>
        <c:axId val="1"/>
      </c:scatterChart>
      <c:valAx>
        <c:axId val="49515733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12143338049822"/>
              <c:y val="0.86687306501547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923182441701E-2"/>
              <c:y val="0.3839009287925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655721532750791"/>
          <c:y val="0.91950464396284826"/>
          <c:w val="0.73388303828276613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8556810833428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1'!$F$21:$F$904</c:f>
              <c:numCache>
                <c:formatCode>General</c:formatCode>
                <c:ptCount val="884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</c:v>
                </c:pt>
                <c:pt idx="546">
                  <c:v>47099.5</c:v>
                </c:pt>
                <c:pt idx="547">
                  <c:v>47102</c:v>
                </c:pt>
                <c:pt idx="548">
                  <c:v>47102</c:v>
                </c:pt>
                <c:pt idx="549">
                  <c:v>47102</c:v>
                </c:pt>
                <c:pt idx="550">
                  <c:v>47319</c:v>
                </c:pt>
                <c:pt idx="551">
                  <c:v>47858</c:v>
                </c:pt>
                <c:pt idx="552">
                  <c:v>47858</c:v>
                </c:pt>
                <c:pt idx="553">
                  <c:v>47878.5</c:v>
                </c:pt>
                <c:pt idx="554">
                  <c:v>47878.5</c:v>
                </c:pt>
                <c:pt idx="555">
                  <c:v>47979</c:v>
                </c:pt>
                <c:pt idx="556">
                  <c:v>47983.5</c:v>
                </c:pt>
                <c:pt idx="557">
                  <c:v>48046</c:v>
                </c:pt>
                <c:pt idx="558">
                  <c:v>48046</c:v>
                </c:pt>
                <c:pt idx="559">
                  <c:v>48046</c:v>
                </c:pt>
                <c:pt idx="560">
                  <c:v>48064</c:v>
                </c:pt>
                <c:pt idx="561">
                  <c:v>48165</c:v>
                </c:pt>
                <c:pt idx="562">
                  <c:v>48277</c:v>
                </c:pt>
                <c:pt idx="563">
                  <c:v>48901</c:v>
                </c:pt>
                <c:pt idx="564">
                  <c:v>48972</c:v>
                </c:pt>
                <c:pt idx="565">
                  <c:v>49010</c:v>
                </c:pt>
                <c:pt idx="566">
                  <c:v>49051</c:v>
                </c:pt>
                <c:pt idx="567">
                  <c:v>49051</c:v>
                </c:pt>
                <c:pt idx="568">
                  <c:v>49070.5</c:v>
                </c:pt>
                <c:pt idx="569">
                  <c:v>49109.5</c:v>
                </c:pt>
                <c:pt idx="570">
                  <c:v>49109.5</c:v>
                </c:pt>
                <c:pt idx="571">
                  <c:v>49279</c:v>
                </c:pt>
                <c:pt idx="572">
                  <c:v>49383.5</c:v>
                </c:pt>
                <c:pt idx="573">
                  <c:v>50041.5</c:v>
                </c:pt>
                <c:pt idx="574">
                  <c:v>50065.5</c:v>
                </c:pt>
                <c:pt idx="575">
                  <c:v>50114</c:v>
                </c:pt>
                <c:pt idx="576">
                  <c:v>50135</c:v>
                </c:pt>
                <c:pt idx="577">
                  <c:v>50135</c:v>
                </c:pt>
                <c:pt idx="578">
                  <c:v>50170</c:v>
                </c:pt>
                <c:pt idx="579">
                  <c:v>50187.5</c:v>
                </c:pt>
                <c:pt idx="580">
                  <c:v>50278</c:v>
                </c:pt>
                <c:pt idx="581">
                  <c:v>50300.5</c:v>
                </c:pt>
                <c:pt idx="582">
                  <c:v>50301</c:v>
                </c:pt>
                <c:pt idx="583">
                  <c:v>51037.5</c:v>
                </c:pt>
                <c:pt idx="584">
                  <c:v>51143</c:v>
                </c:pt>
                <c:pt idx="585">
                  <c:v>51160.5</c:v>
                </c:pt>
                <c:pt idx="586">
                  <c:v>51222</c:v>
                </c:pt>
                <c:pt idx="587">
                  <c:v>51222.5</c:v>
                </c:pt>
                <c:pt idx="588">
                  <c:v>51236.5</c:v>
                </c:pt>
                <c:pt idx="589">
                  <c:v>51312.5</c:v>
                </c:pt>
                <c:pt idx="590">
                  <c:v>51321</c:v>
                </c:pt>
                <c:pt idx="591">
                  <c:v>51321</c:v>
                </c:pt>
                <c:pt idx="592">
                  <c:v>51338.5</c:v>
                </c:pt>
                <c:pt idx="593">
                  <c:v>51543.5</c:v>
                </c:pt>
                <c:pt idx="594">
                  <c:v>52136</c:v>
                </c:pt>
                <c:pt idx="595">
                  <c:v>52183</c:v>
                </c:pt>
                <c:pt idx="596">
                  <c:v>52276.5</c:v>
                </c:pt>
                <c:pt idx="597">
                  <c:v>52303</c:v>
                </c:pt>
                <c:pt idx="598">
                  <c:v>52303.5</c:v>
                </c:pt>
                <c:pt idx="599">
                  <c:v>52361</c:v>
                </c:pt>
                <c:pt idx="600">
                  <c:v>52495.5</c:v>
                </c:pt>
                <c:pt idx="601">
                  <c:v>53267</c:v>
                </c:pt>
                <c:pt idx="602">
                  <c:v>53267</c:v>
                </c:pt>
                <c:pt idx="603">
                  <c:v>53299</c:v>
                </c:pt>
                <c:pt idx="604">
                  <c:v>53354.5</c:v>
                </c:pt>
                <c:pt idx="605">
                  <c:v>53538.5</c:v>
                </c:pt>
                <c:pt idx="606">
                  <c:v>54277.5</c:v>
                </c:pt>
                <c:pt idx="607">
                  <c:v>54301</c:v>
                </c:pt>
                <c:pt idx="608">
                  <c:v>54342</c:v>
                </c:pt>
                <c:pt idx="609">
                  <c:v>54403.5</c:v>
                </c:pt>
                <c:pt idx="610">
                  <c:v>54769</c:v>
                </c:pt>
                <c:pt idx="611">
                  <c:v>55320.5</c:v>
                </c:pt>
                <c:pt idx="612">
                  <c:v>55443.5</c:v>
                </c:pt>
                <c:pt idx="613">
                  <c:v>55543</c:v>
                </c:pt>
                <c:pt idx="614">
                  <c:v>55569</c:v>
                </c:pt>
                <c:pt idx="615">
                  <c:v>55569</c:v>
                </c:pt>
                <c:pt idx="616">
                  <c:v>55607</c:v>
                </c:pt>
                <c:pt idx="617">
                  <c:v>55642</c:v>
                </c:pt>
                <c:pt idx="618">
                  <c:v>55690</c:v>
                </c:pt>
                <c:pt idx="619">
                  <c:v>55697.5</c:v>
                </c:pt>
                <c:pt idx="620">
                  <c:v>55706.5</c:v>
                </c:pt>
                <c:pt idx="621">
                  <c:v>56404.5</c:v>
                </c:pt>
                <c:pt idx="622">
                  <c:v>56425</c:v>
                </c:pt>
                <c:pt idx="623">
                  <c:v>56536.5</c:v>
                </c:pt>
                <c:pt idx="624">
                  <c:v>56538</c:v>
                </c:pt>
                <c:pt idx="625">
                  <c:v>56720</c:v>
                </c:pt>
                <c:pt idx="626">
                  <c:v>56772</c:v>
                </c:pt>
                <c:pt idx="627">
                  <c:v>56825.5</c:v>
                </c:pt>
                <c:pt idx="628">
                  <c:v>57447.5</c:v>
                </c:pt>
                <c:pt idx="629">
                  <c:v>57599.5</c:v>
                </c:pt>
                <c:pt idx="630">
                  <c:v>57903</c:v>
                </c:pt>
                <c:pt idx="631">
                  <c:v>57930</c:v>
                </c:pt>
                <c:pt idx="632">
                  <c:v>58466</c:v>
                </c:pt>
                <c:pt idx="633">
                  <c:v>58818</c:v>
                </c:pt>
                <c:pt idx="634">
                  <c:v>58946</c:v>
                </c:pt>
                <c:pt idx="635">
                  <c:v>58967</c:v>
                </c:pt>
                <c:pt idx="636">
                  <c:v>58972.5</c:v>
                </c:pt>
              </c:numCache>
            </c:numRef>
          </c:xVal>
          <c:yVal>
            <c:numRef>
              <c:f>'Active 1'!$V$21:$V$904</c:f>
              <c:numCache>
                <c:formatCode>General</c:formatCode>
                <c:ptCount val="884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-1.7383814306072276E-3</c:v>
                </c:pt>
                <c:pt idx="331">
                  <c:v>-1.4816835426261152E-3</c:v>
                </c:pt>
                <c:pt idx="332">
                  <c:v>-1.0243104285743015E-3</c:v>
                </c:pt>
                <c:pt idx="333">
                  <c:v>-4.6761279607938216E-4</c:v>
                </c:pt>
                <c:pt idx="334">
                  <c:v>-8.1091562073596496E-4</c:v>
                </c:pt>
                <c:pt idx="335">
                  <c:v>-1.3542182144596661E-3</c:v>
                </c:pt>
                <c:pt idx="336">
                  <c:v>-6.9752110738257461E-4</c:v>
                </c:pt>
                <c:pt idx="337">
                  <c:v>-8.7006410997959166E-4</c:v>
                </c:pt>
                <c:pt idx="338">
                  <c:v>-6.5600480433011116E-4</c:v>
                </c:pt>
                <c:pt idx="339">
                  <c:v>-1.3254254037219602E-3</c:v>
                </c:pt>
                <c:pt idx="340">
                  <c:v>4.7523952290613736E-4</c:v>
                </c:pt>
                <c:pt idx="341">
                  <c:v>-9.4062607009551269E-4</c:v>
                </c:pt>
                <c:pt idx="342">
                  <c:v>-7.7303738753610463E-4</c:v>
                </c:pt>
                <c:pt idx="343">
                  <c:v>-6.0230907204268311E-4</c:v>
                </c:pt>
                <c:pt idx="344">
                  <c:v>2.0215175931776602E-4</c:v>
                </c:pt>
                <c:pt idx="345">
                  <c:v>2.0215175931776602E-4</c:v>
                </c:pt>
                <c:pt idx="346">
                  <c:v>-3.8762981345186881E-4</c:v>
                </c:pt>
                <c:pt idx="347">
                  <c:v>-9.5705451034404365E-4</c:v>
                </c:pt>
                <c:pt idx="348">
                  <c:v>-5.003639442244523E-4</c:v>
                </c:pt>
                <c:pt idx="349">
                  <c:v>5.6325870271059508E-5</c:v>
                </c:pt>
                <c:pt idx="350">
                  <c:v>-6.1755872207106335E-4</c:v>
                </c:pt>
                <c:pt idx="351">
                  <c:v>-4.8698396697719609E-4</c:v>
                </c:pt>
                <c:pt idx="352">
                  <c:v>-9.7296098239714468E-4</c:v>
                </c:pt>
                <c:pt idx="353">
                  <c:v>-7.162715676500564E-4</c:v>
                </c:pt>
                <c:pt idx="354">
                  <c:v>3.5443502157736506E-4</c:v>
                </c:pt>
                <c:pt idx="355">
                  <c:v>-1.0016152090615224E-3</c:v>
                </c:pt>
                <c:pt idx="356">
                  <c:v>-4.4429089350534259E-4</c:v>
                </c:pt>
                <c:pt idx="357">
                  <c:v>-4.8760323418784585E-4</c:v>
                </c:pt>
                <c:pt idx="358">
                  <c:v>-4.3091586810909202E-4</c:v>
                </c:pt>
                <c:pt idx="359">
                  <c:v>-5.0480148483695447E-4</c:v>
                </c:pt>
                <c:pt idx="360">
                  <c:v>-4.8114169713425747E-5</c:v>
                </c:pt>
                <c:pt idx="361">
                  <c:v>3.3652598744867181E-3</c:v>
                </c:pt>
                <c:pt idx="362">
                  <c:v>-1.5648292423904586E-5</c:v>
                </c:pt>
                <c:pt idx="363">
                  <c:v>-9.7553626076662264E-4</c:v>
                </c:pt>
                <c:pt idx="364">
                  <c:v>-1.1885123652567026E-4</c:v>
                </c:pt>
                <c:pt idx="365">
                  <c:v>-5.6216635374117113E-4</c:v>
                </c:pt>
                <c:pt idx="366">
                  <c:v>-6.4879716765330053E-4</c:v>
                </c:pt>
                <c:pt idx="367">
                  <c:v>1.9514210259948678E-4</c:v>
                </c:pt>
                <c:pt idx="368">
                  <c:v>-8.3740406031469761E-4</c:v>
                </c:pt>
                <c:pt idx="369">
                  <c:v>8.6180710709224742E-4</c:v>
                </c:pt>
                <c:pt idx="370">
                  <c:v>6.7278378071634892E-4</c:v>
                </c:pt>
                <c:pt idx="371">
                  <c:v>-2.8368654511084015E-4</c:v>
                </c:pt>
                <c:pt idx="372">
                  <c:v>-2.8368654511084015E-4</c:v>
                </c:pt>
                <c:pt idx="373">
                  <c:v>-8.3686542887307508E-5</c:v>
                </c:pt>
                <c:pt idx="374">
                  <c:v>4.5085122066235161E-4</c:v>
                </c:pt>
                <c:pt idx="375">
                  <c:v>7.9065730880146373E-4</c:v>
                </c:pt>
                <c:pt idx="376">
                  <c:v>8.4409467048493156E-4</c:v>
                </c:pt>
                <c:pt idx="377">
                  <c:v>8.7409467336504662E-4</c:v>
                </c:pt>
                <c:pt idx="378">
                  <c:v>1.544094674629317E-3</c:v>
                </c:pt>
                <c:pt idx="379">
                  <c:v>1.5740946702334745E-3</c:v>
                </c:pt>
                <c:pt idx="380">
                  <c:v>2.8737561293160074E-4</c:v>
                </c:pt>
                <c:pt idx="381">
                  <c:v>5.1401591363414711E-4</c:v>
                </c:pt>
                <c:pt idx="382">
                  <c:v>5.4401590923830456E-4</c:v>
                </c:pt>
                <c:pt idx="383">
                  <c:v>6.1401591110793463E-4</c:v>
                </c:pt>
                <c:pt idx="384">
                  <c:v>6.1401591110793463E-4</c:v>
                </c:pt>
                <c:pt idx="385">
                  <c:v>6.4401591398804969E-4</c:v>
                </c:pt>
                <c:pt idx="386">
                  <c:v>6.4401591398804969E-4</c:v>
                </c:pt>
                <c:pt idx="387">
                  <c:v>1.6605522770220815E-3</c:v>
                </c:pt>
                <c:pt idx="388">
                  <c:v>1.3062122588975052E-3</c:v>
                </c:pt>
                <c:pt idx="389">
                  <c:v>8.5974463141587354E-4</c:v>
                </c:pt>
                <c:pt idx="390">
                  <c:v>3.8210843448031329E-3</c:v>
                </c:pt>
                <c:pt idx="391">
                  <c:v>1.0792999126803329E-3</c:v>
                </c:pt>
                <c:pt idx="392">
                  <c:v>4.9406232371848186E-3</c:v>
                </c:pt>
                <c:pt idx="393">
                  <c:v>2.1450258206833772E-3</c:v>
                </c:pt>
                <c:pt idx="394">
                  <c:v>-5.5504607682336018E-4</c:v>
                </c:pt>
                <c:pt idx="395">
                  <c:v>2.7148728172551422E-3</c:v>
                </c:pt>
                <c:pt idx="396">
                  <c:v>2.3373610264238523E-3</c:v>
                </c:pt>
                <c:pt idx="397">
                  <c:v>2.4634562487034842E-3</c:v>
                </c:pt>
                <c:pt idx="398">
                  <c:v>2.6994196933393493E-3</c:v>
                </c:pt>
                <c:pt idx="399">
                  <c:v>2.5255144459405826E-3</c:v>
                </c:pt>
                <c:pt idx="400">
                  <c:v>1.4516091889491857E-3</c:v>
                </c:pt>
                <c:pt idx="401">
                  <c:v>3.7910177870410372E-3</c:v>
                </c:pt>
                <c:pt idx="402">
                  <c:v>3.3475854675068979E-3</c:v>
                </c:pt>
                <c:pt idx="403">
                  <c:v>3.2041534535860554E-3</c:v>
                </c:pt>
                <c:pt idx="404">
                  <c:v>1.9608950524452676E-3</c:v>
                </c:pt>
                <c:pt idx="405">
                  <c:v>3.4176340093590787E-3</c:v>
                </c:pt>
                <c:pt idx="406">
                  <c:v>2.974200335446861E-3</c:v>
                </c:pt>
                <c:pt idx="407">
                  <c:v>3.5307667093578618E-3</c:v>
                </c:pt>
                <c:pt idx="408">
                  <c:v>2.3659519785167171E-3</c:v>
                </c:pt>
                <c:pt idx="409">
                  <c:v>3.5007997360952635E-3</c:v>
                </c:pt>
                <c:pt idx="410">
                  <c:v>3.3573645477569941E-3</c:v>
                </c:pt>
                <c:pt idx="411">
                  <c:v>3.0139291101384039E-3</c:v>
                </c:pt>
                <c:pt idx="412">
                  <c:v>3.4139292164488758E-3</c:v>
                </c:pt>
                <c:pt idx="413">
                  <c:v>4.1139292205932612E-3</c:v>
                </c:pt>
                <c:pt idx="414">
                  <c:v>5.1139292171590092E-3</c:v>
                </c:pt>
                <c:pt idx="415">
                  <c:v>5.1139292171590092E-3</c:v>
                </c:pt>
                <c:pt idx="416">
                  <c:v>2.0400233382177266E-3</c:v>
                </c:pt>
                <c:pt idx="417">
                  <c:v>3.6400233341781149E-3</c:v>
                </c:pt>
                <c:pt idx="418">
                  <c:v>3.2839463206178685E-3</c:v>
                </c:pt>
                <c:pt idx="419">
                  <c:v>2.6494189237385758E-3</c:v>
                </c:pt>
                <c:pt idx="420">
                  <c:v>3.5105124303417071E-3</c:v>
                </c:pt>
                <c:pt idx="421">
                  <c:v>3.22363628060824E-3</c:v>
                </c:pt>
                <c:pt idx="422">
                  <c:v>2.193473391228655E-3</c:v>
                </c:pt>
                <c:pt idx="423">
                  <c:v>3.4633048993178671E-3</c:v>
                </c:pt>
                <c:pt idx="424">
                  <c:v>3.0764252819850853E-3</c:v>
                </c:pt>
                <c:pt idx="425">
                  <c:v>2.7200116485877265E-3</c:v>
                </c:pt>
                <c:pt idx="426">
                  <c:v>2.476571381785482E-3</c:v>
                </c:pt>
                <c:pt idx="427">
                  <c:v>2.5779386574199294E-3</c:v>
                </c:pt>
                <c:pt idx="428">
                  <c:v>2.9169726243842876E-3</c:v>
                </c:pt>
                <c:pt idx="429">
                  <c:v>4.7085313712661933E-3</c:v>
                </c:pt>
                <c:pt idx="430">
                  <c:v>3.3389734041762431E-3</c:v>
                </c:pt>
                <c:pt idx="431">
                  <c:v>4.878121696125344E-3</c:v>
                </c:pt>
                <c:pt idx="432">
                  <c:v>4.634651611340402E-3</c:v>
                </c:pt>
                <c:pt idx="433">
                  <c:v>3.5216228015193009E-3</c:v>
                </c:pt>
                <c:pt idx="434">
                  <c:v>4.8477109448511711E-3</c:v>
                </c:pt>
                <c:pt idx="435">
                  <c:v>3.8781523071730883E-3</c:v>
                </c:pt>
                <c:pt idx="436">
                  <c:v>3.3042692921765593E-3</c:v>
                </c:pt>
                <c:pt idx="437">
                  <c:v>4.0304091173885732E-3</c:v>
                </c:pt>
                <c:pt idx="438">
                  <c:v>3.256497232815285E-3</c:v>
                </c:pt>
                <c:pt idx="439">
                  <c:v>4.5347612578007235E-3</c:v>
                </c:pt>
                <c:pt idx="440">
                  <c:v>4.0608490471597397E-3</c:v>
                </c:pt>
                <c:pt idx="441">
                  <c:v>4.4869374290145286E-3</c:v>
                </c:pt>
                <c:pt idx="442">
                  <c:v>3.5173770981316126E-3</c:v>
                </c:pt>
                <c:pt idx="443">
                  <c:v>3.8304327946118918E-3</c:v>
                </c:pt>
                <c:pt idx="444">
                  <c:v>3.5000152014700511E-3</c:v>
                </c:pt>
                <c:pt idx="445">
                  <c:v>4.4304543383004505E-3</c:v>
                </c:pt>
                <c:pt idx="446">
                  <c:v>3.8869815887177944E-3</c:v>
                </c:pt>
                <c:pt idx="447">
                  <c:v>4.900035448126755E-3</c:v>
                </c:pt>
                <c:pt idx="448">
                  <c:v>3.530474388633742E-3</c:v>
                </c:pt>
                <c:pt idx="449">
                  <c:v>5.2565622184001723E-3</c:v>
                </c:pt>
                <c:pt idx="450">
                  <c:v>4.1870010254834028E-3</c:v>
                </c:pt>
                <c:pt idx="451">
                  <c:v>5.1130888779391433E-3</c:v>
                </c:pt>
                <c:pt idx="452">
                  <c:v>3.300053955559025E-3</c:v>
                </c:pt>
                <c:pt idx="453">
                  <c:v>4.7435450386834471E-3</c:v>
                </c:pt>
                <c:pt idx="454">
                  <c:v>3.3696328993812405E-3</c:v>
                </c:pt>
                <c:pt idx="455">
                  <c:v>4.3000710043045315E-3</c:v>
                </c:pt>
                <c:pt idx="456">
                  <c:v>3.6261585878639667E-3</c:v>
                </c:pt>
                <c:pt idx="457">
                  <c:v>5.4565969298319764E-3</c:v>
                </c:pt>
                <c:pt idx="458">
                  <c:v>3.3826845439620563E-3</c:v>
                </c:pt>
                <c:pt idx="459">
                  <c:v>3.3957360370508623E-3</c:v>
                </c:pt>
                <c:pt idx="460">
                  <c:v>4.8392482679075893E-3</c:v>
                </c:pt>
                <c:pt idx="461">
                  <c:v>4.5957726567967608E-3</c:v>
                </c:pt>
                <c:pt idx="462">
                  <c:v>4.6914394136536239E-3</c:v>
                </c:pt>
                <c:pt idx="463">
                  <c:v>5.0653578649079642E-3</c:v>
                </c:pt>
                <c:pt idx="464">
                  <c:v>3.9914451721431987E-3</c:v>
                </c:pt>
                <c:pt idx="465">
                  <c:v>4.1218806915478412E-3</c:v>
                </c:pt>
                <c:pt idx="466">
                  <c:v>4.0392771663062058E-3</c:v>
                </c:pt>
                <c:pt idx="467">
                  <c:v>3.4044949598197524E-3</c:v>
                </c:pt>
                <c:pt idx="468">
                  <c:v>3.4827560867454616E-3</c:v>
                </c:pt>
                <c:pt idx="469">
                  <c:v>3.8088430568182993E-3</c:v>
                </c:pt>
                <c:pt idx="470">
                  <c:v>3.6349298398466456E-3</c:v>
                </c:pt>
                <c:pt idx="471">
                  <c:v>3.8610170606548089E-3</c:v>
                </c:pt>
                <c:pt idx="472">
                  <c:v>4.6479735547954315E-3</c:v>
                </c:pt>
                <c:pt idx="473">
                  <c:v>4.6044947790924093E-3</c:v>
                </c:pt>
                <c:pt idx="474">
                  <c:v>4.4610160498971332E-3</c:v>
                </c:pt>
                <c:pt idx="475">
                  <c:v>4.0610136422924992E-3</c:v>
                </c:pt>
                <c:pt idx="476">
                  <c:v>4.3871005416660641E-3</c:v>
                </c:pt>
                <c:pt idx="477">
                  <c:v>3.7175342333588754E-3</c:v>
                </c:pt>
                <c:pt idx="478">
                  <c:v>4.074054908930945E-3</c:v>
                </c:pt>
                <c:pt idx="479">
                  <c:v>3.9870963540216686E-3</c:v>
                </c:pt>
                <c:pt idx="480">
                  <c:v>4.7175296176780179E-3</c:v>
                </c:pt>
                <c:pt idx="481">
                  <c:v>4.1740499873913831E-3</c:v>
                </c:pt>
                <c:pt idx="482">
                  <c:v>4.3001366479852969E-3</c:v>
                </c:pt>
                <c:pt idx="483">
                  <c:v>4.8870901075229525E-3</c:v>
                </c:pt>
                <c:pt idx="484">
                  <c:v>4.6131768122847638E-3</c:v>
                </c:pt>
                <c:pt idx="485">
                  <c:v>4.6436100850092317E-3</c:v>
                </c:pt>
                <c:pt idx="486">
                  <c:v>4.4001299464059736E-3</c:v>
                </c:pt>
                <c:pt idx="487">
                  <c:v>4.5566494706055435E-3</c:v>
                </c:pt>
                <c:pt idx="488">
                  <c:v>4.713168885991513E-3</c:v>
                </c:pt>
                <c:pt idx="489">
                  <c:v>4.5261972616452012E-3</c:v>
                </c:pt>
                <c:pt idx="490">
                  <c:v>5.0522251149977826E-3</c:v>
                </c:pt>
                <c:pt idx="491">
                  <c:v>4.0257992895338726E-3</c:v>
                </c:pt>
                <c:pt idx="492">
                  <c:v>4.0757992846327876E-3</c:v>
                </c:pt>
                <c:pt idx="493">
                  <c:v>4.1757992893825327E-3</c:v>
                </c:pt>
                <c:pt idx="494">
                  <c:v>4.2257992844814476E-3</c:v>
                </c:pt>
                <c:pt idx="495">
                  <c:v>4.3257992892311928E-3</c:v>
                </c:pt>
                <c:pt idx="496">
                  <c:v>4.3757992843301077E-3</c:v>
                </c:pt>
                <c:pt idx="497">
                  <c:v>3.1916953334341774E-3</c:v>
                </c:pt>
                <c:pt idx="498">
                  <c:v>3.1916953334341774E-3</c:v>
                </c:pt>
                <c:pt idx="499">
                  <c:v>3.452513489040375E-3</c:v>
                </c:pt>
                <c:pt idx="500">
                  <c:v>3.3090040154627326E-3</c:v>
                </c:pt>
                <c:pt idx="501">
                  <c:v>3.0654946029447516E-3</c:v>
                </c:pt>
                <c:pt idx="502">
                  <c:v>3.4219849864203719E-3</c:v>
                </c:pt>
                <c:pt idx="503">
                  <c:v>4.0653733812843242E-3</c:v>
                </c:pt>
                <c:pt idx="504">
                  <c:v>3.4912081560704439E-3</c:v>
                </c:pt>
                <c:pt idx="505">
                  <c:v>3.6476975249144644E-3</c:v>
                </c:pt>
                <c:pt idx="506">
                  <c:v>3.7302677714008831E-3</c:v>
                </c:pt>
                <c:pt idx="507">
                  <c:v>3.7302677714008831E-3</c:v>
                </c:pt>
                <c:pt idx="508">
                  <c:v>3.1432452141886176E-3</c:v>
                </c:pt>
                <c:pt idx="509">
                  <c:v>3.4993435838506851E-3</c:v>
                </c:pt>
                <c:pt idx="510">
                  <c:v>4.1297497900611296E-3</c:v>
                </c:pt>
                <c:pt idx="511">
                  <c:v>3.4558308919540662E-3</c:v>
                </c:pt>
                <c:pt idx="512">
                  <c:v>3.686236749593598E-3</c:v>
                </c:pt>
                <c:pt idx="513">
                  <c:v>3.2123179580530875E-3</c:v>
                </c:pt>
                <c:pt idx="514">
                  <c:v>3.7427236677169406E-3</c:v>
                </c:pt>
                <c:pt idx="515">
                  <c:v>3.8992103071534417E-3</c:v>
                </c:pt>
                <c:pt idx="516">
                  <c:v>4.3121834826141681E-3</c:v>
                </c:pt>
                <c:pt idx="517">
                  <c:v>4.3121834826141681E-3</c:v>
                </c:pt>
                <c:pt idx="518">
                  <c:v>4.0686700312694418E-3</c:v>
                </c:pt>
                <c:pt idx="519">
                  <c:v>3.9251562503061707E-3</c:v>
                </c:pt>
                <c:pt idx="520">
                  <c:v>3.0685332979285482E-3</c:v>
                </c:pt>
                <c:pt idx="521">
                  <c:v>3.225019486382253E-3</c:v>
                </c:pt>
                <c:pt idx="522">
                  <c:v>3.8554240982830099E-3</c:v>
                </c:pt>
                <c:pt idx="523">
                  <c:v>3.3815051003610666E-3</c:v>
                </c:pt>
                <c:pt idx="524">
                  <c:v>3.7506791601729129E-3</c:v>
                </c:pt>
                <c:pt idx="525">
                  <c:v>3.807163589646903E-3</c:v>
                </c:pt>
                <c:pt idx="526">
                  <c:v>-1.4363522759455877E-3</c:v>
                </c:pt>
                <c:pt idx="527">
                  <c:v>3.5940513174004263E-3</c:v>
                </c:pt>
                <c:pt idx="528">
                  <c:v>3.8201317972622086E-3</c:v>
                </c:pt>
                <c:pt idx="529">
                  <c:v>3.9070190626715948E-3</c:v>
                </c:pt>
                <c:pt idx="530">
                  <c:v>3.2152195009988033E-3</c:v>
                </c:pt>
                <c:pt idx="531">
                  <c:v>3.8931551787936489E-3</c:v>
                </c:pt>
                <c:pt idx="532">
                  <c:v>3.619235422727414E-3</c:v>
                </c:pt>
                <c:pt idx="533">
                  <c:v>3.8666041324239703E-3</c:v>
                </c:pt>
                <c:pt idx="534">
                  <c:v>3.8666041324239703E-3</c:v>
                </c:pt>
                <c:pt idx="535">
                  <c:v>3.2920322264190054E-3</c:v>
                </c:pt>
                <c:pt idx="536">
                  <c:v>3.7517957617188638E-3</c:v>
                </c:pt>
                <c:pt idx="537">
                  <c:v>2.4821919498859354E-3</c:v>
                </c:pt>
                <c:pt idx="538">
                  <c:v>2.9652632784439338E-3</c:v>
                </c:pt>
                <c:pt idx="539">
                  <c:v>3.8145969300762417E-3</c:v>
                </c:pt>
                <c:pt idx="540">
                  <c:v>3.073864229983396E-3</c:v>
                </c:pt>
                <c:pt idx="541">
                  <c:v>2.6996377925767485E-3</c:v>
                </c:pt>
                <c:pt idx="542">
                  <c:v>3.3471881260919469E-3</c:v>
                </c:pt>
                <c:pt idx="543">
                  <c:v>3.4060739885302324E-3</c:v>
                </c:pt>
                <c:pt idx="544">
                  <c:v>2.7180018843519088E-3</c:v>
                </c:pt>
                <c:pt idx="545">
                  <c:v>2.7180018843519088E-3</c:v>
                </c:pt>
                <c:pt idx="546">
                  <c:v>4.644074935762757E-3</c:v>
                </c:pt>
                <c:pt idx="547">
                  <c:v>3.2944401453381053E-3</c:v>
                </c:pt>
                <c:pt idx="548">
                  <c:v>4.2744401496850534E-3</c:v>
                </c:pt>
                <c:pt idx="549">
                  <c:v>4.3244401447839684E-3</c:v>
                </c:pt>
                <c:pt idx="550">
                  <c:v>-3.5101668133087766E-3</c:v>
                </c:pt>
                <c:pt idx="551">
                  <c:v>1.5731814099411018E-3</c:v>
                </c:pt>
                <c:pt idx="552">
                  <c:v>1.5931814094358593E-3</c:v>
                </c:pt>
                <c:pt idx="553">
                  <c:v>2.5319731838690032E-3</c:v>
                </c:pt>
                <c:pt idx="554">
                  <c:v>2.5619731794731607E-3</c:v>
                </c:pt>
                <c:pt idx="555">
                  <c:v>1.5015812615533572E-3</c:v>
                </c:pt>
                <c:pt idx="556">
                  <c:v>2.1061875330274787E-3</c:v>
                </c:pt>
                <c:pt idx="557">
                  <c:v>7.9458093281347189E-4</c:v>
                </c:pt>
                <c:pt idx="558">
                  <c:v>7.9458093281347189E-4</c:v>
                </c:pt>
                <c:pt idx="559">
                  <c:v>8.2458093569358695E-4</c:v>
                </c:pt>
                <c:pt idx="560">
                  <c:v>7.3298889266785669E-4</c:v>
                </c:pt>
                <c:pt idx="561">
                  <c:v>1.298422684777617E-3</c:v>
                </c:pt>
                <c:pt idx="562">
                  <c:v>1.2371655925834946E-3</c:v>
                </c:pt>
                <c:pt idx="563">
                  <c:v>8.6434339979451699E-4</c:v>
                </c:pt>
                <c:pt idx="564">
                  <c:v>7.6503415026624166E-4</c:v>
                </c:pt>
                <c:pt idx="565">
                  <c:v>3.4565883195870201E-4</c:v>
                </c:pt>
                <c:pt idx="566">
                  <c:v>4.8262772243273105E-4</c:v>
                </c:pt>
                <c:pt idx="567">
                  <c:v>4.8262772243273105E-4</c:v>
                </c:pt>
                <c:pt idx="568">
                  <c:v>9.8983372086233756E-5</c:v>
                </c:pt>
                <c:pt idx="569">
                  <c:v>9.3167994572727203E-4</c:v>
                </c:pt>
                <c:pt idx="570">
                  <c:v>9.3167994572727203E-4</c:v>
                </c:pt>
                <c:pt idx="571">
                  <c:v>4.6586405580198442E-4</c:v>
                </c:pt>
                <c:pt idx="572">
                  <c:v>6.1212328307961444E-4</c:v>
                </c:pt>
                <c:pt idx="573">
                  <c:v>1.0207951312035668E-4</c:v>
                </c:pt>
                <c:pt idx="574">
                  <c:v>-3.4732855408456387E-4</c:v>
                </c:pt>
                <c:pt idx="575">
                  <c:v>-8.2011338109039267E-4</c:v>
                </c:pt>
                <c:pt idx="576">
                  <c:v>-2.2586467518187492E-4</c:v>
                </c:pt>
                <c:pt idx="577">
                  <c:v>8.7413532613361822E-4</c:v>
                </c:pt>
                <c:pt idx="578">
                  <c:v>-2.0212947997215458E-4</c:v>
                </c:pt>
                <c:pt idx="579">
                  <c:v>-9.9026780211358689E-4</c:v>
                </c:pt>
                <c:pt idx="580">
                  <c:v>-1.8747033250061662E-3</c:v>
                </c:pt>
                <c:pt idx="581">
                  <c:v>9.7658189447451249E-5</c:v>
                </c:pt>
                <c:pt idx="582">
                  <c:v>2.3710592634590411E-5</c:v>
                </c:pt>
                <c:pt idx="583">
                  <c:v>-1.304599253705227E-3</c:v>
                </c:pt>
                <c:pt idx="584">
                  <c:v>-2.5086164089846985E-3</c:v>
                </c:pt>
                <c:pt idx="585">
                  <c:v>-1.6969743701439194E-3</c:v>
                </c:pt>
                <c:pt idx="586">
                  <c:v>-1.2932351052803853E-3</c:v>
                </c:pt>
                <c:pt idx="587">
                  <c:v>-1.3671886452332332E-3</c:v>
                </c:pt>
                <c:pt idx="588">
                  <c:v>-1.5378890483836449E-3</c:v>
                </c:pt>
                <c:pt idx="589">
                  <c:v>-1.6788782372897382E-3</c:v>
                </c:pt>
                <c:pt idx="590">
                  <c:v>-3.7360987718226962E-3</c:v>
                </c:pt>
                <c:pt idx="591">
                  <c:v>-1.53609876919171E-3</c:v>
                </c:pt>
                <c:pt idx="592">
                  <c:v>-1.8244969115493864E-3</c:v>
                </c:pt>
                <c:pt idx="593">
                  <c:v>-3.0460264410155785E-3</c:v>
                </c:pt>
                <c:pt idx="594">
                  <c:v>-2.885689751122536E-3</c:v>
                </c:pt>
                <c:pt idx="595">
                  <c:v>-3.2378906513903793E-3</c:v>
                </c:pt>
                <c:pt idx="596">
                  <c:v>-3.8684175771134463E-3</c:v>
                </c:pt>
                <c:pt idx="597">
                  <c:v>-2.6883200554072215E-3</c:v>
                </c:pt>
                <c:pt idx="598">
                  <c:v>-3.8622805684979528E-3</c:v>
                </c:pt>
                <c:pt idx="599">
                  <c:v>-3.5677608554564866E-3</c:v>
                </c:pt>
                <c:pt idx="600">
                  <c:v>-4.7633551950128292E-3</c:v>
                </c:pt>
                <c:pt idx="601">
                  <c:v>-5.9901757423359847E-3</c:v>
                </c:pt>
                <c:pt idx="602">
                  <c:v>-5.9901757423359847E-3</c:v>
                </c:pt>
                <c:pt idx="603">
                  <c:v>-6.0240528590071035E-3</c:v>
                </c:pt>
                <c:pt idx="604">
                  <c:v>-6.4344022954822416E-3</c:v>
                </c:pt>
                <c:pt idx="605">
                  <c:v>-5.8545837518448052E-3</c:v>
                </c:pt>
                <c:pt idx="606">
                  <c:v>-8.6835160077808754E-3</c:v>
                </c:pt>
                <c:pt idx="607">
                  <c:v>-8.6602620349261611E-3</c:v>
                </c:pt>
                <c:pt idx="608">
                  <c:v>-9.5260912917480151E-3</c:v>
                </c:pt>
                <c:pt idx="609">
                  <c:v>-9.1248758499881816E-3</c:v>
                </c:pt>
                <c:pt idx="610">
                  <c:v>-1.0400772719912674E-2</c:v>
                </c:pt>
                <c:pt idx="611">
                  <c:v>-1.2498718686382769E-2</c:v>
                </c:pt>
                <c:pt idx="612">
                  <c:v>-1.3497889026600964E-2</c:v>
                </c:pt>
                <c:pt idx="613">
                  <c:v>-1.2220124891585041E-2</c:v>
                </c:pt>
                <c:pt idx="614">
                  <c:v>-1.5967162336915933E-2</c:v>
                </c:pt>
                <c:pt idx="615">
                  <c:v>-1.3367162337113839E-2</c:v>
                </c:pt>
                <c:pt idx="616">
                  <c:v>-1.3489771228586751E-2</c:v>
                </c:pt>
                <c:pt idx="617">
                  <c:v>-1.3568506409187463E-2</c:v>
                </c:pt>
                <c:pt idx="618">
                  <c:v>-1.0170797504817627E-2</c:v>
                </c:pt>
                <c:pt idx="619">
                  <c:v>-1.3180533171175818E-2</c:v>
                </c:pt>
                <c:pt idx="620">
                  <c:v>-1.4312216932986857E-2</c:v>
                </c:pt>
                <c:pt idx="621">
                  <c:v>-1.6394873381720472E-2</c:v>
                </c:pt>
                <c:pt idx="622">
                  <c:v>-1.7228341521075267E-2</c:v>
                </c:pt>
                <c:pt idx="623">
                  <c:v>-1.8427543661304793E-2</c:v>
                </c:pt>
                <c:pt idx="624">
                  <c:v>-2.864950711191723E-2</c:v>
                </c:pt>
                <c:pt idx="625">
                  <c:v>-1.7481288234457798E-2</c:v>
                </c:pt>
                <c:pt idx="626">
                  <c:v>-1.6976161318188424E-2</c:v>
                </c:pt>
                <c:pt idx="627">
                  <c:v>-1.799303829511769E-2</c:v>
                </c:pt>
                <c:pt idx="628">
                  <c:v>-2.0038691621711124E-2</c:v>
                </c:pt>
                <c:pt idx="629">
                  <c:v>-2.0632921942760993E-2</c:v>
                </c:pt>
                <c:pt idx="630">
                  <c:v>-2.1948279988325312E-2</c:v>
                </c:pt>
                <c:pt idx="631">
                  <c:v>-2.1944102513259997E-2</c:v>
                </c:pt>
                <c:pt idx="632">
                  <c:v>-2.7870525187168607E-2</c:v>
                </c:pt>
                <c:pt idx="633">
                  <c:v>-2.5367505602479287E-2</c:v>
                </c:pt>
                <c:pt idx="634">
                  <c:v>-2.5112258294062245E-2</c:v>
                </c:pt>
                <c:pt idx="635">
                  <c:v>-2.6020401960075684E-2</c:v>
                </c:pt>
                <c:pt idx="636">
                  <c:v>-2.4634440532572119E-2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0-4B21-AC14-993877445E20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50-4B21-AC14-99387744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5280"/>
        <c:axId val="1"/>
      </c:scatterChart>
      <c:valAx>
        <c:axId val="5011252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5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6-463E-83CF-429E33C8F01D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61">
                  <c:v>-2.242399999522604E-2</c:v>
                </c:pt>
                <c:pt idx="484">
                  <c:v>-2.4115199994412251E-2</c:v>
                </c:pt>
                <c:pt idx="526">
                  <c:v>-3.076223999960348E-2</c:v>
                </c:pt>
                <c:pt idx="548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6-463E-83CF-429E33C8F01D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26-463E-83CF-429E33C8F01D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7">
                  <c:v>-2.6488799994695E-2</c:v>
                </c:pt>
                <c:pt idx="339">
                  <c:v>-2.6958399997965898E-2</c:v>
                </c:pt>
                <c:pt idx="340">
                  <c:v>-2.5165919993014541E-2</c:v>
                </c:pt>
                <c:pt idx="341">
                  <c:v>-2.6600639997923281E-2</c:v>
                </c:pt>
                <c:pt idx="344">
                  <c:v>-2.5503359996946529E-2</c:v>
                </c:pt>
                <c:pt idx="345">
                  <c:v>-2.5503359996946529E-2</c:v>
                </c:pt>
                <c:pt idx="354">
                  <c:v>-2.5407519991858862E-2</c:v>
                </c:pt>
                <c:pt idx="360">
                  <c:v>-2.5833119994786102E-2</c:v>
                </c:pt>
                <c:pt idx="362">
                  <c:v>-2.5826879995292984E-2</c:v>
                </c:pt>
                <c:pt idx="365">
                  <c:v>-2.6390399994852487E-2</c:v>
                </c:pt>
                <c:pt idx="368">
                  <c:v>-2.6705279997258913E-2</c:v>
                </c:pt>
                <c:pt idx="369">
                  <c:v>-2.5425120002182666E-2</c:v>
                </c:pt>
                <c:pt idx="370">
                  <c:v>-2.5649119990703184E-2</c:v>
                </c:pt>
                <c:pt idx="371">
                  <c:v>-2.667440000368515E-2</c:v>
                </c:pt>
                <c:pt idx="372">
                  <c:v>-2.667440000368515E-2</c:v>
                </c:pt>
                <c:pt idx="373">
                  <c:v>-2.6474400001461618E-2</c:v>
                </c:pt>
                <c:pt idx="374">
                  <c:v>-2.6005759995314293E-2</c:v>
                </c:pt>
                <c:pt idx="375">
                  <c:v>-2.5749120002728887E-2</c:v>
                </c:pt>
                <c:pt idx="376">
                  <c:v>-2.5784559999010526E-2</c:v>
                </c:pt>
                <c:pt idx="377">
                  <c:v>-2.5754559996130411E-2</c:v>
                </c:pt>
                <c:pt idx="378">
                  <c:v>-2.508455999486614E-2</c:v>
                </c:pt>
                <c:pt idx="379">
                  <c:v>-2.5054559999261983E-2</c:v>
                </c:pt>
                <c:pt idx="380">
                  <c:v>-2.6345439997385256E-2</c:v>
                </c:pt>
                <c:pt idx="381">
                  <c:v>-2.612087999295909E-2</c:v>
                </c:pt>
                <c:pt idx="382">
                  <c:v>-2.6090879997354932E-2</c:v>
                </c:pt>
                <c:pt idx="383">
                  <c:v>-2.6020879995485302E-2</c:v>
                </c:pt>
                <c:pt idx="384">
                  <c:v>-2.6020879995485302E-2</c:v>
                </c:pt>
                <c:pt idx="385">
                  <c:v>-2.5990879992605187E-2</c:v>
                </c:pt>
                <c:pt idx="386">
                  <c:v>-2.5990879992605187E-2</c:v>
                </c:pt>
                <c:pt idx="387">
                  <c:v>-2.5377439997100737E-2</c:v>
                </c:pt>
                <c:pt idx="388">
                  <c:v>-2.5877920001221355E-2</c:v>
                </c:pt>
                <c:pt idx="389">
                  <c:v>-2.6356479997048154E-2</c:v>
                </c:pt>
                <c:pt idx="390">
                  <c:v>-2.34063999960199E-2</c:v>
                </c:pt>
                <c:pt idx="391">
                  <c:v>-2.6189439995505381E-2</c:v>
                </c:pt>
                <c:pt idx="392">
                  <c:v>-2.2339359995385166E-2</c:v>
                </c:pt>
                <c:pt idx="393">
                  <c:v>-2.513632000045618E-2</c:v>
                </c:pt>
                <c:pt idx="394">
                  <c:v>-2.835983999830205E-2</c:v>
                </c:pt>
                <c:pt idx="395">
                  <c:v>-2.5103679996391293E-2</c:v>
                </c:pt>
                <c:pt idx="396">
                  <c:v>-2.5511039995762985E-2</c:v>
                </c:pt>
                <c:pt idx="397">
                  <c:v>-2.5385280001501087E-2</c:v>
                </c:pt>
                <c:pt idx="398">
                  <c:v>-2.5198559997079428E-2</c:v>
                </c:pt>
                <c:pt idx="399">
                  <c:v>-2.5372799995238893E-2</c:v>
                </c:pt>
                <c:pt idx="400">
                  <c:v>-2.6447039999766275E-2</c:v>
                </c:pt>
                <c:pt idx="408">
                  <c:v>-2.5590559998818208E-2</c:v>
                </c:pt>
                <c:pt idx="412">
                  <c:v>-2.4549599998863414E-2</c:v>
                </c:pt>
                <c:pt idx="413">
                  <c:v>-2.3849599994719028E-2</c:v>
                </c:pt>
                <c:pt idx="414">
                  <c:v>-2.284959999815328E-2</c:v>
                </c:pt>
                <c:pt idx="415">
                  <c:v>-2.284959999815328E-2</c:v>
                </c:pt>
                <c:pt idx="416">
                  <c:v>-2.5923839995812159E-2</c:v>
                </c:pt>
                <c:pt idx="417">
                  <c:v>-2.4323839999851771E-2</c:v>
                </c:pt>
                <c:pt idx="418">
                  <c:v>-2.4700959991605487E-2</c:v>
                </c:pt>
                <c:pt idx="419">
                  <c:v>-2.5347839997266419E-2</c:v>
                </c:pt>
                <c:pt idx="425">
                  <c:v>-2.5329279997095E-2</c:v>
                </c:pt>
                <c:pt idx="427">
                  <c:v>-2.5549919999320991E-2</c:v>
                </c:pt>
                <c:pt idx="428">
                  <c:v>-2.5586559997464065E-2</c:v>
                </c:pt>
                <c:pt idx="430">
                  <c:v>-2.5216479996743146E-2</c:v>
                </c:pt>
                <c:pt idx="434">
                  <c:v>-2.3717919997579884E-2</c:v>
                </c:pt>
                <c:pt idx="438">
                  <c:v>-2.533440000115661E-2</c:v>
                </c:pt>
                <c:pt idx="439">
                  <c:v>-2.4057119990175124E-2</c:v>
                </c:pt>
                <c:pt idx="451">
                  <c:v>-2.3502399999415502E-2</c:v>
                </c:pt>
                <c:pt idx="459">
                  <c:v>-2.5237119996745605E-2</c:v>
                </c:pt>
                <c:pt idx="462">
                  <c:v>-2.3977759992703795E-2</c:v>
                </c:pt>
                <c:pt idx="466">
                  <c:v>-2.4651840001752134E-2</c:v>
                </c:pt>
                <c:pt idx="468">
                  <c:v>-2.5213920001988299E-2</c:v>
                </c:pt>
                <c:pt idx="469">
                  <c:v>-2.4888159998226911E-2</c:v>
                </c:pt>
                <c:pt idx="491">
                  <c:v>-2.4841439997544512E-2</c:v>
                </c:pt>
                <c:pt idx="492">
                  <c:v>-2.4791440002445597E-2</c:v>
                </c:pt>
                <c:pt idx="493">
                  <c:v>-2.4691439997695852E-2</c:v>
                </c:pt>
                <c:pt idx="494">
                  <c:v>-2.4641440002596937E-2</c:v>
                </c:pt>
                <c:pt idx="495">
                  <c:v>-2.4541439997847192E-2</c:v>
                </c:pt>
                <c:pt idx="496">
                  <c:v>-2.4491440002748277E-2</c:v>
                </c:pt>
                <c:pt idx="497">
                  <c:v>-2.6023679994978011E-2</c:v>
                </c:pt>
                <c:pt idx="498">
                  <c:v>-2.6023679994978011E-2</c:v>
                </c:pt>
                <c:pt idx="506">
                  <c:v>-2.5518880000163335E-2</c:v>
                </c:pt>
                <c:pt idx="507">
                  <c:v>-2.5518880000163335E-2</c:v>
                </c:pt>
                <c:pt idx="508">
                  <c:v>-2.6109760001418181E-2</c:v>
                </c:pt>
                <c:pt idx="516">
                  <c:v>-2.4976159998914227E-2</c:v>
                </c:pt>
                <c:pt idx="517">
                  <c:v>-2.4976159998914227E-2</c:v>
                </c:pt>
                <c:pt idx="530">
                  <c:v>-2.6140799993299879E-2</c:v>
                </c:pt>
                <c:pt idx="531">
                  <c:v>-2.5478560004557949E-2</c:v>
                </c:pt>
                <c:pt idx="532">
                  <c:v>-2.5752800000191201E-2</c:v>
                </c:pt>
                <c:pt idx="533">
                  <c:v>-2.5526879995595664E-2</c:v>
                </c:pt>
                <c:pt idx="534">
                  <c:v>-2.5526879995595664E-2</c:v>
                </c:pt>
                <c:pt idx="535">
                  <c:v>-2.6131199992960319E-2</c:v>
                </c:pt>
                <c:pt idx="536">
                  <c:v>-2.5718719996802974E-2</c:v>
                </c:pt>
                <c:pt idx="537">
                  <c:v>-2.6989919992047362E-2</c:v>
                </c:pt>
                <c:pt idx="538">
                  <c:v>-2.6914079993730411E-2</c:v>
                </c:pt>
                <c:pt idx="539">
                  <c:v>-2.6137759996345267E-2</c:v>
                </c:pt>
                <c:pt idx="540">
                  <c:v>-2.6917759998468682E-2</c:v>
                </c:pt>
                <c:pt idx="541">
                  <c:v>-2.7299519992084242E-2</c:v>
                </c:pt>
                <c:pt idx="542">
                  <c:v>-2.6658559996576514E-2</c:v>
                </c:pt>
                <c:pt idx="543">
                  <c:v>-2.6646079997590277E-2</c:v>
                </c:pt>
                <c:pt idx="544">
                  <c:v>-2.7359519997844473E-2</c:v>
                </c:pt>
                <c:pt idx="545">
                  <c:v>-2.5433759998122696E-2</c:v>
                </c:pt>
                <c:pt idx="546">
                  <c:v>-2.5804959994275123E-2</c:v>
                </c:pt>
                <c:pt idx="547">
                  <c:v>-2.5754959999176208E-2</c:v>
                </c:pt>
                <c:pt idx="549">
                  <c:v>-2.8975839995837305E-2</c:v>
                </c:pt>
                <c:pt idx="550">
                  <c:v>-2.8955839996342547E-2</c:v>
                </c:pt>
                <c:pt idx="551">
                  <c:v>-2.8029679997416679E-2</c:v>
                </c:pt>
                <c:pt idx="552">
                  <c:v>-2.7999680001812521E-2</c:v>
                </c:pt>
                <c:pt idx="553">
                  <c:v>-2.987008000491187E-2</c:v>
                </c:pt>
                <c:pt idx="554">
                  <c:v>-2.9840080002031755E-2</c:v>
                </c:pt>
                <c:pt idx="555">
                  <c:v>-3.0462560003797989E-2</c:v>
                </c:pt>
                <c:pt idx="556">
                  <c:v>-3.0904799998097587E-2</c:v>
                </c:pt>
                <c:pt idx="557">
                  <c:v>-3.0792479999945499E-2</c:v>
                </c:pt>
                <c:pt idx="558">
                  <c:v>-3.0792479999945499E-2</c:v>
                </c:pt>
                <c:pt idx="559">
                  <c:v>-3.1187839995254762E-2</c:v>
                </c:pt>
                <c:pt idx="560">
                  <c:v>-3.0378559997188859E-2</c:v>
                </c:pt>
                <c:pt idx="561">
                  <c:v>-3.0378559997188859E-2</c:v>
                </c:pt>
                <c:pt idx="562">
                  <c:v>-3.0945919999794569E-2</c:v>
                </c:pt>
                <c:pt idx="563">
                  <c:v>-3.0862079998769332E-2</c:v>
                </c:pt>
                <c:pt idx="564">
                  <c:v>-3.1761919999553356E-2</c:v>
                </c:pt>
                <c:pt idx="565">
                  <c:v>-3.2225439994363114E-2</c:v>
                </c:pt>
                <c:pt idx="566">
                  <c:v>-3.2726719997299369E-2</c:v>
                </c:pt>
                <c:pt idx="567">
                  <c:v>-3.2144799995876383E-2</c:v>
                </c:pt>
                <c:pt idx="568">
                  <c:v>-3.104479999456089E-2</c:v>
                </c:pt>
                <c:pt idx="569">
                  <c:v>-3.2141600000613835E-2</c:v>
                </c:pt>
                <c:pt idx="570">
                  <c:v>-3.2939999997324776E-2</c:v>
                </c:pt>
                <c:pt idx="571">
                  <c:v>-3.3877440000651404E-2</c:v>
                </c:pt>
                <c:pt idx="572">
                  <c:v>-3.1918239998049103E-2</c:v>
                </c:pt>
                <c:pt idx="573">
                  <c:v>-3.199247999873478E-2</c:v>
                </c:pt>
                <c:pt idx="574">
                  <c:v>-3.3748000001651235E-2</c:v>
                </c:pt>
                <c:pt idx="575">
                  <c:v>-3.5012640000786632E-2</c:v>
                </c:pt>
                <c:pt idx="576">
                  <c:v>-3.4211040001537185E-2</c:v>
                </c:pt>
                <c:pt idx="577">
                  <c:v>-3.3842559998447541E-2</c:v>
                </c:pt>
                <c:pt idx="578">
                  <c:v>-3.3916799999133218E-2</c:v>
                </c:pt>
                <c:pt idx="579">
                  <c:v>-3.4095519993570633E-2</c:v>
                </c:pt>
                <c:pt idx="580">
                  <c:v>-3.4279999992577359E-2</c:v>
                </c:pt>
                <c:pt idx="581">
                  <c:v>-3.6342079998576082E-2</c:v>
                </c:pt>
                <c:pt idx="582">
                  <c:v>-3.4142079995945096E-2</c:v>
                </c:pt>
                <c:pt idx="583">
                  <c:v>-3.4440479998011142E-2</c:v>
                </c:pt>
                <c:pt idx="584">
                  <c:v>-3.5778879995632451E-2</c:v>
                </c:pt>
                <c:pt idx="585">
                  <c:v>-3.5953279992099851E-2</c:v>
                </c:pt>
                <c:pt idx="586">
                  <c:v>-3.6331839997728821E-2</c:v>
                </c:pt>
                <c:pt idx="587">
                  <c:v>-3.7014719993749168E-2</c:v>
                </c:pt>
                <c:pt idx="588">
                  <c:v>-3.5849439998855814E-2</c:v>
                </c:pt>
                <c:pt idx="589">
                  <c:v>-3.7023680000856984E-2</c:v>
                </c:pt>
                <c:pt idx="590">
                  <c:v>-3.6761280003702268E-2</c:v>
                </c:pt>
                <c:pt idx="591">
                  <c:v>-3.8031839998438954E-2</c:v>
                </c:pt>
                <c:pt idx="592">
                  <c:v>-3.9684159994067159E-2</c:v>
                </c:pt>
                <c:pt idx="593">
                  <c:v>-3.9684159994067159E-2</c:v>
                </c:pt>
                <c:pt idx="594">
                  <c:v>-3.9735519996611401E-2</c:v>
                </c:pt>
                <c:pt idx="595">
                  <c:v>-4.0176159993279725E-2</c:v>
                </c:pt>
                <c:pt idx="596">
                  <c:v>-3.9696479994745459E-2</c:v>
                </c:pt>
                <c:pt idx="597">
                  <c:v>-4.2923199995129835E-2</c:v>
                </c:pt>
                <c:pt idx="598">
                  <c:v>-4.2912479999358766E-2</c:v>
                </c:pt>
                <c:pt idx="599">
                  <c:v>-4.3800159990496468E-2</c:v>
                </c:pt>
                <c:pt idx="600">
                  <c:v>-4.3431679994682781E-2</c:v>
                </c:pt>
                <c:pt idx="601">
                  <c:v>-4.4901119996211492E-2</c:v>
                </c:pt>
                <c:pt idx="602">
                  <c:v>-4.7287839995988179E-2</c:v>
                </c:pt>
                <c:pt idx="603">
                  <c:v>-4.835087999526877E-2</c:v>
                </c:pt>
                <c:pt idx="604">
                  <c:v>-4.7124639997491613E-2</c:v>
                </c:pt>
                <c:pt idx="605">
                  <c:v>-5.088511999201728E-2</c:v>
                </c:pt>
                <c:pt idx="606">
                  <c:v>-4.8285119992215186E-2</c:v>
                </c:pt>
                <c:pt idx="607">
                  <c:v>-4.8427360001369379E-2</c:v>
                </c:pt>
                <c:pt idx="608">
                  <c:v>-4.8524159996304661E-2</c:v>
                </c:pt>
                <c:pt idx="609">
                  <c:v>-4.5151199999963865E-2</c:v>
                </c:pt>
                <c:pt idx="610">
                  <c:v>-4.816479999863077E-2</c:v>
                </c:pt>
                <c:pt idx="611">
                  <c:v>-4.9301120001473464E-2</c:v>
                </c:pt>
                <c:pt idx="612">
                  <c:v>-5.1740160000917967E-2</c:v>
                </c:pt>
                <c:pt idx="613">
                  <c:v>-5.2583999997295905E-2</c:v>
                </c:pt>
                <c:pt idx="614">
                  <c:v>-5.3839519998291507E-2</c:v>
                </c:pt>
                <c:pt idx="615">
                  <c:v>-6.4062239995109849E-2</c:v>
                </c:pt>
                <c:pt idx="616">
                  <c:v>-5.2985599999374244E-2</c:v>
                </c:pt>
                <c:pt idx="617">
                  <c:v>-5.250656000134768E-2</c:v>
                </c:pt>
                <c:pt idx="618">
                  <c:v>-5.3550240001641214E-2</c:v>
                </c:pt>
                <c:pt idx="619">
                  <c:v>-5.5904799992276821E-2</c:v>
                </c:pt>
                <c:pt idx="620">
                  <c:v>-5.6573759997263551E-2</c:v>
                </c:pt>
                <c:pt idx="621">
                  <c:v>-5.8046400001330767E-2</c:v>
                </c:pt>
                <c:pt idx="622">
                  <c:v>-6.4231679796648677E-2</c:v>
                </c:pt>
                <c:pt idx="623">
                  <c:v>-6.1896639999758918E-2</c:v>
                </c:pt>
                <c:pt idx="624">
                  <c:v>-6.1702079998212866E-2</c:v>
                </c:pt>
                <c:pt idx="625">
                  <c:v>-6.2620159995276481E-2</c:v>
                </c:pt>
                <c:pt idx="626">
                  <c:v>-6.1236800000187941E-2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26-463E-83CF-429E33C8F01D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506"/>
            <c:marker>
              <c:spPr>
                <a:solidFill>
                  <a:srgbClr val="0070C0"/>
                </a:solidFill>
                <a:ln>
                  <a:solidFill>
                    <a:srgbClr val="0070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F85-4934-B481-D880947229D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  <c:pt idx="330">
                  <c:v>-2.7319359782268293E-2</c:v>
                </c:pt>
                <c:pt idx="331">
                  <c:v>-2.7064800080552232E-2</c:v>
                </c:pt>
                <c:pt idx="332">
                  <c:v>-2.6617759896907955E-2</c:v>
                </c:pt>
                <c:pt idx="333">
                  <c:v>-2.6063199773489032E-2</c:v>
                </c:pt>
                <c:pt idx="334">
                  <c:v>-2.6408639991132077E-2</c:v>
                </c:pt>
                <c:pt idx="335">
                  <c:v>-2.6954079861752689E-2</c:v>
                </c:pt>
                <c:pt idx="336">
                  <c:v>-2.6299519915482961E-2</c:v>
                </c:pt>
                <c:pt idx="338">
                  <c:v>-2.6287199842045084E-2</c:v>
                </c:pt>
                <c:pt idx="342">
                  <c:v>-2.6462559835636057E-2</c:v>
                </c:pt>
                <c:pt idx="343">
                  <c:v>-2.6306399820896331E-2</c:v>
                </c:pt>
                <c:pt idx="346">
                  <c:v>-2.6112320119864307E-2</c:v>
                </c:pt>
                <c:pt idx="347">
                  <c:v>-2.6683520132792182E-2</c:v>
                </c:pt>
                <c:pt idx="348">
                  <c:v>-2.6228959839500021E-2</c:v>
                </c:pt>
                <c:pt idx="349">
                  <c:v>-2.5674400181742385E-2</c:v>
                </c:pt>
                <c:pt idx="350">
                  <c:v>-2.6348639788920991E-2</c:v>
                </c:pt>
                <c:pt idx="351">
                  <c:v>-2.6219840059638955E-2</c:v>
                </c:pt>
                <c:pt idx="352">
                  <c:v>-2.6718239998444915E-2</c:v>
                </c:pt>
                <c:pt idx="353">
                  <c:v>-2.6463679831067566E-2</c:v>
                </c:pt>
                <c:pt idx="355">
                  <c:v>-2.6769600211991929E-2</c:v>
                </c:pt>
                <c:pt idx="356">
                  <c:v>-2.622256019822089E-2</c:v>
                </c:pt>
                <c:pt idx="357">
                  <c:v>-2.6267999986885116E-2</c:v>
                </c:pt>
                <c:pt idx="358">
                  <c:v>-2.6213439952698536E-2</c:v>
                </c:pt>
                <c:pt idx="359">
                  <c:v>-2.6287680113455281E-2</c:v>
                </c:pt>
                <c:pt idx="363">
                  <c:v>-2.6799520113854669E-2</c:v>
                </c:pt>
                <c:pt idx="364">
                  <c:v>-2.5944960041670129E-2</c:v>
                </c:pt>
                <c:pt idx="366">
                  <c:v>-2.6481280132429674E-2</c:v>
                </c:pt>
                <c:pt idx="367">
                  <c:v>-2.5643359942478128E-2</c:v>
                </c:pt>
                <c:pt idx="401">
                  <c:v>-2.4119680165313184E-2</c:v>
                </c:pt>
                <c:pt idx="402">
                  <c:v>-2.4565120205807034E-2</c:v>
                </c:pt>
                <c:pt idx="403">
                  <c:v>-2.4710559824598022E-2</c:v>
                </c:pt>
                <c:pt idx="404">
                  <c:v>-2.5963520012737717E-2</c:v>
                </c:pt>
                <c:pt idx="405">
                  <c:v>-2.4516480130841956E-2</c:v>
                </c:pt>
                <c:pt idx="406">
                  <c:v>-2.4961920171335805E-2</c:v>
                </c:pt>
                <c:pt idx="407">
                  <c:v>-2.4407360047916882E-2</c:v>
                </c:pt>
                <c:pt idx="409">
                  <c:v>-2.4458719803078566E-2</c:v>
                </c:pt>
                <c:pt idx="410">
                  <c:v>-2.4604159887530841E-2</c:v>
                </c:pt>
                <c:pt idx="411">
                  <c:v>-2.4949600105173886E-2</c:v>
                </c:pt>
                <c:pt idx="420">
                  <c:v>-2.4497759957739618E-2</c:v>
                </c:pt>
                <c:pt idx="421">
                  <c:v>-2.4788640133920126E-2</c:v>
                </c:pt>
                <c:pt idx="422">
                  <c:v>-2.5832479943346698E-2</c:v>
                </c:pt>
                <c:pt idx="423">
                  <c:v>-2.4576319934567437E-2</c:v>
                </c:pt>
                <c:pt idx="424">
                  <c:v>-2.4967199940874707E-2</c:v>
                </c:pt>
                <c:pt idx="426">
                  <c:v>-2.5574719955329783E-2</c:v>
                </c:pt>
                <c:pt idx="429">
                  <c:v>-2.3845280200475827E-2</c:v>
                </c:pt>
                <c:pt idx="431">
                  <c:v>-2.3681600083364174E-2</c:v>
                </c:pt>
                <c:pt idx="432">
                  <c:v>-2.3927040005219169E-2</c:v>
                </c:pt>
                <c:pt idx="433">
                  <c:v>-2.5043679881491698E-2</c:v>
                </c:pt>
                <c:pt idx="435">
                  <c:v>-2.4689119883987587E-2</c:v>
                </c:pt>
                <c:pt idx="436">
                  <c:v>-2.5270879770687316E-2</c:v>
                </c:pt>
                <c:pt idx="437">
                  <c:v>-2.4560160105465911E-2</c:v>
                </c:pt>
                <c:pt idx="440">
                  <c:v>-2.453136019903468E-2</c:v>
                </c:pt>
                <c:pt idx="441">
                  <c:v>-2.410559981217375E-2</c:v>
                </c:pt>
                <c:pt idx="442">
                  <c:v>-2.5076800069655292E-2</c:v>
                </c:pt>
                <c:pt idx="443">
                  <c:v>-2.4767679868091363E-2</c:v>
                </c:pt>
                <c:pt idx="444">
                  <c:v>-2.5103999832936097E-2</c:v>
                </c:pt>
                <c:pt idx="445">
                  <c:v>-2.4175200058380142E-2</c:v>
                </c:pt>
                <c:pt idx="446">
                  <c:v>-2.4720639936276712E-2</c:v>
                </c:pt>
                <c:pt idx="447">
                  <c:v>-2.3711519985226914E-2</c:v>
                </c:pt>
                <c:pt idx="448">
                  <c:v>-2.508272003615275E-2</c:v>
                </c:pt>
                <c:pt idx="449">
                  <c:v>-2.3356959994998761E-2</c:v>
                </c:pt>
                <c:pt idx="450">
                  <c:v>-2.4428160082607064E-2</c:v>
                </c:pt>
                <c:pt idx="452">
                  <c:v>-2.5319040170870721E-2</c:v>
                </c:pt>
                <c:pt idx="453">
                  <c:v>-2.3881120068836026E-2</c:v>
                </c:pt>
                <c:pt idx="454">
                  <c:v>-2.5255359883885831E-2</c:v>
                </c:pt>
                <c:pt idx="455">
                  <c:v>-2.4326560109329876E-2</c:v>
                </c:pt>
                <c:pt idx="456">
                  <c:v>-2.5000800182169769E-2</c:v>
                </c:pt>
                <c:pt idx="457">
                  <c:v>-2.3172000073827803E-2</c:v>
                </c:pt>
                <c:pt idx="458">
                  <c:v>-2.5246240096748807E-2</c:v>
                </c:pt>
                <c:pt idx="460">
                  <c:v>-2.381423996121157E-2</c:v>
                </c:pt>
                <c:pt idx="461">
                  <c:v>-2.4059679875790607E-2</c:v>
                </c:pt>
                <c:pt idx="463">
                  <c:v>-2.3611040014657192E-2</c:v>
                </c:pt>
                <c:pt idx="464">
                  <c:v>-2.4685279873665422E-2</c:v>
                </c:pt>
                <c:pt idx="465">
                  <c:v>-2.4556480137107428E-2</c:v>
                </c:pt>
                <c:pt idx="467">
                  <c:v>-2.5291200210631359E-2</c:v>
                </c:pt>
                <c:pt idx="470">
                  <c:v>-2.5062400178285316E-2</c:v>
                </c:pt>
                <c:pt idx="471">
                  <c:v>-2.4836639917339198E-2</c:v>
                </c:pt>
                <c:pt idx="472">
                  <c:v>-2.4053279768850189E-2</c:v>
                </c:pt>
                <c:pt idx="473">
                  <c:v>-2.4098720023175701E-2</c:v>
                </c:pt>
                <c:pt idx="474">
                  <c:v>-2.4244160114903934E-2</c:v>
                </c:pt>
                <c:pt idx="475">
                  <c:v>-2.4651680003444199E-2</c:v>
                </c:pt>
                <c:pt idx="476">
                  <c:v>-2.4325919912371319E-2</c:v>
                </c:pt>
                <c:pt idx="477">
                  <c:v>-2.4997120213811286E-2</c:v>
                </c:pt>
                <c:pt idx="478">
                  <c:v>-2.4642560223583132E-2</c:v>
                </c:pt>
                <c:pt idx="479">
                  <c:v>-2.4733439800911583E-2</c:v>
                </c:pt>
                <c:pt idx="480">
                  <c:v>-2.4004640159546398E-2</c:v>
                </c:pt>
                <c:pt idx="481">
                  <c:v>-2.455008003016701E-2</c:v>
                </c:pt>
                <c:pt idx="482">
                  <c:v>-2.4424320065008942E-2</c:v>
                </c:pt>
                <c:pt idx="483">
                  <c:v>-2.3840960042434745E-2</c:v>
                </c:pt>
                <c:pt idx="485">
                  <c:v>-2.4086399957013782E-2</c:v>
                </c:pt>
                <c:pt idx="486">
                  <c:v>-2.433183987159282E-2</c:v>
                </c:pt>
                <c:pt idx="487">
                  <c:v>-2.4177280007279478E-2</c:v>
                </c:pt>
                <c:pt idx="488">
                  <c:v>-2.4022720135690179E-2</c:v>
                </c:pt>
                <c:pt idx="489">
                  <c:v>-2.4221120118454564E-2</c:v>
                </c:pt>
                <c:pt idx="490">
                  <c:v>-2.3725439852569252E-2</c:v>
                </c:pt>
                <c:pt idx="499">
                  <c:v>-2.5766079794266261E-2</c:v>
                </c:pt>
                <c:pt idx="500">
                  <c:v>-2.5911519885994494E-2</c:v>
                </c:pt>
                <c:pt idx="501">
                  <c:v>-2.6156959800573532E-2</c:v>
                </c:pt>
                <c:pt idx="502">
                  <c:v>-2.580239980306942E-2</c:v>
                </c:pt>
                <c:pt idx="503">
                  <c:v>-2.5164480204693973E-2</c:v>
                </c:pt>
                <c:pt idx="504">
                  <c:v>-2.5753760193765629E-2</c:v>
                </c:pt>
                <c:pt idx="505">
                  <c:v>-2.5599199856515042E-2</c:v>
                </c:pt>
                <c:pt idx="509">
                  <c:v>-2.5777760136406869E-2</c:v>
                </c:pt>
                <c:pt idx="510">
                  <c:v>-2.5148959852231201E-2</c:v>
                </c:pt>
                <c:pt idx="511">
                  <c:v>-2.5823199925071094E-2</c:v>
                </c:pt>
                <c:pt idx="512">
                  <c:v>-2.559439989272505E-2</c:v>
                </c:pt>
                <c:pt idx="513">
                  <c:v>-2.6068639839650132E-2</c:v>
                </c:pt>
                <c:pt idx="514">
                  <c:v>-2.5539839858538471E-2</c:v>
                </c:pt>
                <c:pt idx="515">
                  <c:v>-2.5385279986949172E-2</c:v>
                </c:pt>
                <c:pt idx="518">
                  <c:v>-2.5221599869837519E-2</c:v>
                </c:pt>
                <c:pt idx="519">
                  <c:v>-2.5367039954289794E-2</c:v>
                </c:pt>
                <c:pt idx="520">
                  <c:v>-2.6229120136122219E-2</c:v>
                </c:pt>
                <c:pt idx="521">
                  <c:v>-2.607455980614759E-2</c:v>
                </c:pt>
                <c:pt idx="522">
                  <c:v>-2.544575998763321E-2</c:v>
                </c:pt>
                <c:pt idx="523">
                  <c:v>-2.5919999934558291E-2</c:v>
                </c:pt>
                <c:pt idx="524">
                  <c:v>-2.5571359903551638E-2</c:v>
                </c:pt>
                <c:pt idx="525">
                  <c:v>-2.5516799862089101E-2</c:v>
                </c:pt>
                <c:pt idx="527">
                  <c:v>-2.5733439877512865E-2</c:v>
                </c:pt>
                <c:pt idx="528">
                  <c:v>-2.5507680082228035E-2</c:v>
                </c:pt>
                <c:pt idx="529">
                  <c:v>-2.5424320134334266E-2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26-463E-83CF-429E33C8F01D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26-463E-83CF-429E33C8F01D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26-463E-83CF-429E33C8F01D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8.7213799498688238E-2</c:v>
                </c:pt>
                <c:pt idx="36">
                  <c:v>4.3137046730776271E-2</c:v>
                </c:pt>
                <c:pt idx="37">
                  <c:v>4.3137046730776271E-2</c:v>
                </c:pt>
                <c:pt idx="39">
                  <c:v>4.3133114396113517E-2</c:v>
                </c:pt>
                <c:pt idx="40">
                  <c:v>4.3133114396113517E-2</c:v>
                </c:pt>
                <c:pt idx="41">
                  <c:v>4.3059972971386237E-2</c:v>
                </c:pt>
                <c:pt idx="42">
                  <c:v>4.3059972971386237E-2</c:v>
                </c:pt>
                <c:pt idx="43">
                  <c:v>4.1791401809180791E-2</c:v>
                </c:pt>
                <c:pt idx="44">
                  <c:v>4.1791401809180791E-2</c:v>
                </c:pt>
                <c:pt idx="45">
                  <c:v>4.1773313069732108E-2</c:v>
                </c:pt>
                <c:pt idx="46">
                  <c:v>4.1773313069732108E-2</c:v>
                </c:pt>
                <c:pt idx="47">
                  <c:v>4.1768594268136797E-2</c:v>
                </c:pt>
                <c:pt idx="48">
                  <c:v>4.1768594268136797E-2</c:v>
                </c:pt>
                <c:pt idx="49">
                  <c:v>4.1763875466541492E-2</c:v>
                </c:pt>
                <c:pt idx="50">
                  <c:v>4.1763875466541492E-2</c:v>
                </c:pt>
                <c:pt idx="51">
                  <c:v>4.175915666494618E-2</c:v>
                </c:pt>
                <c:pt idx="52">
                  <c:v>4.175915666494618E-2</c:v>
                </c:pt>
                <c:pt idx="53">
                  <c:v>4.1754437863350875E-2</c:v>
                </c:pt>
                <c:pt idx="54">
                  <c:v>4.1754437863350875E-2</c:v>
                </c:pt>
                <c:pt idx="108">
                  <c:v>1.4815586022666975E-2</c:v>
                </c:pt>
                <c:pt idx="138">
                  <c:v>9.4164905307014546E-3</c:v>
                </c:pt>
                <c:pt idx="144">
                  <c:v>7.803446852038487E-3</c:v>
                </c:pt>
                <c:pt idx="145">
                  <c:v>7.803446852038487E-3</c:v>
                </c:pt>
                <c:pt idx="146">
                  <c:v>7.803446852038487E-3</c:v>
                </c:pt>
                <c:pt idx="156">
                  <c:v>4.6780272620791305E-3</c:v>
                </c:pt>
                <c:pt idx="157">
                  <c:v>4.6780272620791305E-3</c:v>
                </c:pt>
                <c:pt idx="177">
                  <c:v>-5.323161660740483E-4</c:v>
                </c:pt>
                <c:pt idx="184">
                  <c:v>-3.4422438165143121E-3</c:v>
                </c:pt>
                <c:pt idx="185">
                  <c:v>-3.7002049703911757E-3</c:v>
                </c:pt>
                <c:pt idx="187">
                  <c:v>-3.7937945353647973E-3</c:v>
                </c:pt>
                <c:pt idx="188">
                  <c:v>-4.150850522743145E-3</c:v>
                </c:pt>
                <c:pt idx="189">
                  <c:v>-4.2153408112123592E-3</c:v>
                </c:pt>
                <c:pt idx="190">
                  <c:v>-4.2845499012768851E-3</c:v>
                </c:pt>
                <c:pt idx="191">
                  <c:v>-4.3490401897460992E-3</c:v>
                </c:pt>
                <c:pt idx="192">
                  <c:v>-5.5562669312125348E-3</c:v>
                </c:pt>
                <c:pt idx="193">
                  <c:v>-7.224363295154107E-3</c:v>
                </c:pt>
                <c:pt idx="194">
                  <c:v>-7.2393061668725792E-3</c:v>
                </c:pt>
                <c:pt idx="195">
                  <c:v>-7.2935723852186329E-3</c:v>
                </c:pt>
                <c:pt idx="196">
                  <c:v>-7.3384010003740632E-3</c:v>
                </c:pt>
                <c:pt idx="197">
                  <c:v>-7.339187467306614E-3</c:v>
                </c:pt>
                <c:pt idx="198">
                  <c:v>-7.4194070944268581E-3</c:v>
                </c:pt>
                <c:pt idx="199">
                  <c:v>-7.4209800282919597E-3</c:v>
                </c:pt>
                <c:pt idx="200">
                  <c:v>-7.4453605032010553E-3</c:v>
                </c:pt>
                <c:pt idx="201">
                  <c:v>-7.6026538897113402E-3</c:v>
                </c:pt>
                <c:pt idx="202">
                  <c:v>-7.7544420076937626E-3</c:v>
                </c:pt>
                <c:pt idx="203">
                  <c:v>-8.5346172047847738E-3</c:v>
                </c:pt>
                <c:pt idx="204">
                  <c:v>-8.8248235028962549E-3</c:v>
                </c:pt>
                <c:pt idx="206">
                  <c:v>-9.0536853802687181E-3</c:v>
                </c:pt>
                <c:pt idx="207">
                  <c:v>-9.0819981898405677E-3</c:v>
                </c:pt>
                <c:pt idx="208">
                  <c:v>-9.1873847588024582E-3</c:v>
                </c:pt>
                <c:pt idx="209">
                  <c:v>-9.2290675062276853E-3</c:v>
                </c:pt>
                <c:pt idx="210">
                  <c:v>-9.2432239110136066E-3</c:v>
                </c:pt>
                <c:pt idx="214">
                  <c:v>-1.059751996886716E-2</c:v>
                </c:pt>
                <c:pt idx="216">
                  <c:v>-1.0702120070896499E-2</c:v>
                </c:pt>
                <c:pt idx="220">
                  <c:v>-1.0771329160961025E-2</c:v>
                </c:pt>
                <c:pt idx="223">
                  <c:v>-1.0860199924339335E-2</c:v>
                </c:pt>
                <c:pt idx="224">
                  <c:v>-1.0892445068573946E-2</c:v>
                </c:pt>
                <c:pt idx="225">
                  <c:v>-1.0934127815999166E-2</c:v>
                </c:pt>
                <c:pt idx="226">
                  <c:v>-1.095693535704316E-2</c:v>
                </c:pt>
                <c:pt idx="227">
                  <c:v>-1.0984461699682459E-2</c:v>
                </c:pt>
                <c:pt idx="228">
                  <c:v>-1.098918050127777E-2</c:v>
                </c:pt>
                <c:pt idx="229">
                  <c:v>-1.1122879879811511E-2</c:v>
                </c:pt>
                <c:pt idx="230">
                  <c:v>-1.2034395054638609E-2</c:v>
                </c:pt>
                <c:pt idx="233">
                  <c:v>-1.2071359000468525E-2</c:v>
                </c:pt>
                <c:pt idx="234">
                  <c:v>-1.2080796603659141E-2</c:v>
                </c:pt>
                <c:pt idx="235">
                  <c:v>-1.209495300844507E-2</c:v>
                </c:pt>
                <c:pt idx="236">
                  <c:v>-1.2191688441148894E-2</c:v>
                </c:pt>
                <c:pt idx="237">
                  <c:v>-1.2191688441148894E-2</c:v>
                </c:pt>
                <c:pt idx="238">
                  <c:v>-1.2191688441148894E-2</c:v>
                </c:pt>
                <c:pt idx="239">
                  <c:v>-1.2191688441148894E-2</c:v>
                </c:pt>
                <c:pt idx="240">
                  <c:v>-1.221606891605799E-2</c:v>
                </c:pt>
                <c:pt idx="243">
                  <c:v>-1.2240449390967079E-2</c:v>
                </c:pt>
                <c:pt idx="244">
                  <c:v>-1.2240449390967079E-2</c:v>
                </c:pt>
                <c:pt idx="247">
                  <c:v>-1.2265616332808725E-2</c:v>
                </c:pt>
                <c:pt idx="249">
                  <c:v>-1.2332466022075599E-2</c:v>
                </c:pt>
                <c:pt idx="250">
                  <c:v>-1.2332466022075599E-2</c:v>
                </c:pt>
                <c:pt idx="251">
                  <c:v>-1.2333252489008149E-2</c:v>
                </c:pt>
                <c:pt idx="252">
                  <c:v>-1.2333252489008149E-2</c:v>
                </c:pt>
                <c:pt idx="254">
                  <c:v>-1.2344263026063867E-2</c:v>
                </c:pt>
                <c:pt idx="255">
                  <c:v>-1.236235176551255E-2</c:v>
                </c:pt>
                <c:pt idx="256">
                  <c:v>-1.239459690974716E-2</c:v>
                </c:pt>
                <c:pt idx="257">
                  <c:v>-1.2404820979870328E-2</c:v>
                </c:pt>
                <c:pt idx="258">
                  <c:v>-1.254717149466214E-2</c:v>
                </c:pt>
                <c:pt idx="259">
                  <c:v>-1.2597505378345426E-2</c:v>
                </c:pt>
                <c:pt idx="260">
                  <c:v>-1.2610875316198804E-2</c:v>
                </c:pt>
                <c:pt idx="261">
                  <c:v>-1.2615594117794109E-2</c:v>
                </c:pt>
                <c:pt idx="262">
                  <c:v>-1.2652558063624031E-2</c:v>
                </c:pt>
                <c:pt idx="264">
                  <c:v>-1.3469697206544957E-2</c:v>
                </c:pt>
                <c:pt idx="267">
                  <c:v>-1.375518470306112E-2</c:v>
                </c:pt>
                <c:pt idx="271">
                  <c:v>-1.3975395444175524E-2</c:v>
                </c:pt>
                <c:pt idx="273">
                  <c:v>-1.401235939000544E-2</c:v>
                </c:pt>
                <c:pt idx="276">
                  <c:v>-1.4039885732644738E-2</c:v>
                </c:pt>
                <c:pt idx="277">
                  <c:v>-1.4154709904797246E-2</c:v>
                </c:pt>
                <c:pt idx="278">
                  <c:v>-1.4165720441852964E-2</c:v>
                </c:pt>
                <c:pt idx="279">
                  <c:v>-1.4166506908785514E-2</c:v>
                </c:pt>
                <c:pt idx="280">
                  <c:v>-1.427975814707292E-2</c:v>
                </c:pt>
                <c:pt idx="281">
                  <c:v>-1.4334810832351524E-2</c:v>
                </c:pt>
                <c:pt idx="286">
                  <c:v>-1.5459458545900057E-2</c:v>
                </c:pt>
                <c:pt idx="287">
                  <c:v>-1.55105788965159E-2</c:v>
                </c:pt>
                <c:pt idx="292">
                  <c:v>-1.5749664844011531E-2</c:v>
                </c:pt>
                <c:pt idx="293">
                  <c:v>-1.5856624346838523E-2</c:v>
                </c:pt>
                <c:pt idx="294">
                  <c:v>-1.586920781775935E-2</c:v>
                </c:pt>
                <c:pt idx="295">
                  <c:v>-1.58699942846919E-2</c:v>
                </c:pt>
                <c:pt idx="297">
                  <c:v>-1.7113398505055701E-2</c:v>
                </c:pt>
                <c:pt idx="298">
                  <c:v>-1.7136992513032245E-2</c:v>
                </c:pt>
                <c:pt idx="299">
                  <c:v>-1.7146430116222862E-2</c:v>
                </c:pt>
                <c:pt idx="300">
                  <c:v>-1.7160586521008783E-2</c:v>
                </c:pt>
                <c:pt idx="301">
                  <c:v>-1.7183394062052777E-2</c:v>
                </c:pt>
                <c:pt idx="302">
                  <c:v>-1.7361922055741948E-2</c:v>
                </c:pt>
                <c:pt idx="303">
                  <c:v>-1.7397313067706761E-2</c:v>
                </c:pt>
                <c:pt idx="304">
                  <c:v>-1.7398099534639312E-2</c:v>
                </c:pt>
                <c:pt idx="305">
                  <c:v>-1.7398886001571863E-2</c:v>
                </c:pt>
                <c:pt idx="308">
                  <c:v>-1.7410683005560139E-2</c:v>
                </c:pt>
                <c:pt idx="311">
                  <c:v>-1.7438209348199438E-2</c:v>
                </c:pt>
                <c:pt idx="313">
                  <c:v>-1.7596289201642273E-2</c:v>
                </c:pt>
                <c:pt idx="314">
                  <c:v>-1.8764192596481134E-2</c:v>
                </c:pt>
                <c:pt idx="315">
                  <c:v>-1.8794864806850643E-2</c:v>
                </c:pt>
                <c:pt idx="316">
                  <c:v>-1.8937215321642449E-2</c:v>
                </c:pt>
                <c:pt idx="317">
                  <c:v>-1.8938001788575E-2</c:v>
                </c:pt>
                <c:pt idx="318">
                  <c:v>-1.8952158193360928E-2</c:v>
                </c:pt>
                <c:pt idx="319">
                  <c:v>-1.9026086085020759E-2</c:v>
                </c:pt>
                <c:pt idx="320">
                  <c:v>-1.9126753852387345E-2</c:v>
                </c:pt>
                <c:pt idx="321">
                  <c:v>-1.9237645689877091E-2</c:v>
                </c:pt>
                <c:pt idx="322">
                  <c:v>-1.9282474305032528E-2</c:v>
                </c:pt>
                <c:pt idx="323">
                  <c:v>-1.9302135978346312E-2</c:v>
                </c:pt>
                <c:pt idx="324">
                  <c:v>-1.9366626266815526E-2</c:v>
                </c:pt>
                <c:pt idx="325">
                  <c:v>-1.9421678952094124E-2</c:v>
                </c:pt>
                <c:pt idx="326">
                  <c:v>-1.9453924096328734E-2</c:v>
                </c:pt>
                <c:pt idx="327">
                  <c:v>-1.9458642897924039E-2</c:v>
                </c:pt>
                <c:pt idx="328">
                  <c:v>-1.9485382773630794E-2</c:v>
                </c:pt>
                <c:pt idx="329">
                  <c:v>-1.9545154260504696E-2</c:v>
                </c:pt>
                <c:pt idx="330">
                  <c:v>-2.0385100944469617E-2</c:v>
                </c:pt>
                <c:pt idx="331">
                  <c:v>-2.0389819746064922E-2</c:v>
                </c:pt>
                <c:pt idx="332">
                  <c:v>-2.0412627287108923E-2</c:v>
                </c:pt>
                <c:pt idx="333">
                  <c:v>-2.0417346088704227E-2</c:v>
                </c:pt>
                <c:pt idx="334">
                  <c:v>-2.0422064890299532E-2</c:v>
                </c:pt>
                <c:pt idx="335">
                  <c:v>-2.0426783691894851E-2</c:v>
                </c:pt>
                <c:pt idx="336">
                  <c:v>-2.0431502493490156E-2</c:v>
                </c:pt>
                <c:pt idx="337">
                  <c:v>-2.0468466439320071E-2</c:v>
                </c:pt>
                <c:pt idx="338">
                  <c:v>-2.0495992781959377E-2</c:v>
                </c:pt>
                <c:pt idx="339">
                  <c:v>-2.0499925116622131E-2</c:v>
                </c:pt>
                <c:pt idx="340">
                  <c:v>-2.0518013856070813E-2</c:v>
                </c:pt>
                <c:pt idx="341">
                  <c:v>-2.0559696603496033E-2</c:v>
                </c:pt>
                <c:pt idx="342">
                  <c:v>-2.0624973358897805E-2</c:v>
                </c:pt>
                <c:pt idx="343">
                  <c:v>-2.0657218503132416E-2</c:v>
                </c:pt>
                <c:pt idx="344">
                  <c:v>-2.0660364370862619E-2</c:v>
                </c:pt>
                <c:pt idx="345">
                  <c:v>-2.0660364370862619E-2</c:v>
                </c:pt>
                <c:pt idx="346">
                  <c:v>-2.070283358522039E-2</c:v>
                </c:pt>
                <c:pt idx="347">
                  <c:v>-2.0706765919883158E-2</c:v>
                </c:pt>
                <c:pt idx="348">
                  <c:v>-2.0711484721478463E-2</c:v>
                </c:pt>
                <c:pt idx="349">
                  <c:v>-2.0716203523073767E-2</c:v>
                </c:pt>
                <c:pt idx="350">
                  <c:v>-2.0716989990006318E-2</c:v>
                </c:pt>
                <c:pt idx="351">
                  <c:v>-2.0720922324669072E-2</c:v>
                </c:pt>
                <c:pt idx="352">
                  <c:v>-2.0748448667308378E-2</c:v>
                </c:pt>
                <c:pt idx="353">
                  <c:v>-2.0753167468903683E-2</c:v>
                </c:pt>
                <c:pt idx="354">
                  <c:v>-2.0785412613138293E-2</c:v>
                </c:pt>
                <c:pt idx="355">
                  <c:v>-2.0798782550991671E-2</c:v>
                </c:pt>
                <c:pt idx="356">
                  <c:v>-2.0821590092035658E-2</c:v>
                </c:pt>
                <c:pt idx="357">
                  <c:v>-2.0826308893630963E-2</c:v>
                </c:pt>
                <c:pt idx="358">
                  <c:v>-2.0831027695226281E-2</c:v>
                </c:pt>
                <c:pt idx="359">
                  <c:v>-2.0831814162158832E-2</c:v>
                </c:pt>
                <c:pt idx="360">
                  <c:v>-2.0836532963754137E-2</c:v>
                </c:pt>
                <c:pt idx="361">
                  <c:v>-2.084597056694476E-2</c:v>
                </c:pt>
                <c:pt idx="362">
                  <c:v>-2.0894731516762938E-2</c:v>
                </c:pt>
                <c:pt idx="363">
                  <c:v>-2.0923044326334794E-2</c:v>
                </c:pt>
                <c:pt idx="364">
                  <c:v>-2.0927763127930099E-2</c:v>
                </c:pt>
                <c:pt idx="365">
                  <c:v>-2.0932481929525404E-2</c:v>
                </c:pt>
                <c:pt idx="366">
                  <c:v>-2.0941919532716027E-2</c:v>
                </c:pt>
                <c:pt idx="367">
                  <c:v>-2.0955289470569405E-2</c:v>
                </c:pt>
                <c:pt idx="368">
                  <c:v>-2.1020566225971163E-2</c:v>
                </c:pt>
                <c:pt idx="369">
                  <c:v>-2.1957248342639915E-2</c:v>
                </c:pt>
                <c:pt idx="370">
                  <c:v>-2.2035895035895051E-2</c:v>
                </c:pt>
                <c:pt idx="371">
                  <c:v>-2.2190829021607683E-2</c:v>
                </c:pt>
                <c:pt idx="372">
                  <c:v>-2.2190829021607683E-2</c:v>
                </c:pt>
                <c:pt idx="373">
                  <c:v>-2.2190829021607683E-2</c:v>
                </c:pt>
                <c:pt idx="374">
                  <c:v>-2.2339471271859909E-2</c:v>
                </c:pt>
                <c:pt idx="375">
                  <c:v>-2.2527436868739703E-2</c:v>
                </c:pt>
                <c:pt idx="376">
                  <c:v>-2.2728772403472861E-2</c:v>
                </c:pt>
                <c:pt idx="377">
                  <c:v>-2.2728772403472861E-2</c:v>
                </c:pt>
                <c:pt idx="378">
                  <c:v>-2.2728772403472861E-2</c:v>
                </c:pt>
                <c:pt idx="379">
                  <c:v>-2.2728772403472861E-2</c:v>
                </c:pt>
                <c:pt idx="380">
                  <c:v>-2.2738210006663484E-2</c:v>
                </c:pt>
                <c:pt idx="381">
                  <c:v>-2.2742928808258789E-2</c:v>
                </c:pt>
                <c:pt idx="382">
                  <c:v>-2.2742928808258789E-2</c:v>
                </c:pt>
                <c:pt idx="383">
                  <c:v>-2.2742928808258789E-2</c:v>
                </c:pt>
                <c:pt idx="384">
                  <c:v>-2.2742928808258789E-2</c:v>
                </c:pt>
                <c:pt idx="385">
                  <c:v>-2.2742928808258789E-2</c:v>
                </c:pt>
                <c:pt idx="386">
                  <c:v>-2.2742928808258789E-2</c:v>
                </c:pt>
                <c:pt idx="387">
                  <c:v>-2.3662308652411396E-2</c:v>
                </c:pt>
                <c:pt idx="388">
                  <c:v>-2.3998130032610851E-2</c:v>
                </c:pt>
                <c:pt idx="389">
                  <c:v>-2.4072057924270696E-2</c:v>
                </c:pt>
                <c:pt idx="390">
                  <c:v>-2.4098011333044886E-2</c:v>
                </c:pt>
                <c:pt idx="391">
                  <c:v>-2.4193173831883616E-2</c:v>
                </c:pt>
                <c:pt idx="392">
                  <c:v>-2.4219127240657806E-2</c:v>
                </c:pt>
                <c:pt idx="393">
                  <c:v>-2.4222273108388009E-2</c:v>
                </c:pt>
                <c:pt idx="394">
                  <c:v>-2.5439723919977619E-2</c:v>
                </c:pt>
                <c:pt idx="395">
                  <c:v>-2.547196906421223E-2</c:v>
                </c:pt>
                <c:pt idx="396">
                  <c:v>-2.5541964621209307E-2</c:v>
                </c:pt>
                <c:pt idx="397">
                  <c:v>-2.5542751088141857E-2</c:v>
                </c:pt>
                <c:pt idx="398">
                  <c:v>-2.5658361727226908E-2</c:v>
                </c:pt>
                <c:pt idx="399">
                  <c:v>-2.5659148194159459E-2</c:v>
                </c:pt>
                <c:pt idx="400">
                  <c:v>-2.565993466109201E-2</c:v>
                </c:pt>
                <c:pt idx="401">
                  <c:v>-2.5688247470663866E-2</c:v>
                </c:pt>
                <c:pt idx="402">
                  <c:v>-2.5692966272259171E-2</c:v>
                </c:pt>
                <c:pt idx="403">
                  <c:v>-2.569768507385449E-2</c:v>
                </c:pt>
                <c:pt idx="404">
                  <c:v>-2.5720492614898477E-2</c:v>
                </c:pt>
                <c:pt idx="405">
                  <c:v>-2.5743300155942464E-2</c:v>
                </c:pt>
                <c:pt idx="406">
                  <c:v>-2.5748018957537769E-2</c:v>
                </c:pt>
                <c:pt idx="407">
                  <c:v>-2.5752737759133087E-2</c:v>
                </c:pt>
                <c:pt idx="408">
                  <c:v>-2.5795993440423409E-2</c:v>
                </c:pt>
                <c:pt idx="409">
                  <c:v>-2.580307164281638E-2</c:v>
                </c:pt>
                <c:pt idx="410">
                  <c:v>-2.5807790444411685E-2</c:v>
                </c:pt>
                <c:pt idx="411">
                  <c:v>-2.581250924600699E-2</c:v>
                </c:pt>
                <c:pt idx="412">
                  <c:v>-2.581250924600699E-2</c:v>
                </c:pt>
                <c:pt idx="413">
                  <c:v>-2.581250924600699E-2</c:v>
                </c:pt>
                <c:pt idx="414">
                  <c:v>-2.581250924600699E-2</c:v>
                </c:pt>
                <c:pt idx="415">
                  <c:v>-2.581250924600699E-2</c:v>
                </c:pt>
                <c:pt idx="416">
                  <c:v>-2.5813295712939541E-2</c:v>
                </c:pt>
                <c:pt idx="417">
                  <c:v>-2.5813295712939541E-2</c:v>
                </c:pt>
                <c:pt idx="418">
                  <c:v>-2.5862843129690283E-2</c:v>
                </c:pt>
                <c:pt idx="419">
                  <c:v>-2.589194240619469E-2</c:v>
                </c:pt>
                <c:pt idx="420">
                  <c:v>-2.591789581496888E-2</c:v>
                </c:pt>
                <c:pt idx="421">
                  <c:v>-2.5927333418159504E-2</c:v>
                </c:pt>
                <c:pt idx="422">
                  <c:v>-2.5959578562394101E-2</c:v>
                </c:pt>
                <c:pt idx="423">
                  <c:v>-2.5991823706628711E-2</c:v>
                </c:pt>
                <c:pt idx="424">
                  <c:v>-2.6001261309819335E-2</c:v>
                </c:pt>
                <c:pt idx="425">
                  <c:v>-2.6014631247672712E-2</c:v>
                </c:pt>
                <c:pt idx="426">
                  <c:v>-2.6019350049268017E-2</c:v>
                </c:pt>
                <c:pt idx="427">
                  <c:v>-2.620023744375484E-2</c:v>
                </c:pt>
                <c:pt idx="428">
                  <c:v>-2.7093663879133256E-2</c:v>
                </c:pt>
                <c:pt idx="429">
                  <c:v>-2.7213993319813626E-2</c:v>
                </c:pt>
                <c:pt idx="430">
                  <c:v>-2.721792565447638E-2</c:v>
                </c:pt>
                <c:pt idx="431">
                  <c:v>-2.7228149724599554E-2</c:v>
                </c:pt>
                <c:pt idx="432">
                  <c:v>-2.7232868526194859E-2</c:v>
                </c:pt>
                <c:pt idx="433">
                  <c:v>-2.7241519662452932E-2</c:v>
                </c:pt>
                <c:pt idx="434">
                  <c:v>-2.7242306129385482E-2</c:v>
                </c:pt>
                <c:pt idx="435">
                  <c:v>-2.7246238464048236E-2</c:v>
                </c:pt>
                <c:pt idx="436">
                  <c:v>-2.7265113670429469E-2</c:v>
                </c:pt>
                <c:pt idx="437">
                  <c:v>-2.7302077616259385E-2</c:v>
                </c:pt>
                <c:pt idx="438">
                  <c:v>-2.7302864083191936E-2</c:v>
                </c:pt>
                <c:pt idx="439">
                  <c:v>-2.7305223483989588E-2</c:v>
                </c:pt>
                <c:pt idx="440">
                  <c:v>-2.7306009950922139E-2</c:v>
                </c:pt>
                <c:pt idx="441">
                  <c:v>-2.730679641785469E-2</c:v>
                </c:pt>
                <c:pt idx="442">
                  <c:v>-2.7310728752517457E-2</c:v>
                </c:pt>
                <c:pt idx="443">
                  <c:v>-2.7320166355708067E-2</c:v>
                </c:pt>
                <c:pt idx="444">
                  <c:v>-2.7334322760493995E-2</c:v>
                </c:pt>
                <c:pt idx="445">
                  <c:v>-2.7338255095156749E-2</c:v>
                </c:pt>
                <c:pt idx="446">
                  <c:v>-2.7342973896752054E-2</c:v>
                </c:pt>
                <c:pt idx="447">
                  <c:v>-2.7352411499942678E-2</c:v>
                </c:pt>
                <c:pt idx="448">
                  <c:v>-2.7356343834605432E-2</c:v>
                </c:pt>
                <c:pt idx="449">
                  <c:v>-2.7357130301537982E-2</c:v>
                </c:pt>
                <c:pt idx="450">
                  <c:v>-2.7361062636200736E-2</c:v>
                </c:pt>
                <c:pt idx="451">
                  <c:v>-2.7361849103133301E-2</c:v>
                </c:pt>
                <c:pt idx="452">
                  <c:v>-2.737050023939136E-2</c:v>
                </c:pt>
                <c:pt idx="453">
                  <c:v>-2.7383870177244737E-2</c:v>
                </c:pt>
                <c:pt idx="454">
                  <c:v>-2.7384656644177288E-2</c:v>
                </c:pt>
                <c:pt idx="455">
                  <c:v>-2.7388588978840042E-2</c:v>
                </c:pt>
                <c:pt idx="456">
                  <c:v>-2.7389375445772593E-2</c:v>
                </c:pt>
                <c:pt idx="457">
                  <c:v>-2.7393307780435347E-2</c:v>
                </c:pt>
                <c:pt idx="458">
                  <c:v>-2.7394094247367898E-2</c:v>
                </c:pt>
                <c:pt idx="459">
                  <c:v>-2.7403531850558521E-2</c:v>
                </c:pt>
                <c:pt idx="460">
                  <c:v>-2.7453079267309263E-2</c:v>
                </c:pt>
                <c:pt idx="461">
                  <c:v>-2.7457798068904568E-2</c:v>
                </c:pt>
                <c:pt idx="462">
                  <c:v>-2.7490829680071729E-2</c:v>
                </c:pt>
                <c:pt idx="463">
                  <c:v>-2.7508131952587861E-2</c:v>
                </c:pt>
                <c:pt idx="464">
                  <c:v>-2.7508918419520412E-2</c:v>
                </c:pt>
                <c:pt idx="465">
                  <c:v>-2.7512850754183166E-2</c:v>
                </c:pt>
                <c:pt idx="466">
                  <c:v>-2.7543522964552675E-2</c:v>
                </c:pt>
                <c:pt idx="467">
                  <c:v>-2.75545335016084E-2</c:v>
                </c:pt>
                <c:pt idx="468">
                  <c:v>-2.7556892902406052E-2</c:v>
                </c:pt>
                <c:pt idx="469">
                  <c:v>-2.7557679369338603E-2</c:v>
                </c:pt>
                <c:pt idx="470">
                  <c:v>-2.7558465836271154E-2</c:v>
                </c:pt>
                <c:pt idx="471">
                  <c:v>-2.7559252303203705E-2</c:v>
                </c:pt>
                <c:pt idx="472">
                  <c:v>-2.7567903439461763E-2</c:v>
                </c:pt>
                <c:pt idx="473">
                  <c:v>-2.7572622241057082E-2</c:v>
                </c:pt>
                <c:pt idx="474">
                  <c:v>-2.7577341042652387E-2</c:v>
                </c:pt>
                <c:pt idx="475">
                  <c:v>-2.7595429782101069E-2</c:v>
                </c:pt>
                <c:pt idx="476">
                  <c:v>-2.759621624903362E-2</c:v>
                </c:pt>
                <c:pt idx="477">
                  <c:v>-2.7600148583696374E-2</c:v>
                </c:pt>
                <c:pt idx="478">
                  <c:v>-2.7604867385291679E-2</c:v>
                </c:pt>
                <c:pt idx="479">
                  <c:v>-2.7614304988482302E-2</c:v>
                </c:pt>
                <c:pt idx="480">
                  <c:v>-2.7618237323145056E-2</c:v>
                </c:pt>
                <c:pt idx="481">
                  <c:v>-2.7622956124740361E-2</c:v>
                </c:pt>
                <c:pt idx="482">
                  <c:v>-2.7623742591672912E-2</c:v>
                </c:pt>
                <c:pt idx="483">
                  <c:v>-2.7632393727930984E-2</c:v>
                </c:pt>
                <c:pt idx="484">
                  <c:v>-2.7633180194863535E-2</c:v>
                </c:pt>
                <c:pt idx="485">
                  <c:v>-2.7637112529526289E-2</c:v>
                </c:pt>
                <c:pt idx="486">
                  <c:v>-2.7641831331121608E-2</c:v>
                </c:pt>
                <c:pt idx="487">
                  <c:v>-2.7646550132716913E-2</c:v>
                </c:pt>
                <c:pt idx="488">
                  <c:v>-2.7651268934312218E-2</c:v>
                </c:pt>
                <c:pt idx="489">
                  <c:v>-2.7678795276951523E-2</c:v>
                </c:pt>
                <c:pt idx="490">
                  <c:v>-2.7751936701678803E-2</c:v>
                </c:pt>
                <c:pt idx="491">
                  <c:v>-2.796821510813044E-2</c:v>
                </c:pt>
                <c:pt idx="492">
                  <c:v>-2.796821510813044E-2</c:v>
                </c:pt>
                <c:pt idx="493">
                  <c:v>-2.796821510813044E-2</c:v>
                </c:pt>
                <c:pt idx="494">
                  <c:v>-2.796821510813044E-2</c:v>
                </c:pt>
                <c:pt idx="495">
                  <c:v>-2.796821510813044E-2</c:v>
                </c:pt>
                <c:pt idx="496">
                  <c:v>-2.796821510813044E-2</c:v>
                </c:pt>
                <c:pt idx="497">
                  <c:v>-2.8814453527555767E-2</c:v>
                </c:pt>
                <c:pt idx="498">
                  <c:v>-2.8814453527555767E-2</c:v>
                </c:pt>
                <c:pt idx="499">
                  <c:v>-2.8822318196881289E-2</c:v>
                </c:pt>
                <c:pt idx="500">
                  <c:v>-2.8827036998476593E-2</c:v>
                </c:pt>
                <c:pt idx="501">
                  <c:v>-2.8831755800071898E-2</c:v>
                </c:pt>
                <c:pt idx="502">
                  <c:v>-2.8836474601667217E-2</c:v>
                </c:pt>
                <c:pt idx="503">
                  <c:v>-2.884984453952058E-2</c:v>
                </c:pt>
                <c:pt idx="504">
                  <c:v>-2.888680848535051E-2</c:v>
                </c:pt>
                <c:pt idx="505">
                  <c:v>-2.8891527286945815E-2</c:v>
                </c:pt>
                <c:pt idx="506">
                  <c:v>-2.889703255547367E-2</c:v>
                </c:pt>
                <c:pt idx="507">
                  <c:v>-2.889703255547367E-2</c:v>
                </c:pt>
                <c:pt idx="508">
                  <c:v>-2.8906470158664294E-2</c:v>
                </c:pt>
                <c:pt idx="509">
                  <c:v>-2.8965455178605645E-2</c:v>
                </c:pt>
                <c:pt idx="510">
                  <c:v>-2.8969387513268399E-2</c:v>
                </c:pt>
                <c:pt idx="511">
                  <c:v>-2.897017398020095E-2</c:v>
                </c:pt>
                <c:pt idx="512">
                  <c:v>-2.8974106314863718E-2</c:v>
                </c:pt>
                <c:pt idx="513">
                  <c:v>-2.8974892781796269E-2</c:v>
                </c:pt>
                <c:pt idx="514">
                  <c:v>-2.8978825116459023E-2</c:v>
                </c:pt>
                <c:pt idx="515">
                  <c:v>-2.8983543918054328E-2</c:v>
                </c:pt>
                <c:pt idx="516">
                  <c:v>-2.8992981521244951E-2</c:v>
                </c:pt>
                <c:pt idx="517">
                  <c:v>-2.8992981521244951E-2</c:v>
                </c:pt>
                <c:pt idx="518">
                  <c:v>-2.8997700322840256E-2</c:v>
                </c:pt>
                <c:pt idx="519">
                  <c:v>-2.9002419124435561E-2</c:v>
                </c:pt>
                <c:pt idx="520">
                  <c:v>-2.9015789062288938E-2</c:v>
                </c:pt>
                <c:pt idx="521">
                  <c:v>-2.9020507863884243E-2</c:v>
                </c:pt>
                <c:pt idx="522">
                  <c:v>-2.9024440198546997E-2</c:v>
                </c:pt>
                <c:pt idx="523">
                  <c:v>-2.9025226665479548E-2</c:v>
                </c:pt>
                <c:pt idx="524">
                  <c:v>-2.907556054916284E-2</c:v>
                </c:pt>
                <c:pt idx="525">
                  <c:v>-2.9080279350758159E-2</c:v>
                </c:pt>
                <c:pt idx="526">
                  <c:v>-2.9084998152353464E-2</c:v>
                </c:pt>
                <c:pt idx="527">
                  <c:v>-2.9088930487016218E-2</c:v>
                </c:pt>
                <c:pt idx="528">
                  <c:v>-2.9089716953948769E-2</c:v>
                </c:pt>
                <c:pt idx="529">
                  <c:v>-2.9098368090206841E-2</c:v>
                </c:pt>
                <c:pt idx="530">
                  <c:v>-2.9158926044013295E-2</c:v>
                </c:pt>
                <c:pt idx="531">
                  <c:v>-2.9197462923708312E-2</c:v>
                </c:pt>
                <c:pt idx="532">
                  <c:v>-2.9198249390640862E-2</c:v>
                </c:pt>
                <c:pt idx="533">
                  <c:v>-2.9250942675121808E-2</c:v>
                </c:pt>
                <c:pt idx="534">
                  <c:v>-2.9250942675121808E-2</c:v>
                </c:pt>
                <c:pt idx="535">
                  <c:v>-2.9324084099849101E-2</c:v>
                </c:pt>
                <c:pt idx="536">
                  <c:v>-2.9440481205866703E-2</c:v>
                </c:pt>
                <c:pt idx="537">
                  <c:v>-2.9444413540529457E-2</c:v>
                </c:pt>
                <c:pt idx="538">
                  <c:v>-3.0454237081925489E-2</c:v>
                </c:pt>
                <c:pt idx="539">
                  <c:v>-3.0636697410277414E-2</c:v>
                </c:pt>
                <c:pt idx="540">
                  <c:v>-3.0735005776846347E-2</c:v>
                </c:pt>
                <c:pt idx="541">
                  <c:v>-3.075388098322758E-2</c:v>
                </c:pt>
                <c:pt idx="542">
                  <c:v>-3.0770396788811161E-2</c:v>
                </c:pt>
                <c:pt idx="543">
                  <c:v>-3.0886793894828776E-2</c:v>
                </c:pt>
                <c:pt idx="544">
                  <c:v>-3.0950497716365433E-2</c:v>
                </c:pt>
                <c:pt idx="545">
                  <c:v>-3.0951284183297983E-2</c:v>
                </c:pt>
                <c:pt idx="546">
                  <c:v>-3.0955216517960751E-2</c:v>
                </c:pt>
                <c:pt idx="547">
                  <c:v>-3.0955216517960751E-2</c:v>
                </c:pt>
                <c:pt idx="548">
                  <c:v>-3.1296543166688062E-2</c:v>
                </c:pt>
                <c:pt idx="549">
                  <c:v>-3.2144354519978505E-2</c:v>
                </c:pt>
                <c:pt idx="550">
                  <c:v>-3.2144354519978505E-2</c:v>
                </c:pt>
                <c:pt idx="551">
                  <c:v>-3.2176599664213101E-2</c:v>
                </c:pt>
                <c:pt idx="552">
                  <c:v>-3.2176599664213101E-2</c:v>
                </c:pt>
                <c:pt idx="553">
                  <c:v>-3.2440066086617828E-2</c:v>
                </c:pt>
                <c:pt idx="554">
                  <c:v>-3.2440066086617828E-2</c:v>
                </c:pt>
                <c:pt idx="555">
                  <c:v>-3.3896602845703075E-2</c:v>
                </c:pt>
                <c:pt idx="556">
                  <c:v>-3.3956374332576977E-2</c:v>
                </c:pt>
                <c:pt idx="557">
                  <c:v>-3.4020864621046198E-2</c:v>
                </c:pt>
                <c:pt idx="558">
                  <c:v>-3.4020864621046198E-2</c:v>
                </c:pt>
                <c:pt idx="559">
                  <c:v>-3.4051536831415694E-2</c:v>
                </c:pt>
                <c:pt idx="560">
                  <c:v>-3.4112881252154711E-2</c:v>
                </c:pt>
                <c:pt idx="561">
                  <c:v>-3.4112881252154711E-2</c:v>
                </c:pt>
                <c:pt idx="562">
                  <c:v>-3.4379493542289641E-2</c:v>
                </c:pt>
                <c:pt idx="563">
                  <c:v>-3.4543865131192897E-2</c:v>
                </c:pt>
                <c:pt idx="564">
                  <c:v>-3.5578855614430568E-2</c:v>
                </c:pt>
                <c:pt idx="565">
                  <c:v>-3.5616606027193035E-2</c:v>
                </c:pt>
                <c:pt idx="566">
                  <c:v>-3.5692893319650518E-2</c:v>
                </c:pt>
                <c:pt idx="567">
                  <c:v>-3.5725924930817679E-2</c:v>
                </c:pt>
                <c:pt idx="568">
                  <c:v>-3.5725924930817679E-2</c:v>
                </c:pt>
                <c:pt idx="569">
                  <c:v>-3.5780977616096277E-2</c:v>
                </c:pt>
                <c:pt idx="570">
                  <c:v>-3.5808503958735582E-2</c:v>
                </c:pt>
                <c:pt idx="571">
                  <c:v>-3.5950854473527388E-2</c:v>
                </c:pt>
                <c:pt idx="572">
                  <c:v>-3.5986245485492202E-2</c:v>
                </c:pt>
                <c:pt idx="573">
                  <c:v>-3.5987031952424753E-2</c:v>
                </c:pt>
                <c:pt idx="574">
                  <c:v>-3.7145497744072997E-2</c:v>
                </c:pt>
                <c:pt idx="575">
                  <c:v>-3.7311442266841355E-2</c:v>
                </c:pt>
                <c:pt idx="576">
                  <c:v>-3.7338968609480647E-2</c:v>
                </c:pt>
                <c:pt idx="577">
                  <c:v>-3.7435704042184478E-2</c:v>
                </c:pt>
                <c:pt idx="578">
                  <c:v>-3.7436490509117029E-2</c:v>
                </c:pt>
                <c:pt idx="579">
                  <c:v>-3.7458511583228465E-2</c:v>
                </c:pt>
                <c:pt idx="580">
                  <c:v>-3.7578054556976284E-2</c:v>
                </c:pt>
                <c:pt idx="581">
                  <c:v>-3.7591424494829662E-2</c:v>
                </c:pt>
                <c:pt idx="582">
                  <c:v>-3.7591424494829662E-2</c:v>
                </c:pt>
                <c:pt idx="583">
                  <c:v>-3.7618950837468954E-2</c:v>
                </c:pt>
                <c:pt idx="584">
                  <c:v>-3.7941402279815045E-2</c:v>
                </c:pt>
                <c:pt idx="585">
                  <c:v>-3.8873365594888479E-2</c:v>
                </c:pt>
                <c:pt idx="586">
                  <c:v>-3.8947293486548309E-2</c:v>
                </c:pt>
                <c:pt idx="587">
                  <c:v>-3.909436280293542E-2</c:v>
                </c:pt>
                <c:pt idx="588">
                  <c:v>-3.9136045550360654E-2</c:v>
                </c:pt>
                <c:pt idx="589">
                  <c:v>-3.9136832017293205E-2</c:v>
                </c:pt>
                <c:pt idx="590">
                  <c:v>-3.9227275714536616E-2</c:v>
                </c:pt>
                <c:pt idx="591">
                  <c:v>-3.9438835319392948E-2</c:v>
                </c:pt>
                <c:pt idx="592">
                  <c:v>-4.065235379631979E-2</c:v>
                </c:pt>
                <c:pt idx="593">
                  <c:v>-4.065235379631979E-2</c:v>
                </c:pt>
                <c:pt idx="594">
                  <c:v>-4.0702687680003083E-2</c:v>
                </c:pt>
                <c:pt idx="595">
                  <c:v>-4.0789985509516291E-2</c:v>
                </c:pt>
                <c:pt idx="596">
                  <c:v>-4.1079405340695221E-2</c:v>
                </c:pt>
                <c:pt idx="597">
                  <c:v>-4.224180346700622E-2</c:v>
                </c:pt>
                <c:pt idx="598">
                  <c:v>-4.2278767412836135E-2</c:v>
                </c:pt>
                <c:pt idx="599">
                  <c:v>-4.2343257701305356E-2</c:v>
                </c:pt>
                <c:pt idx="600">
                  <c:v>-4.2439993134009174E-2</c:v>
                </c:pt>
                <c:pt idx="601">
                  <c:v>-4.3014900461704267E-2</c:v>
                </c:pt>
                <c:pt idx="602">
                  <c:v>-4.3882373488308493E-2</c:v>
                </c:pt>
                <c:pt idx="603">
                  <c:v>-4.4075844353716143E-2</c:v>
                </c:pt>
                <c:pt idx="604">
                  <c:v>-4.4232351273293877E-2</c:v>
                </c:pt>
                <c:pt idx="605">
                  <c:v>-4.4273247553786546E-2</c:v>
                </c:pt>
                <c:pt idx="606">
                  <c:v>-4.4273247553786546E-2</c:v>
                </c:pt>
                <c:pt idx="607">
                  <c:v>-4.4333019040660449E-2</c:v>
                </c:pt>
                <c:pt idx="608">
                  <c:v>-4.438807172593906E-2</c:v>
                </c:pt>
                <c:pt idx="609">
                  <c:v>-4.4463572551463992E-2</c:v>
                </c:pt>
                <c:pt idx="610">
                  <c:v>-4.4475369555452268E-2</c:v>
                </c:pt>
                <c:pt idx="611">
                  <c:v>-4.4489525960238183E-2</c:v>
                </c:pt>
                <c:pt idx="612">
                  <c:v>-4.5587433798079974E-2</c:v>
                </c:pt>
                <c:pt idx="613">
                  <c:v>-4.5619678942314584E-2</c:v>
                </c:pt>
                <c:pt idx="614">
                  <c:v>-4.5795061068273551E-2</c:v>
                </c:pt>
                <c:pt idx="615">
                  <c:v>-4.5797420469071204E-2</c:v>
                </c:pt>
                <c:pt idx="616">
                  <c:v>-4.6083694432519917E-2</c:v>
                </c:pt>
                <c:pt idx="617">
                  <c:v>-4.616548699350527E-2</c:v>
                </c:pt>
                <c:pt idx="618">
                  <c:v>-4.6249638955288275E-2</c:v>
                </c:pt>
                <c:pt idx="619">
                  <c:v>-4.7228003819382247E-2</c:v>
                </c:pt>
                <c:pt idx="620">
                  <c:v>-4.7467089766877871E-2</c:v>
                </c:pt>
                <c:pt idx="621">
                  <c:v>-4.7986944409294366E-2</c:v>
                </c:pt>
                <c:pt idx="622">
                  <c:v>-4.883003696098949E-2</c:v>
                </c:pt>
                <c:pt idx="623">
                  <c:v>-4.9383709681505697E-2</c:v>
                </c:pt>
                <c:pt idx="624">
                  <c:v>-4.9585045216238854E-2</c:v>
                </c:pt>
                <c:pt idx="625">
                  <c:v>-4.9618076827406016E-2</c:v>
                </c:pt>
                <c:pt idx="626">
                  <c:v>-4.9626727963664088E-2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26-463E-83CF-429E33C8F01D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26-463E-83CF-429E33C8F01D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26-463E-83CF-429E33C8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9960"/>
        <c:axId val="1"/>
      </c:scatterChart>
      <c:valAx>
        <c:axId val="495159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9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8722786647315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-1.7383814306072276E-3</c:v>
                </c:pt>
                <c:pt idx="331">
                  <c:v>-1.4816835426261152E-3</c:v>
                </c:pt>
                <c:pt idx="332">
                  <c:v>-1.0243104285743015E-3</c:v>
                </c:pt>
                <c:pt idx="333">
                  <c:v>-4.6761279607938216E-4</c:v>
                </c:pt>
                <c:pt idx="334">
                  <c:v>-8.1091562073596496E-4</c:v>
                </c:pt>
                <c:pt idx="335">
                  <c:v>-1.3542182144596661E-3</c:v>
                </c:pt>
                <c:pt idx="336">
                  <c:v>-6.9752110738257461E-4</c:v>
                </c:pt>
                <c:pt idx="337">
                  <c:v>-8.7006410997959166E-4</c:v>
                </c:pt>
                <c:pt idx="338">
                  <c:v>-6.5600480433011116E-4</c:v>
                </c:pt>
                <c:pt idx="339">
                  <c:v>-1.3254254037219602E-3</c:v>
                </c:pt>
                <c:pt idx="340">
                  <c:v>4.7523952290613736E-4</c:v>
                </c:pt>
                <c:pt idx="341">
                  <c:v>-9.4062607009551269E-4</c:v>
                </c:pt>
                <c:pt idx="342">
                  <c:v>-7.7303738753610463E-4</c:v>
                </c:pt>
                <c:pt idx="343">
                  <c:v>-6.0230907204268311E-4</c:v>
                </c:pt>
                <c:pt idx="344">
                  <c:v>2.0215175931776602E-4</c:v>
                </c:pt>
                <c:pt idx="345">
                  <c:v>2.0215175931776602E-4</c:v>
                </c:pt>
                <c:pt idx="346">
                  <c:v>-3.8762981345186881E-4</c:v>
                </c:pt>
                <c:pt idx="347">
                  <c:v>-9.5705451034404365E-4</c:v>
                </c:pt>
                <c:pt idx="348">
                  <c:v>-5.003639442244523E-4</c:v>
                </c:pt>
                <c:pt idx="349">
                  <c:v>5.6325870271059508E-5</c:v>
                </c:pt>
                <c:pt idx="350">
                  <c:v>-6.1755872207106335E-4</c:v>
                </c:pt>
                <c:pt idx="351">
                  <c:v>-4.8698396697719609E-4</c:v>
                </c:pt>
                <c:pt idx="352">
                  <c:v>-9.7296098239714468E-4</c:v>
                </c:pt>
                <c:pt idx="353">
                  <c:v>-7.162715676500564E-4</c:v>
                </c:pt>
                <c:pt idx="354">
                  <c:v>3.5443502157736506E-4</c:v>
                </c:pt>
                <c:pt idx="355">
                  <c:v>-1.0016152090615224E-3</c:v>
                </c:pt>
                <c:pt idx="356">
                  <c:v>-4.4429089350534259E-4</c:v>
                </c:pt>
                <c:pt idx="357">
                  <c:v>-4.8760323418784585E-4</c:v>
                </c:pt>
                <c:pt idx="358">
                  <c:v>-4.3091586810909202E-4</c:v>
                </c:pt>
                <c:pt idx="359">
                  <c:v>-5.0480148483695447E-4</c:v>
                </c:pt>
                <c:pt idx="360">
                  <c:v>-4.8114169713425747E-5</c:v>
                </c:pt>
                <c:pt idx="361">
                  <c:v>3.3652598744867181E-3</c:v>
                </c:pt>
                <c:pt idx="362">
                  <c:v>-1.5648292423904586E-5</c:v>
                </c:pt>
                <c:pt idx="363">
                  <c:v>-9.7553626076662264E-4</c:v>
                </c:pt>
                <c:pt idx="364">
                  <c:v>-1.1885123652567026E-4</c:v>
                </c:pt>
                <c:pt idx="365">
                  <c:v>-5.6216635374117113E-4</c:v>
                </c:pt>
                <c:pt idx="366">
                  <c:v>-6.4879716765330053E-4</c:v>
                </c:pt>
                <c:pt idx="367">
                  <c:v>1.9514210259948678E-4</c:v>
                </c:pt>
                <c:pt idx="368">
                  <c:v>-8.3740406031469761E-4</c:v>
                </c:pt>
                <c:pt idx="369">
                  <c:v>8.6180710709224742E-4</c:v>
                </c:pt>
                <c:pt idx="370">
                  <c:v>6.7278378071634892E-4</c:v>
                </c:pt>
                <c:pt idx="371">
                  <c:v>-2.8368654511084015E-4</c:v>
                </c:pt>
                <c:pt idx="372">
                  <c:v>-2.8368654511084015E-4</c:v>
                </c:pt>
                <c:pt idx="373">
                  <c:v>-8.3686542887307508E-5</c:v>
                </c:pt>
                <c:pt idx="374">
                  <c:v>4.5085122066235161E-4</c:v>
                </c:pt>
                <c:pt idx="375">
                  <c:v>7.9065730880146373E-4</c:v>
                </c:pt>
                <c:pt idx="376">
                  <c:v>8.4409467048493156E-4</c:v>
                </c:pt>
                <c:pt idx="377">
                  <c:v>8.7409467336504662E-4</c:v>
                </c:pt>
                <c:pt idx="378">
                  <c:v>1.544094674629317E-3</c:v>
                </c:pt>
                <c:pt idx="379">
                  <c:v>1.5740946702334745E-3</c:v>
                </c:pt>
                <c:pt idx="380">
                  <c:v>2.8737561293160074E-4</c:v>
                </c:pt>
                <c:pt idx="381">
                  <c:v>5.1401591363414711E-4</c:v>
                </c:pt>
                <c:pt idx="382">
                  <c:v>5.4401590923830456E-4</c:v>
                </c:pt>
                <c:pt idx="383">
                  <c:v>6.1401591110793463E-4</c:v>
                </c:pt>
                <c:pt idx="384">
                  <c:v>6.1401591110793463E-4</c:v>
                </c:pt>
                <c:pt idx="385">
                  <c:v>6.4401591398804969E-4</c:v>
                </c:pt>
                <c:pt idx="386">
                  <c:v>6.4401591398804969E-4</c:v>
                </c:pt>
                <c:pt idx="387">
                  <c:v>1.6605522770220815E-3</c:v>
                </c:pt>
                <c:pt idx="388">
                  <c:v>1.3062122588975052E-3</c:v>
                </c:pt>
                <c:pt idx="389">
                  <c:v>8.5974463141587354E-4</c:v>
                </c:pt>
                <c:pt idx="390">
                  <c:v>3.8210843448031329E-3</c:v>
                </c:pt>
                <c:pt idx="391">
                  <c:v>1.0792999126803329E-3</c:v>
                </c:pt>
                <c:pt idx="392">
                  <c:v>4.9406232371848186E-3</c:v>
                </c:pt>
                <c:pt idx="393">
                  <c:v>2.1450258206833772E-3</c:v>
                </c:pt>
                <c:pt idx="394">
                  <c:v>-5.5504607682336018E-4</c:v>
                </c:pt>
                <c:pt idx="395">
                  <c:v>2.7148728172551422E-3</c:v>
                </c:pt>
                <c:pt idx="396">
                  <c:v>2.3373610264238523E-3</c:v>
                </c:pt>
                <c:pt idx="397">
                  <c:v>2.4634562487034842E-3</c:v>
                </c:pt>
                <c:pt idx="398">
                  <c:v>2.6994196933393493E-3</c:v>
                </c:pt>
                <c:pt idx="399">
                  <c:v>2.5255144459405826E-3</c:v>
                </c:pt>
                <c:pt idx="400">
                  <c:v>1.4516091889491857E-3</c:v>
                </c:pt>
                <c:pt idx="401">
                  <c:v>3.7910177870410372E-3</c:v>
                </c:pt>
                <c:pt idx="402">
                  <c:v>3.3475854675068979E-3</c:v>
                </c:pt>
                <c:pt idx="403">
                  <c:v>3.2041534535860554E-3</c:v>
                </c:pt>
                <c:pt idx="404">
                  <c:v>1.9608950524452676E-3</c:v>
                </c:pt>
                <c:pt idx="405">
                  <c:v>3.4176340093590787E-3</c:v>
                </c:pt>
                <c:pt idx="406">
                  <c:v>2.974200335446861E-3</c:v>
                </c:pt>
                <c:pt idx="407">
                  <c:v>3.5307667093578618E-3</c:v>
                </c:pt>
                <c:pt idx="408">
                  <c:v>2.3659519785167171E-3</c:v>
                </c:pt>
                <c:pt idx="409">
                  <c:v>3.5007997360952635E-3</c:v>
                </c:pt>
                <c:pt idx="410">
                  <c:v>3.3573645477569941E-3</c:v>
                </c:pt>
                <c:pt idx="411">
                  <c:v>3.0139291101384039E-3</c:v>
                </c:pt>
                <c:pt idx="412">
                  <c:v>3.4139292164488758E-3</c:v>
                </c:pt>
                <c:pt idx="413">
                  <c:v>4.1139292205932612E-3</c:v>
                </c:pt>
                <c:pt idx="414">
                  <c:v>5.1139292171590092E-3</c:v>
                </c:pt>
                <c:pt idx="415">
                  <c:v>5.1139292171590092E-3</c:v>
                </c:pt>
                <c:pt idx="416">
                  <c:v>2.0400233382177266E-3</c:v>
                </c:pt>
                <c:pt idx="417">
                  <c:v>3.6400233341781149E-3</c:v>
                </c:pt>
                <c:pt idx="418">
                  <c:v>3.2839463206178685E-3</c:v>
                </c:pt>
                <c:pt idx="419">
                  <c:v>2.6494189237385758E-3</c:v>
                </c:pt>
                <c:pt idx="420">
                  <c:v>3.5105124303417071E-3</c:v>
                </c:pt>
                <c:pt idx="421">
                  <c:v>3.22363628060824E-3</c:v>
                </c:pt>
                <c:pt idx="422">
                  <c:v>2.193473391228655E-3</c:v>
                </c:pt>
                <c:pt idx="423">
                  <c:v>3.4633048993178671E-3</c:v>
                </c:pt>
                <c:pt idx="424">
                  <c:v>3.0764252819850853E-3</c:v>
                </c:pt>
                <c:pt idx="425">
                  <c:v>2.7200116485877265E-3</c:v>
                </c:pt>
                <c:pt idx="426">
                  <c:v>2.476571381785482E-3</c:v>
                </c:pt>
                <c:pt idx="427">
                  <c:v>2.5779386574199294E-3</c:v>
                </c:pt>
                <c:pt idx="428">
                  <c:v>2.9169726243842876E-3</c:v>
                </c:pt>
                <c:pt idx="429">
                  <c:v>4.7085313712661933E-3</c:v>
                </c:pt>
                <c:pt idx="430">
                  <c:v>3.3389734041762431E-3</c:v>
                </c:pt>
                <c:pt idx="431">
                  <c:v>4.878121696125344E-3</c:v>
                </c:pt>
                <c:pt idx="432">
                  <c:v>4.634651611340402E-3</c:v>
                </c:pt>
                <c:pt idx="433">
                  <c:v>3.5216228015193009E-3</c:v>
                </c:pt>
                <c:pt idx="434">
                  <c:v>4.8477109448511711E-3</c:v>
                </c:pt>
                <c:pt idx="435">
                  <c:v>3.8781523071730883E-3</c:v>
                </c:pt>
                <c:pt idx="436">
                  <c:v>3.3042692921765593E-3</c:v>
                </c:pt>
                <c:pt idx="437">
                  <c:v>4.0304091173885732E-3</c:v>
                </c:pt>
                <c:pt idx="438">
                  <c:v>3.256497232815285E-3</c:v>
                </c:pt>
                <c:pt idx="439">
                  <c:v>4.5347612578007235E-3</c:v>
                </c:pt>
                <c:pt idx="440">
                  <c:v>4.0608490471597397E-3</c:v>
                </c:pt>
                <c:pt idx="441">
                  <c:v>4.4869374290145286E-3</c:v>
                </c:pt>
                <c:pt idx="442">
                  <c:v>3.5173770981316126E-3</c:v>
                </c:pt>
                <c:pt idx="443">
                  <c:v>3.8304327946118918E-3</c:v>
                </c:pt>
                <c:pt idx="444">
                  <c:v>3.5000152014700511E-3</c:v>
                </c:pt>
                <c:pt idx="445">
                  <c:v>4.4304543383004505E-3</c:v>
                </c:pt>
                <c:pt idx="446">
                  <c:v>3.8869815887177944E-3</c:v>
                </c:pt>
                <c:pt idx="447">
                  <c:v>4.900035448126755E-3</c:v>
                </c:pt>
                <c:pt idx="448">
                  <c:v>3.530474388633742E-3</c:v>
                </c:pt>
                <c:pt idx="449">
                  <c:v>5.2565622184001723E-3</c:v>
                </c:pt>
                <c:pt idx="450">
                  <c:v>4.1870010254834028E-3</c:v>
                </c:pt>
                <c:pt idx="451">
                  <c:v>5.1130888779391433E-3</c:v>
                </c:pt>
                <c:pt idx="452">
                  <c:v>3.300053955559025E-3</c:v>
                </c:pt>
                <c:pt idx="453">
                  <c:v>4.7435450386834471E-3</c:v>
                </c:pt>
                <c:pt idx="454">
                  <c:v>3.3696328993812405E-3</c:v>
                </c:pt>
                <c:pt idx="455">
                  <c:v>4.3000710043045315E-3</c:v>
                </c:pt>
                <c:pt idx="456">
                  <c:v>3.6261585878639667E-3</c:v>
                </c:pt>
                <c:pt idx="457">
                  <c:v>5.4565969298319764E-3</c:v>
                </c:pt>
                <c:pt idx="458">
                  <c:v>3.3826845439620563E-3</c:v>
                </c:pt>
                <c:pt idx="459">
                  <c:v>3.3957360370508623E-3</c:v>
                </c:pt>
                <c:pt idx="460">
                  <c:v>4.8392482679075893E-3</c:v>
                </c:pt>
                <c:pt idx="461">
                  <c:v>4.5957726567967608E-3</c:v>
                </c:pt>
                <c:pt idx="462">
                  <c:v>4.6914394136536239E-3</c:v>
                </c:pt>
                <c:pt idx="463">
                  <c:v>5.0653578649079642E-3</c:v>
                </c:pt>
                <c:pt idx="464">
                  <c:v>3.9914451721431987E-3</c:v>
                </c:pt>
                <c:pt idx="465">
                  <c:v>4.1218806915478412E-3</c:v>
                </c:pt>
                <c:pt idx="466">
                  <c:v>4.0392771663062058E-3</c:v>
                </c:pt>
                <c:pt idx="467">
                  <c:v>3.4044949598197524E-3</c:v>
                </c:pt>
                <c:pt idx="468">
                  <c:v>3.4827560867454616E-3</c:v>
                </c:pt>
                <c:pt idx="469">
                  <c:v>3.8088430568182993E-3</c:v>
                </c:pt>
                <c:pt idx="470">
                  <c:v>3.6349298398466456E-3</c:v>
                </c:pt>
                <c:pt idx="471">
                  <c:v>3.8610170606548089E-3</c:v>
                </c:pt>
                <c:pt idx="472">
                  <c:v>4.6479735547954315E-3</c:v>
                </c:pt>
                <c:pt idx="473">
                  <c:v>4.6044947790924093E-3</c:v>
                </c:pt>
                <c:pt idx="474">
                  <c:v>4.4610160498971332E-3</c:v>
                </c:pt>
                <c:pt idx="475">
                  <c:v>4.0610136422924992E-3</c:v>
                </c:pt>
                <c:pt idx="476">
                  <c:v>4.3871005416660641E-3</c:v>
                </c:pt>
                <c:pt idx="477">
                  <c:v>3.7175342333588754E-3</c:v>
                </c:pt>
                <c:pt idx="478">
                  <c:v>4.074054908930945E-3</c:v>
                </c:pt>
                <c:pt idx="479">
                  <c:v>3.9870963540216686E-3</c:v>
                </c:pt>
                <c:pt idx="480">
                  <c:v>4.7175296176780179E-3</c:v>
                </c:pt>
                <c:pt idx="481">
                  <c:v>4.1740499873913831E-3</c:v>
                </c:pt>
                <c:pt idx="482">
                  <c:v>4.3001366479852969E-3</c:v>
                </c:pt>
                <c:pt idx="483">
                  <c:v>4.8870901075229525E-3</c:v>
                </c:pt>
                <c:pt idx="484">
                  <c:v>4.6131768122847638E-3</c:v>
                </c:pt>
                <c:pt idx="485">
                  <c:v>4.6436100850092317E-3</c:v>
                </c:pt>
                <c:pt idx="486">
                  <c:v>4.4001299464059736E-3</c:v>
                </c:pt>
                <c:pt idx="487">
                  <c:v>4.5566494706055435E-3</c:v>
                </c:pt>
                <c:pt idx="488">
                  <c:v>4.713168885991513E-3</c:v>
                </c:pt>
                <c:pt idx="489">
                  <c:v>4.5261972616452012E-3</c:v>
                </c:pt>
                <c:pt idx="490">
                  <c:v>5.0522251149977826E-3</c:v>
                </c:pt>
                <c:pt idx="491">
                  <c:v>4.0257992895338726E-3</c:v>
                </c:pt>
                <c:pt idx="492">
                  <c:v>4.0757992846327876E-3</c:v>
                </c:pt>
                <c:pt idx="493">
                  <c:v>4.1757992893825327E-3</c:v>
                </c:pt>
                <c:pt idx="494">
                  <c:v>4.2257992844814476E-3</c:v>
                </c:pt>
                <c:pt idx="495">
                  <c:v>4.3257992892311928E-3</c:v>
                </c:pt>
                <c:pt idx="496">
                  <c:v>4.3757992843301077E-3</c:v>
                </c:pt>
                <c:pt idx="497">
                  <c:v>3.1916953334341774E-3</c:v>
                </c:pt>
                <c:pt idx="498">
                  <c:v>3.1916953334341774E-3</c:v>
                </c:pt>
                <c:pt idx="499">
                  <c:v>3.452513489040375E-3</c:v>
                </c:pt>
                <c:pt idx="500">
                  <c:v>3.3090040154627326E-3</c:v>
                </c:pt>
                <c:pt idx="501">
                  <c:v>3.0654946029447516E-3</c:v>
                </c:pt>
                <c:pt idx="502">
                  <c:v>3.4219849864203719E-3</c:v>
                </c:pt>
                <c:pt idx="503">
                  <c:v>4.0653733812843242E-3</c:v>
                </c:pt>
                <c:pt idx="504">
                  <c:v>3.4912081560704439E-3</c:v>
                </c:pt>
                <c:pt idx="505">
                  <c:v>3.6476975249144644E-3</c:v>
                </c:pt>
                <c:pt idx="506">
                  <c:v>3.7302677714008831E-3</c:v>
                </c:pt>
                <c:pt idx="507">
                  <c:v>3.7302677714008831E-3</c:v>
                </c:pt>
                <c:pt idx="508">
                  <c:v>3.1432452141886176E-3</c:v>
                </c:pt>
                <c:pt idx="509">
                  <c:v>3.4993435838506851E-3</c:v>
                </c:pt>
                <c:pt idx="510">
                  <c:v>4.1297497900611296E-3</c:v>
                </c:pt>
                <c:pt idx="511">
                  <c:v>3.4558308919540662E-3</c:v>
                </c:pt>
                <c:pt idx="512">
                  <c:v>3.686236749593598E-3</c:v>
                </c:pt>
                <c:pt idx="513">
                  <c:v>3.2123179580530875E-3</c:v>
                </c:pt>
                <c:pt idx="514">
                  <c:v>3.7427236677169406E-3</c:v>
                </c:pt>
                <c:pt idx="515">
                  <c:v>3.8992103071534417E-3</c:v>
                </c:pt>
                <c:pt idx="516">
                  <c:v>4.3121834826141681E-3</c:v>
                </c:pt>
                <c:pt idx="517">
                  <c:v>4.3121834826141681E-3</c:v>
                </c:pt>
                <c:pt idx="518">
                  <c:v>4.0686700312694418E-3</c:v>
                </c:pt>
                <c:pt idx="519">
                  <c:v>3.9251562503061707E-3</c:v>
                </c:pt>
                <c:pt idx="520">
                  <c:v>3.0685332979285482E-3</c:v>
                </c:pt>
                <c:pt idx="521">
                  <c:v>3.225019486382253E-3</c:v>
                </c:pt>
                <c:pt idx="522">
                  <c:v>3.8554240982830099E-3</c:v>
                </c:pt>
                <c:pt idx="523">
                  <c:v>3.3815051003610666E-3</c:v>
                </c:pt>
                <c:pt idx="524">
                  <c:v>3.7506791601729129E-3</c:v>
                </c:pt>
                <c:pt idx="525">
                  <c:v>3.807163589646903E-3</c:v>
                </c:pt>
                <c:pt idx="526">
                  <c:v>-1.4363522759455877E-3</c:v>
                </c:pt>
                <c:pt idx="527">
                  <c:v>3.5940513174004263E-3</c:v>
                </c:pt>
                <c:pt idx="528">
                  <c:v>3.8201317972622086E-3</c:v>
                </c:pt>
                <c:pt idx="529">
                  <c:v>3.9070190626715948E-3</c:v>
                </c:pt>
                <c:pt idx="530">
                  <c:v>3.2152195009988033E-3</c:v>
                </c:pt>
                <c:pt idx="531">
                  <c:v>3.8931551787936489E-3</c:v>
                </c:pt>
                <c:pt idx="532">
                  <c:v>3.619235422727414E-3</c:v>
                </c:pt>
                <c:pt idx="533">
                  <c:v>3.8666041324239703E-3</c:v>
                </c:pt>
                <c:pt idx="534">
                  <c:v>3.8666041324239703E-3</c:v>
                </c:pt>
                <c:pt idx="535">
                  <c:v>3.2920322264190054E-3</c:v>
                </c:pt>
                <c:pt idx="536">
                  <c:v>3.7517957617188638E-3</c:v>
                </c:pt>
                <c:pt idx="537">
                  <c:v>2.4821919498859354E-3</c:v>
                </c:pt>
                <c:pt idx="538">
                  <c:v>2.9652632784439338E-3</c:v>
                </c:pt>
                <c:pt idx="539">
                  <c:v>3.8145969300762417E-3</c:v>
                </c:pt>
                <c:pt idx="540">
                  <c:v>3.073864229983396E-3</c:v>
                </c:pt>
                <c:pt idx="541">
                  <c:v>2.6996377925767485E-3</c:v>
                </c:pt>
                <c:pt idx="542">
                  <c:v>3.3471881260919469E-3</c:v>
                </c:pt>
                <c:pt idx="543">
                  <c:v>3.4060739885302324E-3</c:v>
                </c:pt>
                <c:pt idx="544">
                  <c:v>2.7180018843519088E-3</c:v>
                </c:pt>
                <c:pt idx="545">
                  <c:v>4.644074935762757E-3</c:v>
                </c:pt>
                <c:pt idx="546">
                  <c:v>4.2744401496850534E-3</c:v>
                </c:pt>
                <c:pt idx="547">
                  <c:v>4.3244401447839684E-3</c:v>
                </c:pt>
                <c:pt idx="548">
                  <c:v>-3.5101668133087766E-3</c:v>
                </c:pt>
                <c:pt idx="549">
                  <c:v>1.5731814099411018E-3</c:v>
                </c:pt>
                <c:pt idx="550">
                  <c:v>1.5931814094358593E-3</c:v>
                </c:pt>
                <c:pt idx="551">
                  <c:v>2.5319731838690032E-3</c:v>
                </c:pt>
                <c:pt idx="552">
                  <c:v>2.5619731794731607E-3</c:v>
                </c:pt>
                <c:pt idx="553">
                  <c:v>7.9458093281347189E-4</c:v>
                </c:pt>
                <c:pt idx="554">
                  <c:v>8.2458093569358695E-4</c:v>
                </c:pt>
                <c:pt idx="555">
                  <c:v>7.6503415026624166E-4</c:v>
                </c:pt>
                <c:pt idx="556">
                  <c:v>3.4565883195870201E-4</c:v>
                </c:pt>
                <c:pt idx="557">
                  <c:v>4.8262772243273105E-4</c:v>
                </c:pt>
                <c:pt idx="558">
                  <c:v>4.8262772243273105E-4</c:v>
                </c:pt>
                <c:pt idx="559">
                  <c:v>9.8983372086233756E-5</c:v>
                </c:pt>
                <c:pt idx="560">
                  <c:v>9.3167994572727203E-4</c:v>
                </c:pt>
                <c:pt idx="561">
                  <c:v>9.3167994572727203E-4</c:v>
                </c:pt>
                <c:pt idx="562">
                  <c:v>4.6586405580198442E-4</c:v>
                </c:pt>
                <c:pt idx="563">
                  <c:v>6.1212328307961444E-4</c:v>
                </c:pt>
                <c:pt idx="564">
                  <c:v>1.0207951312035668E-4</c:v>
                </c:pt>
                <c:pt idx="565">
                  <c:v>-3.4732855408456387E-4</c:v>
                </c:pt>
                <c:pt idx="566">
                  <c:v>-8.2011338109039267E-4</c:v>
                </c:pt>
                <c:pt idx="567">
                  <c:v>-2.2586467518187492E-4</c:v>
                </c:pt>
                <c:pt idx="568">
                  <c:v>8.7413532613361822E-4</c:v>
                </c:pt>
                <c:pt idx="569">
                  <c:v>-2.0212947997215458E-4</c:v>
                </c:pt>
                <c:pt idx="570">
                  <c:v>-9.9026780211358689E-4</c:v>
                </c:pt>
                <c:pt idx="571">
                  <c:v>-1.8747033250061662E-3</c:v>
                </c:pt>
                <c:pt idx="572">
                  <c:v>9.7658189447451249E-5</c:v>
                </c:pt>
                <c:pt idx="573">
                  <c:v>2.3710592634590411E-5</c:v>
                </c:pt>
                <c:pt idx="574">
                  <c:v>-1.304599253705227E-3</c:v>
                </c:pt>
                <c:pt idx="575">
                  <c:v>-2.5086164089846985E-3</c:v>
                </c:pt>
                <c:pt idx="576">
                  <c:v>-1.6969743701439194E-3</c:v>
                </c:pt>
                <c:pt idx="577">
                  <c:v>-1.2932351052803853E-3</c:v>
                </c:pt>
                <c:pt idx="578">
                  <c:v>-1.3671886452332332E-3</c:v>
                </c:pt>
                <c:pt idx="579">
                  <c:v>-1.5378890483836449E-3</c:v>
                </c:pt>
                <c:pt idx="580">
                  <c:v>-1.6788782372897382E-3</c:v>
                </c:pt>
                <c:pt idx="581">
                  <c:v>-3.7360987718226962E-3</c:v>
                </c:pt>
                <c:pt idx="582">
                  <c:v>-1.53609876919171E-3</c:v>
                </c:pt>
                <c:pt idx="583">
                  <c:v>-1.8244969115493864E-3</c:v>
                </c:pt>
                <c:pt idx="584">
                  <c:v>-3.0460264410155785E-3</c:v>
                </c:pt>
                <c:pt idx="585">
                  <c:v>-2.885689751122536E-3</c:v>
                </c:pt>
                <c:pt idx="586">
                  <c:v>-3.2378906513903793E-3</c:v>
                </c:pt>
                <c:pt idx="587">
                  <c:v>-3.8684175771134463E-3</c:v>
                </c:pt>
                <c:pt idx="588">
                  <c:v>-2.6883200554072215E-3</c:v>
                </c:pt>
                <c:pt idx="589">
                  <c:v>-3.8622805684979528E-3</c:v>
                </c:pt>
                <c:pt idx="590">
                  <c:v>-3.5677608554564866E-3</c:v>
                </c:pt>
                <c:pt idx="591">
                  <c:v>-4.7633551950128292E-3</c:v>
                </c:pt>
                <c:pt idx="592">
                  <c:v>-5.9901757423359847E-3</c:v>
                </c:pt>
                <c:pt idx="593">
                  <c:v>-5.9901757423359847E-3</c:v>
                </c:pt>
                <c:pt idx="594">
                  <c:v>-6.0240528590071035E-3</c:v>
                </c:pt>
                <c:pt idx="595">
                  <c:v>-6.4344022954822416E-3</c:v>
                </c:pt>
                <c:pt idx="596">
                  <c:v>-5.8545837518448052E-3</c:v>
                </c:pt>
                <c:pt idx="597">
                  <c:v>-8.6835160077808754E-3</c:v>
                </c:pt>
                <c:pt idx="598">
                  <c:v>-8.6602620349261611E-3</c:v>
                </c:pt>
                <c:pt idx="599">
                  <c:v>-9.5260912917480151E-3</c:v>
                </c:pt>
                <c:pt idx="600">
                  <c:v>-9.1248758499881816E-3</c:v>
                </c:pt>
                <c:pt idx="601">
                  <c:v>-1.0400772719912674E-2</c:v>
                </c:pt>
                <c:pt idx="602">
                  <c:v>-1.2498718686382769E-2</c:v>
                </c:pt>
                <c:pt idx="603">
                  <c:v>-1.3497889026600964E-2</c:v>
                </c:pt>
                <c:pt idx="604">
                  <c:v>-1.2220124891585041E-2</c:v>
                </c:pt>
                <c:pt idx="605">
                  <c:v>-1.5967162336915933E-2</c:v>
                </c:pt>
                <c:pt idx="606">
                  <c:v>-1.3367162337113839E-2</c:v>
                </c:pt>
                <c:pt idx="607">
                  <c:v>-1.3489771228586751E-2</c:v>
                </c:pt>
                <c:pt idx="608">
                  <c:v>-1.3568506409187463E-2</c:v>
                </c:pt>
                <c:pt idx="609">
                  <c:v>-1.0170797504817627E-2</c:v>
                </c:pt>
                <c:pt idx="610">
                  <c:v>-1.3180533171175818E-2</c:v>
                </c:pt>
                <c:pt idx="611">
                  <c:v>-1.4312216932986857E-2</c:v>
                </c:pt>
                <c:pt idx="612">
                  <c:v>-1.6394873381720472E-2</c:v>
                </c:pt>
                <c:pt idx="613">
                  <c:v>-1.7228341521075267E-2</c:v>
                </c:pt>
                <c:pt idx="614">
                  <c:v>-1.8427543661304793E-2</c:v>
                </c:pt>
                <c:pt idx="615">
                  <c:v>-2.864950711191723E-2</c:v>
                </c:pt>
                <c:pt idx="616">
                  <c:v>-1.7481288234457798E-2</c:v>
                </c:pt>
                <c:pt idx="617">
                  <c:v>-1.6976161318188424E-2</c:v>
                </c:pt>
                <c:pt idx="618">
                  <c:v>-1.799303829511769E-2</c:v>
                </c:pt>
                <c:pt idx="619">
                  <c:v>-2.0038691621711124E-2</c:v>
                </c:pt>
                <c:pt idx="620">
                  <c:v>-2.0632921942760993E-2</c:v>
                </c:pt>
                <c:pt idx="621">
                  <c:v>-2.1944102513259997E-2</c:v>
                </c:pt>
                <c:pt idx="622">
                  <c:v>-2.7870525187168607E-2</c:v>
                </c:pt>
                <c:pt idx="623">
                  <c:v>-2.5367505602479287E-2</c:v>
                </c:pt>
                <c:pt idx="624">
                  <c:v>-2.5112258294062245E-2</c:v>
                </c:pt>
                <c:pt idx="625">
                  <c:v>-2.6020401960075684E-2</c:v>
                </c:pt>
                <c:pt idx="626">
                  <c:v>-2.4634440532572119E-2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F-4088-B312-94E592358866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F-4088-B312-94E5923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696"/>
        <c:axId val="1"/>
      </c:scatterChart>
      <c:valAx>
        <c:axId val="732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2861685214626391"/>
          <c:y val="3.0120481927710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435612082671"/>
          <c:y val="0.106425911509145"/>
          <c:w val="0.80286168521462642"/>
          <c:h val="0.76706977729232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68-41EF-8C96-B6319700D97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61">
                  <c:v>-2.242399999522604E-2</c:v>
                </c:pt>
                <c:pt idx="484">
                  <c:v>-2.4115199994412251E-2</c:v>
                </c:pt>
                <c:pt idx="526">
                  <c:v>-3.076223999960348E-2</c:v>
                </c:pt>
                <c:pt idx="548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68-41EF-8C96-B6319700D9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68-41EF-8C96-B6319700D9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7">
                  <c:v>-2.6488799994695E-2</c:v>
                </c:pt>
                <c:pt idx="339">
                  <c:v>-2.6958399997965898E-2</c:v>
                </c:pt>
                <c:pt idx="340">
                  <c:v>-2.5165919993014541E-2</c:v>
                </c:pt>
                <c:pt idx="341">
                  <c:v>-2.6600639997923281E-2</c:v>
                </c:pt>
                <c:pt idx="344">
                  <c:v>-2.5503359996946529E-2</c:v>
                </c:pt>
                <c:pt idx="345">
                  <c:v>-2.5503359996946529E-2</c:v>
                </c:pt>
                <c:pt idx="354">
                  <c:v>-2.5407519991858862E-2</c:v>
                </c:pt>
                <c:pt idx="360">
                  <c:v>-2.5833119994786102E-2</c:v>
                </c:pt>
                <c:pt idx="362">
                  <c:v>-2.5826879995292984E-2</c:v>
                </c:pt>
                <c:pt idx="365">
                  <c:v>-2.6390399994852487E-2</c:v>
                </c:pt>
                <c:pt idx="368">
                  <c:v>-2.6705279997258913E-2</c:v>
                </c:pt>
                <c:pt idx="369">
                  <c:v>-2.5425120002182666E-2</c:v>
                </c:pt>
                <c:pt idx="370">
                  <c:v>-2.5649119990703184E-2</c:v>
                </c:pt>
                <c:pt idx="371">
                  <c:v>-2.667440000368515E-2</c:v>
                </c:pt>
                <c:pt idx="372">
                  <c:v>-2.667440000368515E-2</c:v>
                </c:pt>
                <c:pt idx="373">
                  <c:v>-2.6474400001461618E-2</c:v>
                </c:pt>
                <c:pt idx="374">
                  <c:v>-2.6005759995314293E-2</c:v>
                </c:pt>
                <c:pt idx="375">
                  <c:v>-2.5749120002728887E-2</c:v>
                </c:pt>
                <c:pt idx="376">
                  <c:v>-2.5784559999010526E-2</c:v>
                </c:pt>
                <c:pt idx="377">
                  <c:v>-2.5754559996130411E-2</c:v>
                </c:pt>
                <c:pt idx="378">
                  <c:v>-2.508455999486614E-2</c:v>
                </c:pt>
                <c:pt idx="379">
                  <c:v>-2.5054559999261983E-2</c:v>
                </c:pt>
                <c:pt idx="380">
                  <c:v>-2.6345439997385256E-2</c:v>
                </c:pt>
                <c:pt idx="381">
                  <c:v>-2.612087999295909E-2</c:v>
                </c:pt>
                <c:pt idx="382">
                  <c:v>-2.6090879997354932E-2</c:v>
                </c:pt>
                <c:pt idx="383">
                  <c:v>-2.6020879995485302E-2</c:v>
                </c:pt>
                <c:pt idx="384">
                  <c:v>-2.6020879995485302E-2</c:v>
                </c:pt>
                <c:pt idx="385">
                  <c:v>-2.5990879992605187E-2</c:v>
                </c:pt>
                <c:pt idx="386">
                  <c:v>-2.5990879992605187E-2</c:v>
                </c:pt>
                <c:pt idx="387">
                  <c:v>-2.5377439997100737E-2</c:v>
                </c:pt>
                <c:pt idx="388">
                  <c:v>-2.5877920001221355E-2</c:v>
                </c:pt>
                <c:pt idx="389">
                  <c:v>-2.6356479997048154E-2</c:v>
                </c:pt>
                <c:pt idx="390">
                  <c:v>-2.34063999960199E-2</c:v>
                </c:pt>
                <c:pt idx="391">
                  <c:v>-2.6189439995505381E-2</c:v>
                </c:pt>
                <c:pt idx="392">
                  <c:v>-2.2339359995385166E-2</c:v>
                </c:pt>
                <c:pt idx="393">
                  <c:v>-2.513632000045618E-2</c:v>
                </c:pt>
                <c:pt idx="394">
                  <c:v>-2.835983999830205E-2</c:v>
                </c:pt>
                <c:pt idx="395">
                  <c:v>-2.5103679996391293E-2</c:v>
                </c:pt>
                <c:pt idx="396">
                  <c:v>-2.5511039995762985E-2</c:v>
                </c:pt>
                <c:pt idx="397">
                  <c:v>-2.5385280001501087E-2</c:v>
                </c:pt>
                <c:pt idx="398">
                  <c:v>-2.5198559997079428E-2</c:v>
                </c:pt>
                <c:pt idx="399">
                  <c:v>-2.5372799995238893E-2</c:v>
                </c:pt>
                <c:pt idx="400">
                  <c:v>-2.6447039999766275E-2</c:v>
                </c:pt>
                <c:pt idx="408">
                  <c:v>-2.5590559998818208E-2</c:v>
                </c:pt>
                <c:pt idx="412">
                  <c:v>-2.4549599998863414E-2</c:v>
                </c:pt>
                <c:pt idx="413">
                  <c:v>-2.3849599994719028E-2</c:v>
                </c:pt>
                <c:pt idx="414">
                  <c:v>-2.284959999815328E-2</c:v>
                </c:pt>
                <c:pt idx="415">
                  <c:v>-2.284959999815328E-2</c:v>
                </c:pt>
                <c:pt idx="416">
                  <c:v>-2.5923839995812159E-2</c:v>
                </c:pt>
                <c:pt idx="417">
                  <c:v>-2.4323839999851771E-2</c:v>
                </c:pt>
                <c:pt idx="418">
                  <c:v>-2.4700959991605487E-2</c:v>
                </c:pt>
                <c:pt idx="419">
                  <c:v>-2.5347839997266419E-2</c:v>
                </c:pt>
                <c:pt idx="425">
                  <c:v>-2.5329279997095E-2</c:v>
                </c:pt>
                <c:pt idx="427">
                  <c:v>-2.5549919999320991E-2</c:v>
                </c:pt>
                <c:pt idx="428">
                  <c:v>-2.5586559997464065E-2</c:v>
                </c:pt>
                <c:pt idx="430">
                  <c:v>-2.5216479996743146E-2</c:v>
                </c:pt>
                <c:pt idx="434">
                  <c:v>-2.3717919997579884E-2</c:v>
                </c:pt>
                <c:pt idx="438">
                  <c:v>-2.533440000115661E-2</c:v>
                </c:pt>
                <c:pt idx="439">
                  <c:v>-2.4057119990175124E-2</c:v>
                </c:pt>
                <c:pt idx="451">
                  <c:v>-2.3502399999415502E-2</c:v>
                </c:pt>
                <c:pt idx="459">
                  <c:v>-2.5237119996745605E-2</c:v>
                </c:pt>
                <c:pt idx="462">
                  <c:v>-2.3977759992703795E-2</c:v>
                </c:pt>
                <c:pt idx="466">
                  <c:v>-2.4651840001752134E-2</c:v>
                </c:pt>
                <c:pt idx="468">
                  <c:v>-2.5213920001988299E-2</c:v>
                </c:pt>
                <c:pt idx="469">
                  <c:v>-2.4888159998226911E-2</c:v>
                </c:pt>
                <c:pt idx="491">
                  <c:v>-2.4841439997544512E-2</c:v>
                </c:pt>
                <c:pt idx="492">
                  <c:v>-2.4791440002445597E-2</c:v>
                </c:pt>
                <c:pt idx="493">
                  <c:v>-2.4691439997695852E-2</c:v>
                </c:pt>
                <c:pt idx="494">
                  <c:v>-2.4641440002596937E-2</c:v>
                </c:pt>
                <c:pt idx="495">
                  <c:v>-2.4541439997847192E-2</c:v>
                </c:pt>
                <c:pt idx="496">
                  <c:v>-2.4491440002748277E-2</c:v>
                </c:pt>
                <c:pt idx="497">
                  <c:v>-2.6023679994978011E-2</c:v>
                </c:pt>
                <c:pt idx="498">
                  <c:v>-2.6023679994978011E-2</c:v>
                </c:pt>
                <c:pt idx="506">
                  <c:v>-2.5518880000163335E-2</c:v>
                </c:pt>
                <c:pt idx="507">
                  <c:v>-2.5518880000163335E-2</c:v>
                </c:pt>
                <c:pt idx="508">
                  <c:v>-2.6109760001418181E-2</c:v>
                </c:pt>
                <c:pt idx="516">
                  <c:v>-2.4976159998914227E-2</c:v>
                </c:pt>
                <c:pt idx="517">
                  <c:v>-2.4976159998914227E-2</c:v>
                </c:pt>
                <c:pt idx="530">
                  <c:v>-2.6140799993299879E-2</c:v>
                </c:pt>
                <c:pt idx="531">
                  <c:v>-2.5478560004557949E-2</c:v>
                </c:pt>
                <c:pt idx="532">
                  <c:v>-2.5752800000191201E-2</c:v>
                </c:pt>
                <c:pt idx="533">
                  <c:v>-2.5526879995595664E-2</c:v>
                </c:pt>
                <c:pt idx="534">
                  <c:v>-2.5526879995595664E-2</c:v>
                </c:pt>
                <c:pt idx="535">
                  <c:v>-2.6131199992960319E-2</c:v>
                </c:pt>
                <c:pt idx="536">
                  <c:v>-2.5718719996802974E-2</c:v>
                </c:pt>
                <c:pt idx="537">
                  <c:v>-2.6989919992047362E-2</c:v>
                </c:pt>
                <c:pt idx="538">
                  <c:v>-2.6914079993730411E-2</c:v>
                </c:pt>
                <c:pt idx="539">
                  <c:v>-2.6137759996345267E-2</c:v>
                </c:pt>
                <c:pt idx="540">
                  <c:v>-2.6917759998468682E-2</c:v>
                </c:pt>
                <c:pt idx="541">
                  <c:v>-2.7299519992084242E-2</c:v>
                </c:pt>
                <c:pt idx="542">
                  <c:v>-2.6658559996576514E-2</c:v>
                </c:pt>
                <c:pt idx="543">
                  <c:v>-2.6646079997590277E-2</c:v>
                </c:pt>
                <c:pt idx="544">
                  <c:v>-2.7359519997844473E-2</c:v>
                </c:pt>
                <c:pt idx="545">
                  <c:v>-2.5433759998122696E-2</c:v>
                </c:pt>
                <c:pt idx="546">
                  <c:v>-2.5804959994275123E-2</c:v>
                </c:pt>
                <c:pt idx="547">
                  <c:v>-2.5754959999176208E-2</c:v>
                </c:pt>
                <c:pt idx="549">
                  <c:v>-2.8975839995837305E-2</c:v>
                </c:pt>
                <c:pt idx="550">
                  <c:v>-2.8955839996342547E-2</c:v>
                </c:pt>
                <c:pt idx="551">
                  <c:v>-2.8029679997416679E-2</c:v>
                </c:pt>
                <c:pt idx="552">
                  <c:v>-2.7999680001812521E-2</c:v>
                </c:pt>
                <c:pt idx="553">
                  <c:v>-2.987008000491187E-2</c:v>
                </c:pt>
                <c:pt idx="554">
                  <c:v>-2.9840080002031755E-2</c:v>
                </c:pt>
                <c:pt idx="555">
                  <c:v>-3.0462560003797989E-2</c:v>
                </c:pt>
                <c:pt idx="556">
                  <c:v>-3.0904799998097587E-2</c:v>
                </c:pt>
                <c:pt idx="557">
                  <c:v>-3.0792479999945499E-2</c:v>
                </c:pt>
                <c:pt idx="558">
                  <c:v>-3.0792479999945499E-2</c:v>
                </c:pt>
                <c:pt idx="559">
                  <c:v>-3.1187839995254762E-2</c:v>
                </c:pt>
                <c:pt idx="560">
                  <c:v>-3.0378559997188859E-2</c:v>
                </c:pt>
                <c:pt idx="561">
                  <c:v>-3.0378559997188859E-2</c:v>
                </c:pt>
                <c:pt idx="562">
                  <c:v>-3.0945919999794569E-2</c:v>
                </c:pt>
                <c:pt idx="563">
                  <c:v>-3.0862079998769332E-2</c:v>
                </c:pt>
                <c:pt idx="564">
                  <c:v>-3.1761919999553356E-2</c:v>
                </c:pt>
                <c:pt idx="565">
                  <c:v>-3.2225439994363114E-2</c:v>
                </c:pt>
                <c:pt idx="566">
                  <c:v>-3.2726719997299369E-2</c:v>
                </c:pt>
                <c:pt idx="567">
                  <c:v>-3.2144799995876383E-2</c:v>
                </c:pt>
                <c:pt idx="568">
                  <c:v>-3.104479999456089E-2</c:v>
                </c:pt>
                <c:pt idx="569">
                  <c:v>-3.2141600000613835E-2</c:v>
                </c:pt>
                <c:pt idx="570">
                  <c:v>-3.2939999997324776E-2</c:v>
                </c:pt>
                <c:pt idx="571">
                  <c:v>-3.3877440000651404E-2</c:v>
                </c:pt>
                <c:pt idx="572">
                  <c:v>-3.1918239998049103E-2</c:v>
                </c:pt>
                <c:pt idx="573">
                  <c:v>-3.199247999873478E-2</c:v>
                </c:pt>
                <c:pt idx="574">
                  <c:v>-3.3748000001651235E-2</c:v>
                </c:pt>
                <c:pt idx="575">
                  <c:v>-3.5012640000786632E-2</c:v>
                </c:pt>
                <c:pt idx="576">
                  <c:v>-3.4211040001537185E-2</c:v>
                </c:pt>
                <c:pt idx="577">
                  <c:v>-3.3842559998447541E-2</c:v>
                </c:pt>
                <c:pt idx="578">
                  <c:v>-3.3916799999133218E-2</c:v>
                </c:pt>
                <c:pt idx="579">
                  <c:v>-3.4095519993570633E-2</c:v>
                </c:pt>
                <c:pt idx="580">
                  <c:v>-3.4279999992577359E-2</c:v>
                </c:pt>
                <c:pt idx="581">
                  <c:v>-3.6342079998576082E-2</c:v>
                </c:pt>
                <c:pt idx="582">
                  <c:v>-3.4142079995945096E-2</c:v>
                </c:pt>
                <c:pt idx="583">
                  <c:v>-3.4440479998011142E-2</c:v>
                </c:pt>
                <c:pt idx="584">
                  <c:v>-3.5778879995632451E-2</c:v>
                </c:pt>
                <c:pt idx="585">
                  <c:v>-3.5953279992099851E-2</c:v>
                </c:pt>
                <c:pt idx="586">
                  <c:v>-3.6331839997728821E-2</c:v>
                </c:pt>
                <c:pt idx="587">
                  <c:v>-3.7014719993749168E-2</c:v>
                </c:pt>
                <c:pt idx="588">
                  <c:v>-3.5849439998855814E-2</c:v>
                </c:pt>
                <c:pt idx="589">
                  <c:v>-3.7023680000856984E-2</c:v>
                </c:pt>
                <c:pt idx="590">
                  <c:v>-3.6761280003702268E-2</c:v>
                </c:pt>
                <c:pt idx="591">
                  <c:v>-3.8031839998438954E-2</c:v>
                </c:pt>
                <c:pt idx="592">
                  <c:v>-3.9684159994067159E-2</c:v>
                </c:pt>
                <c:pt idx="593">
                  <c:v>-3.9684159994067159E-2</c:v>
                </c:pt>
                <c:pt idx="594">
                  <c:v>-3.9735519996611401E-2</c:v>
                </c:pt>
                <c:pt idx="595">
                  <c:v>-4.0176159993279725E-2</c:v>
                </c:pt>
                <c:pt idx="596">
                  <c:v>-3.9696479994745459E-2</c:v>
                </c:pt>
                <c:pt idx="597">
                  <c:v>-4.2923199995129835E-2</c:v>
                </c:pt>
                <c:pt idx="598">
                  <c:v>-4.2912479999358766E-2</c:v>
                </c:pt>
                <c:pt idx="599">
                  <c:v>-4.3800159990496468E-2</c:v>
                </c:pt>
                <c:pt idx="600">
                  <c:v>-4.3431679994682781E-2</c:v>
                </c:pt>
                <c:pt idx="601">
                  <c:v>-4.4901119996211492E-2</c:v>
                </c:pt>
                <c:pt idx="602">
                  <c:v>-4.7287839995988179E-2</c:v>
                </c:pt>
                <c:pt idx="603">
                  <c:v>-4.835087999526877E-2</c:v>
                </c:pt>
                <c:pt idx="604">
                  <c:v>-4.7124639997491613E-2</c:v>
                </c:pt>
                <c:pt idx="605">
                  <c:v>-5.088511999201728E-2</c:v>
                </c:pt>
                <c:pt idx="606">
                  <c:v>-4.8285119992215186E-2</c:v>
                </c:pt>
                <c:pt idx="607">
                  <c:v>-4.8427360001369379E-2</c:v>
                </c:pt>
                <c:pt idx="608">
                  <c:v>-4.8524159996304661E-2</c:v>
                </c:pt>
                <c:pt idx="609">
                  <c:v>-4.5151199999963865E-2</c:v>
                </c:pt>
                <c:pt idx="610">
                  <c:v>-4.816479999863077E-2</c:v>
                </c:pt>
                <c:pt idx="611">
                  <c:v>-4.9301120001473464E-2</c:v>
                </c:pt>
                <c:pt idx="612">
                  <c:v>-5.1740160000917967E-2</c:v>
                </c:pt>
                <c:pt idx="613">
                  <c:v>-5.2583999997295905E-2</c:v>
                </c:pt>
                <c:pt idx="614">
                  <c:v>-5.3839519998291507E-2</c:v>
                </c:pt>
                <c:pt idx="615">
                  <c:v>-6.4062239995109849E-2</c:v>
                </c:pt>
                <c:pt idx="616">
                  <c:v>-5.2985599999374244E-2</c:v>
                </c:pt>
                <c:pt idx="617">
                  <c:v>-5.250656000134768E-2</c:v>
                </c:pt>
                <c:pt idx="618">
                  <c:v>-5.3550240001641214E-2</c:v>
                </c:pt>
                <c:pt idx="619">
                  <c:v>-5.5904799992276821E-2</c:v>
                </c:pt>
                <c:pt idx="620">
                  <c:v>-5.6573759997263551E-2</c:v>
                </c:pt>
                <c:pt idx="621">
                  <c:v>-5.8046400001330767E-2</c:v>
                </c:pt>
                <c:pt idx="622">
                  <c:v>-6.4231679796648677E-2</c:v>
                </c:pt>
                <c:pt idx="623">
                  <c:v>-6.1896639999758918E-2</c:v>
                </c:pt>
                <c:pt idx="624">
                  <c:v>-6.1702079998212866E-2</c:v>
                </c:pt>
                <c:pt idx="625">
                  <c:v>-6.2620159995276481E-2</c:v>
                </c:pt>
                <c:pt idx="626">
                  <c:v>-6.1236800000187941E-2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68-41EF-8C96-B6319700D9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plus>
            <c:min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2.0000000000000001E-4</c:v>
                  </c:pt>
                  <c:pt idx="372">
                    <c:v>2.9999999999999997E-4</c:v>
                  </c:pt>
                  <c:pt idx="373">
                    <c:v>2.0000000000000001E-4</c:v>
                  </c:pt>
                  <c:pt idx="374">
                    <c:v>1E-4</c:v>
                  </c:pt>
                  <c:pt idx="375">
                    <c:v>1E-4</c:v>
                  </c:pt>
                  <c:pt idx="376">
                    <c:v>5.0000000000000001E-4</c:v>
                  </c:pt>
                  <c:pt idx="377">
                    <c:v>0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4.0000000000000002E-4</c:v>
                  </c:pt>
                  <c:pt idx="381">
                    <c:v>1E-4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2.0000000000000001E-4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1E-4</c:v>
                  </c:pt>
                  <c:pt idx="389">
                    <c:v>1E-4</c:v>
                  </c:pt>
                  <c:pt idx="390">
                    <c:v>4.0000000000000002E-4</c:v>
                  </c:pt>
                  <c:pt idx="391">
                    <c:v>0</c:v>
                  </c:pt>
                  <c:pt idx="392">
                    <c:v>5.0000000000000001E-4</c:v>
                  </c:pt>
                  <c:pt idx="393">
                    <c:v>1E-4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2.0000000000000001E-4</c:v>
                  </c:pt>
                  <c:pt idx="403">
                    <c:v>2.9999999999999997E-4</c:v>
                  </c:pt>
                  <c:pt idx="404">
                    <c:v>1E-4</c:v>
                  </c:pt>
                  <c:pt idx="405">
                    <c:v>2.9999999999999997E-4</c:v>
                  </c:pt>
                  <c:pt idx="406">
                    <c:v>2.9999999999999997E-4</c:v>
                  </c:pt>
                  <c:pt idx="407">
                    <c:v>4.0000000000000002E-4</c:v>
                  </c:pt>
                  <c:pt idx="408">
                    <c:v>2.0000000000000001E-4</c:v>
                  </c:pt>
                  <c:pt idx="409">
                    <c:v>2.9999999999999997E-4</c:v>
                  </c:pt>
                  <c:pt idx="410">
                    <c:v>2.9999999999999997E-4</c:v>
                  </c:pt>
                  <c:pt idx="411">
                    <c:v>4.0000000000000002E-4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1E-4</c:v>
                  </c:pt>
                  <c:pt idx="419">
                    <c:v>3.0000000000000001E-3</c:v>
                  </c:pt>
                  <c:pt idx="420">
                    <c:v>5.0000000000000001E-4</c:v>
                  </c:pt>
                  <c:pt idx="421">
                    <c:v>2.0000000000000001E-4</c:v>
                  </c:pt>
                  <c:pt idx="422">
                    <c:v>2.0000000000000001E-4</c:v>
                  </c:pt>
                  <c:pt idx="423">
                    <c:v>2.9999999999999997E-4</c:v>
                  </c:pt>
                  <c:pt idx="424">
                    <c:v>2.9999999999999997E-4</c:v>
                  </c:pt>
                  <c:pt idx="425">
                    <c:v>1E-4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2.9999999999999997E-4</c:v>
                  </c:pt>
                  <c:pt idx="430">
                    <c:v>0</c:v>
                  </c:pt>
                  <c:pt idx="431">
                    <c:v>2.9999999999999997E-4</c:v>
                  </c:pt>
                  <c:pt idx="432">
                    <c:v>2.9999999999999997E-4</c:v>
                  </c:pt>
                  <c:pt idx="433">
                    <c:v>2.9999999999999997E-4</c:v>
                  </c:pt>
                  <c:pt idx="434">
                    <c:v>2.0000000000000001E-4</c:v>
                  </c:pt>
                  <c:pt idx="435">
                    <c:v>2.9999999999999997E-4</c:v>
                  </c:pt>
                  <c:pt idx="436">
                    <c:v>2.9999999999999997E-4</c:v>
                  </c:pt>
                  <c:pt idx="437">
                    <c:v>5.0000000000000001E-4</c:v>
                  </c:pt>
                  <c:pt idx="438">
                    <c:v>5.0000000000000001E-4</c:v>
                  </c:pt>
                  <c:pt idx="439">
                    <c:v>5.9999999999999995E-4</c:v>
                  </c:pt>
                  <c:pt idx="440">
                    <c:v>8.9999999999999998E-4</c:v>
                  </c:pt>
                  <c:pt idx="441">
                    <c:v>2.9999999999999997E-4</c:v>
                  </c:pt>
                  <c:pt idx="442">
                    <c:v>2.0000000000000001E-4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4.0000000000000002E-4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2.0000000000000001E-4</c:v>
                  </c:pt>
                  <c:pt idx="452">
                    <c:v>2.0000000000000001E-4</c:v>
                  </c:pt>
                  <c:pt idx="453">
                    <c:v>2.9999999999999997E-4</c:v>
                  </c:pt>
                  <c:pt idx="454">
                    <c:v>2.9999999999999997E-4</c:v>
                  </c:pt>
                  <c:pt idx="455">
                    <c:v>2.9999999999999997E-4</c:v>
                  </c:pt>
                  <c:pt idx="456">
                    <c:v>2.0000000000000001E-4</c:v>
                  </c:pt>
                  <c:pt idx="457">
                    <c:v>1E-4</c:v>
                  </c:pt>
                  <c:pt idx="458">
                    <c:v>2.9999999999999997E-4</c:v>
                  </c:pt>
                  <c:pt idx="459">
                    <c:v>2.0000000000000001E-4</c:v>
                  </c:pt>
                  <c:pt idx="460">
                    <c:v>2.9999999999999997E-4</c:v>
                  </c:pt>
                  <c:pt idx="461">
                    <c:v>5.0000000000000001E-4</c:v>
                  </c:pt>
                  <c:pt idx="462">
                    <c:v>1E-4</c:v>
                  </c:pt>
                  <c:pt idx="463">
                    <c:v>4.0000000000000002E-4</c:v>
                  </c:pt>
                  <c:pt idx="464">
                    <c:v>2.0000000000000001E-4</c:v>
                  </c:pt>
                  <c:pt idx="465">
                    <c:v>2.9999999999999997E-4</c:v>
                  </c:pt>
                  <c:pt idx="466">
                    <c:v>0</c:v>
                  </c:pt>
                  <c:pt idx="467">
                    <c:v>4.0000000000000002E-4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5.0000000000000001E-4</c:v>
                  </c:pt>
                  <c:pt idx="471">
                    <c:v>2.0000000000000001E-4</c:v>
                  </c:pt>
                  <c:pt idx="472">
                    <c:v>2.9999999999999997E-4</c:v>
                  </c:pt>
                  <c:pt idx="473">
                    <c:v>4.0000000000000002E-4</c:v>
                  </c:pt>
                  <c:pt idx="474">
                    <c:v>1.1999999999999999E-3</c:v>
                  </c:pt>
                  <c:pt idx="475">
                    <c:v>2.0000000000000001E-4</c:v>
                  </c:pt>
                  <c:pt idx="476">
                    <c:v>4.0000000000000002E-4</c:v>
                  </c:pt>
                  <c:pt idx="477">
                    <c:v>2.0000000000000001E-4</c:v>
                  </c:pt>
                  <c:pt idx="478">
                    <c:v>2.0000000000000001E-4</c:v>
                  </c:pt>
                  <c:pt idx="479">
                    <c:v>2.9999999999999997E-4</c:v>
                  </c:pt>
                  <c:pt idx="480">
                    <c:v>5.0000000000000001E-4</c:v>
                  </c:pt>
                  <c:pt idx="481">
                    <c:v>2.0000000000000001E-4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0</c:v>
                  </c:pt>
                  <c:pt idx="485">
                    <c:v>2.9999999999999997E-4</c:v>
                  </c:pt>
                  <c:pt idx="486">
                    <c:v>2.9999999999999997E-4</c:v>
                  </c:pt>
                  <c:pt idx="487">
                    <c:v>2.0000000000000001E-4</c:v>
                  </c:pt>
                  <c:pt idx="488">
                    <c:v>5.0000000000000001E-4</c:v>
                  </c:pt>
                  <c:pt idx="489">
                    <c:v>2.9999999999999997E-4</c:v>
                  </c:pt>
                  <c:pt idx="490">
                    <c:v>5.0000000000000001E-4</c:v>
                  </c:pt>
                  <c:pt idx="491">
                    <c:v>0</c:v>
                  </c:pt>
                  <c:pt idx="492">
                    <c:v>2.9999999999999997E-4</c:v>
                  </c:pt>
                  <c:pt idx="493">
                    <c:v>4.0000000000000002E-4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5.9999999999999995E-4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2.0000000000000001E-4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2.9999999999999997E-4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2.0000000000000001E-4</c:v>
                  </c:pt>
                  <c:pt idx="508">
                    <c:v>2.0000000000000001E-4</c:v>
                  </c:pt>
                  <c:pt idx="509">
                    <c:v>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2.9999999999999997E-4</c:v>
                  </c:pt>
                  <c:pt idx="515">
                    <c:v>2.0000000000000001E-4</c:v>
                  </c:pt>
                  <c:pt idx="516">
                    <c:v>1E-4</c:v>
                  </c:pt>
                  <c:pt idx="517">
                    <c:v>1E-4</c:v>
                  </c:pt>
                  <c:pt idx="518">
                    <c:v>2.0000000000000001E-4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2.9999999999999997E-4</c:v>
                  </c:pt>
                  <c:pt idx="523">
                    <c:v>2.9999999999999997E-4</c:v>
                  </c:pt>
                  <c:pt idx="524">
                    <c:v>2.9999999999999997E-4</c:v>
                  </c:pt>
                  <c:pt idx="525">
                    <c:v>2.0000000000000001E-4</c:v>
                  </c:pt>
                  <c:pt idx="526">
                    <c:v>0</c:v>
                  </c:pt>
                  <c:pt idx="527">
                    <c:v>2.0000000000000001E-4</c:v>
                  </c:pt>
                  <c:pt idx="528">
                    <c:v>2.0000000000000001E-4</c:v>
                  </c:pt>
                  <c:pt idx="529">
                    <c:v>2.9999999999999997E-4</c:v>
                  </c:pt>
                  <c:pt idx="530">
                    <c:v>2E-3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1E-4</c:v>
                  </c:pt>
                  <c:pt idx="534">
                    <c:v>1E-4</c:v>
                  </c:pt>
                  <c:pt idx="535">
                    <c:v>1E-4</c:v>
                  </c:pt>
                  <c:pt idx="536">
                    <c:v>4.0000000000000002E-4</c:v>
                  </c:pt>
                  <c:pt idx="537">
                    <c:v>2.0000000000000001E-4</c:v>
                  </c:pt>
                  <c:pt idx="538">
                    <c:v>1E-4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2.0000000000000001E-4</c:v>
                  </c:pt>
                  <c:pt idx="543">
                    <c:v>1E-4</c:v>
                  </c:pt>
                  <c:pt idx="544">
                    <c:v>0</c:v>
                  </c:pt>
                  <c:pt idx="545">
                    <c:v>3.0000000000000003E-4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2.9999999999999997E-4</c:v>
                  </c:pt>
                  <c:pt idx="550">
                    <c:v>0</c:v>
                  </c:pt>
                  <c:pt idx="551">
                    <c:v>4.0000000000000002E-4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4.0000000000000002E-4</c:v>
                  </c:pt>
                  <c:pt idx="555">
                    <c:v>2.9999999999999997E-4</c:v>
                  </c:pt>
                  <c:pt idx="556">
                    <c:v>2.0000000000000001E-4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5.0000000000000001E-4</c:v>
                  </c:pt>
                  <c:pt idx="560">
                    <c:v>1E-4</c:v>
                  </c:pt>
                  <c:pt idx="561">
                    <c:v>1E-4</c:v>
                  </c:pt>
                  <c:pt idx="562">
                    <c:v>1E-4</c:v>
                  </c:pt>
                  <c:pt idx="563">
                    <c:v>2.0000000000000001E-4</c:v>
                  </c:pt>
                  <c:pt idx="564">
                    <c:v>1E-4</c:v>
                  </c:pt>
                  <c:pt idx="565">
                    <c:v>0</c:v>
                  </c:pt>
                  <c:pt idx="566">
                    <c:v>2E-3</c:v>
                  </c:pt>
                  <c:pt idx="567">
                    <c:v>1E-4</c:v>
                  </c:pt>
                  <c:pt idx="568">
                    <c:v>1E-3</c:v>
                  </c:pt>
                  <c:pt idx="569">
                    <c:v>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2.0999999999999999E-3</c:v>
                  </c:pt>
                  <c:pt idx="573">
                    <c:v>1.9E-3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1E-4</c:v>
                  </c:pt>
                  <c:pt idx="577">
                    <c:v>1E-4</c:v>
                  </c:pt>
                  <c:pt idx="578">
                    <c:v>2.9999999999999997E-4</c:v>
                  </c:pt>
                  <c:pt idx="579">
                    <c:v>1E-4</c:v>
                  </c:pt>
                  <c:pt idx="580">
                    <c:v>1E-4</c:v>
                  </c:pt>
                  <c:pt idx="581">
                    <c:v>2.0000000000000001E-4</c:v>
                  </c:pt>
                  <c:pt idx="582">
                    <c:v>1E-4</c:v>
                  </c:pt>
                  <c:pt idx="583">
                    <c:v>2.0000000000000001E-4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2.0000000000000001E-4</c:v>
                  </c:pt>
                  <c:pt idx="588">
                    <c:v>1E-4</c:v>
                  </c:pt>
                  <c:pt idx="589">
                    <c:v>0</c:v>
                  </c:pt>
                  <c:pt idx="590">
                    <c:v>1E-4</c:v>
                  </c:pt>
                  <c:pt idx="591">
                    <c:v>1E-4</c:v>
                  </c:pt>
                  <c:pt idx="592">
                    <c:v>2.9999999999999997E-4</c:v>
                  </c:pt>
                  <c:pt idx="593">
                    <c:v>2.9999999999999997E-4</c:v>
                  </c:pt>
                  <c:pt idx="594">
                    <c:v>1E-4</c:v>
                  </c:pt>
                  <c:pt idx="595">
                    <c:v>1E-4</c:v>
                  </c:pt>
                  <c:pt idx="596">
                    <c:v>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2.0000000000000001E-4</c:v>
                  </c:pt>
                  <c:pt idx="602">
                    <c:v>1E-4</c:v>
                  </c:pt>
                  <c:pt idx="603">
                    <c:v>1E-4</c:v>
                  </c:pt>
                  <c:pt idx="604">
                    <c:v>5.9999999999999995E-4</c:v>
                  </c:pt>
                  <c:pt idx="605">
                    <c:v>2.0000000000000001E-4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0</c:v>
                  </c:pt>
                  <c:pt idx="610">
                    <c:v>2.9999999999999997E-4</c:v>
                  </c:pt>
                  <c:pt idx="611">
                    <c:v>2.0000000000000001E-4</c:v>
                  </c:pt>
                  <c:pt idx="612">
                    <c:v>1E-4</c:v>
                  </c:pt>
                  <c:pt idx="613">
                    <c:v>1E-4</c:v>
                  </c:pt>
                  <c:pt idx="614">
                    <c:v>1E-4</c:v>
                  </c:pt>
                  <c:pt idx="615">
                    <c:v>2.0000000000000001E-4</c:v>
                  </c:pt>
                  <c:pt idx="616">
                    <c:v>2.9999999999999997E-4</c:v>
                  </c:pt>
                  <c:pt idx="617">
                    <c:v>1E-4</c:v>
                  </c:pt>
                  <c:pt idx="618">
                    <c:v>1E-4</c:v>
                  </c:pt>
                  <c:pt idx="619">
                    <c:v>2.0000000000000001E-4</c:v>
                  </c:pt>
                  <c:pt idx="620">
                    <c:v>2.9999999999999997E-4</c:v>
                  </c:pt>
                  <c:pt idx="621">
                    <c:v>1E-4</c:v>
                  </c:pt>
                  <c:pt idx="622">
                    <c:v>2.0000000000000001E-4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  <c:pt idx="330">
                  <c:v>-2.7319359782268293E-2</c:v>
                </c:pt>
                <c:pt idx="331">
                  <c:v>-2.7064800080552232E-2</c:v>
                </c:pt>
                <c:pt idx="332">
                  <c:v>-2.6617759896907955E-2</c:v>
                </c:pt>
                <c:pt idx="333">
                  <c:v>-2.6063199773489032E-2</c:v>
                </c:pt>
                <c:pt idx="334">
                  <c:v>-2.6408639991132077E-2</c:v>
                </c:pt>
                <c:pt idx="335">
                  <c:v>-2.6954079861752689E-2</c:v>
                </c:pt>
                <c:pt idx="336">
                  <c:v>-2.6299519915482961E-2</c:v>
                </c:pt>
                <c:pt idx="338">
                  <c:v>-2.6287199842045084E-2</c:v>
                </c:pt>
                <c:pt idx="342">
                  <c:v>-2.6462559835636057E-2</c:v>
                </c:pt>
                <c:pt idx="343">
                  <c:v>-2.6306399820896331E-2</c:v>
                </c:pt>
                <c:pt idx="346">
                  <c:v>-2.6112320119864307E-2</c:v>
                </c:pt>
                <c:pt idx="347">
                  <c:v>-2.6683520132792182E-2</c:v>
                </c:pt>
                <c:pt idx="348">
                  <c:v>-2.6228959839500021E-2</c:v>
                </c:pt>
                <c:pt idx="349">
                  <c:v>-2.5674400181742385E-2</c:v>
                </c:pt>
                <c:pt idx="350">
                  <c:v>-2.6348639788920991E-2</c:v>
                </c:pt>
                <c:pt idx="351">
                  <c:v>-2.6219840059638955E-2</c:v>
                </c:pt>
                <c:pt idx="352">
                  <c:v>-2.6718239998444915E-2</c:v>
                </c:pt>
                <c:pt idx="353">
                  <c:v>-2.6463679831067566E-2</c:v>
                </c:pt>
                <c:pt idx="355">
                  <c:v>-2.6769600211991929E-2</c:v>
                </c:pt>
                <c:pt idx="356">
                  <c:v>-2.622256019822089E-2</c:v>
                </c:pt>
                <c:pt idx="357">
                  <c:v>-2.6267999986885116E-2</c:v>
                </c:pt>
                <c:pt idx="358">
                  <c:v>-2.6213439952698536E-2</c:v>
                </c:pt>
                <c:pt idx="359">
                  <c:v>-2.6287680113455281E-2</c:v>
                </c:pt>
                <c:pt idx="363">
                  <c:v>-2.6799520113854669E-2</c:v>
                </c:pt>
                <c:pt idx="364">
                  <c:v>-2.5944960041670129E-2</c:v>
                </c:pt>
                <c:pt idx="366">
                  <c:v>-2.6481280132429674E-2</c:v>
                </c:pt>
                <c:pt idx="367">
                  <c:v>-2.5643359942478128E-2</c:v>
                </c:pt>
                <c:pt idx="401">
                  <c:v>-2.4119680165313184E-2</c:v>
                </c:pt>
                <c:pt idx="402">
                  <c:v>-2.4565120205807034E-2</c:v>
                </c:pt>
                <c:pt idx="403">
                  <c:v>-2.4710559824598022E-2</c:v>
                </c:pt>
                <c:pt idx="404">
                  <c:v>-2.5963520012737717E-2</c:v>
                </c:pt>
                <c:pt idx="405">
                  <c:v>-2.4516480130841956E-2</c:v>
                </c:pt>
                <c:pt idx="406">
                  <c:v>-2.4961920171335805E-2</c:v>
                </c:pt>
                <c:pt idx="407">
                  <c:v>-2.4407360047916882E-2</c:v>
                </c:pt>
                <c:pt idx="409">
                  <c:v>-2.4458719803078566E-2</c:v>
                </c:pt>
                <c:pt idx="410">
                  <c:v>-2.4604159887530841E-2</c:v>
                </c:pt>
                <c:pt idx="411">
                  <c:v>-2.4949600105173886E-2</c:v>
                </c:pt>
                <c:pt idx="420">
                  <c:v>-2.4497759957739618E-2</c:v>
                </c:pt>
                <c:pt idx="421">
                  <c:v>-2.4788640133920126E-2</c:v>
                </c:pt>
                <c:pt idx="422">
                  <c:v>-2.5832479943346698E-2</c:v>
                </c:pt>
                <c:pt idx="423">
                  <c:v>-2.4576319934567437E-2</c:v>
                </c:pt>
                <c:pt idx="424">
                  <c:v>-2.4967199940874707E-2</c:v>
                </c:pt>
                <c:pt idx="426">
                  <c:v>-2.5574719955329783E-2</c:v>
                </c:pt>
                <c:pt idx="429">
                  <c:v>-2.3845280200475827E-2</c:v>
                </c:pt>
                <c:pt idx="431">
                  <c:v>-2.3681600083364174E-2</c:v>
                </c:pt>
                <c:pt idx="432">
                  <c:v>-2.3927040005219169E-2</c:v>
                </c:pt>
                <c:pt idx="433">
                  <c:v>-2.5043679881491698E-2</c:v>
                </c:pt>
                <c:pt idx="435">
                  <c:v>-2.4689119883987587E-2</c:v>
                </c:pt>
                <c:pt idx="436">
                  <c:v>-2.5270879770687316E-2</c:v>
                </c:pt>
                <c:pt idx="437">
                  <c:v>-2.4560160105465911E-2</c:v>
                </c:pt>
                <c:pt idx="440">
                  <c:v>-2.453136019903468E-2</c:v>
                </c:pt>
                <c:pt idx="441">
                  <c:v>-2.410559981217375E-2</c:v>
                </c:pt>
                <c:pt idx="442">
                  <c:v>-2.5076800069655292E-2</c:v>
                </c:pt>
                <c:pt idx="443">
                  <c:v>-2.4767679868091363E-2</c:v>
                </c:pt>
                <c:pt idx="444">
                  <c:v>-2.5103999832936097E-2</c:v>
                </c:pt>
                <c:pt idx="445">
                  <c:v>-2.4175200058380142E-2</c:v>
                </c:pt>
                <c:pt idx="446">
                  <c:v>-2.4720639936276712E-2</c:v>
                </c:pt>
                <c:pt idx="447">
                  <c:v>-2.3711519985226914E-2</c:v>
                </c:pt>
                <c:pt idx="448">
                  <c:v>-2.508272003615275E-2</c:v>
                </c:pt>
                <c:pt idx="449">
                  <c:v>-2.3356959994998761E-2</c:v>
                </c:pt>
                <c:pt idx="450">
                  <c:v>-2.4428160082607064E-2</c:v>
                </c:pt>
                <c:pt idx="452">
                  <c:v>-2.5319040170870721E-2</c:v>
                </c:pt>
                <c:pt idx="453">
                  <c:v>-2.3881120068836026E-2</c:v>
                </c:pt>
                <c:pt idx="454">
                  <c:v>-2.5255359883885831E-2</c:v>
                </c:pt>
                <c:pt idx="455">
                  <c:v>-2.4326560109329876E-2</c:v>
                </c:pt>
                <c:pt idx="456">
                  <c:v>-2.5000800182169769E-2</c:v>
                </c:pt>
                <c:pt idx="457">
                  <c:v>-2.3172000073827803E-2</c:v>
                </c:pt>
                <c:pt idx="458">
                  <c:v>-2.5246240096748807E-2</c:v>
                </c:pt>
                <c:pt idx="460">
                  <c:v>-2.381423996121157E-2</c:v>
                </c:pt>
                <c:pt idx="461">
                  <c:v>-2.4059679875790607E-2</c:v>
                </c:pt>
                <c:pt idx="463">
                  <c:v>-2.3611040014657192E-2</c:v>
                </c:pt>
                <c:pt idx="464">
                  <c:v>-2.4685279873665422E-2</c:v>
                </c:pt>
                <c:pt idx="465">
                  <c:v>-2.4556480137107428E-2</c:v>
                </c:pt>
                <c:pt idx="467">
                  <c:v>-2.5291200210631359E-2</c:v>
                </c:pt>
                <c:pt idx="470">
                  <c:v>-2.5062400178285316E-2</c:v>
                </c:pt>
                <c:pt idx="471">
                  <c:v>-2.4836639917339198E-2</c:v>
                </c:pt>
                <c:pt idx="472">
                  <c:v>-2.4053279768850189E-2</c:v>
                </c:pt>
                <c:pt idx="473">
                  <c:v>-2.4098720023175701E-2</c:v>
                </c:pt>
                <c:pt idx="474">
                  <c:v>-2.4244160114903934E-2</c:v>
                </c:pt>
                <c:pt idx="475">
                  <c:v>-2.4651680003444199E-2</c:v>
                </c:pt>
                <c:pt idx="476">
                  <c:v>-2.4325919912371319E-2</c:v>
                </c:pt>
                <c:pt idx="477">
                  <c:v>-2.4997120213811286E-2</c:v>
                </c:pt>
                <c:pt idx="478">
                  <c:v>-2.4642560223583132E-2</c:v>
                </c:pt>
                <c:pt idx="479">
                  <c:v>-2.4733439800911583E-2</c:v>
                </c:pt>
                <c:pt idx="480">
                  <c:v>-2.4004640159546398E-2</c:v>
                </c:pt>
                <c:pt idx="481">
                  <c:v>-2.455008003016701E-2</c:v>
                </c:pt>
                <c:pt idx="482">
                  <c:v>-2.4424320065008942E-2</c:v>
                </c:pt>
                <c:pt idx="483">
                  <c:v>-2.3840960042434745E-2</c:v>
                </c:pt>
                <c:pt idx="485">
                  <c:v>-2.4086399957013782E-2</c:v>
                </c:pt>
                <c:pt idx="486">
                  <c:v>-2.433183987159282E-2</c:v>
                </c:pt>
                <c:pt idx="487">
                  <c:v>-2.4177280007279478E-2</c:v>
                </c:pt>
                <c:pt idx="488">
                  <c:v>-2.4022720135690179E-2</c:v>
                </c:pt>
                <c:pt idx="489">
                  <c:v>-2.4221120118454564E-2</c:v>
                </c:pt>
                <c:pt idx="490">
                  <c:v>-2.3725439852569252E-2</c:v>
                </c:pt>
                <c:pt idx="499">
                  <c:v>-2.5766079794266261E-2</c:v>
                </c:pt>
                <c:pt idx="500">
                  <c:v>-2.5911519885994494E-2</c:v>
                </c:pt>
                <c:pt idx="501">
                  <c:v>-2.6156959800573532E-2</c:v>
                </c:pt>
                <c:pt idx="502">
                  <c:v>-2.580239980306942E-2</c:v>
                </c:pt>
                <c:pt idx="503">
                  <c:v>-2.5164480204693973E-2</c:v>
                </c:pt>
                <c:pt idx="504">
                  <c:v>-2.5753760193765629E-2</c:v>
                </c:pt>
                <c:pt idx="505">
                  <c:v>-2.5599199856515042E-2</c:v>
                </c:pt>
                <c:pt idx="509">
                  <c:v>-2.5777760136406869E-2</c:v>
                </c:pt>
                <c:pt idx="510">
                  <c:v>-2.5148959852231201E-2</c:v>
                </c:pt>
                <c:pt idx="511">
                  <c:v>-2.5823199925071094E-2</c:v>
                </c:pt>
                <c:pt idx="512">
                  <c:v>-2.559439989272505E-2</c:v>
                </c:pt>
                <c:pt idx="513">
                  <c:v>-2.6068639839650132E-2</c:v>
                </c:pt>
                <c:pt idx="514">
                  <c:v>-2.5539839858538471E-2</c:v>
                </c:pt>
                <c:pt idx="515">
                  <c:v>-2.5385279986949172E-2</c:v>
                </c:pt>
                <c:pt idx="518">
                  <c:v>-2.5221599869837519E-2</c:v>
                </c:pt>
                <c:pt idx="519">
                  <c:v>-2.5367039954289794E-2</c:v>
                </c:pt>
                <c:pt idx="520">
                  <c:v>-2.6229120136122219E-2</c:v>
                </c:pt>
                <c:pt idx="521">
                  <c:v>-2.607455980614759E-2</c:v>
                </c:pt>
                <c:pt idx="522">
                  <c:v>-2.544575998763321E-2</c:v>
                </c:pt>
                <c:pt idx="523">
                  <c:v>-2.5919999934558291E-2</c:v>
                </c:pt>
                <c:pt idx="524">
                  <c:v>-2.5571359903551638E-2</c:v>
                </c:pt>
                <c:pt idx="525">
                  <c:v>-2.5516799862089101E-2</c:v>
                </c:pt>
                <c:pt idx="527">
                  <c:v>-2.5733439877512865E-2</c:v>
                </c:pt>
                <c:pt idx="528">
                  <c:v>-2.5507680082228035E-2</c:v>
                </c:pt>
                <c:pt idx="529">
                  <c:v>-2.5424320134334266E-2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68-41EF-8C96-B6319700D9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68-41EF-8C96-B6319700D9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68-41EF-8C96-B6319700D979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8.7213799498688238E-2</c:v>
                </c:pt>
                <c:pt idx="36">
                  <c:v>4.3137046730776271E-2</c:v>
                </c:pt>
                <c:pt idx="37">
                  <c:v>4.3137046730776271E-2</c:v>
                </c:pt>
                <c:pt idx="39">
                  <c:v>4.3133114396113517E-2</c:v>
                </c:pt>
                <c:pt idx="40">
                  <c:v>4.3133114396113517E-2</c:v>
                </c:pt>
                <c:pt idx="41">
                  <c:v>4.3059972971386237E-2</c:v>
                </c:pt>
                <c:pt idx="42">
                  <c:v>4.3059972971386237E-2</c:v>
                </c:pt>
                <c:pt idx="43">
                  <c:v>4.1791401809180791E-2</c:v>
                </c:pt>
                <c:pt idx="44">
                  <c:v>4.1791401809180791E-2</c:v>
                </c:pt>
                <c:pt idx="45">
                  <c:v>4.1773313069732108E-2</c:v>
                </c:pt>
                <c:pt idx="46">
                  <c:v>4.1773313069732108E-2</c:v>
                </c:pt>
                <c:pt idx="47">
                  <c:v>4.1768594268136797E-2</c:v>
                </c:pt>
                <c:pt idx="48">
                  <c:v>4.1768594268136797E-2</c:v>
                </c:pt>
                <c:pt idx="49">
                  <c:v>4.1763875466541492E-2</c:v>
                </c:pt>
                <c:pt idx="50">
                  <c:v>4.1763875466541492E-2</c:v>
                </c:pt>
                <c:pt idx="51">
                  <c:v>4.175915666494618E-2</c:v>
                </c:pt>
                <c:pt idx="52">
                  <c:v>4.175915666494618E-2</c:v>
                </c:pt>
                <c:pt idx="53">
                  <c:v>4.1754437863350875E-2</c:v>
                </c:pt>
                <c:pt idx="54">
                  <c:v>4.1754437863350875E-2</c:v>
                </c:pt>
                <c:pt idx="108">
                  <c:v>1.4815586022666975E-2</c:v>
                </c:pt>
                <c:pt idx="138">
                  <c:v>9.4164905307014546E-3</c:v>
                </c:pt>
                <c:pt idx="144">
                  <c:v>7.803446852038487E-3</c:v>
                </c:pt>
                <c:pt idx="145">
                  <c:v>7.803446852038487E-3</c:v>
                </c:pt>
                <c:pt idx="146">
                  <c:v>7.803446852038487E-3</c:v>
                </c:pt>
                <c:pt idx="156">
                  <c:v>4.6780272620791305E-3</c:v>
                </c:pt>
                <c:pt idx="157">
                  <c:v>4.6780272620791305E-3</c:v>
                </c:pt>
                <c:pt idx="177">
                  <c:v>-5.323161660740483E-4</c:v>
                </c:pt>
                <c:pt idx="184">
                  <c:v>-3.4422438165143121E-3</c:v>
                </c:pt>
                <c:pt idx="185">
                  <c:v>-3.7002049703911757E-3</c:v>
                </c:pt>
                <c:pt idx="187">
                  <c:v>-3.7937945353647973E-3</c:v>
                </c:pt>
                <c:pt idx="188">
                  <c:v>-4.150850522743145E-3</c:v>
                </c:pt>
                <c:pt idx="189">
                  <c:v>-4.2153408112123592E-3</c:v>
                </c:pt>
                <c:pt idx="190">
                  <c:v>-4.2845499012768851E-3</c:v>
                </c:pt>
                <c:pt idx="191">
                  <c:v>-4.3490401897460992E-3</c:v>
                </c:pt>
                <c:pt idx="192">
                  <c:v>-5.5562669312125348E-3</c:v>
                </c:pt>
                <c:pt idx="193">
                  <c:v>-7.224363295154107E-3</c:v>
                </c:pt>
                <c:pt idx="194">
                  <c:v>-7.2393061668725792E-3</c:v>
                </c:pt>
                <c:pt idx="195">
                  <c:v>-7.2935723852186329E-3</c:v>
                </c:pt>
                <c:pt idx="196">
                  <c:v>-7.3384010003740632E-3</c:v>
                </c:pt>
                <c:pt idx="197">
                  <c:v>-7.339187467306614E-3</c:v>
                </c:pt>
                <c:pt idx="198">
                  <c:v>-7.4194070944268581E-3</c:v>
                </c:pt>
                <c:pt idx="199">
                  <c:v>-7.4209800282919597E-3</c:v>
                </c:pt>
                <c:pt idx="200">
                  <c:v>-7.4453605032010553E-3</c:v>
                </c:pt>
                <c:pt idx="201">
                  <c:v>-7.6026538897113402E-3</c:v>
                </c:pt>
                <c:pt idx="202">
                  <c:v>-7.7544420076937626E-3</c:v>
                </c:pt>
                <c:pt idx="203">
                  <c:v>-8.5346172047847738E-3</c:v>
                </c:pt>
                <c:pt idx="204">
                  <c:v>-8.8248235028962549E-3</c:v>
                </c:pt>
                <c:pt idx="206">
                  <c:v>-9.0536853802687181E-3</c:v>
                </c:pt>
                <c:pt idx="207">
                  <c:v>-9.0819981898405677E-3</c:v>
                </c:pt>
                <c:pt idx="208">
                  <c:v>-9.1873847588024582E-3</c:v>
                </c:pt>
                <c:pt idx="209">
                  <c:v>-9.2290675062276853E-3</c:v>
                </c:pt>
                <c:pt idx="210">
                  <c:v>-9.2432239110136066E-3</c:v>
                </c:pt>
                <c:pt idx="214">
                  <c:v>-1.059751996886716E-2</c:v>
                </c:pt>
                <c:pt idx="216">
                  <c:v>-1.0702120070896499E-2</c:v>
                </c:pt>
                <c:pt idx="220">
                  <c:v>-1.0771329160961025E-2</c:v>
                </c:pt>
                <c:pt idx="223">
                  <c:v>-1.0860199924339335E-2</c:v>
                </c:pt>
                <c:pt idx="224">
                  <c:v>-1.0892445068573946E-2</c:v>
                </c:pt>
                <c:pt idx="225">
                  <c:v>-1.0934127815999166E-2</c:v>
                </c:pt>
                <c:pt idx="226">
                  <c:v>-1.095693535704316E-2</c:v>
                </c:pt>
                <c:pt idx="227">
                  <c:v>-1.0984461699682459E-2</c:v>
                </c:pt>
                <c:pt idx="228">
                  <c:v>-1.098918050127777E-2</c:v>
                </c:pt>
                <c:pt idx="229">
                  <c:v>-1.1122879879811511E-2</c:v>
                </c:pt>
                <c:pt idx="230">
                  <c:v>-1.2034395054638609E-2</c:v>
                </c:pt>
                <c:pt idx="233">
                  <c:v>-1.2071359000468525E-2</c:v>
                </c:pt>
                <c:pt idx="234">
                  <c:v>-1.2080796603659141E-2</c:v>
                </c:pt>
                <c:pt idx="235">
                  <c:v>-1.209495300844507E-2</c:v>
                </c:pt>
                <c:pt idx="236">
                  <c:v>-1.2191688441148894E-2</c:v>
                </c:pt>
                <c:pt idx="237">
                  <c:v>-1.2191688441148894E-2</c:v>
                </c:pt>
                <c:pt idx="238">
                  <c:v>-1.2191688441148894E-2</c:v>
                </c:pt>
                <c:pt idx="239">
                  <c:v>-1.2191688441148894E-2</c:v>
                </c:pt>
                <c:pt idx="240">
                  <c:v>-1.221606891605799E-2</c:v>
                </c:pt>
                <c:pt idx="243">
                  <c:v>-1.2240449390967079E-2</c:v>
                </c:pt>
                <c:pt idx="244">
                  <c:v>-1.2240449390967079E-2</c:v>
                </c:pt>
                <c:pt idx="247">
                  <c:v>-1.2265616332808725E-2</c:v>
                </c:pt>
                <c:pt idx="249">
                  <c:v>-1.2332466022075599E-2</c:v>
                </c:pt>
                <c:pt idx="250">
                  <c:v>-1.2332466022075599E-2</c:v>
                </c:pt>
                <c:pt idx="251">
                  <c:v>-1.2333252489008149E-2</c:v>
                </c:pt>
                <c:pt idx="252">
                  <c:v>-1.2333252489008149E-2</c:v>
                </c:pt>
                <c:pt idx="254">
                  <c:v>-1.2344263026063867E-2</c:v>
                </c:pt>
                <c:pt idx="255">
                  <c:v>-1.236235176551255E-2</c:v>
                </c:pt>
                <c:pt idx="256">
                  <c:v>-1.239459690974716E-2</c:v>
                </c:pt>
                <c:pt idx="257">
                  <c:v>-1.2404820979870328E-2</c:v>
                </c:pt>
                <c:pt idx="258">
                  <c:v>-1.254717149466214E-2</c:v>
                </c:pt>
                <c:pt idx="259">
                  <c:v>-1.2597505378345426E-2</c:v>
                </c:pt>
                <c:pt idx="260">
                  <c:v>-1.2610875316198804E-2</c:v>
                </c:pt>
                <c:pt idx="261">
                  <c:v>-1.2615594117794109E-2</c:v>
                </c:pt>
                <c:pt idx="262">
                  <c:v>-1.2652558063624031E-2</c:v>
                </c:pt>
                <c:pt idx="264">
                  <c:v>-1.3469697206544957E-2</c:v>
                </c:pt>
                <c:pt idx="267">
                  <c:v>-1.375518470306112E-2</c:v>
                </c:pt>
                <c:pt idx="271">
                  <c:v>-1.3975395444175524E-2</c:v>
                </c:pt>
                <c:pt idx="273">
                  <c:v>-1.401235939000544E-2</c:v>
                </c:pt>
                <c:pt idx="276">
                  <c:v>-1.4039885732644738E-2</c:v>
                </c:pt>
                <c:pt idx="277">
                  <c:v>-1.4154709904797246E-2</c:v>
                </c:pt>
                <c:pt idx="278">
                  <c:v>-1.4165720441852964E-2</c:v>
                </c:pt>
                <c:pt idx="279">
                  <c:v>-1.4166506908785514E-2</c:v>
                </c:pt>
                <c:pt idx="280">
                  <c:v>-1.427975814707292E-2</c:v>
                </c:pt>
                <c:pt idx="281">
                  <c:v>-1.4334810832351524E-2</c:v>
                </c:pt>
                <c:pt idx="286">
                  <c:v>-1.5459458545900057E-2</c:v>
                </c:pt>
                <c:pt idx="287">
                  <c:v>-1.55105788965159E-2</c:v>
                </c:pt>
                <c:pt idx="292">
                  <c:v>-1.5749664844011531E-2</c:v>
                </c:pt>
                <c:pt idx="293">
                  <c:v>-1.5856624346838523E-2</c:v>
                </c:pt>
                <c:pt idx="294">
                  <c:v>-1.586920781775935E-2</c:v>
                </c:pt>
                <c:pt idx="295">
                  <c:v>-1.58699942846919E-2</c:v>
                </c:pt>
                <c:pt idx="297">
                  <c:v>-1.7113398505055701E-2</c:v>
                </c:pt>
                <c:pt idx="298">
                  <c:v>-1.7136992513032245E-2</c:v>
                </c:pt>
                <c:pt idx="299">
                  <c:v>-1.7146430116222862E-2</c:v>
                </c:pt>
                <c:pt idx="300">
                  <c:v>-1.7160586521008783E-2</c:v>
                </c:pt>
                <c:pt idx="301">
                  <c:v>-1.7183394062052777E-2</c:v>
                </c:pt>
                <c:pt idx="302">
                  <c:v>-1.7361922055741948E-2</c:v>
                </c:pt>
                <c:pt idx="303">
                  <c:v>-1.7397313067706761E-2</c:v>
                </c:pt>
                <c:pt idx="304">
                  <c:v>-1.7398099534639312E-2</c:v>
                </c:pt>
                <c:pt idx="305">
                  <c:v>-1.7398886001571863E-2</c:v>
                </c:pt>
                <c:pt idx="308">
                  <c:v>-1.7410683005560139E-2</c:v>
                </c:pt>
                <c:pt idx="311">
                  <c:v>-1.7438209348199438E-2</c:v>
                </c:pt>
                <c:pt idx="313">
                  <c:v>-1.7596289201642273E-2</c:v>
                </c:pt>
                <c:pt idx="314">
                  <c:v>-1.8764192596481134E-2</c:v>
                </c:pt>
                <c:pt idx="315">
                  <c:v>-1.8794864806850643E-2</c:v>
                </c:pt>
                <c:pt idx="316">
                  <c:v>-1.8937215321642449E-2</c:v>
                </c:pt>
                <c:pt idx="317">
                  <c:v>-1.8938001788575E-2</c:v>
                </c:pt>
                <c:pt idx="318">
                  <c:v>-1.8952158193360928E-2</c:v>
                </c:pt>
                <c:pt idx="319">
                  <c:v>-1.9026086085020759E-2</c:v>
                </c:pt>
                <c:pt idx="320">
                  <c:v>-1.9126753852387345E-2</c:v>
                </c:pt>
                <c:pt idx="321">
                  <c:v>-1.9237645689877091E-2</c:v>
                </c:pt>
                <c:pt idx="322">
                  <c:v>-1.9282474305032528E-2</c:v>
                </c:pt>
                <c:pt idx="323">
                  <c:v>-1.9302135978346312E-2</c:v>
                </c:pt>
                <c:pt idx="324">
                  <c:v>-1.9366626266815526E-2</c:v>
                </c:pt>
                <c:pt idx="325">
                  <c:v>-1.9421678952094124E-2</c:v>
                </c:pt>
                <c:pt idx="326">
                  <c:v>-1.9453924096328734E-2</c:v>
                </c:pt>
                <c:pt idx="327">
                  <c:v>-1.9458642897924039E-2</c:v>
                </c:pt>
                <c:pt idx="328">
                  <c:v>-1.9485382773630794E-2</c:v>
                </c:pt>
                <c:pt idx="329">
                  <c:v>-1.9545154260504696E-2</c:v>
                </c:pt>
                <c:pt idx="330">
                  <c:v>-2.0385100944469617E-2</c:v>
                </c:pt>
                <c:pt idx="331">
                  <c:v>-2.0389819746064922E-2</c:v>
                </c:pt>
                <c:pt idx="332">
                  <c:v>-2.0412627287108923E-2</c:v>
                </c:pt>
                <c:pt idx="333">
                  <c:v>-2.0417346088704227E-2</c:v>
                </c:pt>
                <c:pt idx="334">
                  <c:v>-2.0422064890299532E-2</c:v>
                </c:pt>
                <c:pt idx="335">
                  <c:v>-2.0426783691894851E-2</c:v>
                </c:pt>
                <c:pt idx="336">
                  <c:v>-2.0431502493490156E-2</c:v>
                </c:pt>
                <c:pt idx="337">
                  <c:v>-2.0468466439320071E-2</c:v>
                </c:pt>
                <c:pt idx="338">
                  <c:v>-2.0495992781959377E-2</c:v>
                </c:pt>
                <c:pt idx="339">
                  <c:v>-2.0499925116622131E-2</c:v>
                </c:pt>
                <c:pt idx="340">
                  <c:v>-2.0518013856070813E-2</c:v>
                </c:pt>
                <c:pt idx="341">
                  <c:v>-2.0559696603496033E-2</c:v>
                </c:pt>
                <c:pt idx="342">
                  <c:v>-2.0624973358897805E-2</c:v>
                </c:pt>
                <c:pt idx="343">
                  <c:v>-2.0657218503132416E-2</c:v>
                </c:pt>
                <c:pt idx="344">
                  <c:v>-2.0660364370862619E-2</c:v>
                </c:pt>
                <c:pt idx="345">
                  <c:v>-2.0660364370862619E-2</c:v>
                </c:pt>
                <c:pt idx="346">
                  <c:v>-2.070283358522039E-2</c:v>
                </c:pt>
                <c:pt idx="347">
                  <c:v>-2.0706765919883158E-2</c:v>
                </c:pt>
                <c:pt idx="348">
                  <c:v>-2.0711484721478463E-2</c:v>
                </c:pt>
                <c:pt idx="349">
                  <c:v>-2.0716203523073767E-2</c:v>
                </c:pt>
                <c:pt idx="350">
                  <c:v>-2.0716989990006318E-2</c:v>
                </c:pt>
                <c:pt idx="351">
                  <c:v>-2.0720922324669072E-2</c:v>
                </c:pt>
                <c:pt idx="352">
                  <c:v>-2.0748448667308378E-2</c:v>
                </c:pt>
                <c:pt idx="353">
                  <c:v>-2.0753167468903683E-2</c:v>
                </c:pt>
                <c:pt idx="354">
                  <c:v>-2.0785412613138293E-2</c:v>
                </c:pt>
                <c:pt idx="355">
                  <c:v>-2.0798782550991671E-2</c:v>
                </c:pt>
                <c:pt idx="356">
                  <c:v>-2.0821590092035658E-2</c:v>
                </c:pt>
                <c:pt idx="357">
                  <c:v>-2.0826308893630963E-2</c:v>
                </c:pt>
                <c:pt idx="358">
                  <c:v>-2.0831027695226281E-2</c:v>
                </c:pt>
                <c:pt idx="359">
                  <c:v>-2.0831814162158832E-2</c:v>
                </c:pt>
                <c:pt idx="360">
                  <c:v>-2.0836532963754137E-2</c:v>
                </c:pt>
                <c:pt idx="361">
                  <c:v>-2.084597056694476E-2</c:v>
                </c:pt>
                <c:pt idx="362">
                  <c:v>-2.0894731516762938E-2</c:v>
                </c:pt>
                <c:pt idx="363">
                  <c:v>-2.0923044326334794E-2</c:v>
                </c:pt>
                <c:pt idx="364">
                  <c:v>-2.0927763127930099E-2</c:v>
                </c:pt>
                <c:pt idx="365">
                  <c:v>-2.0932481929525404E-2</c:v>
                </c:pt>
                <c:pt idx="366">
                  <c:v>-2.0941919532716027E-2</c:v>
                </c:pt>
                <c:pt idx="367">
                  <c:v>-2.0955289470569405E-2</c:v>
                </c:pt>
                <c:pt idx="368">
                  <c:v>-2.1020566225971163E-2</c:v>
                </c:pt>
                <c:pt idx="369">
                  <c:v>-2.1957248342639915E-2</c:v>
                </c:pt>
                <c:pt idx="370">
                  <c:v>-2.2035895035895051E-2</c:v>
                </c:pt>
                <c:pt idx="371">
                  <c:v>-2.2190829021607683E-2</c:v>
                </c:pt>
                <c:pt idx="372">
                  <c:v>-2.2190829021607683E-2</c:v>
                </c:pt>
                <c:pt idx="373">
                  <c:v>-2.2190829021607683E-2</c:v>
                </c:pt>
                <c:pt idx="374">
                  <c:v>-2.2339471271859909E-2</c:v>
                </c:pt>
                <c:pt idx="375">
                  <c:v>-2.2527436868739703E-2</c:v>
                </c:pt>
                <c:pt idx="376">
                  <c:v>-2.2728772403472861E-2</c:v>
                </c:pt>
                <c:pt idx="377">
                  <c:v>-2.2728772403472861E-2</c:v>
                </c:pt>
                <c:pt idx="378">
                  <c:v>-2.2728772403472861E-2</c:v>
                </c:pt>
                <c:pt idx="379">
                  <c:v>-2.2728772403472861E-2</c:v>
                </c:pt>
                <c:pt idx="380">
                  <c:v>-2.2738210006663484E-2</c:v>
                </c:pt>
                <c:pt idx="381">
                  <c:v>-2.2742928808258789E-2</c:v>
                </c:pt>
                <c:pt idx="382">
                  <c:v>-2.2742928808258789E-2</c:v>
                </c:pt>
                <c:pt idx="383">
                  <c:v>-2.2742928808258789E-2</c:v>
                </c:pt>
                <c:pt idx="384">
                  <c:v>-2.2742928808258789E-2</c:v>
                </c:pt>
                <c:pt idx="385">
                  <c:v>-2.2742928808258789E-2</c:v>
                </c:pt>
                <c:pt idx="386">
                  <c:v>-2.2742928808258789E-2</c:v>
                </c:pt>
                <c:pt idx="387">
                  <c:v>-2.3662308652411396E-2</c:v>
                </c:pt>
                <c:pt idx="388">
                  <c:v>-2.3998130032610851E-2</c:v>
                </c:pt>
                <c:pt idx="389">
                  <c:v>-2.4072057924270696E-2</c:v>
                </c:pt>
                <c:pt idx="390">
                  <c:v>-2.4098011333044886E-2</c:v>
                </c:pt>
                <c:pt idx="391">
                  <c:v>-2.4193173831883616E-2</c:v>
                </c:pt>
                <c:pt idx="392">
                  <c:v>-2.4219127240657806E-2</c:v>
                </c:pt>
                <c:pt idx="393">
                  <c:v>-2.4222273108388009E-2</c:v>
                </c:pt>
                <c:pt idx="394">
                  <c:v>-2.5439723919977619E-2</c:v>
                </c:pt>
                <c:pt idx="395">
                  <c:v>-2.547196906421223E-2</c:v>
                </c:pt>
                <c:pt idx="396">
                  <c:v>-2.5541964621209307E-2</c:v>
                </c:pt>
                <c:pt idx="397">
                  <c:v>-2.5542751088141857E-2</c:v>
                </c:pt>
                <c:pt idx="398">
                  <c:v>-2.5658361727226908E-2</c:v>
                </c:pt>
                <c:pt idx="399">
                  <c:v>-2.5659148194159459E-2</c:v>
                </c:pt>
                <c:pt idx="400">
                  <c:v>-2.565993466109201E-2</c:v>
                </c:pt>
                <c:pt idx="401">
                  <c:v>-2.5688247470663866E-2</c:v>
                </c:pt>
                <c:pt idx="402">
                  <c:v>-2.5692966272259171E-2</c:v>
                </c:pt>
                <c:pt idx="403">
                  <c:v>-2.569768507385449E-2</c:v>
                </c:pt>
                <c:pt idx="404">
                  <c:v>-2.5720492614898477E-2</c:v>
                </c:pt>
                <c:pt idx="405">
                  <c:v>-2.5743300155942464E-2</c:v>
                </c:pt>
                <c:pt idx="406">
                  <c:v>-2.5748018957537769E-2</c:v>
                </c:pt>
                <c:pt idx="407">
                  <c:v>-2.5752737759133087E-2</c:v>
                </c:pt>
                <c:pt idx="408">
                  <c:v>-2.5795993440423409E-2</c:v>
                </c:pt>
                <c:pt idx="409">
                  <c:v>-2.580307164281638E-2</c:v>
                </c:pt>
                <c:pt idx="410">
                  <c:v>-2.5807790444411685E-2</c:v>
                </c:pt>
                <c:pt idx="411">
                  <c:v>-2.581250924600699E-2</c:v>
                </c:pt>
                <c:pt idx="412">
                  <c:v>-2.581250924600699E-2</c:v>
                </c:pt>
                <c:pt idx="413">
                  <c:v>-2.581250924600699E-2</c:v>
                </c:pt>
                <c:pt idx="414">
                  <c:v>-2.581250924600699E-2</c:v>
                </c:pt>
                <c:pt idx="415">
                  <c:v>-2.581250924600699E-2</c:v>
                </c:pt>
                <c:pt idx="416">
                  <c:v>-2.5813295712939541E-2</c:v>
                </c:pt>
                <c:pt idx="417">
                  <c:v>-2.5813295712939541E-2</c:v>
                </c:pt>
                <c:pt idx="418">
                  <c:v>-2.5862843129690283E-2</c:v>
                </c:pt>
                <c:pt idx="419">
                  <c:v>-2.589194240619469E-2</c:v>
                </c:pt>
                <c:pt idx="420">
                  <c:v>-2.591789581496888E-2</c:v>
                </c:pt>
                <c:pt idx="421">
                  <c:v>-2.5927333418159504E-2</c:v>
                </c:pt>
                <c:pt idx="422">
                  <c:v>-2.5959578562394101E-2</c:v>
                </c:pt>
                <c:pt idx="423">
                  <c:v>-2.5991823706628711E-2</c:v>
                </c:pt>
                <c:pt idx="424">
                  <c:v>-2.6001261309819335E-2</c:v>
                </c:pt>
                <c:pt idx="425">
                  <c:v>-2.6014631247672712E-2</c:v>
                </c:pt>
                <c:pt idx="426">
                  <c:v>-2.6019350049268017E-2</c:v>
                </c:pt>
                <c:pt idx="427">
                  <c:v>-2.620023744375484E-2</c:v>
                </c:pt>
                <c:pt idx="428">
                  <c:v>-2.7093663879133256E-2</c:v>
                </c:pt>
                <c:pt idx="429">
                  <c:v>-2.7213993319813626E-2</c:v>
                </c:pt>
                <c:pt idx="430">
                  <c:v>-2.721792565447638E-2</c:v>
                </c:pt>
                <c:pt idx="431">
                  <c:v>-2.7228149724599554E-2</c:v>
                </c:pt>
                <c:pt idx="432">
                  <c:v>-2.7232868526194859E-2</c:v>
                </c:pt>
                <c:pt idx="433">
                  <c:v>-2.7241519662452932E-2</c:v>
                </c:pt>
                <c:pt idx="434">
                  <c:v>-2.7242306129385482E-2</c:v>
                </c:pt>
                <c:pt idx="435">
                  <c:v>-2.7246238464048236E-2</c:v>
                </c:pt>
                <c:pt idx="436">
                  <c:v>-2.7265113670429469E-2</c:v>
                </c:pt>
                <c:pt idx="437">
                  <c:v>-2.7302077616259385E-2</c:v>
                </c:pt>
                <c:pt idx="438">
                  <c:v>-2.7302864083191936E-2</c:v>
                </c:pt>
                <c:pt idx="439">
                  <c:v>-2.7305223483989588E-2</c:v>
                </c:pt>
                <c:pt idx="440">
                  <c:v>-2.7306009950922139E-2</c:v>
                </c:pt>
                <c:pt idx="441">
                  <c:v>-2.730679641785469E-2</c:v>
                </c:pt>
                <c:pt idx="442">
                  <c:v>-2.7310728752517457E-2</c:v>
                </c:pt>
                <c:pt idx="443">
                  <c:v>-2.7320166355708067E-2</c:v>
                </c:pt>
                <c:pt idx="444">
                  <c:v>-2.7334322760493995E-2</c:v>
                </c:pt>
                <c:pt idx="445">
                  <c:v>-2.7338255095156749E-2</c:v>
                </c:pt>
                <c:pt idx="446">
                  <c:v>-2.7342973896752054E-2</c:v>
                </c:pt>
                <c:pt idx="447">
                  <c:v>-2.7352411499942678E-2</c:v>
                </c:pt>
                <c:pt idx="448">
                  <c:v>-2.7356343834605432E-2</c:v>
                </c:pt>
                <c:pt idx="449">
                  <c:v>-2.7357130301537982E-2</c:v>
                </c:pt>
                <c:pt idx="450">
                  <c:v>-2.7361062636200736E-2</c:v>
                </c:pt>
                <c:pt idx="451">
                  <c:v>-2.7361849103133301E-2</c:v>
                </c:pt>
                <c:pt idx="452">
                  <c:v>-2.737050023939136E-2</c:v>
                </c:pt>
                <c:pt idx="453">
                  <c:v>-2.7383870177244737E-2</c:v>
                </c:pt>
                <c:pt idx="454">
                  <c:v>-2.7384656644177288E-2</c:v>
                </c:pt>
                <c:pt idx="455">
                  <c:v>-2.7388588978840042E-2</c:v>
                </c:pt>
                <c:pt idx="456">
                  <c:v>-2.7389375445772593E-2</c:v>
                </c:pt>
                <c:pt idx="457">
                  <c:v>-2.7393307780435347E-2</c:v>
                </c:pt>
                <c:pt idx="458">
                  <c:v>-2.7394094247367898E-2</c:v>
                </c:pt>
                <c:pt idx="459">
                  <c:v>-2.7403531850558521E-2</c:v>
                </c:pt>
                <c:pt idx="460">
                  <c:v>-2.7453079267309263E-2</c:v>
                </c:pt>
                <c:pt idx="461">
                  <c:v>-2.7457798068904568E-2</c:v>
                </c:pt>
                <c:pt idx="462">
                  <c:v>-2.7490829680071729E-2</c:v>
                </c:pt>
                <c:pt idx="463">
                  <c:v>-2.7508131952587861E-2</c:v>
                </c:pt>
                <c:pt idx="464">
                  <c:v>-2.7508918419520412E-2</c:v>
                </c:pt>
                <c:pt idx="465">
                  <c:v>-2.7512850754183166E-2</c:v>
                </c:pt>
                <c:pt idx="466">
                  <c:v>-2.7543522964552675E-2</c:v>
                </c:pt>
                <c:pt idx="467">
                  <c:v>-2.75545335016084E-2</c:v>
                </c:pt>
                <c:pt idx="468">
                  <c:v>-2.7556892902406052E-2</c:v>
                </c:pt>
                <c:pt idx="469">
                  <c:v>-2.7557679369338603E-2</c:v>
                </c:pt>
                <c:pt idx="470">
                  <c:v>-2.7558465836271154E-2</c:v>
                </c:pt>
                <c:pt idx="471">
                  <c:v>-2.7559252303203705E-2</c:v>
                </c:pt>
                <c:pt idx="472">
                  <c:v>-2.7567903439461763E-2</c:v>
                </c:pt>
                <c:pt idx="473">
                  <c:v>-2.7572622241057082E-2</c:v>
                </c:pt>
                <c:pt idx="474">
                  <c:v>-2.7577341042652387E-2</c:v>
                </c:pt>
                <c:pt idx="475">
                  <c:v>-2.7595429782101069E-2</c:v>
                </c:pt>
                <c:pt idx="476">
                  <c:v>-2.759621624903362E-2</c:v>
                </c:pt>
                <c:pt idx="477">
                  <c:v>-2.7600148583696374E-2</c:v>
                </c:pt>
                <c:pt idx="478">
                  <c:v>-2.7604867385291679E-2</c:v>
                </c:pt>
                <c:pt idx="479">
                  <c:v>-2.7614304988482302E-2</c:v>
                </c:pt>
                <c:pt idx="480">
                  <c:v>-2.7618237323145056E-2</c:v>
                </c:pt>
                <c:pt idx="481">
                  <c:v>-2.7622956124740361E-2</c:v>
                </c:pt>
                <c:pt idx="482">
                  <c:v>-2.7623742591672912E-2</c:v>
                </c:pt>
                <c:pt idx="483">
                  <c:v>-2.7632393727930984E-2</c:v>
                </c:pt>
                <c:pt idx="484">
                  <c:v>-2.7633180194863535E-2</c:v>
                </c:pt>
                <c:pt idx="485">
                  <c:v>-2.7637112529526289E-2</c:v>
                </c:pt>
                <c:pt idx="486">
                  <c:v>-2.7641831331121608E-2</c:v>
                </c:pt>
                <c:pt idx="487">
                  <c:v>-2.7646550132716913E-2</c:v>
                </c:pt>
                <c:pt idx="488">
                  <c:v>-2.7651268934312218E-2</c:v>
                </c:pt>
                <c:pt idx="489">
                  <c:v>-2.7678795276951523E-2</c:v>
                </c:pt>
                <c:pt idx="490">
                  <c:v>-2.7751936701678803E-2</c:v>
                </c:pt>
                <c:pt idx="491">
                  <c:v>-2.796821510813044E-2</c:v>
                </c:pt>
                <c:pt idx="492">
                  <c:v>-2.796821510813044E-2</c:v>
                </c:pt>
                <c:pt idx="493">
                  <c:v>-2.796821510813044E-2</c:v>
                </c:pt>
                <c:pt idx="494">
                  <c:v>-2.796821510813044E-2</c:v>
                </c:pt>
                <c:pt idx="495">
                  <c:v>-2.796821510813044E-2</c:v>
                </c:pt>
                <c:pt idx="496">
                  <c:v>-2.796821510813044E-2</c:v>
                </c:pt>
                <c:pt idx="497">
                  <c:v>-2.8814453527555767E-2</c:v>
                </c:pt>
                <c:pt idx="498">
                  <c:v>-2.8814453527555767E-2</c:v>
                </c:pt>
                <c:pt idx="499">
                  <c:v>-2.8822318196881289E-2</c:v>
                </c:pt>
                <c:pt idx="500">
                  <c:v>-2.8827036998476593E-2</c:v>
                </c:pt>
                <c:pt idx="501">
                  <c:v>-2.8831755800071898E-2</c:v>
                </c:pt>
                <c:pt idx="502">
                  <c:v>-2.8836474601667217E-2</c:v>
                </c:pt>
                <c:pt idx="503">
                  <c:v>-2.884984453952058E-2</c:v>
                </c:pt>
                <c:pt idx="504">
                  <c:v>-2.888680848535051E-2</c:v>
                </c:pt>
                <c:pt idx="505">
                  <c:v>-2.8891527286945815E-2</c:v>
                </c:pt>
                <c:pt idx="506">
                  <c:v>-2.889703255547367E-2</c:v>
                </c:pt>
                <c:pt idx="507">
                  <c:v>-2.889703255547367E-2</c:v>
                </c:pt>
                <c:pt idx="508">
                  <c:v>-2.8906470158664294E-2</c:v>
                </c:pt>
                <c:pt idx="509">
                  <c:v>-2.8965455178605645E-2</c:v>
                </c:pt>
                <c:pt idx="510">
                  <c:v>-2.8969387513268399E-2</c:v>
                </c:pt>
                <c:pt idx="511">
                  <c:v>-2.897017398020095E-2</c:v>
                </c:pt>
                <c:pt idx="512">
                  <c:v>-2.8974106314863718E-2</c:v>
                </c:pt>
                <c:pt idx="513">
                  <c:v>-2.8974892781796269E-2</c:v>
                </c:pt>
                <c:pt idx="514">
                  <c:v>-2.8978825116459023E-2</c:v>
                </c:pt>
                <c:pt idx="515">
                  <c:v>-2.8983543918054328E-2</c:v>
                </c:pt>
                <c:pt idx="516">
                  <c:v>-2.8992981521244951E-2</c:v>
                </c:pt>
                <c:pt idx="517">
                  <c:v>-2.8992981521244951E-2</c:v>
                </c:pt>
                <c:pt idx="518">
                  <c:v>-2.8997700322840256E-2</c:v>
                </c:pt>
                <c:pt idx="519">
                  <c:v>-2.9002419124435561E-2</c:v>
                </c:pt>
                <c:pt idx="520">
                  <c:v>-2.9015789062288938E-2</c:v>
                </c:pt>
                <c:pt idx="521">
                  <c:v>-2.9020507863884243E-2</c:v>
                </c:pt>
                <c:pt idx="522">
                  <c:v>-2.9024440198546997E-2</c:v>
                </c:pt>
                <c:pt idx="523">
                  <c:v>-2.9025226665479548E-2</c:v>
                </c:pt>
                <c:pt idx="524">
                  <c:v>-2.907556054916284E-2</c:v>
                </c:pt>
                <c:pt idx="525">
                  <c:v>-2.9080279350758159E-2</c:v>
                </c:pt>
                <c:pt idx="526">
                  <c:v>-2.9084998152353464E-2</c:v>
                </c:pt>
                <c:pt idx="527">
                  <c:v>-2.9088930487016218E-2</c:v>
                </c:pt>
                <c:pt idx="528">
                  <c:v>-2.9089716953948769E-2</c:v>
                </c:pt>
                <c:pt idx="529">
                  <c:v>-2.9098368090206841E-2</c:v>
                </c:pt>
                <c:pt idx="530">
                  <c:v>-2.9158926044013295E-2</c:v>
                </c:pt>
                <c:pt idx="531">
                  <c:v>-2.9197462923708312E-2</c:v>
                </c:pt>
                <c:pt idx="532">
                  <c:v>-2.9198249390640862E-2</c:v>
                </c:pt>
                <c:pt idx="533">
                  <c:v>-2.9250942675121808E-2</c:v>
                </c:pt>
                <c:pt idx="534">
                  <c:v>-2.9250942675121808E-2</c:v>
                </c:pt>
                <c:pt idx="535">
                  <c:v>-2.9324084099849101E-2</c:v>
                </c:pt>
                <c:pt idx="536">
                  <c:v>-2.9440481205866703E-2</c:v>
                </c:pt>
                <c:pt idx="537">
                  <c:v>-2.9444413540529457E-2</c:v>
                </c:pt>
                <c:pt idx="538">
                  <c:v>-3.0454237081925489E-2</c:v>
                </c:pt>
                <c:pt idx="539">
                  <c:v>-3.0636697410277414E-2</c:v>
                </c:pt>
                <c:pt idx="540">
                  <c:v>-3.0735005776846347E-2</c:v>
                </c:pt>
                <c:pt idx="541">
                  <c:v>-3.075388098322758E-2</c:v>
                </c:pt>
                <c:pt idx="542">
                  <c:v>-3.0770396788811161E-2</c:v>
                </c:pt>
                <c:pt idx="543">
                  <c:v>-3.0886793894828776E-2</c:v>
                </c:pt>
                <c:pt idx="544">
                  <c:v>-3.0950497716365433E-2</c:v>
                </c:pt>
                <c:pt idx="545">
                  <c:v>-3.0951284183297983E-2</c:v>
                </c:pt>
                <c:pt idx="546">
                  <c:v>-3.0955216517960751E-2</c:v>
                </c:pt>
                <c:pt idx="547">
                  <c:v>-3.0955216517960751E-2</c:v>
                </c:pt>
                <c:pt idx="548">
                  <c:v>-3.1296543166688062E-2</c:v>
                </c:pt>
                <c:pt idx="549">
                  <c:v>-3.2144354519978505E-2</c:v>
                </c:pt>
                <c:pt idx="550">
                  <c:v>-3.2144354519978505E-2</c:v>
                </c:pt>
                <c:pt idx="551">
                  <c:v>-3.2176599664213101E-2</c:v>
                </c:pt>
                <c:pt idx="552">
                  <c:v>-3.2176599664213101E-2</c:v>
                </c:pt>
                <c:pt idx="553">
                  <c:v>-3.2440066086617828E-2</c:v>
                </c:pt>
                <c:pt idx="554">
                  <c:v>-3.2440066086617828E-2</c:v>
                </c:pt>
                <c:pt idx="555">
                  <c:v>-3.3896602845703075E-2</c:v>
                </c:pt>
                <c:pt idx="556">
                  <c:v>-3.3956374332576977E-2</c:v>
                </c:pt>
                <c:pt idx="557">
                  <c:v>-3.4020864621046198E-2</c:v>
                </c:pt>
                <c:pt idx="558">
                  <c:v>-3.4020864621046198E-2</c:v>
                </c:pt>
                <c:pt idx="559">
                  <c:v>-3.4051536831415694E-2</c:v>
                </c:pt>
                <c:pt idx="560">
                  <c:v>-3.4112881252154711E-2</c:v>
                </c:pt>
                <c:pt idx="561">
                  <c:v>-3.4112881252154711E-2</c:v>
                </c:pt>
                <c:pt idx="562">
                  <c:v>-3.4379493542289641E-2</c:v>
                </c:pt>
                <c:pt idx="563">
                  <c:v>-3.4543865131192897E-2</c:v>
                </c:pt>
                <c:pt idx="564">
                  <c:v>-3.5578855614430568E-2</c:v>
                </c:pt>
                <c:pt idx="565">
                  <c:v>-3.5616606027193035E-2</c:v>
                </c:pt>
                <c:pt idx="566">
                  <c:v>-3.5692893319650518E-2</c:v>
                </c:pt>
                <c:pt idx="567">
                  <c:v>-3.5725924930817679E-2</c:v>
                </c:pt>
                <c:pt idx="568">
                  <c:v>-3.5725924930817679E-2</c:v>
                </c:pt>
                <c:pt idx="569">
                  <c:v>-3.5780977616096277E-2</c:v>
                </c:pt>
                <c:pt idx="570">
                  <c:v>-3.5808503958735582E-2</c:v>
                </c:pt>
                <c:pt idx="571">
                  <c:v>-3.5950854473527388E-2</c:v>
                </c:pt>
                <c:pt idx="572">
                  <c:v>-3.5986245485492202E-2</c:v>
                </c:pt>
                <c:pt idx="573">
                  <c:v>-3.5987031952424753E-2</c:v>
                </c:pt>
                <c:pt idx="574">
                  <c:v>-3.7145497744072997E-2</c:v>
                </c:pt>
                <c:pt idx="575">
                  <c:v>-3.7311442266841355E-2</c:v>
                </c:pt>
                <c:pt idx="576">
                  <c:v>-3.7338968609480647E-2</c:v>
                </c:pt>
                <c:pt idx="577">
                  <c:v>-3.7435704042184478E-2</c:v>
                </c:pt>
                <c:pt idx="578">
                  <c:v>-3.7436490509117029E-2</c:v>
                </c:pt>
                <c:pt idx="579">
                  <c:v>-3.7458511583228465E-2</c:v>
                </c:pt>
                <c:pt idx="580">
                  <c:v>-3.7578054556976284E-2</c:v>
                </c:pt>
                <c:pt idx="581">
                  <c:v>-3.7591424494829662E-2</c:v>
                </c:pt>
                <c:pt idx="582">
                  <c:v>-3.7591424494829662E-2</c:v>
                </c:pt>
                <c:pt idx="583">
                  <c:v>-3.7618950837468954E-2</c:v>
                </c:pt>
                <c:pt idx="584">
                  <c:v>-3.7941402279815045E-2</c:v>
                </c:pt>
                <c:pt idx="585">
                  <c:v>-3.8873365594888479E-2</c:v>
                </c:pt>
                <c:pt idx="586">
                  <c:v>-3.8947293486548309E-2</c:v>
                </c:pt>
                <c:pt idx="587">
                  <c:v>-3.909436280293542E-2</c:v>
                </c:pt>
                <c:pt idx="588">
                  <c:v>-3.9136045550360654E-2</c:v>
                </c:pt>
                <c:pt idx="589">
                  <c:v>-3.9136832017293205E-2</c:v>
                </c:pt>
                <c:pt idx="590">
                  <c:v>-3.9227275714536616E-2</c:v>
                </c:pt>
                <c:pt idx="591">
                  <c:v>-3.9438835319392948E-2</c:v>
                </c:pt>
                <c:pt idx="592">
                  <c:v>-4.065235379631979E-2</c:v>
                </c:pt>
                <c:pt idx="593">
                  <c:v>-4.065235379631979E-2</c:v>
                </c:pt>
                <c:pt idx="594">
                  <c:v>-4.0702687680003083E-2</c:v>
                </c:pt>
                <c:pt idx="595">
                  <c:v>-4.0789985509516291E-2</c:v>
                </c:pt>
                <c:pt idx="596">
                  <c:v>-4.1079405340695221E-2</c:v>
                </c:pt>
                <c:pt idx="597">
                  <c:v>-4.224180346700622E-2</c:v>
                </c:pt>
                <c:pt idx="598">
                  <c:v>-4.2278767412836135E-2</c:v>
                </c:pt>
                <c:pt idx="599">
                  <c:v>-4.2343257701305356E-2</c:v>
                </c:pt>
                <c:pt idx="600">
                  <c:v>-4.2439993134009174E-2</c:v>
                </c:pt>
                <c:pt idx="601">
                  <c:v>-4.3014900461704267E-2</c:v>
                </c:pt>
                <c:pt idx="602">
                  <c:v>-4.3882373488308493E-2</c:v>
                </c:pt>
                <c:pt idx="603">
                  <c:v>-4.4075844353716143E-2</c:v>
                </c:pt>
                <c:pt idx="604">
                  <c:v>-4.4232351273293877E-2</c:v>
                </c:pt>
                <c:pt idx="605">
                  <c:v>-4.4273247553786546E-2</c:v>
                </c:pt>
                <c:pt idx="606">
                  <c:v>-4.4273247553786546E-2</c:v>
                </c:pt>
                <c:pt idx="607">
                  <c:v>-4.4333019040660449E-2</c:v>
                </c:pt>
                <c:pt idx="608">
                  <c:v>-4.438807172593906E-2</c:v>
                </c:pt>
                <c:pt idx="609">
                  <c:v>-4.4463572551463992E-2</c:v>
                </c:pt>
                <c:pt idx="610">
                  <c:v>-4.4475369555452268E-2</c:v>
                </c:pt>
                <c:pt idx="611">
                  <c:v>-4.4489525960238183E-2</c:v>
                </c:pt>
                <c:pt idx="612">
                  <c:v>-4.5587433798079974E-2</c:v>
                </c:pt>
                <c:pt idx="613">
                  <c:v>-4.5619678942314584E-2</c:v>
                </c:pt>
                <c:pt idx="614">
                  <c:v>-4.5795061068273551E-2</c:v>
                </c:pt>
                <c:pt idx="615">
                  <c:v>-4.5797420469071204E-2</c:v>
                </c:pt>
                <c:pt idx="616">
                  <c:v>-4.6083694432519917E-2</c:v>
                </c:pt>
                <c:pt idx="617">
                  <c:v>-4.616548699350527E-2</c:v>
                </c:pt>
                <c:pt idx="618">
                  <c:v>-4.6249638955288275E-2</c:v>
                </c:pt>
                <c:pt idx="619">
                  <c:v>-4.7228003819382247E-2</c:v>
                </c:pt>
                <c:pt idx="620">
                  <c:v>-4.7467089766877871E-2</c:v>
                </c:pt>
                <c:pt idx="621">
                  <c:v>-4.7986944409294366E-2</c:v>
                </c:pt>
                <c:pt idx="622">
                  <c:v>-4.883003696098949E-2</c:v>
                </c:pt>
                <c:pt idx="623">
                  <c:v>-4.9383709681505697E-2</c:v>
                </c:pt>
                <c:pt idx="624">
                  <c:v>-4.9585045216238854E-2</c:v>
                </c:pt>
                <c:pt idx="625">
                  <c:v>-4.9618076827406016E-2</c:v>
                </c:pt>
                <c:pt idx="626">
                  <c:v>-4.9626727963664088E-2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68-41EF-8C96-B6319700D979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68-41EF-8C96-B6319700D979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68-41EF-8C96-B6319700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5664"/>
        <c:axId val="1"/>
      </c:scatterChart>
      <c:valAx>
        <c:axId val="785525664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361614436749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  <c:min val="-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874403815580289E-2"/>
              <c:y val="0.42971971877009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5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195548489666137"/>
          <c:y val="0.94779306201182678"/>
          <c:w val="0.85055643879173304"/>
          <c:h val="4.01606425702810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30495644566166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40382</c:v>
                </c:pt>
                <c:pt idx="331">
                  <c:v>40385</c:v>
                </c:pt>
                <c:pt idx="332">
                  <c:v>40399.5</c:v>
                </c:pt>
                <c:pt idx="333">
                  <c:v>40402.5</c:v>
                </c:pt>
                <c:pt idx="334">
                  <c:v>40405.5</c:v>
                </c:pt>
                <c:pt idx="335">
                  <c:v>40408.5</c:v>
                </c:pt>
                <c:pt idx="336">
                  <c:v>40411.5</c:v>
                </c:pt>
                <c:pt idx="337">
                  <c:v>40435</c:v>
                </c:pt>
                <c:pt idx="338">
                  <c:v>40452.5</c:v>
                </c:pt>
                <c:pt idx="339">
                  <c:v>40455</c:v>
                </c:pt>
                <c:pt idx="340">
                  <c:v>40466.5</c:v>
                </c:pt>
                <c:pt idx="341">
                  <c:v>40493</c:v>
                </c:pt>
                <c:pt idx="342">
                  <c:v>40534.5</c:v>
                </c:pt>
                <c:pt idx="343">
                  <c:v>40555</c:v>
                </c:pt>
                <c:pt idx="344">
                  <c:v>40557</c:v>
                </c:pt>
                <c:pt idx="345">
                  <c:v>40557</c:v>
                </c:pt>
                <c:pt idx="346">
                  <c:v>40584</c:v>
                </c:pt>
                <c:pt idx="347">
                  <c:v>40586.5</c:v>
                </c:pt>
                <c:pt idx="348">
                  <c:v>40589.5</c:v>
                </c:pt>
                <c:pt idx="349">
                  <c:v>40592.5</c:v>
                </c:pt>
                <c:pt idx="350">
                  <c:v>40593</c:v>
                </c:pt>
                <c:pt idx="351">
                  <c:v>40595.5</c:v>
                </c:pt>
                <c:pt idx="352">
                  <c:v>40613</c:v>
                </c:pt>
                <c:pt idx="353">
                  <c:v>40616</c:v>
                </c:pt>
                <c:pt idx="354">
                  <c:v>40636.5</c:v>
                </c:pt>
                <c:pt idx="355">
                  <c:v>40645</c:v>
                </c:pt>
                <c:pt idx="356">
                  <c:v>40659.5</c:v>
                </c:pt>
                <c:pt idx="357">
                  <c:v>40662.5</c:v>
                </c:pt>
                <c:pt idx="358">
                  <c:v>40665.5</c:v>
                </c:pt>
                <c:pt idx="359">
                  <c:v>40666</c:v>
                </c:pt>
                <c:pt idx="360">
                  <c:v>40669</c:v>
                </c:pt>
                <c:pt idx="361">
                  <c:v>40675</c:v>
                </c:pt>
                <c:pt idx="362">
                  <c:v>40706</c:v>
                </c:pt>
                <c:pt idx="363">
                  <c:v>40724</c:v>
                </c:pt>
                <c:pt idx="364">
                  <c:v>40727</c:v>
                </c:pt>
                <c:pt idx="365">
                  <c:v>40730</c:v>
                </c:pt>
                <c:pt idx="366">
                  <c:v>40736</c:v>
                </c:pt>
                <c:pt idx="367">
                  <c:v>40744.5</c:v>
                </c:pt>
                <c:pt idx="368">
                  <c:v>40786</c:v>
                </c:pt>
                <c:pt idx="369">
                  <c:v>41381.5</c:v>
                </c:pt>
                <c:pt idx="370">
                  <c:v>41431.5</c:v>
                </c:pt>
                <c:pt idx="371">
                  <c:v>41530</c:v>
                </c:pt>
                <c:pt idx="372">
                  <c:v>41530</c:v>
                </c:pt>
                <c:pt idx="373">
                  <c:v>41530</c:v>
                </c:pt>
                <c:pt idx="374">
                  <c:v>41624.5</c:v>
                </c:pt>
                <c:pt idx="375">
                  <c:v>41744</c:v>
                </c:pt>
                <c:pt idx="376">
                  <c:v>41872</c:v>
                </c:pt>
                <c:pt idx="377">
                  <c:v>41872</c:v>
                </c:pt>
                <c:pt idx="378">
                  <c:v>41872</c:v>
                </c:pt>
                <c:pt idx="379">
                  <c:v>41872</c:v>
                </c:pt>
                <c:pt idx="380">
                  <c:v>41878</c:v>
                </c:pt>
                <c:pt idx="381">
                  <c:v>41881</c:v>
                </c:pt>
                <c:pt idx="382">
                  <c:v>41881</c:v>
                </c:pt>
                <c:pt idx="383">
                  <c:v>41881</c:v>
                </c:pt>
                <c:pt idx="384">
                  <c:v>41881</c:v>
                </c:pt>
                <c:pt idx="385">
                  <c:v>41881</c:v>
                </c:pt>
                <c:pt idx="386">
                  <c:v>41881</c:v>
                </c:pt>
                <c:pt idx="387">
                  <c:v>42465.5</c:v>
                </c:pt>
                <c:pt idx="388">
                  <c:v>42679</c:v>
                </c:pt>
                <c:pt idx="389">
                  <c:v>42726</c:v>
                </c:pt>
                <c:pt idx="390">
                  <c:v>42742.5</c:v>
                </c:pt>
                <c:pt idx="391">
                  <c:v>42803</c:v>
                </c:pt>
                <c:pt idx="392">
                  <c:v>42819.5</c:v>
                </c:pt>
                <c:pt idx="393">
                  <c:v>42821.5</c:v>
                </c:pt>
                <c:pt idx="394">
                  <c:v>43595.5</c:v>
                </c:pt>
                <c:pt idx="395">
                  <c:v>43616</c:v>
                </c:pt>
                <c:pt idx="396">
                  <c:v>43660.5</c:v>
                </c:pt>
                <c:pt idx="397">
                  <c:v>43661</c:v>
                </c:pt>
                <c:pt idx="398">
                  <c:v>43734.5</c:v>
                </c:pt>
                <c:pt idx="399">
                  <c:v>43735</c:v>
                </c:pt>
                <c:pt idx="400">
                  <c:v>43735.5</c:v>
                </c:pt>
                <c:pt idx="401">
                  <c:v>43753.5</c:v>
                </c:pt>
                <c:pt idx="402">
                  <c:v>43756.5</c:v>
                </c:pt>
                <c:pt idx="403">
                  <c:v>43759.5</c:v>
                </c:pt>
                <c:pt idx="404">
                  <c:v>43774</c:v>
                </c:pt>
                <c:pt idx="405">
                  <c:v>43788.5</c:v>
                </c:pt>
                <c:pt idx="406">
                  <c:v>43791.5</c:v>
                </c:pt>
                <c:pt idx="407">
                  <c:v>43794.5</c:v>
                </c:pt>
                <c:pt idx="408">
                  <c:v>43822</c:v>
                </c:pt>
                <c:pt idx="409">
                  <c:v>43826.5</c:v>
                </c:pt>
                <c:pt idx="410">
                  <c:v>43829.5</c:v>
                </c:pt>
                <c:pt idx="411">
                  <c:v>43832.5</c:v>
                </c:pt>
                <c:pt idx="412">
                  <c:v>43832.5</c:v>
                </c:pt>
                <c:pt idx="413">
                  <c:v>43832.5</c:v>
                </c:pt>
                <c:pt idx="414">
                  <c:v>43832.5</c:v>
                </c:pt>
                <c:pt idx="415">
                  <c:v>43832.5</c:v>
                </c:pt>
                <c:pt idx="416">
                  <c:v>43833</c:v>
                </c:pt>
                <c:pt idx="417">
                  <c:v>43833</c:v>
                </c:pt>
                <c:pt idx="418">
                  <c:v>43864.5</c:v>
                </c:pt>
                <c:pt idx="419">
                  <c:v>43883</c:v>
                </c:pt>
                <c:pt idx="420">
                  <c:v>43899.5</c:v>
                </c:pt>
                <c:pt idx="421">
                  <c:v>43905.5</c:v>
                </c:pt>
                <c:pt idx="422">
                  <c:v>43926</c:v>
                </c:pt>
                <c:pt idx="423">
                  <c:v>43946.5</c:v>
                </c:pt>
                <c:pt idx="424">
                  <c:v>43952.5</c:v>
                </c:pt>
                <c:pt idx="425">
                  <c:v>43961</c:v>
                </c:pt>
                <c:pt idx="426">
                  <c:v>43964</c:v>
                </c:pt>
                <c:pt idx="427">
                  <c:v>44079</c:v>
                </c:pt>
                <c:pt idx="428">
                  <c:v>44647</c:v>
                </c:pt>
                <c:pt idx="429">
                  <c:v>44723.5</c:v>
                </c:pt>
                <c:pt idx="430">
                  <c:v>44726</c:v>
                </c:pt>
                <c:pt idx="431">
                  <c:v>44732.5</c:v>
                </c:pt>
                <c:pt idx="432">
                  <c:v>44735.5</c:v>
                </c:pt>
                <c:pt idx="433">
                  <c:v>44741</c:v>
                </c:pt>
                <c:pt idx="434">
                  <c:v>44741.5</c:v>
                </c:pt>
                <c:pt idx="435">
                  <c:v>44744</c:v>
                </c:pt>
                <c:pt idx="436">
                  <c:v>44756</c:v>
                </c:pt>
                <c:pt idx="437">
                  <c:v>44779.5</c:v>
                </c:pt>
                <c:pt idx="438">
                  <c:v>44780</c:v>
                </c:pt>
                <c:pt idx="439">
                  <c:v>44781.5</c:v>
                </c:pt>
                <c:pt idx="440">
                  <c:v>44782</c:v>
                </c:pt>
                <c:pt idx="441">
                  <c:v>44782.5</c:v>
                </c:pt>
                <c:pt idx="442">
                  <c:v>44785</c:v>
                </c:pt>
                <c:pt idx="443">
                  <c:v>44791</c:v>
                </c:pt>
                <c:pt idx="444">
                  <c:v>44800</c:v>
                </c:pt>
                <c:pt idx="445">
                  <c:v>44802.5</c:v>
                </c:pt>
                <c:pt idx="446">
                  <c:v>44805.5</c:v>
                </c:pt>
                <c:pt idx="447">
                  <c:v>44811.5</c:v>
                </c:pt>
                <c:pt idx="448">
                  <c:v>44814</c:v>
                </c:pt>
                <c:pt idx="449">
                  <c:v>44814.5</c:v>
                </c:pt>
                <c:pt idx="450">
                  <c:v>44817</c:v>
                </c:pt>
                <c:pt idx="451">
                  <c:v>44817.5</c:v>
                </c:pt>
                <c:pt idx="452">
                  <c:v>44823</c:v>
                </c:pt>
                <c:pt idx="453">
                  <c:v>44831.5</c:v>
                </c:pt>
                <c:pt idx="454">
                  <c:v>44832</c:v>
                </c:pt>
                <c:pt idx="455">
                  <c:v>44834.5</c:v>
                </c:pt>
                <c:pt idx="456">
                  <c:v>44835</c:v>
                </c:pt>
                <c:pt idx="457">
                  <c:v>44837.5</c:v>
                </c:pt>
                <c:pt idx="458">
                  <c:v>44838</c:v>
                </c:pt>
                <c:pt idx="459">
                  <c:v>44844</c:v>
                </c:pt>
                <c:pt idx="460">
                  <c:v>44875.5</c:v>
                </c:pt>
                <c:pt idx="461">
                  <c:v>44878.5</c:v>
                </c:pt>
                <c:pt idx="462">
                  <c:v>44899.5</c:v>
                </c:pt>
                <c:pt idx="463">
                  <c:v>44910.5</c:v>
                </c:pt>
                <c:pt idx="464">
                  <c:v>44911</c:v>
                </c:pt>
                <c:pt idx="465">
                  <c:v>44913.5</c:v>
                </c:pt>
                <c:pt idx="466">
                  <c:v>44933</c:v>
                </c:pt>
                <c:pt idx="467">
                  <c:v>44940</c:v>
                </c:pt>
                <c:pt idx="468">
                  <c:v>44941.5</c:v>
                </c:pt>
                <c:pt idx="469">
                  <c:v>44942</c:v>
                </c:pt>
                <c:pt idx="470">
                  <c:v>44942.5</c:v>
                </c:pt>
                <c:pt idx="471">
                  <c:v>44943</c:v>
                </c:pt>
                <c:pt idx="472">
                  <c:v>44948.5</c:v>
                </c:pt>
                <c:pt idx="473">
                  <c:v>44951.5</c:v>
                </c:pt>
                <c:pt idx="474">
                  <c:v>44954.5</c:v>
                </c:pt>
                <c:pt idx="475">
                  <c:v>44966</c:v>
                </c:pt>
                <c:pt idx="476">
                  <c:v>44966.5</c:v>
                </c:pt>
                <c:pt idx="477">
                  <c:v>44969</c:v>
                </c:pt>
                <c:pt idx="478">
                  <c:v>44972</c:v>
                </c:pt>
                <c:pt idx="479">
                  <c:v>44978</c:v>
                </c:pt>
                <c:pt idx="480">
                  <c:v>44980.5</c:v>
                </c:pt>
                <c:pt idx="481">
                  <c:v>44983.5</c:v>
                </c:pt>
                <c:pt idx="482">
                  <c:v>44984</c:v>
                </c:pt>
                <c:pt idx="483">
                  <c:v>44989.5</c:v>
                </c:pt>
                <c:pt idx="484">
                  <c:v>44990</c:v>
                </c:pt>
                <c:pt idx="485">
                  <c:v>44992.5</c:v>
                </c:pt>
                <c:pt idx="486">
                  <c:v>44995.5</c:v>
                </c:pt>
                <c:pt idx="487">
                  <c:v>44998.5</c:v>
                </c:pt>
                <c:pt idx="488">
                  <c:v>45001.5</c:v>
                </c:pt>
                <c:pt idx="489">
                  <c:v>45019</c:v>
                </c:pt>
                <c:pt idx="490">
                  <c:v>45065.5</c:v>
                </c:pt>
                <c:pt idx="491">
                  <c:v>45203</c:v>
                </c:pt>
                <c:pt idx="492">
                  <c:v>45203</c:v>
                </c:pt>
                <c:pt idx="493">
                  <c:v>45203</c:v>
                </c:pt>
                <c:pt idx="494">
                  <c:v>45203</c:v>
                </c:pt>
                <c:pt idx="495">
                  <c:v>45203</c:v>
                </c:pt>
                <c:pt idx="496">
                  <c:v>45203</c:v>
                </c:pt>
                <c:pt idx="497">
                  <c:v>45741</c:v>
                </c:pt>
                <c:pt idx="498">
                  <c:v>45741</c:v>
                </c:pt>
                <c:pt idx="499">
                  <c:v>45746</c:v>
                </c:pt>
                <c:pt idx="500">
                  <c:v>45749</c:v>
                </c:pt>
                <c:pt idx="501">
                  <c:v>45752</c:v>
                </c:pt>
                <c:pt idx="502">
                  <c:v>45755</c:v>
                </c:pt>
                <c:pt idx="503">
                  <c:v>45763.5</c:v>
                </c:pt>
                <c:pt idx="504">
                  <c:v>45787</c:v>
                </c:pt>
                <c:pt idx="505">
                  <c:v>45790</c:v>
                </c:pt>
                <c:pt idx="506">
                  <c:v>45793.5</c:v>
                </c:pt>
                <c:pt idx="507">
                  <c:v>45793.5</c:v>
                </c:pt>
                <c:pt idx="508">
                  <c:v>45799.5</c:v>
                </c:pt>
                <c:pt idx="509">
                  <c:v>45837</c:v>
                </c:pt>
                <c:pt idx="510">
                  <c:v>45839.5</c:v>
                </c:pt>
                <c:pt idx="511">
                  <c:v>45840</c:v>
                </c:pt>
                <c:pt idx="512">
                  <c:v>45842.5</c:v>
                </c:pt>
                <c:pt idx="513">
                  <c:v>45843</c:v>
                </c:pt>
                <c:pt idx="514">
                  <c:v>45845.5</c:v>
                </c:pt>
                <c:pt idx="515">
                  <c:v>45848.5</c:v>
                </c:pt>
                <c:pt idx="516">
                  <c:v>45854.5</c:v>
                </c:pt>
                <c:pt idx="517">
                  <c:v>45854.5</c:v>
                </c:pt>
                <c:pt idx="518">
                  <c:v>45857.5</c:v>
                </c:pt>
                <c:pt idx="519">
                  <c:v>45860.5</c:v>
                </c:pt>
                <c:pt idx="520">
                  <c:v>45869</c:v>
                </c:pt>
                <c:pt idx="521">
                  <c:v>45872</c:v>
                </c:pt>
                <c:pt idx="522">
                  <c:v>45874.5</c:v>
                </c:pt>
                <c:pt idx="523">
                  <c:v>45875</c:v>
                </c:pt>
                <c:pt idx="524">
                  <c:v>45907</c:v>
                </c:pt>
                <c:pt idx="525">
                  <c:v>45910</c:v>
                </c:pt>
                <c:pt idx="526">
                  <c:v>45913</c:v>
                </c:pt>
                <c:pt idx="527">
                  <c:v>45915.5</c:v>
                </c:pt>
                <c:pt idx="528">
                  <c:v>45916</c:v>
                </c:pt>
                <c:pt idx="529">
                  <c:v>45921.5</c:v>
                </c:pt>
                <c:pt idx="530">
                  <c:v>45960</c:v>
                </c:pt>
                <c:pt idx="531">
                  <c:v>45984.5</c:v>
                </c:pt>
                <c:pt idx="532">
                  <c:v>45985</c:v>
                </c:pt>
                <c:pt idx="533">
                  <c:v>46018.5</c:v>
                </c:pt>
                <c:pt idx="534">
                  <c:v>46018.5</c:v>
                </c:pt>
                <c:pt idx="535">
                  <c:v>46065</c:v>
                </c:pt>
                <c:pt idx="536">
                  <c:v>46139</c:v>
                </c:pt>
                <c:pt idx="537">
                  <c:v>46141.5</c:v>
                </c:pt>
                <c:pt idx="538">
                  <c:v>46783.5</c:v>
                </c:pt>
                <c:pt idx="539">
                  <c:v>46899.5</c:v>
                </c:pt>
                <c:pt idx="540">
                  <c:v>46962</c:v>
                </c:pt>
                <c:pt idx="541">
                  <c:v>46974</c:v>
                </c:pt>
                <c:pt idx="542">
                  <c:v>46984.5</c:v>
                </c:pt>
                <c:pt idx="543">
                  <c:v>47058.5</c:v>
                </c:pt>
                <c:pt idx="544">
                  <c:v>47099</c:v>
                </c:pt>
                <c:pt idx="545">
                  <c:v>47099.5</c:v>
                </c:pt>
                <c:pt idx="546">
                  <c:v>47102</c:v>
                </c:pt>
                <c:pt idx="547">
                  <c:v>47102</c:v>
                </c:pt>
                <c:pt idx="548">
                  <c:v>47319</c:v>
                </c:pt>
                <c:pt idx="549">
                  <c:v>47858</c:v>
                </c:pt>
                <c:pt idx="550">
                  <c:v>47858</c:v>
                </c:pt>
                <c:pt idx="551">
                  <c:v>47878.5</c:v>
                </c:pt>
                <c:pt idx="552">
                  <c:v>47878.5</c:v>
                </c:pt>
                <c:pt idx="553">
                  <c:v>48046</c:v>
                </c:pt>
                <c:pt idx="554">
                  <c:v>48046</c:v>
                </c:pt>
                <c:pt idx="555">
                  <c:v>48972</c:v>
                </c:pt>
                <c:pt idx="556">
                  <c:v>49010</c:v>
                </c:pt>
                <c:pt idx="557">
                  <c:v>49051</c:v>
                </c:pt>
                <c:pt idx="558">
                  <c:v>49051</c:v>
                </c:pt>
                <c:pt idx="559">
                  <c:v>49070.5</c:v>
                </c:pt>
                <c:pt idx="560">
                  <c:v>49109.5</c:v>
                </c:pt>
                <c:pt idx="561">
                  <c:v>49109.5</c:v>
                </c:pt>
                <c:pt idx="562">
                  <c:v>49279</c:v>
                </c:pt>
                <c:pt idx="563">
                  <c:v>49383.5</c:v>
                </c:pt>
                <c:pt idx="564">
                  <c:v>50041.5</c:v>
                </c:pt>
                <c:pt idx="565">
                  <c:v>50065.5</c:v>
                </c:pt>
                <c:pt idx="566">
                  <c:v>50114</c:v>
                </c:pt>
                <c:pt idx="567">
                  <c:v>50135</c:v>
                </c:pt>
                <c:pt idx="568">
                  <c:v>50135</c:v>
                </c:pt>
                <c:pt idx="569">
                  <c:v>50170</c:v>
                </c:pt>
                <c:pt idx="570">
                  <c:v>50187.5</c:v>
                </c:pt>
                <c:pt idx="571">
                  <c:v>50278</c:v>
                </c:pt>
                <c:pt idx="572">
                  <c:v>50300.5</c:v>
                </c:pt>
                <c:pt idx="573">
                  <c:v>50301</c:v>
                </c:pt>
                <c:pt idx="574">
                  <c:v>51037.5</c:v>
                </c:pt>
                <c:pt idx="575">
                  <c:v>51143</c:v>
                </c:pt>
                <c:pt idx="576">
                  <c:v>51160.5</c:v>
                </c:pt>
                <c:pt idx="577">
                  <c:v>51222</c:v>
                </c:pt>
                <c:pt idx="578">
                  <c:v>51222.5</c:v>
                </c:pt>
                <c:pt idx="579">
                  <c:v>51236.5</c:v>
                </c:pt>
                <c:pt idx="580">
                  <c:v>51312.5</c:v>
                </c:pt>
                <c:pt idx="581">
                  <c:v>51321</c:v>
                </c:pt>
                <c:pt idx="582">
                  <c:v>51321</c:v>
                </c:pt>
                <c:pt idx="583">
                  <c:v>51338.5</c:v>
                </c:pt>
                <c:pt idx="584">
                  <c:v>51543.5</c:v>
                </c:pt>
                <c:pt idx="585">
                  <c:v>52136</c:v>
                </c:pt>
                <c:pt idx="586">
                  <c:v>52183</c:v>
                </c:pt>
                <c:pt idx="587">
                  <c:v>52276.5</c:v>
                </c:pt>
                <c:pt idx="588">
                  <c:v>52303</c:v>
                </c:pt>
                <c:pt idx="589">
                  <c:v>52303.5</c:v>
                </c:pt>
                <c:pt idx="590">
                  <c:v>52361</c:v>
                </c:pt>
                <c:pt idx="591">
                  <c:v>52495.5</c:v>
                </c:pt>
                <c:pt idx="592">
                  <c:v>53267</c:v>
                </c:pt>
                <c:pt idx="593">
                  <c:v>53267</c:v>
                </c:pt>
                <c:pt idx="594">
                  <c:v>53299</c:v>
                </c:pt>
                <c:pt idx="595">
                  <c:v>53354.5</c:v>
                </c:pt>
                <c:pt idx="596">
                  <c:v>53538.5</c:v>
                </c:pt>
                <c:pt idx="597">
                  <c:v>54277.5</c:v>
                </c:pt>
                <c:pt idx="598">
                  <c:v>54301</c:v>
                </c:pt>
                <c:pt idx="599">
                  <c:v>54342</c:v>
                </c:pt>
                <c:pt idx="600">
                  <c:v>54403.5</c:v>
                </c:pt>
                <c:pt idx="601">
                  <c:v>54769</c:v>
                </c:pt>
                <c:pt idx="602">
                  <c:v>55320.5</c:v>
                </c:pt>
                <c:pt idx="603">
                  <c:v>55443.5</c:v>
                </c:pt>
                <c:pt idx="604">
                  <c:v>55543</c:v>
                </c:pt>
                <c:pt idx="605">
                  <c:v>55569</c:v>
                </c:pt>
                <c:pt idx="606">
                  <c:v>55569</c:v>
                </c:pt>
                <c:pt idx="607">
                  <c:v>55607</c:v>
                </c:pt>
                <c:pt idx="608">
                  <c:v>55642</c:v>
                </c:pt>
                <c:pt idx="609">
                  <c:v>55690</c:v>
                </c:pt>
                <c:pt idx="610">
                  <c:v>55697.5</c:v>
                </c:pt>
                <c:pt idx="611">
                  <c:v>55706.5</c:v>
                </c:pt>
                <c:pt idx="612">
                  <c:v>56404.5</c:v>
                </c:pt>
                <c:pt idx="613">
                  <c:v>56425</c:v>
                </c:pt>
                <c:pt idx="614">
                  <c:v>56536.5</c:v>
                </c:pt>
                <c:pt idx="615">
                  <c:v>56538</c:v>
                </c:pt>
                <c:pt idx="616">
                  <c:v>56720</c:v>
                </c:pt>
                <c:pt idx="617">
                  <c:v>56772</c:v>
                </c:pt>
                <c:pt idx="618">
                  <c:v>56825.5</c:v>
                </c:pt>
                <c:pt idx="619">
                  <c:v>57447.5</c:v>
                </c:pt>
                <c:pt idx="620">
                  <c:v>57599.5</c:v>
                </c:pt>
                <c:pt idx="621">
                  <c:v>57930</c:v>
                </c:pt>
                <c:pt idx="622">
                  <c:v>58466</c:v>
                </c:pt>
                <c:pt idx="623">
                  <c:v>58818</c:v>
                </c:pt>
                <c:pt idx="624">
                  <c:v>58946</c:v>
                </c:pt>
                <c:pt idx="625">
                  <c:v>58967</c:v>
                </c:pt>
                <c:pt idx="626">
                  <c:v>58972.5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-1.7383814306072276E-3</c:v>
                </c:pt>
                <c:pt idx="331">
                  <c:v>-1.4816835426261152E-3</c:v>
                </c:pt>
                <c:pt idx="332">
                  <c:v>-1.0243104285743015E-3</c:v>
                </c:pt>
                <c:pt idx="333">
                  <c:v>-4.6761279607938216E-4</c:v>
                </c:pt>
                <c:pt idx="334">
                  <c:v>-8.1091562073596496E-4</c:v>
                </c:pt>
                <c:pt idx="335">
                  <c:v>-1.3542182144596661E-3</c:v>
                </c:pt>
                <c:pt idx="336">
                  <c:v>-6.9752110738257461E-4</c:v>
                </c:pt>
                <c:pt idx="337">
                  <c:v>-8.7006410997959166E-4</c:v>
                </c:pt>
                <c:pt idx="338">
                  <c:v>-6.5600480433011116E-4</c:v>
                </c:pt>
                <c:pt idx="339">
                  <c:v>-1.3254254037219602E-3</c:v>
                </c:pt>
                <c:pt idx="340">
                  <c:v>4.7523952290613736E-4</c:v>
                </c:pt>
                <c:pt idx="341">
                  <c:v>-9.4062607009551269E-4</c:v>
                </c:pt>
                <c:pt idx="342">
                  <c:v>-7.7303738753610463E-4</c:v>
                </c:pt>
                <c:pt idx="343">
                  <c:v>-6.0230907204268311E-4</c:v>
                </c:pt>
                <c:pt idx="344">
                  <c:v>2.0215175931776602E-4</c:v>
                </c:pt>
                <c:pt idx="345">
                  <c:v>2.0215175931776602E-4</c:v>
                </c:pt>
                <c:pt idx="346">
                  <c:v>-3.8762981345186881E-4</c:v>
                </c:pt>
                <c:pt idx="347">
                  <c:v>-9.5705451034404365E-4</c:v>
                </c:pt>
                <c:pt idx="348">
                  <c:v>-5.003639442244523E-4</c:v>
                </c:pt>
                <c:pt idx="349">
                  <c:v>5.6325870271059508E-5</c:v>
                </c:pt>
                <c:pt idx="350">
                  <c:v>-6.1755872207106335E-4</c:v>
                </c:pt>
                <c:pt idx="351">
                  <c:v>-4.8698396697719609E-4</c:v>
                </c:pt>
                <c:pt idx="352">
                  <c:v>-9.7296098239714468E-4</c:v>
                </c:pt>
                <c:pt idx="353">
                  <c:v>-7.162715676500564E-4</c:v>
                </c:pt>
                <c:pt idx="354">
                  <c:v>3.5443502157736506E-4</c:v>
                </c:pt>
                <c:pt idx="355">
                  <c:v>-1.0016152090615224E-3</c:v>
                </c:pt>
                <c:pt idx="356">
                  <c:v>-4.4429089350534259E-4</c:v>
                </c:pt>
                <c:pt idx="357">
                  <c:v>-4.8760323418784585E-4</c:v>
                </c:pt>
                <c:pt idx="358">
                  <c:v>-4.3091586810909202E-4</c:v>
                </c:pt>
                <c:pt idx="359">
                  <c:v>-5.0480148483695447E-4</c:v>
                </c:pt>
                <c:pt idx="360">
                  <c:v>-4.8114169713425747E-5</c:v>
                </c:pt>
                <c:pt idx="361">
                  <c:v>3.3652598744867181E-3</c:v>
                </c:pt>
                <c:pt idx="362">
                  <c:v>-1.5648292423904586E-5</c:v>
                </c:pt>
                <c:pt idx="363">
                  <c:v>-9.7553626076662264E-4</c:v>
                </c:pt>
                <c:pt idx="364">
                  <c:v>-1.1885123652567026E-4</c:v>
                </c:pt>
                <c:pt idx="365">
                  <c:v>-5.6216635374117113E-4</c:v>
                </c:pt>
                <c:pt idx="366">
                  <c:v>-6.4879716765330053E-4</c:v>
                </c:pt>
                <c:pt idx="367">
                  <c:v>1.9514210259948678E-4</c:v>
                </c:pt>
                <c:pt idx="368">
                  <c:v>-8.3740406031469761E-4</c:v>
                </c:pt>
                <c:pt idx="369">
                  <c:v>8.6180710709224742E-4</c:v>
                </c:pt>
                <c:pt idx="370">
                  <c:v>6.7278378071634892E-4</c:v>
                </c:pt>
                <c:pt idx="371">
                  <c:v>-2.8368654511084015E-4</c:v>
                </c:pt>
                <c:pt idx="372">
                  <c:v>-2.8368654511084015E-4</c:v>
                </c:pt>
                <c:pt idx="373">
                  <c:v>-8.3686542887307508E-5</c:v>
                </c:pt>
                <c:pt idx="374">
                  <c:v>4.5085122066235161E-4</c:v>
                </c:pt>
                <c:pt idx="375">
                  <c:v>7.9065730880146373E-4</c:v>
                </c:pt>
                <c:pt idx="376">
                  <c:v>8.4409467048493156E-4</c:v>
                </c:pt>
                <c:pt idx="377">
                  <c:v>8.7409467336504662E-4</c:v>
                </c:pt>
                <c:pt idx="378">
                  <c:v>1.544094674629317E-3</c:v>
                </c:pt>
                <c:pt idx="379">
                  <c:v>1.5740946702334745E-3</c:v>
                </c:pt>
                <c:pt idx="380">
                  <c:v>2.8737561293160074E-4</c:v>
                </c:pt>
                <c:pt idx="381">
                  <c:v>5.1401591363414711E-4</c:v>
                </c:pt>
                <c:pt idx="382">
                  <c:v>5.4401590923830456E-4</c:v>
                </c:pt>
                <c:pt idx="383">
                  <c:v>6.1401591110793463E-4</c:v>
                </c:pt>
                <c:pt idx="384">
                  <c:v>6.1401591110793463E-4</c:v>
                </c:pt>
                <c:pt idx="385">
                  <c:v>6.4401591398804969E-4</c:v>
                </c:pt>
                <c:pt idx="386">
                  <c:v>6.4401591398804969E-4</c:v>
                </c:pt>
                <c:pt idx="387">
                  <c:v>1.6605522770220815E-3</c:v>
                </c:pt>
                <c:pt idx="388">
                  <c:v>1.3062122588975052E-3</c:v>
                </c:pt>
                <c:pt idx="389">
                  <c:v>8.5974463141587354E-4</c:v>
                </c:pt>
                <c:pt idx="390">
                  <c:v>3.8210843448031329E-3</c:v>
                </c:pt>
                <c:pt idx="391">
                  <c:v>1.0792999126803329E-3</c:v>
                </c:pt>
                <c:pt idx="392">
                  <c:v>4.9406232371848186E-3</c:v>
                </c:pt>
                <c:pt idx="393">
                  <c:v>2.1450258206833772E-3</c:v>
                </c:pt>
                <c:pt idx="394">
                  <c:v>-5.5504607682336018E-4</c:v>
                </c:pt>
                <c:pt idx="395">
                  <c:v>2.7148728172551422E-3</c:v>
                </c:pt>
                <c:pt idx="396">
                  <c:v>2.3373610264238523E-3</c:v>
                </c:pt>
                <c:pt idx="397">
                  <c:v>2.4634562487034842E-3</c:v>
                </c:pt>
                <c:pt idx="398">
                  <c:v>2.6994196933393493E-3</c:v>
                </c:pt>
                <c:pt idx="399">
                  <c:v>2.5255144459405826E-3</c:v>
                </c:pt>
                <c:pt idx="400">
                  <c:v>1.4516091889491857E-3</c:v>
                </c:pt>
                <c:pt idx="401">
                  <c:v>3.7910177870410372E-3</c:v>
                </c:pt>
                <c:pt idx="402">
                  <c:v>3.3475854675068979E-3</c:v>
                </c:pt>
                <c:pt idx="403">
                  <c:v>3.2041534535860554E-3</c:v>
                </c:pt>
                <c:pt idx="404">
                  <c:v>1.9608950524452676E-3</c:v>
                </c:pt>
                <c:pt idx="405">
                  <c:v>3.4176340093590787E-3</c:v>
                </c:pt>
                <c:pt idx="406">
                  <c:v>2.974200335446861E-3</c:v>
                </c:pt>
                <c:pt idx="407">
                  <c:v>3.5307667093578618E-3</c:v>
                </c:pt>
                <c:pt idx="408">
                  <c:v>2.3659519785167171E-3</c:v>
                </c:pt>
                <c:pt idx="409">
                  <c:v>3.5007997360952635E-3</c:v>
                </c:pt>
                <c:pt idx="410">
                  <c:v>3.3573645477569941E-3</c:v>
                </c:pt>
                <c:pt idx="411">
                  <c:v>3.0139291101384039E-3</c:v>
                </c:pt>
                <c:pt idx="412">
                  <c:v>3.4139292164488758E-3</c:v>
                </c:pt>
                <c:pt idx="413">
                  <c:v>4.1139292205932612E-3</c:v>
                </c:pt>
                <c:pt idx="414">
                  <c:v>5.1139292171590092E-3</c:v>
                </c:pt>
                <c:pt idx="415">
                  <c:v>5.1139292171590092E-3</c:v>
                </c:pt>
                <c:pt idx="416">
                  <c:v>2.0400233382177266E-3</c:v>
                </c:pt>
                <c:pt idx="417">
                  <c:v>3.6400233341781149E-3</c:v>
                </c:pt>
                <c:pt idx="418">
                  <c:v>3.2839463206178685E-3</c:v>
                </c:pt>
                <c:pt idx="419">
                  <c:v>2.6494189237385758E-3</c:v>
                </c:pt>
                <c:pt idx="420">
                  <c:v>3.5105124303417071E-3</c:v>
                </c:pt>
                <c:pt idx="421">
                  <c:v>3.22363628060824E-3</c:v>
                </c:pt>
                <c:pt idx="422">
                  <c:v>2.193473391228655E-3</c:v>
                </c:pt>
                <c:pt idx="423">
                  <c:v>3.4633048993178671E-3</c:v>
                </c:pt>
                <c:pt idx="424">
                  <c:v>3.0764252819850853E-3</c:v>
                </c:pt>
                <c:pt idx="425">
                  <c:v>2.7200116485877265E-3</c:v>
                </c:pt>
                <c:pt idx="426">
                  <c:v>2.476571381785482E-3</c:v>
                </c:pt>
                <c:pt idx="427">
                  <c:v>2.5779386574199294E-3</c:v>
                </c:pt>
                <c:pt idx="428">
                  <c:v>2.9169726243842876E-3</c:v>
                </c:pt>
                <c:pt idx="429">
                  <c:v>4.7085313712661933E-3</c:v>
                </c:pt>
                <c:pt idx="430">
                  <c:v>3.3389734041762431E-3</c:v>
                </c:pt>
                <c:pt idx="431">
                  <c:v>4.878121696125344E-3</c:v>
                </c:pt>
                <c:pt idx="432">
                  <c:v>4.634651611340402E-3</c:v>
                </c:pt>
                <c:pt idx="433">
                  <c:v>3.5216228015193009E-3</c:v>
                </c:pt>
                <c:pt idx="434">
                  <c:v>4.8477109448511711E-3</c:v>
                </c:pt>
                <c:pt idx="435">
                  <c:v>3.8781523071730883E-3</c:v>
                </c:pt>
                <c:pt idx="436">
                  <c:v>3.3042692921765593E-3</c:v>
                </c:pt>
                <c:pt idx="437">
                  <c:v>4.0304091173885732E-3</c:v>
                </c:pt>
                <c:pt idx="438">
                  <c:v>3.256497232815285E-3</c:v>
                </c:pt>
                <c:pt idx="439">
                  <c:v>4.5347612578007235E-3</c:v>
                </c:pt>
                <c:pt idx="440">
                  <c:v>4.0608490471597397E-3</c:v>
                </c:pt>
                <c:pt idx="441">
                  <c:v>4.4869374290145286E-3</c:v>
                </c:pt>
                <c:pt idx="442">
                  <c:v>3.5173770981316126E-3</c:v>
                </c:pt>
                <c:pt idx="443">
                  <c:v>3.8304327946118918E-3</c:v>
                </c:pt>
                <c:pt idx="444">
                  <c:v>3.5000152014700511E-3</c:v>
                </c:pt>
                <c:pt idx="445">
                  <c:v>4.4304543383004505E-3</c:v>
                </c:pt>
                <c:pt idx="446">
                  <c:v>3.8869815887177944E-3</c:v>
                </c:pt>
                <c:pt idx="447">
                  <c:v>4.900035448126755E-3</c:v>
                </c:pt>
                <c:pt idx="448">
                  <c:v>3.530474388633742E-3</c:v>
                </c:pt>
                <c:pt idx="449">
                  <c:v>5.2565622184001723E-3</c:v>
                </c:pt>
                <c:pt idx="450">
                  <c:v>4.1870010254834028E-3</c:v>
                </c:pt>
                <c:pt idx="451">
                  <c:v>5.1130888779391433E-3</c:v>
                </c:pt>
                <c:pt idx="452">
                  <c:v>3.300053955559025E-3</c:v>
                </c:pt>
                <c:pt idx="453">
                  <c:v>4.7435450386834471E-3</c:v>
                </c:pt>
                <c:pt idx="454">
                  <c:v>3.3696328993812405E-3</c:v>
                </c:pt>
                <c:pt idx="455">
                  <c:v>4.3000710043045315E-3</c:v>
                </c:pt>
                <c:pt idx="456">
                  <c:v>3.6261585878639667E-3</c:v>
                </c:pt>
                <c:pt idx="457">
                  <c:v>5.4565969298319764E-3</c:v>
                </c:pt>
                <c:pt idx="458">
                  <c:v>3.3826845439620563E-3</c:v>
                </c:pt>
                <c:pt idx="459">
                  <c:v>3.3957360370508623E-3</c:v>
                </c:pt>
                <c:pt idx="460">
                  <c:v>4.8392482679075893E-3</c:v>
                </c:pt>
                <c:pt idx="461">
                  <c:v>4.5957726567967608E-3</c:v>
                </c:pt>
                <c:pt idx="462">
                  <c:v>4.6914394136536239E-3</c:v>
                </c:pt>
                <c:pt idx="463">
                  <c:v>5.0653578649079642E-3</c:v>
                </c:pt>
                <c:pt idx="464">
                  <c:v>3.9914451721431987E-3</c:v>
                </c:pt>
                <c:pt idx="465">
                  <c:v>4.1218806915478412E-3</c:v>
                </c:pt>
                <c:pt idx="466">
                  <c:v>4.0392771663062058E-3</c:v>
                </c:pt>
                <c:pt idx="467">
                  <c:v>3.4044949598197524E-3</c:v>
                </c:pt>
                <c:pt idx="468">
                  <c:v>3.4827560867454616E-3</c:v>
                </c:pt>
                <c:pt idx="469">
                  <c:v>3.8088430568182993E-3</c:v>
                </c:pt>
                <c:pt idx="470">
                  <c:v>3.6349298398466456E-3</c:v>
                </c:pt>
                <c:pt idx="471">
                  <c:v>3.8610170606548089E-3</c:v>
                </c:pt>
                <c:pt idx="472">
                  <c:v>4.6479735547954315E-3</c:v>
                </c:pt>
                <c:pt idx="473">
                  <c:v>4.6044947790924093E-3</c:v>
                </c:pt>
                <c:pt idx="474">
                  <c:v>4.4610160498971332E-3</c:v>
                </c:pt>
                <c:pt idx="475">
                  <c:v>4.0610136422924992E-3</c:v>
                </c:pt>
                <c:pt idx="476">
                  <c:v>4.3871005416660641E-3</c:v>
                </c:pt>
                <c:pt idx="477">
                  <c:v>3.7175342333588754E-3</c:v>
                </c:pt>
                <c:pt idx="478">
                  <c:v>4.074054908930945E-3</c:v>
                </c:pt>
                <c:pt idx="479">
                  <c:v>3.9870963540216686E-3</c:v>
                </c:pt>
                <c:pt idx="480">
                  <c:v>4.7175296176780179E-3</c:v>
                </c:pt>
                <c:pt idx="481">
                  <c:v>4.1740499873913831E-3</c:v>
                </c:pt>
                <c:pt idx="482">
                  <c:v>4.3001366479852969E-3</c:v>
                </c:pt>
                <c:pt idx="483">
                  <c:v>4.8870901075229525E-3</c:v>
                </c:pt>
                <c:pt idx="484">
                  <c:v>4.6131768122847638E-3</c:v>
                </c:pt>
                <c:pt idx="485">
                  <c:v>4.6436100850092317E-3</c:v>
                </c:pt>
                <c:pt idx="486">
                  <c:v>4.4001299464059736E-3</c:v>
                </c:pt>
                <c:pt idx="487">
                  <c:v>4.5566494706055435E-3</c:v>
                </c:pt>
                <c:pt idx="488">
                  <c:v>4.713168885991513E-3</c:v>
                </c:pt>
                <c:pt idx="489">
                  <c:v>4.5261972616452012E-3</c:v>
                </c:pt>
                <c:pt idx="490">
                  <c:v>5.0522251149977826E-3</c:v>
                </c:pt>
                <c:pt idx="491">
                  <c:v>4.0257992895338726E-3</c:v>
                </c:pt>
                <c:pt idx="492">
                  <c:v>4.0757992846327876E-3</c:v>
                </c:pt>
                <c:pt idx="493">
                  <c:v>4.1757992893825327E-3</c:v>
                </c:pt>
                <c:pt idx="494">
                  <c:v>4.2257992844814476E-3</c:v>
                </c:pt>
                <c:pt idx="495">
                  <c:v>4.3257992892311928E-3</c:v>
                </c:pt>
                <c:pt idx="496">
                  <c:v>4.3757992843301077E-3</c:v>
                </c:pt>
                <c:pt idx="497">
                  <c:v>3.1916953334341774E-3</c:v>
                </c:pt>
                <c:pt idx="498">
                  <c:v>3.1916953334341774E-3</c:v>
                </c:pt>
                <c:pt idx="499">
                  <c:v>3.452513489040375E-3</c:v>
                </c:pt>
                <c:pt idx="500">
                  <c:v>3.3090040154627326E-3</c:v>
                </c:pt>
                <c:pt idx="501">
                  <c:v>3.0654946029447516E-3</c:v>
                </c:pt>
                <c:pt idx="502">
                  <c:v>3.4219849864203719E-3</c:v>
                </c:pt>
                <c:pt idx="503">
                  <c:v>4.0653733812843242E-3</c:v>
                </c:pt>
                <c:pt idx="504">
                  <c:v>3.4912081560704439E-3</c:v>
                </c:pt>
                <c:pt idx="505">
                  <c:v>3.6476975249144644E-3</c:v>
                </c:pt>
                <c:pt idx="506">
                  <c:v>3.7302677714008831E-3</c:v>
                </c:pt>
                <c:pt idx="507">
                  <c:v>3.7302677714008831E-3</c:v>
                </c:pt>
                <c:pt idx="508">
                  <c:v>3.1432452141886176E-3</c:v>
                </c:pt>
                <c:pt idx="509">
                  <c:v>3.4993435838506851E-3</c:v>
                </c:pt>
                <c:pt idx="510">
                  <c:v>4.1297497900611296E-3</c:v>
                </c:pt>
                <c:pt idx="511">
                  <c:v>3.4558308919540662E-3</c:v>
                </c:pt>
                <c:pt idx="512">
                  <c:v>3.686236749593598E-3</c:v>
                </c:pt>
                <c:pt idx="513">
                  <c:v>3.2123179580530875E-3</c:v>
                </c:pt>
                <c:pt idx="514">
                  <c:v>3.7427236677169406E-3</c:v>
                </c:pt>
                <c:pt idx="515">
                  <c:v>3.8992103071534417E-3</c:v>
                </c:pt>
                <c:pt idx="516">
                  <c:v>4.3121834826141681E-3</c:v>
                </c:pt>
                <c:pt idx="517">
                  <c:v>4.3121834826141681E-3</c:v>
                </c:pt>
                <c:pt idx="518">
                  <c:v>4.0686700312694418E-3</c:v>
                </c:pt>
                <c:pt idx="519">
                  <c:v>3.9251562503061707E-3</c:v>
                </c:pt>
                <c:pt idx="520">
                  <c:v>3.0685332979285482E-3</c:v>
                </c:pt>
                <c:pt idx="521">
                  <c:v>3.225019486382253E-3</c:v>
                </c:pt>
                <c:pt idx="522">
                  <c:v>3.8554240982830099E-3</c:v>
                </c:pt>
                <c:pt idx="523">
                  <c:v>3.3815051003610666E-3</c:v>
                </c:pt>
                <c:pt idx="524">
                  <c:v>3.7506791601729129E-3</c:v>
                </c:pt>
                <c:pt idx="525">
                  <c:v>3.807163589646903E-3</c:v>
                </c:pt>
                <c:pt idx="526">
                  <c:v>-1.4363522759455877E-3</c:v>
                </c:pt>
                <c:pt idx="527">
                  <c:v>3.5940513174004263E-3</c:v>
                </c:pt>
                <c:pt idx="528">
                  <c:v>3.8201317972622086E-3</c:v>
                </c:pt>
                <c:pt idx="529">
                  <c:v>3.9070190626715948E-3</c:v>
                </c:pt>
                <c:pt idx="530">
                  <c:v>3.2152195009988033E-3</c:v>
                </c:pt>
                <c:pt idx="531">
                  <c:v>3.8931551787936489E-3</c:v>
                </c:pt>
                <c:pt idx="532">
                  <c:v>3.619235422727414E-3</c:v>
                </c:pt>
                <c:pt idx="533">
                  <c:v>3.8666041324239703E-3</c:v>
                </c:pt>
                <c:pt idx="534">
                  <c:v>3.8666041324239703E-3</c:v>
                </c:pt>
                <c:pt idx="535">
                  <c:v>3.2920322264190054E-3</c:v>
                </c:pt>
                <c:pt idx="536">
                  <c:v>3.7517957617188638E-3</c:v>
                </c:pt>
                <c:pt idx="537">
                  <c:v>2.4821919498859354E-3</c:v>
                </c:pt>
                <c:pt idx="538">
                  <c:v>2.9652632784439338E-3</c:v>
                </c:pt>
                <c:pt idx="539">
                  <c:v>3.8145969300762417E-3</c:v>
                </c:pt>
                <c:pt idx="540">
                  <c:v>3.073864229983396E-3</c:v>
                </c:pt>
                <c:pt idx="541">
                  <c:v>2.6996377925767485E-3</c:v>
                </c:pt>
                <c:pt idx="542">
                  <c:v>3.3471881260919469E-3</c:v>
                </c:pt>
                <c:pt idx="543">
                  <c:v>3.4060739885302324E-3</c:v>
                </c:pt>
                <c:pt idx="544">
                  <c:v>2.7180018843519088E-3</c:v>
                </c:pt>
                <c:pt idx="545">
                  <c:v>4.644074935762757E-3</c:v>
                </c:pt>
                <c:pt idx="546">
                  <c:v>4.2744401496850534E-3</c:v>
                </c:pt>
                <c:pt idx="547">
                  <c:v>4.3244401447839684E-3</c:v>
                </c:pt>
                <c:pt idx="548">
                  <c:v>-3.5101668133087766E-3</c:v>
                </c:pt>
                <c:pt idx="549">
                  <c:v>1.5731814099411018E-3</c:v>
                </c:pt>
                <c:pt idx="550">
                  <c:v>1.5931814094358593E-3</c:v>
                </c:pt>
                <c:pt idx="551">
                  <c:v>2.5319731838690032E-3</c:v>
                </c:pt>
                <c:pt idx="552">
                  <c:v>2.5619731794731607E-3</c:v>
                </c:pt>
                <c:pt idx="553">
                  <c:v>7.9458093281347189E-4</c:v>
                </c:pt>
                <c:pt idx="554">
                  <c:v>8.2458093569358695E-4</c:v>
                </c:pt>
                <c:pt idx="555">
                  <c:v>7.6503415026624166E-4</c:v>
                </c:pt>
                <c:pt idx="556">
                  <c:v>3.4565883195870201E-4</c:v>
                </c:pt>
                <c:pt idx="557">
                  <c:v>4.8262772243273105E-4</c:v>
                </c:pt>
                <c:pt idx="558">
                  <c:v>4.8262772243273105E-4</c:v>
                </c:pt>
                <c:pt idx="559">
                  <c:v>9.8983372086233756E-5</c:v>
                </c:pt>
                <c:pt idx="560">
                  <c:v>9.3167994572727203E-4</c:v>
                </c:pt>
                <c:pt idx="561">
                  <c:v>9.3167994572727203E-4</c:v>
                </c:pt>
                <c:pt idx="562">
                  <c:v>4.6586405580198442E-4</c:v>
                </c:pt>
                <c:pt idx="563">
                  <c:v>6.1212328307961444E-4</c:v>
                </c:pt>
                <c:pt idx="564">
                  <c:v>1.0207951312035668E-4</c:v>
                </c:pt>
                <c:pt idx="565">
                  <c:v>-3.4732855408456387E-4</c:v>
                </c:pt>
                <c:pt idx="566">
                  <c:v>-8.2011338109039267E-4</c:v>
                </c:pt>
                <c:pt idx="567">
                  <c:v>-2.2586467518187492E-4</c:v>
                </c:pt>
                <c:pt idx="568">
                  <c:v>8.7413532613361822E-4</c:v>
                </c:pt>
                <c:pt idx="569">
                  <c:v>-2.0212947997215458E-4</c:v>
                </c:pt>
                <c:pt idx="570">
                  <c:v>-9.9026780211358689E-4</c:v>
                </c:pt>
                <c:pt idx="571">
                  <c:v>-1.8747033250061662E-3</c:v>
                </c:pt>
                <c:pt idx="572">
                  <c:v>9.7658189447451249E-5</c:v>
                </c:pt>
                <c:pt idx="573">
                  <c:v>2.3710592634590411E-5</c:v>
                </c:pt>
                <c:pt idx="574">
                  <c:v>-1.304599253705227E-3</c:v>
                </c:pt>
                <c:pt idx="575">
                  <c:v>-2.5086164089846985E-3</c:v>
                </c:pt>
                <c:pt idx="576">
                  <c:v>-1.6969743701439194E-3</c:v>
                </c:pt>
                <c:pt idx="577">
                  <c:v>-1.2932351052803853E-3</c:v>
                </c:pt>
                <c:pt idx="578">
                  <c:v>-1.3671886452332332E-3</c:v>
                </c:pt>
                <c:pt idx="579">
                  <c:v>-1.5378890483836449E-3</c:v>
                </c:pt>
                <c:pt idx="580">
                  <c:v>-1.6788782372897382E-3</c:v>
                </c:pt>
                <c:pt idx="581">
                  <c:v>-3.7360987718226962E-3</c:v>
                </c:pt>
                <c:pt idx="582">
                  <c:v>-1.53609876919171E-3</c:v>
                </c:pt>
                <c:pt idx="583">
                  <c:v>-1.8244969115493864E-3</c:v>
                </c:pt>
                <c:pt idx="584">
                  <c:v>-3.0460264410155785E-3</c:v>
                </c:pt>
                <c:pt idx="585">
                  <c:v>-2.885689751122536E-3</c:v>
                </c:pt>
                <c:pt idx="586">
                  <c:v>-3.2378906513903793E-3</c:v>
                </c:pt>
                <c:pt idx="587">
                  <c:v>-3.8684175771134463E-3</c:v>
                </c:pt>
                <c:pt idx="588">
                  <c:v>-2.6883200554072215E-3</c:v>
                </c:pt>
                <c:pt idx="589">
                  <c:v>-3.8622805684979528E-3</c:v>
                </c:pt>
                <c:pt idx="590">
                  <c:v>-3.5677608554564866E-3</c:v>
                </c:pt>
                <c:pt idx="591">
                  <c:v>-4.7633551950128292E-3</c:v>
                </c:pt>
                <c:pt idx="592">
                  <c:v>-5.9901757423359847E-3</c:v>
                </c:pt>
                <c:pt idx="593">
                  <c:v>-5.9901757423359847E-3</c:v>
                </c:pt>
                <c:pt idx="594">
                  <c:v>-6.0240528590071035E-3</c:v>
                </c:pt>
                <c:pt idx="595">
                  <c:v>-6.4344022954822416E-3</c:v>
                </c:pt>
                <c:pt idx="596">
                  <c:v>-5.8545837518448052E-3</c:v>
                </c:pt>
                <c:pt idx="597">
                  <c:v>-8.6835160077808754E-3</c:v>
                </c:pt>
                <c:pt idx="598">
                  <c:v>-8.6602620349261611E-3</c:v>
                </c:pt>
                <c:pt idx="599">
                  <c:v>-9.5260912917480151E-3</c:v>
                </c:pt>
                <c:pt idx="600">
                  <c:v>-9.1248758499881816E-3</c:v>
                </c:pt>
                <c:pt idx="601">
                  <c:v>-1.0400772719912674E-2</c:v>
                </c:pt>
                <c:pt idx="602">
                  <c:v>-1.2498718686382769E-2</c:v>
                </c:pt>
                <c:pt idx="603">
                  <c:v>-1.3497889026600964E-2</c:v>
                </c:pt>
                <c:pt idx="604">
                  <c:v>-1.2220124891585041E-2</c:v>
                </c:pt>
                <c:pt idx="605">
                  <c:v>-1.5967162336915933E-2</c:v>
                </c:pt>
                <c:pt idx="606">
                  <c:v>-1.3367162337113839E-2</c:v>
                </c:pt>
                <c:pt idx="607">
                  <c:v>-1.3489771228586751E-2</c:v>
                </c:pt>
                <c:pt idx="608">
                  <c:v>-1.3568506409187463E-2</c:v>
                </c:pt>
                <c:pt idx="609">
                  <c:v>-1.0170797504817627E-2</c:v>
                </c:pt>
                <c:pt idx="610">
                  <c:v>-1.3180533171175818E-2</c:v>
                </c:pt>
                <c:pt idx="611">
                  <c:v>-1.4312216932986857E-2</c:v>
                </c:pt>
                <c:pt idx="612">
                  <c:v>-1.6394873381720472E-2</c:v>
                </c:pt>
                <c:pt idx="613">
                  <c:v>-1.7228341521075267E-2</c:v>
                </c:pt>
                <c:pt idx="614">
                  <c:v>-1.8427543661304793E-2</c:v>
                </c:pt>
                <c:pt idx="615">
                  <c:v>-2.864950711191723E-2</c:v>
                </c:pt>
                <c:pt idx="616">
                  <c:v>-1.7481288234457798E-2</c:v>
                </c:pt>
                <c:pt idx="617">
                  <c:v>-1.6976161318188424E-2</c:v>
                </c:pt>
                <c:pt idx="618">
                  <c:v>-1.799303829511769E-2</c:v>
                </c:pt>
                <c:pt idx="619">
                  <c:v>-2.0038691621711124E-2</c:v>
                </c:pt>
                <c:pt idx="620">
                  <c:v>-2.0632921942760993E-2</c:v>
                </c:pt>
                <c:pt idx="621">
                  <c:v>-2.1944102513259997E-2</c:v>
                </c:pt>
                <c:pt idx="622">
                  <c:v>-2.7870525187168607E-2</c:v>
                </c:pt>
                <c:pt idx="623">
                  <c:v>-2.5367505602479287E-2</c:v>
                </c:pt>
                <c:pt idx="624">
                  <c:v>-2.5112258294062245E-2</c:v>
                </c:pt>
                <c:pt idx="625">
                  <c:v>-2.6020401960075684E-2</c:v>
                </c:pt>
                <c:pt idx="626">
                  <c:v>-2.4634440532572119E-2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E-49C2-BF72-E816BB042762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E-49C2-BF72-E816BB04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40352"/>
        <c:axId val="1"/>
      </c:scatterChart>
      <c:valAx>
        <c:axId val="73294035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40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3725527741836654"/>
          <c:w val="0.84634196738160217"/>
          <c:h val="0.65826510598604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5-4846-A524-9EEA5A1BBBEA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2.0000000000000001E-4</c:v>
                  </c:pt>
                  <c:pt idx="374">
                    <c:v>2.9999999999999997E-4</c:v>
                  </c:pt>
                  <c:pt idx="375">
                    <c:v>2.0000000000000001E-4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5.0000000000000001E-4</c:v>
                  </c:pt>
                  <c:pt idx="381">
                    <c:v>0</c:v>
                  </c:pt>
                  <c:pt idx="382">
                    <c:v>4.0000000000000002E-4</c:v>
                  </c:pt>
                  <c:pt idx="383">
                    <c:v>1E-4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2.0000000000000001E-4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1E-4</c:v>
                  </c:pt>
                  <c:pt idx="391">
                    <c:v>1E-4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5.0000000000000001E-4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2.0000000000000001E-4</c:v>
                  </c:pt>
                  <c:pt idx="404">
                    <c:v>2.0000000000000001E-4</c:v>
                  </c:pt>
                  <c:pt idx="405">
                    <c:v>2.9999999999999997E-4</c:v>
                  </c:pt>
                  <c:pt idx="406">
                    <c:v>1E-4</c:v>
                  </c:pt>
                  <c:pt idx="407">
                    <c:v>2.9999999999999997E-4</c:v>
                  </c:pt>
                  <c:pt idx="408">
                    <c:v>2.9999999999999997E-4</c:v>
                  </c:pt>
                  <c:pt idx="409">
                    <c:v>4.0000000000000002E-4</c:v>
                  </c:pt>
                  <c:pt idx="410">
                    <c:v>2.0000000000000001E-4</c:v>
                  </c:pt>
                  <c:pt idx="411">
                    <c:v>2.9999999999999997E-4</c:v>
                  </c:pt>
                  <c:pt idx="412">
                    <c:v>2.9999999999999997E-4</c:v>
                  </c:pt>
                  <c:pt idx="413">
                    <c:v>4.0000000000000002E-4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1E-4</c:v>
                  </c:pt>
                  <c:pt idx="421">
                    <c:v>3.0000000000000001E-3</c:v>
                  </c:pt>
                  <c:pt idx="422">
                    <c:v>5.0000000000000001E-4</c:v>
                  </c:pt>
                  <c:pt idx="423">
                    <c:v>2.0000000000000001E-4</c:v>
                  </c:pt>
                  <c:pt idx="424">
                    <c:v>2.0000000000000001E-4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1E-4</c:v>
                  </c:pt>
                  <c:pt idx="430">
                    <c:v>2.9999999999999997E-4</c:v>
                  </c:pt>
                  <c:pt idx="431">
                    <c:v>2.9999999999999997E-4</c:v>
                  </c:pt>
                  <c:pt idx="432">
                    <c:v>0</c:v>
                  </c:pt>
                  <c:pt idx="433">
                    <c:v>2.9999999999999997E-4</c:v>
                  </c:pt>
                  <c:pt idx="434">
                    <c:v>2.9999999999999997E-4</c:v>
                  </c:pt>
                  <c:pt idx="435">
                    <c:v>2.9999999999999997E-4</c:v>
                  </c:pt>
                  <c:pt idx="436">
                    <c:v>2.0000000000000001E-4</c:v>
                  </c:pt>
                  <c:pt idx="437">
                    <c:v>2.9999999999999997E-4</c:v>
                  </c:pt>
                  <c:pt idx="438">
                    <c:v>2.9999999999999997E-4</c:v>
                  </c:pt>
                  <c:pt idx="439">
                    <c:v>5.0000000000000001E-4</c:v>
                  </c:pt>
                  <c:pt idx="440">
                    <c:v>5.0000000000000001E-4</c:v>
                  </c:pt>
                  <c:pt idx="441">
                    <c:v>5.9999999999999995E-4</c:v>
                  </c:pt>
                  <c:pt idx="442">
                    <c:v>8.9999999999999998E-4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2.9999999999999997E-4</c:v>
                  </c:pt>
                  <c:pt idx="448">
                    <c:v>2.0000000000000001E-4</c:v>
                  </c:pt>
                  <c:pt idx="449">
                    <c:v>4.0000000000000002E-4</c:v>
                  </c:pt>
                  <c:pt idx="450">
                    <c:v>2.0000000000000001E-4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2.0000000000000001E-4</c:v>
                  </c:pt>
                  <c:pt idx="454">
                    <c:v>2.0000000000000001E-4</c:v>
                  </c:pt>
                  <c:pt idx="455">
                    <c:v>2.9999999999999997E-4</c:v>
                  </c:pt>
                  <c:pt idx="456">
                    <c:v>2.9999999999999997E-4</c:v>
                  </c:pt>
                  <c:pt idx="457">
                    <c:v>2.9999999999999997E-4</c:v>
                  </c:pt>
                  <c:pt idx="458">
                    <c:v>2.0000000000000001E-4</c:v>
                  </c:pt>
                  <c:pt idx="459">
                    <c:v>1E-4</c:v>
                  </c:pt>
                  <c:pt idx="460">
                    <c:v>2.9999999999999997E-4</c:v>
                  </c:pt>
                  <c:pt idx="461">
                    <c:v>2.0000000000000001E-4</c:v>
                  </c:pt>
                  <c:pt idx="462">
                    <c:v>2.9999999999999997E-4</c:v>
                  </c:pt>
                  <c:pt idx="463">
                    <c:v>5.0000000000000001E-4</c:v>
                  </c:pt>
                  <c:pt idx="464">
                    <c:v>1E-4</c:v>
                  </c:pt>
                  <c:pt idx="465">
                    <c:v>4.0000000000000002E-4</c:v>
                  </c:pt>
                  <c:pt idx="466">
                    <c:v>2.0000000000000001E-4</c:v>
                  </c:pt>
                  <c:pt idx="467">
                    <c:v>2.9999999999999997E-4</c:v>
                  </c:pt>
                  <c:pt idx="468">
                    <c:v>0</c:v>
                  </c:pt>
                  <c:pt idx="469">
                    <c:v>4.0000000000000002E-4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5.0000000000000001E-4</c:v>
                  </c:pt>
                  <c:pt idx="473">
                    <c:v>2.0000000000000001E-4</c:v>
                  </c:pt>
                  <c:pt idx="474">
                    <c:v>2.9999999999999997E-4</c:v>
                  </c:pt>
                  <c:pt idx="475">
                    <c:v>4.0000000000000002E-4</c:v>
                  </c:pt>
                  <c:pt idx="476">
                    <c:v>1.1999999999999999E-3</c:v>
                  </c:pt>
                  <c:pt idx="477">
                    <c:v>2.0000000000000001E-4</c:v>
                  </c:pt>
                  <c:pt idx="478">
                    <c:v>4.0000000000000002E-4</c:v>
                  </c:pt>
                  <c:pt idx="479">
                    <c:v>2.0000000000000001E-4</c:v>
                  </c:pt>
                  <c:pt idx="480">
                    <c:v>2.0000000000000001E-4</c:v>
                  </c:pt>
                  <c:pt idx="481">
                    <c:v>2.9999999999999997E-4</c:v>
                  </c:pt>
                  <c:pt idx="482">
                    <c:v>5.0000000000000001E-4</c:v>
                  </c:pt>
                  <c:pt idx="483">
                    <c:v>2.0000000000000001E-4</c:v>
                  </c:pt>
                  <c:pt idx="484">
                    <c:v>2.9999999999999997E-4</c:v>
                  </c:pt>
                  <c:pt idx="485">
                    <c:v>2.9999999999999997E-4</c:v>
                  </c:pt>
                  <c:pt idx="486">
                    <c:v>0</c:v>
                  </c:pt>
                  <c:pt idx="487">
                    <c:v>2.9999999999999997E-4</c:v>
                  </c:pt>
                  <c:pt idx="488">
                    <c:v>2.9999999999999997E-4</c:v>
                  </c:pt>
                  <c:pt idx="489">
                    <c:v>2.0000000000000001E-4</c:v>
                  </c:pt>
                  <c:pt idx="490">
                    <c:v>5.0000000000000001E-4</c:v>
                  </c:pt>
                  <c:pt idx="491">
                    <c:v>2.9999999999999997E-4</c:v>
                  </c:pt>
                  <c:pt idx="492">
                    <c:v>5.0000000000000001E-4</c:v>
                  </c:pt>
                  <c:pt idx="493">
                    <c:v>0</c:v>
                  </c:pt>
                  <c:pt idx="494">
                    <c:v>2.9999999999999997E-4</c:v>
                  </c:pt>
                  <c:pt idx="495">
                    <c:v>4.0000000000000002E-4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5.9999999999999995E-4</c:v>
                  </c:pt>
                  <c:pt idx="499">
                    <c:v>1E-4</c:v>
                  </c:pt>
                  <c:pt idx="500">
                    <c:v>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2.0000000000000001E-4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2.0000000000000001E-4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  <c:pt idx="516">
                    <c:v>2.9999999999999997E-4</c:v>
                  </c:pt>
                  <c:pt idx="517">
                    <c:v>2.0000000000000001E-4</c:v>
                  </c:pt>
                  <c:pt idx="518">
                    <c:v>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2.0000000000000001E-4</c:v>
                  </c:pt>
                  <c:pt idx="523">
                    <c:v>1E-4</c:v>
                  </c:pt>
                  <c:pt idx="524">
                    <c:v>2.9999999999999997E-4</c:v>
                  </c:pt>
                  <c:pt idx="525">
                    <c:v>2.9999999999999997E-4</c:v>
                  </c:pt>
                  <c:pt idx="526">
                    <c:v>2.9999999999999997E-4</c:v>
                  </c:pt>
                  <c:pt idx="527">
                    <c:v>2.0000000000000001E-4</c:v>
                  </c:pt>
                  <c:pt idx="528">
                    <c:v>0</c:v>
                  </c:pt>
                  <c:pt idx="529">
                    <c:v>2.0000000000000001E-4</c:v>
                  </c:pt>
                  <c:pt idx="530">
                    <c:v>2.0000000000000001E-4</c:v>
                  </c:pt>
                  <c:pt idx="531">
                    <c:v>2.9999999999999997E-4</c:v>
                  </c:pt>
                  <c:pt idx="532">
                    <c:v>2E-3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1E-4</c:v>
                  </c:pt>
                  <c:pt idx="538">
                    <c:v>4.0000000000000002E-4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2.9999999999999997E-4</c:v>
                  </c:pt>
                  <c:pt idx="543">
                    <c:v>2.0000000000000001E-4</c:v>
                  </c:pt>
                  <c:pt idx="544">
                    <c:v>1E-4</c:v>
                  </c:pt>
                  <c:pt idx="545">
                    <c:v>1E-4</c:v>
                  </c:pt>
                  <c:pt idx="546">
                    <c:v>2.0000000000000001E-4</c:v>
                  </c:pt>
                  <c:pt idx="547">
                    <c:v>1E-4</c:v>
                  </c:pt>
                  <c:pt idx="548">
                    <c:v>0</c:v>
                  </c:pt>
                  <c:pt idx="549">
                    <c:v>4.0000000000000002E-4</c:v>
                  </c:pt>
                  <c:pt idx="550">
                    <c:v>3.0000000000000003E-4</c:v>
                  </c:pt>
                  <c:pt idx="551">
                    <c:v>4.8000000000000001E-5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2.9999999999999997E-4</c:v>
                  </c:pt>
                  <c:pt idx="556">
                    <c:v>0</c:v>
                  </c:pt>
                  <c:pt idx="557">
                    <c:v>4.0000000000000002E-4</c:v>
                  </c:pt>
                  <c:pt idx="558">
                    <c:v>0</c:v>
                  </c:pt>
                  <c:pt idx="559">
                    <c:v>1E-4</c:v>
                  </c:pt>
                  <c:pt idx="560">
                    <c:v>1E-4</c:v>
                  </c:pt>
                  <c:pt idx="561">
                    <c:v>0</c:v>
                  </c:pt>
                  <c:pt idx="562">
                    <c:v>4.0000000000000002E-4</c:v>
                  </c:pt>
                  <c:pt idx="563">
                    <c:v>4.0000000000000002E-4</c:v>
                  </c:pt>
                  <c:pt idx="564">
                    <c:v>1E-4</c:v>
                  </c:pt>
                  <c:pt idx="565">
                    <c:v>1E-3</c:v>
                  </c:pt>
                  <c:pt idx="566">
                    <c:v>0</c:v>
                  </c:pt>
                  <c:pt idx="567">
                    <c:v>2.0000000000000001E-4</c:v>
                  </c:pt>
                  <c:pt idx="568">
                    <c:v>2.9999999999999997E-4</c:v>
                  </c:pt>
                  <c:pt idx="569">
                    <c:v>2.0000000000000001E-4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5.0000000000000001E-4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2.0000000000000001E-4</c:v>
                  </c:pt>
                  <c:pt idx="577">
                    <c:v>1E-4</c:v>
                  </c:pt>
                  <c:pt idx="578">
                    <c:v>0</c:v>
                  </c:pt>
                  <c:pt idx="579">
                    <c:v>2E-3</c:v>
                  </c:pt>
                  <c:pt idx="580">
                    <c:v>1E-4</c:v>
                  </c:pt>
                  <c:pt idx="581">
                    <c:v>1E-3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2.0999999999999999E-3</c:v>
                  </c:pt>
                  <c:pt idx="586">
                    <c:v>1.9E-3</c:v>
                  </c:pt>
                  <c:pt idx="587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2.9999999999999997E-4</c:v>
                  </c:pt>
                  <c:pt idx="592">
                    <c:v>1E-4</c:v>
                  </c:pt>
                  <c:pt idx="593">
                    <c:v>1E-4</c:v>
                  </c:pt>
                  <c:pt idx="594">
                    <c:v>2.0000000000000001E-4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1E-4</c:v>
                  </c:pt>
                  <c:pt idx="602">
                    <c:v>0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2.9999999999999997E-4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1E-4</c:v>
                  </c:pt>
                  <c:pt idx="610">
                    <c:v>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2.0000000000000001E-4</c:v>
                  </c:pt>
                  <c:pt idx="615">
                    <c:v>1E-4</c:v>
                  </c:pt>
                  <c:pt idx="616">
                    <c:v>1E-4</c:v>
                  </c:pt>
                  <c:pt idx="617">
                    <c:v>5.9999999999999995E-4</c:v>
                  </c:pt>
                  <c:pt idx="618">
                    <c:v>2.0000000000000001E-4</c:v>
                  </c:pt>
                  <c:pt idx="619">
                    <c:v>2.9999999999999997E-4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0</c:v>
                  </c:pt>
                  <c:pt idx="623">
                    <c:v>2.9999999999999997E-4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2.9999999999999997E-4</c:v>
                  </c:pt>
                  <c:pt idx="634">
                    <c:v>1E-4</c:v>
                  </c:pt>
                  <c:pt idx="635">
                    <c:v>2.0000000000000001E-4</c:v>
                  </c:pt>
                  <c:pt idx="636">
                    <c:v>1E-4</c:v>
                  </c:pt>
                  <c:pt idx="637">
                    <c:v>2.0000000000000001E-4</c:v>
                  </c:pt>
                  <c:pt idx="638">
                    <c:v>1E-4</c:v>
                  </c:pt>
                  <c:pt idx="639">
                    <c:v>2.0000000000000001E-4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2.9999999999999997E-4</c:v>
                  </c:pt>
                  <c:pt idx="331">
                    <c:v>4.0000000000000002E-4</c:v>
                  </c:pt>
                  <c:pt idx="332">
                    <c:v>5.0000000000000001E-4</c:v>
                  </c:pt>
                  <c:pt idx="333">
                    <c:v>2.9999999999999997E-4</c:v>
                  </c:pt>
                  <c:pt idx="334">
                    <c:v>5.0000000000000001E-4</c:v>
                  </c:pt>
                  <c:pt idx="335">
                    <c:v>5.0000000000000001E-4</c:v>
                  </c:pt>
                  <c:pt idx="336">
                    <c:v>2.9999999999999997E-4</c:v>
                  </c:pt>
                  <c:pt idx="337">
                    <c:v>0</c:v>
                  </c:pt>
                  <c:pt idx="338">
                    <c:v>2.0000000000000001E-4</c:v>
                  </c:pt>
                  <c:pt idx="339">
                    <c:v>1E-4</c:v>
                  </c:pt>
                  <c:pt idx="340">
                    <c:v>2.0000000000000001E-4</c:v>
                  </c:pt>
                  <c:pt idx="341">
                    <c:v>4.4000000000000002E-4</c:v>
                  </c:pt>
                  <c:pt idx="342">
                    <c:v>6.9999999999999999E-4</c:v>
                  </c:pt>
                  <c:pt idx="343">
                    <c:v>2.9999999999999997E-4</c:v>
                  </c:pt>
                  <c:pt idx="344">
                    <c:v>1E-4</c:v>
                  </c:pt>
                  <c:pt idx="345">
                    <c:v>0</c:v>
                  </c:pt>
                  <c:pt idx="346">
                    <c:v>2.9999999999999997E-4</c:v>
                  </c:pt>
                  <c:pt idx="347">
                    <c:v>4.0000000000000002E-4</c:v>
                  </c:pt>
                  <c:pt idx="348">
                    <c:v>1E-3</c:v>
                  </c:pt>
                  <c:pt idx="349">
                    <c:v>5.9999999999999995E-4</c:v>
                  </c:pt>
                  <c:pt idx="350">
                    <c:v>2.9999999999999997E-4</c:v>
                  </c:pt>
                  <c:pt idx="351">
                    <c:v>5.0000000000000001E-4</c:v>
                  </c:pt>
                  <c:pt idx="352">
                    <c:v>5.0000000000000001E-4</c:v>
                  </c:pt>
                  <c:pt idx="353">
                    <c:v>2.0000000000000001E-4</c:v>
                  </c:pt>
                  <c:pt idx="354">
                    <c:v>5.9999999999999995E-4</c:v>
                  </c:pt>
                  <c:pt idx="355">
                    <c:v>2.0000000000000001E-4</c:v>
                  </c:pt>
                  <c:pt idx="356">
                    <c:v>4.0000000000000002E-4</c:v>
                  </c:pt>
                  <c:pt idx="357">
                    <c:v>2.9999999999999997E-4</c:v>
                  </c:pt>
                  <c:pt idx="358">
                    <c:v>2.9999999999999997E-4</c:v>
                  </c:pt>
                  <c:pt idx="359">
                    <c:v>2.9999999999999997E-4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1E-4</c:v>
                  </c:pt>
                  <c:pt idx="363">
                    <c:v>2.9999999999999997E-4</c:v>
                  </c:pt>
                  <c:pt idx="364">
                    <c:v>5.0000000000000001E-4</c:v>
                  </c:pt>
                  <c:pt idx="365">
                    <c:v>2.9999999999999997E-4</c:v>
                  </c:pt>
                  <c:pt idx="366">
                    <c:v>4.0000000000000002E-4</c:v>
                  </c:pt>
                  <c:pt idx="367">
                    <c:v>5.0000000000000001E-4</c:v>
                  </c:pt>
                  <c:pt idx="368">
                    <c:v>0</c:v>
                  </c:pt>
                  <c:pt idx="369">
                    <c:v>2.0000000000000001E-4</c:v>
                  </c:pt>
                  <c:pt idx="370">
                    <c:v>2.0000000000000001E-4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2.0000000000000001E-4</c:v>
                  </c:pt>
                  <c:pt idx="374">
                    <c:v>2.9999999999999997E-4</c:v>
                  </c:pt>
                  <c:pt idx="375">
                    <c:v>2.0000000000000001E-4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5.0000000000000001E-4</c:v>
                  </c:pt>
                  <c:pt idx="379">
                    <c:v>0</c:v>
                  </c:pt>
                  <c:pt idx="380">
                    <c:v>5.0000000000000001E-4</c:v>
                  </c:pt>
                  <c:pt idx="381">
                    <c:v>0</c:v>
                  </c:pt>
                  <c:pt idx="382">
                    <c:v>4.0000000000000002E-4</c:v>
                  </c:pt>
                  <c:pt idx="383">
                    <c:v>1E-4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2.0000000000000001E-4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1E-4</c:v>
                  </c:pt>
                  <c:pt idx="391">
                    <c:v>1E-4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5.0000000000000001E-4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2.0000000000000001E-4</c:v>
                  </c:pt>
                  <c:pt idx="404">
                    <c:v>2.0000000000000001E-4</c:v>
                  </c:pt>
                  <c:pt idx="405">
                    <c:v>2.9999999999999997E-4</c:v>
                  </c:pt>
                  <c:pt idx="406">
                    <c:v>1E-4</c:v>
                  </c:pt>
                  <c:pt idx="407">
                    <c:v>2.9999999999999997E-4</c:v>
                  </c:pt>
                  <c:pt idx="408">
                    <c:v>2.9999999999999997E-4</c:v>
                  </c:pt>
                  <c:pt idx="409">
                    <c:v>4.0000000000000002E-4</c:v>
                  </c:pt>
                  <c:pt idx="410">
                    <c:v>2.0000000000000001E-4</c:v>
                  </c:pt>
                  <c:pt idx="411">
                    <c:v>2.9999999999999997E-4</c:v>
                  </c:pt>
                  <c:pt idx="412">
                    <c:v>2.9999999999999997E-4</c:v>
                  </c:pt>
                  <c:pt idx="413">
                    <c:v>4.0000000000000002E-4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1E-4</c:v>
                  </c:pt>
                  <c:pt idx="421">
                    <c:v>3.0000000000000001E-3</c:v>
                  </c:pt>
                  <c:pt idx="422">
                    <c:v>5.0000000000000001E-4</c:v>
                  </c:pt>
                  <c:pt idx="423">
                    <c:v>2.0000000000000001E-4</c:v>
                  </c:pt>
                  <c:pt idx="424">
                    <c:v>2.0000000000000001E-4</c:v>
                  </c:pt>
                  <c:pt idx="425">
                    <c:v>2.9999999999999997E-4</c:v>
                  </c:pt>
                  <c:pt idx="426">
                    <c:v>2.9999999999999997E-4</c:v>
                  </c:pt>
                  <c:pt idx="427">
                    <c:v>1E-4</c:v>
                  </c:pt>
                  <c:pt idx="428">
                    <c:v>2.9999999999999997E-4</c:v>
                  </c:pt>
                  <c:pt idx="429">
                    <c:v>1E-4</c:v>
                  </c:pt>
                  <c:pt idx="430">
                    <c:v>2.9999999999999997E-4</c:v>
                  </c:pt>
                  <c:pt idx="431">
                    <c:v>2.9999999999999997E-4</c:v>
                  </c:pt>
                  <c:pt idx="432">
                    <c:v>0</c:v>
                  </c:pt>
                  <c:pt idx="433">
                    <c:v>2.9999999999999997E-4</c:v>
                  </c:pt>
                  <c:pt idx="434">
                    <c:v>2.9999999999999997E-4</c:v>
                  </c:pt>
                  <c:pt idx="435">
                    <c:v>2.9999999999999997E-4</c:v>
                  </c:pt>
                  <c:pt idx="436">
                    <c:v>2.0000000000000001E-4</c:v>
                  </c:pt>
                  <c:pt idx="437">
                    <c:v>2.9999999999999997E-4</c:v>
                  </c:pt>
                  <c:pt idx="438">
                    <c:v>2.9999999999999997E-4</c:v>
                  </c:pt>
                  <c:pt idx="439">
                    <c:v>5.0000000000000001E-4</c:v>
                  </c:pt>
                  <c:pt idx="440">
                    <c:v>5.0000000000000001E-4</c:v>
                  </c:pt>
                  <c:pt idx="441">
                    <c:v>5.9999999999999995E-4</c:v>
                  </c:pt>
                  <c:pt idx="442">
                    <c:v>8.9999999999999998E-4</c:v>
                  </c:pt>
                  <c:pt idx="443">
                    <c:v>2.9999999999999997E-4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2.9999999999999997E-4</c:v>
                  </c:pt>
                  <c:pt idx="448">
                    <c:v>2.0000000000000001E-4</c:v>
                  </c:pt>
                  <c:pt idx="449">
                    <c:v>4.0000000000000002E-4</c:v>
                  </c:pt>
                  <c:pt idx="450">
                    <c:v>2.0000000000000001E-4</c:v>
                  </c:pt>
                  <c:pt idx="451">
                    <c:v>2.9999999999999997E-4</c:v>
                  </c:pt>
                  <c:pt idx="452">
                    <c:v>2.0000000000000001E-4</c:v>
                  </c:pt>
                  <c:pt idx="453">
                    <c:v>2.0000000000000001E-4</c:v>
                  </c:pt>
                  <c:pt idx="454">
                    <c:v>2.0000000000000001E-4</c:v>
                  </c:pt>
                  <c:pt idx="455">
                    <c:v>2.9999999999999997E-4</c:v>
                  </c:pt>
                  <c:pt idx="456">
                    <c:v>2.9999999999999997E-4</c:v>
                  </c:pt>
                  <c:pt idx="457">
                    <c:v>2.9999999999999997E-4</c:v>
                  </c:pt>
                  <c:pt idx="458">
                    <c:v>2.0000000000000001E-4</c:v>
                  </c:pt>
                  <c:pt idx="459">
                    <c:v>1E-4</c:v>
                  </c:pt>
                  <c:pt idx="460">
                    <c:v>2.9999999999999997E-4</c:v>
                  </c:pt>
                  <c:pt idx="461">
                    <c:v>2.0000000000000001E-4</c:v>
                  </c:pt>
                  <c:pt idx="462">
                    <c:v>2.9999999999999997E-4</c:v>
                  </c:pt>
                  <c:pt idx="463">
                    <c:v>5.0000000000000001E-4</c:v>
                  </c:pt>
                  <c:pt idx="464">
                    <c:v>1E-4</c:v>
                  </c:pt>
                  <c:pt idx="465">
                    <c:v>4.0000000000000002E-4</c:v>
                  </c:pt>
                  <c:pt idx="466">
                    <c:v>2.0000000000000001E-4</c:v>
                  </c:pt>
                  <c:pt idx="467">
                    <c:v>2.9999999999999997E-4</c:v>
                  </c:pt>
                  <c:pt idx="468">
                    <c:v>0</c:v>
                  </c:pt>
                  <c:pt idx="469">
                    <c:v>4.0000000000000002E-4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5.0000000000000001E-4</c:v>
                  </c:pt>
                  <c:pt idx="473">
                    <c:v>2.0000000000000001E-4</c:v>
                  </c:pt>
                  <c:pt idx="474">
                    <c:v>2.9999999999999997E-4</c:v>
                  </c:pt>
                  <c:pt idx="475">
                    <c:v>4.0000000000000002E-4</c:v>
                  </c:pt>
                  <c:pt idx="476">
                    <c:v>1.1999999999999999E-3</c:v>
                  </c:pt>
                  <c:pt idx="477">
                    <c:v>2.0000000000000001E-4</c:v>
                  </c:pt>
                  <c:pt idx="478">
                    <c:v>4.0000000000000002E-4</c:v>
                  </c:pt>
                  <c:pt idx="479">
                    <c:v>2.0000000000000001E-4</c:v>
                  </c:pt>
                  <c:pt idx="480">
                    <c:v>2.0000000000000001E-4</c:v>
                  </c:pt>
                  <c:pt idx="481">
                    <c:v>2.9999999999999997E-4</c:v>
                  </c:pt>
                  <c:pt idx="482">
                    <c:v>5.0000000000000001E-4</c:v>
                  </c:pt>
                  <c:pt idx="483">
                    <c:v>2.0000000000000001E-4</c:v>
                  </c:pt>
                  <c:pt idx="484">
                    <c:v>2.9999999999999997E-4</c:v>
                  </c:pt>
                  <c:pt idx="485">
                    <c:v>2.9999999999999997E-4</c:v>
                  </c:pt>
                  <c:pt idx="486">
                    <c:v>0</c:v>
                  </c:pt>
                  <c:pt idx="487">
                    <c:v>2.9999999999999997E-4</c:v>
                  </c:pt>
                  <c:pt idx="488">
                    <c:v>2.9999999999999997E-4</c:v>
                  </c:pt>
                  <c:pt idx="489">
                    <c:v>2.0000000000000001E-4</c:v>
                  </c:pt>
                  <c:pt idx="490">
                    <c:v>5.0000000000000001E-4</c:v>
                  </c:pt>
                  <c:pt idx="491">
                    <c:v>2.9999999999999997E-4</c:v>
                  </c:pt>
                  <c:pt idx="492">
                    <c:v>5.0000000000000001E-4</c:v>
                  </c:pt>
                  <c:pt idx="493">
                    <c:v>0</c:v>
                  </c:pt>
                  <c:pt idx="494">
                    <c:v>2.9999999999999997E-4</c:v>
                  </c:pt>
                  <c:pt idx="495">
                    <c:v>4.0000000000000002E-4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5.9999999999999995E-4</c:v>
                  </c:pt>
                  <c:pt idx="499">
                    <c:v>1E-4</c:v>
                  </c:pt>
                  <c:pt idx="500">
                    <c:v>1E-4</c:v>
                  </c:pt>
                  <c:pt idx="501">
                    <c:v>2.0000000000000001E-4</c:v>
                  </c:pt>
                  <c:pt idx="502">
                    <c:v>2.0000000000000001E-4</c:v>
                  </c:pt>
                  <c:pt idx="503">
                    <c:v>2.0000000000000001E-4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2.0000000000000001E-4</c:v>
                  </c:pt>
                  <c:pt idx="509">
                    <c:v>2.0000000000000001E-4</c:v>
                  </c:pt>
                  <c:pt idx="510">
                    <c:v>2.0000000000000001E-4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  <c:pt idx="516">
                    <c:v>2.9999999999999997E-4</c:v>
                  </c:pt>
                  <c:pt idx="517">
                    <c:v>2.0000000000000001E-4</c:v>
                  </c:pt>
                  <c:pt idx="518">
                    <c:v>1E-4</c:v>
                  </c:pt>
                  <c:pt idx="519">
                    <c:v>1E-4</c:v>
                  </c:pt>
                  <c:pt idx="520">
                    <c:v>2.0000000000000001E-4</c:v>
                  </c:pt>
                  <c:pt idx="521">
                    <c:v>1E-4</c:v>
                  </c:pt>
                  <c:pt idx="522">
                    <c:v>2.0000000000000001E-4</c:v>
                  </c:pt>
                  <c:pt idx="523">
                    <c:v>1E-4</c:v>
                  </c:pt>
                  <c:pt idx="524">
                    <c:v>2.9999999999999997E-4</c:v>
                  </c:pt>
                  <c:pt idx="525">
                    <c:v>2.9999999999999997E-4</c:v>
                  </c:pt>
                  <c:pt idx="526">
                    <c:v>2.9999999999999997E-4</c:v>
                  </c:pt>
                  <c:pt idx="527">
                    <c:v>2.0000000000000001E-4</c:v>
                  </c:pt>
                  <c:pt idx="528">
                    <c:v>0</c:v>
                  </c:pt>
                  <c:pt idx="529">
                    <c:v>2.0000000000000001E-4</c:v>
                  </c:pt>
                  <c:pt idx="530">
                    <c:v>2.0000000000000001E-4</c:v>
                  </c:pt>
                  <c:pt idx="531">
                    <c:v>2.9999999999999997E-4</c:v>
                  </c:pt>
                  <c:pt idx="532">
                    <c:v>2E-3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1E-4</c:v>
                  </c:pt>
                  <c:pt idx="536">
                    <c:v>1E-4</c:v>
                  </c:pt>
                  <c:pt idx="537">
                    <c:v>1E-4</c:v>
                  </c:pt>
                  <c:pt idx="538">
                    <c:v>4.0000000000000002E-4</c:v>
                  </c:pt>
                  <c:pt idx="539">
                    <c:v>2.0000000000000001E-4</c:v>
                  </c:pt>
                  <c:pt idx="540">
                    <c:v>1E-4</c:v>
                  </c:pt>
                  <c:pt idx="541">
                    <c:v>1E-4</c:v>
                  </c:pt>
                  <c:pt idx="542">
                    <c:v>2.9999999999999997E-4</c:v>
                  </c:pt>
                  <c:pt idx="543">
                    <c:v>2.0000000000000001E-4</c:v>
                  </c:pt>
                  <c:pt idx="544">
                    <c:v>1E-4</c:v>
                  </c:pt>
                  <c:pt idx="545">
                    <c:v>1E-4</c:v>
                  </c:pt>
                  <c:pt idx="546">
                    <c:v>2.0000000000000001E-4</c:v>
                  </c:pt>
                  <c:pt idx="547">
                    <c:v>1E-4</c:v>
                  </c:pt>
                  <c:pt idx="548">
                    <c:v>0</c:v>
                  </c:pt>
                  <c:pt idx="549">
                    <c:v>4.0000000000000002E-4</c:v>
                  </c:pt>
                  <c:pt idx="550">
                    <c:v>3.0000000000000003E-4</c:v>
                  </c:pt>
                  <c:pt idx="551">
                    <c:v>4.8000000000000001E-5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2.9999999999999997E-4</c:v>
                  </c:pt>
                  <c:pt idx="556">
                    <c:v>0</c:v>
                  </c:pt>
                  <c:pt idx="557">
                    <c:v>4.0000000000000002E-4</c:v>
                  </c:pt>
                  <c:pt idx="558">
                    <c:v>0</c:v>
                  </c:pt>
                  <c:pt idx="559">
                    <c:v>1E-4</c:v>
                  </c:pt>
                  <c:pt idx="560">
                    <c:v>1E-4</c:v>
                  </c:pt>
                  <c:pt idx="561">
                    <c:v>0</c:v>
                  </c:pt>
                  <c:pt idx="562">
                    <c:v>4.0000000000000002E-4</c:v>
                  </c:pt>
                  <c:pt idx="563">
                    <c:v>4.0000000000000002E-4</c:v>
                  </c:pt>
                  <c:pt idx="564">
                    <c:v>1E-4</c:v>
                  </c:pt>
                  <c:pt idx="565">
                    <c:v>1E-3</c:v>
                  </c:pt>
                  <c:pt idx="566">
                    <c:v>0</c:v>
                  </c:pt>
                  <c:pt idx="567">
                    <c:v>2.0000000000000001E-4</c:v>
                  </c:pt>
                  <c:pt idx="568">
                    <c:v>2.9999999999999997E-4</c:v>
                  </c:pt>
                  <c:pt idx="569">
                    <c:v>2.0000000000000001E-4</c:v>
                  </c:pt>
                  <c:pt idx="570">
                    <c:v>1E-4</c:v>
                  </c:pt>
                  <c:pt idx="571">
                    <c:v>1E-4</c:v>
                  </c:pt>
                  <c:pt idx="572">
                    <c:v>5.0000000000000001E-4</c:v>
                  </c:pt>
                  <c:pt idx="573">
                    <c:v>1E-4</c:v>
                  </c:pt>
                  <c:pt idx="574">
                    <c:v>1E-4</c:v>
                  </c:pt>
                  <c:pt idx="575">
                    <c:v>1E-4</c:v>
                  </c:pt>
                  <c:pt idx="576">
                    <c:v>2.0000000000000001E-4</c:v>
                  </c:pt>
                  <c:pt idx="577">
                    <c:v>1E-4</c:v>
                  </c:pt>
                  <c:pt idx="578">
                    <c:v>0</c:v>
                  </c:pt>
                  <c:pt idx="579">
                    <c:v>2E-3</c:v>
                  </c:pt>
                  <c:pt idx="580">
                    <c:v>1E-4</c:v>
                  </c:pt>
                  <c:pt idx="581">
                    <c:v>1E-3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2.0999999999999999E-3</c:v>
                  </c:pt>
                  <c:pt idx="586">
                    <c:v>1.9E-3</c:v>
                  </c:pt>
                  <c:pt idx="587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1">
                    <c:v>2.9999999999999997E-4</c:v>
                  </c:pt>
                  <c:pt idx="592">
                    <c:v>1E-4</c:v>
                  </c:pt>
                  <c:pt idx="593">
                    <c:v>1E-4</c:v>
                  </c:pt>
                  <c:pt idx="594">
                    <c:v>2.0000000000000001E-4</c:v>
                  </c:pt>
                  <c:pt idx="595">
                    <c:v>1E-4</c:v>
                  </c:pt>
                  <c:pt idx="596">
                    <c:v>2.0000000000000001E-4</c:v>
                  </c:pt>
                  <c:pt idx="597">
                    <c:v>1E-4</c:v>
                  </c:pt>
                  <c:pt idx="598">
                    <c:v>1E-4</c:v>
                  </c:pt>
                  <c:pt idx="599">
                    <c:v>1E-4</c:v>
                  </c:pt>
                  <c:pt idx="600">
                    <c:v>2.0000000000000001E-4</c:v>
                  </c:pt>
                  <c:pt idx="601">
                    <c:v>1E-4</c:v>
                  </c:pt>
                  <c:pt idx="602">
                    <c:v>0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2.9999999999999997E-4</c:v>
                  </c:pt>
                  <c:pt idx="606">
                    <c:v>2.9999999999999997E-4</c:v>
                  </c:pt>
                  <c:pt idx="607">
                    <c:v>1E-4</c:v>
                  </c:pt>
                  <c:pt idx="608">
                    <c:v>1E-4</c:v>
                  </c:pt>
                  <c:pt idx="609">
                    <c:v>1E-4</c:v>
                  </c:pt>
                  <c:pt idx="610">
                    <c:v>1E-4</c:v>
                  </c:pt>
                  <c:pt idx="611">
                    <c:v>1E-4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2.0000000000000001E-4</c:v>
                  </c:pt>
                  <c:pt idx="615">
                    <c:v>1E-4</c:v>
                  </c:pt>
                  <c:pt idx="616">
                    <c:v>1E-4</c:v>
                  </c:pt>
                  <c:pt idx="617">
                    <c:v>5.9999999999999995E-4</c:v>
                  </c:pt>
                  <c:pt idx="618">
                    <c:v>2.0000000000000001E-4</c:v>
                  </c:pt>
                  <c:pt idx="619">
                    <c:v>2.9999999999999997E-4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0</c:v>
                  </c:pt>
                  <c:pt idx="623">
                    <c:v>2.9999999999999997E-4</c:v>
                  </c:pt>
                  <c:pt idx="624">
                    <c:v>2.0000000000000001E-4</c:v>
                  </c:pt>
                  <c:pt idx="625">
                    <c:v>1E-4</c:v>
                  </c:pt>
                  <c:pt idx="626">
                    <c:v>1E-4</c:v>
                  </c:pt>
                  <c:pt idx="627">
                    <c:v>1E-4</c:v>
                  </c:pt>
                  <c:pt idx="628">
                    <c:v>2.0000000000000001E-4</c:v>
                  </c:pt>
                  <c:pt idx="629">
                    <c:v>2.9999999999999997E-4</c:v>
                  </c:pt>
                  <c:pt idx="630">
                    <c:v>1E-4</c:v>
                  </c:pt>
                  <c:pt idx="631">
                    <c:v>1E-4</c:v>
                  </c:pt>
                  <c:pt idx="632">
                    <c:v>2.0000000000000001E-4</c:v>
                  </c:pt>
                  <c:pt idx="633">
                    <c:v>2.9999999999999997E-4</c:v>
                  </c:pt>
                  <c:pt idx="634">
                    <c:v>1E-4</c:v>
                  </c:pt>
                  <c:pt idx="635">
                    <c:v>2.0000000000000001E-4</c:v>
                  </c:pt>
                  <c:pt idx="636">
                    <c:v>1E-4</c:v>
                  </c:pt>
                  <c:pt idx="637">
                    <c:v>2.0000000000000001E-4</c:v>
                  </c:pt>
                  <c:pt idx="638">
                    <c:v>1E-4</c:v>
                  </c:pt>
                  <c:pt idx="639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61">
                  <c:v>-1.4552119995641988E-2</c:v>
                </c:pt>
                <c:pt idx="486">
                  <c:v>-1.4301569994131569E-2</c:v>
                </c:pt>
                <c:pt idx="528">
                  <c:v>-2.0533259994408581E-2</c:v>
                </c:pt>
                <c:pt idx="554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95-4846-A524-9EEA5A1BBBE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95-4846-A524-9EEA5A1BBBE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7">
                  <c:v>-1.8724919995293021E-2</c:v>
                </c:pt>
                <c:pt idx="339">
                  <c:v>-1.9185520002793055E-2</c:v>
                </c:pt>
                <c:pt idx="340">
                  <c:v>-1.7387864994816482E-2</c:v>
                </c:pt>
                <c:pt idx="341">
                  <c:v>-1.8810659996233881E-2</c:v>
                </c:pt>
                <c:pt idx="344">
                  <c:v>-1.7684580001514405E-2</c:v>
                </c:pt>
                <c:pt idx="345">
                  <c:v>-1.7684580001514405E-2</c:v>
                </c:pt>
                <c:pt idx="354">
                  <c:v>-1.755296499322867E-2</c:v>
                </c:pt>
                <c:pt idx="360">
                  <c:v>-1.7963940001209266E-2</c:v>
                </c:pt>
                <c:pt idx="362">
                  <c:v>-1.7941049998626113E-2</c:v>
                </c:pt>
                <c:pt idx="365">
                  <c:v>-1.8493769995984621E-2</c:v>
                </c:pt>
                <c:pt idx="368">
                  <c:v>-1.8783449995680712E-2</c:v>
                </c:pt>
                <c:pt idx="369">
                  <c:v>-1.7235314997378737E-2</c:v>
                </c:pt>
                <c:pt idx="370">
                  <c:v>-1.7436814996472094E-2</c:v>
                </c:pt>
                <c:pt idx="371">
                  <c:v>-1.8021709998720326E-2</c:v>
                </c:pt>
                <c:pt idx="372">
                  <c:v>-1.7795724997995421E-2</c:v>
                </c:pt>
                <c:pt idx="373">
                  <c:v>-1.8417769999359734E-2</c:v>
                </c:pt>
                <c:pt idx="374">
                  <c:v>-1.8417769999359734E-2</c:v>
                </c:pt>
                <c:pt idx="375">
                  <c:v>-1.8217769997136202E-2</c:v>
                </c:pt>
                <c:pt idx="376">
                  <c:v>-1.7706604994600639E-2</c:v>
                </c:pt>
                <c:pt idx="377">
                  <c:v>-1.7396189999999478E-2</c:v>
                </c:pt>
                <c:pt idx="378">
                  <c:v>-1.7374030001519714E-2</c:v>
                </c:pt>
                <c:pt idx="379">
                  <c:v>-1.7344029998639598E-2</c:v>
                </c:pt>
                <c:pt idx="380">
                  <c:v>-1.6674029997375328E-2</c:v>
                </c:pt>
                <c:pt idx="381">
                  <c:v>-1.6644030001771171E-2</c:v>
                </c:pt>
                <c:pt idx="382">
                  <c:v>-1.7932209993887227E-2</c:v>
                </c:pt>
                <c:pt idx="383">
                  <c:v>-1.770629999373341E-2</c:v>
                </c:pt>
                <c:pt idx="384">
                  <c:v>-1.7676299998129252E-2</c:v>
                </c:pt>
                <c:pt idx="385">
                  <c:v>-1.7606299996259622E-2</c:v>
                </c:pt>
                <c:pt idx="386">
                  <c:v>-1.7606299996259622E-2</c:v>
                </c:pt>
                <c:pt idx="387">
                  <c:v>-1.7576299993379507E-2</c:v>
                </c:pt>
                <c:pt idx="388">
                  <c:v>-1.7576299993379507E-2</c:v>
                </c:pt>
                <c:pt idx="389">
                  <c:v>-1.6699834995961282E-2</c:v>
                </c:pt>
                <c:pt idx="390">
                  <c:v>-1.7104239996115211E-2</c:v>
                </c:pt>
                <c:pt idx="391">
                  <c:v>-1.7561649998242501E-2</c:v>
                </c:pt>
                <c:pt idx="392">
                  <c:v>-1.4604144998884294E-2</c:v>
                </c:pt>
                <c:pt idx="393">
                  <c:v>-1.7359960002067965E-2</c:v>
                </c:pt>
                <c:pt idx="394">
                  <c:v>-1.3502454996341839E-2</c:v>
                </c:pt>
                <c:pt idx="395">
                  <c:v>-1.6298515001835767E-2</c:v>
                </c:pt>
                <c:pt idx="396">
                  <c:v>-1.9173734996002167E-2</c:v>
                </c:pt>
                <c:pt idx="397">
                  <c:v>-1.5908349996607285E-2</c:v>
                </c:pt>
                <c:pt idx="398">
                  <c:v>-1.6295684996293858E-2</c:v>
                </c:pt>
                <c:pt idx="399">
                  <c:v>-1.6169700000318699E-2</c:v>
                </c:pt>
                <c:pt idx="400">
                  <c:v>-1.5949904998706188E-2</c:v>
                </c:pt>
                <c:pt idx="401">
                  <c:v>-1.6123919995152391E-2</c:v>
                </c:pt>
                <c:pt idx="402">
                  <c:v>-1.7197934997966513E-2</c:v>
                </c:pt>
                <c:pt idx="410">
                  <c:v>-1.6302529998938553E-2</c:v>
                </c:pt>
                <c:pt idx="414">
                  <c:v>-1.5256844999385066E-2</c:v>
                </c:pt>
                <c:pt idx="415">
                  <c:v>-1.4556844995240681E-2</c:v>
                </c:pt>
                <c:pt idx="416">
                  <c:v>-1.3556844998674933E-2</c:v>
                </c:pt>
                <c:pt idx="417">
                  <c:v>-1.3556844998674933E-2</c:v>
                </c:pt>
                <c:pt idx="418">
                  <c:v>-1.663085999462055E-2</c:v>
                </c:pt>
                <c:pt idx="419">
                  <c:v>-1.5030859998660162E-2</c:v>
                </c:pt>
                <c:pt idx="420">
                  <c:v>-1.5393804998893756E-2</c:v>
                </c:pt>
                <c:pt idx="421">
                  <c:v>-1.6032359999371693E-2</c:v>
                </c:pt>
                <c:pt idx="427">
                  <c:v>-1.597869999386603E-2</c:v>
                </c:pt>
                <c:pt idx="429">
                  <c:v>-1.614623999921605E-2</c:v>
                </c:pt>
                <c:pt idx="430">
                  <c:v>-1.5927279993775301E-2</c:v>
                </c:pt>
                <c:pt idx="432">
                  <c:v>-1.5521649998845533E-2</c:v>
                </c:pt>
                <c:pt idx="436">
                  <c:v>-1.4016114997502882E-2</c:v>
                </c:pt>
                <c:pt idx="440">
                  <c:v>-1.5615270000125747E-2</c:v>
                </c:pt>
                <c:pt idx="441">
                  <c:v>-1.4337314998556394E-2</c:v>
                </c:pt>
                <c:pt idx="453">
                  <c:v>-1.3766395000857301E-2</c:v>
                </c:pt>
                <c:pt idx="461">
                  <c:v>-1.548919000197202E-2</c:v>
                </c:pt>
                <c:pt idx="464">
                  <c:v>-1.4204854996933136E-2</c:v>
                </c:pt>
                <c:pt idx="468">
                  <c:v>-1.4863860000332352E-2</c:v>
                </c:pt>
                <c:pt idx="470">
                  <c:v>-1.542211500054691E-2</c:v>
                </c:pt>
                <c:pt idx="471">
                  <c:v>-1.509612999507226E-2</c:v>
                </c:pt>
                <c:pt idx="493">
                  <c:v>-1.4931959995010402E-2</c:v>
                </c:pt>
                <c:pt idx="494">
                  <c:v>-1.4881959999911487E-2</c:v>
                </c:pt>
                <c:pt idx="495">
                  <c:v>-1.4781959995161742E-2</c:v>
                </c:pt>
                <c:pt idx="496">
                  <c:v>-1.4731960000062827E-2</c:v>
                </c:pt>
                <c:pt idx="497">
                  <c:v>-1.4631959995313082E-2</c:v>
                </c:pt>
                <c:pt idx="498">
                  <c:v>-1.4581960000214167E-2</c:v>
                </c:pt>
                <c:pt idx="499">
                  <c:v>-1.587209999706829E-2</c:v>
                </c:pt>
                <c:pt idx="500">
                  <c:v>-1.587209999706829E-2</c:v>
                </c:pt>
                <c:pt idx="508">
                  <c:v>-1.5343675004260149E-2</c:v>
                </c:pt>
                <c:pt idx="509">
                  <c:v>-1.5343675004260149E-2</c:v>
                </c:pt>
                <c:pt idx="510">
                  <c:v>-1.5931854999507777E-2</c:v>
                </c:pt>
                <c:pt idx="518">
                  <c:v>-1.4773504997720011E-2</c:v>
                </c:pt>
                <c:pt idx="519">
                  <c:v>-1.4773504997720011E-2</c:v>
                </c:pt>
                <c:pt idx="532">
                  <c:v>-1.5890669994405471E-2</c:v>
                </c:pt>
                <c:pt idx="533">
                  <c:v>-1.5217405001749285E-2</c:v>
                </c:pt>
                <c:pt idx="534">
                  <c:v>-1.5491419995669276E-2</c:v>
                </c:pt>
                <c:pt idx="535">
                  <c:v>-1.5250424992700573E-2</c:v>
                </c:pt>
                <c:pt idx="536">
                  <c:v>-1.5250424992700573E-2</c:v>
                </c:pt>
                <c:pt idx="537">
                  <c:v>-1.583381999807898E-2</c:v>
                </c:pt>
                <c:pt idx="538">
                  <c:v>-1.5388039995741565E-2</c:v>
                </c:pt>
                <c:pt idx="539">
                  <c:v>-1.6658114996971563E-2</c:v>
                </c:pt>
                <c:pt idx="540">
                  <c:v>-1.6293374996166676E-2</c:v>
                </c:pt>
                <c:pt idx="541">
                  <c:v>-1.8066149998048786E-2</c:v>
                </c:pt>
                <c:pt idx="542">
                  <c:v>-1.8350165097217541E-2</c:v>
                </c:pt>
                <c:pt idx="543">
                  <c:v>-1.5464855001482647E-2</c:v>
                </c:pt>
                <c:pt idx="544">
                  <c:v>-1.6216730000451207E-2</c:v>
                </c:pt>
                <c:pt idx="545">
                  <c:v>-1.6593089996604249E-2</c:v>
                </c:pt>
                <c:pt idx="546">
                  <c:v>-1.5947405001497827E-2</c:v>
                </c:pt>
                <c:pt idx="547">
                  <c:v>-1.590162499633152E-2</c:v>
                </c:pt>
                <c:pt idx="548">
                  <c:v>-1.6596839996054769E-2</c:v>
                </c:pt>
                <c:pt idx="549">
                  <c:v>-1.6596839996054769E-2</c:v>
                </c:pt>
                <c:pt idx="550">
                  <c:v>-1.4670854994619731E-2</c:v>
                </c:pt>
                <c:pt idx="551">
                  <c:v>-1.6020930001104716E-2</c:v>
                </c:pt>
                <c:pt idx="552">
                  <c:v>-1.5040929996757768E-2</c:v>
                </c:pt>
                <c:pt idx="553">
                  <c:v>-1.4990930001658853E-2</c:v>
                </c:pt>
                <c:pt idx="555">
                  <c:v>-1.7871609998110216E-2</c:v>
                </c:pt>
                <c:pt idx="556">
                  <c:v>-1.7851609998615459E-2</c:v>
                </c:pt>
                <c:pt idx="557">
                  <c:v>-1.6916224994929507E-2</c:v>
                </c:pt>
                <c:pt idx="558">
                  <c:v>-1.688622499932535E-2</c:v>
                </c:pt>
                <c:pt idx="559">
                  <c:v>-1.7963240003155079E-2</c:v>
                </c:pt>
                <c:pt idx="560">
                  <c:v>-1.7359375000523869E-2</c:v>
                </c:pt>
                <c:pt idx="561">
                  <c:v>-1.8681250003282912E-2</c:v>
                </c:pt>
                <c:pt idx="562">
                  <c:v>-1.8681250003282912E-2</c:v>
                </c:pt>
                <c:pt idx="563">
                  <c:v>-1.8651250000402797E-2</c:v>
                </c:pt>
                <c:pt idx="564">
                  <c:v>-1.8745789995591622E-2</c:v>
                </c:pt>
                <c:pt idx="565">
                  <c:v>-1.8196819997683633E-2</c:v>
                </c:pt>
                <c:pt idx="566">
                  <c:v>-1.8276180111570284E-2</c:v>
                </c:pt>
                <c:pt idx="567">
                  <c:v>-1.8746900001133326E-2</c:v>
                </c:pt>
                <c:pt idx="568">
                  <c:v>-1.8857030001527164E-2</c:v>
                </c:pt>
                <c:pt idx="569">
                  <c:v>-1.9282169996586163E-2</c:v>
                </c:pt>
                <c:pt idx="570">
                  <c:v>-1.9151399996189866E-2</c:v>
                </c:pt>
                <c:pt idx="571">
                  <c:v>-1.9151399996189866E-2</c:v>
                </c:pt>
                <c:pt idx="572">
                  <c:v>-1.9537984997441527E-2</c:v>
                </c:pt>
                <c:pt idx="573">
                  <c:v>-1.8711155003984459E-2</c:v>
                </c:pt>
                <c:pt idx="574">
                  <c:v>-1.8711155003984459E-2</c:v>
                </c:pt>
                <c:pt idx="575">
                  <c:v>-1.9202240000595339E-2</c:v>
                </c:pt>
                <c:pt idx="576">
                  <c:v>-1.9071374998020474E-2</c:v>
                </c:pt>
                <c:pt idx="577">
                  <c:v>-1.9675114999699872E-2</c:v>
                </c:pt>
                <c:pt idx="578">
                  <c:v>-2.0127834999584593E-2</c:v>
                </c:pt>
                <c:pt idx="579">
                  <c:v>-2.0607290003681555E-2</c:v>
                </c:pt>
                <c:pt idx="580">
                  <c:v>-2.0015919995785225E-2</c:v>
                </c:pt>
                <c:pt idx="581">
                  <c:v>-1.8915919994469732E-2</c:v>
                </c:pt>
                <c:pt idx="582">
                  <c:v>-1.9996970004285686E-2</c:v>
                </c:pt>
                <c:pt idx="583">
                  <c:v>-2.0787494999240153E-2</c:v>
                </c:pt>
                <c:pt idx="584">
                  <c:v>-2.1684209998056758E-2</c:v>
                </c:pt>
                <c:pt idx="585">
                  <c:v>-1.9714884998393245E-2</c:v>
                </c:pt>
                <c:pt idx="586">
                  <c:v>-1.9788899997365661E-2</c:v>
                </c:pt>
                <c:pt idx="587">
                  <c:v>-2.1212994994129986E-2</c:v>
                </c:pt>
                <c:pt idx="588">
                  <c:v>-2.2430159995565191E-2</c:v>
                </c:pt>
                <c:pt idx="589">
                  <c:v>-2.1620685001835227E-2</c:v>
                </c:pt>
                <c:pt idx="590">
                  <c:v>-2.122452999901725E-2</c:v>
                </c:pt>
                <c:pt idx="591">
                  <c:v>-2.1298544997989666E-2</c:v>
                </c:pt>
                <c:pt idx="592">
                  <c:v>-2.1470964995387476E-2</c:v>
                </c:pt>
                <c:pt idx="593">
                  <c:v>-2.1621244995913003E-2</c:v>
                </c:pt>
                <c:pt idx="594">
                  <c:v>-2.3679500001890119E-2</c:v>
                </c:pt>
                <c:pt idx="595">
                  <c:v>-2.1479499999259133E-2</c:v>
                </c:pt>
                <c:pt idx="596">
                  <c:v>-2.1770024999568705E-2</c:v>
                </c:pt>
                <c:pt idx="597">
                  <c:v>-2.3016174993244931E-2</c:v>
                </c:pt>
                <c:pt idx="598">
                  <c:v>-2.2923949996766169E-2</c:v>
                </c:pt>
                <c:pt idx="599">
                  <c:v>-2.3281359994143713E-2</c:v>
                </c:pt>
                <c:pt idx="600">
                  <c:v>-2.3922164997202344E-2</c:v>
                </c:pt>
                <c:pt idx="601">
                  <c:v>-2.2744959998817649E-2</c:v>
                </c:pt>
                <c:pt idx="602">
                  <c:v>-2.3918974999105558E-2</c:v>
                </c:pt>
                <c:pt idx="603">
                  <c:v>-2.3630700001376681E-2</c:v>
                </c:pt>
                <c:pt idx="604">
                  <c:v>-2.4840735000907443E-2</c:v>
                </c:pt>
                <c:pt idx="605">
                  <c:v>-2.6145879994146526E-2</c:v>
                </c:pt>
                <c:pt idx="606">
                  <c:v>-2.6145879994146526E-2</c:v>
                </c:pt>
                <c:pt idx="607">
                  <c:v>-2.6182839996181428E-2</c:v>
                </c:pt>
                <c:pt idx="608">
                  <c:v>-2.6598504991852678E-2</c:v>
                </c:pt>
                <c:pt idx="609">
                  <c:v>-2.6036025003122631E-2</c:v>
                </c:pt>
                <c:pt idx="610">
                  <c:v>-2.8930194996064529E-2</c:v>
                </c:pt>
                <c:pt idx="611">
                  <c:v>-2.8908899999805726E-2</c:v>
                </c:pt>
                <c:pt idx="612">
                  <c:v>-2.9778129995975178E-2</c:v>
                </c:pt>
                <c:pt idx="613">
                  <c:v>-2.9381975000433158E-2</c:v>
                </c:pt>
                <c:pt idx="614">
                  <c:v>-3.0686939993756823E-2</c:v>
                </c:pt>
                <c:pt idx="615">
                  <c:v>-3.2825485002831556E-2</c:v>
                </c:pt>
                <c:pt idx="616">
                  <c:v>-3.3833174995379522E-2</c:v>
                </c:pt>
                <c:pt idx="617">
                  <c:v>-3.2562160005909391E-2</c:v>
                </c:pt>
                <c:pt idx="618">
                  <c:v>-3.6310939998656977E-2</c:v>
                </c:pt>
                <c:pt idx="619">
                  <c:v>-3.3710939998854883E-2</c:v>
                </c:pt>
                <c:pt idx="620">
                  <c:v>-3.3836080001492519E-2</c:v>
                </c:pt>
                <c:pt idx="621">
                  <c:v>-3.3917130000190809E-2</c:v>
                </c:pt>
                <c:pt idx="622">
                  <c:v>-3.0522569999448024E-2</c:v>
                </c:pt>
                <c:pt idx="623">
                  <c:v>-3.3532795001519844E-2</c:v>
                </c:pt>
                <c:pt idx="624">
                  <c:v>-3.4665064995351713E-2</c:v>
                </c:pt>
                <c:pt idx="625">
                  <c:v>-3.6790005004149862E-2</c:v>
                </c:pt>
                <c:pt idx="626">
                  <c:v>-3.7624620003043674E-2</c:v>
                </c:pt>
                <c:pt idx="627">
                  <c:v>-3.882996499305591E-2</c:v>
                </c:pt>
                <c:pt idx="628">
                  <c:v>-4.9052009999286383E-2</c:v>
                </c:pt>
                <c:pt idx="629">
                  <c:v>-3.7893469998380169E-2</c:v>
                </c:pt>
                <c:pt idx="630">
                  <c:v>-3.7391029996797442E-2</c:v>
                </c:pt>
                <c:pt idx="631">
                  <c:v>-3.8410635002946947E-2</c:v>
                </c:pt>
                <c:pt idx="632">
                  <c:v>-4.0485294994141441E-2</c:v>
                </c:pt>
                <c:pt idx="633">
                  <c:v>-4.1085855002165772E-2</c:v>
                </c:pt>
                <c:pt idx="634">
                  <c:v>-4.2409769994264934E-2</c:v>
                </c:pt>
                <c:pt idx="635">
                  <c:v>-4.835384979378432E-2</c:v>
                </c:pt>
                <c:pt idx="636">
                  <c:v>-4.5860410005843733E-2</c:v>
                </c:pt>
                <c:pt idx="637">
                  <c:v>-4.5608249994984362E-2</c:v>
                </c:pt>
                <c:pt idx="638">
                  <c:v>-4.6516880000126548E-2</c:v>
                </c:pt>
                <c:pt idx="639">
                  <c:v>-4.5131045000744052E-2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95-4846-A524-9EEA5A1BBBE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  <c:pt idx="330">
                  <c:v>-1.9579329782573041E-2</c:v>
                </c:pt>
                <c:pt idx="331">
                  <c:v>-1.9323420085129328E-2</c:v>
                </c:pt>
                <c:pt idx="332">
                  <c:v>-1.8869854895456228E-2</c:v>
                </c:pt>
                <c:pt idx="333">
                  <c:v>-1.8313944776309654E-2</c:v>
                </c:pt>
                <c:pt idx="334">
                  <c:v>-1.8658034990949091E-2</c:v>
                </c:pt>
                <c:pt idx="335">
                  <c:v>-1.9202124865842052E-2</c:v>
                </c:pt>
                <c:pt idx="336">
                  <c:v>-1.8546214909292758E-2</c:v>
                </c:pt>
                <c:pt idx="338">
                  <c:v>-1.851544484088663E-2</c:v>
                </c:pt>
                <c:pt idx="342">
                  <c:v>-1.8653904837265145E-2</c:v>
                </c:pt>
                <c:pt idx="343">
                  <c:v>-1.8488519825041294E-2</c:v>
                </c:pt>
                <c:pt idx="346">
                  <c:v>-1.8281390126503538E-2</c:v>
                </c:pt>
                <c:pt idx="347">
                  <c:v>-1.8851465130865108E-2</c:v>
                </c:pt>
                <c:pt idx="348">
                  <c:v>-1.8395554841845296E-2</c:v>
                </c:pt>
                <c:pt idx="349">
                  <c:v>-1.7839645181084052E-2</c:v>
                </c:pt>
                <c:pt idx="350">
                  <c:v>-1.8513659793825354E-2</c:v>
                </c:pt>
                <c:pt idx="351">
                  <c:v>-1.8383735055977013E-2</c:v>
                </c:pt>
                <c:pt idx="352">
                  <c:v>-1.8874260000302456E-2</c:v>
                </c:pt>
                <c:pt idx="353">
                  <c:v>-1.8618349829921499E-2</c:v>
                </c:pt>
                <c:pt idx="355">
                  <c:v>-1.891122021334013E-2</c:v>
                </c:pt>
                <c:pt idx="356">
                  <c:v>-1.8357655200816225E-2</c:v>
                </c:pt>
                <c:pt idx="357">
                  <c:v>-1.8401744986476842E-2</c:v>
                </c:pt>
                <c:pt idx="358">
                  <c:v>-1.8345834949286655E-2</c:v>
                </c:pt>
                <c:pt idx="359">
                  <c:v>-1.8419850115606096E-2</c:v>
                </c:pt>
                <c:pt idx="363">
                  <c:v>-1.890559012099402E-2</c:v>
                </c:pt>
                <c:pt idx="364">
                  <c:v>-1.8049680038529914E-2</c:v>
                </c:pt>
                <c:pt idx="366">
                  <c:v>-1.8581950134830549E-2</c:v>
                </c:pt>
                <c:pt idx="367">
                  <c:v>-1.7740204944857396E-2</c:v>
                </c:pt>
                <c:pt idx="403">
                  <c:v>-1.4862475167319644E-2</c:v>
                </c:pt>
                <c:pt idx="404">
                  <c:v>-1.5306565204809885E-2</c:v>
                </c:pt>
                <c:pt idx="405">
                  <c:v>-1.5450654827873223E-2</c:v>
                </c:pt>
                <c:pt idx="406">
                  <c:v>-1.6697090017260052E-2</c:v>
                </c:pt>
                <c:pt idx="407">
                  <c:v>-1.5243525129335467E-2</c:v>
                </c:pt>
                <c:pt idx="408">
                  <c:v>-1.5687615174101666E-2</c:v>
                </c:pt>
                <c:pt idx="409">
                  <c:v>-1.5131705054955091E-2</c:v>
                </c:pt>
                <c:pt idx="411">
                  <c:v>-1.5168664802331477E-2</c:v>
                </c:pt>
                <c:pt idx="412">
                  <c:v>-1.5312754891056102E-2</c:v>
                </c:pt>
                <c:pt idx="413">
                  <c:v>-1.5656845105695538E-2</c:v>
                </c:pt>
                <c:pt idx="422">
                  <c:v>-1.5174854954238981E-2</c:v>
                </c:pt>
                <c:pt idx="423">
                  <c:v>-1.546303513168823E-2</c:v>
                </c:pt>
                <c:pt idx="424">
                  <c:v>-1.6497649943630677E-2</c:v>
                </c:pt>
                <c:pt idx="425">
                  <c:v>-1.523226493736729E-2</c:v>
                </c:pt>
                <c:pt idx="426">
                  <c:v>-1.5620444937667344E-2</c:v>
                </c:pt>
                <c:pt idx="428">
                  <c:v>-1.6222789956373163E-2</c:v>
                </c:pt>
                <c:pt idx="431">
                  <c:v>-1.415157520386856E-2</c:v>
                </c:pt>
                <c:pt idx="433">
                  <c:v>-1.398384508502204E-2</c:v>
                </c:pt>
                <c:pt idx="434">
                  <c:v>-1.4227935003873426E-2</c:v>
                </c:pt>
                <c:pt idx="435">
                  <c:v>-1.5342099883127958E-2</c:v>
                </c:pt>
                <c:pt idx="437">
                  <c:v>-1.4986189889896195E-2</c:v>
                </c:pt>
                <c:pt idx="438">
                  <c:v>-1.5562549771857448E-2</c:v>
                </c:pt>
                <c:pt idx="439">
                  <c:v>-1.484125510614831E-2</c:v>
                </c:pt>
                <c:pt idx="442">
                  <c:v>-1.4811330198426731E-2</c:v>
                </c:pt>
                <c:pt idx="443">
                  <c:v>-1.438534480985254E-2</c:v>
                </c:pt>
                <c:pt idx="444">
                  <c:v>-1.5355420073319692E-2</c:v>
                </c:pt>
                <c:pt idx="445">
                  <c:v>-1.5043599865748547E-2</c:v>
                </c:pt>
                <c:pt idx="446">
                  <c:v>-1.537586983613437E-2</c:v>
                </c:pt>
                <c:pt idx="447">
                  <c:v>-1.4445945060288068E-2</c:v>
                </c:pt>
                <c:pt idx="448">
                  <c:v>-1.4990034935181029E-2</c:v>
                </c:pt>
                <c:pt idx="449">
                  <c:v>-1.3978214985399973E-2</c:v>
                </c:pt>
                <c:pt idx="450">
                  <c:v>-1.5348290035035461E-2</c:v>
                </c:pt>
                <c:pt idx="451">
                  <c:v>-1.362230499216821E-2</c:v>
                </c:pt>
                <c:pt idx="452">
                  <c:v>-1.4692380078486167E-2</c:v>
                </c:pt>
                <c:pt idx="454">
                  <c:v>-1.5580560168018565E-2</c:v>
                </c:pt>
                <c:pt idx="455">
                  <c:v>-1.4138815065962262E-2</c:v>
                </c:pt>
                <c:pt idx="456">
                  <c:v>-1.5512829879298806E-2</c:v>
                </c:pt>
                <c:pt idx="457">
                  <c:v>-1.4582905110728461E-2</c:v>
                </c:pt>
                <c:pt idx="458">
                  <c:v>-1.5256920181855094E-2</c:v>
                </c:pt>
                <c:pt idx="459">
                  <c:v>-1.3426995079498738E-2</c:v>
                </c:pt>
                <c:pt idx="460">
                  <c:v>-1.550101010070648E-2</c:v>
                </c:pt>
                <c:pt idx="462">
                  <c:v>-1.4052134960365947E-2</c:v>
                </c:pt>
                <c:pt idx="463">
                  <c:v>-1.4296224879217334E-2</c:v>
                </c:pt>
                <c:pt idx="465">
                  <c:v>-1.3833185010298621E-2</c:v>
                </c:pt>
                <c:pt idx="466">
                  <c:v>-1.4907199874869548E-2</c:v>
                </c:pt>
                <c:pt idx="467">
                  <c:v>-1.4777275137021206E-2</c:v>
                </c:pt>
                <c:pt idx="469">
                  <c:v>-1.5500070214329753E-2</c:v>
                </c:pt>
                <c:pt idx="472">
                  <c:v>-1.5270145180693362E-2</c:v>
                </c:pt>
                <c:pt idx="473">
                  <c:v>-1.5044159925309941E-2</c:v>
                </c:pt>
                <c:pt idx="474">
                  <c:v>-1.4258324772526976E-2</c:v>
                </c:pt>
                <c:pt idx="475">
                  <c:v>-1.430241502384888E-2</c:v>
                </c:pt>
                <c:pt idx="476">
                  <c:v>-1.4446505112573504E-2</c:v>
                </c:pt>
                <c:pt idx="477">
                  <c:v>-1.4848850005364511E-2</c:v>
                </c:pt>
                <c:pt idx="478">
                  <c:v>-1.452286491257837E-2</c:v>
                </c:pt>
                <c:pt idx="479">
                  <c:v>-1.5192940220003948E-2</c:v>
                </c:pt>
                <c:pt idx="480">
                  <c:v>-1.4837030219496228E-2</c:v>
                </c:pt>
                <c:pt idx="481">
                  <c:v>-1.4925209805369377E-2</c:v>
                </c:pt>
                <c:pt idx="482">
                  <c:v>-1.4195285155437887E-2</c:v>
                </c:pt>
                <c:pt idx="483">
                  <c:v>-1.4739375030330848E-2</c:v>
                </c:pt>
                <c:pt idx="484">
                  <c:v>-1.4613390070735477E-2</c:v>
                </c:pt>
                <c:pt idx="485">
                  <c:v>-1.4027555043867324E-2</c:v>
                </c:pt>
                <c:pt idx="487">
                  <c:v>-1.427164496271871E-2</c:v>
                </c:pt>
                <c:pt idx="488">
                  <c:v>-1.4515734874294139E-2</c:v>
                </c:pt>
                <c:pt idx="489">
                  <c:v>-1.4359825006977189E-2</c:v>
                </c:pt>
                <c:pt idx="490">
                  <c:v>-1.4203915139660239E-2</c:v>
                </c:pt>
                <c:pt idx="491">
                  <c:v>-1.439444012066815E-2</c:v>
                </c:pt>
                <c:pt idx="492">
                  <c:v>-1.3877834855520632E-2</c:v>
                </c:pt>
                <c:pt idx="501">
                  <c:v>-1.5612249793775845E-2</c:v>
                </c:pt>
                <c:pt idx="502">
                  <c:v>-1.575633988250047E-2</c:v>
                </c:pt>
                <c:pt idx="503">
                  <c:v>-1.6000429801351856E-2</c:v>
                </c:pt>
                <c:pt idx="504">
                  <c:v>-1.5644519808120094E-2</c:v>
                </c:pt>
                <c:pt idx="505">
                  <c:v>-1.500277520972304E-2</c:v>
                </c:pt>
                <c:pt idx="506">
                  <c:v>-1.5581480191031005E-2</c:v>
                </c:pt>
                <c:pt idx="507">
                  <c:v>-1.5425569858052768E-2</c:v>
                </c:pt>
                <c:pt idx="511">
                  <c:v>-1.5582980136969127E-2</c:v>
                </c:pt>
                <c:pt idx="512">
                  <c:v>-1.4953054851503111E-2</c:v>
                </c:pt>
                <c:pt idx="513">
                  <c:v>-1.5627069929905701E-2</c:v>
                </c:pt>
                <c:pt idx="514">
                  <c:v>-1.539714489626931E-2</c:v>
                </c:pt>
                <c:pt idx="515">
                  <c:v>-1.5871159848757088E-2</c:v>
                </c:pt>
                <c:pt idx="516">
                  <c:v>-1.5341234859079123E-2</c:v>
                </c:pt>
                <c:pt idx="517">
                  <c:v>-1.5185324984486215E-2</c:v>
                </c:pt>
                <c:pt idx="520">
                  <c:v>-1.5017594872915652E-2</c:v>
                </c:pt>
                <c:pt idx="521">
                  <c:v>-1.5161684961640276E-2</c:v>
                </c:pt>
                <c:pt idx="522">
                  <c:v>-1.6019940143451095E-2</c:v>
                </c:pt>
                <c:pt idx="523">
                  <c:v>-1.58640298031969E-2</c:v>
                </c:pt>
                <c:pt idx="524">
                  <c:v>-1.5234104990668129E-2</c:v>
                </c:pt>
                <c:pt idx="525">
                  <c:v>-1.5708119935879949E-2</c:v>
                </c:pt>
                <c:pt idx="526">
                  <c:v>-1.5345079904363956E-2</c:v>
                </c:pt>
                <c:pt idx="527">
                  <c:v>-1.5289169867173769E-2</c:v>
                </c:pt>
                <c:pt idx="529">
                  <c:v>-1.5503334878303576E-2</c:v>
                </c:pt>
                <c:pt idx="530">
                  <c:v>-1.5277350081305485E-2</c:v>
                </c:pt>
                <c:pt idx="531">
                  <c:v>-1.5191515136393718E-2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95-4846-A524-9EEA5A1BBB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95-4846-A524-9EEA5A1BBB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95-4846-A524-9EEA5A1BBBEA}"/>
            </c:ext>
          </c:extLst>
        </c:ser>
        <c:ser>
          <c:idx val="8"/>
          <c:order val="7"/>
          <c:tx>
            <c:strRef>
              <c:f>'Active 5'!$AX$1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</c:numCache>
            </c:numRef>
          </c:xVal>
          <c:yVal>
            <c:numRef>
              <c:f>'Active 5'!$AX$2:$AX$95</c:f>
              <c:numCache>
                <c:formatCode>General</c:formatCode>
                <c:ptCount val="94"/>
                <c:pt idx="0">
                  <c:v>-1.4549803195426671E-2</c:v>
                </c:pt>
                <c:pt idx="1">
                  <c:v>-1.743566438001503E-2</c:v>
                </c:pt>
                <c:pt idx="2">
                  <c:v>-2.0006396542314876E-2</c:v>
                </c:pt>
                <c:pt idx="3">
                  <c:v>-2.2204213267695939E-2</c:v>
                </c:pt>
                <c:pt idx="4">
                  <c:v>-2.3974010937978359E-2</c:v>
                </c:pt>
                <c:pt idx="5">
                  <c:v>-2.5259576539932951E-2</c:v>
                </c:pt>
                <c:pt idx="6">
                  <c:v>-2.6000593303711319E-2</c:v>
                </c:pt>
                <c:pt idx="7">
                  <c:v>-2.6130502625522918E-2</c:v>
                </c:pt>
                <c:pt idx="8">
                  <c:v>-2.557454059558276E-2</c:v>
                </c:pt>
                <c:pt idx="9">
                  <c:v>-2.4247443622518381E-2</c:v>
                </c:pt>
                <c:pt idx="10">
                  <c:v>-2.2051595642321686E-2</c:v>
                </c:pt>
                <c:pt idx="11">
                  <c:v>-1.8877991998646985E-2</c:v>
                </c:pt>
                <c:pt idx="12">
                  <c:v>-1.4615055028637233E-2</c:v>
                </c:pt>
                <c:pt idx="13">
                  <c:v>-9.1781203592650011E-3</c:v>
                </c:pt>
                <c:pt idx="14">
                  <c:v>-2.5900248422957598E-3</c:v>
                </c:pt>
                <c:pt idx="15">
                  <c:v>4.835497712376572E-3</c:v>
                </c:pt>
                <c:pt idx="16">
                  <c:v>1.2222205967337189E-2</c:v>
                </c:pt>
                <c:pt idx="17">
                  <c:v>1.8165203643642373E-2</c:v>
                </c:pt>
                <c:pt idx="18">
                  <c:v>2.1556406650430921E-2</c:v>
                </c:pt>
                <c:pt idx="19">
                  <c:v>2.2320677115835363E-2</c:v>
                </c:pt>
                <c:pt idx="20">
                  <c:v>2.1073313490386363E-2</c:v>
                </c:pt>
                <c:pt idx="21">
                  <c:v>1.8502535456594291E-2</c:v>
                </c:pt>
                <c:pt idx="22">
                  <c:v>1.5133375515425148E-2</c:v>
                </c:pt>
                <c:pt idx="23">
                  <c:v>1.1325867895926395E-2</c:v>
                </c:pt>
                <c:pt idx="24">
                  <c:v>7.3233049950904129E-3</c:v>
                </c:pt>
                <c:pt idx="25">
                  <c:v>3.2937897398068235E-3</c:v>
                </c:pt>
                <c:pt idx="26">
                  <c:v>-6.41672792905387E-4</c:v>
                </c:pt>
                <c:pt idx="27">
                  <c:v>-4.391067348949635E-3</c:v>
                </c:pt>
                <c:pt idx="28">
                  <c:v>-7.8801081167062959E-3</c:v>
                </c:pt>
                <c:pt idx="29">
                  <c:v>-1.1045422941166321E-2</c:v>
                </c:pt>
                <c:pt idx="30">
                  <c:v>-1.3829858360503969E-2</c:v>
                </c:pt>
                <c:pt idx="31">
                  <c:v>-1.617837133796076E-2</c:v>
                </c:pt>
                <c:pt idx="32">
                  <c:v>-1.803432127326288E-2</c:v>
                </c:pt>
                <c:pt idx="33">
                  <c:v>-1.9336614821309297E-2</c:v>
                </c:pt>
                <c:pt idx="34">
                  <c:v>-2.0017644893664838E-2</c:v>
                </c:pt>
                <c:pt idx="35">
                  <c:v>-2.0001289850757609E-2</c:v>
                </c:pt>
                <c:pt idx="36">
                  <c:v>-1.9200597846600147E-2</c:v>
                </c:pt>
                <c:pt idx="37">
                  <c:v>-1.7516152651508209E-2</c:v>
                </c:pt>
                <c:pt idx="38">
                  <c:v>-1.4837752661790545E-2</c:v>
                </c:pt>
                <c:pt idx="39">
                  <c:v>-1.1055111095765364E-2</c:v>
                </c:pt>
                <c:pt idx="40">
                  <c:v>-6.0922431954703246E-3</c:v>
                </c:pt>
                <c:pt idx="41">
                  <c:v>6.6797152939294425E-7</c:v>
                </c:pt>
                <c:pt idx="42">
                  <c:v>6.8457946631985851E-3</c:v>
                </c:pt>
                <c:pt idx="43">
                  <c:v>1.3472785714312657E-2</c:v>
                </c:pt>
                <c:pt idx="44">
                  <c:v>1.8452763228915252E-2</c:v>
                </c:pt>
                <c:pt idx="45">
                  <c:v>2.0803657627479127E-2</c:v>
                </c:pt>
                <c:pt idx="46">
                  <c:v>2.059060033403547E-2</c:v>
                </c:pt>
                <c:pt idx="47">
                  <c:v>1.8469824233636363E-2</c:v>
                </c:pt>
                <c:pt idx="48">
                  <c:v>1.5112214006408947E-2</c:v>
                </c:pt>
                <c:pt idx="49">
                  <c:v>1.1016874848268049E-2</c:v>
                </c:pt>
                <c:pt idx="50">
                  <c:v>6.5240767137493593E-3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95-4846-A524-9EEA5A1BBBEA}"/>
            </c:ext>
          </c:extLst>
        </c:ser>
        <c:ser>
          <c:idx val="7"/>
          <c:order val="8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11711</c:v>
                </c:pt>
                <c:pt idx="331">
                  <c:v>11714</c:v>
                </c:pt>
                <c:pt idx="332">
                  <c:v>11728.5</c:v>
                </c:pt>
                <c:pt idx="333">
                  <c:v>11731.5</c:v>
                </c:pt>
                <c:pt idx="334">
                  <c:v>11734.5</c:v>
                </c:pt>
                <c:pt idx="335">
                  <c:v>11737.5</c:v>
                </c:pt>
                <c:pt idx="336">
                  <c:v>11740.5</c:v>
                </c:pt>
                <c:pt idx="337">
                  <c:v>11764</c:v>
                </c:pt>
                <c:pt idx="338">
                  <c:v>11781.5</c:v>
                </c:pt>
                <c:pt idx="339">
                  <c:v>11784</c:v>
                </c:pt>
                <c:pt idx="340">
                  <c:v>11795.5</c:v>
                </c:pt>
                <c:pt idx="341">
                  <c:v>11822</c:v>
                </c:pt>
                <c:pt idx="342">
                  <c:v>11863.5</c:v>
                </c:pt>
                <c:pt idx="343">
                  <c:v>11884</c:v>
                </c:pt>
                <c:pt idx="344">
                  <c:v>11886</c:v>
                </c:pt>
                <c:pt idx="345">
                  <c:v>11886</c:v>
                </c:pt>
                <c:pt idx="346">
                  <c:v>11913</c:v>
                </c:pt>
                <c:pt idx="347">
                  <c:v>11915.5</c:v>
                </c:pt>
                <c:pt idx="348">
                  <c:v>11918.5</c:v>
                </c:pt>
                <c:pt idx="349">
                  <c:v>11921.5</c:v>
                </c:pt>
                <c:pt idx="350">
                  <c:v>11922</c:v>
                </c:pt>
                <c:pt idx="351">
                  <c:v>11924.5</c:v>
                </c:pt>
                <c:pt idx="352">
                  <c:v>11942</c:v>
                </c:pt>
                <c:pt idx="353">
                  <c:v>11945</c:v>
                </c:pt>
                <c:pt idx="354">
                  <c:v>11965.5</c:v>
                </c:pt>
                <c:pt idx="355">
                  <c:v>11974</c:v>
                </c:pt>
                <c:pt idx="356">
                  <c:v>11988.5</c:v>
                </c:pt>
                <c:pt idx="357">
                  <c:v>11991.5</c:v>
                </c:pt>
                <c:pt idx="358">
                  <c:v>11994.5</c:v>
                </c:pt>
                <c:pt idx="359">
                  <c:v>11995</c:v>
                </c:pt>
                <c:pt idx="360">
                  <c:v>11998</c:v>
                </c:pt>
                <c:pt idx="361">
                  <c:v>12004</c:v>
                </c:pt>
                <c:pt idx="362">
                  <c:v>12035</c:v>
                </c:pt>
                <c:pt idx="363">
                  <c:v>12053</c:v>
                </c:pt>
                <c:pt idx="364">
                  <c:v>12056</c:v>
                </c:pt>
                <c:pt idx="365">
                  <c:v>12059</c:v>
                </c:pt>
                <c:pt idx="366">
                  <c:v>12065</c:v>
                </c:pt>
                <c:pt idx="367">
                  <c:v>12073.5</c:v>
                </c:pt>
                <c:pt idx="368">
                  <c:v>12115</c:v>
                </c:pt>
                <c:pt idx="369">
                  <c:v>12710.5</c:v>
                </c:pt>
                <c:pt idx="370">
                  <c:v>12760.5</c:v>
                </c:pt>
                <c:pt idx="371">
                  <c:v>12857</c:v>
                </c:pt>
                <c:pt idx="372">
                  <c:v>12857.5</c:v>
                </c:pt>
                <c:pt idx="373">
                  <c:v>12859</c:v>
                </c:pt>
                <c:pt idx="374">
                  <c:v>12859</c:v>
                </c:pt>
                <c:pt idx="375">
                  <c:v>12859</c:v>
                </c:pt>
                <c:pt idx="376">
                  <c:v>12953.5</c:v>
                </c:pt>
                <c:pt idx="377">
                  <c:v>13073</c:v>
                </c:pt>
                <c:pt idx="378">
                  <c:v>13201</c:v>
                </c:pt>
                <c:pt idx="379">
                  <c:v>13201</c:v>
                </c:pt>
                <c:pt idx="380">
                  <c:v>13201</c:v>
                </c:pt>
                <c:pt idx="381">
                  <c:v>13201</c:v>
                </c:pt>
                <c:pt idx="382">
                  <c:v>13207</c:v>
                </c:pt>
                <c:pt idx="383">
                  <c:v>13210</c:v>
                </c:pt>
                <c:pt idx="384">
                  <c:v>13210</c:v>
                </c:pt>
                <c:pt idx="385">
                  <c:v>13210</c:v>
                </c:pt>
                <c:pt idx="386">
                  <c:v>13210</c:v>
                </c:pt>
                <c:pt idx="387">
                  <c:v>13210</c:v>
                </c:pt>
                <c:pt idx="388">
                  <c:v>13210</c:v>
                </c:pt>
                <c:pt idx="389">
                  <c:v>13794.5</c:v>
                </c:pt>
                <c:pt idx="390">
                  <c:v>14008</c:v>
                </c:pt>
                <c:pt idx="391">
                  <c:v>14055</c:v>
                </c:pt>
                <c:pt idx="392">
                  <c:v>14071.5</c:v>
                </c:pt>
                <c:pt idx="393">
                  <c:v>14132</c:v>
                </c:pt>
                <c:pt idx="394">
                  <c:v>14148.5</c:v>
                </c:pt>
                <c:pt idx="395">
                  <c:v>14150.5</c:v>
                </c:pt>
                <c:pt idx="396">
                  <c:v>14924.5</c:v>
                </c:pt>
                <c:pt idx="397">
                  <c:v>14945</c:v>
                </c:pt>
                <c:pt idx="398">
                  <c:v>14989.5</c:v>
                </c:pt>
                <c:pt idx="399">
                  <c:v>14990</c:v>
                </c:pt>
                <c:pt idx="400">
                  <c:v>15063.5</c:v>
                </c:pt>
                <c:pt idx="401">
                  <c:v>15064</c:v>
                </c:pt>
                <c:pt idx="402">
                  <c:v>15064.5</c:v>
                </c:pt>
                <c:pt idx="403">
                  <c:v>15082.5</c:v>
                </c:pt>
                <c:pt idx="404">
                  <c:v>15085.5</c:v>
                </c:pt>
                <c:pt idx="405">
                  <c:v>15088.5</c:v>
                </c:pt>
                <c:pt idx="406">
                  <c:v>15103</c:v>
                </c:pt>
                <c:pt idx="407">
                  <c:v>15117.5</c:v>
                </c:pt>
                <c:pt idx="408">
                  <c:v>15120.5</c:v>
                </c:pt>
                <c:pt idx="409">
                  <c:v>15123.5</c:v>
                </c:pt>
                <c:pt idx="410">
                  <c:v>15151</c:v>
                </c:pt>
                <c:pt idx="411">
                  <c:v>15155.5</c:v>
                </c:pt>
                <c:pt idx="412">
                  <c:v>15158.5</c:v>
                </c:pt>
                <c:pt idx="413">
                  <c:v>15161.5</c:v>
                </c:pt>
                <c:pt idx="414">
                  <c:v>15161.5</c:v>
                </c:pt>
                <c:pt idx="415">
                  <c:v>15161.5</c:v>
                </c:pt>
                <c:pt idx="416">
                  <c:v>15161.5</c:v>
                </c:pt>
                <c:pt idx="417">
                  <c:v>15161.5</c:v>
                </c:pt>
                <c:pt idx="418">
                  <c:v>15162</c:v>
                </c:pt>
                <c:pt idx="419">
                  <c:v>15162</c:v>
                </c:pt>
                <c:pt idx="420">
                  <c:v>15193.5</c:v>
                </c:pt>
                <c:pt idx="421">
                  <c:v>15212</c:v>
                </c:pt>
                <c:pt idx="422">
                  <c:v>15228.5</c:v>
                </c:pt>
                <c:pt idx="423">
                  <c:v>15234.5</c:v>
                </c:pt>
                <c:pt idx="424">
                  <c:v>15255</c:v>
                </c:pt>
                <c:pt idx="425">
                  <c:v>15275.5</c:v>
                </c:pt>
                <c:pt idx="426">
                  <c:v>15281.5</c:v>
                </c:pt>
                <c:pt idx="427">
                  <c:v>15290</c:v>
                </c:pt>
                <c:pt idx="428">
                  <c:v>15293</c:v>
                </c:pt>
                <c:pt idx="429">
                  <c:v>15408</c:v>
                </c:pt>
                <c:pt idx="430">
                  <c:v>15976</c:v>
                </c:pt>
                <c:pt idx="431">
                  <c:v>16052.5</c:v>
                </c:pt>
                <c:pt idx="432">
                  <c:v>16055</c:v>
                </c:pt>
                <c:pt idx="433">
                  <c:v>16061.5</c:v>
                </c:pt>
                <c:pt idx="434">
                  <c:v>16064.5</c:v>
                </c:pt>
                <c:pt idx="435">
                  <c:v>16070</c:v>
                </c:pt>
                <c:pt idx="436">
                  <c:v>16070.5</c:v>
                </c:pt>
                <c:pt idx="437">
                  <c:v>16073</c:v>
                </c:pt>
                <c:pt idx="438">
                  <c:v>16085</c:v>
                </c:pt>
                <c:pt idx="439">
                  <c:v>16108.5</c:v>
                </c:pt>
                <c:pt idx="440">
                  <c:v>16109</c:v>
                </c:pt>
                <c:pt idx="441">
                  <c:v>16110.5</c:v>
                </c:pt>
                <c:pt idx="442">
                  <c:v>16111</c:v>
                </c:pt>
                <c:pt idx="443">
                  <c:v>16111.5</c:v>
                </c:pt>
                <c:pt idx="444">
                  <c:v>16114</c:v>
                </c:pt>
                <c:pt idx="445">
                  <c:v>16120</c:v>
                </c:pt>
                <c:pt idx="446">
                  <c:v>16129</c:v>
                </c:pt>
                <c:pt idx="447">
                  <c:v>16131.5</c:v>
                </c:pt>
                <c:pt idx="448">
                  <c:v>16134.5</c:v>
                </c:pt>
                <c:pt idx="449">
                  <c:v>16140.5</c:v>
                </c:pt>
                <c:pt idx="450">
                  <c:v>16143</c:v>
                </c:pt>
                <c:pt idx="451">
                  <c:v>16143.5</c:v>
                </c:pt>
                <c:pt idx="452">
                  <c:v>16146</c:v>
                </c:pt>
                <c:pt idx="453">
                  <c:v>16146.5</c:v>
                </c:pt>
                <c:pt idx="454">
                  <c:v>16152</c:v>
                </c:pt>
                <c:pt idx="455">
                  <c:v>16160.5</c:v>
                </c:pt>
                <c:pt idx="456">
                  <c:v>16161</c:v>
                </c:pt>
                <c:pt idx="457">
                  <c:v>16163.5</c:v>
                </c:pt>
                <c:pt idx="458">
                  <c:v>16164</c:v>
                </c:pt>
                <c:pt idx="459">
                  <c:v>16166.5</c:v>
                </c:pt>
                <c:pt idx="460">
                  <c:v>16167</c:v>
                </c:pt>
                <c:pt idx="461">
                  <c:v>16173</c:v>
                </c:pt>
                <c:pt idx="462">
                  <c:v>16204.5</c:v>
                </c:pt>
                <c:pt idx="463">
                  <c:v>16207.5</c:v>
                </c:pt>
                <c:pt idx="464">
                  <c:v>16228.5</c:v>
                </c:pt>
                <c:pt idx="465">
                  <c:v>16239.5</c:v>
                </c:pt>
                <c:pt idx="466">
                  <c:v>16240</c:v>
                </c:pt>
                <c:pt idx="467">
                  <c:v>16242.5</c:v>
                </c:pt>
                <c:pt idx="468">
                  <c:v>16262</c:v>
                </c:pt>
                <c:pt idx="469">
                  <c:v>16269</c:v>
                </c:pt>
                <c:pt idx="470">
                  <c:v>16270.5</c:v>
                </c:pt>
                <c:pt idx="471">
                  <c:v>16271</c:v>
                </c:pt>
                <c:pt idx="472">
                  <c:v>16271.5</c:v>
                </c:pt>
                <c:pt idx="473">
                  <c:v>16272</c:v>
                </c:pt>
                <c:pt idx="474">
                  <c:v>16277.5</c:v>
                </c:pt>
                <c:pt idx="475">
                  <c:v>16280.5</c:v>
                </c:pt>
                <c:pt idx="476">
                  <c:v>16283.5</c:v>
                </c:pt>
                <c:pt idx="477">
                  <c:v>16295</c:v>
                </c:pt>
                <c:pt idx="478">
                  <c:v>16295.5</c:v>
                </c:pt>
                <c:pt idx="479">
                  <c:v>16298</c:v>
                </c:pt>
                <c:pt idx="480">
                  <c:v>16301</c:v>
                </c:pt>
                <c:pt idx="481">
                  <c:v>16307</c:v>
                </c:pt>
                <c:pt idx="482">
                  <c:v>16309.5</c:v>
                </c:pt>
                <c:pt idx="483">
                  <c:v>16312.5</c:v>
                </c:pt>
                <c:pt idx="484">
                  <c:v>16313</c:v>
                </c:pt>
                <c:pt idx="485">
                  <c:v>16318.5</c:v>
                </c:pt>
                <c:pt idx="486">
                  <c:v>16319</c:v>
                </c:pt>
                <c:pt idx="487">
                  <c:v>16321.5</c:v>
                </c:pt>
                <c:pt idx="488">
                  <c:v>16324.5</c:v>
                </c:pt>
                <c:pt idx="489">
                  <c:v>16327.5</c:v>
                </c:pt>
                <c:pt idx="490">
                  <c:v>16330.5</c:v>
                </c:pt>
                <c:pt idx="491">
                  <c:v>16348</c:v>
                </c:pt>
                <c:pt idx="492">
                  <c:v>16394.5</c:v>
                </c:pt>
                <c:pt idx="493">
                  <c:v>16532</c:v>
                </c:pt>
                <c:pt idx="494">
                  <c:v>16532</c:v>
                </c:pt>
                <c:pt idx="495">
                  <c:v>16532</c:v>
                </c:pt>
                <c:pt idx="496">
                  <c:v>16532</c:v>
                </c:pt>
                <c:pt idx="497">
                  <c:v>16532</c:v>
                </c:pt>
                <c:pt idx="498">
                  <c:v>16532</c:v>
                </c:pt>
                <c:pt idx="499">
                  <c:v>17070</c:v>
                </c:pt>
                <c:pt idx="500">
                  <c:v>17070</c:v>
                </c:pt>
                <c:pt idx="501">
                  <c:v>17075</c:v>
                </c:pt>
                <c:pt idx="502">
                  <c:v>17078</c:v>
                </c:pt>
                <c:pt idx="503">
                  <c:v>17081</c:v>
                </c:pt>
                <c:pt idx="504">
                  <c:v>17084</c:v>
                </c:pt>
                <c:pt idx="505">
                  <c:v>17092.5</c:v>
                </c:pt>
                <c:pt idx="506">
                  <c:v>17116</c:v>
                </c:pt>
                <c:pt idx="507">
                  <c:v>17119</c:v>
                </c:pt>
                <c:pt idx="508">
                  <c:v>17122.5</c:v>
                </c:pt>
                <c:pt idx="509">
                  <c:v>17122.5</c:v>
                </c:pt>
                <c:pt idx="510">
                  <c:v>17128.5</c:v>
                </c:pt>
                <c:pt idx="511">
                  <c:v>17166</c:v>
                </c:pt>
                <c:pt idx="512">
                  <c:v>17168.5</c:v>
                </c:pt>
                <c:pt idx="513">
                  <c:v>17169</c:v>
                </c:pt>
                <c:pt idx="514">
                  <c:v>17171.5</c:v>
                </c:pt>
                <c:pt idx="515">
                  <c:v>17172</c:v>
                </c:pt>
                <c:pt idx="516">
                  <c:v>17174.5</c:v>
                </c:pt>
                <c:pt idx="517">
                  <c:v>17177.5</c:v>
                </c:pt>
                <c:pt idx="518">
                  <c:v>17183.5</c:v>
                </c:pt>
                <c:pt idx="519">
                  <c:v>17183.5</c:v>
                </c:pt>
                <c:pt idx="520">
                  <c:v>17186.5</c:v>
                </c:pt>
                <c:pt idx="521">
                  <c:v>17189.5</c:v>
                </c:pt>
                <c:pt idx="522">
                  <c:v>17198</c:v>
                </c:pt>
                <c:pt idx="523">
                  <c:v>17201</c:v>
                </c:pt>
                <c:pt idx="524">
                  <c:v>17203.5</c:v>
                </c:pt>
                <c:pt idx="525">
                  <c:v>17204</c:v>
                </c:pt>
                <c:pt idx="526">
                  <c:v>17236</c:v>
                </c:pt>
                <c:pt idx="527">
                  <c:v>17239</c:v>
                </c:pt>
                <c:pt idx="528">
                  <c:v>17242</c:v>
                </c:pt>
                <c:pt idx="529">
                  <c:v>17244.5</c:v>
                </c:pt>
                <c:pt idx="530">
                  <c:v>17245</c:v>
                </c:pt>
                <c:pt idx="531">
                  <c:v>17250.5</c:v>
                </c:pt>
                <c:pt idx="532">
                  <c:v>17289</c:v>
                </c:pt>
                <c:pt idx="533">
                  <c:v>17313.5</c:v>
                </c:pt>
                <c:pt idx="534">
                  <c:v>17314</c:v>
                </c:pt>
                <c:pt idx="535">
                  <c:v>17347.5</c:v>
                </c:pt>
                <c:pt idx="536">
                  <c:v>17347.5</c:v>
                </c:pt>
                <c:pt idx="537">
                  <c:v>17394</c:v>
                </c:pt>
                <c:pt idx="538">
                  <c:v>17468</c:v>
                </c:pt>
                <c:pt idx="539">
                  <c:v>17470.5</c:v>
                </c:pt>
                <c:pt idx="540">
                  <c:v>18112.5</c:v>
                </c:pt>
                <c:pt idx="541">
                  <c:v>18205</c:v>
                </c:pt>
                <c:pt idx="542">
                  <c:v>18205.5</c:v>
                </c:pt>
                <c:pt idx="543">
                  <c:v>18228.5</c:v>
                </c:pt>
                <c:pt idx="544">
                  <c:v>18291</c:v>
                </c:pt>
                <c:pt idx="545">
                  <c:v>18303</c:v>
                </c:pt>
                <c:pt idx="546">
                  <c:v>18313.5</c:v>
                </c:pt>
                <c:pt idx="547">
                  <c:v>18387.5</c:v>
                </c:pt>
                <c:pt idx="548">
                  <c:v>18428</c:v>
                </c:pt>
                <c:pt idx="549">
                  <c:v>18428</c:v>
                </c:pt>
                <c:pt idx="550">
                  <c:v>18428.5</c:v>
                </c:pt>
                <c:pt idx="551">
                  <c:v>18431</c:v>
                </c:pt>
                <c:pt idx="552">
                  <c:v>18431</c:v>
                </c:pt>
                <c:pt idx="553">
                  <c:v>18431</c:v>
                </c:pt>
                <c:pt idx="554">
                  <c:v>18648</c:v>
                </c:pt>
                <c:pt idx="555">
                  <c:v>19187</c:v>
                </c:pt>
                <c:pt idx="556">
                  <c:v>19187</c:v>
                </c:pt>
                <c:pt idx="557">
                  <c:v>19207.5</c:v>
                </c:pt>
                <c:pt idx="558">
                  <c:v>19207.5</c:v>
                </c:pt>
                <c:pt idx="559">
                  <c:v>19308</c:v>
                </c:pt>
                <c:pt idx="560">
                  <c:v>19312.5</c:v>
                </c:pt>
                <c:pt idx="561">
                  <c:v>19375</c:v>
                </c:pt>
                <c:pt idx="562">
                  <c:v>19375</c:v>
                </c:pt>
                <c:pt idx="563">
                  <c:v>19375</c:v>
                </c:pt>
                <c:pt idx="564">
                  <c:v>19393</c:v>
                </c:pt>
                <c:pt idx="565">
                  <c:v>19494</c:v>
                </c:pt>
                <c:pt idx="566">
                  <c:v>19606</c:v>
                </c:pt>
                <c:pt idx="567">
                  <c:v>20230</c:v>
                </c:pt>
                <c:pt idx="568">
                  <c:v>20301</c:v>
                </c:pt>
                <c:pt idx="569">
                  <c:v>20339</c:v>
                </c:pt>
                <c:pt idx="570">
                  <c:v>20380</c:v>
                </c:pt>
                <c:pt idx="571">
                  <c:v>20380</c:v>
                </c:pt>
                <c:pt idx="572">
                  <c:v>20399.5</c:v>
                </c:pt>
                <c:pt idx="573">
                  <c:v>20438.5</c:v>
                </c:pt>
                <c:pt idx="574">
                  <c:v>20438.5</c:v>
                </c:pt>
                <c:pt idx="575">
                  <c:v>20608</c:v>
                </c:pt>
                <c:pt idx="576">
                  <c:v>20712.5</c:v>
                </c:pt>
                <c:pt idx="577">
                  <c:v>21370.5</c:v>
                </c:pt>
                <c:pt idx="578">
                  <c:v>21394.5</c:v>
                </c:pt>
                <c:pt idx="579">
                  <c:v>21443</c:v>
                </c:pt>
                <c:pt idx="580">
                  <c:v>21464</c:v>
                </c:pt>
                <c:pt idx="581">
                  <c:v>21464</c:v>
                </c:pt>
                <c:pt idx="582">
                  <c:v>21499</c:v>
                </c:pt>
                <c:pt idx="583">
                  <c:v>21516.5</c:v>
                </c:pt>
                <c:pt idx="584">
                  <c:v>21607</c:v>
                </c:pt>
                <c:pt idx="585">
                  <c:v>21629.5</c:v>
                </c:pt>
                <c:pt idx="586">
                  <c:v>21630</c:v>
                </c:pt>
                <c:pt idx="587">
                  <c:v>22366.5</c:v>
                </c:pt>
                <c:pt idx="588">
                  <c:v>22472</c:v>
                </c:pt>
                <c:pt idx="589">
                  <c:v>22489.5</c:v>
                </c:pt>
                <c:pt idx="590">
                  <c:v>22551</c:v>
                </c:pt>
                <c:pt idx="591">
                  <c:v>22551.5</c:v>
                </c:pt>
                <c:pt idx="592">
                  <c:v>22565.5</c:v>
                </c:pt>
                <c:pt idx="593">
                  <c:v>22641.5</c:v>
                </c:pt>
                <c:pt idx="594">
                  <c:v>22650</c:v>
                </c:pt>
                <c:pt idx="595">
                  <c:v>22650</c:v>
                </c:pt>
                <c:pt idx="596">
                  <c:v>22667.5</c:v>
                </c:pt>
                <c:pt idx="597">
                  <c:v>22872.5</c:v>
                </c:pt>
                <c:pt idx="598">
                  <c:v>23465</c:v>
                </c:pt>
                <c:pt idx="599">
                  <c:v>23512</c:v>
                </c:pt>
                <c:pt idx="600">
                  <c:v>23605.5</c:v>
                </c:pt>
                <c:pt idx="601">
                  <c:v>23632</c:v>
                </c:pt>
                <c:pt idx="602">
                  <c:v>23632.5</c:v>
                </c:pt>
                <c:pt idx="603">
                  <c:v>23690</c:v>
                </c:pt>
                <c:pt idx="604">
                  <c:v>23824.5</c:v>
                </c:pt>
                <c:pt idx="605">
                  <c:v>24596</c:v>
                </c:pt>
                <c:pt idx="606">
                  <c:v>24596</c:v>
                </c:pt>
                <c:pt idx="607">
                  <c:v>24628</c:v>
                </c:pt>
                <c:pt idx="608">
                  <c:v>24683.5</c:v>
                </c:pt>
                <c:pt idx="609">
                  <c:v>24867.5</c:v>
                </c:pt>
                <c:pt idx="610">
                  <c:v>25606.5</c:v>
                </c:pt>
                <c:pt idx="611">
                  <c:v>25630</c:v>
                </c:pt>
                <c:pt idx="612">
                  <c:v>25671</c:v>
                </c:pt>
                <c:pt idx="613">
                  <c:v>25732.5</c:v>
                </c:pt>
                <c:pt idx="614">
                  <c:v>26098</c:v>
                </c:pt>
                <c:pt idx="615">
                  <c:v>26649.5</c:v>
                </c:pt>
                <c:pt idx="616">
                  <c:v>26772.5</c:v>
                </c:pt>
                <c:pt idx="617">
                  <c:v>26872</c:v>
                </c:pt>
                <c:pt idx="618">
                  <c:v>26898</c:v>
                </c:pt>
                <c:pt idx="619">
                  <c:v>26898</c:v>
                </c:pt>
                <c:pt idx="620">
                  <c:v>26936</c:v>
                </c:pt>
                <c:pt idx="621">
                  <c:v>26971</c:v>
                </c:pt>
                <c:pt idx="622">
                  <c:v>27019</c:v>
                </c:pt>
                <c:pt idx="623">
                  <c:v>27026.5</c:v>
                </c:pt>
                <c:pt idx="624">
                  <c:v>27035.5</c:v>
                </c:pt>
                <c:pt idx="625">
                  <c:v>27733.5</c:v>
                </c:pt>
                <c:pt idx="626">
                  <c:v>27754</c:v>
                </c:pt>
                <c:pt idx="627">
                  <c:v>27865.5</c:v>
                </c:pt>
                <c:pt idx="628">
                  <c:v>27867</c:v>
                </c:pt>
                <c:pt idx="629">
                  <c:v>28049</c:v>
                </c:pt>
                <c:pt idx="630">
                  <c:v>28101</c:v>
                </c:pt>
                <c:pt idx="631">
                  <c:v>28154.5</c:v>
                </c:pt>
                <c:pt idx="632">
                  <c:v>28776.5</c:v>
                </c:pt>
                <c:pt idx="633">
                  <c:v>28928.5</c:v>
                </c:pt>
                <c:pt idx="634">
                  <c:v>29259</c:v>
                </c:pt>
                <c:pt idx="635">
                  <c:v>29795</c:v>
                </c:pt>
                <c:pt idx="636">
                  <c:v>30147</c:v>
                </c:pt>
                <c:pt idx="637">
                  <c:v>30275</c:v>
                </c:pt>
                <c:pt idx="638">
                  <c:v>30296</c:v>
                </c:pt>
                <c:pt idx="639">
                  <c:v>30301.5</c:v>
                </c:pt>
              </c:numCache>
            </c:numRef>
          </c:xVal>
          <c:yVal>
            <c:numRef>
              <c:f>'Active 5'!$O$21:$O$905</c:f>
              <c:numCache>
                <c:formatCode>General</c:formatCode>
                <c:ptCount val="885"/>
                <c:pt idx="247">
                  <c:v>4.4756857502710554E-3</c:v>
                </c:pt>
                <c:pt idx="248">
                  <c:v>4.4114808483424455E-3</c:v>
                </c:pt>
                <c:pt idx="249">
                  <c:v>4.3965927551416085E-3</c:v>
                </c:pt>
                <c:pt idx="250">
                  <c:v>4.3965927551416085E-3</c:v>
                </c:pt>
                <c:pt idx="251">
                  <c:v>4.3956622493165568E-3</c:v>
                </c:pt>
                <c:pt idx="252">
                  <c:v>4.3956622493165568E-3</c:v>
                </c:pt>
                <c:pt idx="253">
                  <c:v>4.3844961794159299E-3</c:v>
                </c:pt>
                <c:pt idx="254">
                  <c:v>4.3826351677658248E-3</c:v>
                </c:pt>
                <c:pt idx="255">
                  <c:v>4.361233533789621E-3</c:v>
                </c:pt>
                <c:pt idx="256">
                  <c:v>4.3230827949624767E-3</c:v>
                </c:pt>
                <c:pt idx="257">
                  <c:v>4.3109862192367964E-3</c:v>
                </c:pt>
                <c:pt idx="258">
                  <c:v>4.1425646649023273E-3</c:v>
                </c:pt>
                <c:pt idx="259">
                  <c:v>4.0830122920989791E-3</c:v>
                </c:pt>
                <c:pt idx="260">
                  <c:v>4.0671936930730887E-3</c:v>
                </c:pt>
                <c:pt idx="261">
                  <c:v>4.0616106581227752E-3</c:v>
                </c:pt>
                <c:pt idx="262">
                  <c:v>4.0178768843453158E-3</c:v>
                </c:pt>
                <c:pt idx="263">
                  <c:v>3.9155212435895616E-3</c:v>
                </c:pt>
                <c:pt idx="264">
                  <c:v>3.0510813321159586E-3</c:v>
                </c:pt>
                <c:pt idx="265">
                  <c:v>2.7691380671251067E-3</c:v>
                </c:pt>
                <c:pt idx="266">
                  <c:v>2.7691380671251067E-3</c:v>
                </c:pt>
                <c:pt idx="267">
                  <c:v>2.7133077176219687E-3</c:v>
                </c:pt>
                <c:pt idx="268">
                  <c:v>2.5309285759117141E-3</c:v>
                </c:pt>
                <c:pt idx="269">
                  <c:v>2.5299980700866625E-3</c:v>
                </c:pt>
                <c:pt idx="270">
                  <c:v>2.5253455409614007E-3</c:v>
                </c:pt>
                <c:pt idx="271">
                  <c:v>2.4527660866073189E-3</c:v>
                </c:pt>
                <c:pt idx="272">
                  <c:v>2.441600016706692E-3</c:v>
                </c:pt>
                <c:pt idx="273">
                  <c:v>2.4090323128298612E-3</c:v>
                </c:pt>
                <c:pt idx="274">
                  <c:v>2.3894916905037623E-3</c:v>
                </c:pt>
                <c:pt idx="275">
                  <c:v>2.3783256206031337E-3</c:v>
                </c:pt>
                <c:pt idx="276">
                  <c:v>2.3764646089530304E-3</c:v>
                </c:pt>
                <c:pt idx="277">
                  <c:v>2.240610758495392E-3</c:v>
                </c:pt>
                <c:pt idx="278">
                  <c:v>2.2275836769446583E-3</c:v>
                </c:pt>
                <c:pt idx="279">
                  <c:v>2.2266531711196066E-3</c:v>
                </c:pt>
                <c:pt idx="280">
                  <c:v>2.0926603323120734E-3</c:v>
                </c:pt>
                <c:pt idx="281">
                  <c:v>2.02752492455841E-3</c:v>
                </c:pt>
                <c:pt idx="282">
                  <c:v>8.3926898596660068E-4</c:v>
                </c:pt>
                <c:pt idx="283">
                  <c:v>8.3926898596660068E-4</c:v>
                </c:pt>
                <c:pt idx="284">
                  <c:v>7.3039980443547967E-4</c:v>
                </c:pt>
                <c:pt idx="285">
                  <c:v>7.2574727531022135E-4</c:v>
                </c:pt>
                <c:pt idx="286">
                  <c:v>6.9690159473359894E-4</c:v>
                </c:pt>
                <c:pt idx="287">
                  <c:v>6.3641871610519568E-4</c:v>
                </c:pt>
                <c:pt idx="288">
                  <c:v>5.4522914525007016E-4</c:v>
                </c:pt>
                <c:pt idx="289">
                  <c:v>5.0056486564755906E-4</c:v>
                </c:pt>
                <c:pt idx="290">
                  <c:v>4.0379225984211661E-4</c:v>
                </c:pt>
                <c:pt idx="291">
                  <c:v>3.9820922489180316E-4</c:v>
                </c:pt>
                <c:pt idx="292">
                  <c:v>3.5354494528929206E-4</c:v>
                </c:pt>
                <c:pt idx="293">
                  <c:v>2.2699615308217902E-4</c:v>
                </c:pt>
                <c:pt idx="294">
                  <c:v>2.1210805988134199E-4</c:v>
                </c:pt>
                <c:pt idx="295">
                  <c:v>2.1117755405628685E-4</c:v>
                </c:pt>
                <c:pt idx="296">
                  <c:v>2.0373350745587007E-4</c:v>
                </c:pt>
                <c:pt idx="297">
                  <c:v>-1.2599521553514244E-3</c:v>
                </c:pt>
                <c:pt idx="298">
                  <c:v>-1.2878673301029951E-3</c:v>
                </c:pt>
                <c:pt idx="299">
                  <c:v>-1.299033400003622E-3</c:v>
                </c:pt>
                <c:pt idx="300">
                  <c:v>-1.3157825048545624E-3</c:v>
                </c:pt>
                <c:pt idx="301">
                  <c:v>-1.3427671737810815E-3</c:v>
                </c:pt>
                <c:pt idx="302">
                  <c:v>-1.5539919960679549E-3</c:v>
                </c:pt>
                <c:pt idx="303">
                  <c:v>-1.595864758195311E-3</c:v>
                </c:pt>
                <c:pt idx="304">
                  <c:v>-1.5967952640203627E-3</c:v>
                </c:pt>
                <c:pt idx="305">
                  <c:v>-1.5977257698454143E-3</c:v>
                </c:pt>
                <c:pt idx="306">
                  <c:v>-1.610752851396148E-3</c:v>
                </c:pt>
                <c:pt idx="307">
                  <c:v>-1.6116833572211997E-3</c:v>
                </c:pt>
                <c:pt idx="308">
                  <c:v>-1.6116833572211997E-3</c:v>
                </c:pt>
                <c:pt idx="309">
                  <c:v>-1.6116833572211997E-3</c:v>
                </c:pt>
                <c:pt idx="310">
                  <c:v>-1.6442510610980322E-3</c:v>
                </c:pt>
                <c:pt idx="311">
                  <c:v>-1.6442510610980322E-3</c:v>
                </c:pt>
                <c:pt idx="312">
                  <c:v>-1.6442510610980322E-3</c:v>
                </c:pt>
                <c:pt idx="313">
                  <c:v>-1.8312827319335451E-3</c:v>
                </c:pt>
                <c:pt idx="314">
                  <c:v>-3.2130838821362376E-3</c:v>
                </c:pt>
                <c:pt idx="315">
                  <c:v>-3.2493736093132768E-3</c:v>
                </c:pt>
                <c:pt idx="316">
                  <c:v>-3.4177951636477459E-3</c:v>
                </c:pt>
                <c:pt idx="317">
                  <c:v>-3.4187256694727976E-3</c:v>
                </c:pt>
                <c:pt idx="318">
                  <c:v>-3.4354747743237414E-3</c:v>
                </c:pt>
                <c:pt idx="319">
                  <c:v>-3.5229423218786603E-3</c:v>
                </c:pt>
                <c:pt idx="320">
                  <c:v>-3.6420470674853565E-3</c:v>
                </c:pt>
                <c:pt idx="321">
                  <c:v>-3.7732483888177314E-3</c:v>
                </c:pt>
                <c:pt idx="322">
                  <c:v>-3.8262872208457144E-3</c:v>
                </c:pt>
                <c:pt idx="323">
                  <c:v>-3.8495498664720233E-3</c:v>
                </c:pt>
                <c:pt idx="324">
                  <c:v>-3.9258513441263118E-3</c:v>
                </c:pt>
                <c:pt idx="325">
                  <c:v>-3.9909867518799734E-3</c:v>
                </c:pt>
                <c:pt idx="326">
                  <c:v>-4.0291374907071194E-3</c:v>
                </c:pt>
                <c:pt idx="327">
                  <c:v>-4.0347205256574328E-3</c:v>
                </c:pt>
                <c:pt idx="328">
                  <c:v>-4.0663577237092102E-3</c:v>
                </c:pt>
                <c:pt idx="329">
                  <c:v>-4.1370761664131887E-3</c:v>
                </c:pt>
                <c:pt idx="330">
                  <c:v>-5.1308563875690633E-3</c:v>
                </c:pt>
                <c:pt idx="331">
                  <c:v>-5.1364394225193767E-3</c:v>
                </c:pt>
                <c:pt idx="332">
                  <c:v>-5.1634240914458923E-3</c:v>
                </c:pt>
                <c:pt idx="333">
                  <c:v>-5.1690071263962058E-3</c:v>
                </c:pt>
                <c:pt idx="334">
                  <c:v>-5.1745901613465192E-3</c:v>
                </c:pt>
                <c:pt idx="335">
                  <c:v>-5.1801731962968361E-3</c:v>
                </c:pt>
                <c:pt idx="336">
                  <c:v>-5.1857562312471496E-3</c:v>
                </c:pt>
                <c:pt idx="337">
                  <c:v>-5.229490005024609E-3</c:v>
                </c:pt>
                <c:pt idx="338">
                  <c:v>-5.2620577089014381E-3</c:v>
                </c:pt>
                <c:pt idx="339">
                  <c:v>-5.2667102380266999E-3</c:v>
                </c:pt>
                <c:pt idx="340">
                  <c:v>-5.288111872002902E-3</c:v>
                </c:pt>
                <c:pt idx="341">
                  <c:v>-5.3374286807306749E-3</c:v>
                </c:pt>
                <c:pt idx="342">
                  <c:v>-5.4146606642100185E-3</c:v>
                </c:pt>
                <c:pt idx="343">
                  <c:v>-5.4528114030371645E-3</c:v>
                </c:pt>
                <c:pt idx="344">
                  <c:v>-5.4565334263373712E-3</c:v>
                </c:pt>
                <c:pt idx="345">
                  <c:v>-5.4565334263373712E-3</c:v>
                </c:pt>
                <c:pt idx="346">
                  <c:v>-5.5067807408901992E-3</c:v>
                </c:pt>
                <c:pt idx="347">
                  <c:v>-5.511433270015461E-3</c:v>
                </c:pt>
                <c:pt idx="348">
                  <c:v>-5.5170163049657744E-3</c:v>
                </c:pt>
                <c:pt idx="349">
                  <c:v>-5.5225993399160879E-3</c:v>
                </c:pt>
                <c:pt idx="350">
                  <c:v>-5.5235298457411396E-3</c:v>
                </c:pt>
                <c:pt idx="351">
                  <c:v>-5.5281823748664013E-3</c:v>
                </c:pt>
                <c:pt idx="352">
                  <c:v>-5.5607500787432339E-3</c:v>
                </c:pt>
                <c:pt idx="353">
                  <c:v>-5.5663331136935473E-3</c:v>
                </c:pt>
                <c:pt idx="354">
                  <c:v>-5.6044838525206898E-3</c:v>
                </c:pt>
                <c:pt idx="355">
                  <c:v>-5.620302451546582E-3</c:v>
                </c:pt>
                <c:pt idx="356">
                  <c:v>-5.6472871204730976E-3</c:v>
                </c:pt>
                <c:pt idx="357">
                  <c:v>-5.6528701554234111E-3</c:v>
                </c:pt>
                <c:pt idx="358">
                  <c:v>-5.6584531903737245E-3</c:v>
                </c:pt>
                <c:pt idx="359">
                  <c:v>-5.6593836961987762E-3</c:v>
                </c:pt>
                <c:pt idx="360">
                  <c:v>-5.6649667311490931E-3</c:v>
                </c:pt>
                <c:pt idx="361">
                  <c:v>-5.67613280104972E-3</c:v>
                </c:pt>
                <c:pt idx="362">
                  <c:v>-5.7338241622029648E-3</c:v>
                </c:pt>
                <c:pt idx="363">
                  <c:v>-5.7673223719048455E-3</c:v>
                </c:pt>
                <c:pt idx="364">
                  <c:v>-5.772905406855159E-3</c:v>
                </c:pt>
                <c:pt idx="365">
                  <c:v>-5.7784884418054759E-3</c:v>
                </c:pt>
                <c:pt idx="366">
                  <c:v>-5.7896545117061028E-3</c:v>
                </c:pt>
                <c:pt idx="367">
                  <c:v>-5.8054731107319915E-3</c:v>
                </c:pt>
                <c:pt idx="368">
                  <c:v>-5.8827050942113351E-3</c:v>
                </c:pt>
                <c:pt idx="369">
                  <c:v>-6.9909375318486441E-3</c:v>
                </c:pt>
                <c:pt idx="370">
                  <c:v>-7.0839881143538765E-3</c:v>
                </c:pt>
                <c:pt idx="371">
                  <c:v>-7.2635757385889725E-3</c:v>
                </c:pt>
                <c:pt idx="372">
                  <c:v>-7.2645062444140242E-3</c:v>
                </c:pt>
                <c:pt idx="373">
                  <c:v>-7.2672977618891826E-3</c:v>
                </c:pt>
                <c:pt idx="374">
                  <c:v>-7.2672977618891826E-3</c:v>
                </c:pt>
                <c:pt idx="375">
                  <c:v>-7.2672977618891826E-3</c:v>
                </c:pt>
                <c:pt idx="376">
                  <c:v>-7.4431633628240686E-3</c:v>
                </c:pt>
                <c:pt idx="377">
                  <c:v>-7.6655542550115724E-3</c:v>
                </c:pt>
                <c:pt idx="378">
                  <c:v>-7.9037637462249649E-3</c:v>
                </c:pt>
                <c:pt idx="379">
                  <c:v>-7.9037637462249649E-3</c:v>
                </c:pt>
                <c:pt idx="380">
                  <c:v>-7.9037637462249649E-3</c:v>
                </c:pt>
                <c:pt idx="381">
                  <c:v>-7.9037637462249649E-3</c:v>
                </c:pt>
                <c:pt idx="382">
                  <c:v>-7.9149298161255953E-3</c:v>
                </c:pt>
                <c:pt idx="383">
                  <c:v>-7.9205128510759087E-3</c:v>
                </c:pt>
                <c:pt idx="384">
                  <c:v>-7.9205128510759087E-3</c:v>
                </c:pt>
                <c:pt idx="385">
                  <c:v>-7.9205128510759087E-3</c:v>
                </c:pt>
                <c:pt idx="386">
                  <c:v>-7.9205128510759087E-3</c:v>
                </c:pt>
                <c:pt idx="387">
                  <c:v>-7.9205128510759087E-3</c:v>
                </c:pt>
                <c:pt idx="388">
                  <c:v>-7.9205128510759087E-3</c:v>
                </c:pt>
                <c:pt idx="389">
                  <c:v>-9.0082741605620673E-3</c:v>
                </c:pt>
                <c:pt idx="390">
                  <c:v>-9.4056001478594053E-3</c:v>
                </c:pt>
                <c:pt idx="391">
                  <c:v>-9.4930676954143242E-3</c:v>
                </c:pt>
                <c:pt idx="392">
                  <c:v>-9.5237743876410499E-3</c:v>
                </c:pt>
                <c:pt idx="393">
                  <c:v>-9.6363655924723811E-3</c:v>
                </c:pt>
                <c:pt idx="394">
                  <c:v>-9.6670722846991068E-3</c:v>
                </c:pt>
                <c:pt idx="395">
                  <c:v>-9.6707943079993169E-3</c:v>
                </c:pt>
                <c:pt idx="396">
                  <c:v>-1.1111217325180302E-2</c:v>
                </c:pt>
                <c:pt idx="397">
                  <c:v>-1.1149368064007448E-2</c:v>
                </c:pt>
                <c:pt idx="398">
                  <c:v>-1.1232183082437102E-2</c:v>
                </c:pt>
                <c:pt idx="399">
                  <c:v>-1.1233113588262154E-2</c:v>
                </c:pt>
                <c:pt idx="400">
                  <c:v>-1.1369897944544845E-2</c:v>
                </c:pt>
                <c:pt idx="401">
                  <c:v>-1.1370828450369897E-2</c:v>
                </c:pt>
                <c:pt idx="402">
                  <c:v>-1.1371758956194949E-2</c:v>
                </c:pt>
                <c:pt idx="403">
                  <c:v>-1.1405257165896833E-2</c:v>
                </c:pt>
                <c:pt idx="404">
                  <c:v>-1.1410840200847146E-2</c:v>
                </c:pt>
                <c:pt idx="405">
                  <c:v>-1.1416423235797463E-2</c:v>
                </c:pt>
                <c:pt idx="406">
                  <c:v>-1.1443407904723979E-2</c:v>
                </c:pt>
                <c:pt idx="407">
                  <c:v>-1.1470392573650495E-2</c:v>
                </c:pt>
                <c:pt idx="408">
                  <c:v>-1.1475975608600811E-2</c:v>
                </c:pt>
                <c:pt idx="409">
                  <c:v>-1.1481558643551125E-2</c:v>
                </c:pt>
                <c:pt idx="410">
                  <c:v>-1.1532736463929001E-2</c:v>
                </c:pt>
                <c:pt idx="411">
                  <c:v>-1.1541111016354473E-2</c:v>
                </c:pt>
                <c:pt idx="412">
                  <c:v>-1.1546694051304787E-2</c:v>
                </c:pt>
                <c:pt idx="413">
                  <c:v>-1.15522770862551E-2</c:v>
                </c:pt>
                <c:pt idx="414">
                  <c:v>-1.15522770862551E-2</c:v>
                </c:pt>
                <c:pt idx="415">
                  <c:v>-1.15522770862551E-2</c:v>
                </c:pt>
                <c:pt idx="416">
                  <c:v>-1.15522770862551E-2</c:v>
                </c:pt>
                <c:pt idx="417">
                  <c:v>-1.15522770862551E-2</c:v>
                </c:pt>
                <c:pt idx="418">
                  <c:v>-1.1553207592080152E-2</c:v>
                </c:pt>
                <c:pt idx="419">
                  <c:v>-1.1553207592080152E-2</c:v>
                </c:pt>
                <c:pt idx="420">
                  <c:v>-1.1611829459058448E-2</c:v>
                </c:pt>
                <c:pt idx="421">
                  <c:v>-1.1646258174585384E-2</c:v>
                </c:pt>
                <c:pt idx="422">
                  <c:v>-1.167696486681211E-2</c:v>
                </c:pt>
                <c:pt idx="423">
                  <c:v>-1.1688130936712737E-2</c:v>
                </c:pt>
                <c:pt idx="424">
                  <c:v>-1.1726281675539883E-2</c:v>
                </c:pt>
                <c:pt idx="425">
                  <c:v>-1.1764432414367029E-2</c:v>
                </c:pt>
                <c:pt idx="426">
                  <c:v>-1.1775598484267655E-2</c:v>
                </c:pt>
                <c:pt idx="427">
                  <c:v>-1.1791417083293544E-2</c:v>
                </c:pt>
                <c:pt idx="428">
                  <c:v>-1.1797000118243858E-2</c:v>
                </c:pt>
                <c:pt idx="429">
                  <c:v>-1.2011016458005893E-2</c:v>
                </c:pt>
                <c:pt idx="430">
                  <c:v>-1.3068071075265322E-2</c:v>
                </c:pt>
                <c:pt idx="431">
                  <c:v>-1.3210438466498328E-2</c:v>
                </c:pt>
                <c:pt idx="432">
                  <c:v>-1.3215090995623589E-2</c:v>
                </c:pt>
                <c:pt idx="433">
                  <c:v>-1.3227187571349271E-2</c:v>
                </c:pt>
                <c:pt idx="434">
                  <c:v>-1.3232770606299585E-2</c:v>
                </c:pt>
                <c:pt idx="435">
                  <c:v>-1.324300617037516E-2</c:v>
                </c:pt>
                <c:pt idx="436">
                  <c:v>-1.3243936676200212E-2</c:v>
                </c:pt>
                <c:pt idx="437">
                  <c:v>-1.3248589205325473E-2</c:v>
                </c:pt>
                <c:pt idx="438">
                  <c:v>-1.3270921345126727E-2</c:v>
                </c:pt>
                <c:pt idx="439">
                  <c:v>-1.3314655118904187E-2</c:v>
                </c:pt>
                <c:pt idx="440">
                  <c:v>-1.3315585624729242E-2</c:v>
                </c:pt>
                <c:pt idx="441">
                  <c:v>-1.3318377142204397E-2</c:v>
                </c:pt>
                <c:pt idx="442">
                  <c:v>-1.3319307648029449E-2</c:v>
                </c:pt>
                <c:pt idx="443">
                  <c:v>-1.33202381538545E-2</c:v>
                </c:pt>
                <c:pt idx="444">
                  <c:v>-1.3324890682979762E-2</c:v>
                </c:pt>
                <c:pt idx="445">
                  <c:v>-1.3336056752880392E-2</c:v>
                </c:pt>
                <c:pt idx="446">
                  <c:v>-1.3352805857731333E-2</c:v>
                </c:pt>
                <c:pt idx="447">
                  <c:v>-1.3357458386856595E-2</c:v>
                </c:pt>
                <c:pt idx="448">
                  <c:v>-1.3363041421806908E-2</c:v>
                </c:pt>
                <c:pt idx="449">
                  <c:v>-1.3374207491707535E-2</c:v>
                </c:pt>
                <c:pt idx="450">
                  <c:v>-1.3378860020832797E-2</c:v>
                </c:pt>
                <c:pt idx="451">
                  <c:v>-1.3379790526657852E-2</c:v>
                </c:pt>
                <c:pt idx="452">
                  <c:v>-1.338444305578311E-2</c:v>
                </c:pt>
                <c:pt idx="453">
                  <c:v>-1.3385373561608165E-2</c:v>
                </c:pt>
                <c:pt idx="454">
                  <c:v>-1.339560912568374E-2</c:v>
                </c:pt>
                <c:pt idx="455">
                  <c:v>-1.3411427724709629E-2</c:v>
                </c:pt>
                <c:pt idx="456">
                  <c:v>-1.3412358230534681E-2</c:v>
                </c:pt>
                <c:pt idx="457">
                  <c:v>-1.3417010759659943E-2</c:v>
                </c:pt>
                <c:pt idx="458">
                  <c:v>-1.3417941265484994E-2</c:v>
                </c:pt>
                <c:pt idx="459">
                  <c:v>-1.3422593794610256E-2</c:v>
                </c:pt>
                <c:pt idx="460">
                  <c:v>-1.3423524300435308E-2</c:v>
                </c:pt>
                <c:pt idx="461">
                  <c:v>-1.3434690370335938E-2</c:v>
                </c:pt>
                <c:pt idx="462">
                  <c:v>-1.3493312237314231E-2</c:v>
                </c:pt>
                <c:pt idx="463">
                  <c:v>-1.3498895272264548E-2</c:v>
                </c:pt>
                <c:pt idx="464">
                  <c:v>-1.3537976516916742E-2</c:v>
                </c:pt>
                <c:pt idx="465">
                  <c:v>-1.3558447645067896E-2</c:v>
                </c:pt>
                <c:pt idx="466">
                  <c:v>-1.3559378150892948E-2</c:v>
                </c:pt>
                <c:pt idx="467">
                  <c:v>-1.356403068001821E-2</c:v>
                </c:pt>
                <c:pt idx="468">
                  <c:v>-1.3600320407195249E-2</c:v>
                </c:pt>
                <c:pt idx="469">
                  <c:v>-1.3613347488745983E-2</c:v>
                </c:pt>
                <c:pt idx="470">
                  <c:v>-1.3616139006221138E-2</c:v>
                </c:pt>
                <c:pt idx="471">
                  <c:v>-1.3617069512046189E-2</c:v>
                </c:pt>
                <c:pt idx="472">
                  <c:v>-1.3618000017871244E-2</c:v>
                </c:pt>
                <c:pt idx="473">
                  <c:v>-1.3618930523696296E-2</c:v>
                </c:pt>
                <c:pt idx="474">
                  <c:v>-1.3629166087771871E-2</c:v>
                </c:pt>
                <c:pt idx="475">
                  <c:v>-1.3634749122722185E-2</c:v>
                </c:pt>
                <c:pt idx="476">
                  <c:v>-1.3640332157672498E-2</c:v>
                </c:pt>
                <c:pt idx="477">
                  <c:v>-1.3661733791648704E-2</c:v>
                </c:pt>
                <c:pt idx="478">
                  <c:v>-1.3662664297473755E-2</c:v>
                </c:pt>
                <c:pt idx="479">
                  <c:v>-1.3667316826599017E-2</c:v>
                </c:pt>
                <c:pt idx="480">
                  <c:v>-1.3672899861549331E-2</c:v>
                </c:pt>
                <c:pt idx="481">
                  <c:v>-1.3684065931449958E-2</c:v>
                </c:pt>
                <c:pt idx="482">
                  <c:v>-1.3688718460575219E-2</c:v>
                </c:pt>
                <c:pt idx="483">
                  <c:v>-1.3694301495525533E-2</c:v>
                </c:pt>
                <c:pt idx="484">
                  <c:v>-1.3695232001350584E-2</c:v>
                </c:pt>
                <c:pt idx="485">
                  <c:v>-1.370546756542616E-2</c:v>
                </c:pt>
                <c:pt idx="486">
                  <c:v>-1.3706398071251215E-2</c:v>
                </c:pt>
                <c:pt idx="487">
                  <c:v>-1.3711050600376473E-2</c:v>
                </c:pt>
                <c:pt idx="488">
                  <c:v>-1.371663363532679E-2</c:v>
                </c:pt>
                <c:pt idx="489">
                  <c:v>-1.3722216670277104E-2</c:v>
                </c:pt>
                <c:pt idx="490">
                  <c:v>-1.3727799705227417E-2</c:v>
                </c:pt>
                <c:pt idx="491">
                  <c:v>-1.3760367409104246E-2</c:v>
                </c:pt>
                <c:pt idx="492">
                  <c:v>-1.3846904450834113E-2</c:v>
                </c:pt>
                <c:pt idx="493">
                  <c:v>-1.4102793552723501E-2</c:v>
                </c:pt>
                <c:pt idx="494">
                  <c:v>-1.4102793552723501E-2</c:v>
                </c:pt>
                <c:pt idx="495">
                  <c:v>-1.4102793552723501E-2</c:v>
                </c:pt>
                <c:pt idx="496">
                  <c:v>-1.4102793552723501E-2</c:v>
                </c:pt>
                <c:pt idx="497">
                  <c:v>-1.4102793552723501E-2</c:v>
                </c:pt>
                <c:pt idx="498">
                  <c:v>-1.4102793552723501E-2</c:v>
                </c:pt>
                <c:pt idx="499">
                  <c:v>-1.5104017820479796E-2</c:v>
                </c:pt>
                <c:pt idx="500">
                  <c:v>-1.5104017820479796E-2</c:v>
                </c:pt>
                <c:pt idx="501">
                  <c:v>-1.511332287873032E-2</c:v>
                </c:pt>
                <c:pt idx="502">
                  <c:v>-1.511890591368063E-2</c:v>
                </c:pt>
                <c:pt idx="503">
                  <c:v>-1.5124488948630947E-2</c:v>
                </c:pt>
                <c:pt idx="504">
                  <c:v>-1.5130071983581257E-2</c:v>
                </c:pt>
                <c:pt idx="505">
                  <c:v>-1.5145890582607149E-2</c:v>
                </c:pt>
                <c:pt idx="506">
                  <c:v>-1.5189624356384605E-2</c:v>
                </c:pt>
                <c:pt idx="507">
                  <c:v>-1.5195207391334922E-2</c:v>
                </c:pt>
                <c:pt idx="508">
                  <c:v>-1.5201720932110283E-2</c:v>
                </c:pt>
                <c:pt idx="509">
                  <c:v>-1.5201720932110283E-2</c:v>
                </c:pt>
                <c:pt idx="510">
                  <c:v>-1.5212887002010917E-2</c:v>
                </c:pt>
                <c:pt idx="511">
                  <c:v>-1.528267493888984E-2</c:v>
                </c:pt>
                <c:pt idx="512">
                  <c:v>-1.5287327468015099E-2</c:v>
                </c:pt>
                <c:pt idx="513">
                  <c:v>-1.528825797384015E-2</c:v>
                </c:pt>
                <c:pt idx="514">
                  <c:v>-1.5292910502965416E-2</c:v>
                </c:pt>
                <c:pt idx="515">
                  <c:v>-1.5293841008790467E-2</c:v>
                </c:pt>
                <c:pt idx="516">
                  <c:v>-1.5298493537915726E-2</c:v>
                </c:pt>
                <c:pt idx="517">
                  <c:v>-1.5304076572866043E-2</c:v>
                </c:pt>
                <c:pt idx="518">
                  <c:v>-1.5315242642766669E-2</c:v>
                </c:pt>
                <c:pt idx="519">
                  <c:v>-1.5315242642766669E-2</c:v>
                </c:pt>
                <c:pt idx="520">
                  <c:v>-1.5320825677716979E-2</c:v>
                </c:pt>
                <c:pt idx="521">
                  <c:v>-1.5326408712667296E-2</c:v>
                </c:pt>
                <c:pt idx="522">
                  <c:v>-1.5342227311693189E-2</c:v>
                </c:pt>
                <c:pt idx="523">
                  <c:v>-1.5347810346643499E-2</c:v>
                </c:pt>
                <c:pt idx="524">
                  <c:v>-1.5352462875768764E-2</c:v>
                </c:pt>
                <c:pt idx="525">
                  <c:v>-1.5353393381593815E-2</c:v>
                </c:pt>
                <c:pt idx="526">
                  <c:v>-1.5412945754397164E-2</c:v>
                </c:pt>
                <c:pt idx="527">
                  <c:v>-1.5418528789347474E-2</c:v>
                </c:pt>
                <c:pt idx="528">
                  <c:v>-1.5424111824297791E-2</c:v>
                </c:pt>
                <c:pt idx="529">
                  <c:v>-1.5428764353423049E-2</c:v>
                </c:pt>
                <c:pt idx="530">
                  <c:v>-1.54296948592481E-2</c:v>
                </c:pt>
                <c:pt idx="531">
                  <c:v>-1.5439930423323683E-2</c:v>
                </c:pt>
                <c:pt idx="532">
                  <c:v>-1.5511579371852709E-2</c:v>
                </c:pt>
                <c:pt idx="533">
                  <c:v>-1.5557174157280269E-2</c:v>
                </c:pt>
                <c:pt idx="534">
                  <c:v>-1.555810466310532E-2</c:v>
                </c:pt>
                <c:pt idx="535">
                  <c:v>-1.562044855338383E-2</c:v>
                </c:pt>
                <c:pt idx="536">
                  <c:v>-1.562044855338383E-2</c:v>
                </c:pt>
                <c:pt idx="537">
                  <c:v>-1.5706985595113698E-2</c:v>
                </c:pt>
                <c:pt idx="538">
                  <c:v>-1.5844700457221434E-2</c:v>
                </c:pt>
                <c:pt idx="539">
                  <c:v>-1.5849352986346699E-2</c:v>
                </c:pt>
                <c:pt idx="540">
                  <c:v>-1.7044122465713876E-2</c:v>
                </c:pt>
                <c:pt idx="541">
                  <c:v>-1.7216266043348551E-2</c:v>
                </c:pt>
                <c:pt idx="542">
                  <c:v>-1.7217196549173603E-2</c:v>
                </c:pt>
                <c:pt idx="543">
                  <c:v>-1.7259999817126014E-2</c:v>
                </c:pt>
                <c:pt idx="544">
                  <c:v>-1.7376313045257549E-2</c:v>
                </c:pt>
                <c:pt idx="545">
                  <c:v>-1.7398645185058809E-2</c:v>
                </c:pt>
                <c:pt idx="546">
                  <c:v>-1.7418185807384908E-2</c:v>
                </c:pt>
                <c:pt idx="547">
                  <c:v>-1.7555900669492645E-2</c:v>
                </c:pt>
                <c:pt idx="548">
                  <c:v>-1.7631271641321885E-2</c:v>
                </c:pt>
                <c:pt idx="549">
                  <c:v>-1.7631271641321885E-2</c:v>
                </c:pt>
                <c:pt idx="550">
                  <c:v>-1.7632202147146937E-2</c:v>
                </c:pt>
                <c:pt idx="551">
                  <c:v>-1.7636854676272202E-2</c:v>
                </c:pt>
                <c:pt idx="552">
                  <c:v>-1.7636854676272202E-2</c:v>
                </c:pt>
                <c:pt idx="553">
                  <c:v>-1.7636854676272202E-2</c:v>
                </c:pt>
                <c:pt idx="554">
                  <c:v>-1.8040694204344902E-2</c:v>
                </c:pt>
                <c:pt idx="555">
                  <c:v>-1.9043779483751303E-2</c:v>
                </c:pt>
                <c:pt idx="556">
                  <c:v>-1.9043779483751303E-2</c:v>
                </c:pt>
                <c:pt idx="557">
                  <c:v>-1.9081930222578449E-2</c:v>
                </c:pt>
                <c:pt idx="558">
                  <c:v>-1.9081930222578449E-2</c:v>
                </c:pt>
                <c:pt idx="559">
                  <c:v>-1.9268961893413965E-2</c:v>
                </c:pt>
                <c:pt idx="560">
                  <c:v>-1.927733644583943E-2</c:v>
                </c:pt>
                <c:pt idx="561">
                  <c:v>-1.9393649673970972E-2</c:v>
                </c:pt>
                <c:pt idx="562">
                  <c:v>-1.9393649673970972E-2</c:v>
                </c:pt>
                <c:pt idx="563">
                  <c:v>-1.9393649673970972E-2</c:v>
                </c:pt>
                <c:pt idx="564">
                  <c:v>-1.9427147883672859E-2</c:v>
                </c:pt>
                <c:pt idx="565">
                  <c:v>-1.9615110060333427E-2</c:v>
                </c:pt>
                <c:pt idx="566">
                  <c:v>-1.9823543365145146E-2</c:v>
                </c:pt>
                <c:pt idx="567">
                  <c:v>-2.0984814634810434E-2</c:v>
                </c:pt>
                <c:pt idx="568">
                  <c:v>-2.1116946461967861E-2</c:v>
                </c:pt>
                <c:pt idx="569">
                  <c:v>-2.1187664904671843E-2</c:v>
                </c:pt>
                <c:pt idx="570">
                  <c:v>-2.1263966382326128E-2</c:v>
                </c:pt>
                <c:pt idx="571">
                  <c:v>-2.1263966382326128E-2</c:v>
                </c:pt>
                <c:pt idx="572">
                  <c:v>-2.130025610950317E-2</c:v>
                </c:pt>
                <c:pt idx="573">
                  <c:v>-2.1372835563857249E-2</c:v>
                </c:pt>
                <c:pt idx="574">
                  <c:v>-2.1372835563857249E-2</c:v>
                </c:pt>
                <c:pt idx="575">
                  <c:v>-2.1688277038549985E-2</c:v>
                </c:pt>
                <c:pt idx="576">
                  <c:v>-2.1882752755985922E-2</c:v>
                </c:pt>
                <c:pt idx="577">
                  <c:v>-2.3107298421754772E-2</c:v>
                </c:pt>
                <c:pt idx="578">
                  <c:v>-2.3151962701357279E-2</c:v>
                </c:pt>
                <c:pt idx="579">
                  <c:v>-2.3242221766387353E-2</c:v>
                </c:pt>
                <c:pt idx="580">
                  <c:v>-2.3281303011039551E-2</c:v>
                </c:pt>
                <c:pt idx="581">
                  <c:v>-2.3281303011039551E-2</c:v>
                </c:pt>
                <c:pt idx="582">
                  <c:v>-2.3346438418793216E-2</c:v>
                </c:pt>
                <c:pt idx="583">
                  <c:v>-2.3379006122670045E-2</c:v>
                </c:pt>
                <c:pt idx="584">
                  <c:v>-2.3547427677004514E-2</c:v>
                </c:pt>
                <c:pt idx="585">
                  <c:v>-2.3589300439131867E-2</c:v>
                </c:pt>
                <c:pt idx="586">
                  <c:v>-2.3590230944956918E-2</c:v>
                </c:pt>
                <c:pt idx="587">
                  <c:v>-2.4960866025258984E-2</c:v>
                </c:pt>
                <c:pt idx="588">
                  <c:v>-2.5157202754345024E-2</c:v>
                </c:pt>
                <c:pt idx="589">
                  <c:v>-2.5189770458221853E-2</c:v>
                </c:pt>
                <c:pt idx="590">
                  <c:v>-2.5304222674703291E-2</c:v>
                </c:pt>
                <c:pt idx="591">
                  <c:v>-2.5305153180528343E-2</c:v>
                </c:pt>
                <c:pt idx="592">
                  <c:v>-2.5331207343629803E-2</c:v>
                </c:pt>
                <c:pt idx="593">
                  <c:v>-2.547264422903776E-2</c:v>
                </c:pt>
                <c:pt idx="594">
                  <c:v>-2.5488462828063645E-2</c:v>
                </c:pt>
                <c:pt idx="595">
                  <c:v>-2.5488462828063645E-2</c:v>
                </c:pt>
                <c:pt idx="596">
                  <c:v>-2.5521030531940481E-2</c:v>
                </c:pt>
                <c:pt idx="597">
                  <c:v>-2.5902537920211927E-2</c:v>
                </c:pt>
                <c:pt idx="598">
                  <c:v>-2.7005187322898926E-2</c:v>
                </c:pt>
                <c:pt idx="599">
                  <c:v>-2.7092654870453845E-2</c:v>
                </c:pt>
                <c:pt idx="600">
                  <c:v>-2.7266659459738624E-2</c:v>
                </c:pt>
                <c:pt idx="601">
                  <c:v>-2.7315976268466397E-2</c:v>
                </c:pt>
                <c:pt idx="602">
                  <c:v>-2.7316906774291449E-2</c:v>
                </c:pt>
                <c:pt idx="603">
                  <c:v>-2.7423914944172467E-2</c:v>
                </c:pt>
                <c:pt idx="604">
                  <c:v>-2.7674221011111538E-2</c:v>
                </c:pt>
                <c:pt idx="605">
                  <c:v>-2.9109991499167268E-2</c:v>
                </c:pt>
                <c:pt idx="606">
                  <c:v>-2.9109991499167268E-2</c:v>
                </c:pt>
                <c:pt idx="607">
                  <c:v>-2.9169543871970616E-2</c:v>
                </c:pt>
                <c:pt idx="608">
                  <c:v>-2.9272830018551421E-2</c:v>
                </c:pt>
                <c:pt idx="609">
                  <c:v>-2.9615256162170676E-2</c:v>
                </c:pt>
                <c:pt idx="610">
                  <c:v>-3.0990543771598E-2</c:v>
                </c:pt>
                <c:pt idx="611">
                  <c:v>-3.1034277545375456E-2</c:v>
                </c:pt>
                <c:pt idx="612">
                  <c:v>-3.1110579023029748E-2</c:v>
                </c:pt>
                <c:pt idx="613">
                  <c:v>-3.1225031239511179E-2</c:v>
                </c:pt>
                <c:pt idx="614">
                  <c:v>-3.190523099762442E-2</c:v>
                </c:pt>
                <c:pt idx="615">
                  <c:v>-3.2931578922657134E-2</c:v>
                </c:pt>
                <c:pt idx="616">
                  <c:v>-3.3160483355619996E-2</c:v>
                </c:pt>
                <c:pt idx="617">
                  <c:v>-3.3345654014805409E-2</c:v>
                </c:pt>
                <c:pt idx="618">
                  <c:v>-3.3394040317708137E-2</c:v>
                </c:pt>
                <c:pt idx="619">
                  <c:v>-3.3394040317708137E-2</c:v>
                </c:pt>
                <c:pt idx="620">
                  <c:v>-3.3464758760412106E-2</c:v>
                </c:pt>
                <c:pt idx="621">
                  <c:v>-3.3529894168165764E-2</c:v>
                </c:pt>
                <c:pt idx="622">
                  <c:v>-3.3619222727370793E-2</c:v>
                </c:pt>
                <c:pt idx="623">
                  <c:v>-3.3633180314746575E-2</c:v>
                </c:pt>
                <c:pt idx="624">
                  <c:v>-3.3649929419597518E-2</c:v>
                </c:pt>
                <c:pt idx="625">
                  <c:v>-3.4948915551370557E-2</c:v>
                </c:pt>
                <c:pt idx="626">
                  <c:v>-3.4987066290197696E-2</c:v>
                </c:pt>
                <c:pt idx="627">
                  <c:v>-3.5194569089184363E-2</c:v>
                </c:pt>
                <c:pt idx="628">
                  <c:v>-3.5197360606659525E-2</c:v>
                </c:pt>
                <c:pt idx="629">
                  <c:v>-3.5536064726978567E-2</c:v>
                </c:pt>
                <c:pt idx="630">
                  <c:v>-3.5632837332784009E-2</c:v>
                </c:pt>
                <c:pt idx="631">
                  <c:v>-3.57324014560646E-2</c:v>
                </c:pt>
                <c:pt idx="632">
                  <c:v>-3.6889950702429689E-2</c:v>
                </c:pt>
                <c:pt idx="633">
                  <c:v>-3.7172824473245589E-2</c:v>
                </c:pt>
                <c:pt idx="634">
                  <c:v>-3.7787888823605176E-2</c:v>
                </c:pt>
                <c:pt idx="635">
                  <c:v>-3.8785391068061253E-2</c:v>
                </c:pt>
                <c:pt idx="636">
                  <c:v>-3.9440467168898083E-2</c:v>
                </c:pt>
                <c:pt idx="637">
                  <c:v>-3.9678676660111475E-2</c:v>
                </c:pt>
                <c:pt idx="638">
                  <c:v>-3.9717757904763673E-2</c:v>
                </c:pt>
                <c:pt idx="639">
                  <c:v>-3.9727993468839248E-2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95-4846-A524-9EEA5A1B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0360"/>
        <c:axId val="1"/>
      </c:scatterChart>
      <c:valAx>
        <c:axId val="501120360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874184844541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809535572759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2717351507532142"/>
          <c:w val="0.61707355483003656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AAA7F50A-6069-A5B3-B839-96FA729D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466725</xdr:colOff>
      <xdr:row>0</xdr:row>
      <xdr:rowOff>76201</xdr:rowOff>
    </xdr:from>
    <xdr:to>
      <xdr:col>26</xdr:col>
      <xdr:colOff>666750</xdr:colOff>
      <xdr:row>18</xdr:row>
      <xdr:rowOff>47626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CF2B303F-7999-A922-F869-19450B14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11</xdr:col>
      <xdr:colOff>266700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EC0972-D779-3AA9-C96D-E164B24D61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123825</xdr:rowOff>
    </xdr:from>
    <xdr:to>
      <xdr:col>10</xdr:col>
      <xdr:colOff>476250</xdr:colOff>
      <xdr:row>40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1F68B6E-8386-CCD5-80BC-0DF31A9B78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54282" name="Chart 2">
          <a:extLst>
            <a:ext uri="{FF2B5EF4-FFF2-40B4-BE49-F238E27FC236}">
              <a16:creationId xmlns:a16="http://schemas.microsoft.com/office/drawing/2014/main" id="{CF26DADF-7C51-A503-630E-713AF5FC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409575</xdr:colOff>
      <xdr:row>0</xdr:row>
      <xdr:rowOff>76200</xdr:rowOff>
    </xdr:from>
    <xdr:to>
      <xdr:col>27</xdr:col>
      <xdr:colOff>114300</xdr:colOff>
      <xdr:row>18</xdr:row>
      <xdr:rowOff>114300</xdr:rowOff>
    </xdr:to>
    <xdr:graphicFrame macro="">
      <xdr:nvGraphicFramePr>
        <xdr:cNvPr id="54283" name="Chart 3">
          <a:extLst>
            <a:ext uri="{FF2B5EF4-FFF2-40B4-BE49-F238E27FC236}">
              <a16:creationId xmlns:a16="http://schemas.microsoft.com/office/drawing/2014/main" id="{FBEC80ED-7958-C028-1982-C717D849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0</xdr:rowOff>
    </xdr:from>
    <xdr:to>
      <xdr:col>12</xdr:col>
      <xdr:colOff>352425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EE3140-F25E-9AD2-9384-0BA9B82D18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76200</xdr:rowOff>
    </xdr:from>
    <xdr:to>
      <xdr:col>12</xdr:col>
      <xdr:colOff>361950</xdr:colOff>
      <xdr:row>43</xdr:row>
      <xdr:rowOff>133350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2B3AAF-9D98-EDE6-D778-AE3D982186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638175</xdr:colOff>
      <xdr:row>0</xdr:row>
      <xdr:rowOff>0</xdr:rowOff>
    </xdr:from>
    <xdr:to>
      <xdr:col>26</xdr:col>
      <xdr:colOff>504825</xdr:colOff>
      <xdr:row>18</xdr:row>
      <xdr:rowOff>57150</xdr:rowOff>
    </xdr:to>
    <xdr:graphicFrame macro="">
      <xdr:nvGraphicFramePr>
        <xdr:cNvPr id="58374" name="Chart 2">
          <a:extLst>
            <a:ext uri="{FF2B5EF4-FFF2-40B4-BE49-F238E27FC236}">
              <a16:creationId xmlns:a16="http://schemas.microsoft.com/office/drawing/2014/main" id="{EB15A382-166B-FC23-4F29-D70F9AFA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990601</xdr:colOff>
      <xdr:row>0</xdr:row>
      <xdr:rowOff>0</xdr:rowOff>
    </xdr:from>
    <xdr:to>
      <xdr:col>17</xdr:col>
      <xdr:colOff>542926</xdr:colOff>
      <xdr:row>18</xdr:row>
      <xdr:rowOff>66675</xdr:rowOff>
    </xdr:to>
    <xdr:graphicFrame macro="">
      <xdr:nvGraphicFramePr>
        <xdr:cNvPr id="58375" name="Chart 3">
          <a:extLst>
            <a:ext uri="{FF2B5EF4-FFF2-40B4-BE49-F238E27FC236}">
              <a16:creationId xmlns:a16="http://schemas.microsoft.com/office/drawing/2014/main" id="{FD5B7DF2-0279-86E6-08A2-4A439795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0</xdr:row>
      <xdr:rowOff>0</xdr:rowOff>
    </xdr:from>
    <xdr:to>
      <xdr:col>18</xdr:col>
      <xdr:colOff>104775</xdr:colOff>
      <xdr:row>18</xdr:row>
      <xdr:rowOff>95250</xdr:rowOff>
    </xdr:to>
    <xdr:graphicFrame macro="">
      <xdr:nvGraphicFramePr>
        <xdr:cNvPr id="59396" name="Chart 1">
          <a:extLst>
            <a:ext uri="{FF2B5EF4-FFF2-40B4-BE49-F238E27FC236}">
              <a16:creationId xmlns:a16="http://schemas.microsoft.com/office/drawing/2014/main" id="{48B83D39-2CD8-CA0B-74C1-2CAC3D375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0</xdr:row>
      <xdr:rowOff>0</xdr:rowOff>
    </xdr:from>
    <xdr:to>
      <xdr:col>17</xdr:col>
      <xdr:colOff>457201</xdr:colOff>
      <xdr:row>18</xdr:row>
      <xdr:rowOff>19050</xdr:rowOff>
    </xdr:to>
    <xdr:graphicFrame macro="">
      <xdr:nvGraphicFramePr>
        <xdr:cNvPr id="60436" name="Chart 12">
          <a:extLst>
            <a:ext uri="{FF2B5EF4-FFF2-40B4-BE49-F238E27FC236}">
              <a16:creationId xmlns:a16="http://schemas.microsoft.com/office/drawing/2014/main" id="{AE2303E1-2F23-B089-6BF6-0B0C4A3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561975</xdr:colOff>
      <xdr:row>0</xdr:row>
      <xdr:rowOff>0</xdr:rowOff>
    </xdr:from>
    <xdr:to>
      <xdr:col>26</xdr:col>
      <xdr:colOff>695325</xdr:colOff>
      <xdr:row>17</xdr:row>
      <xdr:rowOff>142875</xdr:rowOff>
    </xdr:to>
    <xdr:graphicFrame macro="">
      <xdr:nvGraphicFramePr>
        <xdr:cNvPr id="60438" name="Chart 14">
          <a:extLst>
            <a:ext uri="{FF2B5EF4-FFF2-40B4-BE49-F238E27FC236}">
              <a16:creationId xmlns:a16="http://schemas.microsoft.com/office/drawing/2014/main" id="{54C0C191-8110-1B74-1D52-A29EA93F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22</xdr:col>
      <xdr:colOff>180975</xdr:colOff>
      <xdr:row>25</xdr:row>
      <xdr:rowOff>85725</xdr:rowOff>
    </xdr:to>
    <xdr:graphicFrame macro="">
      <xdr:nvGraphicFramePr>
        <xdr:cNvPr id="52228" name="Chart 2">
          <a:extLst>
            <a:ext uri="{FF2B5EF4-FFF2-40B4-BE49-F238E27FC236}">
              <a16:creationId xmlns:a16="http://schemas.microsoft.com/office/drawing/2014/main" id="{DAB8E263-1B0D-57D9-EDB3-B28C001F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0</xdr:rowOff>
    </xdr:from>
    <xdr:to>
      <xdr:col>17</xdr:col>
      <xdr:colOff>142875</xdr:colOff>
      <xdr:row>18</xdr:row>
      <xdr:rowOff>104775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8581CEDE-3AB4-C8AE-BF9D-FAF6A158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0</xdr:rowOff>
    </xdr:from>
    <xdr:to>
      <xdr:col>24</xdr:col>
      <xdr:colOff>638175</xdr:colOff>
      <xdr:row>18</xdr:row>
      <xdr:rowOff>28575</xdr:rowOff>
    </xdr:to>
    <xdr:graphicFrame macro="">
      <xdr:nvGraphicFramePr>
        <xdr:cNvPr id="50184" name="Chart 2">
          <a:extLst>
            <a:ext uri="{FF2B5EF4-FFF2-40B4-BE49-F238E27FC236}">
              <a16:creationId xmlns:a16="http://schemas.microsoft.com/office/drawing/2014/main" id="{49AF841C-C365-DFA9-6041-1111A9B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21</xdr:row>
      <xdr:rowOff>0</xdr:rowOff>
    </xdr:from>
    <xdr:to>
      <xdr:col>25</xdr:col>
      <xdr:colOff>266700</xdr:colOff>
      <xdr:row>56</xdr:row>
      <xdr:rowOff>0</xdr:rowOff>
    </xdr:to>
    <xdr:graphicFrame macro="">
      <xdr:nvGraphicFramePr>
        <xdr:cNvPr id="50185" name="Chart 3">
          <a:extLst>
            <a:ext uri="{FF2B5EF4-FFF2-40B4-BE49-F238E27FC236}">
              <a16:creationId xmlns:a16="http://schemas.microsoft.com/office/drawing/2014/main" id="{8BF6C9FF-7C7A-157B-E447-7AE3A01D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39" TargetMode="External"/><Relationship Id="rId117" Type="http://schemas.openxmlformats.org/officeDocument/2006/relationships/hyperlink" Target="http://var.astro.cz/oejv/issues/oejv0094.pdf" TargetMode="External"/><Relationship Id="rId21" Type="http://schemas.openxmlformats.org/officeDocument/2006/relationships/hyperlink" Target="http://www.konkoly.hu/cgi-bin/IBVS?633" TargetMode="External"/><Relationship Id="rId42" Type="http://schemas.openxmlformats.org/officeDocument/2006/relationships/hyperlink" Target="http://www.bav-astro.de/sfs/BAVM_link.php?BAVMnr=68" TargetMode="External"/><Relationship Id="rId47" Type="http://schemas.openxmlformats.org/officeDocument/2006/relationships/hyperlink" Target="http://www.konkoly.hu/cgi-bin/IBVS?5056" TargetMode="External"/><Relationship Id="rId63" Type="http://schemas.openxmlformats.org/officeDocument/2006/relationships/hyperlink" Target="http://www.bav-astro.de/sfs/BAVM_link.php?BAVMnr=152" TargetMode="External"/><Relationship Id="rId68" Type="http://schemas.openxmlformats.org/officeDocument/2006/relationships/hyperlink" Target="http://www.konkoly.hu/cgi-bin/IBVS?5371" TargetMode="External"/><Relationship Id="rId84" Type="http://schemas.openxmlformats.org/officeDocument/2006/relationships/hyperlink" Target="http://www.bav-astro.de/sfs/BAVM_link.php?BAVMnr=173" TargetMode="External"/><Relationship Id="rId89" Type="http://schemas.openxmlformats.org/officeDocument/2006/relationships/hyperlink" Target="http://www.bav-astro.de/sfs/BAVM_link.php?BAVMnr=173" TargetMode="External"/><Relationship Id="rId112" Type="http://schemas.openxmlformats.org/officeDocument/2006/relationships/hyperlink" Target="http://var.astro.cz/oejv/issues/oejv0094.pdf" TargetMode="External"/><Relationship Id="rId133" Type="http://schemas.openxmlformats.org/officeDocument/2006/relationships/hyperlink" Target="http://vsolj.cetus-net.org/vsoljno50.pdf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var.astro.cz/oejv/issues/oejv0160.pdf" TargetMode="External"/><Relationship Id="rId159" Type="http://schemas.openxmlformats.org/officeDocument/2006/relationships/hyperlink" Target="http://vsolj.cetus-net.org/vsoljno53.pdf" TargetMode="External"/><Relationship Id="rId170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633" TargetMode="External"/><Relationship Id="rId107" Type="http://schemas.openxmlformats.org/officeDocument/2006/relationships/hyperlink" Target="http://www.konkoly.hu/cgi-bin/IBVS?5897" TargetMode="External"/><Relationship Id="rId11" Type="http://schemas.openxmlformats.org/officeDocument/2006/relationships/hyperlink" Target="http://www.konkoly.hu/cgi-bin/IBVS?633" TargetMode="External"/><Relationship Id="rId32" Type="http://schemas.openxmlformats.org/officeDocument/2006/relationships/hyperlink" Target="http://www.bav-astro.de/sfs/BAVM_link.php?BAVMnr=50" TargetMode="External"/><Relationship Id="rId37" Type="http://schemas.openxmlformats.org/officeDocument/2006/relationships/hyperlink" Target="http://www.bav-astro.de/sfs/BAVM_link.php?BAVMnr=5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bav-astro.de/sfs/BAVM_link.php?BAVMnr=152" TargetMode="External"/><Relationship Id="rId74" Type="http://schemas.openxmlformats.org/officeDocument/2006/relationships/hyperlink" Target="http://www.konkoly.hu/cgi-bin/IBVS?5579" TargetMode="External"/><Relationship Id="rId79" Type="http://schemas.openxmlformats.org/officeDocument/2006/relationships/hyperlink" Target="http://www.bav-astro.de/sfs/BAVM_link.php?BAVMnr=172" TargetMode="External"/><Relationship Id="rId102" Type="http://schemas.openxmlformats.org/officeDocument/2006/relationships/hyperlink" Target="http://www.konkoly.hu/cgi-bin/IBVS?5753" TargetMode="External"/><Relationship Id="rId123" Type="http://schemas.openxmlformats.org/officeDocument/2006/relationships/hyperlink" Target="http://www.aavso.org/sites/default/files/jaavso/v37n1/44.pdf" TargetMode="External"/><Relationship Id="rId128" Type="http://schemas.openxmlformats.org/officeDocument/2006/relationships/hyperlink" Target="http://www.aavso.org/sites/default/files/jaavso/v37n1/44.pdf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633" TargetMode="External"/><Relationship Id="rId90" Type="http://schemas.openxmlformats.org/officeDocument/2006/relationships/hyperlink" Target="http://www.bav-astro.de/sfs/BAVM_link.php?BAVMnr=173" TargetMode="External"/><Relationship Id="rId95" Type="http://schemas.openxmlformats.org/officeDocument/2006/relationships/hyperlink" Target="http://var.astro.cz/oejv/issues/oejv0039.pdf" TargetMode="External"/><Relationship Id="rId160" Type="http://schemas.openxmlformats.org/officeDocument/2006/relationships/hyperlink" Target="http://vsolj.cetus-net.org/vsoljno53.pdf" TargetMode="External"/><Relationship Id="rId1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39" TargetMode="External"/><Relationship Id="rId27" Type="http://schemas.openxmlformats.org/officeDocument/2006/relationships/hyperlink" Target="http://www.bav-astro.de/sfs/BAVM_link.php?BAVMnr=39" TargetMode="External"/><Relationship Id="rId43" Type="http://schemas.openxmlformats.org/officeDocument/2006/relationships/hyperlink" Target="http://www.konkoly.hu/cgi-bin/IBVS?4187" TargetMode="External"/><Relationship Id="rId48" Type="http://schemas.openxmlformats.org/officeDocument/2006/relationships/hyperlink" Target="http://www.konkoly.hu/cgi-bin/IBVS?5056" TargetMode="External"/><Relationship Id="rId64" Type="http://schemas.openxmlformats.org/officeDocument/2006/relationships/hyperlink" Target="http://www.bav-astro.de/sfs/BAVM_link.php?BAVMnr=158" TargetMode="External"/><Relationship Id="rId69" Type="http://schemas.openxmlformats.org/officeDocument/2006/relationships/hyperlink" Target="http://www.bav-astro.de/sfs/BAVM_link.php?BAVMnr=172" TargetMode="External"/><Relationship Id="rId113" Type="http://schemas.openxmlformats.org/officeDocument/2006/relationships/hyperlink" Target="http://var.astro.cz/oejv/issues/oejv0094.pdf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konkoly.hu/cgi-bin/IBVS?5929" TargetMode="External"/><Relationship Id="rId139" Type="http://schemas.openxmlformats.org/officeDocument/2006/relationships/hyperlink" Target="http://www.bav-astro.de/sfs/BAVM_link.php?BAVMnr=214" TargetMode="External"/><Relationship Id="rId80" Type="http://schemas.openxmlformats.org/officeDocument/2006/relationships/hyperlink" Target="http://www.bav-astro.de/sfs/BAVM_link.php?BAVMnr=172" TargetMode="External"/><Relationship Id="rId85" Type="http://schemas.openxmlformats.org/officeDocument/2006/relationships/hyperlink" Target="http://www.konkoly.hu/cgi-bin/IBVS?5636" TargetMode="External"/><Relationship Id="rId150" Type="http://schemas.openxmlformats.org/officeDocument/2006/relationships/hyperlink" Target="http://vsolj.cetus-net.org/vsoljno51.pdf" TargetMode="External"/><Relationship Id="rId155" Type="http://schemas.openxmlformats.org/officeDocument/2006/relationships/hyperlink" Target="http://var.astro.cz/oejv/issues/oejv0160.pdf" TargetMode="External"/><Relationship Id="rId12" Type="http://schemas.openxmlformats.org/officeDocument/2006/relationships/hyperlink" Target="http://www.konkoly.hu/cgi-bin/IBVS?633" TargetMode="External"/><Relationship Id="rId17" Type="http://schemas.openxmlformats.org/officeDocument/2006/relationships/hyperlink" Target="http://www.konkoly.hu/cgi-bin/IBVS?633" TargetMode="External"/><Relationship Id="rId33" Type="http://schemas.openxmlformats.org/officeDocument/2006/relationships/hyperlink" Target="http://www.bav-astro.de/sfs/BAVM_link.php?BAVMnr=52" TargetMode="External"/><Relationship Id="rId38" Type="http://schemas.openxmlformats.org/officeDocument/2006/relationships/hyperlink" Target="http://www.bav-astro.de/sfs/BAVM_link.php?BAVMnr=59" TargetMode="External"/><Relationship Id="rId59" Type="http://schemas.openxmlformats.org/officeDocument/2006/relationships/hyperlink" Target="http://www.bav-astro.de/sfs/BAVM_link.php?BAVMnr=152" TargetMode="External"/><Relationship Id="rId103" Type="http://schemas.openxmlformats.org/officeDocument/2006/relationships/hyperlink" Target="http://www.konkoly.hu/cgi-bin/IBVS?5777" TargetMode="External"/><Relationship Id="rId108" Type="http://schemas.openxmlformats.org/officeDocument/2006/relationships/hyperlink" Target="http://www.konkoly.hu/cgi-bin/IBVS?5795" TargetMode="External"/><Relationship Id="rId124" Type="http://schemas.openxmlformats.org/officeDocument/2006/relationships/hyperlink" Target="http://www.aavso.org/sites/default/files/jaavso/v37n1/44.pdf" TargetMode="External"/><Relationship Id="rId129" Type="http://schemas.openxmlformats.org/officeDocument/2006/relationships/hyperlink" Target="http://www.konkoly.hu/cgi-bin/IBVS?5980" TargetMode="External"/><Relationship Id="rId54" Type="http://schemas.openxmlformats.org/officeDocument/2006/relationships/hyperlink" Target="http://www.konkoly.hu/cgi-bin/IBVS?5594" TargetMode="External"/><Relationship Id="rId70" Type="http://schemas.openxmlformats.org/officeDocument/2006/relationships/hyperlink" Target="http://www.bav-astro.de/sfs/BAVM_link.php?BAVMnr=158" TargetMode="External"/><Relationship Id="rId75" Type="http://schemas.openxmlformats.org/officeDocument/2006/relationships/hyperlink" Target="http://www.konkoly.hu/cgi-bin/IBVS?5592" TargetMode="External"/><Relationship Id="rId91" Type="http://schemas.openxmlformats.org/officeDocument/2006/relationships/hyperlink" Target="http://www.bav-astro.de/sfs/BAVM_link.php?BAVMnr=178" TargetMode="External"/><Relationship Id="rId96" Type="http://schemas.openxmlformats.org/officeDocument/2006/relationships/hyperlink" Target="http://var.astro.cz/oejv/issues/oejv0039.pdf" TargetMode="External"/><Relationship Id="rId140" Type="http://schemas.openxmlformats.org/officeDocument/2006/relationships/hyperlink" Target="http://www.bav-astro.de/sfs/BAVM_link.php?BAVMnr=214" TargetMode="External"/><Relationship Id="rId145" Type="http://schemas.openxmlformats.org/officeDocument/2006/relationships/hyperlink" Target="http://www.bav-astro.de/sfs/BAVM_link.php?BAVMnr=220" TargetMode="External"/><Relationship Id="rId161" Type="http://schemas.openxmlformats.org/officeDocument/2006/relationships/hyperlink" Target="http://www.konkoly.hu/cgi-bin/IBVS?6044" TargetMode="External"/><Relationship Id="rId16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633" TargetMode="External"/><Relationship Id="rId6" Type="http://schemas.openxmlformats.org/officeDocument/2006/relationships/hyperlink" Target="http://www.konkoly.hu/cgi-bin/IBVS?633" TargetMode="External"/><Relationship Id="rId15" Type="http://schemas.openxmlformats.org/officeDocument/2006/relationships/hyperlink" Target="http://www.konkoly.hu/cgi-bin/IBVS?633" TargetMode="External"/><Relationship Id="rId23" Type="http://schemas.openxmlformats.org/officeDocument/2006/relationships/hyperlink" Target="http://www.bav-astro.de/sfs/BAVM_link.php?BAVMnr=39" TargetMode="External"/><Relationship Id="rId28" Type="http://schemas.openxmlformats.org/officeDocument/2006/relationships/hyperlink" Target="http://www.bav-astro.de/sfs/BAVM_link.php?BAVMnr=39" TargetMode="External"/><Relationship Id="rId36" Type="http://schemas.openxmlformats.org/officeDocument/2006/relationships/hyperlink" Target="http://www.bav-astro.de/sfs/BAVM_link.php?BAVMnr=56" TargetMode="External"/><Relationship Id="rId49" Type="http://schemas.openxmlformats.org/officeDocument/2006/relationships/hyperlink" Target="http://www.bav-astro.de/sfs/BAVM_link.php?BAVMnr=152" TargetMode="External"/><Relationship Id="rId57" Type="http://schemas.openxmlformats.org/officeDocument/2006/relationships/hyperlink" Target="http://var.astro.cz/oejv/issues/oejv0107.pdf" TargetMode="External"/><Relationship Id="rId106" Type="http://schemas.openxmlformats.org/officeDocument/2006/relationships/hyperlink" Target="http://www.bav-astro.de/sfs/BAVM_link.php?BAVMnr=183" TargetMode="External"/><Relationship Id="rId114" Type="http://schemas.openxmlformats.org/officeDocument/2006/relationships/hyperlink" Target="http://www.aavso.org/sites/default/files/jaavso/v36n2/171.pdf" TargetMode="External"/><Relationship Id="rId119" Type="http://schemas.openxmlformats.org/officeDocument/2006/relationships/hyperlink" Target="http://var.astro.cz/oejv/issues/oejv0094.pdf" TargetMode="External"/><Relationship Id="rId127" Type="http://schemas.openxmlformats.org/officeDocument/2006/relationships/hyperlink" Target="http://www.konkoly.hu/cgi-bin/IBVS?5871" TargetMode="External"/><Relationship Id="rId10" Type="http://schemas.openxmlformats.org/officeDocument/2006/relationships/hyperlink" Target="http://www.konkoly.hu/cgi-bin/IBVS?633" TargetMode="External"/><Relationship Id="rId31" Type="http://schemas.openxmlformats.org/officeDocument/2006/relationships/hyperlink" Target="http://www.bav-astro.de/sfs/BAVM_link.php?BAVMnr=50" TargetMode="External"/><Relationship Id="rId44" Type="http://schemas.openxmlformats.org/officeDocument/2006/relationships/hyperlink" Target="http://www.konkoly.hu/cgi-bin/IBVS?4559" TargetMode="External"/><Relationship Id="rId52" Type="http://schemas.openxmlformats.org/officeDocument/2006/relationships/hyperlink" Target="http://www.konkoly.hu/cgi-bin/IBVS?5056" TargetMode="External"/><Relationship Id="rId60" Type="http://schemas.openxmlformats.org/officeDocument/2006/relationships/hyperlink" Target="http://www.konkoly.hu/cgi-bin/IBVS?5230" TargetMode="External"/><Relationship Id="rId65" Type="http://schemas.openxmlformats.org/officeDocument/2006/relationships/hyperlink" Target="http://www.konkoly.hu/cgi-bin/IBVS?5463" TargetMode="External"/><Relationship Id="rId73" Type="http://schemas.openxmlformats.org/officeDocument/2006/relationships/hyperlink" Target="http://www.konkoly.hu/cgi-bin/IBVS?5668" TargetMode="External"/><Relationship Id="rId78" Type="http://schemas.openxmlformats.org/officeDocument/2006/relationships/hyperlink" Target="http://www.konkoly.hu/cgi-bin/IBVS?5493" TargetMode="External"/><Relationship Id="rId81" Type="http://schemas.openxmlformats.org/officeDocument/2006/relationships/hyperlink" Target="http://www.konkoly.hu/cgi-bin/IBVS?5636" TargetMode="External"/><Relationship Id="rId86" Type="http://schemas.openxmlformats.org/officeDocument/2006/relationships/hyperlink" Target="http://www.konkoly.hu/cgi-bin/IBVS?5636" TargetMode="External"/><Relationship Id="rId94" Type="http://schemas.openxmlformats.org/officeDocument/2006/relationships/hyperlink" Target="http://var.astro.cz/oejv/issues/oejv0039.pdf" TargetMode="External"/><Relationship Id="rId99" Type="http://schemas.openxmlformats.org/officeDocument/2006/relationships/hyperlink" Target="http://var.astro.cz/oejv/issues/oejv0039.pdf" TargetMode="External"/><Relationship Id="rId101" Type="http://schemas.openxmlformats.org/officeDocument/2006/relationships/hyperlink" Target="http://www.konkoly.hu/cgi-bin/IBVS?5753" TargetMode="External"/><Relationship Id="rId122" Type="http://schemas.openxmlformats.org/officeDocument/2006/relationships/hyperlink" Target="http://www.aavso.org/sites/default/files/jaavso/v36n2/186.pdf" TargetMode="External"/><Relationship Id="rId130" Type="http://schemas.openxmlformats.org/officeDocument/2006/relationships/hyperlink" Target="http://www.konkoly.hu/cgi-bin/IBVS?5980" TargetMode="External"/><Relationship Id="rId135" Type="http://schemas.openxmlformats.org/officeDocument/2006/relationships/hyperlink" Target="http://www.bav-astro.de/sfs/BAVM_link.php?BAVMnr=214" TargetMode="External"/><Relationship Id="rId143" Type="http://schemas.openxmlformats.org/officeDocument/2006/relationships/hyperlink" Target="http://www.konkoly.hu/cgi-bin/IBVS?5980" TargetMode="External"/><Relationship Id="rId148" Type="http://schemas.openxmlformats.org/officeDocument/2006/relationships/hyperlink" Target="http://www.konkoly.hu/cgi-bin/IBVS?5966" TargetMode="External"/><Relationship Id="rId151" Type="http://schemas.openxmlformats.org/officeDocument/2006/relationships/hyperlink" Target="http://vsolj.cetus-net.org/vsoljno51.pdf" TargetMode="External"/><Relationship Id="rId156" Type="http://schemas.openxmlformats.org/officeDocument/2006/relationships/hyperlink" Target="http://www.konkoly.hu/cgi-bin/IBVS?6011" TargetMode="External"/><Relationship Id="rId164" Type="http://schemas.openxmlformats.org/officeDocument/2006/relationships/hyperlink" Target="http://www.konkoly.hu/cgi-bin/IBVS?6042" TargetMode="External"/><Relationship Id="rId169" Type="http://schemas.openxmlformats.org/officeDocument/2006/relationships/hyperlink" Target="http://www.konkoly.hu/cgi-bin/IBVS?6092" TargetMode="External"/><Relationship Id="rId4" Type="http://schemas.openxmlformats.org/officeDocument/2006/relationships/hyperlink" Target="http://www.konkoly.hu/cgi-bin/IBVS?633" TargetMode="External"/><Relationship Id="rId9" Type="http://schemas.openxmlformats.org/officeDocument/2006/relationships/hyperlink" Target="http://www.konkoly.hu/cgi-bin/IBVS?633" TargetMode="External"/><Relationship Id="rId13" Type="http://schemas.openxmlformats.org/officeDocument/2006/relationships/hyperlink" Target="http://www.konkoly.hu/cgi-bin/IBVS?633" TargetMode="External"/><Relationship Id="rId18" Type="http://schemas.openxmlformats.org/officeDocument/2006/relationships/hyperlink" Target="http://www.konkoly.hu/cgi-bin/IBVS?633" TargetMode="External"/><Relationship Id="rId39" Type="http://schemas.openxmlformats.org/officeDocument/2006/relationships/hyperlink" Target="http://www.bav-astro.de/sfs/BAVM_link.php?BAVMnr=59" TargetMode="External"/><Relationship Id="rId109" Type="http://schemas.openxmlformats.org/officeDocument/2006/relationships/hyperlink" Target="http://www.aavso.org/sites/default/files/jaavso/v36n2/171.pdf" TargetMode="External"/><Relationship Id="rId34" Type="http://schemas.openxmlformats.org/officeDocument/2006/relationships/hyperlink" Target="http://www.bav-astro.de/sfs/BAVM_link.php?BAVMnr=52" TargetMode="External"/><Relationship Id="rId50" Type="http://schemas.openxmlformats.org/officeDocument/2006/relationships/hyperlink" Target="http://www.konkoly.hu/cgi-bin/IBVS?5056" TargetMode="External"/><Relationship Id="rId55" Type="http://schemas.openxmlformats.org/officeDocument/2006/relationships/hyperlink" Target="http://var.astro.cz/oejv/issues/oejv0107.pdf" TargetMode="External"/><Relationship Id="rId76" Type="http://schemas.openxmlformats.org/officeDocument/2006/relationships/hyperlink" Target="http://www.konkoly.hu/cgi-bin/IBVS?5636" TargetMode="External"/><Relationship Id="rId97" Type="http://schemas.openxmlformats.org/officeDocument/2006/relationships/hyperlink" Target="http://var.astro.cz/oejv/issues/oejv0039.pdf" TargetMode="External"/><Relationship Id="rId104" Type="http://schemas.openxmlformats.org/officeDocument/2006/relationships/hyperlink" Target="http://www.konkoly.hu/cgi-bin/IBVS?5736" TargetMode="External"/><Relationship Id="rId120" Type="http://schemas.openxmlformats.org/officeDocument/2006/relationships/hyperlink" Target="http://var.astro.cz/oejv/issues/oejv0094.pdf" TargetMode="External"/><Relationship Id="rId125" Type="http://schemas.openxmlformats.org/officeDocument/2006/relationships/hyperlink" Target="http://www.konkoly.hu/cgi-bin/IBVS?5898" TargetMode="External"/><Relationship Id="rId141" Type="http://schemas.openxmlformats.org/officeDocument/2006/relationships/hyperlink" Target="http://www.konkoly.hu/cgi-bin/IBVS?5980" TargetMode="External"/><Relationship Id="rId146" Type="http://schemas.openxmlformats.org/officeDocument/2006/relationships/hyperlink" Target="http://www.konkoly.hu/cgi-bin/IBVS?5960" TargetMode="External"/><Relationship Id="rId16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633" TargetMode="External"/><Relationship Id="rId71" Type="http://schemas.openxmlformats.org/officeDocument/2006/relationships/hyperlink" Target="http://vsolj.cetus-net.org/no42.pdf" TargetMode="External"/><Relationship Id="rId92" Type="http://schemas.openxmlformats.org/officeDocument/2006/relationships/hyperlink" Target="http://www.bav-astro.de/sfs/BAVM_link.php?BAVMnr=178" TargetMode="External"/><Relationship Id="rId162" Type="http://schemas.openxmlformats.org/officeDocument/2006/relationships/hyperlink" Target="http://www.bav-astro.de/sfs/BAVM_link.php?BAVMnr=232" TargetMode="External"/><Relationship Id="rId2" Type="http://schemas.openxmlformats.org/officeDocument/2006/relationships/hyperlink" Target="http://www.konkoly.hu/cgi-bin/IBVS?633" TargetMode="External"/><Relationship Id="rId29" Type="http://schemas.openxmlformats.org/officeDocument/2006/relationships/hyperlink" Target="http://www.bav-astro.de/sfs/BAVM_link.php?BAVMnr=43" TargetMode="External"/><Relationship Id="rId24" Type="http://schemas.openxmlformats.org/officeDocument/2006/relationships/hyperlink" Target="http://www.bav-astro.de/sfs/BAVM_link.php?BAVMnr=36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www.bav-astro.de/sfs/BAVM_link.php?BAVMnr=178" TargetMode="External"/><Relationship Id="rId66" Type="http://schemas.openxmlformats.org/officeDocument/2006/relationships/hyperlink" Target="http://www.konkoly.hu/cgi-bin/IBVS?5463" TargetMode="External"/><Relationship Id="rId87" Type="http://schemas.openxmlformats.org/officeDocument/2006/relationships/hyperlink" Target="http://www.konkoly.hu/cgi-bin/IBVS?5636" TargetMode="External"/><Relationship Id="rId110" Type="http://schemas.openxmlformats.org/officeDocument/2006/relationships/hyperlink" Target="http://www.konkoly.hu/cgi-bin/IBVS?5820" TargetMode="External"/><Relationship Id="rId115" Type="http://schemas.openxmlformats.org/officeDocument/2006/relationships/hyperlink" Target="http://www.aavso.org/sites/default/files/jaavso/v36n2/171.pdf" TargetMode="External"/><Relationship Id="rId131" Type="http://schemas.openxmlformats.org/officeDocument/2006/relationships/hyperlink" Target="http://vsolj.cetus-net.org/vsoljno50.pdf" TargetMode="External"/><Relationship Id="rId136" Type="http://schemas.openxmlformats.org/officeDocument/2006/relationships/hyperlink" Target="http://www.bav-astro.de/sfs/BAVM_link.php?BAVMnr=214" TargetMode="External"/><Relationship Id="rId157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5230" TargetMode="External"/><Relationship Id="rId82" Type="http://schemas.openxmlformats.org/officeDocument/2006/relationships/hyperlink" Target="http://www.konkoly.hu/cgi-bin/IBVS?5636" TargetMode="External"/><Relationship Id="rId152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633" TargetMode="External"/><Relationship Id="rId14" Type="http://schemas.openxmlformats.org/officeDocument/2006/relationships/hyperlink" Target="http://www.konkoly.hu/cgi-bin/IBVS?633" TargetMode="External"/><Relationship Id="rId30" Type="http://schemas.openxmlformats.org/officeDocument/2006/relationships/hyperlink" Target="http://www.bav-astro.de/sfs/BAVM_link.php?BAVMnr=46" TargetMode="External"/><Relationship Id="rId35" Type="http://schemas.openxmlformats.org/officeDocument/2006/relationships/hyperlink" Target="http://www.bav-astro.de/sfs/BAVM_link.php?BAVMnr=52" TargetMode="External"/><Relationship Id="rId56" Type="http://schemas.openxmlformats.org/officeDocument/2006/relationships/hyperlink" Target="http://var.astro.cz/oejv/issues/oejv0107.pdf" TargetMode="External"/><Relationship Id="rId77" Type="http://schemas.openxmlformats.org/officeDocument/2006/relationships/hyperlink" Target="http://www.bav-astro.de/sfs/BAVM_link.php?BAVMnr=172" TargetMode="External"/><Relationship Id="rId100" Type="http://schemas.openxmlformats.org/officeDocument/2006/relationships/hyperlink" Target="http://var.astro.cz/oejv/issues/oejv0039.pdf" TargetMode="External"/><Relationship Id="rId105" Type="http://schemas.openxmlformats.org/officeDocument/2006/relationships/hyperlink" Target="http://www.konkoly.hu/cgi-bin/IBVS?6007" TargetMode="External"/><Relationship Id="rId126" Type="http://schemas.openxmlformats.org/officeDocument/2006/relationships/hyperlink" Target="http://vsolj.cetus-net.org/no48.pdf" TargetMode="External"/><Relationship Id="rId147" Type="http://schemas.openxmlformats.org/officeDocument/2006/relationships/hyperlink" Target="http://www.konkoly.hu/cgi-bin/IBVS?5980" TargetMode="External"/><Relationship Id="rId168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633" TargetMode="External"/><Relationship Id="rId51" Type="http://schemas.openxmlformats.org/officeDocument/2006/relationships/hyperlink" Target="http://www.konkoly.hu/cgi-bin/IBVS?5056" TargetMode="External"/><Relationship Id="rId72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var.astro.cz/oejv/issues/oejv0039.pdf" TargetMode="External"/><Relationship Id="rId121" Type="http://schemas.openxmlformats.org/officeDocument/2006/relationships/hyperlink" Target="http://var.astro.cz/oejv/issues/oejv0094.pdf" TargetMode="External"/><Relationship Id="rId142" Type="http://schemas.openxmlformats.org/officeDocument/2006/relationships/hyperlink" Target="http://www.konkoly.hu/cgi-bin/IBVS?5920" TargetMode="External"/><Relationship Id="rId163" Type="http://schemas.openxmlformats.org/officeDocument/2006/relationships/hyperlink" Target="http://www.konkoly.hu/cgi-bin/IBVS?6094" TargetMode="External"/><Relationship Id="rId3" Type="http://schemas.openxmlformats.org/officeDocument/2006/relationships/hyperlink" Target="http://www.konkoly.hu/cgi-bin/IBVS?633" TargetMode="External"/><Relationship Id="rId25" Type="http://schemas.openxmlformats.org/officeDocument/2006/relationships/hyperlink" Target="http://www.bav-astro.de/sfs/BAVM_link.php?BAVMnr=36" TargetMode="External"/><Relationship Id="rId46" Type="http://schemas.openxmlformats.org/officeDocument/2006/relationships/hyperlink" Target="http://www.konkoly.hu/cgi-bin/IBVS?5040" TargetMode="External"/><Relationship Id="rId67" Type="http://schemas.openxmlformats.org/officeDocument/2006/relationships/hyperlink" Target="http://www.konkoly.hu/cgi-bin/IBVS?5463" TargetMode="External"/><Relationship Id="rId116" Type="http://schemas.openxmlformats.org/officeDocument/2006/relationships/hyperlink" Target="http://var.astro.cz/oejv/issues/oejv0094.pdf" TargetMode="External"/><Relationship Id="rId137" Type="http://schemas.openxmlformats.org/officeDocument/2006/relationships/hyperlink" Target="http://www.bav-astro.de/sfs/BAVM_link.php?BAVMnr=214" TargetMode="External"/><Relationship Id="rId158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konkoly.hu/cgi-bin/IBVS?633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230" TargetMode="External"/><Relationship Id="rId83" Type="http://schemas.openxmlformats.org/officeDocument/2006/relationships/hyperlink" Target="http://www.konkoly.hu/cgi-bin/IBVS?5636" TargetMode="External"/><Relationship Id="rId88" Type="http://schemas.openxmlformats.org/officeDocument/2006/relationships/hyperlink" Target="http://www.bav-astro.de/sfs/BAVM_link.php?BAVMnr=173" TargetMode="External"/><Relationship Id="rId111" Type="http://schemas.openxmlformats.org/officeDocument/2006/relationships/hyperlink" Target="http://var.astro.cz/oejv/issues/oejv0094.pdf" TargetMode="External"/><Relationship Id="rId132" Type="http://schemas.openxmlformats.org/officeDocument/2006/relationships/hyperlink" Target="http://vsolj.cetus-net.org/vsoljno50.pdf" TargetMode="External"/><Relationship Id="rId153" Type="http://schemas.openxmlformats.org/officeDocument/2006/relationships/hyperlink" Target="http://var.astro.cz/oejv/issues/oejv0160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EQ+Tau&amp;submit=Submit&amp;lang=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bulletin.html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657"/>
  <sheetViews>
    <sheetView tabSelected="1" workbookViewId="0">
      <pane xSplit="13" ySplit="22" topLeftCell="N649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95" customHeight="1"/>
  <cols>
    <col min="1" max="1" width="16.7109375" style="43" customWidth="1"/>
    <col min="2" max="2" width="5.140625" style="43" customWidth="1"/>
    <col min="3" max="3" width="14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249" t="s">
        <v>1470</v>
      </c>
      <c r="E2" s="260" t="s">
        <v>1466</v>
      </c>
      <c r="F2" s="261" t="s">
        <v>1469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C3" s="275" t="s">
        <v>286</v>
      </c>
      <c r="E3" s="258" t="s">
        <v>453</v>
      </c>
      <c r="F3" s="262">
        <v>1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257">
        <v>0.34134848000000001</v>
      </c>
      <c r="E4" s="258" t="s">
        <v>454</v>
      </c>
      <c r="F4" s="263">
        <f ca="1">NOW()+15018.5+$C$5/24</f>
        <v>60683.82546782407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E5" s="258" t="s">
        <v>455</v>
      </c>
      <c r="F5" s="263">
        <f ca="1">ROUND(2*($F$4-$C$7)/$C$8,0)/2+$F$3</f>
        <v>59970.5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E6" s="258" t="s">
        <v>456</v>
      </c>
      <c r="F6" s="263">
        <f ca="1">ROUND(2*($F$4-$C$15)/$C$16,0)/2+$F$3</f>
        <v>998.5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E7" s="258" t="s">
        <v>1467</v>
      </c>
      <c r="F7" s="264">
        <f ca="1">+$C$15+$C$16*$F$6-15018.5-$C$5/24</f>
        <v>45666.008584120696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E8" s="259" t="s">
        <v>1468</v>
      </c>
      <c r="F8" s="265">
        <f ca="1">+($C$15+$C$16*$F$6)-($C$16/2)-15018.5-$C$5/24</f>
        <v>45665.837910672046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INTERCEPT(INDIRECT(D9):G880,INDIRECT(C9):$F880)</f>
        <v>4.364595214478996E-2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SLOPE(INDIRECT(D9):G880,INDIRECT(C9):$F880)</f>
        <v>-1.5826949046504424E-6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SUM(U21:U849)</f>
        <v>2.1810529349394016E-2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(C7+C11)+(C8+C12)*INT(MAX(F21:F3432))</f>
        <v>60343.277873828221</v>
      </c>
      <c r="D15" s="173">
        <f>+C7+INT(MAX(F21:F1487))*C8+D11+D12*INT(MAX(F21:F3922))+D13*INT(MAX(F21:F3949)^2)</f>
        <v>60343.290960817336</v>
      </c>
      <c r="E15" s="174"/>
      <c r="F15" s="175"/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0.34134689730509538</v>
      </c>
      <c r="D16" s="173">
        <f>+C8+D12+2*D13*MAX(F21:F120)</f>
        <v>0.34134746850189063</v>
      </c>
      <c r="E16" s="174"/>
      <c r="F16" s="178"/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COUNT(C21:C4638)</f>
        <v>637</v>
      </c>
      <c r="E17" s="174"/>
      <c r="F17" s="178"/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60343.277873828221</v>
      </c>
      <c r="D18" s="182">
        <f ca="1">C16</f>
        <v>0.34134689730509538</v>
      </c>
      <c r="E18" s="174"/>
      <c r="F18" s="166"/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60343.290960817336</v>
      </c>
      <c r="D19" s="188">
        <f>+D16</f>
        <v>0.34134746850189063</v>
      </c>
      <c r="E19" s="174"/>
      <c r="F19" s="189"/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1472</v>
      </c>
      <c r="M20" s="192" t="s">
        <v>504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505</v>
      </c>
      <c r="T20" s="193" t="s">
        <v>507</v>
      </c>
      <c r="U20" s="193" t="s">
        <v>506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>+(C21-C$7)/C$8</f>
        <v>-28024.463445684585</v>
      </c>
      <c r="F21" s="132">
        <f>ROUND(2*E21,0)/2</f>
        <v>-28024.5</v>
      </c>
      <c r="G21" s="132">
        <f>+C21-(C$7+F21*C$8)</f>
        <v>1.2477760003093863E-2</v>
      </c>
      <c r="H21" s="132">
        <f>G21</f>
        <v>1.2477760003093863E-2</v>
      </c>
      <c r="J21" s="178"/>
      <c r="O21" s="132">
        <f ca="1">+C$11+C$12*F21</f>
        <v>8.8000185500166278E-2</v>
      </c>
      <c r="P21" s="199">
        <f>+D$11+D$12*F21+D$13*F21^2</f>
        <v>5.3355355567899387E-2</v>
      </c>
      <c r="Q21" s="200">
        <f>+C21-15018.5</f>
        <v>15628.717000000001</v>
      </c>
      <c r="S21" s="132">
        <f>+(P21-G21)^2</f>
        <v>1.6709778191598083E-3</v>
      </c>
      <c r="T21" s="130">
        <v>0.1</v>
      </c>
      <c r="U21" s="43">
        <f>+T21*S21</f>
        <v>1.6709778191598083E-4</v>
      </c>
      <c r="V21" s="132">
        <f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>+(C22-C$7)/C$8</f>
        <v>-28024.401924977068</v>
      </c>
      <c r="F22" s="132">
        <f>ROUND(2*E22,0)/2</f>
        <v>-28024.5</v>
      </c>
      <c r="G22" s="132">
        <f>+C22-(C$7+F22*C$8)</f>
        <v>3.3477760003734147E-2</v>
      </c>
      <c r="I22" s="202">
        <f>G22</f>
        <v>3.3477760003734147E-2</v>
      </c>
      <c r="P22" s="199">
        <f>+D$11+D$12*F22+D$13*F22^2</f>
        <v>5.3355355567899387E-2</v>
      </c>
      <c r="Q22" s="200">
        <f>+C22-15018.5</f>
        <v>15628.738000000001</v>
      </c>
      <c r="S22" s="132">
        <f>+(P22-G22)^2</f>
        <v>3.9511880541252164E-4</v>
      </c>
      <c r="T22" s="130">
        <v>0.1</v>
      </c>
      <c r="U22" s="43">
        <f>+T22*S22</f>
        <v>3.9511880541252165E-5</v>
      </c>
      <c r="V22" s="132">
        <f>+G22-P22</f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>+(C23-C$7)/C$8</f>
        <v>-28023.895111529415</v>
      </c>
      <c r="F23" s="132">
        <f>ROUND(2*E23,0)/2</f>
        <v>-28024</v>
      </c>
      <c r="G23" s="132">
        <f>+C23-(C$7+F23*C$8)</f>
        <v>3.580352000426501E-2</v>
      </c>
      <c r="I23" s="202">
        <f>G23</f>
        <v>3.580352000426501E-2</v>
      </c>
      <c r="P23" s="199">
        <f>+D$11+D$12*F23+D$13*F23^2</f>
        <v>5.3354558013250925E-2</v>
      </c>
      <c r="Q23" s="200">
        <f>+C23-15018.5</f>
        <v>15628.911</v>
      </c>
      <c r="S23" s="132">
        <f>+(P23-G23)^2</f>
        <v>3.0803893519286825E-4</v>
      </c>
      <c r="T23" s="130">
        <v>0.1</v>
      </c>
      <c r="U23" s="43">
        <f>+T23*S23</f>
        <v>3.0803893519286829E-5</v>
      </c>
      <c r="V23" s="132">
        <f>+G23-P23</f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>+(C24-C$7)/C$8</f>
        <v>-17062.006545334541</v>
      </c>
      <c r="F24" s="132">
        <f>ROUND(2*E24,0)/2</f>
        <v>-17062</v>
      </c>
      <c r="G24" s="132">
        <f>+C24-(C$7+F24*C$8)</f>
        <v>-2.2342399970511906E-3</v>
      </c>
      <c r="I24" s="202">
        <f>G24</f>
        <v>-2.2342399970511906E-3</v>
      </c>
      <c r="P24" s="199">
        <f>+D$11+D$12*F24+D$13*F24^2</f>
        <v>3.6644002596916303E-2</v>
      </c>
      <c r="Q24" s="200">
        <f>+C24-15018.5</f>
        <v>19370.735000000001</v>
      </c>
      <c r="S24" s="132">
        <f>+(P24-G24)^2</f>
        <v>1.5115177471953882E-3</v>
      </c>
      <c r="T24" s="130">
        <v>0.1</v>
      </c>
      <c r="U24" s="43">
        <f>+T24*S24</f>
        <v>1.5115177471953882E-4</v>
      </c>
      <c r="V24" s="132">
        <f>+G24-P24</f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>+(C25-C$7)/C$8</f>
        <v>-14999.48088241083</v>
      </c>
      <c r="F25" s="132">
        <f>ROUND(2*E25,0)/2</f>
        <v>-14999.5</v>
      </c>
      <c r="G25" s="132">
        <f>+C25-(C$7+F25*C$8)</f>
        <v>6.5257600072072819E-3</v>
      </c>
      <c r="I25" s="202">
        <f>G25</f>
        <v>6.5257600072072819E-3</v>
      </c>
      <c r="P25" s="199">
        <f>+D$11+D$12*F25+D$13*F25^2</f>
        <v>3.3673163007936296E-2</v>
      </c>
      <c r="Q25" s="200">
        <f>+C25-15018.5</f>
        <v>20074.775000000001</v>
      </c>
      <c r="S25" s="132">
        <f>+(P25-G25)^2</f>
        <v>7.3698148968399067E-4</v>
      </c>
      <c r="T25" s="130">
        <v>0.1</v>
      </c>
      <c r="U25" s="43">
        <f>+T25*S25</f>
        <v>7.369814896839907E-5</v>
      </c>
      <c r="V25" s="132">
        <f>+G25-P25</f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>+(C26-C$7)/C$8</f>
        <v>-14998.953562060669</v>
      </c>
      <c r="F26" s="132">
        <f>ROUND(2*E26,0)/2</f>
        <v>-14999</v>
      </c>
      <c r="G26" s="132">
        <f>+C26-(C$7+F26*C$8)</f>
        <v>1.5851520001888275E-2</v>
      </c>
      <c r="I26" s="202">
        <f>G26</f>
        <v>1.5851520001888275E-2</v>
      </c>
      <c r="P26" s="199">
        <f>+D$11+D$12*F26+D$13*F26^2</f>
        <v>3.3672449456975694E-2</v>
      </c>
      <c r="Q26" s="200">
        <f>+C26-15018.5</f>
        <v>20074.955000000002</v>
      </c>
      <c r="S26" s="132">
        <f>+(P26-G26)^2</f>
        <v>3.1758552664320236E-4</v>
      </c>
      <c r="T26" s="130">
        <v>0.1</v>
      </c>
      <c r="U26" s="43">
        <f>+T26*S26</f>
        <v>3.1758552664320236E-5</v>
      </c>
      <c r="V26" s="132">
        <f>+G26-P26</f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>+(C27-C$7)/C$8</f>
        <v>-14014.962070433116</v>
      </c>
      <c r="F27" s="132">
        <f>ROUND(2*E27,0)/2</f>
        <v>-14015</v>
      </c>
      <c r="G27" s="132">
        <f>+C27-(C$7+F27*C$8)</f>
        <v>1.2947200004418846E-2</v>
      </c>
      <c r="I27" s="202">
        <f>G27</f>
        <v>1.2947200004418846E-2</v>
      </c>
      <c r="P27" s="199">
        <f>+D$11+D$12*F27+D$13*F27^2</f>
        <v>3.2274429028681564E-2</v>
      </c>
      <c r="Q27" s="200">
        <f>+C27-15018.5</f>
        <v>20410.839</v>
      </c>
      <c r="S27" s="132">
        <f>+(P27-G27)^2</f>
        <v>3.7354178175630321E-4</v>
      </c>
      <c r="T27" s="130">
        <v>0.1</v>
      </c>
      <c r="U27" s="43">
        <f>+T27*S27</f>
        <v>3.7354178175630325E-5</v>
      </c>
      <c r="V27" s="132">
        <f>+G27-P27</f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>+(C28-C$7)/C$8</f>
        <v>-13877.032644176399</v>
      </c>
      <c r="F28" s="132">
        <f>ROUND(2*E28,0)/2</f>
        <v>-13877</v>
      </c>
      <c r="G28" s="132">
        <f>+C28-(C$7+F28*C$8)</f>
        <v>-1.1143039992020931E-2</v>
      </c>
      <c r="I28" s="202">
        <f>G28</f>
        <v>-1.1143039992020931E-2</v>
      </c>
      <c r="P28" s="199">
        <f>+D$11+D$12*F28+D$13*F28^2</f>
        <v>3.2079363790432608E-2</v>
      </c>
      <c r="Q28" s="200">
        <f>+C28-15018.5</f>
        <v>20457.921000000002</v>
      </c>
      <c r="S28" s="132">
        <f>+(P28-G28)^2</f>
        <v>1.868176188733454E-3</v>
      </c>
      <c r="T28" s="130">
        <v>0.1</v>
      </c>
      <c r="U28" s="43">
        <f>+T28*S28</f>
        <v>1.868176188733454E-4</v>
      </c>
      <c r="V28" s="132">
        <f>+G28-P28</f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>+(C29-C$7)/C$8</f>
        <v>-12834.283017753576</v>
      </c>
      <c r="F29" s="132">
        <f>ROUND(2*E29,0)/2</f>
        <v>-12834.5</v>
      </c>
      <c r="I29" s="202"/>
      <c r="P29" s="199">
        <f>+D$11+D$12*F29+D$13*F29^2</f>
        <v>3.0613710246974336E-2</v>
      </c>
      <c r="Q29" s="200">
        <f>+C29-15018.5</f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>+(C30-C$7)/C$8</f>
        <v>-10903.569865024721</v>
      </c>
      <c r="F30" s="132">
        <f>ROUND(2*E30,0)/2</f>
        <v>-10903.5</v>
      </c>
      <c r="G30" s="132">
        <f>+C30-(C$7+F30*C$8)</f>
        <v>-2.3848319993703626E-2</v>
      </c>
      <c r="I30" s="202">
        <f>G30</f>
        <v>-2.3848319993703626E-2</v>
      </c>
      <c r="P30" s="199">
        <f>+D$11+D$12*F30+D$13*F30^2</f>
        <v>2.7935943632916245E-2</v>
      </c>
      <c r="Q30" s="200">
        <f>+C30-15018.5</f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>+(C31-C$7)/C$8</f>
        <v>-10757.226749625474</v>
      </c>
      <c r="F31" s="132">
        <f>ROUND(2*E31,0)/2</f>
        <v>-10757</v>
      </c>
      <c r="I31" s="202"/>
      <c r="P31" s="199">
        <f>+D$11+D$12*F31+D$13*F31^2</f>
        <v>2.7734751276916735E-2</v>
      </c>
      <c r="Q31" s="200">
        <f>+C31-15018.5</f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>+(C32-C$7)/C$8</f>
        <v>-10596.481929551857</v>
      </c>
      <c r="F32" s="132">
        <f>ROUND(2*E32,0)/2</f>
        <v>-10596.5</v>
      </c>
      <c r="G32" s="132">
        <f>+C32-(C$7+F32*C$8)</f>
        <v>6.1683200037805364E-3</v>
      </c>
      <c r="I32" s="202">
        <f>G32</f>
        <v>6.1683200037805364E-3</v>
      </c>
      <c r="P32" s="199">
        <f>+D$11+D$12*F32+D$13*F32^2</f>
        <v>2.7514650133115177E-2</v>
      </c>
      <c r="Q32" s="200">
        <f>+C32-15018.5</f>
        <v>21577.732000000004</v>
      </c>
      <c r="R32" s="132">
        <f>+C31-(C$7+F31*C$8)</f>
        <v>-7.7400639995175879E-2</v>
      </c>
      <c r="S32" s="132">
        <f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>+(C33-C$7)/C$8</f>
        <v>-10590.476336675054</v>
      </c>
      <c r="F33" s="132">
        <f>ROUND(2*E33,0)/2</f>
        <v>-10590.5</v>
      </c>
      <c r="G33" s="132">
        <f>+C33-(C$7+F33*C$8)</f>
        <v>8.0774400048539974E-3</v>
      </c>
      <c r="I33" s="202">
        <f>G33</f>
        <v>8.0774400048539974E-3</v>
      </c>
      <c r="P33" s="199">
        <f>+D$11+D$12*F33+D$13*F33^2</f>
        <v>2.7506428495943057E-2</v>
      </c>
      <c r="Q33" s="200">
        <f>+C33-15018.5</f>
        <v>21579.781999999999</v>
      </c>
      <c r="S33" s="132">
        <f>+(P33-G33)^2</f>
        <v>3.7748559378687112E-4</v>
      </c>
      <c r="T33" s="130">
        <v>0.1</v>
      </c>
      <c r="U33" s="43">
        <f>+T33*S33</f>
        <v>3.7748559378687114E-5</v>
      </c>
      <c r="V33" s="132">
        <f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>+(C34-C$7)/C$8</f>
        <v>-10587.549708731658</v>
      </c>
      <c r="F34" s="132">
        <f>ROUND(2*E34,0)/2</f>
        <v>-10587.5</v>
      </c>
      <c r="G34" s="132">
        <f>+C34-(C$7+F34*C$8)</f>
        <v>-1.696799999626819E-2</v>
      </c>
      <c r="I34" s="202">
        <f>G34</f>
        <v>-1.696799999626819E-2</v>
      </c>
      <c r="P34" s="199">
        <f>+D$11+D$12*F34+D$13*F34^2</f>
        <v>2.750231785149132E-2</v>
      </c>
      <c r="Q34" s="200">
        <f>+C34-15018.5</f>
        <v>21580.781000000003</v>
      </c>
      <c r="S34" s="132">
        <f>+(P34-G34)^2</f>
        <v>1.977609169480758E-3</v>
      </c>
      <c r="T34" s="130">
        <v>0.1</v>
      </c>
      <c r="U34" s="43">
        <f>+T34*S34</f>
        <v>1.977609169480758E-4</v>
      </c>
      <c r="V34" s="132">
        <f>+G34-P34</f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>+(C35-C$7)/C$8</f>
        <v>-10570.033884433864</v>
      </c>
      <c r="F35" s="132">
        <f>ROUND(2*E35,0)/2</f>
        <v>-10570</v>
      </c>
      <c r="G35" s="132">
        <f>+C35-(C$7+F35*C$8)</f>
        <v>-1.1566399996809196E-2</v>
      </c>
      <c r="I35" s="202">
        <f>G35</f>
        <v>-1.1566399996809196E-2</v>
      </c>
      <c r="P35" s="199">
        <f>+D$11+D$12*F35+D$13*F35^2</f>
        <v>2.7478341405918746E-2</v>
      </c>
      <c r="Q35" s="200">
        <f>+C35-15018.5</f>
        <v>21586.760000000002</v>
      </c>
      <c r="S35" s="132">
        <f>+(P35-G35)^2</f>
        <v>1.5244918312058975E-3</v>
      </c>
      <c r="T35" s="130">
        <v>0.1</v>
      </c>
      <c r="U35" s="43">
        <f>+T35*S35</f>
        <v>1.5244918312058977E-4</v>
      </c>
      <c r="V35" s="132">
        <f>+G35-P35</f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>+(C36-C$7)/C$8</f>
        <v>-10567.075031357985</v>
      </c>
      <c r="F36" s="132">
        <f>ROUND(2*E36,0)/2</f>
        <v>-10567</v>
      </c>
      <c r="G36" s="132">
        <f>+C36-(C$7+F36*C$8)</f>
        <v>-2.5611839999328367E-2</v>
      </c>
      <c r="I36" s="202">
        <f>G36</f>
        <v>-2.5611839999328367E-2</v>
      </c>
      <c r="P36" s="199">
        <f>+D$11+D$12*F36+D$13*F36^2</f>
        <v>2.7474231554745602E-2</v>
      </c>
      <c r="Q36" s="200">
        <f>+C36-15018.5</f>
        <v>21587.769999999997</v>
      </c>
      <c r="S36" s="132">
        <f>+(P36-G36)^2</f>
        <v>2.8181309930442613E-3</v>
      </c>
      <c r="T36" s="130">
        <v>0.1</v>
      </c>
      <c r="U36" s="43">
        <f>+T36*S36</f>
        <v>2.8181309930442613E-4</v>
      </c>
      <c r="V36" s="132">
        <f>+G36-P36</f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>+(C37-C$7)/C$8</f>
        <v>-10560.978622198623</v>
      </c>
      <c r="F37" s="132">
        <f>ROUND(2*E37,0)/2</f>
        <v>-10561</v>
      </c>
      <c r="G37" s="132">
        <f>+C37-(C$7+F37*C$8)</f>
        <v>7.297280004422646E-3</v>
      </c>
      <c r="I37" s="202">
        <f>G37</f>
        <v>7.297280004422646E-3</v>
      </c>
      <c r="P37" s="199">
        <f>+D$11+D$12*F37+D$13*F37^2</f>
        <v>2.7466012200667956E-2</v>
      </c>
      <c r="Q37" s="200">
        <f>+C37-15018.5</f>
        <v>21589.851000000002</v>
      </c>
      <c r="S37" s="132">
        <f>+(P37-G37)^2</f>
        <v>4.0677775840386216E-4</v>
      </c>
      <c r="T37" s="130">
        <v>0.1</v>
      </c>
      <c r="U37" s="43">
        <f>+T37*S37</f>
        <v>4.0677775840386216E-5</v>
      </c>
      <c r="V37" s="132">
        <f>+G37-P37</f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>+(C38-C$7)/C$8</f>
        <v>-10558.084219387756</v>
      </c>
      <c r="F38" s="132">
        <f>ROUND(2*E38,0)/2</f>
        <v>-10558</v>
      </c>
      <c r="G38" s="132">
        <f>+C38-(C$7+F38*C$8)</f>
        <v>-2.8748159995302558E-2</v>
      </c>
      <c r="I38" s="202">
        <f>G38</f>
        <v>-2.8748159995302558E-2</v>
      </c>
      <c r="P38" s="199">
        <f>+D$11+D$12*F38+D$13*F38^2</f>
        <v>2.7461902697763451E-2</v>
      </c>
      <c r="Q38" s="200">
        <f>+C38-15018.5</f>
        <v>21590.839</v>
      </c>
      <c r="S38" s="132">
        <f>+(P38-G38)^2</f>
        <v>3.1595711479584115E-3</v>
      </c>
      <c r="T38" s="130">
        <v>0.1</v>
      </c>
      <c r="U38" s="43">
        <f>+T38*S38</f>
        <v>3.1595711479584119E-4</v>
      </c>
      <c r="V38" s="132">
        <f>+G38-P38</f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>+(C39-C$7)/C$8</f>
        <v>-10505.533816936859</v>
      </c>
      <c r="F39" s="132">
        <f>ROUND(2*E39,0)/2</f>
        <v>-10505.5</v>
      </c>
      <c r="G39" s="132">
        <f>+C39-(C$7+F39*C$8)</f>
        <v>-1.1543359993083868E-2</v>
      </c>
      <c r="I39" s="202">
        <f>G39</f>
        <v>-1.1543359993083868E-2</v>
      </c>
      <c r="J39" s="178"/>
      <c r="P39" s="199">
        <f>+D$11+D$12*F39+D$13*F39^2</f>
        <v>2.7390005188930543E-2</v>
      </c>
      <c r="Q39" s="200">
        <f>+C39-15018.5</f>
        <v>21608.777000000002</v>
      </c>
      <c r="S39" s="132">
        <f>+(P39-G39)^2</f>
        <v>1.5158069243960924E-3</v>
      </c>
      <c r="T39" s="130">
        <v>0.1</v>
      </c>
      <c r="U39" s="43">
        <f>+T39*S39</f>
        <v>1.5158069243960924E-4</v>
      </c>
      <c r="V39" s="132">
        <f>+G39-P39</f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>+(C40-C$7)/C$8</f>
        <v>-10499.648335917585</v>
      </c>
      <c r="F40" s="132">
        <f>ROUND(2*E40,0)/2</f>
        <v>-10499.5</v>
      </c>
      <c r="I40" s="202"/>
      <c r="J40" s="178"/>
      <c r="P40" s="199">
        <f>+D$11+D$12*F40+D$13*F40^2</f>
        <v>2.7381790594524426E-2</v>
      </c>
      <c r="Q40" s="200">
        <f>+C40-15018.5</f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>+(C41-C$7)/C$8</f>
        <v>-10449.019723187277</v>
      </c>
      <c r="F41" s="132">
        <f>ROUND(2*E41,0)/2</f>
        <v>-10449</v>
      </c>
      <c r="G41" s="132">
        <f>+C41-(C$7+F41*C$8)</f>
        <v>-6.732479996571783E-3</v>
      </c>
      <c r="H41" s="132">
        <f>G41</f>
        <v>-6.732479996571783E-3</v>
      </c>
      <c r="J41" s="178"/>
      <c r="P41" s="199">
        <f>+D$11+D$12*F41+D$13*F41^2</f>
        <v>2.7312669493412208E-2</v>
      </c>
      <c r="Q41" s="200">
        <f>+C41-15018.5</f>
        <v>21628.067999999999</v>
      </c>
      <c r="S41" s="132">
        <f>+(P41-G41)^2</f>
        <v>1.1590722037953575E-3</v>
      </c>
      <c r="T41" s="130">
        <v>0.1</v>
      </c>
      <c r="U41" s="43">
        <f>+T41*S41</f>
        <v>1.1590722037953575E-4</v>
      </c>
      <c r="V41" s="132">
        <f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>+(C42-C$7)/C$8</f>
        <v>-9690.0153180702564</v>
      </c>
      <c r="F42" s="132">
        <f>ROUND(2*E42,0)/2</f>
        <v>-9690</v>
      </c>
      <c r="G42" s="132">
        <f>+C42-(C$7+F42*C$8)</f>
        <v>-5.2288000006228685E-3</v>
      </c>
      <c r="H42" s="132">
        <f>G42</f>
        <v>-5.2288000006228685E-3</v>
      </c>
      <c r="J42" s="178"/>
      <c r="P42" s="199">
        <f>+D$11+D$12*F42+D$13*F42^2</f>
        <v>2.6277762465723012E-2</v>
      </c>
      <c r="Q42" s="200">
        <f>+C42-15018.5</f>
        <v>21887.152999999998</v>
      </c>
      <c r="S42" s="132">
        <f>+(P42-G42)^2</f>
        <v>9.9266347844575499E-4</v>
      </c>
      <c r="T42" s="130">
        <v>0.1</v>
      </c>
      <c r="U42" s="43">
        <f>+T42*S42</f>
        <v>9.9266347844575499E-5</v>
      </c>
      <c r="V42" s="132">
        <f>+G42-P42</f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>+(C43-C$7)/C$8</f>
        <v>-9675.5169379983708</v>
      </c>
      <c r="F43" s="132">
        <f>ROUND(2*E43,0)/2</f>
        <v>-9675.5</v>
      </c>
      <c r="G43" s="132">
        <f>+C43-(C$7+F43*C$8)</f>
        <v>-5.7817599954432808E-3</v>
      </c>
      <c r="H43" s="132">
        <f>G43</f>
        <v>-5.7817599954432808E-3</v>
      </c>
      <c r="P43" s="199">
        <f>+D$11+D$12*F43+D$13*F43^2</f>
        <v>2.6258063849676948E-2</v>
      </c>
      <c r="Q43" s="200">
        <f>+C43-15018.5</f>
        <v>21892.101999999999</v>
      </c>
      <c r="S43" s="132">
        <f>+(P43-G43)^2</f>
        <v>1.0265503120263351E-3</v>
      </c>
      <c r="T43" s="130">
        <v>0.1</v>
      </c>
      <c r="U43" s="43">
        <f>+T43*S43</f>
        <v>1.0265503120263352E-4</v>
      </c>
      <c r="V43" s="132">
        <f>+G43-P43</f>
        <v>-3.2039823845120233E-2</v>
      </c>
      <c r="Y43" s="132">
        <f>Y42+2000</f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>+(C44-C$7)/C$8</f>
        <v>-9570.0118541614574</v>
      </c>
      <c r="F44" s="132">
        <f>ROUND(2*E44,0)/2</f>
        <v>-9570</v>
      </c>
      <c r="G44" s="132">
        <f>+C44-(C$7+F44*C$8)</f>
        <v>-4.0463999976054765E-3</v>
      </c>
      <c r="H44" s="132">
        <f>G44</f>
        <v>-4.0463999976054765E-3</v>
      </c>
      <c r="P44" s="199">
        <f>+D$11+D$12*F44+D$13*F44^2</f>
        <v>2.6114821086026082E-2</v>
      </c>
      <c r="Q44" s="200">
        <f>+C44-15018.5</f>
        <v>21928.116000000002</v>
      </c>
      <c r="S44" s="132">
        <f>+(P44-G44)^2</f>
        <v>9.0969925725570082E-4</v>
      </c>
      <c r="T44" s="130">
        <v>0.1</v>
      </c>
      <c r="U44" s="43">
        <f>+T44*S44</f>
        <v>9.0969925725570082E-5</v>
      </c>
      <c r="V44" s="132">
        <f>+G44-P44</f>
        <v>-3.0161221083631558E-2</v>
      </c>
      <c r="Y44" s="132">
        <f t="shared" ref="Y44:Y48" si="1">Y43+2000</f>
        <v>54000</v>
      </c>
      <c r="Z44" s="132">
        <f t="shared" ref="Z44:Z48" si="2">+D$11+D$12*Y44+D$13*Y44^2</f>
        <v>-3.4091137681736494E-2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>+(C45-C$7)/C$8</f>
        <v>-8659.0132172259691</v>
      </c>
      <c r="F45" s="132">
        <f>ROUND(2*E45,0)/2</f>
        <v>-8659</v>
      </c>
      <c r="G45" s="132">
        <f>+C45-(C$7+F45*C$8)</f>
        <v>-4.5116799956304021E-3</v>
      </c>
      <c r="H45" s="132">
        <f>G45</f>
        <v>-4.5116799956304021E-3</v>
      </c>
      <c r="P45" s="199">
        <f>+D$11+D$12*F45+D$13*F45^2</f>
        <v>2.4883882004300705E-2</v>
      </c>
      <c r="Q45" s="200">
        <f>+C45-15018.5</f>
        <v>22239.084000000003</v>
      </c>
      <c r="S45" s="132">
        <f>+(P45-G45)^2</f>
        <v>8.6409906529179368E-4</v>
      </c>
      <c r="T45" s="130">
        <v>0.1</v>
      </c>
      <c r="U45" s="43">
        <f>+T45*S45</f>
        <v>8.6409906529179379E-5</v>
      </c>
      <c r="V45" s="132">
        <f>+G45-P45</f>
        <v>-2.9395561999931107E-2</v>
      </c>
      <c r="Y45" s="132">
        <f t="shared" si="1"/>
        <v>56000</v>
      </c>
      <c r="Z45" s="132">
        <f t="shared" si="2"/>
        <v>-3.5139523436267139E-2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>+(C46-C$7)/C$8</f>
        <v>-8629.5008549620434</v>
      </c>
      <c r="F46" s="132">
        <f>ROUND(2*E46,0)/2</f>
        <v>-8629.5</v>
      </c>
      <c r="G46" s="132">
        <f>+C46-(C$7+F46*C$8)</f>
        <v>-2.9183999140514061E-4</v>
      </c>
      <c r="H46" s="132">
        <f>G46</f>
        <v>-2.9183999140514061E-4</v>
      </c>
      <c r="P46" s="199">
        <f>+D$11+D$12*F46+D$13*F46^2</f>
        <v>2.4844200675187968E-2</v>
      </c>
      <c r="Q46" s="200">
        <f>+C46-15018.5</f>
        <v>22249.158000000003</v>
      </c>
      <c r="S46" s="132">
        <f>+(P46-G46)^2</f>
        <v>6.3182054039262253E-4</v>
      </c>
      <c r="T46" s="130">
        <v>0.1</v>
      </c>
      <c r="U46" s="43">
        <f>+T46*S46</f>
        <v>6.3182054039262261E-5</v>
      </c>
      <c r="V46" s="132">
        <f>+G46-P46</f>
        <v>-2.5136040666593109E-2</v>
      </c>
      <c r="Y46" s="132">
        <f t="shared" si="1"/>
        <v>58000</v>
      </c>
      <c r="Z46" s="132">
        <f t="shared" si="2"/>
        <v>-3.6136313835480292E-2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>+(C47-C$7)/C$8</f>
        <v>-8577.4894910913335</v>
      </c>
      <c r="F47" s="132">
        <f>ROUND(2*E47,0)/2</f>
        <v>-8577.5</v>
      </c>
      <c r="G47" s="132">
        <f>+C47-(C$7+F47*C$8)</f>
        <v>3.5872000007657334E-3</v>
      </c>
      <c r="I47" s="202">
        <f>G47</f>
        <v>3.5872000007657334E-3</v>
      </c>
      <c r="P47" s="199">
        <f>+D$11+D$12*F47+D$13*F47^2</f>
        <v>2.4774281258204998E-2</v>
      </c>
      <c r="Q47" s="200">
        <f>+C47-15018.5</f>
        <v>22266.911999999997</v>
      </c>
      <c r="S47" s="132">
        <f>+(P47-G47)^2</f>
        <v>4.4889241220933416E-4</v>
      </c>
      <c r="T47" s="130">
        <v>0.1</v>
      </c>
      <c r="U47" s="43">
        <f>+T47*S47</f>
        <v>4.4889241220933416E-5</v>
      </c>
      <c r="V47" s="132">
        <f>+G47-P47</f>
        <v>-2.1187081257439264E-2</v>
      </c>
      <c r="Y47" s="132">
        <f t="shared" si="1"/>
        <v>60000</v>
      </c>
      <c r="Z47" s="132">
        <f t="shared" si="2"/>
        <v>-3.7081508879375967E-2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>+(C48-C$7)/C$8</f>
        <v>-8563.0086883644362</v>
      </c>
      <c r="F48" s="132">
        <f>ROUND(2*E48,0)/2</f>
        <v>-8563</v>
      </c>
      <c r="G48" s="132">
        <f>+C48-(C$7+F48*C$8)</f>
        <v>-2.9657599952770397E-3</v>
      </c>
      <c r="I48" s="202">
        <f>G48</f>
        <v>-2.9657599952770397E-3</v>
      </c>
      <c r="P48" s="199">
        <f>+D$11+D$12*F48+D$13*F48^2</f>
        <v>2.4754790716552805E-2</v>
      </c>
      <c r="Q48" s="200">
        <f>+C48-15018.5</f>
        <v>22271.855000000003</v>
      </c>
      <c r="S48" s="132">
        <f>+(P48-G48)^2</f>
        <v>7.6842893176713018E-4</v>
      </c>
      <c r="T48" s="130">
        <v>0.1</v>
      </c>
      <c r="U48" s="43">
        <f>+T48*S48</f>
        <v>7.6842893176713018E-5</v>
      </c>
      <c r="V48" s="132">
        <f>+G48-P48</f>
        <v>-2.7720550711829845E-2</v>
      </c>
      <c r="Y48" s="132">
        <f t="shared" si="1"/>
        <v>62000</v>
      </c>
      <c r="Z48" s="132">
        <f t="shared" si="2"/>
        <v>-3.7975108567954136E-2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>+(C49-C$7)/C$8</f>
        <v>-8547.4937518397583</v>
      </c>
      <c r="F49" s="132">
        <f>ROUND(2*E49,0)/2</f>
        <v>-8547.5</v>
      </c>
      <c r="G49" s="132">
        <f>+C49-(C$7+F49*C$8)</f>
        <v>2.1328000002540648E-3</v>
      </c>
      <c r="H49" s="132">
        <f>G49</f>
        <v>2.1328000002540648E-3</v>
      </c>
      <c r="P49" s="199">
        <f>+D$11+D$12*F49+D$13*F49^2</f>
        <v>2.4733958998594277E-2</v>
      </c>
      <c r="Q49" s="200">
        <f>+C49-15018.5</f>
        <v>22277.150999999998</v>
      </c>
      <c r="S49" s="132">
        <f>+(P49-G49)^2</f>
        <v>5.1081238806825475E-4</v>
      </c>
      <c r="T49" s="130">
        <v>0.1</v>
      </c>
      <c r="U49" s="43">
        <f>+T49*S49</f>
        <v>5.1081238806825478E-5</v>
      </c>
      <c r="V49" s="132">
        <f>+G49-P49</f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>+(C50-C$7)/C$8</f>
        <v>-8493.0420665707952</v>
      </c>
      <c r="F50" s="132">
        <f>ROUND(2*E50,0)/2</f>
        <v>-8493</v>
      </c>
      <c r="G50" s="132">
        <f>+C50-(C$7+F50*C$8)</f>
        <v>-1.4359360000526067E-2</v>
      </c>
      <c r="I50" s="202">
        <f>G50</f>
        <v>-1.4359360000526067E-2</v>
      </c>
      <c r="P50" s="199">
        <f>+D$11+D$12*F50+D$13*F50^2</f>
        <v>2.4660736594823558E-2</v>
      </c>
      <c r="Q50" s="200">
        <f>+C50-15018.5</f>
        <v>22295.737999999998</v>
      </c>
      <c r="S50" s="132">
        <f>+(P50-G50)^2</f>
        <v>1.5225679383104151E-3</v>
      </c>
      <c r="T50" s="130">
        <v>0.1</v>
      </c>
      <c r="U50" s="43">
        <f>+T50*S50</f>
        <v>1.5225679383104151E-4</v>
      </c>
      <c r="V50" s="132">
        <f>+G50-P50</f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>+(C51-C$7)/C$8</f>
        <v>-8487.03647369397</v>
      </c>
      <c r="F51" s="132">
        <f>ROUND(2*E51,0)/2</f>
        <v>-8487</v>
      </c>
      <c r="G51" s="132">
        <f>+C51-(C$7+F51*C$8)</f>
        <v>-1.2450239999452606E-2</v>
      </c>
      <c r="I51" s="202">
        <f>G51</f>
        <v>-1.2450239999452606E-2</v>
      </c>
      <c r="P51" s="199">
        <f>+D$11+D$12*F51+D$13*F51^2</f>
        <v>2.4652677753896304E-2</v>
      </c>
      <c r="Q51" s="200">
        <f>+C51-15018.5</f>
        <v>22297.788</v>
      </c>
      <c r="S51" s="132">
        <f>+(P51-G51)^2</f>
        <v>1.3766265058117737E-3</v>
      </c>
      <c r="T51" s="130">
        <v>0.1</v>
      </c>
      <c r="U51" s="43">
        <f>+T51*S51</f>
        <v>1.3766265058117737E-4</v>
      </c>
      <c r="V51" s="132">
        <f>+G51-P51</f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>+(C52-C$7)/C$8</f>
        <v>-8372.0044688641956</v>
      </c>
      <c r="F52" s="132">
        <f>ROUND(2*E52,0)/2</f>
        <v>-8372</v>
      </c>
      <c r="G52" s="132">
        <f>+C52-(C$7+F52*C$8)</f>
        <v>-1.5254399986588396E-3</v>
      </c>
      <c r="H52" s="132">
        <f>G52</f>
        <v>-1.5254399986588396E-3</v>
      </c>
      <c r="P52" s="199">
        <f>+D$11+D$12*F52+D$13*F52^2</f>
        <v>2.4498306379795103E-2</v>
      </c>
      <c r="Q52" s="200">
        <f>+C52-15018.5</f>
        <v>22337.053999999996</v>
      </c>
      <c r="S52" s="132">
        <f>+(P52-G52)^2</f>
        <v>6.7723537557009465E-4</v>
      </c>
      <c r="T52" s="130">
        <v>0.1</v>
      </c>
      <c r="U52" s="43">
        <f>+T52*S52</f>
        <v>6.7723537557009473E-5</v>
      </c>
      <c r="V52" s="132">
        <f>+G52-P52</f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>+(C53-C$7)/C$8</f>
        <v>-8365.9900873148563</v>
      </c>
      <c r="F53" s="132">
        <f>ROUND(2*E53,0)/2</f>
        <v>-8366</v>
      </c>
      <c r="G53" s="132">
        <f>+C53-(C$7+F53*C$8)</f>
        <v>3.3836800066637807E-3</v>
      </c>
      <c r="H53" s="132">
        <f>G53</f>
        <v>3.3836800066637807E-3</v>
      </c>
      <c r="P53" s="199">
        <f>+D$11+D$12*F53+D$13*F53^2</f>
        <v>2.4490256903424837E-2</v>
      </c>
      <c r="Q53" s="200">
        <f>+C53-15018.5</f>
        <v>22339.107000000004</v>
      </c>
      <c r="S53" s="132">
        <f>+(P53-G53)^2</f>
        <v>4.4548758829888758E-4</v>
      </c>
      <c r="T53" s="130">
        <v>0.1</v>
      </c>
      <c r="U53" s="43">
        <f>+T53*S53</f>
        <v>4.4548758829888758E-5</v>
      </c>
      <c r="V53" s="132">
        <f>+G53-P53</f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>+(C54-C$7)/C$8</f>
        <v>-8336.4923728384474</v>
      </c>
      <c r="F54" s="132">
        <f>ROUND(2*E54,0)/2</f>
        <v>-8336.5</v>
      </c>
      <c r="G54" s="132">
        <f>+C54-(C$7+F54*C$8)</f>
        <v>2.6035200062324293E-3</v>
      </c>
      <c r="H54" s="132">
        <f>G54</f>
        <v>2.6035200062324293E-3</v>
      </c>
      <c r="P54" s="199">
        <f>+D$11+D$12*F54+D$13*F54^2</f>
        <v>2.4450687065425528E-2</v>
      </c>
      <c r="Q54" s="200">
        <f>+C54-15018.5</f>
        <v>22349.175999999999</v>
      </c>
      <c r="S54" s="132">
        <f>+(P54-G54)^2</f>
        <v>4.7729870851229205E-4</v>
      </c>
      <c r="T54" s="130">
        <v>0.1</v>
      </c>
      <c r="U54" s="43">
        <f>+T54*S54</f>
        <v>4.7729870851229206E-5</v>
      </c>
      <c r="V54" s="132">
        <f>+G54-P54</f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>+(C55-C$7)/C$8</f>
        <v>-8325.0085074349809</v>
      </c>
      <c r="F55" s="132">
        <f>ROUND(2*E55,0)/2</f>
        <v>-8325</v>
      </c>
      <c r="G55" s="132">
        <f>+C55-(C$7+F55*C$8)</f>
        <v>-2.9040000008535571E-3</v>
      </c>
      <c r="H55" s="132">
        <f>G55</f>
        <v>-2.9040000008535571E-3</v>
      </c>
      <c r="P55" s="199">
        <f>+D$11+D$12*F55+D$13*F55^2</f>
        <v>2.443526457625925E-2</v>
      </c>
      <c r="Q55" s="200">
        <f>+C55-15018.5</f>
        <v>22353.095999999998</v>
      </c>
      <c r="S55" s="132">
        <f>+(P55-G55)^2</f>
        <v>7.4743538761737512E-4</v>
      </c>
      <c r="T55" s="130">
        <v>0.1</v>
      </c>
      <c r="U55" s="43">
        <f>+T55*S55</f>
        <v>7.474353876173752E-5</v>
      </c>
      <c r="V55" s="132">
        <f>+G55-P55</f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>+(C56-C$7)/C$8</f>
        <v>-7343.4983510106604</v>
      </c>
      <c r="F56" s="132">
        <f>ROUND(2*E56,0)/2</f>
        <v>-7343.5</v>
      </c>
      <c r="G56" s="132">
        <f>+C56-(C$7+F56*C$8)</f>
        <v>5.6288000632775947E-4</v>
      </c>
      <c r="H56" s="132">
        <f>G56</f>
        <v>5.6288000632775947E-4</v>
      </c>
      <c r="P56" s="199">
        <f>+D$11+D$12*F56+D$13*F56^2</f>
        <v>2.3125274447487486E-2</v>
      </c>
      <c r="Q56" s="200">
        <f>+C56-15018.5</f>
        <v>22688.133000000002</v>
      </c>
      <c r="S56" s="132">
        <f>+(P56-G56)^2</f>
        <v>5.0906164291847529E-4</v>
      </c>
      <c r="T56" s="130">
        <v>0.1</v>
      </c>
      <c r="U56" s="43">
        <f>+T56*S56</f>
        <v>5.0906164291847532E-5</v>
      </c>
      <c r="V56" s="132">
        <f>+G56-P56</f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>+(C57-C$7)/C$8</f>
        <v>-2.4403213982342016</v>
      </c>
      <c r="F57" s="132">
        <f>ROUND(2*E57,0)/2</f>
        <v>-2.5</v>
      </c>
      <c r="G57" s="132">
        <f>+C57-(C$7+F57*C$8)</f>
        <v>2.0371200000226963E-2</v>
      </c>
      <c r="J57" s="43">
        <f>G57</f>
        <v>2.0371200000226963E-2</v>
      </c>
      <c r="K57" s="132"/>
      <c r="O57" s="132">
        <f ca="1">+C$11+C$12*F57</f>
        <v>4.3649908882051586E-2</v>
      </c>
      <c r="P57" s="199">
        <f>+D$11+D$12*F57+D$13*F57^2</f>
        <v>1.3721406113445057E-2</v>
      </c>
      <c r="Q57" s="200">
        <f>+C57-15018.5</f>
        <v>25193.991999999998</v>
      </c>
      <c r="S57" s="132">
        <f>+(P57-G57)^2</f>
        <v>4.4219758736682008E-5</v>
      </c>
      <c r="T57" s="7">
        <v>1</v>
      </c>
      <c r="U57" s="43">
        <f>+T57*S57</f>
        <v>4.4219758736682008E-5</v>
      </c>
      <c r="V57" s="132">
        <f>+G57-P57</f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>+(C58-C$7)/C$8</f>
        <v>-2.4403213982342016</v>
      </c>
      <c r="F58" s="132">
        <f>ROUND(2*E58,0)/2</f>
        <v>-2.5</v>
      </c>
      <c r="G58" s="132">
        <f>+C58-(C$7+F58*C$8)</f>
        <v>2.0371200000226963E-2</v>
      </c>
      <c r="J58" s="43">
        <f>G58</f>
        <v>2.0371200000226963E-2</v>
      </c>
      <c r="N58" s="132"/>
      <c r="O58" s="132">
        <f ca="1">+C$11+C$12*F58</f>
        <v>4.3649908882051586E-2</v>
      </c>
      <c r="P58" s="199">
        <f>+D$11+D$12*F58+D$13*F58^2</f>
        <v>1.3721406113445057E-2</v>
      </c>
      <c r="Q58" s="200">
        <f>+C58-15018.5</f>
        <v>25193.991999999998</v>
      </c>
      <c r="S58" s="132">
        <f>+(P58-G58)^2</f>
        <v>4.4219758736682008E-5</v>
      </c>
      <c r="T58" s="7">
        <v>1</v>
      </c>
      <c r="U58" s="43">
        <f>+T58*S58</f>
        <v>4.4219758736682008E-5</v>
      </c>
      <c r="V58" s="132">
        <f>+G58-P58</f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>+(C59-C$7)/C$8</f>
        <v>0</v>
      </c>
      <c r="F59" s="132">
        <f>ROUND(2*E59,0)/2</f>
        <v>0</v>
      </c>
      <c r="G59" s="132">
        <f>+C59-(C$7+F59*C$8)</f>
        <v>0</v>
      </c>
      <c r="H59" s="132">
        <f>G59</f>
        <v>0</v>
      </c>
      <c r="P59" s="199">
        <f>+D$11+D$12*F59+D$13*F59^2</f>
        <v>1.3718322000603984E-2</v>
      </c>
      <c r="Q59" s="200">
        <f>+C59-15018.5</f>
        <v>25194.824999999997</v>
      </c>
      <c r="S59" s="132">
        <f>+(P59-G59)^2</f>
        <v>1.8819235851225529E-4</v>
      </c>
      <c r="T59" s="130">
        <v>0.1</v>
      </c>
      <c r="U59" s="43">
        <f>+T59*S59</f>
        <v>1.881923585122553E-5</v>
      </c>
      <c r="V59" s="132">
        <f>+G59-P59</f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>+(C60-C$7)/C$8</f>
        <v>6.1520707520479612E-2</v>
      </c>
      <c r="F60" s="132">
        <f>ROUND(2*E60,0)/2</f>
        <v>0</v>
      </c>
      <c r="G60" s="132">
        <f>+C60-(C$7+F60*C$8)</f>
        <v>2.1000000000640284E-2</v>
      </c>
      <c r="J60" s="43">
        <f>G60</f>
        <v>2.1000000000640284E-2</v>
      </c>
      <c r="K60" s="132"/>
      <c r="O60" s="132">
        <f ca="1">+C$11+C$12*F60</f>
        <v>4.364595214478996E-2</v>
      </c>
      <c r="P60" s="199">
        <f>+D$11+D$12*F60+D$13*F60^2</f>
        <v>1.3718322000603984E-2</v>
      </c>
      <c r="Q60" s="200">
        <f>+C60-15018.5</f>
        <v>25194.845999999998</v>
      </c>
      <c r="S60" s="132">
        <f>+(P60-G60)^2</f>
        <v>5.3022834496212659E-5</v>
      </c>
      <c r="T60" s="7">
        <v>1</v>
      </c>
      <c r="U60" s="43">
        <f>+T60*S60</f>
        <v>5.3022834496212659E-5</v>
      </c>
      <c r="V60" s="132">
        <f>+G60-P60</f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>+(C61-C$7)/C$8</f>
        <v>6.1520707520479612E-2</v>
      </c>
      <c r="F61" s="132">
        <f>ROUND(2*E61,0)/2</f>
        <v>0</v>
      </c>
      <c r="G61" s="132">
        <f>+C61-(C$7+F61*C$8)</f>
        <v>2.1000000000640284E-2</v>
      </c>
      <c r="J61" s="43">
        <f>G61</f>
        <v>2.1000000000640284E-2</v>
      </c>
      <c r="N61" s="132"/>
      <c r="O61" s="132">
        <f ca="1">+C$11+C$12*F61</f>
        <v>4.364595214478996E-2</v>
      </c>
      <c r="P61" s="199">
        <f>+D$11+D$12*F61+D$13*F61^2</f>
        <v>1.3718322000603984E-2</v>
      </c>
      <c r="Q61" s="200">
        <f>+C61-15018.5</f>
        <v>25194.845999999998</v>
      </c>
      <c r="S61" s="132">
        <f>+(P61-G61)^2</f>
        <v>5.3022834496212659E-5</v>
      </c>
      <c r="T61" s="7">
        <v>1</v>
      </c>
      <c r="U61" s="43">
        <f>+T61*S61</f>
        <v>5.3022834496212659E-5</v>
      </c>
      <c r="V61" s="132">
        <f>+G61-P61</f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>+(C62-C$7)/C$8</f>
        <v>46.559457361590319</v>
      </c>
      <c r="F62" s="132">
        <f>ROUND(2*E62,0)/2</f>
        <v>46.5</v>
      </c>
      <c r="G62" s="132">
        <f>+C62-(C$7+F62*C$8)</f>
        <v>2.0295680005801842E-2</v>
      </c>
      <c r="J62" s="43">
        <f>G62</f>
        <v>2.0295680005801842E-2</v>
      </c>
      <c r="K62" s="132"/>
      <c r="O62" s="132">
        <f ca="1">+C$11+C$12*F62</f>
        <v>4.3572356831723717E-2</v>
      </c>
      <c r="P62" s="199">
        <f>+D$11+D$12*F62+D$13*F62^2</f>
        <v>1.3660972196762152E-2</v>
      </c>
      <c r="Q62" s="200">
        <f>+C62-15018.5</f>
        <v>25210.718000000001</v>
      </c>
      <c r="S62" s="132">
        <f>+(P62-G62)^2</f>
        <v>4.4019347711332234E-5</v>
      </c>
      <c r="T62" s="7">
        <v>1</v>
      </c>
      <c r="U62" s="43">
        <f>+T62*S62</f>
        <v>4.4019347711332234E-5</v>
      </c>
      <c r="V62" s="132">
        <f>+G62-P62</f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>+(C63-C$7)/C$8</f>
        <v>46.559457361590319</v>
      </c>
      <c r="F63" s="132">
        <f>ROUND(2*E63,0)/2</f>
        <v>46.5</v>
      </c>
      <c r="G63" s="132">
        <f>+C63-(C$7+F63*C$8)</f>
        <v>2.0295680005801842E-2</v>
      </c>
      <c r="J63" s="43">
        <f>G63</f>
        <v>2.0295680005801842E-2</v>
      </c>
      <c r="N63" s="132"/>
      <c r="O63" s="132">
        <f ca="1">+C$11+C$12*F63</f>
        <v>4.3572356831723717E-2</v>
      </c>
      <c r="P63" s="199">
        <f>+D$11+D$12*F63+D$13*F63^2</f>
        <v>1.3660972196762152E-2</v>
      </c>
      <c r="Q63" s="200">
        <f>+C63-15018.5</f>
        <v>25210.718000000001</v>
      </c>
      <c r="S63" s="132">
        <f>+(P63-G63)^2</f>
        <v>4.4019347711332234E-5</v>
      </c>
      <c r="T63" s="7">
        <v>1</v>
      </c>
      <c r="U63" s="43">
        <f>+T63*S63</f>
        <v>4.4019347711332234E-5</v>
      </c>
      <c r="V63" s="132">
        <f>+G63-P63</f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>+(C64-C$7)/C$8</f>
        <v>853.06663735546533</v>
      </c>
      <c r="F64" s="132">
        <f>ROUND(2*E64,0)/2</f>
        <v>853</v>
      </c>
      <c r="G64" s="132">
        <f>+C64-(C$7+F64*C$8)</f>
        <v>2.2746559996448923E-2</v>
      </c>
      <c r="J64" s="43">
        <f>G64</f>
        <v>2.2746559996448923E-2</v>
      </c>
      <c r="K64" s="132"/>
      <c r="O64" s="132">
        <f ca="1">+C$11+C$12*F64</f>
        <v>4.2295913391123131E-2</v>
      </c>
      <c r="P64" s="199">
        <f>+D$11+D$12*F64+D$13*F64^2</f>
        <v>1.26707291082275E-2</v>
      </c>
      <c r="Q64" s="200">
        <f>+C64-15018.5</f>
        <v>25486.017999999996</v>
      </c>
      <c r="S64" s="132">
        <f>+(P64-G64)^2</f>
        <v>1.0152236808803691E-4</v>
      </c>
      <c r="T64" s="7">
        <v>1</v>
      </c>
      <c r="U64" s="43">
        <f>+T64*S64</f>
        <v>1.0152236808803691E-4</v>
      </c>
      <c r="V64" s="132">
        <f>+G64-P64</f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>+(C65-C$7)/C$8</f>
        <v>853.06663735546533</v>
      </c>
      <c r="F65" s="132">
        <f>ROUND(2*E65,0)/2</f>
        <v>853</v>
      </c>
      <c r="G65" s="132">
        <f>+C65-(C$7+F65*C$8)</f>
        <v>2.2746559996448923E-2</v>
      </c>
      <c r="J65" s="43">
        <f>G65</f>
        <v>2.2746559996448923E-2</v>
      </c>
      <c r="N65" s="132"/>
      <c r="O65" s="132">
        <f ca="1">+C$11+C$12*F65</f>
        <v>4.2295913391123131E-2</v>
      </c>
      <c r="P65" s="199">
        <f>+D$11+D$12*F65+D$13*F65^2</f>
        <v>1.26707291082275E-2</v>
      </c>
      <c r="Q65" s="200">
        <f>+C65-15018.5</f>
        <v>25486.017999999996</v>
      </c>
      <c r="S65" s="132">
        <f>+(P65-G65)^2</f>
        <v>1.0152236808803691E-4</v>
      </c>
      <c r="T65" s="7">
        <v>1</v>
      </c>
      <c r="U65" s="43">
        <f>+T65*S65</f>
        <v>1.0152236808803691E-4</v>
      </c>
      <c r="V65" s="132">
        <f>+G65-P65</f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>+(C66-C$7)/C$8</f>
        <v>864.5680801039631</v>
      </c>
      <c r="F66" s="132">
        <f>ROUND(2*E66,0)/2</f>
        <v>864.5</v>
      </c>
      <c r="G66" s="132">
        <f>+C66-(C$7+F66*C$8)</f>
        <v>2.3239040005137213E-2</v>
      </c>
      <c r="J66" s="43">
        <f>G66</f>
        <v>2.3239040005137213E-2</v>
      </c>
      <c r="K66" s="132"/>
      <c r="O66" s="132">
        <f ca="1">+C$11+C$12*F66</f>
        <v>4.2277712399719655E-2</v>
      </c>
      <c r="P66" s="199">
        <f>+D$11+D$12*F66+D$13*F66^2</f>
        <v>1.2656669758674586E-2</v>
      </c>
      <c r="Q66" s="200">
        <f>+C66-15018.5</f>
        <v>25489.944000000003</v>
      </c>
      <c r="S66" s="132">
        <f>+(P66-G66)^2</f>
        <v>1.1198656003321748E-4</v>
      </c>
      <c r="T66" s="7">
        <v>1</v>
      </c>
      <c r="U66" s="43">
        <f>+T66*S66</f>
        <v>1.1198656003321748E-4</v>
      </c>
      <c r="V66" s="132">
        <f>+G66-P66</f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>+(C67-C$7)/C$8</f>
        <v>864.5680801039631</v>
      </c>
      <c r="F67" s="132">
        <f>ROUND(2*E67,0)/2</f>
        <v>864.5</v>
      </c>
      <c r="G67" s="132">
        <f>+C67-(C$7+F67*C$8)</f>
        <v>2.3239040005137213E-2</v>
      </c>
      <c r="J67" s="43">
        <f>G67</f>
        <v>2.3239040005137213E-2</v>
      </c>
      <c r="N67" s="132"/>
      <c r="O67" s="132">
        <f ca="1">+C$11+C$12*F67</f>
        <v>4.2277712399719655E-2</v>
      </c>
      <c r="P67" s="199">
        <f>+D$11+D$12*F67+D$13*F67^2</f>
        <v>1.2656669758674586E-2</v>
      </c>
      <c r="Q67" s="200">
        <f>+C67-15018.5</f>
        <v>25489.944000000003</v>
      </c>
      <c r="S67" s="132">
        <f>+(P67-G67)^2</f>
        <v>1.1198656003321748E-4</v>
      </c>
      <c r="T67" s="7">
        <v>1</v>
      </c>
      <c r="U67" s="43">
        <f>+T67*S67</f>
        <v>1.1198656003321748E-4</v>
      </c>
      <c r="V67" s="132">
        <f>+G67-P67</f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>+(C68-C$7)/C$8</f>
        <v>867.56794698486328</v>
      </c>
      <c r="F68" s="132">
        <f>ROUND(2*E68,0)/2</f>
        <v>867.5</v>
      </c>
      <c r="G68" s="132">
        <f>+C68-(C$7+F68*C$8)</f>
        <v>2.3193600005470216E-2</v>
      </c>
      <c r="J68" s="43">
        <f>G68</f>
        <v>2.3193600005470216E-2</v>
      </c>
      <c r="K68" s="132"/>
      <c r="O68" s="132">
        <f ca="1">+C$11+C$12*F68</f>
        <v>4.2272964315005698E-2</v>
      </c>
      <c r="P68" s="199">
        <f>+D$11+D$12*F68+D$13*F68^2</f>
        <v>1.2653002382819221E-2</v>
      </c>
      <c r="Q68" s="200">
        <f>+C68-15018.5</f>
        <v>25490.968000000001</v>
      </c>
      <c r="S68" s="132">
        <f>+(P68-G68)^2</f>
        <v>1.1110419824263582E-4</v>
      </c>
      <c r="T68" s="7">
        <v>1</v>
      </c>
      <c r="U68" s="43">
        <f>+T68*S68</f>
        <v>1.1110419824263582E-4</v>
      </c>
      <c r="V68" s="132">
        <f>+G68-P68</f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>+(C69-C$7)/C$8</f>
        <v>867.56794698486328</v>
      </c>
      <c r="F69" s="132">
        <f>ROUND(2*E69,0)/2</f>
        <v>867.5</v>
      </c>
      <c r="G69" s="132">
        <f>+C69-(C$7+F69*C$8)</f>
        <v>2.3193600005470216E-2</v>
      </c>
      <c r="J69" s="43">
        <f>G69</f>
        <v>2.3193600005470216E-2</v>
      </c>
      <c r="N69" s="132"/>
      <c r="O69" s="132">
        <f ca="1">+C$11+C$12*F69</f>
        <v>4.2272964315005698E-2</v>
      </c>
      <c r="P69" s="199">
        <f>+D$11+D$12*F69+D$13*F69^2</f>
        <v>1.2653002382819221E-2</v>
      </c>
      <c r="Q69" s="200">
        <f>+C69-15018.5</f>
        <v>25490.968000000001</v>
      </c>
      <c r="S69" s="132">
        <f>+(P69-G69)^2</f>
        <v>1.1110419824263582E-4</v>
      </c>
      <c r="T69" s="7">
        <v>1</v>
      </c>
      <c r="U69" s="43">
        <f>+T69*S69</f>
        <v>1.1110419824263582E-4</v>
      </c>
      <c r="V69" s="132">
        <f>+G69-P69</f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>+(C70-C$7)/C$8</f>
        <v>870.56781386576347</v>
      </c>
      <c r="F70" s="132">
        <f>ROUND(2*E70,0)/2</f>
        <v>870.5</v>
      </c>
      <c r="G70" s="132">
        <f>+C70-(C$7+F70*C$8)</f>
        <v>2.3148159998527262E-2</v>
      </c>
      <c r="J70" s="43">
        <f>G70</f>
        <v>2.3148159998527262E-2</v>
      </c>
      <c r="K70" s="132"/>
      <c r="O70" s="132">
        <f ca="1">+C$11+C$12*F70</f>
        <v>4.2268216230291748E-2</v>
      </c>
      <c r="P70" s="199">
        <f>+D$11+D$12*F70+D$13*F70^2</f>
        <v>1.2649335123053405E-2</v>
      </c>
      <c r="Q70" s="200">
        <f>+C70-15018.5</f>
        <v>25491.991999999998</v>
      </c>
      <c r="S70" s="132">
        <f>+(P70-G70)^2</f>
        <v>1.1022532376586864E-4</v>
      </c>
      <c r="T70" s="7">
        <v>1</v>
      </c>
      <c r="U70" s="43">
        <f>+T70*S70</f>
        <v>1.1022532376586864E-4</v>
      </c>
      <c r="V70" s="132">
        <f>+G70-P70</f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>+(C71-C$7)/C$8</f>
        <v>870.56781386576347</v>
      </c>
      <c r="F71" s="132">
        <f>ROUND(2*E71,0)/2</f>
        <v>870.5</v>
      </c>
      <c r="G71" s="132">
        <f>+C71-(C$7+F71*C$8)</f>
        <v>2.3148159998527262E-2</v>
      </c>
      <c r="J71" s="43">
        <f>G71</f>
        <v>2.3148159998527262E-2</v>
      </c>
      <c r="N71" s="132"/>
      <c r="O71" s="132">
        <f ca="1">+C$11+C$12*F71</f>
        <v>4.2268216230291748E-2</v>
      </c>
      <c r="P71" s="199">
        <f>+D$11+D$12*F71+D$13*F71^2</f>
        <v>1.2649335123053405E-2</v>
      </c>
      <c r="Q71" s="200">
        <f>+C71-15018.5</f>
        <v>25491.991999999998</v>
      </c>
      <c r="S71" s="132">
        <f>+(P71-G71)^2</f>
        <v>1.1022532376586864E-4</v>
      </c>
      <c r="T71" s="7">
        <v>1</v>
      </c>
      <c r="U71" s="43">
        <f>+T71*S71</f>
        <v>1.1022532376586864E-4</v>
      </c>
      <c r="V71" s="132">
        <f>+G71-P71</f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>+(C72-C$7)/C$8</f>
        <v>873.56768074668491</v>
      </c>
      <c r="F72" s="132">
        <f>ROUND(2*E72,0)/2</f>
        <v>873.5</v>
      </c>
      <c r="G72" s="132">
        <f>+C72-(C$7+F72*C$8)</f>
        <v>2.3102720006136224E-2</v>
      </c>
      <c r="J72" s="43">
        <f>G72</f>
        <v>2.3102720006136224E-2</v>
      </c>
      <c r="K72" s="132"/>
      <c r="O72" s="132">
        <f ca="1">+C$11+C$12*F72</f>
        <v>4.2263468145577798E-2</v>
      </c>
      <c r="P72" s="199">
        <f>+D$11+D$12*F72+D$13*F72^2</f>
        <v>1.2645667979377141E-2</v>
      </c>
      <c r="Q72" s="200">
        <f>+C72-15018.5</f>
        <v>25493.016000000003</v>
      </c>
      <c r="S72" s="132">
        <f>+(P72-G72)^2</f>
        <v>1.0934993709034624E-4</v>
      </c>
      <c r="T72" s="7">
        <v>1</v>
      </c>
      <c r="U72" s="43">
        <f>+T72*S72</f>
        <v>1.0934993709034624E-4</v>
      </c>
      <c r="V72" s="132">
        <f>+G72-P72</f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>+(C73-C$7)/C$8</f>
        <v>873.56768074668491</v>
      </c>
      <c r="F73" s="132">
        <f>ROUND(2*E73,0)/2</f>
        <v>873.5</v>
      </c>
      <c r="G73" s="132">
        <f>+C73-(C$7+F73*C$8)</f>
        <v>2.3102720006136224E-2</v>
      </c>
      <c r="J73" s="43">
        <f>G73</f>
        <v>2.3102720006136224E-2</v>
      </c>
      <c r="N73" s="132"/>
      <c r="O73" s="132">
        <f ca="1">+C$11+C$12*F73</f>
        <v>4.2263468145577798E-2</v>
      </c>
      <c r="P73" s="199">
        <f>+D$11+D$12*F73+D$13*F73^2</f>
        <v>1.2645667979377141E-2</v>
      </c>
      <c r="Q73" s="200">
        <f>+C73-15018.5</f>
        <v>25493.016000000003</v>
      </c>
      <c r="S73" s="132">
        <f>+(P73-G73)^2</f>
        <v>1.0934993709034624E-4</v>
      </c>
      <c r="T73" s="7">
        <v>1</v>
      </c>
      <c r="U73" s="43">
        <f>+T73*S73</f>
        <v>1.0934993709034624E-4</v>
      </c>
      <c r="V73" s="132">
        <f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>+(C74-C$7)/C$8</f>
        <v>876.5675476275851</v>
      </c>
      <c r="F74" s="132">
        <f>ROUND(2*E74,0)/2</f>
        <v>876.5</v>
      </c>
      <c r="G74" s="132">
        <f>+C74-(C$7+F74*C$8)</f>
        <v>2.3057280006469227E-2</v>
      </c>
      <c r="J74" s="43">
        <f>G74</f>
        <v>2.3057280006469227E-2</v>
      </c>
      <c r="K74" s="132"/>
      <c r="O74" s="132">
        <f ca="1">+C$11+C$12*F74</f>
        <v>4.2258720060863848E-2</v>
      </c>
      <c r="P74" s="199">
        <f>+D$11+D$12*F74+D$13*F74^2</f>
        <v>1.2642000951790425E-2</v>
      </c>
      <c r="Q74" s="200">
        <f>+C74-15018.5</f>
        <v>25494.04</v>
      </c>
      <c r="S74" s="132">
        <f>+(P74-G74)^2</f>
        <v>1.0847803778683097E-4</v>
      </c>
      <c r="T74" s="7">
        <v>1</v>
      </c>
      <c r="U74" s="43">
        <f>+T74*S74</f>
        <v>1.0847803778683097E-4</v>
      </c>
      <c r="V74" s="132">
        <f>+G74-P74</f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>+(C75-C$7)/C$8</f>
        <v>876.5675476275851</v>
      </c>
      <c r="F75" s="132">
        <f>ROUND(2*E75,0)/2</f>
        <v>876.5</v>
      </c>
      <c r="G75" s="132">
        <f>+C75-(C$7+F75*C$8)</f>
        <v>2.3057280006469227E-2</v>
      </c>
      <c r="J75" s="43">
        <f>G75</f>
        <v>2.3057280006469227E-2</v>
      </c>
      <c r="N75" s="132"/>
      <c r="O75" s="132">
        <f ca="1">+C$11+C$12*F75</f>
        <v>4.2258720060863848E-2</v>
      </c>
      <c r="P75" s="199">
        <f>+D$11+D$12*F75+D$13*F75^2</f>
        <v>1.2642000951790425E-2</v>
      </c>
      <c r="Q75" s="200">
        <f>+C75-15018.5</f>
        <v>25494.04</v>
      </c>
      <c r="S75" s="132">
        <f>+(P75-G75)^2</f>
        <v>1.0847803778683097E-4</v>
      </c>
      <c r="T75" s="7">
        <v>1</v>
      </c>
      <c r="U75" s="43">
        <f>+T75*S75</f>
        <v>1.0847803778683097E-4</v>
      </c>
      <c r="V75" s="132">
        <f>+G75-P75</f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>+(C76-C$7)/C$8</f>
        <v>5036.4952555230484</v>
      </c>
      <c r="F76" s="132">
        <f>ROUND(2*E76,0)/2</f>
        <v>5036.5</v>
      </c>
      <c r="G76" s="132">
        <f>+C76-(C$7+F76*C$8)</f>
        <v>-1.6195199932553805E-3</v>
      </c>
      <c r="I76" s="202">
        <f>G76</f>
        <v>-1.6195199932553805E-3</v>
      </c>
      <c r="P76" s="199">
        <f>+D$11+D$12*F76+D$13*F76^2</f>
        <v>7.6687475929220145E-3</v>
      </c>
      <c r="Q76" s="200">
        <f>+C76-15018.5</f>
        <v>26914.025000000001</v>
      </c>
      <c r="S76" s="132">
        <f>+(P76-G76)^2</f>
        <v>8.6271914752433633E-5</v>
      </c>
      <c r="T76" s="130">
        <v>0.1</v>
      </c>
      <c r="U76" s="43">
        <f>+T76*S76</f>
        <v>8.6271914752433643E-6</v>
      </c>
      <c r="V76" s="132">
        <f>+G76-P76</f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>+(C77-C$7)/C$8</f>
        <v>5153.6306826384607</v>
      </c>
      <c r="F77" s="132">
        <f>ROUND(2*E77,0)/2</f>
        <v>5153.5</v>
      </c>
      <c r="G77" s="132">
        <f>+C77-(C$7+F77*C$8)</f>
        <v>4.460832000040682E-2</v>
      </c>
      <c r="I77" s="202">
        <f>G77</f>
        <v>4.460832000040682E-2</v>
      </c>
      <c r="P77" s="199">
        <f>+D$11+D$12*F77+D$13*F77^2</f>
        <v>7.5321021897237243E-3</v>
      </c>
      <c r="Q77" s="200">
        <f>+C77-15018.5</f>
        <v>26954.008999999998</v>
      </c>
      <c r="S77" s="132">
        <f>+(P77-G77)^2</f>
        <v>1.3746459271452146E-3</v>
      </c>
      <c r="T77" s="130">
        <v>0.1</v>
      </c>
      <c r="U77" s="43">
        <f>+T77*S77</f>
        <v>1.3746459271452146E-4</v>
      </c>
      <c r="V77" s="132">
        <f>+G77-P77</f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>+(C78-C$7)/C$8</f>
        <v>5153.9822295385748</v>
      </c>
      <c r="F78" s="132">
        <f>ROUND(2*E78,0)/2</f>
        <v>5154</v>
      </c>
      <c r="G78" s="132">
        <f>+C78-(C$7+F78*C$8)</f>
        <v>-6.0659199953079224E-3</v>
      </c>
      <c r="I78" s="202">
        <f>G78</f>
        <v>-6.0659199953079224E-3</v>
      </c>
      <c r="P78" s="199">
        <f>+D$11+D$12*F78+D$13*F78^2</f>
        <v>7.5315186139125918E-3</v>
      </c>
      <c r="Q78" s="200">
        <f>+C78-15018.5</f>
        <v>26954.129000000001</v>
      </c>
      <c r="S78" s="132">
        <f>+(P78-G78)^2</f>
        <v>1.8489033673152071E-4</v>
      </c>
      <c r="T78" s="130">
        <v>0.1</v>
      </c>
      <c r="U78" s="43">
        <f>+T78*S78</f>
        <v>1.8489033673152071E-5</v>
      </c>
      <c r="V78" s="132">
        <f>+G78-P78</f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>+(C79-C$7)/C$8</f>
        <v>5159.9673155128785</v>
      </c>
      <c r="F79" s="132">
        <f>ROUND(2*E79,0)/2</f>
        <v>5160</v>
      </c>
      <c r="G79" s="132">
        <f>+C79-(C$7+F79*C$8)</f>
        <v>-1.1156799999298528E-2</v>
      </c>
      <c r="I79" s="202">
        <f>G79</f>
        <v>-1.1156799999298528E-2</v>
      </c>
      <c r="P79" s="199">
        <f>+D$11+D$12*F79+D$13*F79^2</f>
        <v>7.5245159557063646E-3</v>
      </c>
      <c r="Q79" s="200">
        <f>+C79-15018.5</f>
        <v>26956.171999999999</v>
      </c>
      <c r="S79" s="132">
        <f>+(P79-G79)^2</f>
        <v>3.4899156581072032E-4</v>
      </c>
      <c r="T79" s="130">
        <v>0.1</v>
      </c>
      <c r="U79" s="43">
        <f>+T79*S79</f>
        <v>3.4899156581072035E-5</v>
      </c>
      <c r="V79" s="132">
        <f>+G79-P79</f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>+(C80-C$7)/C$8</f>
        <v>7673.5422990604975</v>
      </c>
      <c r="F80" s="132">
        <f>ROUND(2*E80,0)/2</f>
        <v>7673.5</v>
      </c>
      <c r="G80" s="132">
        <f>+C80-(C$7+F80*C$8)</f>
        <v>1.4438720005273353E-2</v>
      </c>
      <c r="I80" s="132">
        <f>G80</f>
        <v>1.4438720005273353E-2</v>
      </c>
      <c r="P80" s="199">
        <f>+D$11+D$12*F80+D$13*F80^2</f>
        <v>4.6318283684010373E-3</v>
      </c>
      <c r="Q80" s="200">
        <f>+C80-15018.5</f>
        <v>27814.177000000003</v>
      </c>
      <c r="S80" s="132">
        <f>+(P80-G80)^2</f>
        <v>9.6175123577356186E-5</v>
      </c>
      <c r="T80" s="130">
        <v>0.1</v>
      </c>
      <c r="U80" s="43">
        <f>+T80*S80</f>
        <v>9.617512357735619E-6</v>
      </c>
      <c r="V80" s="132">
        <f>+G80-P80</f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>+(C81-C$7)/C$8</f>
        <v>7708.5124269485668</v>
      </c>
      <c r="F81" s="132">
        <f>ROUND(2*E81,0)/2</f>
        <v>7708.5</v>
      </c>
      <c r="G81" s="132">
        <f>+C81-(C$7+F81*C$8)</f>
        <v>4.2419200035510585E-3</v>
      </c>
      <c r="I81" s="132">
        <f>G81</f>
        <v>4.2419200035510585E-3</v>
      </c>
      <c r="P81" s="199">
        <f>+D$11+D$12*F81+D$13*F81^2</f>
        <v>4.5921235268804907E-3</v>
      </c>
      <c r="Q81" s="200">
        <f>+C81-15018.5</f>
        <v>27826.114000000001</v>
      </c>
      <c r="S81" s="132">
        <f>+(P81-G81)^2</f>
        <v>1.2264250775234817E-7</v>
      </c>
      <c r="T81" s="130">
        <v>0.1</v>
      </c>
      <c r="U81" s="43">
        <f>+T81*S81</f>
        <v>1.2264250775234818E-8</v>
      </c>
      <c r="V81" s="132">
        <f>+G81-P81</f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>+(C82-C$7)/C$8</f>
        <v>7708.5329338510664</v>
      </c>
      <c r="F82" s="132">
        <f>ROUND(2*E82,0)/2</f>
        <v>7708.5</v>
      </c>
      <c r="G82" s="132">
        <f>+C82-(C$7+F82*C$8)</f>
        <v>1.1241920001339167E-2</v>
      </c>
      <c r="I82" s="132">
        <f>G82</f>
        <v>1.1241920001339167E-2</v>
      </c>
      <c r="P82" s="199">
        <f>+D$11+D$12*F82+D$13*F82^2</f>
        <v>4.5921235268804907E-3</v>
      </c>
      <c r="Q82" s="200">
        <f>+C82-15018.5</f>
        <v>27826.120999999999</v>
      </c>
      <c r="S82" s="132">
        <f>+(P82-G82)^2</f>
        <v>4.4219793151723049E-5</v>
      </c>
      <c r="T82" s="130">
        <v>0.1</v>
      </c>
      <c r="U82" s="43">
        <f>+T82*S82</f>
        <v>4.4219793151723049E-6</v>
      </c>
      <c r="V82" s="132">
        <f>+G82-P82</f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>+(C83-C$7)/C$8</f>
        <v>8298.0360715243387</v>
      </c>
      <c r="F83" s="132">
        <f>ROUND(2*E83,0)/2</f>
        <v>8298</v>
      </c>
      <c r="G83" s="132">
        <f>+C83-(C$7+F83*C$8)</f>
        <v>1.2312960003328044E-2</v>
      </c>
      <c r="I83" s="132">
        <f>G83</f>
        <v>1.2312960003328044E-2</v>
      </c>
      <c r="P83" s="199">
        <f>+D$11+D$12*F83+D$13*F83^2</f>
        <v>3.9257548602693836E-3</v>
      </c>
      <c r="Q83" s="200">
        <f>+C83-15018.5</f>
        <v>28027.347000000002</v>
      </c>
      <c r="S83" s="132">
        <f>+(P83-G83)^2</f>
        <v>7.0345210111749646E-5</v>
      </c>
      <c r="T83" s="130">
        <v>0.1</v>
      </c>
      <c r="U83" s="43">
        <f>+T83*S83</f>
        <v>7.0345210111749651E-6</v>
      </c>
      <c r="V83" s="132">
        <f>+G83-P83</f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>+(C84-C$7)/C$8</f>
        <v>8298.0448601968328</v>
      </c>
      <c r="F84" s="132">
        <f>ROUND(2*E84,0)/2</f>
        <v>8298</v>
      </c>
      <c r="G84" s="132">
        <f>+C84-(C$7+F84*C$8)</f>
        <v>1.5312960000301246E-2</v>
      </c>
      <c r="I84" s="132">
        <f>G84</f>
        <v>1.5312960000301246E-2</v>
      </c>
      <c r="P84" s="199">
        <f>+D$11+D$12*F84+D$13*F84^2</f>
        <v>3.9257548602693836E-3</v>
      </c>
      <c r="Q84" s="200">
        <f>+C84-15018.5</f>
        <v>28027.35</v>
      </c>
      <c r="S84" s="132">
        <f>+(P84-G84)^2</f>
        <v>1.2966844090116805E-4</v>
      </c>
      <c r="T84" s="130">
        <v>0.1</v>
      </c>
      <c r="U84" s="43">
        <f>+T84*S84</f>
        <v>1.2966844090116806E-5</v>
      </c>
      <c r="V84" s="132">
        <f>+G84-P84</f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>+(C85-C$7)/C$8</f>
        <v>8359.5011174504252</v>
      </c>
      <c r="F85" s="132">
        <f>ROUND(2*E85,0)/2</f>
        <v>8359.5</v>
      </c>
      <c r="G85" s="132">
        <f>+C85-(C$7+F85*C$8)</f>
        <v>3.8144000427564606E-4</v>
      </c>
      <c r="I85" s="132">
        <f>G85</f>
        <v>3.8144000427564606E-4</v>
      </c>
      <c r="P85" s="199">
        <f>+D$11+D$12*F85+D$13*F85^2</f>
        <v>3.8564936950170694E-3</v>
      </c>
      <c r="Q85" s="200">
        <f>+C85-15018.5</f>
        <v>28048.328000000001</v>
      </c>
      <c r="S85" s="132">
        <f>+(P85-G85)^2</f>
        <v>1.2075998153535588E-5</v>
      </c>
      <c r="T85" s="130">
        <v>0.1</v>
      </c>
      <c r="U85" s="43">
        <f>+T85*S85</f>
        <v>1.2075998153535589E-6</v>
      </c>
      <c r="V85" s="132">
        <f>+G85-P85</f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>+(C86-C$7)/C$8</f>
        <v>8415.0191616497159</v>
      </c>
      <c r="F86" s="132">
        <f>ROUND(2*E86,0)/2</f>
        <v>8415</v>
      </c>
      <c r="G86" s="132">
        <f>+C86-(C$7+F86*C$8)</f>
        <v>6.5408000082243234E-3</v>
      </c>
      <c r="I86" s="132">
        <f>G86</f>
        <v>6.5408000082243234E-3</v>
      </c>
      <c r="P86" s="199">
        <f>+D$11+D$12*F86+D$13*F86^2</f>
        <v>3.7940315959236089E-3</v>
      </c>
      <c r="Q86" s="200">
        <f>+C86-15018.5</f>
        <v>28067.279000000002</v>
      </c>
      <c r="S86" s="132">
        <f>+(P86-G86)^2</f>
        <v>7.5447367108129885E-6</v>
      </c>
      <c r="T86" s="130">
        <v>0.1</v>
      </c>
      <c r="U86" s="43">
        <f>+T86*S86</f>
        <v>7.5447367108129889E-7</v>
      </c>
      <c r="V86" s="132">
        <f>+G86-P86</f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>+(C87-C$7)/C$8</f>
        <v>8453.5311245563644</v>
      </c>
      <c r="F87" s="132">
        <f>ROUND(2*E87,0)/2</f>
        <v>8453.5</v>
      </c>
      <c r="G87" s="132">
        <f>+C87-(C$7+F87*C$8)</f>
        <v>1.0624320006172638E-2</v>
      </c>
      <c r="I87" s="132">
        <f>G87</f>
        <v>1.0624320006172638E-2</v>
      </c>
      <c r="P87" s="199">
        <f>+D$11+D$12*F87+D$13*F87^2</f>
        <v>3.7507253721364656E-3</v>
      </c>
      <c r="Q87" s="200">
        <f>+C87-15018.5</f>
        <v>28080.425000000003</v>
      </c>
      <c r="S87" s="132">
        <f>+(P87-G87)^2</f>
        <v>4.7246303193050867E-5</v>
      </c>
      <c r="T87" s="130">
        <v>0.1</v>
      </c>
      <c r="U87" s="43">
        <f>+T87*S87</f>
        <v>4.7246303193050869E-6</v>
      </c>
      <c r="V87" s="132">
        <f>+G87-P87</f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>+(C88-C$7)/C$8</f>
        <v>8617.0414469108055</v>
      </c>
      <c r="F88" s="132">
        <f>ROUND(2*E88,0)/2</f>
        <v>8617</v>
      </c>
      <c r="G88" s="132">
        <f>+C88-(C$7+F88*C$8)</f>
        <v>1.4147840003715828E-2</v>
      </c>
      <c r="I88" s="132">
        <f>G88</f>
        <v>1.4147840003715828E-2</v>
      </c>
      <c r="P88" s="199">
        <f>+D$11+D$12*F88+D$13*F88^2</f>
        <v>3.5670275306388033E-3</v>
      </c>
      <c r="Q88" s="200">
        <f>+C88-15018.5</f>
        <v>28136.239000000001</v>
      </c>
      <c r="S88" s="132">
        <f>+(P88-G88)^2</f>
        <v>1.1195359259042233E-4</v>
      </c>
      <c r="T88" s="130">
        <v>0.1</v>
      </c>
      <c r="U88" s="43">
        <f>+T88*S88</f>
        <v>1.1195359259042234E-5</v>
      </c>
      <c r="V88" s="132">
        <f>+G88-P88</f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>+(C89-C$7)/C$8</f>
        <v>8649.0204965904686</v>
      </c>
      <c r="F89" s="132">
        <f>ROUND(2*E89,0)/2</f>
        <v>8649</v>
      </c>
      <c r="G89" s="132">
        <f>+C89-(C$7+F89*C$8)</f>
        <v>6.9964799986337312E-3</v>
      </c>
      <c r="I89" s="132">
        <f>G89</f>
        <v>6.9964799986337312E-3</v>
      </c>
      <c r="P89" s="199">
        <f>+D$11+D$12*F89+D$13*F89^2</f>
        <v>3.5311147838462636E-3</v>
      </c>
      <c r="Q89" s="200">
        <f>+C89-15018.5</f>
        <v>28147.154999999999</v>
      </c>
      <c r="S89" s="132">
        <f>+(P89-G89)^2</f>
        <v>1.2008756071858991E-5</v>
      </c>
      <c r="T89" s="130">
        <v>0.1</v>
      </c>
      <c r="U89" s="43">
        <f>+T89*S89</f>
        <v>1.2008756071858991E-6</v>
      </c>
      <c r="V89" s="132">
        <f>+G89-P89</f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>+(C90-C$7)/C$8</f>
        <v>8722.0221399550501</v>
      </c>
      <c r="F90" s="132">
        <f>ROUND(2*E90,0)/2</f>
        <v>8722</v>
      </c>
      <c r="G90" s="132">
        <f>+C90-(C$7+F90*C$8)</f>
        <v>7.5574400034383871E-3</v>
      </c>
      <c r="I90" s="132">
        <f>G90</f>
        <v>7.5574400034383871E-3</v>
      </c>
      <c r="P90" s="199">
        <f>+D$11+D$12*F90+D$13*F90^2</f>
        <v>3.4492382650255934E-3</v>
      </c>
      <c r="Q90" s="200">
        <f>+C90-15018.5</f>
        <v>28172.074000000001</v>
      </c>
      <c r="S90" s="132">
        <f>+(P90-G90)^2</f>
        <v>1.6877321523497897E-5</v>
      </c>
      <c r="T90" s="130">
        <v>0.1</v>
      </c>
      <c r="U90" s="43">
        <f>+T90*S90</f>
        <v>1.6877321523497898E-6</v>
      </c>
      <c r="V90" s="132">
        <f>+G90-P90</f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>+(C91-C$7)/C$8</f>
        <v>9396.5029520565131</v>
      </c>
      <c r="F91" s="132">
        <f>ROUND(2*E91,0)/2</f>
        <v>9396.5</v>
      </c>
      <c r="G91" s="132">
        <f>+C91-(C$7+F91*C$8)</f>
        <v>1.0076800026581623E-3</v>
      </c>
      <c r="I91" s="132">
        <f>G91</f>
        <v>1.0076800026581623E-3</v>
      </c>
      <c r="P91" s="199">
        <f>+D$11+D$12*F91+D$13*F91^2</f>
        <v>2.6959733877584889E-3</v>
      </c>
      <c r="Q91" s="200">
        <f>+C91-15018.5</f>
        <v>28402.307000000001</v>
      </c>
      <c r="S91" s="132">
        <f>+(P91-G91)^2</f>
        <v>2.8503345541735196E-6</v>
      </c>
      <c r="T91" s="130">
        <v>0.1</v>
      </c>
      <c r="U91" s="43">
        <f>+T91*S91</f>
        <v>2.8503345541735197E-7</v>
      </c>
      <c r="V91" s="132">
        <f>+G91-P91</f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>+(C92-C$7)/C$8</f>
        <v>9579.5241273668635</v>
      </c>
      <c r="F92" s="132">
        <f>ROUND(2*E92,0)/2</f>
        <v>9579.5</v>
      </c>
      <c r="G92" s="132">
        <f>+C92-(C$7+F92*C$8)</f>
        <v>8.2358400031807832E-3</v>
      </c>
      <c r="I92" s="202">
        <f>G92</f>
        <v>8.2358400031807832E-3</v>
      </c>
      <c r="P92" s="199">
        <f>+D$11+D$12*F92+D$13*F92^2</f>
        <v>2.4926155838560851E-3</v>
      </c>
      <c r="Q92" s="200">
        <f>+C92-15018.5</f>
        <v>28464.781000000003</v>
      </c>
      <c r="S92" s="132">
        <f>+(P92-G92)^2</f>
        <v>3.2984626730727518E-5</v>
      </c>
      <c r="T92" s="130">
        <v>0.1</v>
      </c>
      <c r="U92" s="43">
        <f>+T92*S92</f>
        <v>3.2984626730727519E-6</v>
      </c>
      <c r="V92" s="132">
        <f>+G92-P92</f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>+(C93-C$7)/C$8</f>
        <v>9856.0011165129708</v>
      </c>
      <c r="F93" s="132">
        <f>ROUND(2*E93,0)/2</f>
        <v>9856</v>
      </c>
      <c r="G93" s="132">
        <f>+C93-(C$7+F93*C$8)</f>
        <v>3.8112000765977427E-4</v>
      </c>
      <c r="I93" s="132">
        <f>G93</f>
        <v>3.8112000765977427E-4</v>
      </c>
      <c r="P93" s="199">
        <f>+D$11+D$12*F93+D$13*F93^2</f>
        <v>2.1861757983654656E-3</v>
      </c>
      <c r="Q93" s="200">
        <f>+C93-15018.5</f>
        <v>28559.156000000003</v>
      </c>
      <c r="S93" s="132">
        <f>+(P93-G93)^2</f>
        <v>3.2582264075601486E-6</v>
      </c>
      <c r="T93" s="130">
        <v>0.1</v>
      </c>
      <c r="U93" s="43">
        <f>+T93*S93</f>
        <v>3.258226407560149E-7</v>
      </c>
      <c r="V93" s="132">
        <f>+G93-P93</f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>+(C94-C$7)/C$8</f>
        <v>10515.040231027262</v>
      </c>
      <c r="F94" s="132">
        <f>ROUND(2*E94,0)/2</f>
        <v>10515</v>
      </c>
      <c r="G94" s="132">
        <f>+C94-(C$7+F94*C$8)</f>
        <v>1.3732800005527679E-2</v>
      </c>
      <c r="I94" s="132">
        <f>G94</f>
        <v>1.3732800005527679E-2</v>
      </c>
      <c r="P94" s="199">
        <f>+D$11+D$12*F94+D$13*F94^2</f>
        <v>1.4597944388658199E-3</v>
      </c>
      <c r="Q94" s="200">
        <f>+C94-15018.5</f>
        <v>28784.118000000002</v>
      </c>
      <c r="S94" s="132">
        <f>+(P94-G94)^2</f>
        <v>1.5062666563931299E-4</v>
      </c>
      <c r="T94" s="130">
        <v>0.1</v>
      </c>
      <c r="U94" s="43">
        <f>+T94*S94</f>
        <v>1.50626665639313E-5</v>
      </c>
      <c r="V94" s="132">
        <f>+G94-P94</f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>+(C95-C$7)/C$8</f>
        <v>10732.017907330363</v>
      </c>
      <c r="F95" s="132">
        <f>ROUND(2*E95,0)/2</f>
        <v>10732</v>
      </c>
      <c r="G95" s="132">
        <f>+C95-(C$7+F95*C$8)</f>
        <v>6.1126400032662787E-3</v>
      </c>
      <c r="I95" s="132">
        <f>G95</f>
        <v>6.1126400032662787E-3</v>
      </c>
      <c r="P95" s="199">
        <f>+D$11+D$12*F95+D$13*F95^2</f>
        <v>1.2218326297746065E-3</v>
      </c>
      <c r="Q95" s="200">
        <f>+C95-15018.5</f>
        <v>28858.182999999997</v>
      </c>
      <c r="S95" s="132">
        <f>+(P95-G95)^2</f>
        <v>2.3919996764600508E-5</v>
      </c>
      <c r="T95" s="130">
        <v>0.1</v>
      </c>
      <c r="U95" s="43">
        <f>+T95*S95</f>
        <v>2.3919996764600509E-6</v>
      </c>
      <c r="V95" s="132">
        <f>+G95-P95</f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>+(C96-C$7)/C$8</f>
        <v>11482.50608879231</v>
      </c>
      <c r="F96" s="132">
        <f>ROUND(2*E96,0)/2</f>
        <v>11482.5</v>
      </c>
      <c r="G96" s="132">
        <f>+C96-(C$7+F96*C$8)</f>
        <v>2.0784000007552095E-3</v>
      </c>
      <c r="I96" s="132">
        <f>G96</f>
        <v>2.0784000007552095E-3</v>
      </c>
      <c r="P96" s="199">
        <f>+D$11+D$12*F96+D$13*F96^2</f>
        <v>4.0351866161197425E-4</v>
      </c>
      <c r="Q96" s="200">
        <f>+C96-15018.5</f>
        <v>29114.360999999997</v>
      </c>
      <c r="S96" s="132">
        <f>+(P96-G96)^2</f>
        <v>2.805227500210237E-6</v>
      </c>
      <c r="T96" s="130">
        <v>0.1</v>
      </c>
      <c r="U96" s="43">
        <f>+T96*S96</f>
        <v>2.8052275002102372E-7</v>
      </c>
      <c r="V96" s="132">
        <f>+G96-P96</f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>+(C97-C$7)/C$8</f>
        <v>11889.017346730247</v>
      </c>
      <c r="F97" s="132">
        <f>ROUND(2*E97,0)/2</f>
        <v>11889</v>
      </c>
      <c r="G97" s="132">
        <f>+C97-(C$7+F97*C$8)</f>
        <v>5.9212800042587332E-3</v>
      </c>
      <c r="I97" s="132">
        <f>G97</f>
        <v>5.9212800042587332E-3</v>
      </c>
      <c r="P97" s="199">
        <f>+D$11+D$12*F97+D$13*F97^2</f>
        <v>-3.667872784593202E-5</v>
      </c>
      <c r="Q97" s="200">
        <f>+C97-15018.5</f>
        <v>29253.123</v>
      </c>
      <c r="S97" s="132">
        <f>+(P97-G97)^2</f>
        <v>3.5497272253462229E-5</v>
      </c>
      <c r="T97" s="130">
        <v>0.1</v>
      </c>
      <c r="U97" s="43">
        <f>+T97*S97</f>
        <v>3.5497272253462231E-6</v>
      </c>
      <c r="V97" s="132">
        <f>+G97-P97</f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>+(C98-C$7)/C$8</f>
        <v>11973.99795071595</v>
      </c>
      <c r="F98" s="132">
        <f>ROUND(2*E98,0)/2</f>
        <v>11974</v>
      </c>
      <c r="G98" s="132">
        <f>+C98-(C$7+F98*C$8)</f>
        <v>-6.9951999466866255E-4</v>
      </c>
      <c r="I98" s="132">
        <f>G98</f>
        <v>-6.9951999466866255E-4</v>
      </c>
      <c r="P98" s="199">
        <f>+D$11+D$12*F98+D$13*F98^2</f>
        <v>-1.2845548182392882E-4</v>
      </c>
      <c r="Q98" s="200">
        <f>+C98-15018.5</f>
        <v>29282.131000000001</v>
      </c>
      <c r="S98" s="132">
        <f>+(P98-G98)^2</f>
        <v>3.2611467783059307E-7</v>
      </c>
      <c r="T98" s="130">
        <v>0.1</v>
      </c>
      <c r="U98" s="43">
        <f>+T98*S98</f>
        <v>3.2611467783059308E-8</v>
      </c>
      <c r="V98" s="132">
        <f>+G98-P98</f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>+(C99-C$7)/C$8</f>
        <v>12689.015049957168</v>
      </c>
      <c r="F99" s="132">
        <f>ROUND(2*E99,0)/2</f>
        <v>12689</v>
      </c>
      <c r="G99" s="132">
        <f>+C99-(C$7+F99*C$8)</f>
        <v>5.1372800007811747E-3</v>
      </c>
      <c r="I99" s="132">
        <f>G99</f>
        <v>5.1372800007811747E-3</v>
      </c>
      <c r="P99" s="199">
        <f>+D$11+D$12*F99+D$13*F99^2</f>
        <v>-8.9677087385129262E-4</v>
      </c>
      <c r="Q99" s="200">
        <f>+C99-15018.5</f>
        <v>29526.201000000001</v>
      </c>
      <c r="S99" s="132">
        <f>+(P99-G99)^2</f>
        <v>3.6409769957652841E-5</v>
      </c>
      <c r="T99" s="130">
        <v>0.1</v>
      </c>
      <c r="U99" s="43">
        <f>+T99*S99</f>
        <v>3.6409769957652841E-6</v>
      </c>
      <c r="V99" s="132">
        <f>+G99-P99</f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>+(C100-C$7)/C$8</f>
        <v>12894.010836081656</v>
      </c>
      <c r="F100" s="132">
        <f>ROUND(2*E100,0)/2</f>
        <v>12894</v>
      </c>
      <c r="G100" s="132">
        <f>+C100-(C$7+F100*C$8)</f>
        <v>3.6988800056860782E-3</v>
      </c>
      <c r="I100" s="132">
        <f>G100</f>
        <v>3.6988800056860782E-3</v>
      </c>
      <c r="P100" s="199">
        <f>+D$11+D$12*F100+D$13*F100^2</f>
        <v>-1.1158407446302543E-3</v>
      </c>
      <c r="Q100" s="200">
        <f>+C100-15018.5</f>
        <v>29596.175999999999</v>
      </c>
      <c r="S100" s="132">
        <f>+(P100-G100)^2</f>
        <v>2.3181535903526664E-5</v>
      </c>
      <c r="T100" s="130">
        <v>0.1</v>
      </c>
      <c r="U100" s="43">
        <f>+T100*S100</f>
        <v>2.3181535903526665E-6</v>
      </c>
      <c r="V100" s="132">
        <f>+G100-P100</f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>+(C101-C$7)/C$8</f>
        <v>12920.048743149526</v>
      </c>
      <c r="F101" s="132">
        <f>ROUND(2*E101,0)/2</f>
        <v>12920</v>
      </c>
      <c r="G101" s="132">
        <f>+C101-(C$7+F101*C$8)</f>
        <v>1.663840000401251E-2</v>
      </c>
      <c r="I101" s="132">
        <f>G101</f>
        <v>1.663840000401251E-2</v>
      </c>
      <c r="P101" s="199">
        <f>+D$11+D$12*F101+D$13*F101^2</f>
        <v>-1.1435864808331205E-3</v>
      </c>
      <c r="Q101" s="200">
        <f>+C101-15018.5</f>
        <v>29605.063999999998</v>
      </c>
      <c r="S101" s="132">
        <f>+(P101-G101)^2</f>
        <v>3.1619904334723273E-4</v>
      </c>
      <c r="T101" s="130">
        <v>0.1</v>
      </c>
      <c r="U101" s="43">
        <f>+T101*S101</f>
        <v>3.1619904334723273E-5</v>
      </c>
      <c r="V101" s="132">
        <f>+G101-P101</f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>+(C102-C$7)/C$8</f>
        <v>13902.001262756474</v>
      </c>
      <c r="F102" s="132">
        <f>ROUND(2*E102,0)/2</f>
        <v>13902</v>
      </c>
      <c r="G102" s="132">
        <f>+C102-(C$7+F102*C$8)</f>
        <v>4.3104000360472128E-4</v>
      </c>
      <c r="I102" s="132">
        <f>G102</f>
        <v>4.3104000360472128E-4</v>
      </c>
      <c r="P102" s="199">
        <f>+D$11+D$12*F102+D$13*F102^2</f>
        <v>-2.185137597837142E-3</v>
      </c>
      <c r="Q102" s="200">
        <f>+C102-15018.5</f>
        <v>29940.252</v>
      </c>
      <c r="S102" s="132">
        <f>+(P102-G102)^2</f>
        <v>6.8443852422861003E-6</v>
      </c>
      <c r="T102" s="130">
        <v>0.1</v>
      </c>
      <c r="U102" s="43">
        <f>+T102*S102</f>
        <v>6.8443852422861012E-7</v>
      </c>
      <c r="V102" s="132">
        <f>+G102-P102</f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>+(C103-C$7)/C$8</f>
        <v>13982.991809425968</v>
      </c>
      <c r="F103" s="132">
        <f>ROUND(2*E103,0)/2</f>
        <v>13983</v>
      </c>
      <c r="G103" s="132">
        <f>+C103-(C$7+F103*C$8)</f>
        <v>-2.7958399950875901E-3</v>
      </c>
      <c r="I103" s="202">
        <f>G103</f>
        <v>-2.7958399950875901E-3</v>
      </c>
      <c r="P103" s="199">
        <f>+D$11+D$12*F103+D$13*F103^2</f>
        <v>-2.2704943409898311E-3</v>
      </c>
      <c r="Q103" s="200">
        <f>+C103-15018.5</f>
        <v>29967.898000000001</v>
      </c>
      <c r="S103" s="132">
        <f>+(P103-G103)^2</f>
        <v>2.7598805627940225E-7</v>
      </c>
      <c r="T103" s="130">
        <v>0.1</v>
      </c>
      <c r="U103" s="43">
        <f>+T103*S103</f>
        <v>2.7598805627940228E-8</v>
      </c>
      <c r="V103" s="132">
        <f>+G103-P103</f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>+(C104-C$7)/C$8</f>
        <v>14055.920213853022</v>
      </c>
      <c r="F104" s="132">
        <f>ROUND(2*E104,0)/2</f>
        <v>14056</v>
      </c>
      <c r="I104" s="202"/>
      <c r="P104" s="199">
        <f>+D$11+D$12*F104+D$13*F104^2</f>
        <v>-2.3473482841494405E-3</v>
      </c>
      <c r="Q104" s="200">
        <f>+C104-15018.5</f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>+(C105-C$7)/C$8</f>
        <v>14870.934828829477</v>
      </c>
      <c r="F105" s="142">
        <f>ROUND(2*E105,0)/2</f>
        <v>14871</v>
      </c>
      <c r="I105" s="202"/>
      <c r="P105" s="199">
        <f>+D$11+D$12*F105+D$13*F105^2</f>
        <v>-3.200707609989307E-3</v>
      </c>
      <c r="Q105" s="200">
        <f>+C105-15018.5</f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>+(C106-C$7)/C$8</f>
        <v>14885.020141293728</v>
      </c>
      <c r="F106" s="132">
        <f>ROUND(2*E106,0)/2</f>
        <v>14885</v>
      </c>
      <c r="G106" s="132">
        <f>+C106-(C$7+F106*C$8)</f>
        <v>6.8752000006497838E-3</v>
      </c>
      <c r="I106" s="202">
        <f>G106</f>
        <v>6.8752000006497838E-3</v>
      </c>
      <c r="P106" s="199">
        <f>+D$11+D$12*F106+D$13*F106^2</f>
        <v>-3.2152916912321899E-3</v>
      </c>
      <c r="Q106" s="200">
        <f>+C106-15018.5</f>
        <v>30275.803999999996</v>
      </c>
      <c r="S106" s="132">
        <f>+(P106-G106)^2</f>
        <v>1.0181802258393913E-4</v>
      </c>
      <c r="T106" s="130">
        <v>0.1</v>
      </c>
      <c r="U106" s="43">
        <f>+T106*S106</f>
        <v>1.0181802258393914E-5</v>
      </c>
      <c r="V106" s="132">
        <f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>+(C107-C$7)/C$8</f>
        <v>14898.003940137656</v>
      </c>
      <c r="F107" s="132">
        <f>ROUND(2*E107,0)/2</f>
        <v>14898</v>
      </c>
      <c r="G107" s="132">
        <f>+C107-(C$7+F107*C$8)</f>
        <v>1.3449600010062568E-3</v>
      </c>
      <c r="I107" s="132">
        <f>G107</f>
        <v>1.3449600010062568E-3</v>
      </c>
      <c r="P107" s="199">
        <f>+D$11+D$12*F107+D$13*F107^2</f>
        <v>-3.2288317886400818E-3</v>
      </c>
      <c r="Q107" s="200">
        <f>+C107-15018.5</f>
        <v>30280.235999999997</v>
      </c>
      <c r="S107" s="132">
        <f>+(P107-G107)^2</f>
        <v>2.0919571335036255E-5</v>
      </c>
      <c r="T107" s="130">
        <v>0.1</v>
      </c>
      <c r="U107" s="43">
        <f>+T107*S107</f>
        <v>2.0919571335036258E-6</v>
      </c>
      <c r="V107" s="132">
        <f>+G107-P107</f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>+(C108-C$7)/C$8</f>
        <v>15008.017612968424</v>
      </c>
      <c r="F108" s="132">
        <f>ROUND(2*E108,0)/2</f>
        <v>15008</v>
      </c>
      <c r="G108" s="132">
        <f>+C108-(C$7+F108*C$8)</f>
        <v>6.0121600035927258E-3</v>
      </c>
      <c r="I108" s="202">
        <f>G108</f>
        <v>6.0121600035927258E-3</v>
      </c>
      <c r="P108" s="199">
        <f>+D$11+D$12*F108+D$13*F108^2</f>
        <v>-3.343314582985259E-3</v>
      </c>
      <c r="Q108" s="200">
        <f>+C108-15018.5</f>
        <v>30317.788999999997</v>
      </c>
      <c r="S108" s="132">
        <f>+(P108-G108)^2</f>
        <v>8.752490474010652E-5</v>
      </c>
      <c r="T108" s="130">
        <v>0.1</v>
      </c>
      <c r="U108" s="43">
        <f>+T108*S108</f>
        <v>8.7524904740106527E-6</v>
      </c>
      <c r="V108" s="132">
        <f>+G108-P108</f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>+(C109-C$7)/C$8</f>
        <v>15117.518613236549</v>
      </c>
      <c r="F109" s="132">
        <f>ROUND(2*E109,0)/2</f>
        <v>15117.5</v>
      </c>
      <c r="G109" s="132">
        <f>+C109-(C$7+F109*C$8)</f>
        <v>6.3536000016028993E-3</v>
      </c>
      <c r="I109" s="132">
        <f>G109</f>
        <v>6.3536000016028993E-3</v>
      </c>
      <c r="P109" s="199">
        <f>+D$11+D$12*F109+D$13*F109^2</f>
        <v>-3.4571219875845173E-3</v>
      </c>
      <c r="Q109" s="200">
        <f>+C109-15018.5</f>
        <v>30355.167000000001</v>
      </c>
      <c r="S109" s="132">
        <f>+(P109-G109)^2</f>
        <v>9.625026594912551E-5</v>
      </c>
      <c r="T109" s="130">
        <v>0.1</v>
      </c>
      <c r="U109" s="43">
        <f>+T109*S109</f>
        <v>9.6250265949125517E-6</v>
      </c>
      <c r="V109" s="132">
        <f>+G109-P109</f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>+(C110-C$7)/C$8</f>
        <v>15198.503300791041</v>
      </c>
      <c r="F110" s="132">
        <f>ROUND(2*E110,0)/2</f>
        <v>15198.5</v>
      </c>
      <c r="G110" s="132">
        <f>+C110-(C$7+F110*C$8)</f>
        <v>1.1267200025031343E-3</v>
      </c>
      <c r="I110" s="202">
        <f>G110</f>
        <v>1.1267200025031343E-3</v>
      </c>
      <c r="P110" s="199">
        <f>+D$11+D$12*F110+D$13*F110^2</f>
        <v>-3.5412087691108415E-3</v>
      </c>
      <c r="Q110" s="200">
        <f>+C110-15018.5</f>
        <v>30382.811000000002</v>
      </c>
      <c r="S110" s="132">
        <f>+(P110-G110)^2</f>
        <v>2.1789559016861563E-5</v>
      </c>
      <c r="T110" s="130">
        <v>0.1</v>
      </c>
      <c r="U110" s="43">
        <f>+T110*S110</f>
        <v>2.1789559016861562E-6</v>
      </c>
      <c r="V110" s="132">
        <f>+G110-P110</f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>+(C111-C$7)/C$8</f>
        <v>15216.007406858829</v>
      </c>
      <c r="F111" s="132">
        <f>ROUND(2*E111,0)/2</f>
        <v>15216</v>
      </c>
      <c r="G111" s="132">
        <f>+C111-(C$7+F111*C$8)</f>
        <v>2.5283200011472218E-3</v>
      </c>
      <c r="I111" s="202">
        <f>G111</f>
        <v>2.5283200011472218E-3</v>
      </c>
      <c r="P111" s="199">
        <f>+D$11+D$12*F111+D$13*F111^2</f>
        <v>-3.5593645491674682E-3</v>
      </c>
      <c r="Q111" s="200">
        <f>+C111-15018.5</f>
        <v>30388.786</v>
      </c>
      <c r="S111" s="132">
        <f>+(P111-G111)^2</f>
        <v>3.7059903184140167E-5</v>
      </c>
      <c r="T111" s="130">
        <v>0.1</v>
      </c>
      <c r="U111" s="43">
        <f>+T111*S111</f>
        <v>3.705990318414017E-6</v>
      </c>
      <c r="V111" s="132">
        <f>+G111-P111</f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>+(C112-C$7)/C$8</f>
        <v>16065.505843178213</v>
      </c>
      <c r="F112" s="132">
        <f>ROUND(2*E112,0)/2</f>
        <v>16065.5</v>
      </c>
      <c r="G112" s="132">
        <f>+C112-(C$7+F112*C$8)</f>
        <v>1.9945599997299723E-3</v>
      </c>
      <c r="I112" s="202">
        <f>G112</f>
        <v>1.9945599997299723E-3</v>
      </c>
      <c r="P112" s="199">
        <f>+D$11+D$12*F112+D$13*F112^2</f>
        <v>-4.4359478829590314E-3</v>
      </c>
      <c r="Q112" s="200">
        <f>+C112-15018.5</f>
        <v>30678.760999999999</v>
      </c>
      <c r="S112" s="132">
        <f>+(P112-G112)^2</f>
        <v>4.1351431629325412E-5</v>
      </c>
      <c r="T112" s="130">
        <v>0.1</v>
      </c>
      <c r="U112" s="43">
        <f>+T112*S112</f>
        <v>4.135143162932541E-6</v>
      </c>
      <c r="V112" s="132">
        <f>+G112-P112</f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>+(C113-C$7)/C$8</f>
        <v>16230.492662513103</v>
      </c>
      <c r="F113" s="132">
        <f>ROUND(2*E113,0)/2</f>
        <v>16230.5</v>
      </c>
      <c r="G113" s="132">
        <f>+C113-(C$7+F113*C$8)</f>
        <v>-2.504639996914193E-3</v>
      </c>
      <c r="I113" s="132">
        <f>G113</f>
        <v>-2.504639996914193E-3</v>
      </c>
      <c r="P113" s="199">
        <f>+D$11+D$12*F113+D$13*F113^2</f>
        <v>-4.6051287459306168E-3</v>
      </c>
      <c r="Q113" s="200">
        <f>+C113-15018.5</f>
        <v>30735.078999999998</v>
      </c>
      <c r="S113" s="132">
        <f>+(P113-G113)^2</f>
        <v>4.4120529847445803E-6</v>
      </c>
      <c r="T113" s="130">
        <v>0.1</v>
      </c>
      <c r="U113" s="43">
        <f>+T113*S113</f>
        <v>4.4120529847445805E-7</v>
      </c>
      <c r="V113" s="132">
        <f>+G113-P113</f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>+(C114-C$7)/C$8</f>
        <v>16927.038901711236</v>
      </c>
      <c r="F114" s="132">
        <f>ROUND(2*E114,0)/2</f>
        <v>16927</v>
      </c>
      <c r="G114" s="132">
        <f>+C114-(C$7+F114*C$8)</f>
        <v>1.3279040002089459E-2</v>
      </c>
      <c r="I114" s="202">
        <f>G114</f>
        <v>1.3279040002089459E-2</v>
      </c>
      <c r="P114" s="199">
        <f>+D$11+D$12*F114+D$13*F114^2</f>
        <v>-5.3154071796172597E-3</v>
      </c>
      <c r="Q114" s="200">
        <f>+C114-15018.5</f>
        <v>30972.843999999997</v>
      </c>
      <c r="S114" s="132">
        <f>+(P114-G114)^2</f>
        <v>3.4575346599328093E-4</v>
      </c>
      <c r="T114" s="130">
        <v>0.1</v>
      </c>
      <c r="U114" s="43">
        <f>+T114*S114</f>
        <v>3.4575346599328096E-5</v>
      </c>
      <c r="V114" s="132">
        <f>+G114-P114</f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>+(C115-C$7)/C$8</f>
        <v>16927.624813211427</v>
      </c>
      <c r="F115" s="132">
        <f>ROUND(2*E115,0)/2</f>
        <v>16927.5</v>
      </c>
      <c r="I115" s="202"/>
      <c r="P115" s="199">
        <f>+D$11+D$12*F115+D$13*F115^2</f>
        <v>-5.3159148231889126E-3</v>
      </c>
      <c r="Q115" s="200">
        <f>+C115-15018.5</f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>+(C116-C$7)/C$8</f>
        <v>16968.017552033642</v>
      </c>
      <c r="F116" s="132">
        <f>ROUND(2*E116,0)/2</f>
        <v>16968</v>
      </c>
      <c r="G116" s="132">
        <f>+C116-(C$7+F116*C$8)</f>
        <v>5.9913600052823313E-3</v>
      </c>
      <c r="I116" s="202">
        <f>G116</f>
        <v>5.9913600052823313E-3</v>
      </c>
      <c r="P116" s="199">
        <f>+D$11+D$12*F116+D$13*F116^2</f>
        <v>-5.3570232432318815E-3</v>
      </c>
      <c r="Q116" s="200">
        <f>+C116-15018.5</f>
        <v>30986.832000000002</v>
      </c>
      <c r="S116" s="132">
        <f>+(P116-G116)^2</f>
        <v>1.28785802355158E-4</v>
      </c>
      <c r="T116" s="130">
        <v>0.1</v>
      </c>
      <c r="U116" s="43">
        <f>+T116*S116</f>
        <v>1.2878580235515801E-5</v>
      </c>
      <c r="V116" s="132">
        <f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>+(C117-C$7)/C$8</f>
        <v>16971.515443689688</v>
      </c>
      <c r="F117" s="132">
        <f>ROUND(2*E117,0)/2</f>
        <v>16971.5</v>
      </c>
      <c r="G117" s="132">
        <f>+C117-(C$7+F117*C$8)</f>
        <v>5.2716799982590601E-3</v>
      </c>
      <c r="I117" s="202">
        <f>G117</f>
        <v>5.2716799982590601E-3</v>
      </c>
      <c r="P117" s="199">
        <f>+D$11+D$12*F117+D$13*F117^2</f>
        <v>-5.360574829531178E-3</v>
      </c>
      <c r="Q117" s="200">
        <f>+C117-15018.5</f>
        <v>30988.025999999998</v>
      </c>
      <c r="S117" s="132">
        <f>+(P117-G117)^2</f>
        <v>1.1304484272306883E-4</v>
      </c>
      <c r="T117" s="130">
        <v>0.1</v>
      </c>
      <c r="U117" s="43">
        <f>+T117*S117</f>
        <v>1.1304484272306884E-5</v>
      </c>
      <c r="V117" s="132">
        <f>+G117-P117</f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>+(C118-C$7)/C$8</f>
        <v>17020.50643377702</v>
      </c>
      <c r="F118" s="132">
        <f>ROUND(2*E118,0)/2</f>
        <v>17020.5</v>
      </c>
      <c r="G118" s="132">
        <f>+C118-(C$7+F118*C$8)</f>
        <v>2.1961600068607368E-3</v>
      </c>
      <c r="I118" s="202">
        <f>G118</f>
        <v>2.1961600068607368E-3</v>
      </c>
      <c r="P118" s="199">
        <f>+D$11+D$12*F118+D$13*F118^2</f>
        <v>-5.4102804465898848E-3</v>
      </c>
      <c r="Q118" s="200">
        <f>+C118-15018.5</f>
        <v>31004.749000000003</v>
      </c>
      <c r="S118" s="132">
        <f>+(P118-G118)^2</f>
        <v>5.7857936371890099E-5</v>
      </c>
      <c r="T118" s="130">
        <v>0.1</v>
      </c>
      <c r="U118" s="43">
        <f>+T118*S118</f>
        <v>5.7857936371890106E-6</v>
      </c>
      <c r="V118" s="132">
        <f>+G118-P118</f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>+(C119-C$7)/C$8</f>
        <v>17059.5134919013</v>
      </c>
      <c r="F119" s="132">
        <f>ROUND(2*E119,0)/2</f>
        <v>17059.5</v>
      </c>
      <c r="G119" s="132">
        <f>+C119-(C$7+F119*C$8)</f>
        <v>4.6054400008870289E-3</v>
      </c>
      <c r="I119" s="202">
        <f>G119</f>
        <v>4.6054400008870289E-3</v>
      </c>
      <c r="P119" s="199">
        <f>+D$11+D$12*F119+D$13*F119^2</f>
        <v>-5.4498199257597881E-3</v>
      </c>
      <c r="Q119" s="200">
        <f>+C119-15018.5</f>
        <v>31018.063999999998</v>
      </c>
      <c r="S119" s="132">
        <f>+(P119-G119)^2</f>
        <v>1.0110825219242936E-4</v>
      </c>
      <c r="T119" s="130">
        <v>0.1</v>
      </c>
      <c r="U119" s="43">
        <f>+T119*S119</f>
        <v>1.0110825219242937E-5</v>
      </c>
      <c r="V119" s="132">
        <f>+G119-P119</f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>+(C120-C$7)/C$8</f>
        <v>17221.014137810151</v>
      </c>
      <c r="F120" s="132">
        <f>ROUND(2*E120,0)/2</f>
        <v>17221</v>
      </c>
      <c r="G120" s="132">
        <f>+C120-(C$7+F120*C$8)</f>
        <v>4.8259200048050843E-3</v>
      </c>
      <c r="I120" s="132">
        <f>G120</f>
        <v>4.8259200048050843E-3</v>
      </c>
      <c r="P120" s="199">
        <f>+D$11+D$12*F120+D$13*F120^2</f>
        <v>-5.6133450857974564E-3</v>
      </c>
      <c r="Q120" s="200">
        <f>+C120-15018.5</f>
        <v>31073.192000000003</v>
      </c>
      <c r="S120" s="132">
        <f>+(P120-G120)^2</f>
        <v>1.0897825563187287E-4</v>
      </c>
      <c r="T120" s="130">
        <v>0.1</v>
      </c>
      <c r="U120" s="43">
        <f>+T120*S120</f>
        <v>1.0897825563187288E-5</v>
      </c>
      <c r="V120" s="132">
        <f>+G120-P120</f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>+(C121-C$7)/C$8</f>
        <v>17231.487305875809</v>
      </c>
      <c r="F121" s="132">
        <f>ROUND(2*E121,0)/2</f>
        <v>17231.5</v>
      </c>
      <c r="G121" s="132">
        <f>+C121-(C$7+F121*C$8)</f>
        <v>-4.3331199995009229E-3</v>
      </c>
      <c r="I121" s="202">
        <f>G121</f>
        <v>-4.3331199995009229E-3</v>
      </c>
      <c r="P121" s="199">
        <f>+D$11+D$12*F121+D$13*F121^2</f>
        <v>-5.6239651048976668E-3</v>
      </c>
      <c r="Q121" s="200">
        <f>+C121-15018.5</f>
        <v>31076.767</v>
      </c>
      <c r="S121" s="132">
        <f>+(P121-G121)^2</f>
        <v>1.666281086126731E-6</v>
      </c>
      <c r="T121" s="130">
        <v>0.1</v>
      </c>
      <c r="U121" s="43">
        <f>+T121*S121</f>
        <v>1.6662810861267311E-7</v>
      </c>
      <c r="V121" s="132">
        <f>+G121-P121</f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>+(C122-C$7)/C$8</f>
        <v>17252.032292629519</v>
      </c>
      <c r="F122" s="132">
        <f>ROUND(2*E122,0)/2</f>
        <v>17252</v>
      </c>
      <c r="G122" s="132">
        <f>+C122-(C$7+F122*C$8)</f>
        <v>1.1023040002328344E-2</v>
      </c>
      <c r="I122" s="202">
        <f>G122</f>
        <v>1.1023040002328344E-2</v>
      </c>
      <c r="P122" s="199">
        <f>+D$11+D$12*F122+D$13*F122^2</f>
        <v>-5.6446953292968059E-3</v>
      </c>
      <c r="Q122" s="200">
        <f>+C122-15018.5</f>
        <v>31083.78</v>
      </c>
      <c r="S122" s="132">
        <f>+(P122-G122)^2</f>
        <v>2.7781340108510536E-4</v>
      </c>
      <c r="T122" s="130">
        <v>0.1</v>
      </c>
      <c r="U122" s="43">
        <f>+T122*S122</f>
        <v>2.7781340108510539E-5</v>
      </c>
      <c r="V122" s="132">
        <f>+G122-P122</f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>+(C123-C$7)/C$8</f>
        <v>17273.022572123369</v>
      </c>
      <c r="F123" s="132">
        <f>ROUND(2*E123,0)/2</f>
        <v>17273</v>
      </c>
      <c r="G123" s="132">
        <f>+C123-(C$7+F123*C$8)</f>
        <v>7.7049600004102103E-3</v>
      </c>
      <c r="I123" s="202">
        <f>G123</f>
        <v>7.7049600004102103E-3</v>
      </c>
      <c r="P123" s="199">
        <f>+D$11+D$12*F123+D$13*F123^2</f>
        <v>-5.6659255482561684E-3</v>
      </c>
      <c r="Q123" s="200">
        <f>+C123-15018.5</f>
        <v>31090.945</v>
      </c>
      <c r="S123" s="132">
        <f>+(P123-G123)^2</f>
        <v>1.787805803555354E-4</v>
      </c>
      <c r="T123" s="130">
        <v>0.1</v>
      </c>
      <c r="U123" s="43">
        <f>+T123*S123</f>
        <v>1.787805803555354E-5</v>
      </c>
      <c r="V123" s="132">
        <f>+G123-P123</f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>+(C124-C$7)/C$8</f>
        <v>17288.039483872923</v>
      </c>
      <c r="F124" s="132">
        <f>ROUND(2*E124,0)/2</f>
        <v>17288</v>
      </c>
      <c r="G124" s="132">
        <f>+C124-(C$7+F124*C$8)</f>
        <v>1.347776000329759E-2</v>
      </c>
      <c r="I124" s="132">
        <f>G124</f>
        <v>1.347776000329759E-2</v>
      </c>
      <c r="P124" s="199">
        <f>+D$11+D$12*F124+D$13*F124^2</f>
        <v>-5.6810865076835177E-3</v>
      </c>
      <c r="Q124" s="200">
        <f>+C124-15018.5</f>
        <v>31096.071000000004</v>
      </c>
      <c r="S124" s="132">
        <f>+(P124-G124)^2</f>
        <v>3.6706139963133298E-4</v>
      </c>
      <c r="T124" s="130">
        <v>0.1</v>
      </c>
      <c r="U124" s="43">
        <f>+T124*S124</f>
        <v>3.6706139963133298E-5</v>
      </c>
      <c r="V124" s="132">
        <f>+G124-P124</f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>+(C125-C$7)/C$8</f>
        <v>17301.990036692125</v>
      </c>
      <c r="F125" s="132">
        <f>ROUND(2*E125,0)/2</f>
        <v>17302</v>
      </c>
      <c r="G125" s="132">
        <f>+C125-(C$7+F125*C$8)</f>
        <v>-3.4009599985438399E-3</v>
      </c>
      <c r="I125" s="202">
        <f>G125</f>
        <v>-3.4009599985438399E-3</v>
      </c>
      <c r="P125" s="199">
        <f>+D$11+D$12*F125+D$13*F125^2</f>
        <v>-5.6952341180180957E-3</v>
      </c>
      <c r="Q125" s="200">
        <f>+C125-15018.5</f>
        <v>31100.832999999999</v>
      </c>
      <c r="S125" s="132">
        <f>+(P125-G125)^2</f>
        <v>5.2636937352893718E-6</v>
      </c>
      <c r="T125" s="130">
        <v>0.1</v>
      </c>
      <c r="U125" s="43">
        <f>+T125*S125</f>
        <v>5.2636937352893716E-7</v>
      </c>
      <c r="V125" s="132">
        <f>+G125-P125</f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>+(C126-C$7)/C$8</f>
        <v>17376.011166067008</v>
      </c>
      <c r="F126" s="132">
        <f>ROUND(2*E126,0)/2</f>
        <v>17376</v>
      </c>
      <c r="G126" s="132">
        <f>+C126-(C$7+F126*C$8)</f>
        <v>3.8115200004540384E-3</v>
      </c>
      <c r="I126" s="132">
        <f>G126</f>
        <v>3.8115200004540384E-3</v>
      </c>
      <c r="P126" s="199">
        <f>+D$11+D$12*F126+D$13*F126^2</f>
        <v>-5.7699723454530524E-3</v>
      </c>
      <c r="Q126" s="200">
        <f>+C126-15018.5</f>
        <v>31126.1</v>
      </c>
      <c r="S126" s="132">
        <f>+(P126-G126)^2</f>
        <v>9.1804995574676184E-5</v>
      </c>
      <c r="T126" s="130">
        <v>0.1</v>
      </c>
      <c r="U126" s="43">
        <f>+T126*S126</f>
        <v>9.1804995574676194E-6</v>
      </c>
      <c r="V126" s="132">
        <f>+G126-P126</f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>+(C127-C$7)/C$8</f>
        <v>17894.478393458801</v>
      </c>
      <c r="F127" s="132">
        <f>ROUND(2*E127,0)/2</f>
        <v>17894.5</v>
      </c>
      <c r="G127" s="132">
        <f>+C127-(C$7+F127*C$8)</f>
        <v>-7.3753599936026148E-3</v>
      </c>
      <c r="I127" s="202">
        <f>G127</f>
        <v>-7.3753599936026148E-3</v>
      </c>
      <c r="P127" s="199">
        <f>+D$11+D$12*F127+D$13*F127^2</f>
        <v>-6.2916635913208164E-3</v>
      </c>
      <c r="Q127" s="200">
        <f>+C127-15018.5</f>
        <v>31303.078000000001</v>
      </c>
      <c r="S127" s="132">
        <f>+(P127-G127)^2</f>
        <v>1.1743978923185135E-6</v>
      </c>
      <c r="T127" s="130">
        <v>0.1</v>
      </c>
      <c r="U127" s="43">
        <f>+T127*S127</f>
        <v>1.1743978923185135E-7</v>
      </c>
      <c r="V127" s="132">
        <f>+G127-P127</f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>+(C128-C$7)/C$8</f>
        <v>17993.494507431242</v>
      </c>
      <c r="F128" s="132">
        <f>ROUND(2*E128,0)/2</f>
        <v>17993.5</v>
      </c>
      <c r="G128" s="132">
        <f>+C128-(C$7+F128*C$8)</f>
        <v>-1.8748799993772991E-3</v>
      </c>
      <c r="I128" s="202">
        <f>G128</f>
        <v>-1.8748799993772991E-3</v>
      </c>
      <c r="P128" s="199">
        <f>+D$11+D$12*F128+D$13*F128^2</f>
        <v>-6.3908786439645475E-3</v>
      </c>
      <c r="Q128" s="200">
        <f>+C128-15018.5</f>
        <v>31336.877</v>
      </c>
      <c r="S128" s="132">
        <f>+(P128-G128)^2</f>
        <v>2.0394243757913866E-5</v>
      </c>
      <c r="T128" s="130">
        <v>0.1</v>
      </c>
      <c r="U128" s="43">
        <f>+T128*S128</f>
        <v>2.0394243757913866E-6</v>
      </c>
      <c r="V128" s="132">
        <f>+G128-P128</f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>+(C129-C$7)/C$8</f>
        <v>18003.018498866611</v>
      </c>
      <c r="F129" s="132">
        <f>ROUND(2*E129,0)/2</f>
        <v>18003</v>
      </c>
      <c r="G129" s="132">
        <f>+C129-(C$7+F129*C$8)</f>
        <v>6.3145599997369573E-3</v>
      </c>
      <c r="H129" s="132">
        <f>G129</f>
        <v>6.3145599997369573E-3</v>
      </c>
      <c r="N129" s="132"/>
      <c r="O129" s="132">
        <f ca="1">+C$11+C$12*F129</f>
        <v>1.5152695776368047E-2</v>
      </c>
      <c r="P129" s="199">
        <f>+D$11+D$12*F129+D$13*F129^2</f>
        <v>-6.4003926325902887E-3</v>
      </c>
      <c r="Q129" s="200">
        <f>+C129-15018.5</f>
        <v>31340.127999999997</v>
      </c>
      <c r="S129" s="132">
        <f>+(P129-G129)^2</f>
        <v>1.6167002044232556E-4</v>
      </c>
      <c r="T129" s="130">
        <v>0.1</v>
      </c>
      <c r="U129" s="43">
        <f>+T129*S129</f>
        <v>1.6167002044232557E-5</v>
      </c>
      <c r="V129" s="132">
        <f>+G129-P129</f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>+(C130-C$7)/C$8</f>
        <v>18003.021428424123</v>
      </c>
      <c r="F130" s="132">
        <f>ROUND(2*E130,0)/2</f>
        <v>18003</v>
      </c>
      <c r="G130" s="132">
        <f>+C130-(C$7+F130*C$8)</f>
        <v>7.3145600035786629E-3</v>
      </c>
      <c r="I130" s="202">
        <f>G130</f>
        <v>7.3145600035786629E-3</v>
      </c>
      <c r="P130" s="199">
        <f>+D$11+D$12*F130+D$13*F130^2</f>
        <v>-6.4003926325902887E-3</v>
      </c>
      <c r="Q130" s="200">
        <f>+C130-15018.5</f>
        <v>31340.129000000001</v>
      </c>
      <c r="S130" s="132">
        <f>+(P130-G130)^2</f>
        <v>1.8809992581235769E-4</v>
      </c>
      <c r="T130" s="130">
        <v>0.1</v>
      </c>
      <c r="U130" s="43">
        <f>+T130*S130</f>
        <v>1.8809992581235769E-5</v>
      </c>
      <c r="V130" s="132">
        <f>+G130-P130</f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>+(C131-C$7)/C$8</f>
        <v>18047.00287518492</v>
      </c>
      <c r="F131" s="132">
        <f>ROUND(2*E131,0)/2</f>
        <v>18047</v>
      </c>
      <c r="G131" s="132">
        <f>+C131-(C$7+F131*C$8)</f>
        <v>9.8144000367028639E-4</v>
      </c>
      <c r="I131" s="202">
        <f>G131</f>
        <v>9.8144000367028639E-4</v>
      </c>
      <c r="P131" s="199">
        <f>+D$11+D$12*F131+D$13*F131^2</f>
        <v>-6.4444422400814702E-3</v>
      </c>
      <c r="Q131" s="200">
        <f>+C131-15018.5</f>
        <v>31355.142</v>
      </c>
      <c r="S131" s="132">
        <f>+(P131-G131)^2</f>
        <v>5.5143727098067624E-5</v>
      </c>
      <c r="T131" s="130">
        <v>0.1</v>
      </c>
      <c r="U131" s="43">
        <f>+T131*S131</f>
        <v>5.5143727098067626E-6</v>
      </c>
      <c r="V131" s="132">
        <f>+G131-P131</f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>+(C132-C$7)/C$8</f>
        <v>18153.005983796978</v>
      </c>
      <c r="F132" s="132">
        <f>ROUND(2*E132,0)/2</f>
        <v>18153</v>
      </c>
      <c r="G132" s="132">
        <f>+C132-(C$7+F132*C$8)</f>
        <v>2.0425600014277734E-3</v>
      </c>
      <c r="I132" s="132">
        <f>G132</f>
        <v>2.0425600014277734E-3</v>
      </c>
      <c r="P132" s="199">
        <f>+D$11+D$12*F132+D$13*F132^2</f>
        <v>-6.5504592032688078E-3</v>
      </c>
      <c r="Q132" s="200">
        <f>+C132-15018.5</f>
        <v>31391.326000000001</v>
      </c>
      <c r="S132" s="132">
        <f>+(P132-G132)^2</f>
        <v>7.3839979052284268E-5</v>
      </c>
      <c r="T132" s="130">
        <v>0.1</v>
      </c>
      <c r="U132" s="43">
        <f>+T132*S132</f>
        <v>7.3839979052284273E-6</v>
      </c>
      <c r="V132" s="132">
        <f>+G132-P132</f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>+(C133-C$7)/C$8</f>
        <v>18164.035767787813</v>
      </c>
      <c r="F133" s="132">
        <f>ROUND(2*E133,0)/2</f>
        <v>18164</v>
      </c>
      <c r="G133" s="132">
        <f>+C133-(C$7+F133*C$8)</f>
        <v>1.2209280001115985E-2</v>
      </c>
      <c r="I133" s="132">
        <f>G133</f>
        <v>1.2209280001115985E-2</v>
      </c>
      <c r="P133" s="199">
        <f>+D$11+D$12*F133+D$13*F133^2</f>
        <v>-6.5614526631967811E-3</v>
      </c>
      <c r="Q133" s="200">
        <f>+C133-15018.5</f>
        <v>31395.091</v>
      </c>
      <c r="S133" s="132">
        <f>+(P133-G133)^2</f>
        <v>3.5234040475509823E-4</v>
      </c>
      <c r="T133" s="130">
        <v>0.1</v>
      </c>
      <c r="U133" s="43">
        <f>+T133*S133</f>
        <v>3.5234040475509827E-5</v>
      </c>
      <c r="V133" s="132">
        <f>+G133-P133</f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>+(C134-C$7)/C$8</f>
        <v>18171.969009500208</v>
      </c>
      <c r="F134" s="132">
        <f>ROUND(2*E134,0)/2</f>
        <v>18172</v>
      </c>
      <c r="G134" s="132">
        <f>+C134-(C$7+F134*C$8)</f>
        <v>-1.0578559995337855E-2</v>
      </c>
      <c r="I134" s="202">
        <f>G134</f>
        <v>-1.0578559995337855E-2</v>
      </c>
      <c r="P134" s="199">
        <f>+D$11+D$12*F134+D$13*F134^2</f>
        <v>-6.5694469264690122E-3</v>
      </c>
      <c r="Q134" s="200">
        <f>+C134-15018.5</f>
        <v>31397.798999999999</v>
      </c>
      <c r="S134" s="132">
        <f>+(P134-G134)^2</f>
        <v>1.6072987598974952E-5</v>
      </c>
      <c r="T134" s="130">
        <v>0.1</v>
      </c>
      <c r="U134" s="43">
        <f>+T134*S134</f>
        <v>1.6072987598974953E-6</v>
      </c>
      <c r="V134" s="132">
        <f>+G134-P134</f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>+(C135-C$7)/C$8</f>
        <v>18336.996842640121</v>
      </c>
      <c r="F135" s="132">
        <f>ROUND(2*E135,0)/2</f>
        <v>18337</v>
      </c>
      <c r="G135" s="132">
        <f>+C135-(C$7+F135*C$8)</f>
        <v>-1.0777599964058027E-3</v>
      </c>
      <c r="I135" s="132">
        <f>G135</f>
        <v>-1.0777599964058027E-3</v>
      </c>
      <c r="P135" s="199">
        <f>+D$11+D$12*F135+D$13*F135^2</f>
        <v>-6.7341445077815764E-3</v>
      </c>
      <c r="Q135" s="200">
        <f>+C135-15018.5</f>
        <v>31454.131000000001</v>
      </c>
      <c r="S135" s="132">
        <f>+(P135-G135)^2</f>
        <v>3.1994685740531754E-5</v>
      </c>
      <c r="T135" s="130">
        <v>0.1</v>
      </c>
      <c r="U135" s="43">
        <f>+T135*S135</f>
        <v>3.1994685740531756E-6</v>
      </c>
      <c r="V135" s="132">
        <f>+G135-P135</f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>+(C136-C$7)/C$8</f>
        <v>19112.512233832127</v>
      </c>
      <c r="F136" s="132">
        <f>ROUND(2*E136,0)/2</f>
        <v>19112.5</v>
      </c>
      <c r="G136" s="132">
        <f>+C136-(C$7+F136*C$8)</f>
        <v>4.1760000021895394E-3</v>
      </c>
      <c r="I136" s="202">
        <f>G136</f>
        <v>4.1760000021895394E-3</v>
      </c>
      <c r="P136" s="199">
        <f>+D$11+D$12*F136+D$13*F136^2</f>
        <v>-7.5035192059175141E-3</v>
      </c>
      <c r="Q136" s="200">
        <f>+C136-15018.5</f>
        <v>31718.851999999999</v>
      </c>
      <c r="S136" s="132">
        <f>+(P136-G136)^2</f>
        <v>1.3641116893254161E-4</v>
      </c>
      <c r="T136" s="130">
        <v>0.1</v>
      </c>
      <c r="U136" s="43">
        <f>+T136*S136</f>
        <v>1.3641116893254162E-5</v>
      </c>
      <c r="V136" s="132">
        <f>+G136-P136</f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>+(C137-C$7)/C$8</f>
        <v>19127.016473019019</v>
      </c>
      <c r="F137" s="132">
        <f>ROUND(2*E137,0)/2</f>
        <v>19127</v>
      </c>
      <c r="G137" s="132">
        <f>+C137-(C$7+F137*C$8)</f>
        <v>5.6230400005006231E-3</v>
      </c>
      <c r="I137" s="202">
        <f>G137</f>
        <v>5.6230400005006231E-3</v>
      </c>
      <c r="P137" s="199">
        <f>+D$11+D$12*F137+D$13*F137^2</f>
        <v>-7.5178307992855202E-3</v>
      </c>
      <c r="Q137" s="200">
        <f>+C137-15018.5</f>
        <v>31723.803</v>
      </c>
      <c r="S137" s="132">
        <f>+(P137-G137)^2</f>
        <v>1.7268248537667208E-4</v>
      </c>
      <c r="T137" s="130">
        <v>0.1</v>
      </c>
      <c r="U137" s="43">
        <f>+T137*S137</f>
        <v>1.7268248537667207E-5</v>
      </c>
      <c r="V137" s="132">
        <f>+G137-P137</f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>+(C138-C$7)/C$8</f>
        <v>19169.489197666859</v>
      </c>
      <c r="F138" s="132">
        <f>ROUND(2*E138,0)/2</f>
        <v>19169.5</v>
      </c>
      <c r="G138" s="132">
        <f>+C138-(C$7+F138*C$8)</f>
        <v>-3.6873599965474568E-3</v>
      </c>
      <c r="I138" s="132">
        <f>G138</f>
        <v>-3.6873599965474568E-3</v>
      </c>
      <c r="P138" s="199">
        <f>+D$11+D$12*F138+D$13*F138^2</f>
        <v>-7.5597629492318401E-3</v>
      </c>
      <c r="Q138" s="200">
        <f>+C138-15018.5</f>
        <v>31738.300999999999</v>
      </c>
      <c r="S138" s="132">
        <f>+(P138-G138)^2</f>
        <v>1.4995504627958729E-5</v>
      </c>
      <c r="T138" s="130">
        <v>0.1</v>
      </c>
      <c r="U138" s="43">
        <f>+T138*S138</f>
        <v>1.4995504627958731E-6</v>
      </c>
      <c r="V138" s="132">
        <f>+G138-P138</f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>+(C139-C$7)/C$8</f>
        <v>19188.502025847603</v>
      </c>
      <c r="F139" s="132">
        <f>ROUND(2*E139,0)/2</f>
        <v>19188.5</v>
      </c>
      <c r="G139" s="132">
        <f>+C139-(C$7+F139*C$8)</f>
        <v>6.9151999923633412E-4</v>
      </c>
      <c r="I139" s="202">
        <f>G139</f>
        <v>6.9151999923633412E-4</v>
      </c>
      <c r="P139" s="199">
        <f>+D$11+D$12*F139+D$13*F139^2</f>
        <v>-7.5785015507083137E-3</v>
      </c>
      <c r="Q139" s="200">
        <f>+C139-15018.5</f>
        <v>31744.790999999997</v>
      </c>
      <c r="S139" s="132">
        <f>+(P139-G139)^2</f>
        <v>6.8393256436548869E-5</v>
      </c>
      <c r="T139" s="130">
        <v>0.1</v>
      </c>
      <c r="U139" s="43">
        <f>+T139*S139</f>
        <v>6.8393256436548876E-6</v>
      </c>
      <c r="V139" s="132">
        <f>+G139-P139</f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>+(C140-C$7)/C$8</f>
        <v>19207.002181465705</v>
      </c>
      <c r="F140" s="132">
        <f>ROUND(2*E140,0)/2</f>
        <v>19207</v>
      </c>
      <c r="G140" s="132">
        <f>+C140-(C$7+F140*C$8)</f>
        <v>7.4464000499574468E-4</v>
      </c>
      <c r="I140" s="132">
        <f>G140</f>
        <v>7.4464000499574468E-4</v>
      </c>
      <c r="P140" s="199">
        <f>+D$11+D$12*F140+D$13*F140^2</f>
        <v>-7.5967425568085837E-3</v>
      </c>
      <c r="Q140" s="200">
        <f>+C140-15018.5</f>
        <v>31751.106</v>
      </c>
      <c r="S140" s="132">
        <f>+(P140-G140)^2</f>
        <v>6.9578663042373342E-5</v>
      </c>
      <c r="T140" s="130">
        <v>0.1</v>
      </c>
      <c r="U140" s="43">
        <f>+T140*S140</f>
        <v>6.9578663042373349E-6</v>
      </c>
      <c r="V140" s="132">
        <f>+G140-P140</f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>+(C141-C$7)/C$8</f>
        <v>19209.005998796314</v>
      </c>
      <c r="F141" s="132">
        <f>ROUND(2*E141,0)/2</f>
        <v>19209</v>
      </c>
      <c r="G141" s="132">
        <f>+C141-(C$7+F141*C$8)</f>
        <v>2.0476800054893829E-3</v>
      </c>
      <c r="I141" s="202">
        <f>G141</f>
        <v>2.0476800054893829E-3</v>
      </c>
      <c r="P141" s="199">
        <f>+D$11+D$12*F141+D$13*F141^2</f>
        <v>-7.5987142930418767E-3</v>
      </c>
      <c r="Q141" s="200">
        <f>+C141-15018.5</f>
        <v>31751.79</v>
      </c>
      <c r="S141" s="132">
        <f>+(P141-G141)^2</f>
        <v>9.3052922962736392E-5</v>
      </c>
      <c r="T141" s="130">
        <v>0.1</v>
      </c>
      <c r="U141" s="43">
        <f>+T141*S141</f>
        <v>9.3052922962736396E-6</v>
      </c>
      <c r="V141" s="132">
        <f>+G141-P141</f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>+(C142-C$7)/C$8</f>
        <v>19209.011857911319</v>
      </c>
      <c r="F142" s="132">
        <f>ROUND(2*E142,0)/2</f>
        <v>19209</v>
      </c>
      <c r="G142" s="132">
        <f>+C142-(C$7+F142*C$8)</f>
        <v>4.0476800058968365E-3</v>
      </c>
      <c r="I142" s="202">
        <f>G142</f>
        <v>4.0476800058968365E-3</v>
      </c>
      <c r="P142" s="199">
        <f>+D$11+D$12*F142+D$13*F142^2</f>
        <v>-7.5987142930418767E-3</v>
      </c>
      <c r="Q142" s="200">
        <f>+C142-15018.5</f>
        <v>31751.792000000001</v>
      </c>
      <c r="S142" s="132">
        <f>+(P142-G142)^2</f>
        <v>1.3563850016635217E-4</v>
      </c>
      <c r="T142" s="130">
        <v>0.1</v>
      </c>
      <c r="U142" s="43">
        <f>+T142*S142</f>
        <v>1.3563850016635218E-5</v>
      </c>
      <c r="V142" s="132">
        <f>+G142-P142</f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>+(C143-C$7)/C$8</f>
        <v>19218.01145855404</v>
      </c>
      <c r="F143" s="132">
        <f>ROUND(2*E143,0)/2</f>
        <v>19218</v>
      </c>
      <c r="G143" s="132">
        <f>+C143-(C$7+F143*C$8)</f>
        <v>3.9113600068958476E-3</v>
      </c>
      <c r="I143" s="202">
        <f>G143</f>
        <v>3.9113600068958476E-3</v>
      </c>
      <c r="P143" s="199">
        <f>+D$11+D$12*F143+D$13*F143^2</f>
        <v>-7.607586467599169E-3</v>
      </c>
      <c r="Q143" s="200">
        <f>+C143-15018.5</f>
        <v>31754.864000000001</v>
      </c>
      <c r="S143" s="132">
        <f>+(P143-G143)^2</f>
        <v>1.3268612788228118E-4</v>
      </c>
      <c r="T143" s="130">
        <v>0.1</v>
      </c>
      <c r="U143" s="43">
        <f>+T143*S143</f>
        <v>1.3268612788228118E-5</v>
      </c>
      <c r="V143" s="132">
        <f>+G143-P143</f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>+(C144-C$7)/C$8</f>
        <v>19339.008042455618</v>
      </c>
      <c r="F144" s="132">
        <f>ROUND(2*E144,0)/2</f>
        <v>19339</v>
      </c>
      <c r="G144" s="132">
        <f>+C144-(C$7+F144*C$8)</f>
        <v>2.7452799986349419E-3</v>
      </c>
      <c r="I144" s="132">
        <f>G144</f>
        <v>2.7452799986349419E-3</v>
      </c>
      <c r="P144" s="199">
        <f>+D$11+D$12*F144+D$13*F144^2</f>
        <v>-7.7267664761687341E-3</v>
      </c>
      <c r="Q144" s="200">
        <f>+C144-15018.5</f>
        <v>31796.165999999997</v>
      </c>
      <c r="S144" s="132">
        <f>+(P144-G144)^2</f>
        <v>1.0966375737044809E-4</v>
      </c>
      <c r="T144" s="130">
        <v>0.1</v>
      </c>
      <c r="U144" s="43">
        <f>+T144*S144</f>
        <v>1.096637573704481E-5</v>
      </c>
      <c r="V144" s="132">
        <f>+G144-P144</f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>+(C145-C$7)/C$8</f>
        <v>19358.515965854014</v>
      </c>
      <c r="F145" s="132">
        <f>ROUND(2*E145,0)/2</f>
        <v>19358.5</v>
      </c>
      <c r="G145" s="132">
        <f>+C145-(C$7+F145*C$8)</f>
        <v>5.4499199977726676E-3</v>
      </c>
      <c r="I145" s="202">
        <f>G145</f>
        <v>5.4499199977726676E-3</v>
      </c>
      <c r="P145" s="199">
        <f>+D$11+D$12*F145+D$13*F145^2</f>
        <v>-7.7459555019678134E-3</v>
      </c>
      <c r="Q145" s="200">
        <f>+C145-15018.5</f>
        <v>31802.824999999997</v>
      </c>
      <c r="S145" s="132">
        <f>+(P145-G145)^2</f>
        <v>1.7413113020465107E-4</v>
      </c>
      <c r="T145" s="130">
        <v>0.1</v>
      </c>
      <c r="U145" s="43">
        <f>+T145*S145</f>
        <v>1.7413113020465109E-5</v>
      </c>
      <c r="V145" s="132">
        <f>+G145-P145</f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>+(C146-C$7)/C$8</f>
        <v>19370.01154948751</v>
      </c>
      <c r="F146" s="132">
        <f>ROUND(2*E146,0)/2</f>
        <v>19370</v>
      </c>
      <c r="G146" s="132">
        <f>+C146-(C$7+F146*C$8)</f>
        <v>3.9424000060535036E-3</v>
      </c>
      <c r="I146" s="202">
        <f>G146</f>
        <v>3.9424000060535036E-3</v>
      </c>
      <c r="P146" s="199">
        <f>+D$11+D$12*F146+D$13*F146^2</f>
        <v>-7.7572698077082256E-3</v>
      </c>
      <c r="Q146" s="200">
        <f>+C146-15018.5</f>
        <v>31806.749000000003</v>
      </c>
      <c r="S146" s="132">
        <f>+(P146-G146)^2</f>
        <v>1.3688227375104742E-4</v>
      </c>
      <c r="T146" s="130">
        <v>0.1</v>
      </c>
      <c r="U146" s="43">
        <f>+T146*S146</f>
        <v>1.3688227375104742E-5</v>
      </c>
      <c r="V146" s="132">
        <f>+G146-P146</f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>+(C147-C$7)/C$8</f>
        <v>19464.984874108712</v>
      </c>
      <c r="F147" s="132">
        <f>ROUND(2*E147,0)/2</f>
        <v>19465</v>
      </c>
      <c r="G147" s="132">
        <f>+C147-(C$7+F147*C$8)</f>
        <v>-5.1632000031531788E-3</v>
      </c>
      <c r="I147" s="132">
        <f>G147</f>
        <v>-5.1632000031531788E-3</v>
      </c>
      <c r="P147" s="199">
        <f>+D$11+D$12*F147+D$13*F147^2</f>
        <v>-7.8506705596498184E-3</v>
      </c>
      <c r="Q147" s="200">
        <f>+C147-15018.5</f>
        <v>31839.167999999998</v>
      </c>
      <c r="S147" s="132">
        <f>+(P147-G147)^2</f>
        <v>7.2224979920363574E-6</v>
      </c>
      <c r="T147" s="130">
        <v>0.1</v>
      </c>
      <c r="U147" s="43">
        <f>+T147*S147</f>
        <v>7.2224979920363578E-7</v>
      </c>
      <c r="V147" s="132">
        <f>+G147-P147</f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>+(C148-C$7)/C$8</f>
        <v>20287.487438057444</v>
      </c>
      <c r="F148" s="132">
        <f>ROUND(2*E148,0)/2</f>
        <v>20287.5</v>
      </c>
      <c r="G148" s="132">
        <f>+C148-(C$7+F148*C$8)</f>
        <v>-4.2879999964497983E-3</v>
      </c>
      <c r="I148" s="202">
        <f>G148</f>
        <v>-4.2879999964497983E-3</v>
      </c>
      <c r="N148" s="132"/>
      <c r="P148" s="199">
        <f>+D$11+D$12*F148+D$13*F148^2</f>
        <v>-8.6544574242496137E-3</v>
      </c>
      <c r="Q148" s="200">
        <f>+C148-15018.5</f>
        <v>32119.928</v>
      </c>
      <c r="S148" s="132">
        <f>+(P148-G148)^2</f>
        <v>1.9065950468788179E-5</v>
      </c>
      <c r="T148" s="130">
        <v>0.1</v>
      </c>
      <c r="U148" s="43">
        <f>+T148*S148</f>
        <v>1.906595046878818E-6</v>
      </c>
      <c r="V148" s="132">
        <f>+G148-P148</f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>+(C149-C$7)/C$8</f>
        <v>20331.495250835742</v>
      </c>
      <c r="F149" s="132">
        <f>ROUND(2*E149,0)/2</f>
        <v>20331.5</v>
      </c>
      <c r="G149" s="132">
        <f>+C149-(C$7+F149*C$8)</f>
        <v>-1.6211199981626123E-3</v>
      </c>
      <c r="I149" s="202">
        <f>G149</f>
        <v>-1.6211199981626123E-3</v>
      </c>
      <c r="N149" s="132"/>
      <c r="P149" s="199">
        <f>+D$11+D$12*F149+D$13*F149^2</f>
        <v>-8.697210466259344E-3</v>
      </c>
      <c r="Q149" s="200">
        <f>+C149-15018.5</f>
        <v>32134.949999999997</v>
      </c>
      <c r="S149" s="132">
        <f>+(P149-G149)^2</f>
        <v>5.0071056312689424E-5</v>
      </c>
      <c r="T149" s="130">
        <v>0.1</v>
      </c>
      <c r="U149" s="43">
        <f>+T149*S149</f>
        <v>5.0071056312689428E-6</v>
      </c>
      <c r="V149" s="132">
        <f>+G149-P149</f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>+(C150-C$7)/C$8</f>
        <v>20348.533557260915</v>
      </c>
      <c r="F150" s="132">
        <f>ROUND(2*E150,0)/2</f>
        <v>20348.5</v>
      </c>
      <c r="G150" s="132">
        <f>+C150-(C$7+F150*C$8)</f>
        <v>1.1454720006440766E-2</v>
      </c>
      <c r="I150" s="202">
        <f>G150</f>
        <v>1.1454720006440766E-2</v>
      </c>
      <c r="J150" s="132"/>
      <c r="P150" s="199">
        <f>+D$11+D$12*F150+D$13*F150^2</f>
        <v>-8.7137219989879E-3</v>
      </c>
      <c r="Q150" s="200">
        <f>+C150-15018.5</f>
        <v>32140.766000000003</v>
      </c>
      <c r="S150" s="132">
        <f>+(P150-G150)^2</f>
        <v>4.067660529263395E-4</v>
      </c>
      <c r="T150" s="130">
        <v>0.1</v>
      </c>
      <c r="U150" s="43">
        <f>+T150*S150</f>
        <v>4.0676605292633955E-5</v>
      </c>
      <c r="V150" s="132">
        <f>+G150-P150</f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>+(C151-C$7)/C$8</f>
        <v>20392.515004021712</v>
      </c>
      <c r="F151" s="132">
        <f>ROUND(2*E151,0)/2</f>
        <v>20392.5</v>
      </c>
      <c r="G151" s="132">
        <f>+C151-(C$7+F151*C$8)</f>
        <v>5.1216000065323897E-3</v>
      </c>
      <c r="I151" s="202">
        <f>G151</f>
        <v>5.1216000065323897E-3</v>
      </c>
      <c r="J151" s="132"/>
      <c r="P151" s="199">
        <f>+D$11+D$12*F151+D$13*F151^2</f>
        <v>-8.7564404205142145E-3</v>
      </c>
      <c r="Q151" s="200">
        <f>+C151-15018.5</f>
        <v>32155.779000000002</v>
      </c>
      <c r="S151" s="132">
        <f>+(P151-G151)^2</f>
        <v>1.9260000609473989E-4</v>
      </c>
      <c r="T151" s="130">
        <v>0.1</v>
      </c>
      <c r="U151" s="43">
        <f>+T151*S151</f>
        <v>1.9260000609473991E-5</v>
      </c>
      <c r="V151" s="132">
        <f>+G151-P151</f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>+(C152-C$7)/C$8</f>
        <v>20398.535244686034</v>
      </c>
      <c r="F152" s="132">
        <f>ROUND(2*E152,0)/2</f>
        <v>20398.5</v>
      </c>
      <c r="G152" s="132">
        <f>+C152-(C$7+F152*C$8)</f>
        <v>1.2030720004986506E-2</v>
      </c>
      <c r="I152" s="202">
        <f>G152</f>
        <v>1.2030720004986506E-2</v>
      </c>
      <c r="J152" s="132"/>
      <c r="P152" s="199">
        <f>+D$11+D$12*F152+D$13*F152^2</f>
        <v>-8.7622637249874322E-3</v>
      </c>
      <c r="Q152" s="200">
        <f>+C152-15018.5</f>
        <v>32157.834000000003</v>
      </c>
      <c r="S152" s="132">
        <f>+(P152-G152)^2</f>
        <v>4.3234817239496082E-4</v>
      </c>
      <c r="T152" s="130">
        <v>0.1</v>
      </c>
      <c r="U152" s="43">
        <f>+T152*S152</f>
        <v>4.3234817239496087E-5</v>
      </c>
      <c r="V152" s="132">
        <f>+G152-P152</f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>+(C153-C$7)/C$8</f>
        <v>20483.515848671716</v>
      </c>
      <c r="F153" s="132">
        <f>ROUND(2*E153,0)/2</f>
        <v>20483.5</v>
      </c>
      <c r="G153" s="132">
        <f>+C153-(C$7+F153*C$8)</f>
        <v>5.4099199987831526E-3</v>
      </c>
      <c r="I153" s="202">
        <f>G153</f>
        <v>5.4099199987831526E-3</v>
      </c>
      <c r="J153" s="132"/>
      <c r="P153" s="199">
        <f>+D$11+D$12*F153+D$13*F153^2</f>
        <v>-8.8447106520988528E-3</v>
      </c>
      <c r="Q153" s="200">
        <f>+C153-15018.5</f>
        <v>32186.841999999997</v>
      </c>
      <c r="S153" s="132">
        <f>+(P153-G153)^2</f>
        <v>2.0319449499306473E-4</v>
      </c>
      <c r="T153" s="130">
        <v>0.1</v>
      </c>
      <c r="U153" s="43">
        <f>+T153*S153</f>
        <v>2.0319449499306476E-5</v>
      </c>
      <c r="V153" s="132">
        <f>+G153-P153</f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>+(C154-C$7)/C$8</f>
        <v>20504.995364268216</v>
      </c>
      <c r="F154" s="132">
        <f>ROUND(2*E154,0)/2</f>
        <v>20505</v>
      </c>
      <c r="G154" s="132">
        <f>+C154-(C$7+F154*C$8)</f>
        <v>-1.5824000001884997E-3</v>
      </c>
      <c r="I154" s="132">
        <f>G154</f>
        <v>-1.5824000001884997E-3</v>
      </c>
      <c r="P154" s="199">
        <f>+D$11+D$12*F154+D$13*F154^2</f>
        <v>-8.8655501072806946E-3</v>
      </c>
      <c r="Q154" s="200">
        <f>+C154-15018.5</f>
        <v>32194.173999999999</v>
      </c>
      <c r="S154" s="132">
        <f>+(P154-G154)^2</f>
        <v>5.3044275482437049E-5</v>
      </c>
      <c r="T154" s="130">
        <v>0.1</v>
      </c>
      <c r="U154" s="43">
        <f>+T154*S154</f>
        <v>5.3044275482437049E-6</v>
      </c>
      <c r="V154" s="132">
        <f>+G154-P154</f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>+(C155-C$7)/C$8</f>
        <v>21160.990668539096</v>
      </c>
      <c r="F155" s="132">
        <f>ROUND(2*E155,0)/2</f>
        <v>21161</v>
      </c>
      <c r="G155" s="132">
        <f>+C155-(C$7+F155*C$8)</f>
        <v>-3.1852799947955646E-3</v>
      </c>
      <c r="I155" s="202">
        <f>G155</f>
        <v>-3.1852799947955646E-3</v>
      </c>
      <c r="N155" s="132"/>
      <c r="P155" s="199">
        <f>+D$11+D$12*F155+D$13*F155^2</f>
        <v>-9.4985294296085331E-3</v>
      </c>
      <c r="Q155" s="200">
        <f>+C155-15018.5</f>
        <v>32418.097000000002</v>
      </c>
      <c r="S155" s="132">
        <f>+(P155-G155)^2</f>
        <v>3.9857118426166268E-5</v>
      </c>
      <c r="T155" s="130">
        <v>0.1</v>
      </c>
      <c r="U155" s="43">
        <f>+T155*S155</f>
        <v>3.9857118426166266E-6</v>
      </c>
      <c r="V155" s="132">
        <f>+G155-P155</f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>+(C156-C$7)/C$8</f>
        <v>21256.989338285628</v>
      </c>
      <c r="F156" s="132">
        <f>ROUND(2*E156,0)/2</f>
        <v>21257</v>
      </c>
      <c r="G156" s="132">
        <f>+C156-(C$7+F156*C$8)</f>
        <v>-3.6393599948496558E-3</v>
      </c>
      <c r="I156" s="202">
        <f>G156</f>
        <v>-3.6393599948496558E-3</v>
      </c>
      <c r="N156" s="132"/>
      <c r="P156" s="199">
        <f>+D$11+D$12*F156+D$13*F156^2</f>
        <v>-9.5906949534628055E-3</v>
      </c>
      <c r="Q156" s="200">
        <f>+C156-15018.5</f>
        <v>32450.866000000002</v>
      </c>
      <c r="S156" s="132">
        <f>+(P156-G156)^2</f>
        <v>3.5418387789610982E-5</v>
      </c>
      <c r="T156" s="130">
        <v>0.1</v>
      </c>
      <c r="U156" s="43">
        <f>+T156*S156</f>
        <v>3.5418387789610982E-6</v>
      </c>
      <c r="V156" s="132">
        <f>+G156-P156</f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>+(C157-C$7)/C$8</f>
        <v>21259.989205166527</v>
      </c>
      <c r="F157" s="132">
        <f>ROUND(2*E157,0)/2</f>
        <v>21260</v>
      </c>
      <c r="G157" s="132">
        <f>+C157-(C$7+F157*C$8)</f>
        <v>-3.6848000017926097E-3</v>
      </c>
      <c r="I157" s="202">
        <f>G157</f>
        <v>-3.6848000017926097E-3</v>
      </c>
      <c r="N157" s="132"/>
      <c r="P157" s="199">
        <f>+D$11+D$12*F157+D$13*F157^2</f>
        <v>-9.593573210605685E-3</v>
      </c>
      <c r="Q157" s="200">
        <f>+C157-15018.5</f>
        <v>32451.89</v>
      </c>
      <c r="S157" s="132">
        <f>+(P157-G157)^2</f>
        <v>3.4913600833187168E-5</v>
      </c>
      <c r="T157" s="130">
        <v>0.1</v>
      </c>
      <c r="U157" s="43">
        <f>+T157*S157</f>
        <v>3.4913600833187168E-6</v>
      </c>
      <c r="V157" s="132">
        <f>+G157-P157</f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>+(C158-C$7)/C$8</f>
        <v>21292.519011656361</v>
      </c>
      <c r="F158" s="132">
        <f>ROUND(2*E158,0)/2</f>
        <v>21292.5</v>
      </c>
      <c r="G158" s="132">
        <f>+C158-(C$7+F158*C$8)</f>
        <v>6.4896000039880164E-3</v>
      </c>
      <c r="I158" s="202">
        <f>G158</f>
        <v>6.4896000039880164E-3</v>
      </c>
      <c r="J158" s="132"/>
      <c r="P158" s="199">
        <f>+D$11+D$12*F158+D$13*F158^2</f>
        <v>-9.6247468886359027E-3</v>
      </c>
      <c r="Q158" s="200">
        <f>+C158-15018.5</f>
        <v>32462.993999999999</v>
      </c>
      <c r="S158" s="132">
        <f>+(P158-G158)^2</f>
        <v>2.5967217577581823E-4</v>
      </c>
      <c r="T158" s="130">
        <v>0.1</v>
      </c>
      <c r="U158" s="43">
        <f>+T158*S158</f>
        <v>2.5967217577581823E-5</v>
      </c>
      <c r="V158" s="132">
        <f>+G158-P158</f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>+(C159-C$7)/C$8</f>
        <v>21435.505147115357</v>
      </c>
      <c r="F159" s="132">
        <f>ROUND(2*E159,0)/2</f>
        <v>21435.5</v>
      </c>
      <c r="G159" s="132">
        <f>+C159-(C$7+F159*C$8)</f>
        <v>1.7569600022397935E-3</v>
      </c>
      <c r="K159" s="132">
        <f>G159</f>
        <v>1.7569600022397935E-3</v>
      </c>
      <c r="O159" s="132">
        <f ca="1">+C$11+C$12*F159</f>
        <v>9.7200955161554012E-3</v>
      </c>
      <c r="P159" s="199">
        <f>+D$11+D$12*F159+D$13*F159^2</f>
        <v>-9.761749214114511E-3</v>
      </c>
      <c r="Q159" s="200">
        <f>+C159-15018.5</f>
        <v>32511.802100000001</v>
      </c>
      <c r="S159" s="132">
        <f>+(P159-G159)^2</f>
        <v>1.3268066201092561E-4</v>
      </c>
      <c r="T159" s="7">
        <v>1</v>
      </c>
      <c r="U159" s="43">
        <f>+T159*S159</f>
        <v>1.3268066201092561E-4</v>
      </c>
      <c r="V159" s="132">
        <f>+G159-P159</f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>+(C160-C$7)/C$8</f>
        <v>21462.984103517916</v>
      </c>
      <c r="F160" s="132">
        <f>ROUND(2*E160,0)/2</f>
        <v>21463</v>
      </c>
      <c r="G160" s="132">
        <f>+C160-(C$7+F160*C$8)</f>
        <v>-5.4262399935396388E-3</v>
      </c>
      <c r="I160" s="132">
        <f>G160</f>
        <v>-5.4262399935396388E-3</v>
      </c>
      <c r="P160" s="199">
        <f>+D$11+D$12*F160+D$13*F160^2</f>
        <v>-9.788065575452809E-3</v>
      </c>
      <c r="Q160" s="200">
        <f>+C160-15018.5</f>
        <v>32521.182000000001</v>
      </c>
      <c r="S160" s="132">
        <f>+(P160-G160)^2</f>
        <v>1.9025522407032165E-5</v>
      </c>
      <c r="T160" s="130">
        <v>0.1</v>
      </c>
      <c r="U160" s="43">
        <f>+T160*S160</f>
        <v>1.9025522407032167E-6</v>
      </c>
      <c r="V160" s="132">
        <f>+G160-P160</f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>+(C161-C$7)/C$8</f>
        <v>21517.503168609404</v>
      </c>
      <c r="F161" s="132">
        <f>ROUND(2*E161,0)/2</f>
        <v>21517.5</v>
      </c>
      <c r="G161" s="132">
        <f>+C161-(C$7+F161*C$8)</f>
        <v>1.0816000067279674E-3</v>
      </c>
      <c r="I161" s="202">
        <f>G161</f>
        <v>1.0816000067279674E-3</v>
      </c>
      <c r="K161" s="132"/>
      <c r="P161" s="199">
        <f>+D$11+D$12*F161+D$13*F161^2</f>
        <v>-9.8401909963769796E-3</v>
      </c>
      <c r="Q161" s="200">
        <f>+C161-15018.5</f>
        <v>32539.792000000001</v>
      </c>
      <c r="S161" s="132">
        <f>+(P161-G161)^2</f>
        <v>1.1928551871550416E-4</v>
      </c>
      <c r="T161" s="130">
        <v>0.1</v>
      </c>
      <c r="U161" s="43">
        <f>+T161*S161</f>
        <v>1.1928551871550416E-5</v>
      </c>
      <c r="V161" s="132">
        <f>+G161-P161</f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>+(C162-C$7)/C$8</f>
        <v>21684.511382619912</v>
      </c>
      <c r="F162" s="132">
        <f>ROUND(2*E162,0)/2</f>
        <v>21684.5</v>
      </c>
      <c r="G162" s="132">
        <f>+C162-(C$7+F162*C$8)</f>
        <v>3.8854400045238435E-3</v>
      </c>
      <c r="I162" s="202">
        <f>G162</f>
        <v>3.8854400045238435E-3</v>
      </c>
      <c r="K162" s="132"/>
      <c r="P162" s="199">
        <f>+D$11+D$12*F162+D$13*F162^2</f>
        <v>-9.9996761959966866E-3</v>
      </c>
      <c r="Q162" s="200">
        <f>+C162-15018.5</f>
        <v>32596.800000000003</v>
      </c>
      <c r="S162" s="132">
        <f>+(P162-G162)^2</f>
        <v>1.9279645190195768E-4</v>
      </c>
      <c r="T162" s="130">
        <v>0.1</v>
      </c>
      <c r="U162" s="43">
        <f>+T162*S162</f>
        <v>1.927964519019577E-5</v>
      </c>
      <c r="V162" s="132">
        <f>+G162-P162</f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>+(C163-C$7)/C$8</f>
        <v>22365.00071715569</v>
      </c>
      <c r="F163" s="132">
        <f>ROUND(2*E163,0)/2</f>
        <v>22365</v>
      </c>
      <c r="G163" s="132">
        <f>+C163-(C$7+F163*C$8)</f>
        <v>2.4480000138282776E-4</v>
      </c>
      <c r="I163" s="132">
        <f>G163</f>
        <v>2.4480000138282776E-4</v>
      </c>
      <c r="P163" s="199">
        <f>+D$11+D$12*F163+D$13*F163^2</f>
        <v>-1.0645834976066941E-2</v>
      </c>
      <c r="Q163" s="200">
        <f>+C163-15018.5</f>
        <v>32829.084000000003</v>
      </c>
      <c r="S163" s="132">
        <f>+(P163-G163)^2</f>
        <v>1.1860593021205232E-4</v>
      </c>
      <c r="T163" s="130">
        <v>0.1</v>
      </c>
      <c r="U163" s="43">
        <f>+T163*S163</f>
        <v>1.1860593021205233E-5</v>
      </c>
      <c r="V163" s="132">
        <f>+G163-P163</f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>+(C164-C$7)/C$8</f>
        <v>22369.978035349697</v>
      </c>
      <c r="F164" s="132">
        <f>ROUND(2*E164,0)/2</f>
        <v>22370</v>
      </c>
      <c r="G164" s="132">
        <f>+C164-(C$7+F164*C$8)</f>
        <v>-7.4975999959860928E-3</v>
      </c>
      <c r="I164" s="202">
        <f>G164</f>
        <v>-7.4975999959860928E-3</v>
      </c>
      <c r="N164" s="132"/>
      <c r="P164" s="199">
        <f>+D$11+D$12*F164+D$13*F164^2</f>
        <v>-1.0650560547243764E-2</v>
      </c>
      <c r="Q164" s="200">
        <f>+C164-15018.5</f>
        <v>32830.783000000003</v>
      </c>
      <c r="S164" s="132">
        <f>+(P164-G164)^2</f>
        <v>9.9411602377870777E-6</v>
      </c>
      <c r="T164" s="130">
        <v>0.1</v>
      </c>
      <c r="U164" s="43">
        <f>+T164*S164</f>
        <v>9.9411602377870781E-7</v>
      </c>
      <c r="V164" s="132">
        <f>+G164-P164</f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>+(C165-C$7)/C$8</f>
        <v>22460.97682930946</v>
      </c>
      <c r="F165" s="132">
        <f>ROUND(2*E165,0)/2</f>
        <v>22461</v>
      </c>
      <c r="G165" s="132">
        <f>+C165-(C$7+F165*C$8)</f>
        <v>-7.9092799933278002E-3</v>
      </c>
      <c r="J165" s="43">
        <f>G165</f>
        <v>-7.9092799933278002E-3</v>
      </c>
      <c r="N165" s="132"/>
      <c r="O165" s="132">
        <f ca="1">+C$11+C$12*F165</f>
        <v>8.0970418914363754E-3</v>
      </c>
      <c r="P165" s="199">
        <f>+D$11+D$12*F165+D$13*F165^2</f>
        <v>-1.0736509600533958E-2</v>
      </c>
      <c r="Q165" s="200">
        <f>+C165-15018.5</f>
        <v>32861.845300000001</v>
      </c>
      <c r="S165" s="132">
        <f>+(P165-G165)^2</f>
        <v>7.9932272518630841E-6</v>
      </c>
      <c r="T165" s="7">
        <v>1</v>
      </c>
      <c r="U165" s="43">
        <f>+T165*S165</f>
        <v>7.9932272518630841E-6</v>
      </c>
      <c r="V165" s="132">
        <f>+G165-P165</f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>+(C166-C$7)/C$8</f>
        <v>22460.97770817671</v>
      </c>
      <c r="F166" s="132">
        <f>ROUND(2*E166,0)/2</f>
        <v>22461</v>
      </c>
      <c r="G166" s="132">
        <f>+C166-(C$7+F166*C$8)</f>
        <v>-7.60927999363048E-3</v>
      </c>
      <c r="K166" s="202">
        <f>G166</f>
        <v>-7.60927999363048E-3</v>
      </c>
      <c r="N166" s="132"/>
      <c r="O166" s="132">
        <f ca="1">+C$11+C$12*F166</f>
        <v>8.0970418914363754E-3</v>
      </c>
      <c r="P166" s="199">
        <f>+D$11+D$12*F166+D$13*F166^2</f>
        <v>-1.0736509600533958E-2</v>
      </c>
      <c r="Q166" s="200">
        <f>+C166-15018.5</f>
        <v>32861.845600000001</v>
      </c>
      <c r="S166" s="132">
        <f>+(P166-G166)^2</f>
        <v>9.7795650142936789E-6</v>
      </c>
      <c r="T166" s="7">
        <v>1</v>
      </c>
      <c r="U166" s="43">
        <f>+T166*S166</f>
        <v>9.7795650142936789E-6</v>
      </c>
      <c r="V166" s="132">
        <f>+G166-P166</f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>+(C167-C$7)/C$8</f>
        <v>22460.978587043959</v>
      </c>
      <c r="F167" s="132">
        <f>ROUND(2*E167,0)/2</f>
        <v>22461</v>
      </c>
      <c r="G167" s="132">
        <f>+C167-(C$7+F167*C$8)</f>
        <v>-7.3092799939331599E-3</v>
      </c>
      <c r="J167" s="43">
        <f>G167</f>
        <v>-7.3092799939331599E-3</v>
      </c>
      <c r="N167" s="132"/>
      <c r="O167" s="132">
        <f ca="1">+C$11+C$12*F167</f>
        <v>8.0970418914363754E-3</v>
      </c>
      <c r="P167" s="199">
        <f>+D$11+D$12*F167+D$13*F167^2</f>
        <v>-1.0736509600533958E-2</v>
      </c>
      <c r="Q167" s="200">
        <f>+C167-15018.5</f>
        <v>32861.8459</v>
      </c>
      <c r="S167" s="132">
        <f>+(P167-G167)^2</f>
        <v>1.1745902776361059E-5</v>
      </c>
      <c r="T167" s="7">
        <v>1</v>
      </c>
      <c r="U167" s="43">
        <f>+T167*S167</f>
        <v>1.1745902776361059E-5</v>
      </c>
      <c r="V167" s="132">
        <f>+G167-P167</f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>+(C168-C$7)/C$8</f>
        <v>22576.453248012123</v>
      </c>
      <c r="F168" s="132">
        <f>ROUND(2*E168,0)/2</f>
        <v>22576.5</v>
      </c>
      <c r="G168" s="132">
        <f>+C168-(C$7+F168*C$8)</f>
        <v>-1.5958719995978754E-2</v>
      </c>
      <c r="I168" s="132">
        <f>G168</f>
        <v>-1.5958719995978754E-2</v>
      </c>
      <c r="P168" s="199">
        <f>+D$11+D$12*F168+D$13*F168^2</f>
        <v>-1.0845444960066026E-2</v>
      </c>
      <c r="Q168" s="200">
        <f>+C168-15018.5</f>
        <v>32901.262999999999</v>
      </c>
      <c r="S168" s="132">
        <f>+(P168-G168)^2</f>
        <v>2.6145581592888312E-5</v>
      </c>
      <c r="T168" s="130">
        <v>0.1</v>
      </c>
      <c r="U168" s="43">
        <f>+T168*S168</f>
        <v>2.6145581592888313E-6</v>
      </c>
      <c r="V168" s="132">
        <f>+G168-P168</f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>+(C169-C$7)/C$8</f>
        <v>22666.982433904504</v>
      </c>
      <c r="F169" s="132">
        <f>ROUND(2*E169,0)/2</f>
        <v>22667</v>
      </c>
      <c r="G169" s="132">
        <f>+C169-(C$7+F169*C$8)</f>
        <v>-5.9961599981761537E-3</v>
      </c>
      <c r="I169" s="132">
        <f>G169</f>
        <v>-5.9961599981761537E-3</v>
      </c>
      <c r="P169" s="199">
        <f>+D$11+D$12*F169+D$13*F169^2</f>
        <v>-1.0930681000922147E-2</v>
      </c>
      <c r="Q169" s="200">
        <f>+C169-15018.5</f>
        <v>32932.165000000001</v>
      </c>
      <c r="S169" s="132">
        <f>+(P169-G169)^2</f>
        <v>2.4349497526541324E-5</v>
      </c>
      <c r="T169" s="130">
        <v>0.1</v>
      </c>
      <c r="U169" s="43">
        <f>+T169*S169</f>
        <v>2.4349497526541324E-6</v>
      </c>
      <c r="V169" s="132">
        <f>+G169-P169</f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>+(C170-C$7)/C$8</f>
        <v>23209.498398821059</v>
      </c>
      <c r="F170" s="132">
        <f>ROUND(2*E170,0)/2</f>
        <v>23209.5</v>
      </c>
      <c r="G170" s="132">
        <f>+C170-(C$7+F170*C$8)</f>
        <v>-5.4655999701935798E-4</v>
      </c>
      <c r="I170" s="132">
        <f>G170</f>
        <v>-5.4655999701935798E-4</v>
      </c>
      <c r="P170" s="199">
        <f>+D$11+D$12*F170+D$13*F170^2</f>
        <v>-1.1439411581955522E-2</v>
      </c>
      <c r="Q170" s="200">
        <f>+C170-15018.5</f>
        <v>33117.351999999999</v>
      </c>
      <c r="S170" s="132">
        <f>+(P170-G170)^2</f>
        <v>1.186542156514463E-4</v>
      </c>
      <c r="T170" s="130">
        <v>0.1</v>
      </c>
      <c r="U170" s="43">
        <f>+T170*S170</f>
        <v>1.1865421565144632E-5</v>
      </c>
      <c r="V170" s="132">
        <f>+G170-P170</f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>+(C171-C$7)/C$8</f>
        <v>23328.986260609701</v>
      </c>
      <c r="F171" s="132">
        <f>ROUND(2*E171,0)/2</f>
        <v>23329</v>
      </c>
      <c r="G171" s="132">
        <f>+C171-(C$7+F171*C$8)</f>
        <v>-4.6899199951440096E-3</v>
      </c>
      <c r="I171" s="202">
        <f>G171</f>
        <v>-4.6899199951440096E-3</v>
      </c>
      <c r="N171" s="132"/>
      <c r="P171" s="199">
        <f>+D$11+D$12*F171+D$13*F171^2</f>
        <v>-1.1550962765495852E-2</v>
      </c>
      <c r="Q171" s="200">
        <f>+C171-15018.5</f>
        <v>33158.139000000003</v>
      </c>
      <c r="S171" s="132">
        <f>+(P171-G171)^2</f>
        <v>4.7073907896597286E-5</v>
      </c>
      <c r="T171" s="130">
        <v>0.1</v>
      </c>
      <c r="U171" s="43">
        <f>+T171*S171</f>
        <v>4.7073907896597289E-6</v>
      </c>
      <c r="V171" s="132">
        <f>+G171-P171</f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>+(C172-C$7)/C$8</f>
        <v>23428.471103782271</v>
      </c>
      <c r="F172" s="132">
        <f>ROUND(2*E172,0)/2</f>
        <v>23428.5</v>
      </c>
      <c r="G172" s="132">
        <f>+C172-(C$7+F172*C$8)</f>
        <v>-9.8636799957603216E-3</v>
      </c>
      <c r="I172" s="132">
        <f>G172</f>
        <v>-9.8636799957603216E-3</v>
      </c>
      <c r="P172" s="199">
        <f>+D$11+D$12*F172+D$13*F172^2</f>
        <v>-1.164370375881342E-2</v>
      </c>
      <c r="Q172" s="200">
        <f>+C172-15018.5</f>
        <v>33192.097999999998</v>
      </c>
      <c r="S172" s="132">
        <f>+(P172-G172)^2</f>
        <v>3.1684845970337133E-6</v>
      </c>
      <c r="T172" s="130">
        <v>0.1</v>
      </c>
      <c r="U172" s="43">
        <f>+T172*S172</f>
        <v>3.1684845970337135E-7</v>
      </c>
      <c r="V172" s="132">
        <f>+G172-P172</f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>+(C173-C$7)/C$8</f>
        <v>23492.971171279278</v>
      </c>
      <c r="F173" s="132">
        <f>ROUND(2*E173,0)/2</f>
        <v>23493</v>
      </c>
      <c r="G173" s="132">
        <f>+C173-(C$7+F173*C$8)</f>
        <v>-9.8406399993109517E-3</v>
      </c>
      <c r="I173" s="132">
        <f>G173</f>
        <v>-9.8406399993109517E-3</v>
      </c>
      <c r="P173" s="199">
        <f>+D$11+D$12*F173+D$13*F173^2</f>
        <v>-1.1703754070211462E-2</v>
      </c>
      <c r="Q173" s="200">
        <f>+C173-15018.5</f>
        <v>33214.114999999998</v>
      </c>
      <c r="S173" s="132">
        <f>+(P173-G173)^2</f>
        <v>3.4711940411874715E-6</v>
      </c>
      <c r="T173" s="130">
        <v>0.1</v>
      </c>
      <c r="U173" s="43">
        <f>+T173*S173</f>
        <v>3.4711940411874715E-7</v>
      </c>
      <c r="V173" s="132">
        <f>+G173-P173</f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>+(C174-C$7)/C$8</f>
        <v>23548.477497248561</v>
      </c>
      <c r="F174" s="132">
        <f>ROUND(2*E174,0)/2</f>
        <v>23548.5</v>
      </c>
      <c r="G174" s="132">
        <f>+C174-(C$7+F174*C$8)</f>
        <v>-7.6812799961771816E-3</v>
      </c>
      <c r="I174" s="132">
        <f>G174</f>
        <v>-7.6812799961771816E-3</v>
      </c>
      <c r="P174" s="199">
        <f>+D$11+D$12*F174+D$13*F174^2</f>
        <v>-1.1755382315257874E-2</v>
      </c>
      <c r="Q174" s="200">
        <f>+C174-15018.5</f>
        <v>33233.061999999998</v>
      </c>
      <c r="S174" s="132">
        <f>+(P174-G174)^2</f>
        <v>1.6598309706338672E-5</v>
      </c>
      <c r="T174" s="130">
        <v>0.1</v>
      </c>
      <c r="U174" s="43">
        <f>+T174*S174</f>
        <v>1.6598309706338672E-6</v>
      </c>
      <c r="V174" s="132">
        <f>+G174-P174</f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>+(C175-C$7)/C$8</f>
        <v>23677.462984455073</v>
      </c>
      <c r="F175" s="132">
        <f>ROUND(2*E175,0)/2</f>
        <v>23677.5</v>
      </c>
      <c r="G175" s="132">
        <f>+C175-(C$7+F175*C$8)</f>
        <v>-1.2635199993383139E-2</v>
      </c>
      <c r="I175" s="132">
        <f>G175</f>
        <v>-1.2635199993383139E-2</v>
      </c>
      <c r="P175" s="199">
        <f>+D$11+D$12*F175+D$13*F175^2</f>
        <v>-1.1875229601634646E-2</v>
      </c>
      <c r="Q175" s="200">
        <f>+C175-15018.5</f>
        <v>33277.091</v>
      </c>
      <c r="S175" s="132">
        <f>+(P175-G175)^2</f>
        <v>5.7755499633435863E-7</v>
      </c>
      <c r="T175" s="130">
        <v>0.1</v>
      </c>
      <c r="U175" s="43">
        <f>+T175*S175</f>
        <v>5.7755499633435868E-8</v>
      </c>
      <c r="V175" s="132">
        <f>+G175-P175</f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>+(C176-C$7)/C$8</f>
        <v>23726.480340559887</v>
      </c>
      <c r="F176" s="132">
        <f>ROUND(2*E176,0)/2</f>
        <v>23726.5</v>
      </c>
      <c r="G176" s="132">
        <f>+C176-(C$7+F176*C$8)</f>
        <v>-6.7107200011378154E-3</v>
      </c>
      <c r="I176" s="202">
        <f>G176</f>
        <v>-6.7107200011378154E-3</v>
      </c>
      <c r="N176" s="132"/>
      <c r="P176" s="199">
        <f>+D$11+D$12*F176+D$13*F176^2</f>
        <v>-1.1920696737647053E-2</v>
      </c>
      <c r="Q176" s="200">
        <f>+C176-15018.5</f>
        <v>33293.822999999997</v>
      </c>
      <c r="S176" s="132">
        <f>+(P176-G176)^2</f>
        <v>2.714385759496744E-5</v>
      </c>
      <c r="T176" s="130">
        <v>0.1</v>
      </c>
      <c r="U176" s="43">
        <f>+T176*S176</f>
        <v>2.7143857594967441E-6</v>
      </c>
      <c r="V176" s="132">
        <f>+G176-P176</f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>+(C177-C$7)/C$8</f>
        <v>24447.964730940068</v>
      </c>
      <c r="F177" s="132">
        <f>ROUND(2*E177,0)/2</f>
        <v>24448</v>
      </c>
      <c r="G177" s="132">
        <f>+C177-(C$7+F177*C$8)</f>
        <v>-1.2039039997034706E-2</v>
      </c>
      <c r="K177" s="202">
        <f>G177</f>
        <v>-1.2039039997034706E-2</v>
      </c>
      <c r="N177" s="132"/>
      <c r="O177" s="132">
        <f ca="1">+C$11+C$12*F177</f>
        <v>4.9522271158959422E-3</v>
      </c>
      <c r="P177" s="199">
        <f>+D$11+D$12*F177+D$13*F177^2</f>
        <v>-1.2586591784080376E-2</v>
      </c>
      <c r="Q177" s="200">
        <f>+C177-15018.5</f>
        <v>33540.100599999998</v>
      </c>
      <c r="S177" s="132">
        <f>+(P177-G177)^2</f>
        <v>2.9981295949690703E-7</v>
      </c>
      <c r="T177" s="7">
        <v>1</v>
      </c>
      <c r="U177" s="43">
        <f>+T177*S177</f>
        <v>2.9981295949690703E-7</v>
      </c>
      <c r="V177" s="132">
        <f>+G177-P177</f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>+(C178-C$7)/C$8</f>
        <v>24447.965316851572</v>
      </c>
      <c r="F178" s="132">
        <f>ROUND(2*E178,0)/2</f>
        <v>24448</v>
      </c>
      <c r="G178" s="132">
        <f>+C178-(C$7+F178*C$8)</f>
        <v>-1.1839039994811174E-2</v>
      </c>
      <c r="J178" s="43">
        <f>G178</f>
        <v>-1.1839039994811174E-2</v>
      </c>
      <c r="N178" s="132"/>
      <c r="O178" s="132">
        <f ca="1">+C$11+C$12*F178</f>
        <v>4.9522271158959422E-3</v>
      </c>
      <c r="P178" s="199">
        <f>+D$11+D$12*F178+D$13*F178^2</f>
        <v>-1.2586591784080376E-2</v>
      </c>
      <c r="Q178" s="200">
        <f>+C178-15018.5</f>
        <v>33540.1008</v>
      </c>
      <c r="S178" s="132">
        <f>+(P178-G178)^2</f>
        <v>5.5883367763958678E-7</v>
      </c>
      <c r="T178" s="7">
        <v>1</v>
      </c>
      <c r="U178" s="43">
        <f>+T178*S178</f>
        <v>5.5883367763958678E-7</v>
      </c>
      <c r="V178" s="132">
        <f>+G178-P178</f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>+(C179-C$7)/C$8</f>
        <v>24447.965902763081</v>
      </c>
      <c r="F179" s="132">
        <f>ROUND(2*E179,0)/2</f>
        <v>24448</v>
      </c>
      <c r="G179" s="132">
        <f>+C179-(C$7+F179*C$8)</f>
        <v>-1.1639039992587641E-2</v>
      </c>
      <c r="I179" s="202">
        <f>G179</f>
        <v>-1.1639039992587641E-2</v>
      </c>
      <c r="N179" s="132"/>
      <c r="P179" s="199">
        <f>+D$11+D$12*F179+D$13*F179^2</f>
        <v>-1.2586591784080376E-2</v>
      </c>
      <c r="Q179" s="200">
        <f>+C179-15018.5</f>
        <v>33540.101000000002</v>
      </c>
      <c r="S179" s="132">
        <f>+(P179-G179)^2</f>
        <v>8.978543975610926E-7</v>
      </c>
      <c r="T179" s="130">
        <v>0.1</v>
      </c>
      <c r="U179" s="43">
        <f>+T179*S179</f>
        <v>8.9785439756109265E-8</v>
      </c>
      <c r="V179" s="132">
        <f>+G179-P179</f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>+(C180-C$7)/C$8</f>
        <v>24477.492912814501</v>
      </c>
      <c r="F180" s="132">
        <f>ROUND(2*E180,0)/2</f>
        <v>24477.5</v>
      </c>
      <c r="G180" s="132">
        <f>+C180-(C$7+F180*C$8)</f>
        <v>-2.4191999982576817E-3</v>
      </c>
      <c r="I180" s="132">
        <f>G180</f>
        <v>-2.4191999982576817E-3</v>
      </c>
      <c r="P180" s="199">
        <f>+D$11+D$12*F180+D$13*F180^2</f>
        <v>-1.2613675378407949E-2</v>
      </c>
      <c r="Q180" s="200">
        <f>+C180-15018.5</f>
        <v>33550.18</v>
      </c>
      <c r="S180" s="132">
        <f>+(P180-G180)^2</f>
        <v>1.0392732827648993E-4</v>
      </c>
      <c r="T180" s="130">
        <v>0.1</v>
      </c>
      <c r="U180" s="43">
        <f>+T180*S180</f>
        <v>1.0392732827648993E-5</v>
      </c>
      <c r="V180" s="132">
        <f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>+(C181-C$7)/C$8</f>
        <v>24802.477515060269</v>
      </c>
      <c r="F181" s="132">
        <f>ROUND(2*E181,0)/2</f>
        <v>24802.5</v>
      </c>
      <c r="G181" s="132">
        <f>+C181-(C$7+F181*C$8)</f>
        <v>-7.6752000022679567E-3</v>
      </c>
      <c r="I181" s="132">
        <f>G181</f>
        <v>-7.6752000022679567E-3</v>
      </c>
      <c r="P181" s="199">
        <f>+D$11+D$12*F181+D$13*F181^2</f>
        <v>-1.291131090624861E-2</v>
      </c>
      <c r="Q181" s="200">
        <f>+C181-15018.5</f>
        <v>33661.112999999998</v>
      </c>
      <c r="S181" s="132">
        <f>+(P181-G181)^2</f>
        <v>2.7416857398785091E-5</v>
      </c>
      <c r="T181" s="130">
        <v>0.1</v>
      </c>
      <c r="U181" s="43">
        <f>+T181*S181</f>
        <v>2.7416857398785091E-6</v>
      </c>
      <c r="V181" s="132">
        <f>+G181-P181</f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>+(C182-C$7)/C$8</f>
        <v>24846.467750493583</v>
      </c>
      <c r="F182" s="132">
        <f>ROUND(2*E182,0)/2</f>
        <v>24846.5</v>
      </c>
      <c r="G182" s="132">
        <f>+C182-(C$7+F182*C$8)</f>
        <v>-1.1008319997927174E-2</v>
      </c>
      <c r="I182" s="132">
        <f>G182</f>
        <v>-1.1008319997927174E-2</v>
      </c>
      <c r="P182" s="199">
        <f>+D$11+D$12*F182+D$13*F182^2</f>
        <v>-1.29515014649365E-2</v>
      </c>
      <c r="Q182" s="200">
        <f>+C182-15018.5</f>
        <v>33676.129000000001</v>
      </c>
      <c r="S182" s="132">
        <f>+(P182-G182)^2</f>
        <v>3.7759542137285154E-6</v>
      </c>
      <c r="T182" s="130">
        <v>0.1</v>
      </c>
      <c r="U182" s="43">
        <f>+T182*S182</f>
        <v>3.7759542137285157E-7</v>
      </c>
      <c r="V182" s="132">
        <f>+G182-P182</f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>+(C183-C$7)/C$8</f>
        <v>25514.485958748097</v>
      </c>
      <c r="F183" s="132">
        <f>ROUND(2*E183,0)/2</f>
        <v>25514.5</v>
      </c>
      <c r="G183" s="132">
        <f>+C183-(C$7+F183*C$8)</f>
        <v>-4.7929599968483672E-3</v>
      </c>
      <c r="I183" s="132">
        <f>G183</f>
        <v>-4.7929599968483672E-3</v>
      </c>
      <c r="P183" s="199">
        <f>+D$11+D$12*F183+D$13*F183^2</f>
        <v>-1.3558599772497366E-2</v>
      </c>
      <c r="Q183" s="200">
        <f>+C183-15018.5</f>
        <v>33904.156000000003</v>
      </c>
      <c r="S183" s="132">
        <f>+(P183-G183)^2</f>
        <v>7.6836440676439832E-5</v>
      </c>
      <c r="T183" s="130">
        <v>0.1</v>
      </c>
      <c r="U183" s="43">
        <f>+T183*S183</f>
        <v>7.6836440676439842E-6</v>
      </c>
      <c r="V183" s="132">
        <f>+G183-P183</f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>+(C184-C$7)/C$8</f>
        <v>25672.969160431017</v>
      </c>
      <c r="F184" s="132">
        <f>ROUND(2*E184,0)/2</f>
        <v>25673</v>
      </c>
      <c r="G184" s="132">
        <f>+C184-(C$7+F184*C$8)</f>
        <v>-1.0527039994485676E-2</v>
      </c>
      <c r="I184" s="132">
        <f>G184</f>
        <v>-1.0527039994485676E-2</v>
      </c>
      <c r="P184" s="199">
        <f>+D$11+D$12*F184+D$13*F184^2</f>
        <v>-1.3701804420517136E-2</v>
      </c>
      <c r="Q184" s="200">
        <f>+C184-15018.5</f>
        <v>33958.254000000001</v>
      </c>
      <c r="S184" s="132">
        <f>+(P184-G184)^2</f>
        <v>1.0079129160794867E-5</v>
      </c>
      <c r="T184" s="130">
        <v>0.1</v>
      </c>
      <c r="U184" s="43">
        <f>+T184*S184</f>
        <v>1.0079129160794868E-6</v>
      </c>
      <c r="V184" s="132">
        <f>+G184-P184</f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>+(C185-C$7)/C$8</f>
        <v>25757.478105659076</v>
      </c>
      <c r="F185" s="132">
        <f>ROUND(2*E185,0)/2</f>
        <v>25757.5</v>
      </c>
      <c r="G185" s="132">
        <f>+C185-(C$7+F185*C$8)</f>
        <v>-7.4735999951371923E-3</v>
      </c>
      <c r="I185" s="132">
        <f>G185</f>
        <v>-7.4735999951371923E-3</v>
      </c>
      <c r="P185" s="199">
        <f>+D$11+D$12*F185+D$13*F185^2</f>
        <v>-1.3778017686995575E-2</v>
      </c>
      <c r="Q185" s="200">
        <f>+C185-15018.5</f>
        <v>33987.101000000002</v>
      </c>
      <c r="S185" s="132">
        <f>+(P185-G185)^2</f>
        <v>3.974568243341698E-5</v>
      </c>
      <c r="T185" s="130">
        <v>0.1</v>
      </c>
      <c r="U185" s="43">
        <f>+T185*S185</f>
        <v>3.9745682433416983E-6</v>
      </c>
      <c r="V185" s="132">
        <f>+G185-P185</f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>+(C186-C$7)/C$8</f>
        <v>25763.466121190871</v>
      </c>
      <c r="F186" s="132">
        <f>ROUND(2*E186,0)/2</f>
        <v>25763.5</v>
      </c>
      <c r="G186" s="132">
        <f>+C186-(C$7+F186*C$8)</f>
        <v>-1.156448000256205E-2</v>
      </c>
      <c r="I186" s="132">
        <f>G186</f>
        <v>-1.156448000256205E-2</v>
      </c>
      <c r="P186" s="199">
        <f>+D$11+D$12*F186+D$13*F186^2</f>
        <v>-1.3783425777846876E-2</v>
      </c>
      <c r="Q186" s="200">
        <f>+C186-15018.5</f>
        <v>33989.144999999997</v>
      </c>
      <c r="S186" s="132">
        <f>+(P186-G186)^2</f>
        <v>4.9237203536543766E-6</v>
      </c>
      <c r="T186" s="130">
        <v>0.1</v>
      </c>
      <c r="U186" s="43">
        <f>+T186*S186</f>
        <v>4.9237203536543768E-7</v>
      </c>
      <c r="V186" s="132">
        <f>+G186-P186</f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>+(C187-C$7)/C$8</f>
        <v>25777.94985347526</v>
      </c>
      <c r="F187" s="132">
        <f>ROUND(2*E187,0)/2</f>
        <v>25778</v>
      </c>
      <c r="G187" s="132">
        <f>+C187-(C$7+F187*C$8)</f>
        <v>-1.7117439994763117E-2</v>
      </c>
      <c r="I187" s="132">
        <f>G187</f>
        <v>-1.7117439994763117E-2</v>
      </c>
      <c r="P187" s="199">
        <f>+D$11+D$12*F187+D$13*F187^2</f>
        <v>-1.3796493413647599E-2</v>
      </c>
      <c r="Q187" s="200">
        <f>+C187-15018.5</f>
        <v>33994.089</v>
      </c>
      <c r="S187" s="132">
        <f>+(P187-G187)^2</f>
        <v>1.1028686194622852E-5</v>
      </c>
      <c r="T187" s="130">
        <v>0.1</v>
      </c>
      <c r="U187" s="43">
        <f>+T187*S187</f>
        <v>1.1028686194622852E-6</v>
      </c>
      <c r="V187" s="132">
        <f>+G187-P187</f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>+(C188-C$7)/C$8</f>
        <v>25823.955624469167</v>
      </c>
      <c r="F188" s="132">
        <f>ROUND(2*E188,0)/2</f>
        <v>25824</v>
      </c>
      <c r="G188" s="132">
        <f>+C188-(C$7+F188*C$8)</f>
        <v>-1.5147520003665704E-2</v>
      </c>
      <c r="I188" s="202">
        <f>G188</f>
        <v>-1.5147520003665704E-2</v>
      </c>
      <c r="N188" s="132"/>
      <c r="P188" s="199">
        <f>+D$11+D$12*F188+D$13*F188^2</f>
        <v>-1.3837931412970831E-2</v>
      </c>
      <c r="Q188" s="200">
        <f>+C188-15018.5</f>
        <v>34009.792999999998</v>
      </c>
      <c r="S188" s="132">
        <f>+(P188-G188)^2</f>
        <v>1.7150222768781853E-6</v>
      </c>
      <c r="T188" s="130">
        <v>0.1</v>
      </c>
      <c r="U188" s="43">
        <f>+T188*S188</f>
        <v>1.7150222768781855E-7</v>
      </c>
      <c r="V188" s="132">
        <f>+G188-P188</f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>+(C189-C$7)/C$8</f>
        <v>25848.45844340658</v>
      </c>
      <c r="F189" s="132">
        <f>ROUND(2*E189,0)/2</f>
        <v>25848.5</v>
      </c>
      <c r="G189" s="132">
        <f>+C189-(C$7+F189*C$8)</f>
        <v>-1.4185280000674538E-2</v>
      </c>
      <c r="I189" s="132">
        <f>G189</f>
        <v>-1.4185280000674538E-2</v>
      </c>
      <c r="P189" s="199">
        <f>+D$11+D$12*F189+D$13*F189^2</f>
        <v>-1.3859990511981134E-2</v>
      </c>
      <c r="Q189" s="200">
        <f>+C189-15018.5</f>
        <v>34018.156999999999</v>
      </c>
      <c r="S189" s="132">
        <f>+(P189-G189)^2</f>
        <v>1.0581325145441661E-7</v>
      </c>
      <c r="T189" s="130">
        <v>0.1</v>
      </c>
      <c r="U189" s="43">
        <f>+T189*S189</f>
        <v>1.0581325145441662E-8</v>
      </c>
      <c r="V189" s="132">
        <f>+G189-P189</f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>+(C190-C$7)/C$8</f>
        <v>26534.428980026514</v>
      </c>
      <c r="F190" s="132">
        <f>ROUND(2*E190,0)/2</f>
        <v>26534.5</v>
      </c>
      <c r="G190" s="132">
        <f>+C190-(C$7+F190*C$8)</f>
        <v>-2.4242560000857338E-2</v>
      </c>
      <c r="I190" s="132">
        <f>G190</f>
        <v>-2.4242560000857338E-2</v>
      </c>
      <c r="P190" s="199">
        <f>+D$11+D$12*F190+D$13*F190^2</f>
        <v>-1.4474501817898527E-2</v>
      </c>
      <c r="Q190" s="200">
        <f>+C190-15018.5</f>
        <v>34252.311999999998</v>
      </c>
      <c r="S190" s="132">
        <f>+(P190-G190)^2</f>
        <v>9.5414960665668588E-5</v>
      </c>
      <c r="T190" s="130">
        <v>0.1</v>
      </c>
      <c r="U190" s="43">
        <f>+T190*S190</f>
        <v>9.5414960665668598E-6</v>
      </c>
      <c r="V190" s="132">
        <f>+G190-P190</f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>+(C191-C$7)/C$8</f>
        <v>26572.442918158016</v>
      </c>
      <c r="F191" s="132">
        <f>ROUND(2*E191,0)/2</f>
        <v>26572.5</v>
      </c>
      <c r="G191" s="132">
        <f>+C191-(C$7+F191*C$8)</f>
        <v>-1.9484799995552748E-2</v>
      </c>
      <c r="I191" s="132">
        <f>G191</f>
        <v>-1.9484799995552748E-2</v>
      </c>
      <c r="P191" s="199">
        <f>+D$11+D$12*F191+D$13*F191^2</f>
        <v>-1.4508364366347479E-2</v>
      </c>
      <c r="Q191" s="200">
        <f>+C191-15018.5</f>
        <v>34265.288</v>
      </c>
      <c r="S191" s="132">
        <f>+(P191-G191)^2</f>
        <v>2.4764911571623641E-5</v>
      </c>
      <c r="T191" s="130">
        <v>0.1</v>
      </c>
      <c r="U191" s="43">
        <f>+T191*S191</f>
        <v>2.4764911571623643E-6</v>
      </c>
      <c r="V191" s="132">
        <f>+G191-P191</f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>+(C192-C$7)/C$8</f>
        <v>26653.954926062666</v>
      </c>
      <c r="F192" s="132">
        <f>ROUND(2*E192,0)/2</f>
        <v>26654</v>
      </c>
      <c r="G192" s="132">
        <f>+C192-(C$7+F192*C$8)</f>
        <v>-1.538591999997152E-2</v>
      </c>
      <c r="I192" s="132">
        <f>G192</f>
        <v>-1.538591999997152E-2</v>
      </c>
      <c r="P192" s="199">
        <f>+D$11+D$12*F192+D$13*F192^2</f>
        <v>-1.4580927809065489E-2</v>
      </c>
      <c r="Q192" s="200">
        <f>+C192-15018.5</f>
        <v>34293.112000000001</v>
      </c>
      <c r="S192" s="132">
        <f>+(P192-G192)^2</f>
        <v>6.480124274196926E-7</v>
      </c>
      <c r="T192" s="130">
        <v>0.1</v>
      </c>
      <c r="U192" s="43">
        <f>+T192*S192</f>
        <v>6.480124274196926E-8</v>
      </c>
      <c r="V192" s="132">
        <f>+G192-P192</f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>+(C193-C$7)/C$8</f>
        <v>26654.485175970316</v>
      </c>
      <c r="F193" s="132">
        <f>ROUND(2*E193,0)/2</f>
        <v>26654.5</v>
      </c>
      <c r="G193" s="132">
        <f>+C193-(C$7+F193*C$8)</f>
        <v>-5.0601600014488213E-3</v>
      </c>
      <c r="I193" s="132">
        <f>G193</f>
        <v>-5.0601600014488213E-3</v>
      </c>
      <c r="P193" s="199">
        <f>+D$11+D$12*F193+D$13*F193^2</f>
        <v>-1.4581372719134497E-2</v>
      </c>
      <c r="Q193" s="200">
        <f>+C193-15018.5</f>
        <v>34293.292999999998</v>
      </c>
      <c r="S193" s="132">
        <f>+(P193-G193)^2</f>
        <v>9.0653491615419449E-5</v>
      </c>
      <c r="T193" s="130">
        <v>0.1</v>
      </c>
      <c r="U193" s="43">
        <f>+T193*S193</f>
        <v>9.0653491615419446E-6</v>
      </c>
      <c r="V193" s="132">
        <f>+G193-P193</f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>+(C194-C$7)/C$8</f>
        <v>26718.953018334818</v>
      </c>
      <c r="F194" s="132">
        <f>ROUND(2*E194,0)/2</f>
        <v>26719</v>
      </c>
      <c r="G194" s="132">
        <f>+C194-(C$7+F194*C$8)</f>
        <v>-1.603711999632651E-2</v>
      </c>
      <c r="I194" s="132">
        <f>G194</f>
        <v>-1.603711999632651E-2</v>
      </c>
      <c r="P194" s="199">
        <f>+D$11+D$12*F194+D$13*F194^2</f>
        <v>-1.4638739078845445E-2</v>
      </c>
      <c r="Q194" s="200">
        <f>+C194-15018.5</f>
        <v>34315.298999999999</v>
      </c>
      <c r="S194" s="132">
        <f>+(P194-G194)^2</f>
        <v>1.9554691903751835E-6</v>
      </c>
      <c r="T194" s="130">
        <v>0.1</v>
      </c>
      <c r="U194" s="43">
        <f>+T194*S194</f>
        <v>1.9554691903751837E-7</v>
      </c>
      <c r="V194" s="132">
        <f>+G194-P194</f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>+(C195-C$7)/C$8</f>
        <v>26905.934955386361</v>
      </c>
      <c r="F195" s="132">
        <f>ROUND(2*E195,0)/2</f>
        <v>26906</v>
      </c>
      <c r="G195" s="132">
        <f>+C195-(C$7+F195*C$8)</f>
        <v>-2.2202879998076241E-2</v>
      </c>
      <c r="I195" s="132">
        <f>G195</f>
        <v>-2.2202879998076241E-2</v>
      </c>
      <c r="P195" s="199">
        <f>+D$11+D$12*F195+D$13*F195^2</f>
        <v>-1.4804753732541117E-2</v>
      </c>
      <c r="Q195" s="200">
        <f>+C195-15018.5</f>
        <v>34379.125</v>
      </c>
      <c r="S195" s="132">
        <f>+(P195-G195)^2</f>
        <v>5.4732272240800694E-5</v>
      </c>
      <c r="T195" s="130">
        <v>0.1</v>
      </c>
      <c r="U195" s="43">
        <f>+T195*S195</f>
        <v>5.4732272240800701E-6</v>
      </c>
      <c r="V195" s="132">
        <f>+G195-P195</f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>+(C196-C$7)/C$8</f>
        <v>27731.952988336147</v>
      </c>
      <c r="F196" s="132">
        <f>ROUND(2*E196,0)/2</f>
        <v>27732</v>
      </c>
      <c r="G196" s="132">
        <f>+C196-(C$7+F196*C$8)</f>
        <v>-1.6047359997173771E-2</v>
      </c>
      <c r="I196" s="132">
        <f>G196</f>
        <v>-1.6047359997173771E-2</v>
      </c>
      <c r="P196" s="199">
        <f>+D$11+D$12*F196+D$13*F196^2</f>
        <v>-1.5532662626969517E-2</v>
      </c>
      <c r="Q196" s="200">
        <f>+C196-15018.5</f>
        <v>34661.084999999999</v>
      </c>
      <c r="S196" s="132">
        <f>+(P196-G196)^2</f>
        <v>2.6491338289517501E-7</v>
      </c>
      <c r="T196" s="130">
        <v>0.1</v>
      </c>
      <c r="U196" s="43">
        <f>+T196*S196</f>
        <v>2.6491338289517503E-8</v>
      </c>
      <c r="V196" s="132">
        <f>+G196-P196</f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>+(C197-C$7)/C$8</f>
        <v>27755.453898608266</v>
      </c>
      <c r="F197" s="132">
        <f>ROUND(2*E197,0)/2</f>
        <v>27755.5</v>
      </c>
      <c r="G197" s="132">
        <f>+C197-(C$7+F197*C$8)</f>
        <v>-1.5736639994429424E-2</v>
      </c>
      <c r="I197" s="202">
        <f>G197</f>
        <v>-1.5736639994429424E-2</v>
      </c>
      <c r="P197" s="199">
        <f>+D$11+D$12*F197+D$13*F197^2</f>
        <v>-1.555324314801757E-2</v>
      </c>
      <c r="Q197" s="200">
        <f>+C197-15018.5</f>
        <v>34669.107000000004</v>
      </c>
      <c r="S197" s="132">
        <f>+(P197-G197)^2</f>
        <v>3.3634403273813314E-8</v>
      </c>
      <c r="T197" s="130">
        <v>0.1</v>
      </c>
      <c r="U197" s="43">
        <f>+T197*S197</f>
        <v>3.3634403273813316E-9</v>
      </c>
      <c r="V197" s="132">
        <f>+G197-P197</f>
        <v>-1.833968464118544E-4</v>
      </c>
    </row>
    <row r="198" spans="1:22" ht="12.95" customHeight="1">
      <c r="A198" s="174" t="s">
        <v>1284</v>
      </c>
      <c r="B198" s="174" t="s">
        <v>288</v>
      </c>
      <c r="C198" s="162">
        <v>49689.31</v>
      </c>
      <c r="D198" s="162" t="s">
        <v>1236</v>
      </c>
      <c r="E198" s="41">
        <f>+(C198-C$7)/C$8</f>
        <v>27760.442935032257</v>
      </c>
      <c r="F198" s="132">
        <f>ROUND(2*E198,0)/2</f>
        <v>27760.5</v>
      </c>
      <c r="G198" s="132">
        <f>+C198-(C$7+F198*C$8)</f>
        <v>-1.9479039998259395E-2</v>
      </c>
      <c r="J198" s="43">
        <f>G198</f>
        <v>-1.9479039998259395E-2</v>
      </c>
      <c r="L198" s="132"/>
      <c r="O198" s="132">
        <f ca="1">+C$11+C$12*F198</f>
        <v>-2.9044975575864829E-4</v>
      </c>
      <c r="P198" s="199">
        <f>+D$11+D$12*F198+D$13*F198^2</f>
        <v>-1.555762106324084E-2</v>
      </c>
      <c r="Q198" s="200">
        <f>+C198-15018.5</f>
        <v>34670.81</v>
      </c>
      <c r="S198" s="132">
        <f>+(P198-G198)^2</f>
        <v>1.537752646392206E-5</v>
      </c>
      <c r="T198" s="7">
        <v>1</v>
      </c>
      <c r="U198" s="43">
        <f>+T198*S198</f>
        <v>1.537752646392206E-5</v>
      </c>
      <c r="V198" s="132">
        <f>+G198-P198</f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>+(C199-C$7)/C$8</f>
        <v>27831.434901951226</v>
      </c>
      <c r="F199" s="132">
        <f>ROUND(2*E199,0)/2</f>
        <v>27831.5</v>
      </c>
      <c r="G199" s="132">
        <f>+C199-(C$7+F199*C$8)</f>
        <v>-2.2221120001631789E-2</v>
      </c>
      <c r="I199" s="202">
        <f>G199</f>
        <v>-2.2221120001631789E-2</v>
      </c>
      <c r="P199" s="199">
        <f>+D$11+D$12*F199+D$13*F199^2</f>
        <v>-1.5619752658344198E-2</v>
      </c>
      <c r="Q199" s="200">
        <f>+C199-15018.5</f>
        <v>34695.042999999998</v>
      </c>
      <c r="S199" s="132">
        <f>+(P199-G199)^2</f>
        <v>4.3578050801023871E-5</v>
      </c>
      <c r="T199" s="130">
        <v>0.1</v>
      </c>
      <c r="U199" s="43">
        <f>+T199*S199</f>
        <v>4.3578050801023875E-6</v>
      </c>
      <c r="V199" s="132">
        <f>+G199-P199</f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>+(C200-C$7)/C$8</f>
        <v>27866.953443003484</v>
      </c>
      <c r="F200" s="132">
        <f>ROUND(2*E200,0)/2</f>
        <v>27867</v>
      </c>
      <c r="G200" s="132">
        <f>+C200-(C$7+F200*C$8)</f>
        <v>-1.5892159994109534E-2</v>
      </c>
      <c r="I200" s="132"/>
      <c r="K200" s="43">
        <f>G200</f>
        <v>-1.5892159994109534E-2</v>
      </c>
      <c r="P200" s="199">
        <f>+D$11+D$12*F200+D$13*F200^2</f>
        <v>-1.5650794072253421E-2</v>
      </c>
      <c r="Q200" s="200">
        <f>+C200-15018.5</f>
        <v>34707.167200000004</v>
      </c>
      <c r="S200" s="132">
        <f>+(P200-G200)^2</f>
        <v>5.8257508233451055E-8</v>
      </c>
      <c r="T200" s="7">
        <v>1</v>
      </c>
      <c r="U200" s="43">
        <f>+T200*S200</f>
        <v>5.8257508233451055E-8</v>
      </c>
      <c r="V200" s="132">
        <f>+G200-P200</f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>+(C201-C$7)/C$8</f>
        <v>27919.456386622853</v>
      </c>
      <c r="F201" s="132">
        <f>ROUND(2*E201,0)/2</f>
        <v>27919.5</v>
      </c>
      <c r="G201" s="132">
        <f>+C201-(C$7+F201*C$8)</f>
        <v>-1.4887359997374006E-2</v>
      </c>
      <c r="I201" s="202">
        <f>G201</f>
        <v>-1.4887359997374006E-2</v>
      </c>
      <c r="P201" s="199">
        <f>+D$11+D$12*F201+D$13*F201^2</f>
        <v>-1.5696670592280353E-2</v>
      </c>
      <c r="Q201" s="200">
        <f>+C201-15018.5</f>
        <v>34725.089</v>
      </c>
      <c r="S201" s="132">
        <f>+(P201-G201)^2</f>
        <v>6.5498363902766529E-7</v>
      </c>
      <c r="T201" s="130">
        <v>0.1</v>
      </c>
      <c r="U201" s="43">
        <f>+T201*S201</f>
        <v>6.5498363902766526E-8</v>
      </c>
      <c r="V201" s="132">
        <f>+G201-P201</f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>+(C202-C$7)/C$8</f>
        <v>28024.973188689772</v>
      </c>
      <c r="F202" s="132">
        <f>ROUND(2*E202,0)/2</f>
        <v>28025</v>
      </c>
      <c r="G202" s="132">
        <f>+C202-(C$7+F202*C$8)</f>
        <v>-9.1519999914453365E-3</v>
      </c>
      <c r="I202" s="202">
        <f>G202</f>
        <v>-9.1519999914453365E-3</v>
      </c>
      <c r="P202" s="199">
        <f>+D$11+D$12*F202+D$13*F202^2</f>
        <v>-1.5788753046200341E-2</v>
      </c>
      <c r="Q202" s="200">
        <f>+C202-15018.5</f>
        <v>34761.107000000004</v>
      </c>
      <c r="S202" s="132">
        <f>+(P202-G202)^2</f>
        <v>4.4046491109799886E-5</v>
      </c>
      <c r="T202" s="130">
        <v>0.1</v>
      </c>
      <c r="U202" s="43">
        <f>+T202*S202</f>
        <v>4.4046491109799889E-6</v>
      </c>
      <c r="V202" s="132">
        <f>+G202-P202</f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>+(C203-C$7)/C$8</f>
        <v>28798.470114763673</v>
      </c>
      <c r="F203" s="132">
        <f>ROUND(2*E203,0)/2</f>
        <v>28798.5</v>
      </c>
      <c r="G203" s="132">
        <f>+C203-(C$7+F203*C$8)</f>
        <v>-1.0201279998000246E-2</v>
      </c>
      <c r="I203" s="202">
        <f>G203</f>
        <v>-1.0201279998000246E-2</v>
      </c>
      <c r="P203" s="199">
        <f>+D$11+D$12*F203+D$13*F203^2</f>
        <v>-1.6459493902854262E-2</v>
      </c>
      <c r="Q203" s="200">
        <f>+C203-15018.5</f>
        <v>35025.139000000003</v>
      </c>
      <c r="S203" s="132">
        <f>+(P203-G203)^2</f>
        <v>3.9165241278908157E-5</v>
      </c>
      <c r="T203" s="130">
        <v>0.1</v>
      </c>
      <c r="U203" s="43">
        <f>+T203*S203</f>
        <v>3.9165241278908157E-6</v>
      </c>
      <c r="V203" s="132">
        <f>+G203-P203</f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>+(C204-C$7)/C$8</f>
        <v>28801.46705208706</v>
      </c>
      <c r="F204" s="132">
        <f>ROUND(2*E204,0)/2</f>
        <v>28801.5</v>
      </c>
      <c r="G204" s="132">
        <f>+C204-(C$7+F204*C$8)</f>
        <v>-1.1246720001508947E-2</v>
      </c>
      <c r="I204" s="202">
        <f>G204</f>
        <v>-1.1246720001508947E-2</v>
      </c>
      <c r="P204" s="199">
        <f>+D$11+D$12*F204+D$13*F204^2</f>
        <v>-1.6462080330218041E-2</v>
      </c>
      <c r="Q204" s="200">
        <f>+C204-15018.5</f>
        <v>35026.161999999997</v>
      </c>
      <c r="S204" s="132">
        <f>+(P204-G204)^2</f>
        <v>2.7199983358272623E-5</v>
      </c>
      <c r="T204" s="130">
        <v>0.1</v>
      </c>
      <c r="U204" s="43">
        <f>+T204*S204</f>
        <v>2.7199983358272626E-6</v>
      </c>
      <c r="V204" s="132">
        <f>+G204-P204</f>
        <v>5.2153603287090934E-3</v>
      </c>
    </row>
    <row r="205" spans="1:22" ht="12.95" customHeight="1">
      <c r="A205" s="219" t="s">
        <v>599</v>
      </c>
      <c r="B205" s="219" t="s">
        <v>288</v>
      </c>
      <c r="C205" s="242">
        <v>50320.811999999998</v>
      </c>
      <c r="D205" s="242" t="s">
        <v>503</v>
      </c>
      <c r="E205" s="41">
        <f>+(C205-C$7)/C$8</f>
        <v>29610.464355956705</v>
      </c>
      <c r="F205" s="132">
        <f>ROUND(2*E205,0)/2</f>
        <v>29610.5</v>
      </c>
      <c r="G205" s="132">
        <f>+C205-(C$7+F205*C$8)</f>
        <v>-1.2167039996711537E-2</v>
      </c>
      <c r="I205" s="43">
        <f>G205</f>
        <v>-1.2167039996711537E-2</v>
      </c>
      <c r="L205" s="132"/>
      <c r="O205" s="132">
        <f ca="1">+C$11+C$12*F205</f>
        <v>-3.2184353293619669E-3</v>
      </c>
      <c r="P205" s="199">
        <f>+D$11+D$12*F205+D$13*F205^2</f>
        <v>-1.7155316900776464E-2</v>
      </c>
      <c r="Q205" s="200">
        <f>+C205-15018.5</f>
        <v>35302.311999999998</v>
      </c>
      <c r="S205" s="132">
        <f>+(P205-G205)^2</f>
        <v>2.4882906471627571E-5</v>
      </c>
      <c r="T205" s="7">
        <v>0.1</v>
      </c>
      <c r="U205" s="43">
        <f>+T205*S205</f>
        <v>2.4882906471627574E-6</v>
      </c>
      <c r="V205" s="132">
        <f>+G205-P205</f>
        <v>4.9882769040649269E-3</v>
      </c>
    </row>
    <row r="206" spans="1:22" ht="12.95" customHeight="1">
      <c r="A206" s="219" t="s">
        <v>599</v>
      </c>
      <c r="B206" s="219" t="s">
        <v>288</v>
      </c>
      <c r="C206" s="242">
        <v>50376.788999999997</v>
      </c>
      <c r="D206" s="242" t="s">
        <v>503</v>
      </c>
      <c r="E206" s="41">
        <f>+(C206-C$7)/C$8</f>
        <v>29774.452196183793</v>
      </c>
      <c r="F206" s="132">
        <f>ROUND(2*E206,0)/2</f>
        <v>29774.5</v>
      </c>
      <c r="G206" s="132">
        <f>+C206-(C$7+F206*C$8)</f>
        <v>-1.6317759997036774E-2</v>
      </c>
      <c r="I206" s="43">
        <f>G206</f>
        <v>-1.6317759997036774E-2</v>
      </c>
      <c r="M206" s="132"/>
      <c r="O206" s="132">
        <f ca="1">+C$11+C$12*F206</f>
        <v>-3.4779972937246384E-3</v>
      </c>
      <c r="P206" s="199">
        <f>+D$11+D$12*F206+D$13*F206^2</f>
        <v>-1.7294820260290573E-2</v>
      </c>
      <c r="Q206" s="200">
        <f>+C206-15018.5</f>
        <v>35358.288999999997</v>
      </c>
      <c r="S206" s="132">
        <f>+(P206-G206)^2</f>
        <v>9.5464675802958319E-7</v>
      </c>
      <c r="T206" s="7">
        <v>0.1</v>
      </c>
      <c r="U206" s="43">
        <f>+T206*S206</f>
        <v>9.5464675802958329E-8</v>
      </c>
      <c r="V206" s="132">
        <f>+G206-P206</f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>+(C207-C$7)/C$8</f>
        <v>29833.44176602165</v>
      </c>
      <c r="F207" s="132">
        <f>ROUND(2*E207,0)/2</f>
        <v>29833.5</v>
      </c>
      <c r="G207" s="132">
        <f>+C207-(C$7+F207*C$8)</f>
        <v>-1.987807999830693E-2</v>
      </c>
      <c r="K207" s="43">
        <f>G207</f>
        <v>-1.987807999830693E-2</v>
      </c>
      <c r="P207" s="199">
        <f>+D$11+D$12*F207+D$13*F207^2</f>
        <v>-1.7344922589494782E-2</v>
      </c>
      <c r="Q207" s="200">
        <f>+C207-15018.5</f>
        <v>35378.425000000003</v>
      </c>
      <c r="S207" s="132">
        <f>+(P207-G207)^2</f>
        <v>6.4168864578198786E-6</v>
      </c>
      <c r="T207" s="7">
        <v>1</v>
      </c>
      <c r="U207" s="43">
        <f>+T207*S207</f>
        <v>6.4168864578198786E-6</v>
      </c>
      <c r="V207" s="132">
        <f>+G207-P207</f>
        <v>-2.5331574088121485E-3</v>
      </c>
    </row>
    <row r="208" spans="1:22" ht="12.95" customHeight="1">
      <c r="A208" s="174" t="s">
        <v>1295</v>
      </c>
      <c r="B208" s="174" t="s">
        <v>292</v>
      </c>
      <c r="C208" s="162">
        <v>50397.095699999998</v>
      </c>
      <c r="D208" s="162" t="s">
        <v>445</v>
      </c>
      <c r="E208" s="41">
        <f>+(C208-C$7)/C$8</f>
        <v>29833.941841487034</v>
      </c>
      <c r="F208" s="132">
        <f>ROUND(2*E208,0)/2</f>
        <v>29834</v>
      </c>
      <c r="G208" s="132">
        <f>+C208-(C$7+F208*C$8)</f>
        <v>-1.9852320001518819E-2</v>
      </c>
      <c r="K208" s="43">
        <f>G208</f>
        <v>-1.9852320001518819E-2</v>
      </c>
      <c r="L208" s="132"/>
      <c r="O208" s="132">
        <f ca="1">+C$11+C$12*F208</f>
        <v>-3.5721676405513353E-3</v>
      </c>
      <c r="P208" s="199">
        <f>+D$11+D$12*F208+D$13*F208^2</f>
        <v>-1.7345346993634755E-2</v>
      </c>
      <c r="Q208" s="200">
        <f>+C208-15018.5</f>
        <v>35378.595699999998</v>
      </c>
      <c r="S208" s="132">
        <f>+(P208-G208)^2</f>
        <v>6.2849136622592712E-6</v>
      </c>
      <c r="T208" s="7">
        <v>1</v>
      </c>
      <c r="U208" s="43">
        <f>+T208*S208</f>
        <v>6.2849136622592712E-6</v>
      </c>
      <c r="V208" s="132">
        <f>+G208-P208</f>
        <v>-2.5069730078840641E-3</v>
      </c>
    </row>
    <row r="209" spans="1:27" ht="12.95" customHeight="1">
      <c r="A209" s="219" t="s">
        <v>599</v>
      </c>
      <c r="B209" s="219" t="s">
        <v>292</v>
      </c>
      <c r="C209" s="242">
        <v>50474.584999999999</v>
      </c>
      <c r="D209" s="242" t="s">
        <v>503</v>
      </c>
      <c r="E209" s="41">
        <f>+(C209-C$7)/C$8</f>
        <v>30060.951201540436</v>
      </c>
      <c r="F209" s="132">
        <f>ROUND(2*E209,0)/2</f>
        <v>30061</v>
      </c>
      <c r="G209" s="132">
        <f>+C209-(C$7+F209*C$8)</f>
        <v>-1.6657280000799801E-2</v>
      </c>
      <c r="I209" s="43">
        <f>G209</f>
        <v>-1.6657280000799801E-2</v>
      </c>
      <c r="L209" s="132"/>
      <c r="O209" s="132">
        <f ca="1">+C$11+C$12*F209</f>
        <v>-3.9314393839069914E-3</v>
      </c>
      <c r="P209" s="199">
        <f>+D$11+D$12*F209+D$13*F209^2</f>
        <v>-1.7537693409042432E-2</v>
      </c>
      <c r="Q209" s="200">
        <f>+C209-15018.5</f>
        <v>35456.084999999999</v>
      </c>
      <c r="S209" s="132">
        <f>+(P209-G209)^2</f>
        <v>7.7512776941340506E-7</v>
      </c>
      <c r="T209" s="7">
        <v>0.1</v>
      </c>
      <c r="U209" s="43">
        <f>+T209*S209</f>
        <v>7.7512776941340506E-8</v>
      </c>
      <c r="V209" s="132">
        <f>+G209-P209</f>
        <v>8.804134082426307E-4</v>
      </c>
    </row>
    <row r="210" spans="1:27" ht="12.95" customHeight="1">
      <c r="A210" s="219" t="s">
        <v>599</v>
      </c>
      <c r="B210" s="219" t="s">
        <v>292</v>
      </c>
      <c r="C210" s="242">
        <v>50488.586000000003</v>
      </c>
      <c r="D210" s="242" t="s">
        <v>503</v>
      </c>
      <c r="E210" s="41">
        <f>+(C210-C$7)/C$8</f>
        <v>30101.967936110352</v>
      </c>
      <c r="F210" s="132">
        <f>ROUND(2*E210,0)/2</f>
        <v>30102</v>
      </c>
      <c r="G210" s="132">
        <f>+C210-(C$7+F210*C$8)</f>
        <v>-1.0944959991320502E-2</v>
      </c>
      <c r="I210" s="43">
        <f>G210</f>
        <v>-1.0944959991320502E-2</v>
      </c>
      <c r="M210" s="132"/>
      <c r="O210" s="132">
        <f ca="1">+C$11+C$12*F210</f>
        <v>-3.9963298749976575E-3</v>
      </c>
      <c r="P210" s="199">
        <f>+D$11+D$12*F210+D$13*F210^2</f>
        <v>-1.7572363525340466E-2</v>
      </c>
      <c r="Q210" s="200">
        <f>+C210-15018.5</f>
        <v>35470.086000000003</v>
      </c>
      <c r="S210" s="132">
        <f>+(P210-G210)^2</f>
        <v>4.3922477602740313E-5</v>
      </c>
      <c r="T210" s="7">
        <v>0.1</v>
      </c>
      <c r="U210" s="43">
        <f>+T210*S210</f>
        <v>4.3922477602740318E-6</v>
      </c>
      <c r="V210" s="132">
        <f>+G210-P210</f>
        <v>6.6274035340199641E-3</v>
      </c>
    </row>
    <row r="211" spans="1:27" ht="12.95" customHeight="1">
      <c r="A211" s="219" t="s">
        <v>599</v>
      </c>
      <c r="B211" s="219" t="s">
        <v>292</v>
      </c>
      <c r="C211" s="242">
        <v>50503.610999999997</v>
      </c>
      <c r="D211" s="242" t="s">
        <v>503</v>
      </c>
      <c r="E211" s="41">
        <f>+(C211-C$7)/C$8</f>
        <v>30145.984537561144</v>
      </c>
      <c r="F211" s="132">
        <f>ROUND(2*E211,0)/2</f>
        <v>30146</v>
      </c>
      <c r="G211" s="132">
        <f>+C211-(C$7+F211*C$8)</f>
        <v>-5.2780799960601144E-3</v>
      </c>
      <c r="I211" s="43">
        <f>G211</f>
        <v>-5.2780799960601144E-3</v>
      </c>
      <c r="L211" s="132"/>
      <c r="O211" s="132">
        <f ca="1">+C$11+C$12*F211</f>
        <v>-4.0659684508022736E-3</v>
      </c>
      <c r="P211" s="199">
        <f>+D$11+D$12*F211+D$13*F211^2</f>
        <v>-1.7609546358587799E-2</v>
      </c>
      <c r="Q211" s="200">
        <f>+C211-15018.5</f>
        <v>35485.110999999997</v>
      </c>
      <c r="S211" s="132">
        <f>+(P211-G211)^2</f>
        <v>1.5206506265015175E-4</v>
      </c>
      <c r="T211" s="7">
        <v>0.1</v>
      </c>
      <c r="U211" s="43">
        <f>+T211*S211</f>
        <v>1.5206506265015176E-5</v>
      </c>
      <c r="V211" s="132">
        <f>+G211-P211</f>
        <v>1.2331466362527684E-2</v>
      </c>
    </row>
    <row r="212" spans="1:27" ht="12.95" customHeight="1">
      <c r="A212" s="219" t="s">
        <v>599</v>
      </c>
      <c r="B212" s="219" t="s">
        <v>292</v>
      </c>
      <c r="C212" s="242">
        <v>50517.601000000002</v>
      </c>
      <c r="D212" s="242" t="s">
        <v>503</v>
      </c>
      <c r="E212" s="41">
        <f>+(C212-C$7)/C$8</f>
        <v>30186.969046998554</v>
      </c>
      <c r="F212" s="132">
        <f>ROUND(2*E212,0)/2</f>
        <v>30187</v>
      </c>
      <c r="G212" s="132">
        <f>+C212-(C$7+F212*C$8)</f>
        <v>-1.0565759992459789E-2</v>
      </c>
      <c r="I212" s="43">
        <f>G212</f>
        <v>-1.0565759992459789E-2</v>
      </c>
      <c r="M212" s="132"/>
      <c r="O212" s="132">
        <f ca="1">+C$11+C$12*F212</f>
        <v>-4.1308589418929467E-3</v>
      </c>
      <c r="P212" s="199">
        <f>+D$11+D$12*F212+D$13*F212^2</f>
        <v>-1.7644171522432521E-2</v>
      </c>
      <c r="Q212" s="200">
        <f>+C212-15018.5</f>
        <v>35499.101000000002</v>
      </c>
      <c r="S212" s="132">
        <f>+(P212-G212)^2</f>
        <v>5.0103909787650914E-5</v>
      </c>
      <c r="T212" s="7">
        <v>0.1</v>
      </c>
      <c r="U212" s="43">
        <f>+T212*S212</f>
        <v>5.0103909787650914E-6</v>
      </c>
      <c r="V212" s="132">
        <f>+G212-P212</f>
        <v>7.0784115299727321E-3</v>
      </c>
    </row>
    <row r="213" spans="1:27" ht="12.95" customHeight="1">
      <c r="A213" s="219" t="s">
        <v>599</v>
      </c>
      <c r="B213" s="219" t="s">
        <v>288</v>
      </c>
      <c r="C213" s="242">
        <v>50779.584000000003</v>
      </c>
      <c r="D213" s="242" t="s">
        <v>503</v>
      </c>
      <c r="E213" s="41">
        <f>+(C213-C$7)/C$8</f>
        <v>30954.463309753144</v>
      </c>
      <c r="F213" s="132">
        <f>ROUND(2*E213,0)/2</f>
        <v>30954.5</v>
      </c>
      <c r="G213" s="132">
        <f>+C213-(C$7+F213*C$8)</f>
        <v>-1.2524159996246453E-2</v>
      </c>
      <c r="I213" s="43">
        <f>G213</f>
        <v>-1.2524159996246453E-2</v>
      </c>
      <c r="L213" s="132"/>
      <c r="O213" s="132">
        <f ca="1">+C$11+C$12*F213</f>
        <v>-5.3455772812121619E-3</v>
      </c>
      <c r="P213" s="199">
        <f>+D$11+D$12*F213+D$13*F213^2</f>
        <v>-1.8288335681361276E-2</v>
      </c>
      <c r="Q213" s="200">
        <f>+C213-15018.5</f>
        <v>35761.084000000003</v>
      </c>
      <c r="S213" s="132">
        <f>+(P213-G213)^2</f>
        <v>3.3225721328868931E-5</v>
      </c>
      <c r="T213" s="7">
        <v>0.1</v>
      </c>
      <c r="U213" s="43">
        <f>+T213*S213</f>
        <v>3.3225721328868933E-6</v>
      </c>
      <c r="V213" s="132">
        <f>+G213-P213</f>
        <v>5.7641756851148224E-3</v>
      </c>
    </row>
    <row r="214" spans="1:27" ht="12.95" customHeight="1">
      <c r="A214" s="219" t="s">
        <v>599</v>
      </c>
      <c r="B214" s="219" t="s">
        <v>292</v>
      </c>
      <c r="C214" s="242">
        <v>51141.580999999998</v>
      </c>
      <c r="D214" s="242" t="s">
        <v>503</v>
      </c>
      <c r="E214" s="41">
        <f>+(C214-C$7)/C$8</f>
        <v>32014.954336401326</v>
      </c>
      <c r="F214" s="132">
        <f>ROUND(2*E214,0)/2</f>
        <v>32015</v>
      </c>
      <c r="G214" s="132">
        <f>+C214-(C$7+F214*C$8)</f>
        <v>-1.5587199995934498E-2</v>
      </c>
      <c r="I214" s="43">
        <f>G214</f>
        <v>-1.5587199995934498E-2</v>
      </c>
      <c r="M214" s="132"/>
      <c r="O214" s="132">
        <f ca="1">+C$11+C$12*F214</f>
        <v>-7.0240252275939538E-3</v>
      </c>
      <c r="P214" s="199">
        <f>+D$11+D$12*F214+D$13*F214^2</f>
        <v>-1.9165912472380423E-2</v>
      </c>
      <c r="Q214" s="200">
        <f>+C214-15018.5</f>
        <v>36123.080999999998</v>
      </c>
      <c r="S214" s="132">
        <f>+(P214-G214)^2</f>
        <v>1.2807182989069729E-5</v>
      </c>
      <c r="T214" s="7">
        <v>0.1</v>
      </c>
      <c r="U214" s="43">
        <f>+T214*S214</f>
        <v>1.280718298906973E-6</v>
      </c>
      <c r="V214" s="132">
        <f>+G214-P214</f>
        <v>3.5787124764459256E-3</v>
      </c>
    </row>
    <row r="215" spans="1:27" ht="12.95" customHeight="1">
      <c r="A215" s="219" t="s">
        <v>599</v>
      </c>
      <c r="B215" s="219" t="s">
        <v>288</v>
      </c>
      <c r="C215" s="242">
        <v>51144.830999999998</v>
      </c>
      <c r="D215" s="242" t="s">
        <v>503</v>
      </c>
      <c r="E215" s="41">
        <f>+(C215-C$7)/C$8</f>
        <v>32024.475398279203</v>
      </c>
      <c r="F215" s="132">
        <f>ROUND(2*E215,0)/2</f>
        <v>32024.5</v>
      </c>
      <c r="G215" s="132">
        <f>+C215-(C$7+F215*C$8)</f>
        <v>-8.3977600006619468E-3</v>
      </c>
      <c r="I215" s="43">
        <f>G215</f>
        <v>-8.3977600006619468E-3</v>
      </c>
      <c r="L215" s="132"/>
      <c r="O215" s="132">
        <f ca="1">+C$11+C$12*F215</f>
        <v>-7.0390608291881346E-3</v>
      </c>
      <c r="P215" s="199">
        <f>+D$11+D$12*F215+D$13*F215^2</f>
        <v>-1.9173708280854025E-2</v>
      </c>
      <c r="Q215" s="200">
        <f>+C215-15018.5</f>
        <v>36126.330999999998</v>
      </c>
      <c r="S215" s="132">
        <f>+(P215-G215)^2</f>
        <v>1.1612106133737461E-4</v>
      </c>
      <c r="T215" s="7">
        <v>0.1</v>
      </c>
      <c r="U215" s="43">
        <f>+T215*S215</f>
        <v>1.1612106133737463E-5</v>
      </c>
      <c r="V215" s="132">
        <f>+G215-P215</f>
        <v>1.0775948280192078E-2</v>
      </c>
    </row>
    <row r="216" spans="1:27" ht="12.95" customHeight="1">
      <c r="A216" s="219" t="s">
        <v>599</v>
      </c>
      <c r="B216" s="219" t="s">
        <v>292</v>
      </c>
      <c r="C216" s="242">
        <v>51156.595999999998</v>
      </c>
      <c r="D216" s="242" t="s">
        <v>503</v>
      </c>
      <c r="E216" s="41">
        <f>+(C216-C$7)/C$8</f>
        <v>32058.941642277125</v>
      </c>
      <c r="F216" s="132">
        <f>ROUND(2*E216,0)/2</f>
        <v>32059</v>
      </c>
      <c r="G216" s="132">
        <f>+C216-(C$7+F216*C$8)</f>
        <v>-1.992031999543542E-2</v>
      </c>
      <c r="I216" s="43">
        <f>G216</f>
        <v>-1.992031999543542E-2</v>
      </c>
      <c r="M216" s="132"/>
      <c r="O216" s="132">
        <f ca="1">+C$11+C$12*F216</f>
        <v>-7.0936638033985699E-3</v>
      </c>
      <c r="P216" s="199">
        <f>+D$11+D$12*F216+D$13*F216^2</f>
        <v>-1.9202009584565808E-2</v>
      </c>
      <c r="Q216" s="200">
        <f>+C216-15018.5</f>
        <v>36138.095999999998</v>
      </c>
      <c r="S216" s="132">
        <f>+(P216-G216)^2</f>
        <v>5.1596984636367138E-7</v>
      </c>
      <c r="T216" s="7">
        <v>0.1</v>
      </c>
      <c r="U216" s="43">
        <f>+T216*S216</f>
        <v>5.1596984636367142E-8</v>
      </c>
      <c r="V216" s="132">
        <f>+G216-P216</f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>+(C217-C$7)/C$8</f>
        <v>32087.435690353741</v>
      </c>
      <c r="F217" s="132">
        <f>ROUND(2*E217,0)/2</f>
        <v>32087.5</v>
      </c>
      <c r="G217" s="132">
        <f>+C217-(C$7+F217*C$8)</f>
        <v>-2.1952000002784189E-2</v>
      </c>
      <c r="K217" s="202">
        <f>G217</f>
        <v>-2.1952000002784189E-2</v>
      </c>
      <c r="O217" s="132">
        <f ca="1">+C$11+C$12*F217</f>
        <v>-7.1387706081811123E-3</v>
      </c>
      <c r="P217" s="199">
        <f>+D$11+D$12*F217+D$13*F217^2</f>
        <v>-1.9225377342482114E-2</v>
      </c>
      <c r="Q217" s="200">
        <f>+C217-15018.5</f>
        <v>36147.822399999997</v>
      </c>
      <c r="S217" s="132">
        <f>+(P217-G217)^2</f>
        <v>7.4344711316727645E-6</v>
      </c>
      <c r="T217" s="7">
        <v>1</v>
      </c>
      <c r="U217" s="43">
        <f>+T217*S217</f>
        <v>7.4344711316727645E-6</v>
      </c>
      <c r="V217" s="132">
        <f>+G217-P217</f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>+(C218-C$7)/C$8</f>
        <v>32087.935765819147</v>
      </c>
      <c r="F218" s="132">
        <f>ROUND(2*E218,0)/2</f>
        <v>32088</v>
      </c>
      <c r="G218" s="132">
        <f>+C218-(C$7+F218*C$8)</f>
        <v>-2.1926239998720121E-2</v>
      </c>
      <c r="K218" s="202">
        <f>G218</f>
        <v>-2.1926239998720121E-2</v>
      </c>
      <c r="O218" s="132">
        <f ca="1">+C$11+C$12*F218</f>
        <v>-7.1395619556334361E-3</v>
      </c>
      <c r="P218" s="199">
        <f>+D$11+D$12*F218+D$13*F218^2</f>
        <v>-1.9225787209630734E-2</v>
      </c>
      <c r="Q218" s="200">
        <f>+C218-15018.5</f>
        <v>36147.9931</v>
      </c>
      <c r="S218" s="132">
        <f>+(P218-G218)^2</f>
        <v>7.2924452661006473E-6</v>
      </c>
      <c r="T218" s="7">
        <v>1</v>
      </c>
      <c r="U218" s="43">
        <f>+T218*S218</f>
        <v>7.2924452661006473E-6</v>
      </c>
      <c r="V218" s="132">
        <f>+G218-P218</f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>+(C219-C$7)/C$8</f>
        <v>32138.93906895382</v>
      </c>
      <c r="F219" s="132">
        <f>ROUND(2*E219,0)/2</f>
        <v>32139</v>
      </c>
      <c r="G219" s="132">
        <f>+C219-(C$7+F219*C$8)</f>
        <v>-2.0798719997401349E-2</v>
      </c>
      <c r="K219" s="202">
        <f>G219</f>
        <v>-2.0798719997401349E-2</v>
      </c>
      <c r="O219" s="132">
        <f ca="1">+C$11+C$12*F219</f>
        <v>-7.2202793957706068E-3</v>
      </c>
      <c r="P219" s="199">
        <f>+D$11+D$12*F219+D$13*F219^2</f>
        <v>-1.9267576719389556E-2</v>
      </c>
      <c r="Q219" s="200">
        <f>+C219-15018.5</f>
        <v>36165.402999999998</v>
      </c>
      <c r="S219" s="132">
        <f>+(P219-G219)^2</f>
        <v>2.3443997378006983E-6</v>
      </c>
      <c r="T219" s="7">
        <v>1</v>
      </c>
      <c r="U219" s="43">
        <f>+T219*S219</f>
        <v>2.3443997378006983E-6</v>
      </c>
      <c r="V219" s="132">
        <f>+G219-P219</f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>+(C220-C$7)/C$8</f>
        <v>32139.933067813869</v>
      </c>
      <c r="F220" s="132">
        <f>ROUND(2*E220,0)/2</f>
        <v>32140</v>
      </c>
      <c r="G220" s="132">
        <f>+C220-(C$7+F220*C$8)</f>
        <v>-2.2847200001706369E-2</v>
      </c>
      <c r="K220" s="202">
        <f>G220</f>
        <v>-2.2847200001706369E-2</v>
      </c>
      <c r="O220" s="132">
        <f ca="1">+C$11+C$12*F220</f>
        <v>-7.2218620906752615E-3</v>
      </c>
      <c r="P220" s="199">
        <f>+D$11+D$12*F220+D$13*F220^2</f>
        <v>-1.9268395786171878E-2</v>
      </c>
      <c r="Q220" s="200">
        <f>+C220-15018.5</f>
        <v>36165.742299999998</v>
      </c>
      <c r="S220" s="132">
        <f>+(P220-G220)^2</f>
        <v>1.2807839613127443E-5</v>
      </c>
      <c r="T220" s="7">
        <v>1</v>
      </c>
      <c r="U220" s="43">
        <f>+T220*S220</f>
        <v>1.2807839613127443E-5</v>
      </c>
      <c r="V220" s="132">
        <f>+G220-P220</f>
        <v>-3.578804215534491E-3</v>
      </c>
    </row>
    <row r="221" spans="1:27" ht="12.95" customHeight="1">
      <c r="A221" s="219" t="s">
        <v>599</v>
      </c>
      <c r="B221" s="219" t="s">
        <v>288</v>
      </c>
      <c r="C221" s="242">
        <v>51189.542999999998</v>
      </c>
      <c r="D221" s="242" t="s">
        <v>503</v>
      </c>
      <c r="E221" s="41">
        <f>+(C221-C$7)/C$8</f>
        <v>32155.461773258812</v>
      </c>
      <c r="F221" s="132">
        <f>ROUND(2*E221,0)/2</f>
        <v>32155.5</v>
      </c>
      <c r="G221" s="132">
        <f>+C221-(C$7+F221*C$8)</f>
        <v>-1.3048640001215972E-2</v>
      </c>
      <c r="I221" s="43">
        <f>G221</f>
        <v>-1.3048640001215972E-2</v>
      </c>
      <c r="L221" s="132"/>
      <c r="O221" s="132">
        <f ca="1">+C$11+C$12*F221</f>
        <v>-7.2463938616973422E-3</v>
      </c>
      <c r="P221" s="199">
        <f>+D$11+D$12*F221+D$13*F221^2</f>
        <v>-1.9281089671858889E-2</v>
      </c>
      <c r="Q221" s="200">
        <f>+C221-15018.5</f>
        <v>36171.042999999998</v>
      </c>
      <c r="S221" s="132">
        <f>+(P221-G221)^2</f>
        <v>3.8843428897097011E-5</v>
      </c>
      <c r="T221" s="7">
        <v>0.1</v>
      </c>
      <c r="U221" s="43">
        <f>+T221*S221</f>
        <v>3.8843428897097012E-6</v>
      </c>
      <c r="V221" s="132">
        <f>+G221-P221</f>
        <v>6.2324496706429172E-3</v>
      </c>
    </row>
    <row r="222" spans="1:27" ht="12.95" customHeight="1">
      <c r="A222" s="219" t="s">
        <v>599</v>
      </c>
      <c r="B222" s="219" t="s">
        <v>288</v>
      </c>
      <c r="C222" s="242">
        <v>51223.673999999999</v>
      </c>
      <c r="D222" s="242" t="s">
        <v>503</v>
      </c>
      <c r="E222" s="41">
        <f>+(C222-C$7)/C$8</f>
        <v>32255.450500321553</v>
      </c>
      <c r="F222" s="132">
        <f>ROUND(2*E222,0)/2</f>
        <v>32255.5</v>
      </c>
      <c r="G222" s="132">
        <f>+C222-(C$7+F222*C$8)</f>
        <v>-1.689663999422919E-2</v>
      </c>
      <c r="I222" s="43">
        <f>G222</f>
        <v>-1.689663999422919E-2</v>
      </c>
      <c r="M222" s="132"/>
      <c r="O222" s="132">
        <f ca="1">+C$11+C$12*F222</f>
        <v>-7.4046633521623814E-3</v>
      </c>
      <c r="P222" s="199">
        <f>+D$11+D$12*F222+D$13*F222^2</f>
        <v>-1.9362911217755036E-2</v>
      </c>
      <c r="Q222" s="200">
        <f>+C222-15018.5</f>
        <v>36205.173999999999</v>
      </c>
      <c r="S222" s="132">
        <f>+(P222-G222)^2</f>
        <v>6.0824937479916741E-6</v>
      </c>
      <c r="T222" s="7">
        <v>0.1</v>
      </c>
      <c r="U222" s="43">
        <f>+T222*S222</f>
        <v>6.0824937479916745E-7</v>
      </c>
      <c r="V222" s="132">
        <f>+G222-P222</f>
        <v>2.4662712235258462E-3</v>
      </c>
    </row>
    <row r="223" spans="1:27" ht="12.95" customHeight="1">
      <c r="A223" s="219" t="s">
        <v>599</v>
      </c>
      <c r="B223" s="219" t="s">
        <v>292</v>
      </c>
      <c r="C223" s="242">
        <v>51256.616999999998</v>
      </c>
      <c r="D223" s="242" t="s">
        <v>503</v>
      </c>
      <c r="E223" s="41">
        <f>+(C223-C$7)/C$8</f>
        <v>32351.958913073235</v>
      </c>
      <c r="F223" s="132">
        <f>ROUND(2*E223,0)/2</f>
        <v>32352</v>
      </c>
      <c r="G223" s="132">
        <f>+C223-(C$7+F223*C$8)</f>
        <v>-1.4024960000824649E-2</v>
      </c>
      <c r="I223" s="43">
        <f>G223</f>
        <v>-1.4024960000824649E-2</v>
      </c>
      <c r="L223" s="132"/>
      <c r="O223" s="132">
        <f ca="1">+C$11+C$12*F223</f>
        <v>-7.5573934104611537E-3</v>
      </c>
      <c r="P223" s="199">
        <f>+D$11+D$12*F223+D$13*F223^2</f>
        <v>-1.9441746714041523E-2</v>
      </c>
      <c r="Q223" s="200">
        <f>+C223-15018.5</f>
        <v>36238.116999999998</v>
      </c>
      <c r="S223" s="132">
        <f>+(P223-G223)^2</f>
        <v>2.9341578296482867E-5</v>
      </c>
      <c r="T223" s="7">
        <v>0.1</v>
      </c>
      <c r="U223" s="43">
        <f>+T223*S223</f>
        <v>2.9341578296482869E-6</v>
      </c>
      <c r="V223" s="132">
        <f>+G223-P223</f>
        <v>5.4167867132168743E-3</v>
      </c>
      <c r="Y223" s="203"/>
      <c r="Z223" s="204"/>
      <c r="AA223" s="204"/>
    </row>
    <row r="224" spans="1:27" ht="12.95" customHeight="1">
      <c r="A224" s="174" t="s">
        <v>1298</v>
      </c>
      <c r="B224" s="174" t="s">
        <v>292</v>
      </c>
      <c r="C224" s="162">
        <v>51425.915000000001</v>
      </c>
      <c r="D224" s="162" t="s">
        <v>1289</v>
      </c>
      <c r="E224" s="41">
        <f>+(C224-C$7)/C$8</f>
        <v>32847.92713885822</v>
      </c>
      <c r="F224" s="132">
        <f>ROUND(2*E224,0)/2</f>
        <v>32848</v>
      </c>
      <c r="G224" s="132">
        <f>+C224-(C$7+F224*C$8)</f>
        <v>-2.487103999737883E-2</v>
      </c>
      <c r="K224" s="43">
        <f>G224</f>
        <v>-2.487103999737883E-2</v>
      </c>
      <c r="L224" s="132"/>
      <c r="O224" s="132">
        <f ca="1">+C$11+C$12*F224</f>
        <v>-8.3424100831677728E-3</v>
      </c>
      <c r="P224" s="199">
        <f>+D$11+D$12*F224+D$13*F224^2</f>
        <v>-1.9845057640094997E-2</v>
      </c>
      <c r="Q224" s="200">
        <f>+C224-15018.5</f>
        <v>36407.415000000001</v>
      </c>
      <c r="S224" s="132">
        <f>+(P224-G224)^2</f>
        <v>2.5260498655728351E-5</v>
      </c>
      <c r="T224" s="7">
        <v>1</v>
      </c>
      <c r="U224" s="43">
        <f>+T224*S224</f>
        <v>2.5260498655728351E-5</v>
      </c>
      <c r="V224" s="132">
        <f>+G224-P224</f>
        <v>-5.0259823572838327E-3</v>
      </c>
      <c r="Y224" s="203"/>
      <c r="Z224" s="204"/>
      <c r="AA224" s="204"/>
    </row>
    <row r="225" spans="1:27" ht="12.95" customHeight="1">
      <c r="A225" s="219" t="s">
        <v>599</v>
      </c>
      <c r="B225" s="219" t="s">
        <v>288</v>
      </c>
      <c r="C225" s="242">
        <v>51488.904999999999</v>
      </c>
      <c r="D225" s="242" t="s">
        <v>503</v>
      </c>
      <c r="E225" s="41">
        <f>+(C225-C$7)/C$8</f>
        <v>33032.459965839022</v>
      </c>
      <c r="F225" s="132">
        <f>ROUND(2*E225,0)/2</f>
        <v>33032.5</v>
      </c>
      <c r="G225" s="132">
        <f>+C225-(C$7+F225*C$8)</f>
        <v>-1.36655999958748E-2</v>
      </c>
      <c r="I225" s="43">
        <f>G225</f>
        <v>-1.36655999958748E-2</v>
      </c>
      <c r="M225" s="132"/>
      <c r="O225" s="132">
        <f ca="1">+C$11+C$12*F225</f>
        <v>-8.6344172930757773E-3</v>
      </c>
      <c r="P225" s="199">
        <f>+D$11+D$12*F225+D$13*F225^2</f>
        <v>-1.9994269807945778E-2</v>
      </c>
      <c r="Q225" s="200">
        <f>+C225-15018.5</f>
        <v>36470.404999999999</v>
      </c>
      <c r="S225" s="132">
        <f>+(P225-G225)^2</f>
        <v>4.0052061590218516E-5</v>
      </c>
      <c r="T225" s="7">
        <v>0.1</v>
      </c>
      <c r="U225" s="43">
        <f>+T225*S225</f>
        <v>4.005206159021852E-6</v>
      </c>
      <c r="V225" s="132">
        <f>+G225-P225</f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>+(C226-C$7)/C$8</f>
        <v>33059.935699728325</v>
      </c>
      <c r="F226" s="132">
        <f>ROUND(2*E226,0)/2</f>
        <v>33060</v>
      </c>
      <c r="G226" s="132">
        <f>+C226-(C$7+F226*C$8)</f>
        <v>-2.1948800000245683E-2</v>
      </c>
      <c r="K226" s="43">
        <f>G226</f>
        <v>-2.1948800000245683E-2</v>
      </c>
      <c r="P226" s="199">
        <f>+D$11+D$12*F226+D$13*F226^2</f>
        <v>-2.0016472503851711E-2</v>
      </c>
      <c r="Q226" s="200">
        <f>+C226-15018.5</f>
        <v>36479.783799999997</v>
      </c>
      <c r="S226" s="132">
        <f>+(P226-G226)^2</f>
        <v>3.7338895533201963E-6</v>
      </c>
      <c r="T226" s="7">
        <v>1</v>
      </c>
      <c r="U226" s="43">
        <f>+T226*S226</f>
        <v>3.7338895533201963E-6</v>
      </c>
      <c r="V226" s="132">
        <f>+G226-P226</f>
        <v>-1.9323274963939721E-3</v>
      </c>
    </row>
    <row r="227" spans="1:27" ht="12.95" customHeight="1">
      <c r="A227" s="219" t="s">
        <v>599</v>
      </c>
      <c r="B227" s="219" t="s">
        <v>292</v>
      </c>
      <c r="C227" s="242">
        <v>51538.563000000002</v>
      </c>
      <c r="D227" s="242" t="s">
        <v>503</v>
      </c>
      <c r="E227" s="41">
        <f>+(C227-C$7)/C$8</f>
        <v>33177.935932218024</v>
      </c>
      <c r="F227" s="132">
        <f>ROUND(2*E227,0)/2</f>
        <v>33178</v>
      </c>
      <c r="G227" s="132">
        <f>+C227-(C$7+F227*C$8)</f>
        <v>-2.1869439995498396E-2</v>
      </c>
      <c r="I227" s="43">
        <f>G227</f>
        <v>-2.1869439995498396E-2</v>
      </c>
      <c r="L227" s="132"/>
      <c r="O227" s="132">
        <f ca="1">+C$11+C$12*F227</f>
        <v>-8.864699401702418E-3</v>
      </c>
      <c r="P227" s="199">
        <f>+D$11+D$12*F227+D$13*F227^2</f>
        <v>-2.0111631523475226E-2</v>
      </c>
      <c r="Q227" s="200">
        <f>+C227-15018.5</f>
        <v>36520.063000000002</v>
      </c>
      <c r="S227" s="132">
        <f>+(P227-G227)^2</f>
        <v>3.0898906243164322E-6</v>
      </c>
      <c r="T227" s="7">
        <v>0.1</v>
      </c>
      <c r="U227" s="43">
        <f>+T227*S227</f>
        <v>3.0898906243164323E-7</v>
      </c>
      <c r="V227" s="132">
        <f>+G227-P227</f>
        <v>-1.7578084720231701E-3</v>
      </c>
    </row>
    <row r="228" spans="1:27" ht="12.95" customHeight="1">
      <c r="A228" s="219" t="s">
        <v>599</v>
      </c>
      <c r="B228" s="219" t="s">
        <v>292</v>
      </c>
      <c r="C228" s="242">
        <v>51544.701000000001</v>
      </c>
      <c r="D228" s="242" t="s">
        <v>503</v>
      </c>
      <c r="E228" s="41">
        <f>+(C228-C$7)/C$8</f>
        <v>33195.917556158456</v>
      </c>
      <c r="F228" s="132">
        <f>ROUND(2*E228,0)/2</f>
        <v>33196</v>
      </c>
      <c r="G228" s="132">
        <f>+C228-(C$7+F228*C$8)</f>
        <v>-2.8142079994722735E-2</v>
      </c>
      <c r="I228" s="43">
        <f>G228</f>
        <v>-2.8142079994722735E-2</v>
      </c>
      <c r="M228" s="132"/>
      <c r="O228" s="132">
        <f ca="1">+C$11+C$12*F228</f>
        <v>-8.893187909986125E-3</v>
      </c>
      <c r="P228" s="199">
        <f>+D$11+D$12*F228+D$13*F228^2</f>
        <v>-2.0126131517950934E-2</v>
      </c>
      <c r="Q228" s="200">
        <f>+C228-15018.5</f>
        <v>36526.201000000001</v>
      </c>
      <c r="S228" s="132">
        <f>+(P228-G228)^2</f>
        <v>6.4255429982260152E-5</v>
      </c>
      <c r="T228" s="7">
        <v>0.1</v>
      </c>
      <c r="U228" s="43">
        <f>+T228*S228</f>
        <v>6.4255429982260155E-6</v>
      </c>
      <c r="V228" s="132">
        <f>+G228-P228</f>
        <v>-8.015948476771801E-3</v>
      </c>
    </row>
    <row r="229" spans="1:27" ht="12.95" customHeight="1">
      <c r="A229" s="219" t="s">
        <v>599</v>
      </c>
      <c r="B229" s="219" t="s">
        <v>292</v>
      </c>
      <c r="C229" s="242">
        <v>51567.576000000001</v>
      </c>
      <c r="D229" s="242" t="s">
        <v>503</v>
      </c>
      <c r="E229" s="41">
        <f>+(C229-C$7)/C$8</f>
        <v>33262.931183991219</v>
      </c>
      <c r="F229" s="132">
        <f>ROUND(2*E229,0)/2</f>
        <v>33263</v>
      </c>
      <c r="G229" s="132">
        <f>+C229-(C$7+F229*C$8)</f>
        <v>-2.3490239997045137E-2</v>
      </c>
      <c r="I229" s="43">
        <f>G229</f>
        <v>-2.3490239997045137E-2</v>
      </c>
      <c r="L229" s="132"/>
      <c r="O229" s="132">
        <f ca="1">+C$11+C$12*F229</f>
        <v>-8.9992284685977073E-3</v>
      </c>
      <c r="P229" s="199">
        <f>+D$11+D$12*F229+D$13*F229^2</f>
        <v>-2.0180066990166952E-2</v>
      </c>
      <c r="Q229" s="200">
        <f>+C229-15018.5</f>
        <v>36549.076000000001</v>
      </c>
      <c r="S229" s="132">
        <f>+(P229-G229)^2</f>
        <v>1.0957245335464965E-5</v>
      </c>
      <c r="T229" s="7">
        <v>0.1</v>
      </c>
      <c r="U229" s="43">
        <f>+T229*S229</f>
        <v>1.0957245335464964E-6</v>
      </c>
      <c r="V229" s="132">
        <f>+G229-P229</f>
        <v>-3.3101730068781851E-3</v>
      </c>
      <c r="Y229" s="205"/>
      <c r="Z229" s="204"/>
      <c r="AA229" s="204"/>
    </row>
    <row r="230" spans="1:27" ht="12.95" customHeight="1">
      <c r="A230" s="219" t="s">
        <v>599</v>
      </c>
      <c r="B230" s="219" t="s">
        <v>288</v>
      </c>
      <c r="C230" s="242">
        <v>51576.63</v>
      </c>
      <c r="D230" s="242" t="s">
        <v>503</v>
      </c>
      <c r="E230" s="41">
        <f>+(C230-C$7)/C$8</f>
        <v>33289.45539760423</v>
      </c>
      <c r="F230" s="132">
        <f>ROUND(2*E230,0)/2</f>
        <v>33289.5</v>
      </c>
      <c r="G230" s="132">
        <f>+C230-(C$7+F230*C$8)</f>
        <v>-1.522495999961393E-2</v>
      </c>
      <c r="I230" s="43">
        <f>G230</f>
        <v>-1.522495999961393E-2</v>
      </c>
      <c r="M230" s="132"/>
      <c r="O230" s="132">
        <f ca="1">+C$11+C$12*F230</f>
        <v>-9.0411698835709403E-3</v>
      </c>
      <c r="P230" s="199">
        <f>+D$11+D$12*F230+D$13*F230^2</f>
        <v>-2.0201383696890004E-2</v>
      </c>
      <c r="Q230" s="200">
        <f>+C230-15018.5</f>
        <v>36558.129999999997</v>
      </c>
      <c r="S230" s="132">
        <f>+(P230-G230)^2</f>
        <v>2.4764792814810874E-5</v>
      </c>
      <c r="T230" s="7">
        <v>0.1</v>
      </c>
      <c r="U230" s="43">
        <f>+T230*S230</f>
        <v>2.4764792814810877E-6</v>
      </c>
      <c r="V230" s="132">
        <f>+G230-P230</f>
        <v>4.9764236972760743E-3</v>
      </c>
    </row>
    <row r="231" spans="1:27" ht="12.95" customHeight="1">
      <c r="A231" s="219" t="s">
        <v>599</v>
      </c>
      <c r="B231" s="219" t="s">
        <v>288</v>
      </c>
      <c r="C231" s="242">
        <v>51579.707000000002</v>
      </c>
      <c r="D231" s="242" t="s">
        <v>503</v>
      </c>
      <c r="E231" s="41">
        <f>+(C231-C$7)/C$8</f>
        <v>33298.469646034471</v>
      </c>
      <c r="F231" s="132">
        <f>ROUND(2*E231,0)/2</f>
        <v>33298.5</v>
      </c>
      <c r="G231" s="132">
        <f>+C231-(C$7+F231*C$8)</f>
        <v>-1.0361279993958306E-2</v>
      </c>
      <c r="I231" s="43">
        <f>G231</f>
        <v>-1.0361279993958306E-2</v>
      </c>
      <c r="L231" s="132"/>
      <c r="O231" s="132">
        <f ca="1">+C$11+C$12*F231</f>
        <v>-9.0554141377127972E-3</v>
      </c>
      <c r="P231" s="199">
        <f>+D$11+D$12*F231+D$13*F231^2</f>
        <v>-2.0208621272546062E-2</v>
      </c>
      <c r="Q231" s="200">
        <f>+C231-15018.5</f>
        <v>36561.207000000002</v>
      </c>
      <c r="S231" s="132">
        <f>+(P231-G231)^2</f>
        <v>9.6970130256978341E-5</v>
      </c>
      <c r="T231" s="7">
        <v>0.1</v>
      </c>
      <c r="U231" s="43">
        <f>+T231*S231</f>
        <v>9.6970130256978355E-6</v>
      </c>
      <c r="V231" s="132">
        <f>+G231-P231</f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>+(C232-C$7)/C$8</f>
        <v>34010.927776798664</v>
      </c>
      <c r="F232" s="132">
        <f>ROUND(2*E232,0)/2</f>
        <v>34011</v>
      </c>
      <c r="G232" s="132">
        <f>+C232-(C$7+F232*C$8)</f>
        <v>-2.4653279993799515E-2</v>
      </c>
      <c r="K232" s="43">
        <f>G232</f>
        <v>-2.4653279993799515E-2</v>
      </c>
      <c r="P232" s="199">
        <f>+D$11+D$12*F232+D$13*F232^2</f>
        <v>-2.077828056700752E-2</v>
      </c>
      <c r="Q232" s="200">
        <f>+C232-15018.5</f>
        <v>36804.4035</v>
      </c>
      <c r="S232" s="132">
        <f>+(P232-G232)^2</f>
        <v>1.5015620557638287E-5</v>
      </c>
      <c r="T232" s="7">
        <v>1</v>
      </c>
      <c r="U232" s="43">
        <f>+T232*S232</f>
        <v>1.5015620557638287E-5</v>
      </c>
      <c r="V232" s="132">
        <f>+G232-P232</f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>+(C233-C$7)/C$8</f>
        <v>34087.927973196201</v>
      </c>
      <c r="F233" s="132">
        <f>ROUND(2*E233,0)/2</f>
        <v>34088</v>
      </c>
      <c r="G233" s="132">
        <f>+C233-(C$7+F233*C$8)</f>
        <v>-2.4586239997006487E-2</v>
      </c>
      <c r="K233" s="43">
        <f>G233</f>
        <v>-2.4586239997006487E-2</v>
      </c>
      <c r="P233" s="199">
        <f>+D$11+D$12*F233+D$13*F233^2</f>
        <v>-2.0839451677019848E-2</v>
      </c>
      <c r="Q233" s="200">
        <f>+C233-15018.5</f>
        <v>36830.687400000003</v>
      </c>
      <c r="S233" s="132">
        <f>+(P233-G233)^2</f>
        <v>1.40384227147883E-5</v>
      </c>
      <c r="T233" s="7">
        <v>1</v>
      </c>
      <c r="U233" s="43">
        <f>+T233*S233</f>
        <v>1.40384227147883E-5</v>
      </c>
      <c r="V233" s="132">
        <f>+G233-P233</f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>+(C234-C$7)/C$8</f>
        <v>34087.928266151946</v>
      </c>
      <c r="F234" s="132">
        <f>ROUND(2*E234,0)/2</f>
        <v>34088</v>
      </c>
      <c r="G234" s="132">
        <f>+C234-(C$7+F234*C$8)</f>
        <v>-2.44862399995327E-2</v>
      </c>
      <c r="K234" s="43">
        <f>G234</f>
        <v>-2.44862399995327E-2</v>
      </c>
      <c r="P234" s="199">
        <f>+D$11+D$12*F234+D$13*F234^2</f>
        <v>-2.0839451677019848E-2</v>
      </c>
      <c r="Q234" s="200">
        <f>+C234-15018.5</f>
        <v>36830.6875</v>
      </c>
      <c r="S234" s="132">
        <f>+(P234-G234)^2</f>
        <v>1.3299065069216096E-5</v>
      </c>
      <c r="T234" s="7">
        <v>1</v>
      </c>
      <c r="U234" s="43">
        <f>+T234*S234</f>
        <v>1.3299065069216096E-5</v>
      </c>
      <c r="V234" s="132">
        <f>+G234-P234</f>
        <v>-3.6467883225128513E-3</v>
      </c>
    </row>
    <row r="235" spans="1:27" ht="12.95" customHeight="1">
      <c r="A235" s="219" t="s">
        <v>599</v>
      </c>
      <c r="B235" s="219" t="s">
        <v>288</v>
      </c>
      <c r="C235" s="242">
        <v>51873.605000000003</v>
      </c>
      <c r="D235" s="242" t="s">
        <v>503</v>
      </c>
      <c r="E235" s="41">
        <f>+(C235-C$7)/C$8</f>
        <v>34159.460736429835</v>
      </c>
      <c r="F235" s="132">
        <f>ROUND(2*E235,0)/2</f>
        <v>34159.5</v>
      </c>
      <c r="G235" s="132">
        <f>+C235-(C$7+F235*C$8)</f>
        <v>-1.3402559990936425E-2</v>
      </c>
      <c r="I235" s="43">
        <f>G235</f>
        <v>-1.3402559990936425E-2</v>
      </c>
      <c r="M235" s="132"/>
      <c r="O235" s="132">
        <f ca="1">+C$11+C$12*F235</f>
        <v>-1.0418114450616828E-2</v>
      </c>
      <c r="P235" s="199">
        <f>+D$11+D$12*F235+D$13*F235^2</f>
        <v>-2.0896184943708308E-2</v>
      </c>
      <c r="Q235" s="200">
        <f>+C235-15018.5</f>
        <v>36855.105000000003</v>
      </c>
      <c r="S235" s="132">
        <f>+(P235-G235)^2</f>
        <v>5.6154414932805405E-5</v>
      </c>
      <c r="T235" s="7">
        <v>0.1</v>
      </c>
      <c r="U235" s="43">
        <f>+T235*S235</f>
        <v>5.6154414932805408E-6</v>
      </c>
      <c r="V235" s="132">
        <f>+G235-P235</f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>+(C236-C$7)/C$8</f>
        <v>34225.927122921428</v>
      </c>
      <c r="F236" s="132">
        <f>ROUND(2*E236,0)/2</f>
        <v>34226</v>
      </c>
      <c r="G236" s="132">
        <f>+C236-(C$7+F236*C$8)</f>
        <v>-2.4876479998056311E-2</v>
      </c>
      <c r="K236" s="43">
        <f>G236</f>
        <v>-2.4876479998056311E-2</v>
      </c>
      <c r="P236" s="199">
        <f>+D$11+D$12*F236+D$13*F236^2</f>
        <v>-2.0948891662767911E-2</v>
      </c>
      <c r="Q236" s="200">
        <f>+C236-15018.5</f>
        <v>36877.7932</v>
      </c>
      <c r="S236" s="132">
        <f>+(P236-G236)^2</f>
        <v>1.5425950131493507E-5</v>
      </c>
      <c r="T236" s="7">
        <v>1</v>
      </c>
      <c r="U236" s="43">
        <f>+T236*S236</f>
        <v>1.5425950131493507E-5</v>
      </c>
      <c r="V236" s="132">
        <f>+G236-P236</f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>+(C237-C$7)/C$8</f>
        <v>34225.927240103723</v>
      </c>
      <c r="F237" s="132">
        <f>ROUND(2*E237,0)/2</f>
        <v>34226</v>
      </c>
      <c r="G237" s="132">
        <f>+C237-(C$7+F237*C$8)</f>
        <v>-2.4836479999066796E-2</v>
      </c>
      <c r="K237" s="202">
        <f>G237</f>
        <v>-2.4836479999066796E-2</v>
      </c>
      <c r="O237" s="132">
        <f ca="1">+C$11+C$12*F237</f>
        <v>-1.0523363661776079E-2</v>
      </c>
      <c r="P237" s="199">
        <f>+D$11+D$12*F237+D$13*F237^2</f>
        <v>-2.0948891662767911E-2</v>
      </c>
      <c r="Q237" s="200">
        <f>+C237-15018.5</f>
        <v>36877.793239999999</v>
      </c>
      <c r="S237" s="132">
        <f>+(P237-G237)^2</f>
        <v>1.5113343072527136E-5</v>
      </c>
      <c r="T237" s="7">
        <v>1</v>
      </c>
      <c r="U237" s="43">
        <f>+T237*S237</f>
        <v>1.5113343072527136E-5</v>
      </c>
      <c r="V237" s="132">
        <f>+G237-P237</f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>+(C238-C$7)/C$8</f>
        <v>34234.92789538714</v>
      </c>
      <c r="F238" s="132">
        <f>ROUND(2*E238,0)/2</f>
        <v>34235</v>
      </c>
      <c r="G238" s="132">
        <f>+C238-(C$7+F238*C$8)</f>
        <v>-2.4612799999886192E-2</v>
      </c>
      <c r="K238" s="43">
        <f>G238</f>
        <v>-2.4612799999886192E-2</v>
      </c>
      <c r="P238" s="199">
        <f>+D$11+D$12*F238+D$13*F238^2</f>
        <v>-2.0956020520560902E-2</v>
      </c>
      <c r="Q238" s="200">
        <f>+C238-15018.5</f>
        <v>36880.865599999997</v>
      </c>
      <c r="S238" s="132">
        <f>+(P238-G238)^2</f>
        <v>1.337203616041454E-5</v>
      </c>
      <c r="T238" s="7">
        <v>1</v>
      </c>
      <c r="U238" s="43">
        <f>+T238*S238</f>
        <v>1.337203616041454E-5</v>
      </c>
      <c r="V238" s="132">
        <f>+G238-P238</f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>+(C239-C$7)/C$8</f>
        <v>34269.926147027232</v>
      </c>
      <c r="F239" s="132">
        <f>ROUND(2*E239,0)/2</f>
        <v>34270</v>
      </c>
      <c r="G239" s="132">
        <f>+C239-(C$7+F239*C$8)</f>
        <v>-2.5209599996742327E-2</v>
      </c>
      <c r="K239" s="43">
        <f>G239</f>
        <v>-2.5209599996742327E-2</v>
      </c>
      <c r="P239" s="199">
        <f>+D$11+D$12*F239+D$13*F239^2</f>
        <v>-2.0983733924316621E-2</v>
      </c>
      <c r="Q239" s="200">
        <f>+C239-15018.5</f>
        <v>36892.8122</v>
      </c>
      <c r="S239" s="132">
        <f>+(P239-G239)^2</f>
        <v>1.7857944062078663E-5</v>
      </c>
      <c r="T239" s="7">
        <v>1</v>
      </c>
      <c r="U239" s="43">
        <f>+T239*S239</f>
        <v>1.7857944062078663E-5</v>
      </c>
      <c r="V239" s="132">
        <f>+G239-P239</f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>+(C240-C$7)/C$8</f>
        <v>34269.927875466172</v>
      </c>
      <c r="F240" s="132">
        <f>ROUND(2*E240,0)/2</f>
        <v>34270</v>
      </c>
      <c r="G240" s="132">
        <f>+C240-(C$7+F240*C$8)</f>
        <v>-2.4619599993457086E-2</v>
      </c>
      <c r="K240" s="43">
        <f>G240</f>
        <v>-2.4619599993457086E-2</v>
      </c>
      <c r="P240" s="199">
        <f>+D$11+D$12*F240+D$13*F240^2</f>
        <v>-2.0983733924316621E-2</v>
      </c>
      <c r="Q240" s="200">
        <f>+C240-15018.5</f>
        <v>36892.812790000004</v>
      </c>
      <c r="S240" s="132">
        <f>+(P240-G240)^2</f>
        <v>1.3219522072726941E-5</v>
      </c>
      <c r="T240" s="7">
        <v>1</v>
      </c>
      <c r="U240" s="43">
        <f>+T240*S240</f>
        <v>1.3219522072726941E-5</v>
      </c>
      <c r="V240" s="132">
        <f>+G240-P240</f>
        <v>-3.6358660691404657E-3</v>
      </c>
    </row>
    <row r="241" spans="1:27" ht="12.95" customHeight="1">
      <c r="A241" s="174" t="s">
        <v>1305</v>
      </c>
      <c r="B241" s="174" t="s">
        <v>292</v>
      </c>
      <c r="C241" s="162">
        <v>51911.3128</v>
      </c>
      <c r="D241" s="162" t="s">
        <v>277</v>
      </c>
      <c r="E241" s="41">
        <f>+(C241-C$7)/C$8</f>
        <v>34269.927904761731</v>
      </c>
      <c r="F241" s="132">
        <f>ROUND(2*E241,0)/2</f>
        <v>34270</v>
      </c>
      <c r="G241" s="132">
        <f>+C241-(C$7+F241*C$8)</f>
        <v>-2.4609599997347686E-2</v>
      </c>
      <c r="K241" s="43">
        <f>G241</f>
        <v>-2.4609599997347686E-2</v>
      </c>
      <c r="M241" s="132"/>
      <c r="O241" s="132">
        <f ca="1">+C$11+C$12*F241</f>
        <v>-1.0593002237580702E-2</v>
      </c>
      <c r="P241" s="199">
        <f>+D$11+D$12*F241+D$13*F241^2</f>
        <v>-2.0983733924316621E-2</v>
      </c>
      <c r="Q241" s="200">
        <f>+C241-15018.5</f>
        <v>36892.8128</v>
      </c>
      <c r="S241" s="132">
        <f>+(P241-G241)^2</f>
        <v>1.3146904779557722E-5</v>
      </c>
      <c r="T241" s="7">
        <v>1</v>
      </c>
      <c r="U241" s="43">
        <f>+T241*S241</f>
        <v>1.3146904779557722E-5</v>
      </c>
      <c r="V241" s="132">
        <f>+G241-P241</f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>+(C242-C$7)/C$8</f>
        <v>34325.420168855009</v>
      </c>
      <c r="F242" s="132">
        <f>ROUND(2*E242,0)/2</f>
        <v>34325.5</v>
      </c>
      <c r="G242" s="132">
        <f>+C242-(C$7+F242*C$8)</f>
        <v>-2.7250239996646997E-2</v>
      </c>
      <c r="K242" s="43">
        <f>G242</f>
        <v>-2.7250239996646997E-2</v>
      </c>
      <c r="P242" s="199">
        <f>+D$11+D$12*F242+D$13*F242^2</f>
        <v>-2.1027647070736476E-2</v>
      </c>
      <c r="Q242" s="200">
        <f>+C242-15018.5</f>
        <v>36911.754999999997</v>
      </c>
      <c r="S242" s="132">
        <f>+(P242-G242)^2</f>
        <v>3.8720662721591657E-5</v>
      </c>
      <c r="T242" s="7">
        <v>1</v>
      </c>
      <c r="U242" s="43">
        <f>+T242*S242</f>
        <v>3.8720662721591657E-5</v>
      </c>
      <c r="V242" s="132">
        <f>+G242-P242</f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>+(C243-C$7)/C$8</f>
        <v>34325.424563191278</v>
      </c>
      <c r="F243" s="132">
        <f>ROUND(2*E243,0)/2</f>
        <v>34325.5</v>
      </c>
      <c r="G243" s="132">
        <f>+C243-(C$7+F243*C$8)</f>
        <v>-2.5750239990884438E-2</v>
      </c>
      <c r="K243" s="43">
        <f>G243</f>
        <v>-2.5750239990884438E-2</v>
      </c>
      <c r="P243" s="199">
        <f>+D$11+D$12*F243+D$13*F243^2</f>
        <v>-2.1027647070736476E-2</v>
      </c>
      <c r="Q243" s="200">
        <f>+C243-15018.5</f>
        <v>36911.756500000003</v>
      </c>
      <c r="S243" s="132">
        <f>+(P243-G243)^2</f>
        <v>2.2302883889431659E-5</v>
      </c>
      <c r="T243" s="7">
        <v>1</v>
      </c>
      <c r="U243" s="43">
        <f>+T243*S243</f>
        <v>2.2302883889431659E-5</v>
      </c>
      <c r="V243" s="132">
        <f>+G243-P243</f>
        <v>-4.7225929201479624E-3</v>
      </c>
    </row>
    <row r="244" spans="1:27" ht="12.95" customHeight="1">
      <c r="A244" s="219" t="s">
        <v>599</v>
      </c>
      <c r="B244" s="219" t="s">
        <v>288</v>
      </c>
      <c r="C244" s="242">
        <v>51930.595000000001</v>
      </c>
      <c r="D244" s="242" t="s">
        <v>503</v>
      </c>
      <c r="E244" s="41">
        <f>+(C244-C$7)/C$8</f>
        <v>34326.41621840532</v>
      </c>
      <c r="F244" s="132">
        <f>ROUND(2*E244,0)/2</f>
        <v>34326.5</v>
      </c>
      <c r="G244" s="132">
        <f>+C244-(C$7+F244*C$8)</f>
        <v>-2.8598719996807631E-2</v>
      </c>
      <c r="I244" s="43">
        <f>G244</f>
        <v>-2.8598719996807631E-2</v>
      </c>
      <c r="L244" s="132"/>
      <c r="O244" s="132">
        <f ca="1">+C$11+C$12*F244</f>
        <v>-1.0682424499693449E-2</v>
      </c>
      <c r="P244" s="199">
        <f>+D$11+D$12*F244+D$13*F244^2</f>
        <v>-2.1028437934207698E-2</v>
      </c>
      <c r="Q244" s="200">
        <f>+C244-15018.5</f>
        <v>36912.095000000001</v>
      </c>
      <c r="S244" s="132">
        <f>+(P244-G244)^2</f>
        <v>5.7309170507322301E-5</v>
      </c>
      <c r="T244" s="7">
        <v>0.1</v>
      </c>
      <c r="U244" s="43">
        <f>+T244*S244</f>
        <v>5.7309170507322306E-6</v>
      </c>
      <c r="V244" s="132">
        <f>+G244-P244</f>
        <v>-7.5702820625999333E-3</v>
      </c>
    </row>
    <row r="245" spans="1:27" ht="12.95" customHeight="1">
      <c r="A245" s="219" t="s">
        <v>599</v>
      </c>
      <c r="B245" s="219" t="s">
        <v>288</v>
      </c>
      <c r="C245" s="242">
        <v>51937.603000000003</v>
      </c>
      <c r="D245" s="242" t="s">
        <v>503</v>
      </c>
      <c r="E245" s="41">
        <f>+(C245-C$7)/C$8</f>
        <v>34346.946557371535</v>
      </c>
      <c r="F245" s="132">
        <f>ROUND(2*E245,0)/2</f>
        <v>34347</v>
      </c>
      <c r="G245" s="132">
        <f>+C245-(C$7+F245*C$8)</f>
        <v>-1.824255999235902E-2</v>
      </c>
      <c r="I245" s="43">
        <f>G245</f>
        <v>-1.824255999235902E-2</v>
      </c>
      <c r="M245" s="132"/>
      <c r="O245" s="132">
        <f ca="1">+C$11+C$12*F245</f>
        <v>-1.0714869745238782E-2</v>
      </c>
      <c r="P245" s="199">
        <f>+D$11+D$12*F245+D$13*F245^2</f>
        <v>-2.104464779278618E-2</v>
      </c>
      <c r="Q245" s="200">
        <f>+C245-15018.5</f>
        <v>36919.103000000003</v>
      </c>
      <c r="S245" s="132">
        <f>+(P245-G245)^2</f>
        <v>7.8516960413027212E-6</v>
      </c>
      <c r="T245" s="7">
        <v>0.1</v>
      </c>
      <c r="U245" s="43">
        <f>+T245*S245</f>
        <v>7.8516960413027216E-7</v>
      </c>
      <c r="V245" s="132">
        <f>+G245-P245</f>
        <v>2.8020878004271603E-3</v>
      </c>
    </row>
    <row r="246" spans="1:27" ht="12.95" customHeight="1">
      <c r="A246" s="219" t="s">
        <v>849</v>
      </c>
      <c r="B246" s="219" t="s">
        <v>288</v>
      </c>
      <c r="C246" s="242">
        <v>51946.641799999998</v>
      </c>
      <c r="D246" s="242" t="s">
        <v>485</v>
      </c>
      <c r="E246" s="41">
        <f>+(C246-C$7)/C$8</f>
        <v>34373.426241710527</v>
      </c>
      <c r="F246" s="132">
        <f>ROUND(2*E246,0)/2</f>
        <v>34373.5</v>
      </c>
      <c r="G246" s="132">
        <f>+C246-(C$7+F246*C$8)</f>
        <v>-2.5177279996569268E-2</v>
      </c>
      <c r="K246" s="43">
        <f>G246</f>
        <v>-2.5177279996569268E-2</v>
      </c>
      <c r="L246" s="132"/>
      <c r="O246" s="132">
        <f ca="1">+C$11+C$12*F246</f>
        <v>-1.0756811160212022E-2</v>
      </c>
      <c r="P246" s="199">
        <f>+D$11+D$12*F246+D$13*F246^2</f>
        <v>-2.1065593967465011E-2</v>
      </c>
      <c r="Q246" s="200">
        <f>+C246-15018.5</f>
        <v>36928.141799999998</v>
      </c>
      <c r="S246" s="132">
        <f>+(P246-G246)^2</f>
        <v>1.6905962001931133E-5</v>
      </c>
      <c r="T246" s="7">
        <v>1</v>
      </c>
      <c r="U246" s="43">
        <f>+T246*S246</f>
        <v>1.6905962001931133E-5</v>
      </c>
      <c r="V246" s="132">
        <f>+G246-P246</f>
        <v>-4.111686029104257E-3</v>
      </c>
    </row>
    <row r="247" spans="1:27" ht="12.95" customHeight="1">
      <c r="A247" s="219" t="s">
        <v>599</v>
      </c>
      <c r="B247" s="219" t="s">
        <v>288</v>
      </c>
      <c r="C247" s="242">
        <v>51951.597000000002</v>
      </c>
      <c r="D247" s="242" t="s">
        <v>503</v>
      </c>
      <c r="E247" s="41">
        <f>+(C247-C$7)/C$8</f>
        <v>34387.942785038926</v>
      </c>
      <c r="F247" s="132">
        <f>ROUND(2*E247,0)/2</f>
        <v>34388</v>
      </c>
      <c r="G247" s="132">
        <f>+C247-(C$7+F247*C$8)</f>
        <v>-1.9530239995219745E-2</v>
      </c>
      <c r="I247" s="43">
        <f>G247</f>
        <v>-1.9530239995219745E-2</v>
      </c>
      <c r="L247" s="132"/>
      <c r="O247" s="132">
        <f ca="1">+C$11+C$12*F247</f>
        <v>-1.0779760236329455E-2</v>
      </c>
      <c r="P247" s="199">
        <f>+D$11+D$12*F247+D$13*F247^2</f>
        <v>-2.1077051247732084E-2</v>
      </c>
      <c r="Q247" s="200">
        <f>+C247-15018.5</f>
        <v>36933.097000000002</v>
      </c>
      <c r="S247" s="132">
        <f>+(P247-G247)^2</f>
        <v>2.3926250508987928E-6</v>
      </c>
      <c r="T247" s="7">
        <v>0.1</v>
      </c>
      <c r="U247" s="43">
        <f>+T247*S247</f>
        <v>2.3926250508987927E-7</v>
      </c>
      <c r="V247" s="132">
        <f>+G247-P247</f>
        <v>1.5468112525123395E-3</v>
      </c>
    </row>
    <row r="248" spans="1:27" ht="12.95" customHeight="1">
      <c r="A248" s="219" t="s">
        <v>599</v>
      </c>
      <c r="B248" s="219" t="s">
        <v>288</v>
      </c>
      <c r="C248" s="242">
        <v>51957.58</v>
      </c>
      <c r="D248" s="242" t="s">
        <v>503</v>
      </c>
      <c r="E248" s="41">
        <f>+(C248-C$7)/C$8</f>
        <v>34405.470327566727</v>
      </c>
      <c r="F248" s="132">
        <f>ROUND(2*E248,0)/2</f>
        <v>34405.5</v>
      </c>
      <c r="G248" s="132">
        <f>+C248-(C$7+F248*C$8)</f>
        <v>-1.0128639994945843E-2</v>
      </c>
      <c r="I248" s="43">
        <f>G248</f>
        <v>-1.0128639994945843E-2</v>
      </c>
      <c r="M248" s="132"/>
      <c r="O248" s="132">
        <f ca="1">+C$11+C$12*F248</f>
        <v>-1.0807457397160838E-2</v>
      </c>
      <c r="P248" s="199">
        <f>+D$11+D$12*F248+D$13*F248^2</f>
        <v>-2.109087538810368E-2</v>
      </c>
      <c r="Q248" s="200">
        <f>+C248-15018.5</f>
        <v>36939.08</v>
      </c>
      <c r="S248" s="132">
        <f>+(P248-G248)^2</f>
        <v>1.2017060481500236E-4</v>
      </c>
      <c r="T248" s="7">
        <v>0.1</v>
      </c>
      <c r="U248" s="43">
        <f>+T248*S248</f>
        <v>1.2017060481500237E-5</v>
      </c>
      <c r="V248" s="132">
        <f>+G248-P248</f>
        <v>1.0962235393157837E-2</v>
      </c>
    </row>
    <row r="249" spans="1:27" ht="12.95" customHeight="1">
      <c r="A249" s="219" t="s">
        <v>599</v>
      </c>
      <c r="B249" s="219" t="s">
        <v>288</v>
      </c>
      <c r="C249" s="242">
        <v>51958.601000000002</v>
      </c>
      <c r="D249" s="242" t="s">
        <v>503</v>
      </c>
      <c r="E249" s="41">
        <f>+(C249-C$7)/C$8</f>
        <v>34408.461405775131</v>
      </c>
      <c r="F249" s="132">
        <f>ROUND(2*E249,0)/2</f>
        <v>34408.5</v>
      </c>
      <c r="G249" s="132">
        <f>+C249-(C$7+F249*C$8)</f>
        <v>-1.3174079991586041E-2</v>
      </c>
      <c r="I249" s="43">
        <f>G249</f>
        <v>-1.3174079991586041E-2</v>
      </c>
      <c r="L249" s="132"/>
      <c r="O249" s="132">
        <f ca="1">+C$11+C$12*F249</f>
        <v>-1.0812205481874788E-2</v>
      </c>
      <c r="P249" s="199">
        <f>+D$11+D$12*F249+D$13*F249^2</f>
        <v>-2.109324484409951E-2</v>
      </c>
      <c r="Q249" s="200">
        <f>+C249-15018.5</f>
        <v>36940.101000000002</v>
      </c>
      <c r="S249" s="132">
        <f>+(P249-G249)^2</f>
        <v>6.271317196128467E-5</v>
      </c>
      <c r="T249" s="7">
        <v>0.1</v>
      </c>
      <c r="U249" s="43">
        <f>+T249*S249</f>
        <v>6.2713171961284675E-6</v>
      </c>
      <c r="V249" s="132">
        <f>+G249-P249</f>
        <v>7.9191648525134689E-3</v>
      </c>
    </row>
    <row r="250" spans="1:27" ht="12.95" customHeight="1">
      <c r="A250" s="219" t="s">
        <v>599</v>
      </c>
      <c r="B250" s="219" t="s">
        <v>288</v>
      </c>
      <c r="C250" s="242">
        <v>51987.599000000002</v>
      </c>
      <c r="D250" s="242" t="s">
        <v>503</v>
      </c>
      <c r="E250" s="41">
        <f>+(C250-C$7)/C$8</f>
        <v>34493.412714185819</v>
      </c>
      <c r="F250" s="132">
        <f>ROUND(2*E250,0)/2</f>
        <v>34493.5</v>
      </c>
      <c r="G250" s="132">
        <f>+C250-(C$7+F250*C$8)</f>
        <v>-2.9794879999826662E-2</v>
      </c>
      <c r="I250" s="43">
        <f>G250</f>
        <v>-2.9794879999826662E-2</v>
      </c>
      <c r="M250" s="132"/>
      <c r="O250" s="132">
        <f ca="1">+C$11+C$12*F250</f>
        <v>-1.0946734548770078E-2</v>
      </c>
      <c r="P250" s="199">
        <f>+D$11+D$12*F250+D$13*F250^2</f>
        <v>-2.1160331188990973E-2</v>
      </c>
      <c r="Q250" s="200">
        <f>+C250-15018.5</f>
        <v>36969.099000000002</v>
      </c>
      <c r="S250" s="132">
        <f>+(P250-G250)^2</f>
        <v>7.455543316670401E-5</v>
      </c>
      <c r="T250" s="7">
        <v>0.1</v>
      </c>
      <c r="U250" s="43">
        <f>+T250*S250</f>
        <v>7.4555433166704012E-6</v>
      </c>
      <c r="V250" s="132">
        <f>+G250-P250</f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>+(C251-C$7)/C$8</f>
        <v>35072.923424179316</v>
      </c>
      <c r="F251" s="132">
        <f>ROUND(2*E251,0)/2</f>
        <v>35073</v>
      </c>
      <c r="G251" s="132">
        <f>+C251-(C$7+F251*C$8)</f>
        <v>-2.6139039997360669E-2</v>
      </c>
      <c r="K251" s="202">
        <f>G251</f>
        <v>-2.6139039997360669E-2</v>
      </c>
      <c r="O251" s="132">
        <f ca="1">+C$11+C$12*F251</f>
        <v>-1.1863906246015007E-2</v>
      </c>
      <c r="P251" s="199">
        <f>+D$11+D$12*F251+D$13*F251^2</f>
        <v>-2.1615218683010442E-2</v>
      </c>
      <c r="Q251" s="200">
        <f>+C251-15018.5</f>
        <v>37166.914100000002</v>
      </c>
      <c r="S251" s="132">
        <f>+(P251-G251)^2</f>
        <v>2.0464959284169416E-5</v>
      </c>
      <c r="T251" s="7">
        <v>1</v>
      </c>
      <c r="U251" s="43">
        <f>+T251*S251</f>
        <v>2.0464959284169416E-5</v>
      </c>
      <c r="V251" s="132">
        <f>+G251-P251</f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>+(C252-C$7)/C$8</f>
        <v>35073.41433012973</v>
      </c>
      <c r="F252" s="132">
        <f>ROUND(2*E252,0)/2</f>
        <v>35073.5</v>
      </c>
      <c r="G252" s="132">
        <f>+C252-(C$7+F252*C$8)</f>
        <v>-2.9243279997899663E-2</v>
      </c>
      <c r="K252" s="43">
        <f>G252</f>
        <v>-2.9243279997899663E-2</v>
      </c>
      <c r="P252" s="199">
        <f>+D$11+D$12*F252+D$13*F252^2</f>
        <v>-2.16156092954174E-2</v>
      </c>
      <c r="Q252" s="200">
        <f>+C252-15018.5</f>
        <v>37167.08167</v>
      </c>
      <c r="S252" s="132">
        <f>+(P252-G252)^2</f>
        <v>5.8181360345506259E-5</v>
      </c>
      <c r="T252" s="7">
        <v>1</v>
      </c>
      <c r="U252" s="43">
        <f>+T252*S252</f>
        <v>5.8181360345506259E-5</v>
      </c>
      <c r="V252" s="132">
        <f>+G252-P252</f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>+(C253-C$7)/C$8</f>
        <v>35073.425550334963</v>
      </c>
      <c r="F253" s="132">
        <f>ROUND(2*E253,0)/2</f>
        <v>35073.5</v>
      </c>
      <c r="G253" s="132">
        <f>+C253-(C$7+F253*C$8)</f>
        <v>-2.5413279996428173E-2</v>
      </c>
      <c r="K253" s="43">
        <f>G253</f>
        <v>-2.5413279996428173E-2</v>
      </c>
      <c r="P253" s="199">
        <f>+D$11+D$12*F253+D$13*F253^2</f>
        <v>-2.16156092954174E-2</v>
      </c>
      <c r="Q253" s="200">
        <f>+C253-15018.5</f>
        <v>37167.085500000001</v>
      </c>
      <c r="S253" s="132">
        <f>+(P253-G253)^2</f>
        <v>1.4422302753315658E-5</v>
      </c>
      <c r="T253" s="7">
        <v>1</v>
      </c>
      <c r="U253" s="43">
        <f>+T253*S253</f>
        <v>1.4422302753315658E-5</v>
      </c>
      <c r="V253" s="132">
        <f>+G253-P253</f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>+(C254-C$7)/C$8</f>
        <v>35096.414373955908</v>
      </c>
      <c r="F254" s="132">
        <f>ROUND(2*E254,0)/2</f>
        <v>35096.5</v>
      </c>
      <c r="G254" s="132">
        <f>+C254-(C$7+F254*C$8)</f>
        <v>-2.9228320003312547E-2</v>
      </c>
      <c r="K254" s="43">
        <f>G254</f>
        <v>-2.9228320003312547E-2</v>
      </c>
      <c r="N254" s="132"/>
      <c r="O254" s="132">
        <f ca="1">+C$11+C$12*F254</f>
        <v>-1.190109957627429E-2</v>
      </c>
      <c r="P254" s="199">
        <f>+D$11+D$12*F254+D$13*F254^2</f>
        <v>-2.1633573980226105E-2</v>
      </c>
      <c r="Q254" s="200">
        <f>+C254-15018.5</f>
        <v>37174.932699999998</v>
      </c>
      <c r="S254" s="132">
        <f>+(P254-G254)^2</f>
        <v>5.7680167155187326E-5</v>
      </c>
      <c r="T254" s="7">
        <v>1</v>
      </c>
      <c r="U254" s="43">
        <f>+T254*S254</f>
        <v>5.7680167155187326E-5</v>
      </c>
      <c r="V254" s="132">
        <f>+G254-P254</f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>+(C255-C$7)/C$8</f>
        <v>35102.422310478738</v>
      </c>
      <c r="F255" s="132">
        <f>ROUND(2*E255,0)/2</f>
        <v>35102.5</v>
      </c>
      <c r="G255" s="132">
        <f>+C255-(C$7+F255*C$8)</f>
        <v>-2.6519199993344955E-2</v>
      </c>
      <c r="K255" s="43">
        <f>G255</f>
        <v>-2.6519199993344955E-2</v>
      </c>
      <c r="N255" s="132"/>
      <c r="O255" s="132">
        <f ca="1">+C$11+C$12*F255</f>
        <v>-1.191059574570219E-2</v>
      </c>
      <c r="P255" s="199">
        <f>+D$11+D$12*F255+D$13*F255^2</f>
        <v>-2.1638259297542442E-2</v>
      </c>
      <c r="Q255" s="200">
        <f>+C255-15018.5</f>
        <v>37176.983500000002</v>
      </c>
      <c r="S255" s="132">
        <f>+(P255-G255)^2</f>
        <v>2.3823582075941119E-5</v>
      </c>
      <c r="T255" s="7">
        <v>1</v>
      </c>
      <c r="U255" s="43">
        <f>+T255*S255</f>
        <v>2.3823582075941119E-5</v>
      </c>
      <c r="V255" s="132">
        <f>+G255-P255</f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>+(C256-C$7)/C$8</f>
        <v>35111.416637917937</v>
      </c>
      <c r="F256" s="132">
        <f>ROUND(2*E256,0)/2</f>
        <v>35111.5</v>
      </c>
      <c r="G256" s="132">
        <f>+C256-(C$7+F256*C$8)</f>
        <v>-2.8455519997805823E-2</v>
      </c>
      <c r="K256" s="43">
        <f>G256</f>
        <v>-2.8455519997805823E-2</v>
      </c>
      <c r="N256" s="132"/>
      <c r="O256" s="132">
        <f ca="1">+C$11+C$12*F256</f>
        <v>-1.1924839999844047E-2</v>
      </c>
      <c r="P256" s="199">
        <f>+D$11+D$12*F256+D$13*F256^2</f>
        <v>-2.1645286402845319E-2</v>
      </c>
      <c r="Q256" s="200">
        <f>+C256-15018.5</f>
        <v>37180.053699999997</v>
      </c>
      <c r="S256" s="132">
        <f>+(P256-G256)^2</f>
        <v>4.6379281617928661E-5</v>
      </c>
      <c r="T256" s="7">
        <v>1</v>
      </c>
      <c r="U256" s="43">
        <f>+T256*S256</f>
        <v>4.6379281617928661E-5</v>
      </c>
      <c r="V256" s="132">
        <f>+G256-P256</f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>+(C257-C$7)/C$8</f>
        <v>35172.922228919859</v>
      </c>
      <c r="F257" s="132">
        <f>ROUND(2*E257,0)/2</f>
        <v>35173</v>
      </c>
      <c r="G257" s="132">
        <f>+C257-(C$7+F257*C$8)</f>
        <v>-2.6547039989964105E-2</v>
      </c>
      <c r="K257" s="43">
        <f>G257</f>
        <v>-2.6547039989964105E-2</v>
      </c>
      <c r="M257" s="132"/>
      <c r="O257" s="132">
        <f ca="1">+C$11+C$12*F257</f>
        <v>-1.2022175736480047E-2</v>
      </c>
      <c r="P257" s="199">
        <f>+D$11+D$12*F257+D$13*F257^2</f>
        <v>-2.1693276992678121E-2</v>
      </c>
      <c r="Q257" s="200">
        <f>+C257-15018.5</f>
        <v>37201.048540000003</v>
      </c>
      <c r="S257" s="132">
        <f>+(P257-G257)^2</f>
        <v>2.3559015233822619E-5</v>
      </c>
      <c r="T257" s="7">
        <v>1</v>
      </c>
      <c r="U257" s="43">
        <f>+T257*S257</f>
        <v>2.3559015233822619E-5</v>
      </c>
      <c r="V257" s="132">
        <f>+G257-P257</f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>+(C258-C$7)/C$8</f>
        <v>35172.922433988868</v>
      </c>
      <c r="F258" s="132">
        <f>ROUND(2*E258,0)/2</f>
        <v>35173</v>
      </c>
      <c r="G258" s="132">
        <f>+C258-(C$7+F258*C$8)</f>
        <v>-2.6477039995370433E-2</v>
      </c>
      <c r="K258" s="43">
        <f>G258</f>
        <v>-2.6477039995370433E-2</v>
      </c>
      <c r="M258" s="132"/>
      <c r="O258" s="132">
        <f ca="1">+C$11+C$12*F258</f>
        <v>-1.2022175736480047E-2</v>
      </c>
      <c r="P258" s="199">
        <f>+D$11+D$12*F258+D$13*F258^2</f>
        <v>-2.1693276992678121E-2</v>
      </c>
      <c r="Q258" s="200">
        <f>+C258-15018.5</f>
        <v>37201.048609999998</v>
      </c>
      <c r="S258" s="132">
        <f>+(P258-G258)^2</f>
        <v>2.288438846592776E-5</v>
      </c>
      <c r="T258" s="7">
        <v>1</v>
      </c>
      <c r="U258" s="43">
        <f>+T258*S258</f>
        <v>2.288438846592776E-5</v>
      </c>
      <c r="V258" s="132">
        <f>+G258-P258</f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>+(C259-C$7)/C$8</f>
        <v>35172.923517925148</v>
      </c>
      <c r="F259" s="132">
        <f>ROUND(2*E259,0)/2</f>
        <v>35173</v>
      </c>
      <c r="G259" s="132">
        <f>+C259-(C$7+F259*C$8)</f>
        <v>-2.6107039993803483E-2</v>
      </c>
      <c r="K259" s="43">
        <f>G259</f>
        <v>-2.6107039993803483E-2</v>
      </c>
      <c r="M259" s="132"/>
      <c r="O259" s="132">
        <f ca="1">+C$11+C$12*F259</f>
        <v>-1.2022175736480047E-2</v>
      </c>
      <c r="P259" s="199">
        <f>+D$11+D$12*F259+D$13*F259^2</f>
        <v>-2.1693276992678121E-2</v>
      </c>
      <c r="Q259" s="200">
        <f>+C259-15018.5</f>
        <v>37201.04898</v>
      </c>
      <c r="S259" s="132">
        <f>+(P259-G259)^2</f>
        <v>1.9481303830103155E-5</v>
      </c>
      <c r="T259" s="7">
        <v>1</v>
      </c>
      <c r="U259" s="43">
        <f>+T259*S259</f>
        <v>1.9481303830103155E-5</v>
      </c>
      <c r="V259" s="132">
        <f>+G259-P259</f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>+(C260-C$7)/C$8</f>
        <v>35172.923869472041</v>
      </c>
      <c r="F260" s="132">
        <f>ROUND(2*E260,0)/2</f>
        <v>35173</v>
      </c>
      <c r="G260" s="132">
        <f>+C260-(C$7+F260*C$8)</f>
        <v>-2.5987039996834937E-2</v>
      </c>
      <c r="K260" s="43">
        <f>G260</f>
        <v>-2.5987039996834937E-2</v>
      </c>
      <c r="N260" s="132"/>
      <c r="O260" s="132">
        <f ca="1">+C$11+C$12*F260</f>
        <v>-1.2022175736480047E-2</v>
      </c>
      <c r="P260" s="199">
        <f>+D$11+D$12*F260+D$13*F260^2</f>
        <v>-2.1693276992678121E-2</v>
      </c>
      <c r="Q260" s="200">
        <f>+C260-15018.5</f>
        <v>37201.049099999997</v>
      </c>
      <c r="S260" s="132">
        <f>+(P260-G260)^2</f>
        <v>1.8436400735865767E-5</v>
      </c>
      <c r="T260" s="7">
        <v>1</v>
      </c>
      <c r="U260" s="43">
        <f>+T260*S260</f>
        <v>1.8436400735865767E-5</v>
      </c>
      <c r="V260" s="132">
        <f>+G260-P260</f>
        <v>-4.2937630041568163E-3</v>
      </c>
    </row>
    <row r="261" spans="1:22" ht="12.95" customHeight="1">
      <c r="A261" s="219" t="s">
        <v>849</v>
      </c>
      <c r="B261" s="219" t="s">
        <v>288</v>
      </c>
      <c r="C261" s="242">
        <v>52224.841099999998</v>
      </c>
      <c r="D261" s="242" t="s">
        <v>485</v>
      </c>
      <c r="E261" s="41">
        <f>+(C261-C$7)/C$8</f>
        <v>35188.42708776673</v>
      </c>
      <c r="F261" s="132">
        <f>ROUND(2*E261,0)/2</f>
        <v>35188.5</v>
      </c>
      <c r="G261" s="132">
        <f>+C261-(C$7+F261*C$8)</f>
        <v>-2.488848000211874E-2</v>
      </c>
      <c r="K261" s="43">
        <f>G261</f>
        <v>-2.488848000211874E-2</v>
      </c>
      <c r="L261" s="132"/>
      <c r="O261" s="132">
        <f ca="1">+C$11+C$12*F261</f>
        <v>-1.2046707507502134E-2</v>
      </c>
      <c r="P261" s="199">
        <f>+D$11+D$12*F261+D$13*F261^2</f>
        <v>-2.1705364484603504E-2</v>
      </c>
      <c r="Q261" s="200">
        <f>+C261-15018.5</f>
        <v>37206.341099999998</v>
      </c>
      <c r="S261" s="132">
        <f>+(P261-G261)^2</f>
        <v>1.0132224397846288E-5</v>
      </c>
      <c r="T261" s="7">
        <v>1</v>
      </c>
      <c r="U261" s="43">
        <f>+T261*S261</f>
        <v>1.0132224397846288E-5</v>
      </c>
      <c r="V261" s="132">
        <f>+G261-P261</f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>+(C262-C$7)/C$8</f>
        <v>35189.924384605445</v>
      </c>
      <c r="F262" s="132">
        <f>ROUND(2*E262,0)/2</f>
        <v>35190</v>
      </c>
      <c r="G262" s="132">
        <f>+C262-(C$7+F262*C$8)</f>
        <v>-2.5811199993768241E-2</v>
      </c>
      <c r="K262" s="43">
        <f>G262</f>
        <v>-2.5811199993768241E-2</v>
      </c>
      <c r="P262" s="199">
        <f>+D$11+D$12*F262+D$13*F262^2</f>
        <v>-2.1706534077426412E-2</v>
      </c>
      <c r="Q262" s="200">
        <f>+C262-15018.5</f>
        <v>37206.852200000001</v>
      </c>
      <c r="S262" s="132">
        <f>+(P262-G262)^2</f>
        <v>1.6848282284778308E-5</v>
      </c>
      <c r="T262" s="7">
        <v>1</v>
      </c>
      <c r="U262" s="43">
        <f>+T262*S262</f>
        <v>1.6848282284778308E-5</v>
      </c>
      <c r="V262" s="132">
        <f>+G262-P262</f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>+(C263-C$7)/C$8</f>
        <v>35190.426217805354</v>
      </c>
      <c r="F263" s="132">
        <f>ROUND(2*E263,0)/2</f>
        <v>35190.5</v>
      </c>
      <c r="G263" s="132">
        <f>+C263-(C$7+F263*C$8)</f>
        <v>-2.5185439990309533E-2</v>
      </c>
      <c r="K263" s="43">
        <f>G263</f>
        <v>-2.5185439990309533E-2</v>
      </c>
      <c r="P263" s="199">
        <f>+D$11+D$12*F263+D$13*F263^2</f>
        <v>-2.1706923935251296E-2</v>
      </c>
      <c r="Q263" s="200">
        <f>+C263-15018.5</f>
        <v>37207.023500000003</v>
      </c>
      <c r="S263" s="132">
        <f>+(P263-G263)^2</f>
        <v>1.2100073945297918E-5</v>
      </c>
      <c r="T263" s="7">
        <v>1</v>
      </c>
      <c r="U263" s="43">
        <f>+T263*S263</f>
        <v>1.2100073945297918E-5</v>
      </c>
      <c r="V263" s="132">
        <f>+G263-P263</f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>+(C264-C$7)/C$8</f>
        <v>35203.922689211919</v>
      </c>
      <c r="F264" s="132">
        <f>ROUND(2*E264,0)/2</f>
        <v>35204</v>
      </c>
      <c r="G264" s="132">
        <f>+C264-(C$7+F264*C$8)</f>
        <v>-2.6389919999928679E-2</v>
      </c>
      <c r="K264" s="202">
        <f>G264</f>
        <v>-2.6389919999928679E-2</v>
      </c>
      <c r="O264" s="132">
        <f ca="1">+C$11+C$12*F264</f>
        <v>-1.2071239278524215E-2</v>
      </c>
      <c r="P264" s="199">
        <f>+D$11+D$12*F264+D$13*F264^2</f>
        <v>-2.1717448877582861E-2</v>
      </c>
      <c r="Q264" s="200">
        <f>+C264-15018.5</f>
        <v>37211.630499999999</v>
      </c>
      <c r="S264" s="132">
        <f>+(P264-G264)^2</f>
        <v>2.1831986389155591E-5</v>
      </c>
      <c r="T264" s="7">
        <v>1</v>
      </c>
      <c r="U264" s="43">
        <f>+T264*S264</f>
        <v>2.1831986389155591E-5</v>
      </c>
      <c r="V264" s="132">
        <f>+G264-P264</f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>+(C265-C$7)/C$8</f>
        <v>35203.92327512343</v>
      </c>
      <c r="F265" s="132">
        <f>ROUND(2*E265,0)/2</f>
        <v>35204</v>
      </c>
      <c r="G265" s="132">
        <f>+C265-(C$7+F265*C$8)</f>
        <v>-2.6189919997705147E-2</v>
      </c>
      <c r="K265" s="43">
        <f>G265</f>
        <v>-2.6189919997705147E-2</v>
      </c>
      <c r="N265" s="132"/>
      <c r="O265" s="132">
        <f ca="1">+C$11+C$12*F265</f>
        <v>-1.2071239278524215E-2</v>
      </c>
      <c r="P265" s="199">
        <f>+D$11+D$12*F265+D$13*F265^2</f>
        <v>-2.1717448877582861E-2</v>
      </c>
      <c r="Q265" s="200">
        <f>+C265-15018.5</f>
        <v>37211.630700000002</v>
      </c>
      <c r="S265" s="132">
        <f>+(P265-G265)^2</f>
        <v>2.0002997920327894E-5</v>
      </c>
      <c r="T265" s="7">
        <v>1</v>
      </c>
      <c r="U265" s="43">
        <f>+T265*S265</f>
        <v>2.0002997920327894E-5</v>
      </c>
      <c r="V265" s="132">
        <f>+G265-P265</f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>+(C266-C$7)/C$8</f>
        <v>35210.420154793144</v>
      </c>
      <c r="F266" s="132">
        <f>ROUND(2*E266,0)/2</f>
        <v>35210.5</v>
      </c>
      <c r="G266" s="132">
        <f>+C266-(C$7+F266*C$8)</f>
        <v>-2.7255039996816777E-2</v>
      </c>
      <c r="K266" s="43">
        <f>G266</f>
        <v>-2.7255039996816777E-2</v>
      </c>
      <c r="P266" s="199">
        <f>+D$11+D$12*F266+D$13*F266^2</f>
        <v>-2.1722515603984645E-2</v>
      </c>
      <c r="Q266" s="200">
        <f>+C266-15018.5</f>
        <v>37213.848400000003</v>
      </c>
      <c r="S266" s="132">
        <f>+(P266-G266)^2</f>
        <v>3.0608826157282548E-5</v>
      </c>
      <c r="T266" s="7">
        <v>1</v>
      </c>
      <c r="U266" s="43">
        <f>+T266*S266</f>
        <v>3.0608826157282548E-5</v>
      </c>
      <c r="V266" s="132">
        <f>+G266-P266</f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>+(C267-C$7)/C$8</f>
        <v>35210.920523214299</v>
      </c>
      <c r="F267" s="132">
        <f>ROUND(2*E267,0)/2</f>
        <v>35211</v>
      </c>
      <c r="G267" s="132">
        <f>+C267-(C$7+F267*C$8)</f>
        <v>-2.7129279995278921E-2</v>
      </c>
      <c r="K267" s="43">
        <f>G267</f>
        <v>-2.7129279995278921E-2</v>
      </c>
      <c r="P267" s="199">
        <f>+D$11+D$12*F267+D$13*F267^2</f>
        <v>-2.1722905329596427E-2</v>
      </c>
      <c r="Q267" s="200">
        <f>+C267-15018.5</f>
        <v>37214.019200000002</v>
      </c>
      <c r="S267" s="132">
        <f>+(P267-G267)^2</f>
        <v>2.9228887025733496E-5</v>
      </c>
      <c r="T267" s="7">
        <v>1</v>
      </c>
      <c r="U267" s="43">
        <f>+T267*S267</f>
        <v>2.9228887025733496E-5</v>
      </c>
      <c r="V267" s="132">
        <f>+G267-P267</f>
        <v>-5.4063746656824938E-3</v>
      </c>
    </row>
    <row r="268" spans="1:22" ht="12.95" customHeight="1">
      <c r="A268" s="219" t="s">
        <v>599</v>
      </c>
      <c r="B268" s="219" t="s">
        <v>292</v>
      </c>
      <c r="C268" s="242">
        <v>52235.601999999999</v>
      </c>
      <c r="D268" s="242" t="s">
        <v>503</v>
      </c>
      <c r="E268" s="41">
        <f>+(C268-C$7)/C$8</f>
        <v>35219.951763078017</v>
      </c>
      <c r="F268" s="132">
        <f>ROUND(2*E268,0)/2</f>
        <v>35220</v>
      </c>
      <c r="G268" s="132">
        <f>+C268-(C$7+F268*C$8)</f>
        <v>-1.6465599997900426E-2</v>
      </c>
      <c r="I268" s="43">
        <f>G268</f>
        <v>-1.6465599997900426E-2</v>
      </c>
      <c r="L268" s="132"/>
      <c r="O268" s="132">
        <f ca="1">+C$11+C$12*F268</f>
        <v>-1.209656239699862E-2</v>
      </c>
      <c r="P268" s="199">
        <f>+D$11+D$12*F268+D$13*F268^2</f>
        <v>-2.1729919839183195E-2</v>
      </c>
      <c r="Q268" s="200">
        <f>+C268-15018.5</f>
        <v>37217.101999999999</v>
      </c>
      <c r="S268" s="132">
        <f>+(P268-G268)^2</f>
        <v>2.7713063391323438E-5</v>
      </c>
      <c r="T268" s="7">
        <v>0.1</v>
      </c>
      <c r="U268" s="43">
        <f>+T268*S268</f>
        <v>2.7713063391323441E-6</v>
      </c>
      <c r="V268" s="132">
        <f>+G268-P268</f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>+(C269-C$7)/C$8</f>
        <v>35254.420643677688</v>
      </c>
      <c r="F269" s="132">
        <f>ROUND(2*E269,0)/2</f>
        <v>35254.5</v>
      </c>
      <c r="G269" s="132">
        <f>+C269-(C$7+F269*C$8)</f>
        <v>-2.7088160000857897E-2</v>
      </c>
      <c r="K269" s="43">
        <f>G269</f>
        <v>-2.7088160000857897E-2</v>
      </c>
      <c r="P269" s="199">
        <f>+D$11+D$12*F269+D$13*F269^2</f>
        <v>-2.1756799113632944E-2</v>
      </c>
      <c r="Q269" s="200">
        <f>+C269-15018.5</f>
        <v>37228.867899999997</v>
      </c>
      <c r="S269" s="132">
        <f>+(P269-G269)^2</f>
        <v>2.8423408909832043E-5</v>
      </c>
      <c r="T269" s="7">
        <v>1</v>
      </c>
      <c r="U269" s="43">
        <f>+T269*S269</f>
        <v>2.8423408909832043E-5</v>
      </c>
      <c r="V269" s="132">
        <f>+G269-P269</f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>+(C270-C$7)/C$8</f>
        <v>35262.424780681627</v>
      </c>
      <c r="F270" s="132">
        <f>ROUND(2*E270,0)/2</f>
        <v>35262.5</v>
      </c>
      <c r="G270" s="132">
        <f>+C270-(C$7+F270*C$8)</f>
        <v>-2.5675999997474719E-2</v>
      </c>
      <c r="K270" s="43">
        <f>G270</f>
        <v>-2.5675999997474719E-2</v>
      </c>
      <c r="N270" s="132"/>
      <c r="O270" s="132">
        <f ca="1">+C$11+C$12*F270</f>
        <v>-1.2163826930446264E-2</v>
      </c>
      <c r="P270" s="199">
        <f>+D$11+D$12*F270+D$13*F270^2</f>
        <v>-2.1763029796065068E-2</v>
      </c>
      <c r="Q270" s="200">
        <f>+C270-15018.5</f>
        <v>37231.600100000003</v>
      </c>
      <c r="S270" s="132">
        <f>+(P270-G270)^2</f>
        <v>1.5311335797119887E-5</v>
      </c>
      <c r="T270" s="7">
        <v>1</v>
      </c>
      <c r="U270" s="43">
        <f>+T270*S270</f>
        <v>1.5311335797119887E-5</v>
      </c>
      <c r="V270" s="132">
        <f>+G270-P270</f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>+(C271-C$7)/C$8</f>
        <v>35262.425073637365</v>
      </c>
      <c r="F271" s="132">
        <f>ROUND(2*E271,0)/2</f>
        <v>35262.5</v>
      </c>
      <c r="G271" s="132">
        <f>+C271-(C$7+F271*C$8)</f>
        <v>-2.5576000000000931E-2</v>
      </c>
      <c r="K271" s="202">
        <f>G271</f>
        <v>-2.5576000000000931E-2</v>
      </c>
      <c r="O271" s="132">
        <f ca="1">+C$11+C$12*F271</f>
        <v>-1.2163826930446264E-2</v>
      </c>
      <c r="P271" s="199">
        <f>+D$11+D$12*F271+D$13*F271^2</f>
        <v>-2.1763029796065068E-2</v>
      </c>
      <c r="Q271" s="200">
        <f>+C271-15018.5</f>
        <v>37231.600200000001</v>
      </c>
      <c r="S271" s="132">
        <f>+(P271-G271)^2</f>
        <v>1.45387417761027E-5</v>
      </c>
      <c r="T271" s="7">
        <v>1</v>
      </c>
      <c r="U271" s="43">
        <f>+T271*S271</f>
        <v>1.45387417761027E-5</v>
      </c>
      <c r="V271" s="132">
        <f>+G271-P271</f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>+(C272-C$7)/C$8</f>
        <v>35262.923684324021</v>
      </c>
      <c r="F272" s="132">
        <f>ROUND(2*E272,0)/2</f>
        <v>35263</v>
      </c>
      <c r="G272" s="132">
        <f>+C272-(C$7+F272*C$8)</f>
        <v>-2.6050239997857716E-2</v>
      </c>
      <c r="K272" s="43">
        <f>G272</f>
        <v>-2.6050239997857716E-2</v>
      </c>
      <c r="N272" s="132"/>
      <c r="O272" s="132">
        <f ca="1">+C$11+C$12*F272</f>
        <v>-1.2164618277898588E-2</v>
      </c>
      <c r="P272" s="199">
        <f>+D$11+D$12*F272+D$13*F272^2</f>
        <v>-2.1763419186307045E-2</v>
      </c>
      <c r="Q272" s="200">
        <f>+C272-15018.5</f>
        <v>37231.770400000001</v>
      </c>
      <c r="S272" s="132">
        <f>+(P272-G272)^2</f>
        <v>1.8376832670343949E-5</v>
      </c>
      <c r="T272" s="7">
        <v>1</v>
      </c>
      <c r="U272" s="43">
        <f>+T272*S272</f>
        <v>1.8376832670343949E-5</v>
      </c>
      <c r="V272" s="132">
        <f>+G272-P272</f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>+(C273-C$7)/C$8</f>
        <v>35262.924856147009</v>
      </c>
      <c r="F273" s="132">
        <f>ROUND(2*E273,0)/2</f>
        <v>35263</v>
      </c>
      <c r="G273" s="132">
        <f>+C273-(C$7+F273*C$8)</f>
        <v>-2.5650240000686608E-2</v>
      </c>
      <c r="K273" s="202">
        <f>G273</f>
        <v>-2.5650240000686608E-2</v>
      </c>
      <c r="O273" s="132">
        <f ca="1">+C$11+C$12*F273</f>
        <v>-1.2164618277898588E-2</v>
      </c>
      <c r="P273" s="199">
        <f>+D$11+D$12*F273+D$13*F273^2</f>
        <v>-2.1763419186307045E-2</v>
      </c>
      <c r="Q273" s="200">
        <f>+C273-15018.5</f>
        <v>37231.770799999998</v>
      </c>
      <c r="S273" s="132">
        <f>+(P273-G273)^2</f>
        <v>1.5107376043094209E-5</v>
      </c>
      <c r="T273" s="7">
        <v>1</v>
      </c>
      <c r="U273" s="43">
        <f>+T273*S273</f>
        <v>1.5107376043094209E-5</v>
      </c>
      <c r="V273" s="132">
        <f>+G273-P273</f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>+(C274-C$7)/C$8</f>
        <v>35268.922246262824</v>
      </c>
      <c r="F274" s="132">
        <f>ROUND(2*E274,0)/2</f>
        <v>35269</v>
      </c>
      <c r="G274" s="132">
        <f>+C274-(C$7+F274*C$8)</f>
        <v>-2.6541119994362816E-2</v>
      </c>
      <c r="K274" s="43">
        <f>G274</f>
        <v>-2.6541119994362816E-2</v>
      </c>
      <c r="P274" s="199">
        <f>+D$11+D$12*F274+D$13*F274^2</f>
        <v>-2.176809161768339E-2</v>
      </c>
      <c r="Q274" s="200">
        <f>+C274-15018.5</f>
        <v>37233.817999999999</v>
      </c>
      <c r="S274" s="132">
        <f>+(P274-G274)^2</f>
        <v>2.2781799884587034E-5</v>
      </c>
      <c r="T274" s="7">
        <v>1</v>
      </c>
      <c r="U274" s="43">
        <f>+T274*S274</f>
        <v>2.2781799884587034E-5</v>
      </c>
      <c r="V274" s="132">
        <f>+G274-P274</f>
        <v>-4.7730283766794258E-3</v>
      </c>
    </row>
    <row r="275" spans="1:27" ht="12.95" customHeight="1">
      <c r="A275" s="219" t="s">
        <v>599</v>
      </c>
      <c r="B275" s="219" t="s">
        <v>292</v>
      </c>
      <c r="C275" s="242">
        <v>52252.66</v>
      </c>
      <c r="D275" s="242" t="s">
        <v>503</v>
      </c>
      <c r="E275" s="41">
        <f>+(C275-C$7)/C$8</f>
        <v>35269.924154928143</v>
      </c>
      <c r="F275" s="132">
        <f>ROUND(2*E275,0)/2</f>
        <v>35270</v>
      </c>
      <c r="G275" s="132">
        <f>+C275-(C$7+F275*C$8)</f>
        <v>-2.5889599994115997E-2</v>
      </c>
      <c r="I275" s="43">
        <f>G275</f>
        <v>-2.5889599994115997E-2</v>
      </c>
      <c r="M275" s="132"/>
      <c r="O275" s="132">
        <f ca="1">+C$11+C$12*F275</f>
        <v>-1.2175697142231143E-2</v>
      </c>
      <c r="P275" s="199">
        <f>+D$11+D$12*F275+D$13*F275^2</f>
        <v>-2.1768870311100176E-2</v>
      </c>
      <c r="Q275" s="200">
        <f>+C275-15018.5</f>
        <v>37234.160000000003</v>
      </c>
      <c r="S275" s="132">
        <f>+(P275-G275)^2</f>
        <v>1.6980413120487668E-5</v>
      </c>
      <c r="T275" s="7">
        <v>0.1</v>
      </c>
      <c r="U275" s="43">
        <f>+T275*S275</f>
        <v>1.6980413120487669E-6</v>
      </c>
      <c r="V275" s="132">
        <f>+G275-P275</f>
        <v>-4.120729683015821E-3</v>
      </c>
    </row>
    <row r="276" spans="1:27" ht="12.95" customHeight="1">
      <c r="A276" s="219" t="s">
        <v>849</v>
      </c>
      <c r="B276" s="219" t="s">
        <v>288</v>
      </c>
      <c r="C276" s="242">
        <v>52256.585800000001</v>
      </c>
      <c r="D276" s="242" t="s">
        <v>485</v>
      </c>
      <c r="E276" s="41">
        <f>+(C276-C$7)/C$8</f>
        <v>35281.42501176511</v>
      </c>
      <c r="F276" s="132">
        <f>ROUND(2*E276,0)/2</f>
        <v>35281.5</v>
      </c>
      <c r="G276" s="132">
        <f>+C276-(C$7+F276*C$8)</f>
        <v>-2.5597119994927198E-2</v>
      </c>
      <c r="K276" s="43">
        <f>G276</f>
        <v>-2.5597119994927198E-2</v>
      </c>
      <c r="M276" s="132"/>
      <c r="O276" s="132">
        <f ca="1">+C$11+C$12*F276</f>
        <v>-1.2193898133634626E-2</v>
      </c>
      <c r="P276" s="199">
        <f>+D$11+D$12*F276+D$13*F276^2</f>
        <v>-2.1777824358289198E-2</v>
      </c>
      <c r="Q276" s="200">
        <f>+C276-15018.5</f>
        <v>37238.085800000001</v>
      </c>
      <c r="S276" s="132">
        <f>+(P276-G276)^2</f>
        <v>1.4587019160042062E-5</v>
      </c>
      <c r="T276" s="7">
        <v>1</v>
      </c>
      <c r="U276" s="43">
        <f>+T276*S276</f>
        <v>1.4587019160042062E-5</v>
      </c>
      <c r="V276" s="132">
        <f>+G276-P276</f>
        <v>-3.8192956366379996E-3</v>
      </c>
    </row>
    <row r="277" spans="1:27" ht="12.95" customHeight="1">
      <c r="A277" s="219" t="s">
        <v>599</v>
      </c>
      <c r="B277" s="219" t="s">
        <v>292</v>
      </c>
      <c r="C277" s="242">
        <v>52263.591</v>
      </c>
      <c r="D277" s="242" t="s">
        <v>503</v>
      </c>
      <c r="E277" s="41">
        <f>+(C277-C$7)/C$8</f>
        <v>35301.947147970321</v>
      </c>
      <c r="F277" s="132">
        <f>ROUND(2*E277,0)/2</f>
        <v>35302</v>
      </c>
      <c r="G277" s="132">
        <f>+C277-(C$7+F277*C$8)</f>
        <v>-1.8040959999780171E-2</v>
      </c>
      <c r="I277" s="43">
        <f>G277</f>
        <v>-1.8040959999780171E-2</v>
      </c>
      <c r="L277" s="132"/>
      <c r="O277" s="132">
        <f ca="1">+C$11+C$12*F277</f>
        <v>-1.2226343379179959E-2</v>
      </c>
      <c r="P277" s="199">
        <f>+D$11+D$12*F277+D$13*F277^2</f>
        <v>-2.1793781689850501E-2</v>
      </c>
      <c r="Q277" s="200">
        <f>+C277-15018.5</f>
        <v>37245.091</v>
      </c>
      <c r="S277" s="132">
        <f>+(P277-G277)^2</f>
        <v>1.4083670637462332E-5</v>
      </c>
      <c r="T277" s="7">
        <v>0.1</v>
      </c>
      <c r="U277" s="43">
        <f>+T277*S277</f>
        <v>1.4083670637462333E-6</v>
      </c>
      <c r="V277" s="132">
        <f>+G277-P277</f>
        <v>3.7528216900703307E-3</v>
      </c>
      <c r="Y277" s="205"/>
      <c r="Z277" s="204"/>
      <c r="AA277" s="204"/>
    </row>
    <row r="278" spans="1:27" ht="12.95" customHeight="1">
      <c r="A278" s="219" t="s">
        <v>849</v>
      </c>
      <c r="B278" s="219" t="s">
        <v>288</v>
      </c>
      <c r="C278" s="242">
        <v>52265.802600000003</v>
      </c>
      <c r="D278" s="242" t="s">
        <v>485</v>
      </c>
      <c r="E278" s="41">
        <f>+(C278-C$7)/C$8</f>
        <v>35308.426157339287</v>
      </c>
      <c r="F278" s="132">
        <f>ROUND(2*E278,0)/2</f>
        <v>35308.5</v>
      </c>
      <c r="G278" s="132">
        <f>+C278-(C$7+F278*C$8)</f>
        <v>-2.5206079990311991E-2</v>
      </c>
      <c r="K278" s="43">
        <f>G278</f>
        <v>-2.5206079990311991E-2</v>
      </c>
      <c r="L278" s="132"/>
      <c r="O278" s="132">
        <f ca="1">+C$11+C$12*F278</f>
        <v>-1.2236630896060183E-2</v>
      </c>
      <c r="P278" s="199">
        <f>+D$11+D$12*F278+D$13*F278^2</f>
        <v>-2.1798840199691947E-2</v>
      </c>
      <c r="Q278" s="200">
        <f>+C278-15018.5</f>
        <v>37247.302600000003</v>
      </c>
      <c r="S278" s="132">
        <f>+(P278-G278)^2</f>
        <v>1.1609282990784525E-5</v>
      </c>
      <c r="T278" s="7">
        <v>1</v>
      </c>
      <c r="U278" s="43">
        <f>+T278*S278</f>
        <v>1.1609282990784525E-5</v>
      </c>
      <c r="V278" s="132">
        <f>+G278-P278</f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>+(C279-C$7)/C$8</f>
        <v>35398.922532187629</v>
      </c>
      <c r="F279" s="132">
        <f>ROUND(2*E279,0)/2</f>
        <v>35399</v>
      </c>
      <c r="G279" s="132">
        <f>+C279-(C$7+F279*C$8)</f>
        <v>-2.6443520000611898E-2</v>
      </c>
      <c r="K279" s="43">
        <f>G279</f>
        <v>-2.6443520000611898E-2</v>
      </c>
      <c r="N279" s="132"/>
      <c r="O279" s="132">
        <f ca="1">+C$11+C$12*F279</f>
        <v>-1.2379864784931048E-2</v>
      </c>
      <c r="P279" s="199">
        <f>+D$11+D$12*F279+D$13*F279^2</f>
        <v>-2.1869213605102279E-2</v>
      </c>
      <c r="Q279" s="200">
        <f>+C279-15018.5</f>
        <v>37278.193399999996</v>
      </c>
      <c r="S279" s="132">
        <f>+(P279-G279)^2</f>
        <v>2.0924279000000198E-5</v>
      </c>
      <c r="T279" s="7">
        <v>1</v>
      </c>
      <c r="U279" s="43">
        <f>+T279*S279</f>
        <v>2.0924279000000198E-5</v>
      </c>
      <c r="V279" s="132">
        <f>+G279-P279</f>
        <v>-4.5743063955096183E-3</v>
      </c>
    </row>
    <row r="280" spans="1:27" ht="12.95" customHeight="1">
      <c r="A280" s="219" t="s">
        <v>599</v>
      </c>
      <c r="B280" s="219" t="s">
        <v>292</v>
      </c>
      <c r="C280" s="242">
        <v>52307.620999999999</v>
      </c>
      <c r="D280" s="242" t="s">
        <v>503</v>
      </c>
      <c r="E280" s="41">
        <f>+(C280-C$7)/C$8</f>
        <v>35430.935564734318</v>
      </c>
      <c r="F280" s="132">
        <f>ROUND(2*E280,0)/2</f>
        <v>35431</v>
      </c>
      <c r="G280" s="132">
        <f>+C280-(C$7+F280*C$8)</f>
        <v>-2.199488000042038E-2</v>
      </c>
      <c r="I280" s="43">
        <f>G280</f>
        <v>-2.199488000042038E-2</v>
      </c>
      <c r="M280" s="132"/>
      <c r="O280" s="132">
        <f ca="1">+C$11+C$12*F280</f>
        <v>-1.2430511021879864E-2</v>
      </c>
      <c r="P280" s="199">
        <f>+D$11+D$12*F280+D$13*F280^2</f>
        <v>-2.1894071737445911E-2</v>
      </c>
      <c r="Q280" s="200">
        <f>+C280-15018.5</f>
        <v>37289.120999999999</v>
      </c>
      <c r="S280" s="132">
        <f>+(P280-G280)^2</f>
        <v>1.0162305883929785E-8</v>
      </c>
      <c r="T280" s="7">
        <v>0.1</v>
      </c>
      <c r="U280" s="43">
        <f>+T280*S280</f>
        <v>1.0162305883929786E-9</v>
      </c>
      <c r="V280" s="132">
        <f>+G280-P280</f>
        <v>-1.0080826297446943E-4</v>
      </c>
      <c r="Y280" s="203"/>
      <c r="Z280" s="204"/>
      <c r="AA280" s="204"/>
    </row>
    <row r="281" spans="1:27" ht="12.95" customHeight="1">
      <c r="A281" s="219" t="s">
        <v>849</v>
      </c>
      <c r="B281" s="219" t="s">
        <v>288</v>
      </c>
      <c r="C281" s="242">
        <v>52310.519399999997</v>
      </c>
      <c r="D281" s="242" t="s">
        <v>485</v>
      </c>
      <c r="E281" s="41">
        <f>+(C281-C$7)/C$8</f>
        <v>35439.426594194883</v>
      </c>
      <c r="F281" s="132">
        <f>ROUND(2*E281,0)/2</f>
        <v>35439.5</v>
      </c>
      <c r="G281" s="132">
        <f>+C281-(C$7+F281*C$8)</f>
        <v>-2.5056959995708894E-2</v>
      </c>
      <c r="K281" s="43">
        <f>G281</f>
        <v>-2.5056959995708894E-2</v>
      </c>
      <c r="M281" s="132"/>
      <c r="O281" s="132">
        <f ca="1">+C$11+C$12*F281</f>
        <v>-1.244396392856939E-2</v>
      </c>
      <c r="P281" s="199">
        <f>+D$11+D$12*F281+D$13*F281^2</f>
        <v>-2.1900672458637058E-2</v>
      </c>
      <c r="Q281" s="200">
        <f>+C281-15018.5</f>
        <v>37292.019399999997</v>
      </c>
      <c r="S281" s="132">
        <f>+(P281-G281)^2</f>
        <v>9.9621510166749941E-6</v>
      </c>
      <c r="T281" s="7">
        <v>1</v>
      </c>
      <c r="U281" s="43">
        <f>+T281*S281</f>
        <v>9.9621510166749941E-6</v>
      </c>
      <c r="V281" s="132">
        <f>+G281-P281</f>
        <v>-3.1562875370718356E-3</v>
      </c>
    </row>
    <row r="282" spans="1:27" ht="12.95" customHeight="1">
      <c r="A282" s="219" t="s">
        <v>599</v>
      </c>
      <c r="B282" s="219" t="s">
        <v>288</v>
      </c>
      <c r="C282" s="242">
        <v>52311.548999999999</v>
      </c>
      <c r="D282" s="242" t="s">
        <v>503</v>
      </c>
      <c r="E282" s="41">
        <f>+(C282-C$7)/C$8</f>
        <v>35442.442866597798</v>
      </c>
      <c r="F282" s="132">
        <f>ROUND(2*E282,0)/2</f>
        <v>35442.5</v>
      </c>
      <c r="G282" s="132">
        <f>+C282-(C$7+F282*C$8)</f>
        <v>-1.9502399998600595E-2</v>
      </c>
      <c r="I282" s="43">
        <f>G282</f>
        <v>-1.9502399998600595E-2</v>
      </c>
      <c r="L282" s="132"/>
      <c r="O282" s="132">
        <f ca="1">+C$11+C$12*F282</f>
        <v>-1.2448712013283347E-2</v>
      </c>
      <c r="P282" s="199">
        <f>+D$11+D$12*F282+D$13*F282^2</f>
        <v>-2.1903001902434847E-2</v>
      </c>
      <c r="Q282" s="200">
        <f>+C282-15018.5</f>
        <v>37293.048999999999</v>
      </c>
      <c r="S282" s="132">
        <f>+(P282-G282)^2</f>
        <v>5.7628895006926383E-6</v>
      </c>
      <c r="T282" s="7">
        <v>0.1</v>
      </c>
      <c r="U282" s="43">
        <f>+T282*S282</f>
        <v>5.7628895006926383E-7</v>
      </c>
      <c r="V282" s="132">
        <f>+G282-P282</f>
        <v>2.4006019038342527E-3</v>
      </c>
    </row>
    <row r="283" spans="1:27" ht="12.95" customHeight="1">
      <c r="A283" s="219" t="s">
        <v>599</v>
      </c>
      <c r="B283" s="219" t="s">
        <v>292</v>
      </c>
      <c r="C283" s="242">
        <v>52319.576000000001</v>
      </c>
      <c r="D283" s="242" t="s">
        <v>503</v>
      </c>
      <c r="E283" s="41">
        <f>+(C283-C$7)/C$8</f>
        <v>35465.958424657416</v>
      </c>
      <c r="F283" s="132">
        <f>ROUND(2*E283,0)/2</f>
        <v>35466</v>
      </c>
      <c r="G283" s="132">
        <f>+C283-(C$7+F283*C$8)</f>
        <v>-1.4191679998475593E-2</v>
      </c>
      <c r="I283" s="43">
        <f>G283</f>
        <v>-1.4191679998475593E-2</v>
      </c>
      <c r="M283" s="132"/>
      <c r="O283" s="132">
        <f ca="1">+C$11+C$12*F283</f>
        <v>-1.248590534354263E-2</v>
      </c>
      <c r="P283" s="199">
        <f>+D$11+D$12*F283+D$13*F283^2</f>
        <v>-2.192124519580824E-2</v>
      </c>
      <c r="Q283" s="200">
        <f>+C283-15018.5</f>
        <v>37301.076000000001</v>
      </c>
      <c r="S283" s="132">
        <f>+(P283-G283)^2</f>
        <v>5.974617813981609E-5</v>
      </c>
      <c r="T283" s="7">
        <v>0.1</v>
      </c>
      <c r="U283" s="43">
        <f>+T283*S283</f>
        <v>5.9746178139816092E-6</v>
      </c>
      <c r="V283" s="132">
        <f>+G283-P283</f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>+(C284-C$7)/C$8</f>
        <v>35520.927469781032</v>
      </c>
      <c r="F284" s="132">
        <f>ROUND(2*E284,0)/2</f>
        <v>35521</v>
      </c>
      <c r="G284" s="132">
        <f>+C284-(C$7+F284*C$8)</f>
        <v>-2.475807999871904E-2</v>
      </c>
      <c r="K284" s="43">
        <f>G284</f>
        <v>-2.475807999871904E-2</v>
      </c>
      <c r="P284" s="199">
        <f>+D$11+D$12*F284+D$13*F284^2</f>
        <v>-2.1963914420037218E-2</v>
      </c>
      <c r="Q284" s="200">
        <f>+C284-15018.5</f>
        <v>37319.839599999999</v>
      </c>
      <c r="S284" s="132">
        <f>+(P284-G284)^2</f>
        <v>7.8073612810903238E-6</v>
      </c>
      <c r="T284" s="7">
        <v>1</v>
      </c>
      <c r="U284" s="43">
        <f>+T284*S284</f>
        <v>7.8073612810903238E-6</v>
      </c>
      <c r="V284" s="132">
        <f>+G284-P284</f>
        <v>-2.7941655786818224E-3</v>
      </c>
    </row>
    <row r="285" spans="1:27" ht="12.95" customHeight="1">
      <c r="A285" s="219" t="s">
        <v>849</v>
      </c>
      <c r="B285" s="219" t="s">
        <v>288</v>
      </c>
      <c r="C285" s="242">
        <v>52496.8946</v>
      </c>
      <c r="D285" s="242" t="s">
        <v>485</v>
      </c>
      <c r="E285" s="41">
        <f>+(C285-C$7)/C$8</f>
        <v>35985.423459334001</v>
      </c>
      <c r="F285" s="132">
        <f>ROUND(2*E285,0)/2</f>
        <v>35985.5</v>
      </c>
      <c r="G285" s="132">
        <f>+C285-(C$7+F285*C$8)</f>
        <v>-2.612703999329824E-2</v>
      </c>
      <c r="K285" s="43">
        <f>G285</f>
        <v>-2.612703999329824E-2</v>
      </c>
      <c r="L285" s="132"/>
      <c r="O285" s="132">
        <f ca="1">+C$11+C$12*F285</f>
        <v>-1.3308115346508533E-2</v>
      </c>
      <c r="P285" s="199">
        <f>+D$11+D$12*F285+D$13*F285^2</f>
        <v>-2.2322719118865089E-2</v>
      </c>
      <c r="Q285" s="200">
        <f>+C285-15018.5</f>
        <v>37478.3946</v>
      </c>
      <c r="S285" s="132">
        <f>+(P285-G285)^2</f>
        <v>1.4472857315647813E-5</v>
      </c>
      <c r="T285" s="7">
        <v>1</v>
      </c>
      <c r="U285" s="43">
        <f>+T285*S285</f>
        <v>1.4472857315647813E-5</v>
      </c>
      <c r="V285" s="132">
        <f>+G285-P285</f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>+(C286-C$7)/C$8</f>
        <v>36136.923767757806</v>
      </c>
      <c r="F286" s="132">
        <f>ROUND(2*E286,0)/2</f>
        <v>36137</v>
      </c>
      <c r="G286" s="132">
        <f>+C286-(C$7+F286*C$8)</f>
        <v>-2.6021760000730865E-2</v>
      </c>
      <c r="K286" s="43">
        <f>G286</f>
        <v>-2.6021760000730865E-2</v>
      </c>
      <c r="P286" s="199">
        <f>+D$11+D$12*F286+D$13*F286^2</f>
        <v>-2.2439143954178578E-2</v>
      </c>
      <c r="Q286" s="200">
        <f>+C286-15018.5</f>
        <v>37530.108999999997</v>
      </c>
      <c r="S286" s="132">
        <f>+(P286-G286)^2</f>
        <v>1.2835137737013936E-5</v>
      </c>
      <c r="T286" s="7">
        <v>1</v>
      </c>
      <c r="U286" s="43">
        <f>+T286*S286</f>
        <v>1.2835137737013936E-5</v>
      </c>
      <c r="V286" s="132">
        <f>+G286-P286</f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>+(C287-C$7)/C$8</f>
        <v>36136.923767757806</v>
      </c>
      <c r="F287" s="132">
        <f>ROUND(2*E287,0)/2</f>
        <v>36137</v>
      </c>
      <c r="G287" s="132">
        <f>+C287-(C$7+F287*C$8)</f>
        <v>-2.6021760000730865E-2</v>
      </c>
      <c r="K287" s="43">
        <f>G287</f>
        <v>-2.6021760000730865E-2</v>
      </c>
      <c r="P287" s="199">
        <f>+D$11+D$12*F287+D$13*F287^2</f>
        <v>-2.2439143954178578E-2</v>
      </c>
      <c r="Q287" s="200">
        <f>+C287-15018.5</f>
        <v>37530.108999999997</v>
      </c>
      <c r="S287" s="132">
        <f>+(P287-G287)^2</f>
        <v>1.2835137737013936E-5</v>
      </c>
      <c r="T287" s="7">
        <v>1</v>
      </c>
      <c r="U287" s="43">
        <f>+T287*S287</f>
        <v>1.2835137737013936E-5</v>
      </c>
      <c r="V287" s="132">
        <f>+G287-P287</f>
        <v>-3.5826160465522866E-3</v>
      </c>
    </row>
    <row r="288" spans="1:27" ht="12.95" customHeight="1">
      <c r="A288" s="219" t="s">
        <v>599</v>
      </c>
      <c r="B288" s="219" t="s">
        <v>292</v>
      </c>
      <c r="C288" s="242">
        <v>52558.857000000004</v>
      </c>
      <c r="D288" s="242" t="s">
        <v>503</v>
      </c>
      <c r="E288" s="41">
        <f>+(C288-C$7)/C$8</f>
        <v>36166.945873026903</v>
      </c>
      <c r="F288" s="132">
        <f>ROUND(2*E288,0)/2</f>
        <v>36167</v>
      </c>
      <c r="G288" s="132">
        <f>+C288-(C$7+F288*C$8)</f>
        <v>-1.8476159995771013E-2</v>
      </c>
      <c r="I288" s="43">
        <f>G288</f>
        <v>-1.8476159995771013E-2</v>
      </c>
      <c r="L288" s="132"/>
      <c r="O288" s="132">
        <f ca="1">+C$11+C$12*F288</f>
        <v>-1.3595374471702587E-2</v>
      </c>
      <c r="P288" s="199">
        <f>+D$11+D$12*F288+D$13*F288^2</f>
        <v>-2.2462163259924221E-2</v>
      </c>
      <c r="Q288" s="200">
        <f>+C288-15018.5</f>
        <v>37540.357000000004</v>
      </c>
      <c r="S288" s="132">
        <f>+(P288-G288)^2</f>
        <v>1.5888222021840031E-5</v>
      </c>
      <c r="T288" s="7">
        <v>0.1</v>
      </c>
      <c r="U288" s="43">
        <f>+T288*S288</f>
        <v>1.5888222021840033E-6</v>
      </c>
      <c r="V288" s="132">
        <f>+G288-P288</f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>+(C289-C$7)/C$8</f>
        <v>36264.920529307761</v>
      </c>
      <c r="F289" s="132">
        <f>ROUND(2*E289,0)/2</f>
        <v>36265</v>
      </c>
      <c r="G289" s="132">
        <f>+C289-(C$7+F289*C$8)</f>
        <v>-2.7127199995447882E-2</v>
      </c>
      <c r="K289" s="43">
        <f>G289</f>
        <v>-2.7127199995447882E-2</v>
      </c>
      <c r="P289" s="199">
        <f>+D$11+D$12*F289+D$13*F289^2</f>
        <v>-2.253727875717617E-2</v>
      </c>
      <c r="Q289" s="200">
        <f>+C289-15018.5</f>
        <v>37573.800499999998</v>
      </c>
      <c r="S289" s="132">
        <f>+(P289-G289)^2</f>
        <v>2.1067376973537723E-5</v>
      </c>
      <c r="T289" s="7">
        <v>1</v>
      </c>
      <c r="U289" s="43">
        <f>+T289*S289</f>
        <v>2.1067376973537723E-5</v>
      </c>
      <c r="V289" s="132">
        <f>+G289-P289</f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>+(C290-C$7)/C$8</f>
        <v>36265.423534330665</v>
      </c>
      <c r="F290" s="132">
        <f>ROUND(2*E290,0)/2</f>
        <v>36265.5</v>
      </c>
      <c r="G290" s="132">
        <f>+C290-(C$7+F290*C$8)</f>
        <v>-2.6101440002094023E-2</v>
      </c>
      <c r="K290" s="43">
        <f>G290</f>
        <v>-2.6101440002094023E-2</v>
      </c>
      <c r="P290" s="199">
        <f>+D$11+D$12*F290+D$13*F290^2</f>
        <v>-2.2537661681875185E-2</v>
      </c>
      <c r="Q290" s="200">
        <f>+C290-15018.5</f>
        <v>37573.972199999997</v>
      </c>
      <c r="S290" s="132">
        <f>+(P290-G290)^2</f>
        <v>1.27005159156618E-5</v>
      </c>
      <c r="T290" s="7">
        <v>1</v>
      </c>
      <c r="U290" s="43">
        <f>+T290*S290</f>
        <v>1.27005159156618E-5</v>
      </c>
      <c r="V290" s="132">
        <f>+G290-P290</f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>+(C291-C$7)/C$8</f>
        <v>36267.921860967421</v>
      </c>
      <c r="F291" s="132">
        <f>ROUND(2*E291,0)/2</f>
        <v>36268</v>
      </c>
      <c r="G291" s="132">
        <f>+C291-(C$7+F291*C$8)</f>
        <v>-2.6672640000469983E-2</v>
      </c>
      <c r="K291" s="43">
        <f>G291</f>
        <v>-2.6672640000469983E-2</v>
      </c>
      <c r="P291" s="199">
        <f>+D$11+D$12*F291+D$13*F291^2</f>
        <v>-2.2539576256999601E-2</v>
      </c>
      <c r="Q291" s="200">
        <f>+C291-15018.5</f>
        <v>37574.824999999997</v>
      </c>
      <c r="S291" s="132">
        <f>+(P291-G291)^2</f>
        <v>1.7082215907589404E-5</v>
      </c>
      <c r="T291" s="7">
        <v>1</v>
      </c>
      <c r="U291" s="43">
        <f>+T291*S291</f>
        <v>1.7082215907589404E-5</v>
      </c>
      <c r="V291" s="132">
        <f>+G291-P291</f>
        <v>-4.1330637434703818E-3</v>
      </c>
    </row>
    <row r="292" spans="1:24" ht="12.95" customHeight="1">
      <c r="A292" s="219" t="s">
        <v>599</v>
      </c>
      <c r="B292" s="219" t="s">
        <v>292</v>
      </c>
      <c r="C292" s="242">
        <v>52606.637000000002</v>
      </c>
      <c r="D292" s="242" t="s">
        <v>485</v>
      </c>
      <c r="E292" s="41">
        <f>+(C292-C$7)/C$8</f>
        <v>36306.920130419225</v>
      </c>
      <c r="F292" s="132">
        <f>ROUND(2*E292,0)/2</f>
        <v>36307</v>
      </c>
      <c r="G292" s="132">
        <f>+C292-(C$7+F292*C$8)</f>
        <v>-2.7263359996140935E-2</v>
      </c>
      <c r="K292" s="43">
        <f>G292</f>
        <v>-2.7263359996140935E-2</v>
      </c>
      <c r="M292" s="132"/>
      <c r="O292" s="132">
        <f ca="1">+C$11+C$12*F292</f>
        <v>-1.3816951758353652E-2</v>
      </c>
      <c r="P292" s="199">
        <f>+D$11+D$12*F292+D$13*F292^2</f>
        <v>-2.2569433190555141E-2</v>
      </c>
      <c r="Q292" s="200">
        <f>+C292-15018.5</f>
        <v>37588.137000000002</v>
      </c>
      <c r="S292" s="132">
        <f>+(P292-G292)^2</f>
        <v>2.2032948856196853E-5</v>
      </c>
      <c r="T292" s="7">
        <v>1</v>
      </c>
      <c r="U292" s="43">
        <f>+T292*S292</f>
        <v>2.2032948856196853E-5</v>
      </c>
      <c r="V292" s="132">
        <f>+G292-P292</f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>+(C293-C$7)/C$8</f>
        <v>36312.920450092533</v>
      </c>
      <c r="F293" s="132">
        <f>ROUND(2*E293,0)/2</f>
        <v>36313</v>
      </c>
      <c r="G293" s="132">
        <f>+C293-(C$7+F293*C$8)</f>
        <v>-2.7154239993251394E-2</v>
      </c>
      <c r="K293" s="43">
        <f>G293</f>
        <v>-2.7154239993251394E-2</v>
      </c>
      <c r="P293" s="199">
        <f>+D$11+D$12*F293+D$13*F293^2</f>
        <v>-2.2574024823605057E-2</v>
      </c>
      <c r="Q293" s="200">
        <f>+C293-15018.5</f>
        <v>37590.1852</v>
      </c>
      <c r="S293" s="132">
        <f>+(P293-G293)^2</f>
        <v>2.0978371000258426E-5</v>
      </c>
      <c r="T293" s="7">
        <v>1</v>
      </c>
      <c r="U293" s="43">
        <f>+T293*S293</f>
        <v>2.0978371000258426E-5</v>
      </c>
      <c r="V293" s="132">
        <f>+G293-P293</f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>+(C294-C$7)/C$8</f>
        <v>36330.42309138157</v>
      </c>
      <c r="F294" s="132">
        <f>ROUND(2*E294,0)/2</f>
        <v>36330.5</v>
      </c>
      <c r="G294" s="132">
        <f>+C294-(C$7+F294*C$8)</f>
        <v>-2.625263999652816E-2</v>
      </c>
      <c r="K294" s="43">
        <f>G294</f>
        <v>-2.625263999652816E-2</v>
      </c>
      <c r="N294" s="132"/>
      <c r="O294" s="132">
        <f ca="1">+C$11+C$12*F294</f>
        <v>-1.3854145088612935E-2</v>
      </c>
      <c r="P294" s="199">
        <f>+D$11+D$12*F294+D$13*F294^2</f>
        <v>-2.2587414434343582E-2</v>
      </c>
      <c r="Q294" s="200">
        <f>+C294-15018.5</f>
        <v>37596.159699999997</v>
      </c>
      <c r="S294" s="132">
        <f>+(P294-G294)^2</f>
        <v>1.3433878421691255E-5</v>
      </c>
      <c r="T294" s="7">
        <v>1</v>
      </c>
      <c r="U294" s="43">
        <f>+T294*S294</f>
        <v>1.3433878421691255E-5</v>
      </c>
      <c r="V294" s="132">
        <f>+G294-P294</f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>+(C295-C$7)/C$8</f>
        <v>36340.924090243505</v>
      </c>
      <c r="F295" s="132">
        <f>ROUND(2*E295,0)/2</f>
        <v>36341</v>
      </c>
      <c r="G295" s="132">
        <f>+C295-(C$7+F295*C$8)</f>
        <v>-2.5911680000717752E-2</v>
      </c>
      <c r="K295" s="43">
        <f>G295</f>
        <v>-2.5911680000717752E-2</v>
      </c>
      <c r="P295" s="199">
        <f>+D$11+D$12*F295+D$13*F295^2</f>
        <v>-2.2595446304657395E-2</v>
      </c>
      <c r="Q295" s="200">
        <f>+C295-15018.5</f>
        <v>37599.744200000001</v>
      </c>
      <c r="S295" s="132">
        <f>+(P295-G295)^2</f>
        <v>1.0997405926886136E-5</v>
      </c>
      <c r="T295" s="7">
        <v>1</v>
      </c>
      <c r="U295" s="43">
        <f>+T295*S295</f>
        <v>1.0997405926886136E-5</v>
      </c>
      <c r="V295" s="132">
        <f>+G295-P295</f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>+(C296-C$7)/C$8</f>
        <v>36346.92206627081</v>
      </c>
      <c r="F296" s="132">
        <f>ROUND(2*E296,0)/2</f>
        <v>36347</v>
      </c>
      <c r="G296" s="132">
        <f>+C296-(C$7+F296*C$8)</f>
        <v>-2.6602559999446385E-2</v>
      </c>
      <c r="K296" s="43">
        <f>G296</f>
        <v>-2.6602559999446385E-2</v>
      </c>
      <c r="P296" s="199">
        <f>+D$11+D$12*F296+D$13*F296^2</f>
        <v>-2.2600035306344184E-2</v>
      </c>
      <c r="Q296" s="200">
        <f>+C296-15018.5</f>
        <v>37601.791599999997</v>
      </c>
      <c r="S296" s="132">
        <f>+(P296-G296)^2</f>
        <v>1.6020203918892869E-5</v>
      </c>
      <c r="T296" s="7">
        <v>1</v>
      </c>
      <c r="U296" s="43">
        <f>+T296*S296</f>
        <v>1.6020203918892869E-5</v>
      </c>
      <c r="V296" s="132">
        <f>+G296-P296</f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>+(C297-C$7)/C$8</f>
        <v>36347.922217201623</v>
      </c>
      <c r="F297" s="132">
        <f>ROUND(2*E297,0)/2</f>
        <v>36348</v>
      </c>
      <c r="G297" s="132">
        <f>+C297-(C$7+F297*C$8)</f>
        <v>-2.6551039991318248E-2</v>
      </c>
      <c r="K297" s="43">
        <f>G297</f>
        <v>-2.6551039991318248E-2</v>
      </c>
      <c r="N297" s="132"/>
      <c r="O297" s="132">
        <f ca="1">+C$11+C$12*F297</f>
        <v>-1.3881842249444318E-2</v>
      </c>
      <c r="P297" s="199">
        <f>+D$11+D$12*F297+D$13*F297^2</f>
        <v>-2.2600800094812721E-2</v>
      </c>
      <c r="Q297" s="200">
        <f>+C297-15018.5</f>
        <v>37602.133000000002</v>
      </c>
      <c r="S297" s="132">
        <f>+(P297-G297)^2</f>
        <v>1.5604395239943999E-5</v>
      </c>
      <c r="T297" s="7">
        <v>1</v>
      </c>
      <c r="U297" s="43">
        <f>+T297*S297</f>
        <v>1.5604395239943999E-5</v>
      </c>
      <c r="V297" s="132">
        <f>+G297-P297</f>
        <v>-3.9502398965055273E-3</v>
      </c>
    </row>
    <row r="298" spans="1:24" ht="12.95" customHeight="1">
      <c r="A298" s="219" t="s">
        <v>930</v>
      </c>
      <c r="B298" s="219" t="s">
        <v>292</v>
      </c>
      <c r="C298" s="242">
        <v>52645.550799999997</v>
      </c>
      <c r="D298" s="242" t="s">
        <v>485</v>
      </c>
      <c r="E298" s="41">
        <f>+(C298-C$7)/C$8</f>
        <v>36420.920345097184</v>
      </c>
      <c r="F298" s="132">
        <f>ROUND(2*E298,0)/2</f>
        <v>36421</v>
      </c>
      <c r="G298" s="132">
        <f>+C298-(C$7+F298*C$8)</f>
        <v>-2.7190079999854788E-2</v>
      </c>
      <c r="K298" s="43">
        <f>G298</f>
        <v>-2.7190079999854788E-2</v>
      </c>
      <c r="L298" s="132"/>
      <c r="O298" s="132">
        <f ca="1">+C$11+C$12*F298</f>
        <v>-1.39973789774838E-2</v>
      </c>
      <c r="P298" s="199">
        <f>+D$11+D$12*F298+D$13*F298^2</f>
        <v>-2.2656594813251746E-2</v>
      </c>
      <c r="Q298" s="200">
        <f>+C298-15018.5</f>
        <v>37627.050799999997</v>
      </c>
      <c r="S298" s="132">
        <f>+(P298-G298)^2</f>
        <v>2.0552487937149221E-5</v>
      </c>
      <c r="T298" s="7">
        <v>1</v>
      </c>
      <c r="U298" s="43">
        <f>+T298*S298</f>
        <v>2.0552487937149221E-5</v>
      </c>
      <c r="V298" s="132">
        <f>+G298-P298</f>
        <v>-4.5334851866030423E-3</v>
      </c>
      <c r="X298" s="43" t="s">
        <v>487</v>
      </c>
    </row>
    <row r="299" spans="1:24" ht="12.95" customHeight="1">
      <c r="A299" s="219" t="s">
        <v>933</v>
      </c>
      <c r="B299" s="219" t="s">
        <v>292</v>
      </c>
      <c r="C299" s="242">
        <v>52647.941899999998</v>
      </c>
      <c r="D299" s="242" t="s">
        <v>465</v>
      </c>
      <c r="E299" s="41">
        <f>+(C299-C$7)/C$8</f>
        <v>36427.92521003756</v>
      </c>
      <c r="F299" s="132">
        <f>ROUND(2*E299,0)/2</f>
        <v>36428</v>
      </c>
      <c r="G299" s="132">
        <f>+C299-(C$7+F299*C$8)</f>
        <v>-2.5529439997626469E-2</v>
      </c>
      <c r="J299" s="43">
        <f>G299</f>
        <v>-2.5529439997626469E-2</v>
      </c>
      <c r="L299" s="132"/>
      <c r="O299" s="132">
        <f ca="1">+C$11+C$12*F299</f>
        <v>-1.4008457841816355E-2</v>
      </c>
      <c r="P299" s="199">
        <f>+D$11+D$12*F299+D$13*F299^2</f>
        <v>-2.2661941380057324E-2</v>
      </c>
      <c r="Q299" s="200">
        <f>+C299-15018.5</f>
        <v>37629.441899999998</v>
      </c>
      <c r="S299" s="132">
        <f>+(P299-G299)^2</f>
        <v>8.2225483217609565E-6</v>
      </c>
      <c r="T299" s="7">
        <v>1</v>
      </c>
      <c r="U299" s="43">
        <f>+T299*S299</f>
        <v>8.2225483217609565E-6</v>
      </c>
      <c r="V299" s="132">
        <f>+G299-P299</f>
        <v>-2.8674986175691447E-3</v>
      </c>
    </row>
    <row r="300" spans="1:24" ht="12.95" customHeight="1">
      <c r="A300" s="219" t="s">
        <v>933</v>
      </c>
      <c r="B300" s="219" t="s">
        <v>288</v>
      </c>
      <c r="C300" s="242">
        <v>52648.113100000002</v>
      </c>
      <c r="D300" s="242" t="s">
        <v>465</v>
      </c>
      <c r="E300" s="41">
        <f>+(C300-C$7)/C$8</f>
        <v>36428.426750281724</v>
      </c>
      <c r="F300" s="132">
        <f>ROUND(2*E300,0)/2</f>
        <v>36428.5</v>
      </c>
      <c r="G300" s="132">
        <f>+C300-(C$7+F300*C$8)</f>
        <v>-2.5003679998917505E-2</v>
      </c>
      <c r="J300" s="43">
        <f>G300</f>
        <v>-2.5003679998917505E-2</v>
      </c>
      <c r="M300" s="132"/>
      <c r="O300" s="132">
        <f ca="1">+C$11+C$12*F300</f>
        <v>-1.4009249189268679E-2</v>
      </c>
      <c r="P300" s="199">
        <f>+D$11+D$12*F300+D$13*F300^2</f>
        <v>-2.2662323253500975E-2</v>
      </c>
      <c r="Q300" s="200">
        <f>+C300-15018.5</f>
        <v>37629.613100000002</v>
      </c>
      <c r="S300" s="132">
        <f>+(P300-G300)^2</f>
        <v>5.4819514093074853E-6</v>
      </c>
      <c r="T300" s="7">
        <v>1</v>
      </c>
      <c r="U300" s="43">
        <f>+T300*S300</f>
        <v>5.4819514093074853E-6</v>
      </c>
      <c r="V300" s="132">
        <f>+G300-P300</f>
        <v>-2.3413567454165299E-3</v>
      </c>
    </row>
    <row r="301" spans="1:24" ht="12.95" customHeight="1">
      <c r="A301" s="219" t="s">
        <v>939</v>
      </c>
      <c r="B301" s="219" t="s">
        <v>288</v>
      </c>
      <c r="C301" s="242">
        <v>52672.692300000002</v>
      </c>
      <c r="D301" s="242" t="s">
        <v>485</v>
      </c>
      <c r="E301" s="41">
        <f>+(C301-C$7)/C$8</f>
        <v>36500.432930007497</v>
      </c>
      <c r="F301" s="132">
        <f>ROUND(2*E301,0)/2</f>
        <v>36500.5</v>
      </c>
      <c r="G301" s="132">
        <f>+C301-(C$7+F301*C$8)</f>
        <v>-2.2894239991728682E-2</v>
      </c>
      <c r="K301" s="43">
        <f>G301</f>
        <v>-2.2894239991728682E-2</v>
      </c>
      <c r="M301" s="132"/>
      <c r="O301" s="132">
        <f ca="1">+C$11+C$12*F301</f>
        <v>-1.4123203222403513E-2</v>
      </c>
      <c r="P301" s="199">
        <f>+D$11+D$12*F301+D$13*F301^2</f>
        <v>-2.2717279363416845E-2</v>
      </c>
      <c r="Q301" s="200">
        <f>+C301-15018.5</f>
        <v>37654.192300000002</v>
      </c>
      <c r="S301" s="132">
        <f>+(P301-G301)^2</f>
        <v>3.1315063972520094E-8</v>
      </c>
      <c r="T301" s="7">
        <v>1</v>
      </c>
      <c r="U301" s="43">
        <f>+T301*S301</f>
        <v>3.1315063972520094E-8</v>
      </c>
      <c r="V301" s="132">
        <f>+G301-P301</f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>+(C302-C$7)/C$8</f>
        <v>36535.422685930818</v>
      </c>
      <c r="F302" s="132">
        <f>ROUND(2*E302,0)/2</f>
        <v>36535.5</v>
      </c>
      <c r="G302" s="132">
        <f>+C302-(C$7+F302*C$8)</f>
        <v>-2.6391039995360188E-2</v>
      </c>
      <c r="H302" s="43"/>
      <c r="I302" s="43"/>
      <c r="J302" s="43"/>
      <c r="K302" s="43">
        <f>G302</f>
        <v>-2.6391039995360188E-2</v>
      </c>
      <c r="L302" s="43"/>
      <c r="M302" s="43"/>
      <c r="O302" s="132">
        <f ca="1">+C$11+C$12*F302</f>
        <v>-1.4178597544066279E-2</v>
      </c>
      <c r="P302" s="199">
        <f>+D$11+D$12*F302+D$13*F302^2</f>
        <v>-2.2743969985994698E-2</v>
      </c>
      <c r="Q302" s="200">
        <f>+C302-15018.5</f>
        <v>37666.135999999999</v>
      </c>
      <c r="R302" s="43"/>
      <c r="S302" s="132">
        <f>+(P302-G302)^2</f>
        <v>1.3301119653213194E-5</v>
      </c>
      <c r="T302" s="7">
        <v>1</v>
      </c>
      <c r="U302" s="43">
        <f>+T302*S302</f>
        <v>1.3301119653213194E-5</v>
      </c>
      <c r="V302" s="132">
        <f>+G302-P302</f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>+(C303-C$7)/C$8</f>
        <v>37173.920329160392</v>
      </c>
      <c r="F303" s="132">
        <f>ROUND(2*E303,0)/2</f>
        <v>37174</v>
      </c>
      <c r="G303" s="132">
        <f>+C303-(C$7+F303*C$8)</f>
        <v>-2.7195520000532269E-2</v>
      </c>
      <c r="K303" s="43">
        <f>G303</f>
        <v>-2.7195520000532269E-2</v>
      </c>
      <c r="P303" s="199">
        <f>+D$11+D$12*F303+D$13*F303^2</f>
        <v>-2.3228109758517662E-2</v>
      </c>
      <c r="Q303" s="200">
        <f>+C303-15018.5</f>
        <v>37884.086199999998</v>
      </c>
      <c r="S303" s="132">
        <f>+(P303-G303)^2</f>
        <v>1.5740344028442407E-5</v>
      </c>
      <c r="T303" s="7">
        <v>1</v>
      </c>
      <c r="U303" s="43">
        <f>+T303*S303</f>
        <v>1.5740344028442407E-5</v>
      </c>
      <c r="V303" s="132">
        <f>+G303-P303</f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>+(C304-C$7)/C$8</f>
        <v>37173.920329160392</v>
      </c>
      <c r="F304" s="132">
        <f>ROUND(2*E304,0)/2</f>
        <v>37174</v>
      </c>
      <c r="G304" s="132">
        <f>+C304-(C$7+F304*C$8)</f>
        <v>-2.7195520000532269E-2</v>
      </c>
      <c r="K304" s="43">
        <f>G304</f>
        <v>-2.7195520000532269E-2</v>
      </c>
      <c r="P304" s="199">
        <f>+D$11+D$12*F304+D$13*F304^2</f>
        <v>-2.3228109758517662E-2</v>
      </c>
      <c r="Q304" s="200">
        <f>+C304-15018.5</f>
        <v>37884.086199999998</v>
      </c>
      <c r="S304" s="132">
        <f>+(P304-G304)^2</f>
        <v>1.5740344028442407E-5</v>
      </c>
      <c r="T304" s="7">
        <v>1</v>
      </c>
      <c r="U304" s="43">
        <f>+T304*S304</f>
        <v>1.5740344028442407E-5</v>
      </c>
      <c r="V304" s="132">
        <f>+G304-P304</f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>+(C305-C$7)/C$8</f>
        <v>37232.413924913344</v>
      </c>
      <c r="F305" s="132">
        <f>ROUND(2*E305,0)/2</f>
        <v>37232.5</v>
      </c>
      <c r="G305" s="132">
        <f>+C305-(C$7+F305*C$8)</f>
        <v>-2.9381599997577723E-2</v>
      </c>
      <c r="K305" s="43">
        <f>G305</f>
        <v>-2.9381599997577723E-2</v>
      </c>
      <c r="P305" s="199">
        <f>+D$11+D$12*F305+D$13*F305^2</f>
        <v>-2.3272204150318984E-2</v>
      </c>
      <c r="Q305" s="200">
        <f>+C305-15018.5</f>
        <v>37904.052900000002</v>
      </c>
      <c r="S305" s="132">
        <f>+(P305-G305)^2</f>
        <v>3.7324717618502325E-5</v>
      </c>
      <c r="T305" s="7">
        <v>1</v>
      </c>
      <c r="U305" s="43">
        <f>+T305*S305</f>
        <v>3.7324717618502325E-5</v>
      </c>
      <c r="V305" s="132">
        <f>+G305-P305</f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>+(C306-C$7)/C$8</f>
        <v>37234.919868399607</v>
      </c>
      <c r="F306" s="132">
        <f>ROUND(2*E306,0)/2</f>
        <v>37235</v>
      </c>
      <c r="G306" s="132">
        <f>+C306-(C$7+F306*C$8)</f>
        <v>-2.7352799996151589E-2</v>
      </c>
      <c r="K306" s="43">
        <f>G306</f>
        <v>-2.7352799996151589E-2</v>
      </c>
      <c r="P306" s="199">
        <f>+D$11+D$12*F306+D$13*F306^2</f>
        <v>-2.3274087542500529E-2</v>
      </c>
      <c r="Q306" s="200">
        <f>+C306-15018.5</f>
        <v>37904.908300000003</v>
      </c>
      <c r="S306" s="132">
        <f>+(P306-G306)^2</f>
        <v>1.6635895279568246E-5</v>
      </c>
      <c r="T306" s="7">
        <v>1</v>
      </c>
      <c r="U306" s="43">
        <f>+T306*S306</f>
        <v>1.6635895279568246E-5</v>
      </c>
      <c r="V306" s="132">
        <f>+G306-P306</f>
        <v>-4.0787124536510594E-3</v>
      </c>
    </row>
    <row r="307" spans="1:22" s="132" customFormat="1" ht="12.95" customHeight="1">
      <c r="A307" s="219" t="s">
        <v>849</v>
      </c>
      <c r="B307" s="219" t="s">
        <v>288</v>
      </c>
      <c r="C307" s="242">
        <v>52928.699399999998</v>
      </c>
      <c r="D307" s="242" t="s">
        <v>485</v>
      </c>
      <c r="E307" s="41">
        <f>+(C307-C$7)/C$8</f>
        <v>37250.420450092526</v>
      </c>
      <c r="F307" s="132">
        <f>ROUND(2*E307,0)/2</f>
        <v>37250.5</v>
      </c>
      <c r="G307" s="132">
        <f>+C307-(C$7+F307*C$8)</f>
        <v>-2.7154240000527352E-2</v>
      </c>
      <c r="H307" s="43"/>
      <c r="I307" s="43"/>
      <c r="J307" s="43"/>
      <c r="K307" s="43">
        <f>G307</f>
        <v>-2.7154240000527352E-2</v>
      </c>
      <c r="M307" s="43"/>
      <c r="N307" s="43"/>
      <c r="O307" s="132">
        <f ca="1">+C$11+C$12*F307</f>
        <v>-1.5310224400891345E-2</v>
      </c>
      <c r="P307" s="199">
        <f>+D$11+D$12*F307+D$13*F307^2</f>
        <v>-2.3285762774638081E-2</v>
      </c>
      <c r="Q307" s="200">
        <f>+C307-15018.5</f>
        <v>37910.199399999998</v>
      </c>
      <c r="R307" s="43"/>
      <c r="S307" s="132">
        <f>+(P307-G307)^2</f>
        <v>1.4965116047223951E-5</v>
      </c>
      <c r="T307" s="7">
        <v>1</v>
      </c>
      <c r="U307" s="43">
        <f>+T307*S307</f>
        <v>1.4965116047223951E-5</v>
      </c>
      <c r="V307" s="132">
        <f>+G307-P307</f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>+(C308-C$7)/C$8</f>
        <v>37282.921253963112</v>
      </c>
      <c r="F308" s="132">
        <f>ROUND(2*E308,0)/2</f>
        <v>37283</v>
      </c>
      <c r="G308" s="132">
        <f>+C308-(C$7+F308*C$8)</f>
        <v>-2.6879839999310207E-2</v>
      </c>
      <c r="H308" s="43"/>
      <c r="I308" s="43"/>
      <c r="J308" s="43"/>
      <c r="K308" s="202">
        <f>G308</f>
        <v>-2.6879839999310207E-2</v>
      </c>
      <c r="L308" s="43"/>
      <c r="M308" s="43"/>
      <c r="N308" s="43"/>
      <c r="O308" s="132">
        <f ca="1">+C$11+C$12*F308</f>
        <v>-1.5361661985292485E-2</v>
      </c>
      <c r="P308" s="199">
        <f>+D$11+D$12*F308+D$13*F308^2</f>
        <v>-2.331023303899352E-2</v>
      </c>
      <c r="Q308" s="200">
        <f>+C308-15018.5</f>
        <v>37921.2935</v>
      </c>
      <c r="R308" s="43"/>
      <c r="S308" s="132">
        <f>+(P308-G308)^2</f>
        <v>1.2742093851141335E-5</v>
      </c>
      <c r="T308" s="7">
        <v>1</v>
      </c>
      <c r="U308" s="43">
        <f>+T308*S308</f>
        <v>1.2742093851141335E-5</v>
      </c>
      <c r="V308" s="132">
        <f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>+(C309-C$7)/C$8</f>
        <v>37331.918396121189</v>
      </c>
      <c r="F309" s="132">
        <f>ROUND(2*E309,0)/2</f>
        <v>37332</v>
      </c>
      <c r="G309" s="132">
        <f>+C309-(C$7+F309*C$8)</f>
        <v>-2.7855359992827289E-2</v>
      </c>
      <c r="K309" s="43">
        <f>G309</f>
        <v>-2.7855359992827289E-2</v>
      </c>
      <c r="P309" s="199">
        <f>+D$11+D$12*F309+D$13*F309^2</f>
        <v>-2.3347100912572961E-2</v>
      </c>
      <c r="Q309" s="200">
        <f>+C309-15018.5</f>
        <v>37938.018600000003</v>
      </c>
      <c r="S309" s="132">
        <f>+(P309-G309)^2</f>
        <v>2.0324399934695601E-5</v>
      </c>
      <c r="T309" s="7">
        <v>1</v>
      </c>
      <c r="U309" s="43">
        <f>+T309*S309</f>
        <v>2.0324399934695601E-5</v>
      </c>
      <c r="V309" s="132">
        <f>+G309-P309</f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>+(C310-C$7)/C$8</f>
        <v>37355.918795947189</v>
      </c>
      <c r="F310" s="132">
        <f>ROUND(2*E310,0)/2</f>
        <v>37356</v>
      </c>
      <c r="G310" s="132">
        <f>+C310-(C$7+F310*C$8)</f>
        <v>-2.7718879995518364E-2</v>
      </c>
      <c r="K310" s="43">
        <f>G310</f>
        <v>-2.7718879995518364E-2</v>
      </c>
      <c r="P310" s="199">
        <f>+D$11+D$12*F310+D$13*F310^2</f>
        <v>-2.3365147347188246E-2</v>
      </c>
      <c r="Q310" s="200">
        <f>+C310-15018.5</f>
        <v>37946.2111</v>
      </c>
      <c r="S310" s="132">
        <f>+(P310-G310)^2</f>
        <v>1.8954987973135582E-5</v>
      </c>
      <c r="T310" s="7">
        <v>1</v>
      </c>
      <c r="U310" s="43">
        <f>+T310*S310</f>
        <v>1.8954987973135582E-5</v>
      </c>
      <c r="V310" s="132">
        <f>+G310-P310</f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>+(C311-C$7)/C$8</f>
        <v>37407.921664101166</v>
      </c>
      <c r="F311" s="132">
        <f>ROUND(2*E311,0)/2</f>
        <v>37408</v>
      </c>
      <c r="G311" s="132">
        <f>+C311-(C$7+F311*C$8)</f>
        <v>-2.6739839995570946E-2</v>
      </c>
      <c r="K311" s="43">
        <f>G311</f>
        <v>-2.6739839995570946E-2</v>
      </c>
      <c r="P311" s="199">
        <f>+D$11+D$12*F311+D$13*F311^2</f>
        <v>-2.3404222467415824E-2</v>
      </c>
      <c r="Q311" s="200">
        <f>+C311-15018.5</f>
        <v>37963.962200000002</v>
      </c>
      <c r="S311" s="132">
        <f>+(P311-G311)^2</f>
        <v>1.1126344294135692E-5</v>
      </c>
      <c r="T311" s="7">
        <v>1</v>
      </c>
      <c r="U311" s="43">
        <f>+T311*S311</f>
        <v>1.1126344294135692E-5</v>
      </c>
      <c r="V311" s="132">
        <f>+G311-P311</f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>+(C312-C$7)/C$8</f>
        <v>37410.919187336061</v>
      </c>
      <c r="F312" s="132">
        <f>ROUND(2*E312,0)/2</f>
        <v>37411</v>
      </c>
      <c r="G312" s="132">
        <f>+C312-(C$7+F312*C$8)</f>
        <v>-2.7585280004132073E-2</v>
      </c>
      <c r="K312" s="43">
        <f>G312</f>
        <v>-2.7585280004132073E-2</v>
      </c>
      <c r="P312" s="199">
        <f>+D$11+D$12*F312+D$13*F312^2</f>
        <v>-2.3406475737120909E-2</v>
      </c>
      <c r="Q312" s="200">
        <f>+C312-15018.5</f>
        <v>37964.985399999998</v>
      </c>
      <c r="S312" s="132">
        <f>+(P312-G312)^2</f>
        <v>1.7462405101990716E-5</v>
      </c>
      <c r="T312" s="7">
        <v>1</v>
      </c>
      <c r="U312" s="43">
        <f>+T312*S312</f>
        <v>1.7462405101990716E-5</v>
      </c>
      <c r="V312" s="132">
        <f>+G312-P312</f>
        <v>-4.1788042670111644E-3</v>
      </c>
    </row>
    <row r="313" spans="1:22" ht="12.95" customHeight="1">
      <c r="A313" s="219" t="s">
        <v>967</v>
      </c>
      <c r="B313" s="219" t="s">
        <v>292</v>
      </c>
      <c r="C313" s="242">
        <v>52991.684000000001</v>
      </c>
      <c r="D313" s="242" t="s">
        <v>503</v>
      </c>
      <c r="E313" s="41">
        <f>+(C313-C$7)/C$8</f>
        <v>37434.937457462838</v>
      </c>
      <c r="F313" s="132">
        <f>ROUND(2*E313,0)/2</f>
        <v>37435</v>
      </c>
      <c r="G313" s="132">
        <f>+C313-(C$7+F313*C$8)</f>
        <v>-2.1348799993575085E-2</v>
      </c>
      <c r="I313" s="43">
        <f>G313</f>
        <v>-2.1348799993575085E-2</v>
      </c>
      <c r="M313" s="132"/>
      <c r="O313" s="132">
        <f ca="1">+C$11+C$12*F313</f>
        <v>-1.560223161079935E-2</v>
      </c>
      <c r="P313" s="199">
        <f>+D$11+D$12*F313+D$13*F313^2</f>
        <v>-2.342449771553777E-2</v>
      </c>
      <c r="Q313" s="200">
        <f>+C313-15018.5</f>
        <v>37973.184000000001</v>
      </c>
      <c r="S313" s="132">
        <f>+(P313-G313)^2</f>
        <v>4.3085210329610821E-6</v>
      </c>
      <c r="T313" s="7">
        <v>0.1</v>
      </c>
      <c r="U313" s="43">
        <f>+T313*S313</f>
        <v>4.3085210329610824E-7</v>
      </c>
      <c r="V313" s="132">
        <f>+G313-P313</f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>+(C314-C$7)/C$8</f>
        <v>37502.920182916881</v>
      </c>
      <c r="F314" s="132">
        <f>ROUND(2*E314,0)/2</f>
        <v>37503</v>
      </c>
      <c r="G314" s="132">
        <f>+C314-(C$7+F314*C$8)</f>
        <v>-2.7245440003753174E-2</v>
      </c>
      <c r="K314" s="202">
        <f>G314</f>
        <v>-2.7245440003753174E-2</v>
      </c>
      <c r="O314" s="132">
        <f ca="1">+C$11+C$12*F314</f>
        <v>-1.570985486431558E-2</v>
      </c>
      <c r="P314" s="199">
        <f>+D$11+D$12*F314+D$13*F314^2</f>
        <v>-2.3475519640151016E-2</v>
      </c>
      <c r="Q314" s="200">
        <f>+C314-15018.5</f>
        <v>37996.389799999997</v>
      </c>
      <c r="S314" s="132">
        <f>+(P314-G314)^2</f>
        <v>1.421229954790223E-5</v>
      </c>
      <c r="T314" s="7">
        <v>1</v>
      </c>
      <c r="U314" s="43">
        <f>+T314*S314</f>
        <v>1.421229954790223E-5</v>
      </c>
      <c r="V314" s="132">
        <f>+G314-P314</f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>+(C315-C$7)/C$8</f>
        <v>37510.920511496057</v>
      </c>
      <c r="F315" s="132">
        <f>ROUND(2*E315,0)/2</f>
        <v>37511</v>
      </c>
      <c r="G315" s="132">
        <f>+C315-(C$7+F315*C$8)</f>
        <v>-2.7133279996633064E-2</v>
      </c>
      <c r="H315" s="43"/>
      <c r="I315" s="43"/>
      <c r="J315" s="43"/>
      <c r="K315" s="202">
        <f>G315</f>
        <v>-2.7133279996633064E-2</v>
      </c>
      <c r="L315" s="43"/>
      <c r="M315" s="43"/>
      <c r="N315" s="43"/>
      <c r="O315" s="132">
        <f ca="1">+C$11+C$12*F315</f>
        <v>-1.5722516423552782E-2</v>
      </c>
      <c r="P315" s="199">
        <f>+D$11+D$12*F315+D$13*F315^2</f>
        <v>-2.3481518298270283E-2</v>
      </c>
      <c r="Q315" s="200">
        <f>+C315-15018.5</f>
        <v>37999.120699999999</v>
      </c>
      <c r="R315" s="43"/>
      <c r="S315" s="132">
        <f>+(P315-G315)^2</f>
        <v>1.333536350162942E-5</v>
      </c>
      <c r="T315" s="7">
        <v>1</v>
      </c>
      <c r="U315" s="43">
        <f>+T315*S315</f>
        <v>1.333536350162942E-5</v>
      </c>
      <c r="V315" s="132">
        <f>+G315-P315</f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>+(C316-C$7)/C$8</f>
        <v>37511.423223563215</v>
      </c>
      <c r="F316" s="132">
        <f>ROUND(2*E316,0)/2</f>
        <v>37511.5</v>
      </c>
      <c r="G316" s="132">
        <f>+C316-(C$7+F316*C$8)</f>
        <v>-2.6207520000752993E-2</v>
      </c>
      <c r="H316" s="43"/>
      <c r="I316" s="43"/>
      <c r="J316" s="43"/>
      <c r="K316" s="202">
        <f>G316</f>
        <v>-2.6207520000752993E-2</v>
      </c>
      <c r="L316" s="43"/>
      <c r="M316" s="43"/>
      <c r="N316" s="43"/>
      <c r="O316" s="132">
        <f ca="1">+C$11+C$12*F316</f>
        <v>-1.5723307771005106E-2</v>
      </c>
      <c r="P316" s="199">
        <f>+D$11+D$12*F316+D$13*F316^2</f>
        <v>-2.3481893186992706E-2</v>
      </c>
      <c r="Q316" s="200">
        <f>+C316-15018.5</f>
        <v>37999.292300000001</v>
      </c>
      <c r="R316" s="43"/>
      <c r="S316" s="132">
        <f>+(P316-G316)^2</f>
        <v>7.4290415278890525E-6</v>
      </c>
      <c r="T316" s="7">
        <v>1</v>
      </c>
      <c r="U316" s="43">
        <f>+T316*S316</f>
        <v>7.4290415278890525E-6</v>
      </c>
      <c r="V316" s="132">
        <f>+G316-P316</f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>+(C317-C$7)/C$8</f>
        <v>37515.424120242184</v>
      </c>
      <c r="F317" s="132">
        <f>ROUND(2*E317,0)/2</f>
        <v>37515.5</v>
      </c>
      <c r="G317" s="132">
        <f>+C317-(C$7+F317*C$8)</f>
        <v>-2.5901439992594533E-2</v>
      </c>
      <c r="H317" s="43"/>
      <c r="I317" s="43"/>
      <c r="J317" s="43"/>
      <c r="K317" s="43">
        <f>G317</f>
        <v>-2.5901439992594533E-2</v>
      </c>
      <c r="L317" s="43"/>
      <c r="M317" s="43"/>
      <c r="N317" s="43"/>
      <c r="O317" s="43"/>
      <c r="P317" s="199">
        <f>+D$11+D$12*F317+D$13*F317^2</f>
        <v>-2.3484892180682521E-2</v>
      </c>
      <c r="Q317" s="200">
        <f>+C317-15018.5</f>
        <v>38000.658000000003</v>
      </c>
      <c r="R317" s="43"/>
      <c r="S317" s="132">
        <f>+(P317-G317)^2</f>
        <v>5.8397033272567298E-6</v>
      </c>
      <c r="T317" s="7">
        <v>1</v>
      </c>
      <c r="U317" s="43">
        <f>+T317*S317</f>
        <v>5.8397033272567298E-6</v>
      </c>
      <c r="V317" s="132">
        <f>+G317-P317</f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>+(C318-C$7)/C$8</f>
        <v>38301.918614080263</v>
      </c>
      <c r="F318" s="132">
        <f>ROUND(2*E318,0)/2</f>
        <v>38302</v>
      </c>
      <c r="G318" s="132">
        <f>+C318-(C$7+F318*C$8)</f>
        <v>-2.7780960001109634E-2</v>
      </c>
      <c r="K318" s="43">
        <f>G318</f>
        <v>-2.7780960001109634E-2</v>
      </c>
      <c r="O318" s="132">
        <f ca="1">+C$11+C$12*F318</f>
        <v>-1.6974428093131287E-2</v>
      </c>
      <c r="P318" s="199">
        <f>+D$11+D$12*F318+D$13*F318^2</f>
        <v>-2.4070559528697296E-2</v>
      </c>
      <c r="Q318" s="200">
        <f>+C318-15018.5</f>
        <v>38269.126700000001</v>
      </c>
      <c r="S318" s="132">
        <f>+(P318-G318)^2</f>
        <v>1.3767071665677697E-5</v>
      </c>
      <c r="T318" s="7">
        <v>1</v>
      </c>
      <c r="U318" s="43">
        <f>+T318*S318</f>
        <v>1.3767071665677697E-5</v>
      </c>
      <c r="V318" s="132">
        <f>+G318-P318</f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>+(C319-C$7)/C$8</f>
        <v>38316.919999175043</v>
      </c>
      <c r="F319" s="132">
        <f>ROUND(2*E319,0)/2</f>
        <v>38317</v>
      </c>
      <c r="G319" s="132">
        <f>+C319-(C$7+F319*C$8)</f>
        <v>-2.730815999530023E-2</v>
      </c>
      <c r="K319" s="202">
        <f>G319</f>
        <v>-2.730815999530023E-2</v>
      </c>
      <c r="O319" s="132">
        <f ca="1">+C$11+C$12*F319</f>
        <v>-1.6998168516701037E-2</v>
      </c>
      <c r="P319" s="199">
        <f>+D$11+D$12*F319+D$13*F319^2</f>
        <v>-2.4081651742898502E-2</v>
      </c>
      <c r="Q319" s="200">
        <f>+C319-15018.5</f>
        <v>38274.2474</v>
      </c>
      <c r="S319" s="132">
        <f>+(P319-G319)^2</f>
        <v>1.041035550281645E-5</v>
      </c>
      <c r="T319" s="7">
        <v>1</v>
      </c>
      <c r="U319" s="43">
        <f>+T319*S319</f>
        <v>1.041035550281645E-5</v>
      </c>
      <c r="V319" s="132">
        <f>+G319-P319</f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>+(C320-C$7)/C$8</f>
        <v>38322.920904759856</v>
      </c>
      <c r="F320" s="132">
        <f>ROUND(2*E320,0)/2</f>
        <v>38323</v>
      </c>
      <c r="G320" s="132">
        <f>+C320-(C$7+F320*C$8)</f>
        <v>-2.6999039997463115E-2</v>
      </c>
      <c r="H320" s="43"/>
      <c r="I320" s="43"/>
      <c r="J320" s="43"/>
      <c r="K320" s="202">
        <f>G320</f>
        <v>-2.6999039997463115E-2</v>
      </c>
      <c r="L320" s="43"/>
      <c r="M320" s="43"/>
      <c r="N320" s="43"/>
      <c r="O320" s="132">
        <f ca="1">+C$11+C$12*F320</f>
        <v>-1.7007664686128944E-2</v>
      </c>
      <c r="P320" s="199">
        <f>+D$11+D$12*F320+D$13*F320^2</f>
        <v>-2.4086087815952131E-2</v>
      </c>
      <c r="Q320" s="200">
        <f>+C320-15018.5</f>
        <v>38276.2958</v>
      </c>
      <c r="R320" s="43"/>
      <c r="S320" s="132">
        <f>+(P320-G320)^2</f>
        <v>8.4852904117695963E-6</v>
      </c>
      <c r="T320" s="7">
        <v>1</v>
      </c>
      <c r="U320" s="43">
        <f>+T320*S320</f>
        <v>8.4852904117695963E-6</v>
      </c>
      <c r="V320" s="132">
        <f>+G320-P320</f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>+(C321-C$7)/C$8</f>
        <v>38331.919919491076</v>
      </c>
      <c r="F321" s="132">
        <f>ROUND(2*E321,0)/2</f>
        <v>38332</v>
      </c>
      <c r="G321" s="132">
        <f>+C321-(C$7+F321*C$8)</f>
        <v>-2.7335359998687636E-2</v>
      </c>
      <c r="K321" s="43">
        <f>G321</f>
        <v>-2.7335359998687636E-2</v>
      </c>
      <c r="O321" s="132">
        <f ca="1">+C$11+C$12*F321</f>
        <v>-1.7021908940270794E-2</v>
      </c>
      <c r="P321" s="199">
        <f>+D$11+D$12*F321+D$13*F321^2</f>
        <v>-2.4092741054860978E-2</v>
      </c>
      <c r="Q321" s="200">
        <f>+C321-15018.5</f>
        <v>38279.367599999998</v>
      </c>
      <c r="S321" s="132">
        <f>+(P321-G321)^2</f>
        <v>1.0514577614863513E-5</v>
      </c>
      <c r="T321" s="7">
        <v>1</v>
      </c>
      <c r="U321" s="43">
        <f>+T321*S321</f>
        <v>1.0514577614863513E-5</v>
      </c>
      <c r="V321" s="132">
        <f>+G321-P321</f>
        <v>-3.2426189438266584E-3</v>
      </c>
    </row>
    <row r="322" spans="1:22" ht="12.95" customHeight="1">
      <c r="A322" s="219" t="s">
        <v>849</v>
      </c>
      <c r="B322" s="219" t="s">
        <v>288</v>
      </c>
      <c r="C322" s="242">
        <v>53302.817799999997</v>
      </c>
      <c r="D322" s="242" t="s">
        <v>485</v>
      </c>
      <c r="E322" s="41">
        <f>+(C322-C$7)/C$8</f>
        <v>38346.421815031958</v>
      </c>
      <c r="F322" s="132">
        <f>ROUND(2*E322,0)/2</f>
        <v>38346.5</v>
      </c>
      <c r="G322" s="132">
        <f>+C322-(C$7+F322*C$8)</f>
        <v>-2.6688320001994725E-2</v>
      </c>
      <c r="K322" s="43">
        <f>G322</f>
        <v>-2.6688320001994725E-2</v>
      </c>
      <c r="M322" s="132"/>
      <c r="O322" s="132">
        <f ca="1">+C$11+C$12*F322</f>
        <v>-1.7044858016388227E-2</v>
      </c>
      <c r="P322" s="199">
        <f>+D$11+D$12*F322+D$13*F322^2</f>
        <v>-2.4103457964352211E-2</v>
      </c>
      <c r="Q322" s="200">
        <f>+C322-15018.5</f>
        <v>38284.317799999997</v>
      </c>
      <c r="S322" s="132">
        <f>+(P322-G322)^2</f>
        <v>6.6815117536454112E-6</v>
      </c>
      <c r="T322" s="7">
        <v>1</v>
      </c>
      <c r="U322" s="43">
        <f>+T322*S322</f>
        <v>6.6815117536454112E-6</v>
      </c>
      <c r="V322" s="132">
        <f>+G322-P322</f>
        <v>-2.5848620376425144E-3</v>
      </c>
    </row>
    <row r="323" spans="1:22" s="132" customFormat="1" ht="12.95" customHeight="1">
      <c r="A323" s="219" t="s">
        <v>599</v>
      </c>
      <c r="B323" s="219" t="s">
        <v>292</v>
      </c>
      <c r="C323" s="242">
        <v>53341.558900000004</v>
      </c>
      <c r="D323" s="242" t="s">
        <v>485</v>
      </c>
      <c r="E323" s="41">
        <f>+(C323-C$7)/C$8</f>
        <v>38459.916095129549</v>
      </c>
      <c r="F323" s="132">
        <f>ROUND(2*E323,0)/2</f>
        <v>38460</v>
      </c>
      <c r="G323" s="132">
        <f>+C323-(C$7+F323*C$8)</f>
        <v>-2.8640799995628186E-2</v>
      </c>
      <c r="H323" s="43"/>
      <c r="I323" s="43"/>
      <c r="J323" s="43"/>
      <c r="K323" s="43">
        <f>G323</f>
        <v>-2.8640799995628186E-2</v>
      </c>
      <c r="M323" s="43"/>
      <c r="N323" s="43"/>
      <c r="O323" s="132">
        <f ca="1">+C$11+C$12*F323</f>
        <v>-1.7224493888066052E-2</v>
      </c>
      <c r="P323" s="199">
        <f>+D$11+D$12*F323+D$13*F323^2</f>
        <v>-2.4187251800101069E-2</v>
      </c>
      <c r="Q323" s="200">
        <f>+C323-15018.5</f>
        <v>38323.058900000004</v>
      </c>
      <c r="R323" s="43"/>
      <c r="S323" s="132">
        <f>+(P323-G323)^2</f>
        <v>1.9834091529882838E-5</v>
      </c>
      <c r="T323" s="7">
        <v>1</v>
      </c>
      <c r="U323" s="43">
        <f>+T323*S323</f>
        <v>1.9834091529882838E-5</v>
      </c>
      <c r="V323" s="132">
        <f>+G323-P323</f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>+(C324-C$7)/C$8</f>
        <v>38482.419784028338</v>
      </c>
      <c r="F324" s="132">
        <f>ROUND(2*E324,0)/2</f>
        <v>38482.5</v>
      </c>
      <c r="G324" s="132">
        <f>+C324-(C$7+F324*C$8)</f>
        <v>-2.7381599997170269E-2</v>
      </c>
      <c r="H324" s="43"/>
      <c r="I324" s="43"/>
      <c r="J324" s="43"/>
      <c r="K324" s="43">
        <f>G324</f>
        <v>-2.7381599997170269E-2</v>
      </c>
      <c r="L324" s="43"/>
      <c r="M324" s="43"/>
      <c r="N324" s="43"/>
      <c r="O324" s="132">
        <f ca="1">+C$11+C$12*F324</f>
        <v>-1.7260104523420687E-2</v>
      </c>
      <c r="P324" s="199">
        <f>+D$11+D$12*F324+D$13*F324^2</f>
        <v>-2.4203843177691305E-2</v>
      </c>
      <c r="Q324" s="200">
        <f>+C324-15018.5</f>
        <v>38330.7405</v>
      </c>
      <c r="R324" s="43"/>
      <c r="S324" s="132">
        <f>+(P324-G324)^2</f>
        <v>1.0098138403745062E-5</v>
      </c>
      <c r="T324" s="7">
        <v>1</v>
      </c>
      <c r="U324" s="43">
        <f>+T324*S324</f>
        <v>1.0098138403745062E-5</v>
      </c>
      <c r="V324" s="132">
        <f>+G324-P324</f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>+(C325-C$7)/C$8</f>
        <v>38482.918101759249</v>
      </c>
      <c r="F325" s="132">
        <f>ROUND(2*E325,0)/2</f>
        <v>38483</v>
      </c>
      <c r="G325" s="132">
        <f>+C325-(C$7+F325*C$8)</f>
        <v>-2.7955839992500842E-2</v>
      </c>
      <c r="K325" s="43">
        <f>G325</f>
        <v>-2.7955839992500842E-2</v>
      </c>
      <c r="O325" s="132">
        <f ca="1">+C$11+C$12*F325</f>
        <v>-1.7260895870873011E-2</v>
      </c>
      <c r="P325" s="199">
        <f>+D$11+D$12*F325+D$13*F325^2</f>
        <v>-2.4204211800802768E-2</v>
      </c>
      <c r="Q325" s="200">
        <f>+C325-15018.5</f>
        <v>38330.910600000003</v>
      </c>
      <c r="S325" s="132">
        <f>+(P325-G325)^2</f>
        <v>1.4074714088743761E-5</v>
      </c>
      <c r="T325" s="7">
        <v>1</v>
      </c>
      <c r="U325" s="43">
        <f>+T325*S325</f>
        <v>1.4074714088743761E-5</v>
      </c>
      <c r="V325" s="132">
        <f>+G325-P325</f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>+(C326-C$7)/C$8</f>
        <v>38483.422864516651</v>
      </c>
      <c r="F326" s="132">
        <f>ROUND(2*E326,0)/2</f>
        <v>38483.5</v>
      </c>
      <c r="G326" s="132">
        <f>+C326-(C$7+F326*C$8)</f>
        <v>-2.6330079992476385E-2</v>
      </c>
      <c r="K326" s="43">
        <f>G326</f>
        <v>-2.6330079992476385E-2</v>
      </c>
      <c r="O326" s="132">
        <f ca="1">+C$11+C$12*F326</f>
        <v>-1.7261687218325342E-2</v>
      </c>
      <c r="P326" s="199">
        <f>+D$11+D$12*F326+D$13*F326^2</f>
        <v>-2.4204580420689521E-2</v>
      </c>
      <c r="Q326" s="200">
        <f>+C326-15018.5</f>
        <v>38331.082900000001</v>
      </c>
      <c r="S326" s="132">
        <f>+(P326-G326)^2</f>
        <v>4.5177484296661416E-6</v>
      </c>
      <c r="T326" s="7">
        <v>1</v>
      </c>
      <c r="U326" s="43">
        <f>+T326*S326</f>
        <v>4.5177484296661416E-6</v>
      </c>
      <c r="V326" s="132">
        <f>+G326-P326</f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>+(C327-C$7)/C$8</f>
        <v>38490.438861775518</v>
      </c>
      <c r="F327" s="132">
        <f>ROUND(2*E327,0)/2</f>
        <v>38490.5</v>
      </c>
      <c r="G327" s="132">
        <f>+C327-(C$7+F327*C$8)</f>
        <v>-2.0869439998932648E-2</v>
      </c>
      <c r="K327" s="43">
        <f>G327</f>
        <v>-2.0869439998932648E-2</v>
      </c>
      <c r="P327" s="199">
        <f>+D$11+D$12*F327+D$13*F327^2</f>
        <v>-2.4209740760509503E-2</v>
      </c>
      <c r="Q327" s="200">
        <f>+C327-15018.5</f>
        <v>38333.477800000001</v>
      </c>
      <c r="S327" s="132">
        <f>+(P327-G327)^2</f>
        <v>1.1157609177790914E-5</v>
      </c>
      <c r="T327" s="7">
        <v>1</v>
      </c>
      <c r="U327" s="43">
        <f>+T327*S327</f>
        <v>1.1157609177790914E-5</v>
      </c>
      <c r="V327" s="132">
        <f>+G327-P327</f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>+(C328-C$7)/C$8</f>
        <v>38490.918137382665</v>
      </c>
      <c r="F328" s="132">
        <f>ROUND(2*E328,0)/2</f>
        <v>38491</v>
      </c>
      <c r="G328" s="132">
        <f>+C328-(C$7+F328*C$8)</f>
        <v>-2.7943679997406434E-2</v>
      </c>
      <c r="K328" s="43">
        <f>G328</f>
        <v>-2.7943679997406434E-2</v>
      </c>
      <c r="P328" s="199">
        <f>+D$11+D$12*F328+D$13*F328^2</f>
        <v>-2.4210109332025609E-2</v>
      </c>
      <c r="Q328" s="200">
        <f>+C328-15018.5</f>
        <v>38333.6414</v>
      </c>
      <c r="S328" s="132">
        <f>+(P328-G328)^2</f>
        <v>1.3939549913392219E-5</v>
      </c>
      <c r="T328" s="7">
        <v>1</v>
      </c>
      <c r="U328" s="43">
        <f>+T328*S328</f>
        <v>1.3939549913392219E-5</v>
      </c>
      <c r="V328" s="132">
        <f>+G328-P328</f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>+(C329-C$7)/C$8</f>
        <v>38490.918430338403</v>
      </c>
      <c r="F329" s="132">
        <f>ROUND(2*E329,0)/2</f>
        <v>38491</v>
      </c>
      <c r="G329" s="132">
        <f>+C329-(C$7+F329*C$8)</f>
        <v>-2.7843679999932647E-2</v>
      </c>
      <c r="K329" s="43">
        <f>G329</f>
        <v>-2.7843679999932647E-2</v>
      </c>
      <c r="N329" s="132"/>
      <c r="O329" s="132">
        <f ca="1">+C$11+C$12*F329</f>
        <v>-1.727355743011022E-2</v>
      </c>
      <c r="P329" s="199">
        <f>+D$11+D$12*F329+D$13*F329^2</f>
        <v>-2.4210109332025609E-2</v>
      </c>
      <c r="Q329" s="200">
        <f>+C329-15018.5</f>
        <v>38333.641499999998</v>
      </c>
      <c r="S329" s="132">
        <f>+(P329-G329)^2</f>
        <v>1.3202835798674397E-5</v>
      </c>
      <c r="T329" s="7">
        <v>1</v>
      </c>
      <c r="U329" s="43">
        <f>+T329*S329</f>
        <v>1.3202835798674397E-5</v>
      </c>
      <c r="V329" s="132">
        <f>+G329-P329</f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>+(C330-C$7)/C$8</f>
        <v>38490.918723294169</v>
      </c>
      <c r="F330" s="132">
        <f>ROUND(2*E330,0)/2</f>
        <v>38491</v>
      </c>
      <c r="G330" s="132">
        <f>+C330-(C$7+F330*C$8)</f>
        <v>-2.7743679995182902E-2</v>
      </c>
      <c r="K330" s="43">
        <f>G330</f>
        <v>-2.7743679995182902E-2</v>
      </c>
      <c r="P330" s="199">
        <f>+D$11+D$12*F330+D$13*F330^2</f>
        <v>-2.4210109332025609E-2</v>
      </c>
      <c r="Q330" s="200">
        <f>+C330-15018.5</f>
        <v>38333.641600000003</v>
      </c>
      <c r="S330" s="132">
        <f>+(P330-G330)^2</f>
        <v>1.2486121631525869E-5</v>
      </c>
      <c r="T330" s="7">
        <v>1</v>
      </c>
      <c r="U330" s="43">
        <f>+T330*S330</f>
        <v>1.2486121631525869E-5</v>
      </c>
      <c r="V330" s="132">
        <f>+G330-P330</f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>+(C331-C$7)/C$8</f>
        <v>38508.421657538944</v>
      </c>
      <c r="F331" s="132">
        <f>ROUND(2*E331,0)/2</f>
        <v>38508.5</v>
      </c>
      <c r="G331" s="132">
        <f>+C331-(C$7+F331*C$8)</f>
        <v>-2.6742080000985879E-2</v>
      </c>
      <c r="K331" s="43">
        <f>G331</f>
        <v>-2.6742080000985879E-2</v>
      </c>
      <c r="P331" s="199">
        <f>+D$11+D$12*F331+D$13*F331^2</f>
        <v>-2.4223007303522146E-2</v>
      </c>
      <c r="Q331" s="200">
        <f>+C331-15018.5</f>
        <v>38339.616199999997</v>
      </c>
      <c r="S331" s="132">
        <f>+(P331-G331)^2</f>
        <v>6.3457272551072093E-6</v>
      </c>
      <c r="T331" s="7">
        <v>1</v>
      </c>
      <c r="U331" s="43">
        <f>+T331*S331</f>
        <v>6.3457272551072093E-6</v>
      </c>
      <c r="V331" s="132">
        <f>+G331-P331</f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>+(C332-C$7)/C$8</f>
        <v>38508.42195049471</v>
      </c>
      <c r="F332" s="132">
        <f>ROUND(2*E332,0)/2</f>
        <v>38508.5</v>
      </c>
      <c r="G332" s="132">
        <f>+C332-(C$7+F332*C$8)</f>
        <v>-2.6642079996236134E-2</v>
      </c>
      <c r="K332" s="43">
        <f>G332</f>
        <v>-2.6642079996236134E-2</v>
      </c>
      <c r="N332" s="132"/>
      <c r="O332" s="132">
        <f ca="1">+C$11+C$12*F332</f>
        <v>-1.7301254590941603E-2</v>
      </c>
      <c r="P332" s="199">
        <f>+D$11+D$12*F332+D$13*F332^2</f>
        <v>-2.4223007303522146E-2</v>
      </c>
      <c r="Q332" s="200">
        <f>+C332-15018.5</f>
        <v>38339.616300000002</v>
      </c>
      <c r="S332" s="132">
        <f>+(P332-G332)^2</f>
        <v>5.8519126926345053E-6</v>
      </c>
      <c r="T332" s="7">
        <v>1</v>
      </c>
      <c r="U332" s="43">
        <f>+T332*S332</f>
        <v>5.8519126926345053E-6</v>
      </c>
      <c r="V332" s="132">
        <f>+G332-P332</f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>+(C333-C$7)/C$8</f>
        <v>38508.422243450448</v>
      </c>
      <c r="F333" s="132">
        <f>ROUND(2*E333,0)/2</f>
        <v>38508.5</v>
      </c>
      <c r="G333" s="132">
        <f>+C333-(C$7+F333*C$8)</f>
        <v>-2.6542079998762347E-2</v>
      </c>
      <c r="K333" s="43">
        <f>G333</f>
        <v>-2.6542079998762347E-2</v>
      </c>
      <c r="P333" s="199">
        <f>+D$11+D$12*F333+D$13*F333^2</f>
        <v>-2.4223007303522146E-2</v>
      </c>
      <c r="Q333" s="200">
        <f>+C333-15018.5</f>
        <v>38339.616399999999</v>
      </c>
      <c r="S333" s="132">
        <f>+(P333-G333)^2</f>
        <v>5.3780981658086482E-6</v>
      </c>
      <c r="T333" s="7">
        <v>1</v>
      </c>
      <c r="U333" s="43">
        <f>+T333*S333</f>
        <v>5.3780981658086482E-6</v>
      </c>
      <c r="V333" s="132">
        <f>+G333-P333</f>
        <v>-2.3190726952402006E-3</v>
      </c>
    </row>
    <row r="334" spans="1:22" ht="12.95" customHeight="1">
      <c r="A334" s="219" t="s">
        <v>987</v>
      </c>
      <c r="B334" s="219" t="s">
        <v>292</v>
      </c>
      <c r="C334" s="242">
        <v>53392.419699999999</v>
      </c>
      <c r="D334" s="242" t="s">
        <v>485</v>
      </c>
      <c r="E334" s="41">
        <f>+(C334-C$7)/C$8</f>
        <v>38608.915733270587</v>
      </c>
      <c r="F334" s="132">
        <f>ROUND(2*E334,0)/2</f>
        <v>38609</v>
      </c>
      <c r="G334" s="132">
        <f>+C334-(C$7+F334*C$8)</f>
        <v>-2.8764319999027066E-2</v>
      </c>
      <c r="K334" s="43">
        <f>G334</f>
        <v>-2.8764319999027066E-2</v>
      </c>
      <c r="M334" s="132"/>
      <c r="O334" s="132">
        <f ca="1">+C$11+C$12*F334</f>
        <v>-1.7460315428858966E-2</v>
      </c>
      <c r="P334" s="199">
        <f>+D$11+D$12*F334+D$13*F334^2</f>
        <v>-2.4297002027594612E-2</v>
      </c>
      <c r="Q334" s="200">
        <f>+C334-15018.5</f>
        <v>38373.919699999999</v>
      </c>
      <c r="S334" s="132">
        <f>+(P334-G334)^2</f>
        <v>1.9956929857883373E-5</v>
      </c>
      <c r="T334" s="7">
        <v>1</v>
      </c>
      <c r="U334" s="43">
        <f>+T334*S334</f>
        <v>1.9956929857883373E-5</v>
      </c>
      <c r="V334" s="132">
        <f>+G334-P334</f>
        <v>-4.4673179714324537E-3</v>
      </c>
    </row>
    <row r="335" spans="1:22" ht="12.95" customHeight="1">
      <c r="A335" s="219" t="s">
        <v>599</v>
      </c>
      <c r="B335" s="219" t="s">
        <v>288</v>
      </c>
      <c r="C335" s="242">
        <v>53645.872900000002</v>
      </c>
      <c r="D335" s="242" t="s">
        <v>485</v>
      </c>
      <c r="E335" s="41">
        <f>+(C335-C$7)/C$8</f>
        <v>39351.421456454133</v>
      </c>
      <c r="F335" s="132">
        <f>ROUND(2*E335,0)/2</f>
        <v>39351.5</v>
      </c>
      <c r="G335" s="132">
        <f>+C335-(C$7+F335*C$8)</f>
        <v>-2.6810719995410182E-2</v>
      </c>
      <c r="K335" s="43">
        <f>G335</f>
        <v>-2.6810719995410182E-2</v>
      </c>
      <c r="L335" s="132"/>
      <c r="O335" s="132">
        <f ca="1">+C$11+C$12*F335</f>
        <v>-1.863546639556192E-2</v>
      </c>
      <c r="P335" s="199">
        <f>+D$11+D$12*F335+D$13*F335^2</f>
        <v>-2.4839642597666731E-2</v>
      </c>
      <c r="Q335" s="200">
        <f>+C335-15018.5</f>
        <v>38627.372900000002</v>
      </c>
      <c r="S335" s="132">
        <f>+(P335-G335)^2</f>
        <v>3.8851461078950944E-6</v>
      </c>
      <c r="T335" s="7">
        <v>1</v>
      </c>
      <c r="U335" s="43">
        <f>+T335*S335</f>
        <v>3.8851461078950944E-6</v>
      </c>
      <c r="V335" s="132">
        <f>+G335-P335</f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>+(C336-C$7)/C$8</f>
        <v>39370.919712312767</v>
      </c>
      <c r="F336" s="132">
        <f>ROUND(2*E336,0)/2</f>
        <v>39371</v>
      </c>
      <c r="G336" s="132">
        <f>+C336-(C$7+F336*C$8)</f>
        <v>-2.7406080000218935E-2</v>
      </c>
      <c r="K336" s="43">
        <f>G336</f>
        <v>-2.7406080000218935E-2</v>
      </c>
      <c r="O336" s="132">
        <f ca="1">+C$11+C$12*F336</f>
        <v>-1.8666328946202605E-2</v>
      </c>
      <c r="P336" s="199">
        <f>+D$11+D$12*F336+D$13*F336^2</f>
        <v>-2.4853797932230394E-2</v>
      </c>
      <c r="Q336" s="200">
        <f>+C336-15018.5</f>
        <v>38634.028599999998</v>
      </c>
      <c r="S336" s="132">
        <f>+(P336-G336)^2</f>
        <v>6.5141437545758648E-6</v>
      </c>
      <c r="T336" s="7">
        <v>1</v>
      </c>
      <c r="U336" s="43">
        <f>+T336*S336</f>
        <v>6.5141437545758648E-6</v>
      </c>
      <c r="V336" s="132">
        <f>+G336-P336</f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>+(C337-C$7)/C$8</f>
        <v>39461.419602630136</v>
      </c>
      <c r="F337" s="132">
        <f>ROUND(2*E337,0)/2</f>
        <v>39461.5</v>
      </c>
      <c r="G337" s="132">
        <f>+C337-(C$7+F337*C$8)</f>
        <v>-2.7443519997177646E-2</v>
      </c>
      <c r="K337" s="43">
        <f>G337</f>
        <v>-2.7443519997177646E-2</v>
      </c>
      <c r="O337" s="132">
        <f ca="1">+C$11+C$12*F337</f>
        <v>-1.8809562835073471E-2</v>
      </c>
      <c r="P337" s="199">
        <f>+D$11+D$12*F337+D$13*F337^2</f>
        <v>-2.4919428998927365E-2</v>
      </c>
      <c r="Q337" s="200">
        <f>+C337-15018.5</f>
        <v>38664.920599999998</v>
      </c>
      <c r="S337" s="132">
        <f>+(P337-G337)^2</f>
        <v>6.3710353674480988E-6</v>
      </c>
      <c r="T337" s="7">
        <v>1</v>
      </c>
      <c r="U337" s="43">
        <f>+T337*S337</f>
        <v>6.3710353674480988E-6</v>
      </c>
      <c r="V337" s="132">
        <f>+G337-P337</f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>+(C338-C$7)/C$8</f>
        <v>39461.919385139801</v>
      </c>
      <c r="F338" s="132">
        <f>ROUND(2*E338,0)/2</f>
        <v>39462</v>
      </c>
      <c r="G338" s="132">
        <f>+C338-(C$7+F338*C$8)</f>
        <v>-2.7517759990587365E-2</v>
      </c>
      <c r="K338" s="43">
        <f>G338</f>
        <v>-2.7517759990587365E-2</v>
      </c>
      <c r="O338" s="132">
        <f ca="1">+C$11+C$12*F338</f>
        <v>-1.8810354182525794E-2</v>
      </c>
      <c r="P338" s="199">
        <f>+D$11+D$12*F338+D$13*F338^2</f>
        <v>-2.4919791308057222E-2</v>
      </c>
      <c r="Q338" s="200">
        <f>+C338-15018.5</f>
        <v>38665.091200000003</v>
      </c>
      <c r="S338" s="132">
        <f>+(P338-G338)^2</f>
        <v>6.7494412754074051E-6</v>
      </c>
      <c r="T338" s="7">
        <v>1</v>
      </c>
      <c r="U338" s="43">
        <f>+T338*S338</f>
        <v>6.7494412754074051E-6</v>
      </c>
      <c r="V338" s="132">
        <f>+G338-P338</f>
        <v>-2.5979686825301426E-3</v>
      </c>
    </row>
    <row r="339" spans="1:22" ht="12.95" customHeight="1">
      <c r="A339" s="219" t="s">
        <v>599</v>
      </c>
      <c r="B339" s="219" t="s">
        <v>292</v>
      </c>
      <c r="C339" s="242">
        <v>53686.663699999997</v>
      </c>
      <c r="D339" s="242" t="s">
        <v>485</v>
      </c>
      <c r="E339" s="41">
        <f>+(C339-C$7)/C$8</f>
        <v>39470.920450561258</v>
      </c>
      <c r="F339" s="132">
        <f>ROUND(2*E339,0)/2</f>
        <v>39471</v>
      </c>
      <c r="G339" s="132">
        <f>+C339-(C$7+F339*C$8)</f>
        <v>-2.7154080002219416E-2</v>
      </c>
      <c r="K339" s="43">
        <f>G339</f>
        <v>-2.7154080002219416E-2</v>
      </c>
      <c r="M339" s="132"/>
      <c r="O339" s="132">
        <f ca="1">+C$11+C$12*F339</f>
        <v>-1.8824598436667651E-2</v>
      </c>
      <c r="P339" s="199">
        <f>+D$11+D$12*F339+D$13*F339^2</f>
        <v>-2.4926312320969209E-2</v>
      </c>
      <c r="Q339" s="200">
        <f>+C339-15018.5</f>
        <v>38668.163699999997</v>
      </c>
      <c r="S339" s="132">
        <f>+(P339-G339)^2</f>
        <v>4.9629488416229266E-6</v>
      </c>
      <c r="T339" s="7">
        <v>1</v>
      </c>
      <c r="U339" s="43">
        <f>+T339*S339</f>
        <v>4.9629488416229266E-6</v>
      </c>
      <c r="V339" s="132">
        <f>+G339-P339</f>
        <v>-2.2277676812502076E-3</v>
      </c>
    </row>
    <row r="340" spans="1:22" ht="12.95" customHeight="1">
      <c r="A340" s="219" t="s">
        <v>997</v>
      </c>
      <c r="B340" s="219" t="s">
        <v>292</v>
      </c>
      <c r="C340" s="242">
        <v>53702.707300000002</v>
      </c>
      <c r="D340" s="242" t="s">
        <v>485</v>
      </c>
      <c r="E340" s="41">
        <f>+(C340-C$7)/C$8</f>
        <v>39517.921099282481</v>
      </c>
      <c r="F340" s="132">
        <f>ROUND(2*E340,0)/2</f>
        <v>39518</v>
      </c>
      <c r="G340" s="132">
        <f>+C340-(C$7+F340*C$8)</f>
        <v>-2.693263999390183E-2</v>
      </c>
      <c r="K340" s="43">
        <f>G340</f>
        <v>-2.693263999390183E-2</v>
      </c>
      <c r="L340" s="132"/>
      <c r="O340" s="132">
        <f ca="1">+C$11+C$12*F340</f>
        <v>-1.8898985097186224E-2</v>
      </c>
      <c r="P340" s="199">
        <f>+D$11+D$12*F340+D$13*F340^2</f>
        <v>-2.4960349524637715E-2</v>
      </c>
      <c r="Q340" s="200">
        <f>+C340-15018.5</f>
        <v>38684.207300000002</v>
      </c>
      <c r="S340" s="132">
        <f>+(P340-G340)^2</f>
        <v>3.8899296951500642E-6</v>
      </c>
      <c r="T340" s="7">
        <v>1</v>
      </c>
      <c r="U340" s="43">
        <f>+T340*S340</f>
        <v>3.8899296951500642E-6</v>
      </c>
      <c r="V340" s="132">
        <f>+G340-P340</f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>+(C341-C$7)/C$8</f>
        <v>39581.921970181327</v>
      </c>
      <c r="F341" s="132">
        <f>ROUND(2*E341,0)/2</f>
        <v>39582</v>
      </c>
      <c r="G341" s="132">
        <f>+C341-(C$7+F341*C$8)</f>
        <v>-2.6635360001819208E-2</v>
      </c>
      <c r="K341" s="202">
        <f>G341</f>
        <v>-2.6635360001819208E-2</v>
      </c>
      <c r="O341" s="132">
        <f ca="1">+C$11+C$12*F341</f>
        <v>-1.9000277571083857E-2</v>
      </c>
      <c r="P341" s="199">
        <f>+D$11+D$12*F341+D$13*F341^2</f>
        <v>-2.5006652240617176E-2</v>
      </c>
      <c r="Q341" s="200">
        <f>+C341-15018.5</f>
        <v>38706.053899999999</v>
      </c>
      <c r="S341" s="132">
        <f>+(P341-G341)^2</f>
        <v>2.6526889713997355E-6</v>
      </c>
      <c r="T341" s="7">
        <v>1</v>
      </c>
      <c r="U341" s="43">
        <f>+T341*S341</f>
        <v>2.6526889713997355E-6</v>
      </c>
      <c r="V341" s="132">
        <f>+G341-P341</f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>+(C342-C$7)/C$8</f>
        <v>39652.420892572904</v>
      </c>
      <c r="F342" s="132">
        <f>ROUND(2*E342,0)/2</f>
        <v>39652.5</v>
      </c>
      <c r="G342" s="132">
        <f>+C342-(C$7+F342*C$8)</f>
        <v>-2.7003199997125193E-2</v>
      </c>
      <c r="K342" s="202">
        <f>G342</f>
        <v>-2.7003199997125193E-2</v>
      </c>
      <c r="O342" s="132">
        <f ca="1">+C$11+C$12*F342</f>
        <v>-1.9111857561861706E-2</v>
      </c>
      <c r="P342" s="199">
        <f>+D$11+D$12*F342+D$13*F342^2</f>
        <v>-2.5057596421181071E-2</v>
      </c>
      <c r="Q342" s="200">
        <f>+C342-15018.5</f>
        <v>38730.118600000002</v>
      </c>
      <c r="S342" s="132">
        <f>+(P342-G342)^2</f>
        <v>3.7853732747265582E-6</v>
      </c>
      <c r="T342" s="7">
        <v>1</v>
      </c>
      <c r="U342" s="43">
        <f>+T342*S342</f>
        <v>3.7853732747265582E-6</v>
      </c>
      <c r="V342" s="132">
        <f>+G342-P342</f>
        <v>-1.9456035759441229E-3</v>
      </c>
    </row>
    <row r="343" spans="1:22" ht="12.95" customHeight="1">
      <c r="A343" s="219" t="s">
        <v>1003</v>
      </c>
      <c r="B343" s="219" t="s">
        <v>292</v>
      </c>
      <c r="C343" s="242">
        <v>53758.347500000003</v>
      </c>
      <c r="D343" s="242" t="s">
        <v>485</v>
      </c>
      <c r="E343" s="41">
        <f>+(C343-C$7)/C$8</f>
        <v>39680.922264543282</v>
      </c>
      <c r="F343" s="132">
        <f>ROUND(2*E343,0)/2</f>
        <v>39681</v>
      </c>
      <c r="G343" s="132">
        <f>+C343-(C$7+F343*C$8)</f>
        <v>-2.6534879994869698E-2</v>
      </c>
      <c r="K343" s="43">
        <f>G343</f>
        <v>-2.6534879994869698E-2</v>
      </c>
      <c r="M343" s="132"/>
      <c r="O343" s="132">
        <f ca="1">+C$11+C$12*F343</f>
        <v>-1.9156964366644241E-2</v>
      </c>
      <c r="P343" s="199">
        <f>+D$11+D$12*F343+D$13*F343^2</f>
        <v>-2.5078172680116827E-2</v>
      </c>
      <c r="Q343" s="200">
        <f>+C343-15018.5</f>
        <v>38739.847500000003</v>
      </c>
      <c r="S343" s="132">
        <f>+(P343-G343)^2</f>
        <v>2.1219962008545202E-6</v>
      </c>
      <c r="T343" s="7">
        <v>1</v>
      </c>
      <c r="U343" s="43">
        <f>+T343*S343</f>
        <v>2.1219962008545202E-6</v>
      </c>
      <c r="V343" s="132">
        <f>+G343-P343</f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>+(C344-C$7)/C$8</f>
        <v>39693.421514576548</v>
      </c>
      <c r="F344" s="132">
        <f>ROUND(2*E344,0)/2</f>
        <v>39693.5</v>
      </c>
      <c r="G344" s="132">
        <f>+C344-(C$7+F344*C$8)</f>
        <v>-2.679087999422336E-2</v>
      </c>
      <c r="K344" s="202">
        <f>G344</f>
        <v>-2.679087999422336E-2</v>
      </c>
      <c r="O344" s="132">
        <f ca="1">+C$11+C$12*F344</f>
        <v>-1.9176748052952372E-2</v>
      </c>
      <c r="P344" s="199">
        <f>+D$11+D$12*F344+D$13*F344^2</f>
        <v>-2.5087194049761188E-2</v>
      </c>
      <c r="Q344" s="200">
        <f>+C344-15018.5</f>
        <v>38744.114099999999</v>
      </c>
      <c r="S344" s="132">
        <f>+(P344-G344)^2</f>
        <v>2.9025457973579618E-6</v>
      </c>
      <c r="T344" s="7">
        <v>1</v>
      </c>
      <c r="U344" s="43">
        <f>+T344*S344</f>
        <v>2.9025457973579618E-6</v>
      </c>
      <c r="V344" s="132">
        <f>+G344-P344</f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>+(C345-C$7)/C$8</f>
        <v>39734.422429535953</v>
      </c>
      <c r="F345" s="132">
        <f>ROUND(2*E345,0)/2</f>
        <v>39734.5</v>
      </c>
      <c r="G345" s="132">
        <f>+C345-(C$7+F345*C$8)</f>
        <v>-2.6478560001123697E-2</v>
      </c>
      <c r="K345" s="202">
        <f>G345</f>
        <v>-2.6478560001123697E-2</v>
      </c>
      <c r="O345" s="132">
        <f ca="1">+C$11+C$12*F345</f>
        <v>-1.9241638544043038E-2</v>
      </c>
      <c r="P345" s="199">
        <f>+D$11+D$12*F345+D$13*F345^2</f>
        <v>-2.5116769995393248E-2</v>
      </c>
      <c r="Q345" s="200">
        <f>+C345-15018.5</f>
        <v>38758.109700000001</v>
      </c>
      <c r="S345" s="132">
        <f>+(P345-G345)^2</f>
        <v>1.8544720197073363E-6</v>
      </c>
      <c r="T345" s="7">
        <v>1</v>
      </c>
      <c r="U345" s="43">
        <f>+T345*S345</f>
        <v>1.8544720197073363E-6</v>
      </c>
      <c r="V345" s="132">
        <f>+G345-P345</f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>+(C346-C$7)/C$8</f>
        <v>39769.417458662785</v>
      </c>
      <c r="F346" s="132">
        <f>ROUND(2*E346,0)/2</f>
        <v>39769.5</v>
      </c>
      <c r="G346" s="132">
        <f>+C346-(C$7+F346*C$8)</f>
        <v>-2.8175359999295324E-2</v>
      </c>
      <c r="K346" s="202">
        <f>G346</f>
        <v>-2.8175359999295324E-2</v>
      </c>
      <c r="O346" s="132">
        <f ca="1">+C$11+C$12*F346</f>
        <v>-1.9297032865705804E-2</v>
      </c>
      <c r="P346" s="199">
        <f>+D$11+D$12*F346+D$13*F346^2</f>
        <v>-2.5142000598403991E-2</v>
      </c>
      <c r="Q346" s="200">
        <f>+C346-15018.5</f>
        <v>38770.055200000003</v>
      </c>
      <c r="S346" s="132">
        <f>+(P346-G346)^2</f>
        <v>9.2012692549758293E-6</v>
      </c>
      <c r="T346" s="7">
        <v>1</v>
      </c>
      <c r="U346" s="43">
        <f>+T346*S346</f>
        <v>9.2012692549758293E-6</v>
      </c>
      <c r="V346" s="132">
        <f>+G346-P346</f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>+(C347-C$7)/C$8</f>
        <v>39789.921431611474</v>
      </c>
      <c r="F347" s="132">
        <f>ROUND(2*E347,0)/2</f>
        <v>39790</v>
      </c>
      <c r="G347" s="132">
        <f>+C347-(C$7+F347*C$8)</f>
        <v>-2.6819200000318233E-2</v>
      </c>
      <c r="K347" s="202">
        <f>G347</f>
        <v>-2.6819200000318233E-2</v>
      </c>
      <c r="O347" s="132">
        <f ca="1">+C$11+C$12*F347</f>
        <v>-1.9329478111251144E-2</v>
      </c>
      <c r="P347" s="199">
        <f>+D$11+D$12*F347+D$13*F347^2</f>
        <v>-2.515677118519764E-2</v>
      </c>
      <c r="Q347" s="200">
        <f>+C347-15018.5</f>
        <v>38777.054199999999</v>
      </c>
      <c r="S347" s="132">
        <f>+(P347-G347)^2</f>
        <v>2.7636695653432592E-6</v>
      </c>
      <c r="T347" s="7">
        <v>1</v>
      </c>
      <c r="U347" s="43">
        <f>+T347*S347</f>
        <v>2.7636695653432592E-6</v>
      </c>
      <c r="V347" s="132">
        <f>+G347-P347</f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>+(C348-C$7)/C$8</f>
        <v>39792.920419625123</v>
      </c>
      <c r="F348" s="132">
        <f>ROUND(2*E348,0)/2</f>
        <v>39793</v>
      </c>
      <c r="G348" s="132">
        <f>+C348-(C$7+F348*C$8)</f>
        <v>-2.7164639999682549E-2</v>
      </c>
      <c r="K348" s="202">
        <f>G348</f>
        <v>-2.7164639999682549E-2</v>
      </c>
      <c r="O348" s="132">
        <f ca="1">+C$11+C$12*F348</f>
        <v>-1.9334226195965087E-2</v>
      </c>
      <c r="P348" s="199">
        <f>+D$11+D$12*F348+D$13*F348^2</f>
        <v>-2.5158932279800449E-2</v>
      </c>
      <c r="Q348" s="200">
        <f>+C348-15018.5</f>
        <v>38778.077899999997</v>
      </c>
      <c r="S348" s="132">
        <f>+(P348-G348)^2</f>
        <v>4.022863457594656E-6</v>
      </c>
      <c r="T348" s="7">
        <v>1</v>
      </c>
      <c r="U348" s="43">
        <f>+T348*S348</f>
        <v>4.022863457594656E-6</v>
      </c>
      <c r="V348" s="132">
        <f>+G348-P348</f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>+(C349-C$7)/C$8</f>
        <v>39809.921227714272</v>
      </c>
      <c r="F349" s="132">
        <f>ROUND(2*E349,0)/2</f>
        <v>39810</v>
      </c>
      <c r="G349" s="132">
        <f>+C349-(C$7+F349*C$8)</f>
        <v>-2.6888799999142066E-2</v>
      </c>
      <c r="K349" s="43">
        <f>G349</f>
        <v>-2.6888799999142066E-2</v>
      </c>
      <c r="O349" s="132">
        <f ca="1">+C$11+C$12*F349</f>
        <v>-1.9361132009344154E-2</v>
      </c>
      <c r="P349" s="199">
        <f>+D$11+D$12*F349+D$13*F349^2</f>
        <v>-2.517117628974707E-2</v>
      </c>
      <c r="Q349" s="200">
        <f>+C349-15018.5</f>
        <v>38783.881099999999</v>
      </c>
      <c r="S349" s="132">
        <f>+(P349-G349)^2</f>
        <v>2.9502312070758242E-6</v>
      </c>
      <c r="T349" s="7">
        <v>1</v>
      </c>
      <c r="U349" s="43">
        <f>+T349*S349</f>
        <v>2.9502312070758242E-6</v>
      </c>
      <c r="V349" s="132">
        <f>+G349-P349</f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>+(C350-C$7)/C$8</f>
        <v>39847.921689881274</v>
      </c>
      <c r="F350" s="132">
        <f>ROUND(2*E350,0)/2</f>
        <v>39848</v>
      </c>
      <c r="G350" s="132">
        <f>+C350-(C$7+F350*C$8)</f>
        <v>-2.6731039994047023E-2</v>
      </c>
      <c r="K350" s="43">
        <f>G350</f>
        <v>-2.6731039994047023E-2</v>
      </c>
      <c r="O350" s="132">
        <f ca="1">+C$11+C$12*F350</f>
        <v>-1.9421274415720863E-2</v>
      </c>
      <c r="P350" s="199">
        <f>+D$11+D$12*F350+D$13*F350^2</f>
        <v>-2.519853177387062E-2</v>
      </c>
      <c r="Q350" s="200">
        <f>+C350-15018.5</f>
        <v>38796.852500000001</v>
      </c>
      <c r="S350" s="132">
        <f>+(P350-G350)^2</f>
        <v>2.3485814449082475E-6</v>
      </c>
      <c r="T350" s="7">
        <v>1</v>
      </c>
      <c r="U350" s="43">
        <f>+T350*S350</f>
        <v>2.3485814449082475E-6</v>
      </c>
      <c r="V350" s="132">
        <f>+G350-P350</f>
        <v>-1.5325082201764033E-3</v>
      </c>
    </row>
    <row r="351" spans="1:22" ht="12.95" customHeight="1">
      <c r="A351" s="127" t="s">
        <v>1471</v>
      </c>
      <c r="B351" s="276" t="s">
        <v>292</v>
      </c>
      <c r="C351" s="232">
        <v>53997.632000000216</v>
      </c>
      <c r="D351" s="232">
        <v>2.9999999999999997E-4</v>
      </c>
      <c r="E351" s="202">
        <f>+(C351-C$7)/C$8</f>
        <v>40381.919966364636</v>
      </c>
      <c r="F351" s="249">
        <f>ROUND(2*E351,0)/2</f>
        <v>40382</v>
      </c>
      <c r="G351" s="249">
        <f>+C351-(C$7+F351*C$8)</f>
        <v>-2.7319359782268293E-2</v>
      </c>
      <c r="H351" s="249"/>
      <c r="I351" s="249"/>
      <c r="J351" s="249"/>
      <c r="L351" s="249">
        <f>G351</f>
        <v>-2.7319359782268293E-2</v>
      </c>
      <c r="M351" s="249"/>
      <c r="N351" s="249"/>
      <c r="O351" s="249">
        <f ca="1">+C$11+C$12*F351</f>
        <v>-2.0266433494804198E-2</v>
      </c>
      <c r="P351" s="174">
        <f>+D$11+D$12*F351+D$13*F351^2</f>
        <v>-2.5580978351661066E-2</v>
      </c>
      <c r="Q351" s="250">
        <f>+C351-15018.5</f>
        <v>38979.132000000216</v>
      </c>
      <c r="R351" s="249"/>
      <c r="S351" s="249">
        <f>+(P351-G351)^2</f>
        <v>3.0219699982800315E-6</v>
      </c>
      <c r="T351" s="251">
        <v>1</v>
      </c>
      <c r="U351" s="249">
        <f>+T351*S351</f>
        <v>3.0219699982800315E-6</v>
      </c>
      <c r="V351" s="249">
        <f>+G351-P351</f>
        <v>-1.7383814306072276E-3</v>
      </c>
    </row>
    <row r="352" spans="1:22" ht="12.95" customHeight="1">
      <c r="A352" s="127" t="s">
        <v>1471</v>
      </c>
      <c r="B352" s="276" t="s">
        <v>292</v>
      </c>
      <c r="C352" s="232">
        <v>53998.656299999915</v>
      </c>
      <c r="D352" s="232">
        <v>4.0000000000000002E-4</v>
      </c>
      <c r="E352" s="202">
        <f>+(C352-C$7)/C$8</f>
        <v>40384.920712111911</v>
      </c>
      <c r="F352" s="249">
        <f>ROUND(2*E352,0)/2</f>
        <v>40385</v>
      </c>
      <c r="G352" s="249">
        <f>+C352-(C$7+F352*C$8)</f>
        <v>-2.7064800080552232E-2</v>
      </c>
      <c r="H352" s="249"/>
      <c r="I352" s="249"/>
      <c r="J352" s="249"/>
      <c r="L352" s="249">
        <f>G352</f>
        <v>-2.7064800080552232E-2</v>
      </c>
      <c r="M352" s="249"/>
      <c r="N352" s="249"/>
      <c r="O352" s="249">
        <f ca="1">+C$11+C$12*F352</f>
        <v>-2.0271181579518155E-2</v>
      </c>
      <c r="P352" s="174">
        <f>+D$11+D$12*F352+D$13*F352^2</f>
        <v>-2.5583116537926116E-2</v>
      </c>
      <c r="Q352" s="250">
        <f>+C352-15018.5</f>
        <v>38980.156299999915</v>
      </c>
      <c r="R352" s="249"/>
      <c r="S352" s="249">
        <f>+(P352-G352)^2</f>
        <v>2.1953861204890749E-6</v>
      </c>
      <c r="T352" s="251">
        <v>1</v>
      </c>
      <c r="U352" s="249">
        <f>+T352*S352</f>
        <v>2.1953861204890749E-6</v>
      </c>
      <c r="V352" s="249">
        <f>+G352-P352</f>
        <v>-1.4816835426261152E-3</v>
      </c>
    </row>
    <row r="353" spans="1:22" ht="12.95" customHeight="1">
      <c r="A353" s="127" t="s">
        <v>1471</v>
      </c>
      <c r="B353" s="276" t="s">
        <v>288</v>
      </c>
      <c r="C353" s="232">
        <v>54003.606300000101</v>
      </c>
      <c r="D353" s="232">
        <v>5.0000000000000001E-4</v>
      </c>
      <c r="E353" s="202">
        <f>+(C353-C$7)/C$8</f>
        <v>40399.422021741841</v>
      </c>
      <c r="F353" s="249">
        <f>ROUND(2*E353,0)/2</f>
        <v>40399.5</v>
      </c>
      <c r="G353" s="249">
        <f>+C353-(C$7+F353*C$8)</f>
        <v>-2.6617759896907955E-2</v>
      </c>
      <c r="H353" s="249"/>
      <c r="I353" s="249"/>
      <c r="J353" s="249"/>
      <c r="L353" s="249">
        <f>G353</f>
        <v>-2.6617759896907955E-2</v>
      </c>
      <c r="M353" s="249"/>
      <c r="N353" s="249"/>
      <c r="O353" s="249">
        <f ca="1">+C$11+C$12*F353</f>
        <v>-2.0294130655635581E-2</v>
      </c>
      <c r="P353" s="174">
        <f>+D$11+D$12*F353+D$13*F353^2</f>
        <v>-2.5593449468333654E-2</v>
      </c>
      <c r="Q353" s="250">
        <f>+C353-15018.5</f>
        <v>38985.106300000101</v>
      </c>
      <c r="R353" s="249"/>
      <c r="S353" s="249">
        <f>+(P353-G353)^2</f>
        <v>1.0492118540860694E-6</v>
      </c>
      <c r="T353" s="251">
        <v>1</v>
      </c>
      <c r="U353" s="249">
        <f>+T353*S353</f>
        <v>1.0492118540860694E-6</v>
      </c>
      <c r="V353" s="249">
        <f>+G353-P353</f>
        <v>-1.0243104285743015E-3</v>
      </c>
    </row>
    <row r="354" spans="1:22" ht="12.95" customHeight="1">
      <c r="A354" s="127" t="s">
        <v>1471</v>
      </c>
      <c r="B354" s="276" t="s">
        <v>288</v>
      </c>
      <c r="C354" s="232">
        <v>54004.630900000222</v>
      </c>
      <c r="D354" s="232">
        <v>2.9999999999999997E-4</v>
      </c>
      <c r="E354" s="202">
        <f>+(C354-C$7)/C$8</f>
        <v>40402.423646357602</v>
      </c>
      <c r="F354" s="249">
        <f>ROUND(2*E354,0)/2</f>
        <v>40402.5</v>
      </c>
      <c r="G354" s="249">
        <f>+C354-(C$7+F354*C$8)</f>
        <v>-2.6063199773489032E-2</v>
      </c>
      <c r="H354" s="249"/>
      <c r="I354" s="249"/>
      <c r="J354" s="249"/>
      <c r="L354" s="249">
        <f>G354</f>
        <v>-2.6063199773489032E-2</v>
      </c>
      <c r="M354" s="249"/>
      <c r="N354" s="249"/>
      <c r="O354" s="249">
        <f ca="1">+C$11+C$12*F354</f>
        <v>-2.0298878740349538E-2</v>
      </c>
      <c r="P354" s="174">
        <f>+D$11+D$12*F354+D$13*F354^2</f>
        <v>-2.559558697740965E-2</v>
      </c>
      <c r="Q354" s="250">
        <f>+C354-15018.5</f>
        <v>38986.130900000222</v>
      </c>
      <c r="R354" s="249"/>
      <c r="S354" s="249">
        <f>+(P354-G354)^2</f>
        <v>2.1866172705717784E-7</v>
      </c>
      <c r="T354" s="251">
        <v>1</v>
      </c>
      <c r="U354" s="249">
        <f>+T354*S354</f>
        <v>2.1866172705717784E-7</v>
      </c>
      <c r="V354" s="249">
        <f>+G354-P354</f>
        <v>-4.6761279607938216E-4</v>
      </c>
    </row>
    <row r="355" spans="1:22" ht="12.95" customHeight="1">
      <c r="A355" s="127" t="s">
        <v>1471</v>
      </c>
      <c r="B355" s="276" t="s">
        <v>288</v>
      </c>
      <c r="C355" s="232">
        <v>54005.654600000009</v>
      </c>
      <c r="D355" s="232">
        <v>5.0000000000000001E-4</v>
      </c>
      <c r="E355" s="202">
        <f>+(C355-C$7)/C$8</f>
        <v>40405.422634370632</v>
      </c>
      <c r="F355" s="249">
        <f>ROUND(2*E355,0)/2</f>
        <v>40405.5</v>
      </c>
      <c r="G355" s="249">
        <f>+C355-(C$7+F355*C$8)</f>
        <v>-2.6408639991132077E-2</v>
      </c>
      <c r="H355" s="249"/>
      <c r="I355" s="249"/>
      <c r="J355" s="249"/>
      <c r="L355" s="249">
        <f>G355</f>
        <v>-2.6408639991132077E-2</v>
      </c>
      <c r="M355" s="249"/>
      <c r="N355" s="249"/>
      <c r="O355" s="249">
        <f ca="1">+C$11+C$12*F355</f>
        <v>-2.0303626825063495E-2</v>
      </c>
      <c r="P355" s="174">
        <f>+D$11+D$12*F355+D$13*F355^2</f>
        <v>-2.5597724370396112E-2</v>
      </c>
      <c r="Q355" s="250">
        <f>+C355-15018.5</f>
        <v>38987.154600000009</v>
      </c>
      <c r="R355" s="249"/>
      <c r="S355" s="249">
        <f>+(P355-G355)^2</f>
        <v>6.5758414395359534E-7</v>
      </c>
      <c r="T355" s="251">
        <v>1</v>
      </c>
      <c r="U355" s="249">
        <f>+T355*S355</f>
        <v>6.5758414395359534E-7</v>
      </c>
      <c r="V355" s="249">
        <f>+G355-P355</f>
        <v>-8.1091562073596496E-4</v>
      </c>
    </row>
    <row r="356" spans="1:22" ht="12.95" customHeight="1">
      <c r="A356" s="127" t="s">
        <v>1471</v>
      </c>
      <c r="B356" s="276" t="s">
        <v>288</v>
      </c>
      <c r="C356" s="232">
        <v>54006.678100000136</v>
      </c>
      <c r="D356" s="232">
        <v>5.0000000000000001E-4</v>
      </c>
      <c r="E356" s="202">
        <f>+(C356-C$7)/C$8</f>
        <v>40408.421036473163</v>
      </c>
      <c r="F356" s="249">
        <f>ROUND(2*E356,0)/2</f>
        <v>40408.5</v>
      </c>
      <c r="G356" s="249">
        <f>+C356-(C$7+F356*C$8)</f>
        <v>-2.6954079861752689E-2</v>
      </c>
      <c r="H356" s="249"/>
      <c r="I356" s="249"/>
      <c r="J356" s="249"/>
      <c r="L356" s="249">
        <f>G356</f>
        <v>-2.6954079861752689E-2</v>
      </c>
      <c r="M356" s="249"/>
      <c r="N356" s="249"/>
      <c r="O356" s="249">
        <f ca="1">+C$11+C$12*F356</f>
        <v>-2.0308374909777438E-2</v>
      </c>
      <c r="P356" s="174">
        <f>+D$11+D$12*F356+D$13*F356^2</f>
        <v>-2.5599861647293023E-2</v>
      </c>
      <c r="Q356" s="250">
        <f>+C356-15018.5</f>
        <v>38988.178100000136</v>
      </c>
      <c r="R356" s="249"/>
      <c r="S356" s="249">
        <f>+(P356-G356)^2</f>
        <v>1.8339069723743261E-6</v>
      </c>
      <c r="T356" s="251">
        <v>1</v>
      </c>
      <c r="U356" s="249">
        <f>+T356*S356</f>
        <v>1.8339069723743261E-6</v>
      </c>
      <c r="V356" s="249">
        <f>+G356-P356</f>
        <v>-1.3542182144596661E-3</v>
      </c>
    </row>
    <row r="357" spans="1:22" ht="12.95" customHeight="1">
      <c r="A357" s="127" t="s">
        <v>1471</v>
      </c>
      <c r="B357" s="276" t="s">
        <v>288</v>
      </c>
      <c r="C357" s="232">
        <v>54007.702800000086</v>
      </c>
      <c r="D357" s="232">
        <v>2.9999999999999997E-4</v>
      </c>
      <c r="E357" s="202">
        <f>+(C357-C$7)/C$8</f>
        <v>40411.422954044174</v>
      </c>
      <c r="F357" s="249">
        <f>ROUND(2*E357,0)/2</f>
        <v>40411.5</v>
      </c>
      <c r="G357" s="249">
        <f>+C357-(C$7+F357*C$8)</f>
        <v>-2.6299519915482961E-2</v>
      </c>
      <c r="H357" s="249"/>
      <c r="I357" s="249"/>
      <c r="J357" s="249"/>
      <c r="L357" s="249">
        <f>G357</f>
        <v>-2.6299519915482961E-2</v>
      </c>
      <c r="M357" s="249"/>
      <c r="N357" s="249"/>
      <c r="O357" s="249">
        <f ca="1">+C$11+C$12*F357</f>
        <v>-2.0313122994491395E-2</v>
      </c>
      <c r="P357" s="174">
        <f>+D$11+D$12*F357+D$13*F357^2</f>
        <v>-2.5601998808100386E-2</v>
      </c>
      <c r="Q357" s="250">
        <f>+C357-15018.5</f>
        <v>38989.202800000086</v>
      </c>
      <c r="R357" s="249"/>
      <c r="S357" s="249">
        <f>+(P357-G357)^2</f>
        <v>4.8653569524421317E-7</v>
      </c>
      <c r="T357" s="251">
        <v>1</v>
      </c>
      <c r="U357" s="249">
        <f>+T357*S357</f>
        <v>4.8653569524421317E-7</v>
      </c>
      <c r="V357" s="249">
        <f>+G357-P357</f>
        <v>-6.9752110738257461E-4</v>
      </c>
    </row>
    <row r="358" spans="1:22" ht="12.95" customHeight="1">
      <c r="A358" s="219" t="s">
        <v>599</v>
      </c>
      <c r="B358" s="219" t="s">
        <v>292</v>
      </c>
      <c r="C358" s="242">
        <v>54015.724300000002</v>
      </c>
      <c r="D358" s="242" t="s">
        <v>485</v>
      </c>
      <c r="E358" s="41">
        <f>+(C358-C$7)/C$8</f>
        <v>40434.922399537281</v>
      </c>
      <c r="F358" s="132">
        <f>ROUND(2*E358,0)/2</f>
        <v>40435</v>
      </c>
      <c r="G358" s="132">
        <f>+C358-(C$7+F358*C$8)</f>
        <v>-2.6488799994695E-2</v>
      </c>
      <c r="K358" s="43">
        <f>G358</f>
        <v>-2.6488799994695E-2</v>
      </c>
      <c r="L358" s="132"/>
      <c r="O358" s="132">
        <f ca="1">+C$11+C$12*F358</f>
        <v>-2.0350316324750678E-2</v>
      </c>
      <c r="P358" s="199">
        <f>+D$11+D$12*F358+D$13*F358^2</f>
        <v>-2.5618735884715409E-2</v>
      </c>
      <c r="Q358" s="200">
        <f>+C358-15018.5</f>
        <v>38997.224300000002</v>
      </c>
      <c r="S358" s="132">
        <f>+(P358-G358)^2</f>
        <v>7.5701155547457901E-7</v>
      </c>
      <c r="T358" s="7">
        <v>1</v>
      </c>
      <c r="U358" s="43">
        <f>+T358*S358</f>
        <v>7.5701155547457901E-7</v>
      </c>
      <c r="V358" s="132">
        <f>+G358-P358</f>
        <v>-8.7006410997959166E-4</v>
      </c>
    </row>
    <row r="359" spans="1:22" ht="12.95" customHeight="1">
      <c r="A359" s="127" t="s">
        <v>1471</v>
      </c>
      <c r="B359" s="276" t="s">
        <v>288</v>
      </c>
      <c r="C359" s="232">
        <v>54021.698100000154</v>
      </c>
      <c r="D359" s="232">
        <v>2.0000000000000001E-4</v>
      </c>
      <c r="E359" s="202">
        <f>+(C359-C$7)/C$8</f>
        <v>40452.422990136525</v>
      </c>
      <c r="F359" s="249">
        <f>ROUND(2*E359,0)/2</f>
        <v>40452.5</v>
      </c>
      <c r="G359" s="249">
        <f>+C359-(C$7+F359*C$8)</f>
        <v>-2.6287199842045084E-2</v>
      </c>
      <c r="H359" s="249"/>
      <c r="I359" s="249"/>
      <c r="J359" s="249"/>
      <c r="L359" s="249">
        <f>G359</f>
        <v>-2.6287199842045084E-2</v>
      </c>
      <c r="M359" s="249"/>
      <c r="N359" s="249"/>
      <c r="O359" s="249">
        <f ca="1">+C$11+C$12*F359</f>
        <v>-2.0378013485582061E-2</v>
      </c>
      <c r="P359" s="174">
        <f>+D$11+D$12*F359+D$13*F359^2</f>
        <v>-2.5631195037714972E-2</v>
      </c>
      <c r="Q359" s="250">
        <f>+C359-15018.5</f>
        <v>39003.198100000154</v>
      </c>
      <c r="R359" s="249"/>
      <c r="S359" s="249">
        <f>+(P359-G359)^2</f>
        <v>4.3034230330418744E-7</v>
      </c>
      <c r="T359" s="251">
        <v>1</v>
      </c>
      <c r="U359" s="249">
        <f>+T359*S359</f>
        <v>4.3034230330418744E-7</v>
      </c>
      <c r="V359" s="249">
        <f>+G359-P359</f>
        <v>-6.5600480433011116E-4</v>
      </c>
    </row>
    <row r="360" spans="1:22" ht="12.95" customHeight="1">
      <c r="A360" s="36" t="s">
        <v>349</v>
      </c>
      <c r="B360" s="95" t="s">
        <v>292</v>
      </c>
      <c r="C360" s="96">
        <v>54022.550799999997</v>
      </c>
      <c r="D360" s="96">
        <v>1E-4</v>
      </c>
      <c r="E360" s="41">
        <f>+(C360-C$7)/C$8</f>
        <v>40454.921023817071</v>
      </c>
      <c r="F360" s="132">
        <f>ROUND(2*E360,0)/2</f>
        <v>40455</v>
      </c>
      <c r="G360" s="132">
        <f>+C360-(C$7+F360*C$8)</f>
        <v>-2.6958399997965898E-2</v>
      </c>
      <c r="K360" s="43">
        <f>G360</f>
        <v>-2.6958399997965898E-2</v>
      </c>
      <c r="O360" s="132">
        <f ca="1">+C$11+C$12*F360</f>
        <v>-2.0381970222843687E-2</v>
      </c>
      <c r="P360" s="199">
        <f>+D$11+D$12*F360+D$13*F360^2</f>
        <v>-2.5632974594243938E-2</v>
      </c>
      <c r="Q360" s="200">
        <f>+C360-15018.5</f>
        <v>39004.050799999997</v>
      </c>
      <c r="S360" s="132">
        <f>+(P360-G360)^2</f>
        <v>1.7567525008315214E-6</v>
      </c>
      <c r="T360" s="7">
        <v>1</v>
      </c>
      <c r="U360" s="43">
        <f>+T360*S360</f>
        <v>1.7567525008315214E-6</v>
      </c>
      <c r="V360" s="132">
        <f>+G360-P360</f>
        <v>-1.3254254037219602E-3</v>
      </c>
    </row>
    <row r="361" spans="1:22" ht="12.95" customHeight="1">
      <c r="A361" s="41" t="s">
        <v>346</v>
      </c>
      <c r="B361" s="95" t="s">
        <v>288</v>
      </c>
      <c r="C361" s="96">
        <v>54026.4781</v>
      </c>
      <c r="D361" s="36">
        <v>2.0000000000000001E-4</v>
      </c>
      <c r="E361" s="41">
        <f>+(C361-C$7)/C$8</f>
        <v>40466.426274990306</v>
      </c>
      <c r="F361" s="132">
        <f>ROUND(2*E361,0)/2</f>
        <v>40466.5</v>
      </c>
      <c r="G361" s="132">
        <f>+C361-(C$7+F361*C$8)</f>
        <v>-2.5165919993014541E-2</v>
      </c>
      <c r="K361" s="43">
        <f>G361</f>
        <v>-2.5165919993014541E-2</v>
      </c>
      <c r="O361" s="132">
        <f ca="1">+C$11+C$12*F361</f>
        <v>-2.040017121424717E-2</v>
      </c>
      <c r="P361" s="199">
        <f>+D$11+D$12*F361+D$13*F361^2</f>
        <v>-2.5641159515920678E-2</v>
      </c>
      <c r="Q361" s="200">
        <f>+C361-15018.5</f>
        <v>39007.9781</v>
      </c>
      <c r="S361" s="132">
        <f>+(P361-G361)^2</f>
        <v>2.2585260413205304E-7</v>
      </c>
      <c r="T361" s="7">
        <v>1</v>
      </c>
      <c r="U361" s="43">
        <f>+T361*S361</f>
        <v>2.2585260413205304E-7</v>
      </c>
      <c r="V361" s="132">
        <f>+G361-P361</f>
        <v>4.7523952290613736E-4</v>
      </c>
    </row>
    <row r="362" spans="1:22" ht="12.95" customHeight="1">
      <c r="A362" s="36" t="s">
        <v>472</v>
      </c>
      <c r="B362" s="94" t="s">
        <v>292</v>
      </c>
      <c r="C362" s="36">
        <v>54035.522400000002</v>
      </c>
      <c r="D362" s="36">
        <v>4.4000000000000002E-4</v>
      </c>
      <c r="E362" s="41">
        <f>+(C362-C$7)/C$8</f>
        <v>40492.922071895569</v>
      </c>
      <c r="F362" s="132">
        <f>ROUND(2*E362,0)/2</f>
        <v>40493</v>
      </c>
      <c r="G362" s="132">
        <f>+C362-(C$7+F362*C$8)</f>
        <v>-2.6600639997923281E-2</v>
      </c>
      <c r="K362" s="43">
        <f>G362</f>
        <v>-2.6600639997923281E-2</v>
      </c>
      <c r="O362" s="132">
        <f ca="1">+C$11+C$12*F362</f>
        <v>-2.0442112629220396E-2</v>
      </c>
      <c r="P362" s="199">
        <f>+D$11+D$12*F362+D$13*F362^2</f>
        <v>-2.5660013927827768E-2</v>
      </c>
      <c r="Q362" s="200">
        <f>+C362-15018.5</f>
        <v>39017.022400000002</v>
      </c>
      <c r="S362" s="132">
        <f>+(P362-G362)^2</f>
        <v>8.8477740374332834E-7</v>
      </c>
      <c r="T362" s="7">
        <v>1</v>
      </c>
      <c r="U362" s="43">
        <f>+T362*S362</f>
        <v>8.8477740374332834E-7</v>
      </c>
      <c r="V362" s="132">
        <f>+G362-P362</f>
        <v>-9.4062607009551269E-4</v>
      </c>
    </row>
    <row r="363" spans="1:22" ht="12.95" customHeight="1">
      <c r="A363" s="127" t="s">
        <v>1471</v>
      </c>
      <c r="B363" s="276" t="s">
        <v>288</v>
      </c>
      <c r="C363" s="232">
        <v>54049.688500000164</v>
      </c>
      <c r="D363" s="232">
        <v>6.9999999999999999E-4</v>
      </c>
      <c r="E363" s="202">
        <f>+(C363-C$7)/C$8</f>
        <v>40534.422476409345</v>
      </c>
      <c r="F363" s="249">
        <f>ROUND(2*E363,0)/2</f>
        <v>40534.5</v>
      </c>
      <c r="G363" s="249">
        <f>+C363-(C$7+F363*C$8)</f>
        <v>-2.6462559835636057E-2</v>
      </c>
      <c r="H363" s="249"/>
      <c r="I363" s="249"/>
      <c r="J363" s="249"/>
      <c r="L363" s="249">
        <f>G363</f>
        <v>-2.6462559835636057E-2</v>
      </c>
      <c r="M363" s="249"/>
      <c r="N363" s="249"/>
      <c r="O363" s="249">
        <f ca="1">+C$11+C$12*F363</f>
        <v>-2.0507794467763393E-2</v>
      </c>
      <c r="P363" s="174">
        <f>+D$11+D$12*F363+D$13*F363^2</f>
        <v>-2.5689522448099952E-2</v>
      </c>
      <c r="Q363" s="250">
        <f>+C363-15018.5</f>
        <v>39031.188500000164</v>
      </c>
      <c r="R363" s="249"/>
      <c r="S363" s="249">
        <f>+(P363-G363)^2</f>
        <v>5.9758680252864564E-7</v>
      </c>
      <c r="T363" s="251">
        <v>1</v>
      </c>
      <c r="U363" s="249">
        <f>+T363*S363</f>
        <v>5.9758680252864564E-7</v>
      </c>
      <c r="V363" s="249">
        <f>+G363-P363</f>
        <v>-7.7303738753610463E-4</v>
      </c>
    </row>
    <row r="364" spans="1:22" ht="12.95" customHeight="1">
      <c r="A364" s="127" t="s">
        <v>1471</v>
      </c>
      <c r="B364" s="276" t="s">
        <v>292</v>
      </c>
      <c r="C364" s="232">
        <v>54056.686300000176</v>
      </c>
      <c r="D364" s="232">
        <v>2.9999999999999997E-4</v>
      </c>
      <c r="E364" s="202">
        <f>+(C364-C$7)/C$8</f>
        <v>40554.92293388908</v>
      </c>
      <c r="F364" s="249">
        <f>ROUND(2*E364,0)/2</f>
        <v>40555</v>
      </c>
      <c r="G364" s="249">
        <f>+C364-(C$7+F364*C$8)</f>
        <v>-2.6306399820896331E-2</v>
      </c>
      <c r="H364" s="249"/>
      <c r="I364" s="249"/>
      <c r="J364" s="249"/>
      <c r="L364" s="249">
        <f>G364</f>
        <v>-2.6306399820896331E-2</v>
      </c>
      <c r="M364" s="249"/>
      <c r="N364" s="249"/>
      <c r="O364" s="249">
        <f ca="1">+C$11+C$12*F364</f>
        <v>-2.0540239713308733E-2</v>
      </c>
      <c r="P364" s="174">
        <f>+D$11+D$12*F364+D$13*F364^2</f>
        <v>-2.5704090748853648E-2</v>
      </c>
      <c r="Q364" s="250">
        <f>+C364-15018.5</f>
        <v>39038.186300000176</v>
      </c>
      <c r="R364" s="249"/>
      <c r="S364" s="249">
        <f>+(P364-G364)^2</f>
        <v>3.6277621826491804E-7</v>
      </c>
      <c r="T364" s="251">
        <v>1</v>
      </c>
      <c r="U364" s="249">
        <f>+T364*S364</f>
        <v>3.6277621826491804E-7</v>
      </c>
      <c r="V364" s="249">
        <f>+G364-P364</f>
        <v>-6.0230907204268311E-4</v>
      </c>
    </row>
    <row r="365" spans="1:22" ht="12.95" customHeight="1">
      <c r="A365" s="41" t="s">
        <v>484</v>
      </c>
      <c r="B365" s="94" t="s">
        <v>292</v>
      </c>
      <c r="C365" s="36">
        <v>54057.3698</v>
      </c>
      <c r="D365" s="36">
        <v>1E-4</v>
      </c>
      <c r="E365" s="41">
        <f>+(C365-C$7)/C$8</f>
        <v>40556.925286440426</v>
      </c>
      <c r="F365" s="132">
        <f>ROUND(2*E365,0)/2</f>
        <v>40557</v>
      </c>
      <c r="G365" s="132">
        <f>+C365-(C$7+F365*C$8)</f>
        <v>-2.5503359996946529E-2</v>
      </c>
      <c r="K365" s="43">
        <f>G365</f>
        <v>-2.5503359996946529E-2</v>
      </c>
      <c r="O365" s="132">
        <f ca="1">+C$11+C$12*F365</f>
        <v>-2.0543405103118029E-2</v>
      </c>
      <c r="P365" s="199">
        <f>+D$11+D$12*F365+D$13*F365^2</f>
        <v>-2.5705511756264295E-2</v>
      </c>
      <c r="Q365" s="200">
        <f>+C365-15018.5</f>
        <v>39038.8698</v>
      </c>
      <c r="S365" s="132">
        <f>+(P365-G365)^2</f>
        <v>4.0865333795268004E-8</v>
      </c>
      <c r="T365" s="7">
        <v>1</v>
      </c>
      <c r="U365" s="43">
        <f>+T365*S365</f>
        <v>4.0865333795268004E-8</v>
      </c>
      <c r="V365" s="132">
        <f>+G365-P365</f>
        <v>2.0215175931776602E-4</v>
      </c>
    </row>
    <row r="366" spans="1:22" ht="12.95" customHeight="1">
      <c r="A366" s="36" t="s">
        <v>486</v>
      </c>
      <c r="B366" s="94" t="s">
        <v>292</v>
      </c>
      <c r="C366" s="36">
        <v>54057.3698</v>
      </c>
      <c r="D366" s="36" t="s">
        <v>485</v>
      </c>
      <c r="E366" s="41">
        <f>+(C366-C$7)/C$8</f>
        <v>40556.925286440426</v>
      </c>
      <c r="F366" s="132">
        <f>ROUND(2*E366,0)/2</f>
        <v>40557</v>
      </c>
      <c r="G366" s="132">
        <f>+C366-(C$7+F366*C$8)</f>
        <v>-2.5503359996946529E-2</v>
      </c>
      <c r="K366" s="43">
        <f>G366</f>
        <v>-2.5503359996946529E-2</v>
      </c>
      <c r="O366" s="132">
        <f ca="1">+C$11+C$12*F366</f>
        <v>-2.0543405103118029E-2</v>
      </c>
      <c r="P366" s="199">
        <f>+D$11+D$12*F366+D$13*F366^2</f>
        <v>-2.5705511756264295E-2</v>
      </c>
      <c r="Q366" s="200">
        <f>+C366-15018.5</f>
        <v>39038.8698</v>
      </c>
      <c r="S366" s="132">
        <f>+(P366-G366)^2</f>
        <v>4.0865333795268004E-8</v>
      </c>
      <c r="T366" s="7">
        <v>1</v>
      </c>
      <c r="U366" s="43">
        <f>+T366*S366</f>
        <v>4.0865333795268004E-8</v>
      </c>
      <c r="V366" s="132">
        <f>+G366-P366</f>
        <v>2.0215175931776602E-4</v>
      </c>
    </row>
    <row r="367" spans="1:22" ht="12.95" customHeight="1">
      <c r="A367" s="127" t="s">
        <v>1471</v>
      </c>
      <c r="B367" s="276" t="s">
        <v>292</v>
      </c>
      <c r="C367" s="232">
        <v>54066.585599999875</v>
      </c>
      <c r="D367" s="232">
        <v>2.9999999999999997E-4</v>
      </c>
      <c r="E367" s="202">
        <f>+(C367-C$7)/C$8</f>
        <v>40583.923502456717</v>
      </c>
      <c r="F367" s="249">
        <f>ROUND(2*E367,0)/2</f>
        <v>40584</v>
      </c>
      <c r="G367" s="249">
        <f>+C367-(C$7+F367*C$8)</f>
        <v>-2.6112320119864307E-2</v>
      </c>
      <c r="H367" s="249"/>
      <c r="I367" s="249"/>
      <c r="J367" s="249"/>
      <c r="L367" s="249">
        <f>G367</f>
        <v>-2.6112320119864307E-2</v>
      </c>
      <c r="M367" s="249"/>
      <c r="N367" s="249"/>
      <c r="O367" s="249">
        <f ca="1">+C$11+C$12*F367</f>
        <v>-2.0586137865543599E-2</v>
      </c>
      <c r="P367" s="174">
        <f>+D$11+D$12*F367+D$13*F367^2</f>
        <v>-2.5724690306412439E-2</v>
      </c>
      <c r="Q367" s="250">
        <f>+C367-15018.5</f>
        <v>39048.085599999875</v>
      </c>
      <c r="R367" s="249"/>
      <c r="S367" s="249">
        <f>+(P367-G367)^2</f>
        <v>1.5025687227673062E-7</v>
      </c>
      <c r="T367" s="251">
        <v>1</v>
      </c>
      <c r="U367" s="249">
        <f>+T367*S367</f>
        <v>1.5025687227673062E-7</v>
      </c>
      <c r="V367" s="249">
        <f>+G367-P367</f>
        <v>-3.8762981345186881E-4</v>
      </c>
    </row>
    <row r="368" spans="1:22" ht="12.95" customHeight="1">
      <c r="A368" s="127" t="s">
        <v>1471</v>
      </c>
      <c r="B368" s="276" t="s">
        <v>288</v>
      </c>
      <c r="C368" s="232">
        <v>54067.438399999868</v>
      </c>
      <c r="D368" s="232">
        <v>4.0000000000000002E-4</v>
      </c>
      <c r="E368" s="202">
        <f>+(C368-C$7)/C$8</f>
        <v>40586.421829093451</v>
      </c>
      <c r="F368" s="249">
        <f>ROUND(2*E368,0)/2</f>
        <v>40586.5</v>
      </c>
      <c r="G368" s="249">
        <f>+C368-(C$7+F368*C$8)</f>
        <v>-2.6683520132792182E-2</v>
      </c>
      <c r="H368" s="249"/>
      <c r="I368" s="249"/>
      <c r="J368" s="249"/>
      <c r="L368" s="249">
        <f>G368</f>
        <v>-2.6683520132792182E-2</v>
      </c>
      <c r="M368" s="249"/>
      <c r="N368" s="249"/>
      <c r="O368" s="249">
        <f ca="1">+C$11+C$12*F368</f>
        <v>-2.0590094602805226E-2</v>
      </c>
      <c r="P368" s="174">
        <f>+D$11+D$12*F368+D$13*F368^2</f>
        <v>-2.5726465622448139E-2</v>
      </c>
      <c r="Q368" s="250">
        <f>+C368-15018.5</f>
        <v>39048.938399999868</v>
      </c>
      <c r="R368" s="249"/>
      <c r="S368" s="249">
        <f>+(P368-G368)^2</f>
        <v>9.1595333576987716E-7</v>
      </c>
      <c r="T368" s="251">
        <v>1</v>
      </c>
      <c r="U368" s="249">
        <f>+T368*S368</f>
        <v>9.1595333576987716E-7</v>
      </c>
      <c r="V368" s="249">
        <f>+G368-P368</f>
        <v>-9.5705451034404365E-4</v>
      </c>
    </row>
    <row r="369" spans="1:22" ht="12.95" customHeight="1">
      <c r="A369" s="127" t="s">
        <v>1471</v>
      </c>
      <c r="B369" s="276" t="s">
        <v>288</v>
      </c>
      <c r="C369" s="232">
        <v>54068.462900000159</v>
      </c>
      <c r="D369" s="232">
        <v>1E-3</v>
      </c>
      <c r="E369" s="202">
        <f>+(C369-C$7)/C$8</f>
        <v>40589.423160753962</v>
      </c>
      <c r="F369" s="249">
        <f>ROUND(2*E369,0)/2</f>
        <v>40589.5</v>
      </c>
      <c r="G369" s="249">
        <f>+C369-(C$7+F369*C$8)</f>
        <v>-2.6228959839500021E-2</v>
      </c>
      <c r="H369" s="249"/>
      <c r="I369" s="249"/>
      <c r="J369" s="249"/>
      <c r="L369" s="249">
        <f>G369</f>
        <v>-2.6228959839500021E-2</v>
      </c>
      <c r="M369" s="249"/>
      <c r="N369" s="249"/>
      <c r="O369" s="249">
        <f ca="1">+C$11+C$12*F369</f>
        <v>-2.0594842687519169E-2</v>
      </c>
      <c r="P369" s="174">
        <f>+D$11+D$12*F369+D$13*F369^2</f>
        <v>-2.5728595895275569E-2</v>
      </c>
      <c r="Q369" s="250">
        <f>+C369-15018.5</f>
        <v>39049.962900000159</v>
      </c>
      <c r="R369" s="249"/>
      <c r="S369" s="249">
        <f>+(P369-G369)^2</f>
        <v>2.5036407667985081E-7</v>
      </c>
      <c r="T369" s="251">
        <v>1</v>
      </c>
      <c r="U369" s="249">
        <f>+T369*S369</f>
        <v>2.5036407667985081E-7</v>
      </c>
      <c r="V369" s="249">
        <f>+G369-P369</f>
        <v>-5.003639442244523E-4</v>
      </c>
    </row>
    <row r="370" spans="1:22" ht="12.95" customHeight="1">
      <c r="A370" s="127" t="s">
        <v>1471</v>
      </c>
      <c r="B370" s="276" t="s">
        <v>288</v>
      </c>
      <c r="C370" s="232">
        <v>54069.487499999814</v>
      </c>
      <c r="D370" s="232">
        <v>5.9999999999999995E-4</v>
      </c>
      <c r="E370" s="202">
        <f>+(C370-C$7)/C$8</f>
        <v>40592.424785368363</v>
      </c>
      <c r="F370" s="249">
        <f>ROUND(2*E370,0)/2</f>
        <v>40592.5</v>
      </c>
      <c r="G370" s="249">
        <f>+C370-(C$7+F370*C$8)</f>
        <v>-2.5674400181742385E-2</v>
      </c>
      <c r="H370" s="249"/>
      <c r="I370" s="249"/>
      <c r="J370" s="249"/>
      <c r="L370" s="249">
        <f>G370</f>
        <v>-2.5674400181742385E-2</v>
      </c>
      <c r="M370" s="249"/>
      <c r="N370" s="249"/>
      <c r="O370" s="249">
        <f ca="1">+C$11+C$12*F370</f>
        <v>-2.0599590772233126E-2</v>
      </c>
      <c r="P370" s="174">
        <f>+D$11+D$12*F370+D$13*F370^2</f>
        <v>-2.5730726052013445E-2</v>
      </c>
      <c r="Q370" s="250">
        <f>+C370-15018.5</f>
        <v>39050.987499999814</v>
      </c>
      <c r="R370" s="249"/>
      <c r="S370" s="249">
        <f>+(P370-G370)^2</f>
        <v>3.1726036617922255E-9</v>
      </c>
      <c r="T370" s="251">
        <v>1</v>
      </c>
      <c r="U370" s="249">
        <f>+T370*S370</f>
        <v>3.1726036617922255E-9</v>
      </c>
      <c r="V370" s="249">
        <f>+G370-P370</f>
        <v>5.6325870271059508E-5</v>
      </c>
    </row>
    <row r="371" spans="1:22" ht="12.95" customHeight="1">
      <c r="A371" s="127" t="s">
        <v>1471</v>
      </c>
      <c r="B371" s="276" t="s">
        <v>292</v>
      </c>
      <c r="C371" s="232">
        <v>54069.657500000205</v>
      </c>
      <c r="D371" s="232">
        <v>2.9999999999999997E-4</v>
      </c>
      <c r="E371" s="202">
        <f>+(C371-C$7)/C$8</f>
        <v>40592.922810144657</v>
      </c>
      <c r="F371" s="249">
        <f>ROUND(2*E371,0)/2</f>
        <v>40593</v>
      </c>
      <c r="G371" s="249">
        <f>+C371-(C$7+F371*C$8)</f>
        <v>-2.6348639788920991E-2</v>
      </c>
      <c r="H371" s="249"/>
      <c r="I371" s="249"/>
      <c r="J371" s="249"/>
      <c r="L371" s="249">
        <f>G371</f>
        <v>-2.6348639788920991E-2</v>
      </c>
      <c r="M371" s="249"/>
      <c r="N371" s="249"/>
      <c r="O371" s="249">
        <f ca="1">+C$11+C$12*F371</f>
        <v>-2.0600382119685443E-2</v>
      </c>
      <c r="P371" s="174">
        <f>+D$11+D$12*F371+D$13*F371^2</f>
        <v>-2.5731081066849928E-2</v>
      </c>
      <c r="Q371" s="250">
        <f>+C371-15018.5</f>
        <v>39051.157500000205</v>
      </c>
      <c r="R371" s="249"/>
      <c r="S371" s="249">
        <f>+(P371-G371)^2</f>
        <v>3.8137877520604489E-7</v>
      </c>
      <c r="T371" s="251">
        <v>1</v>
      </c>
      <c r="U371" s="249">
        <f>+T371*S371</f>
        <v>3.8137877520604489E-7</v>
      </c>
      <c r="V371" s="249">
        <f>+G371-P371</f>
        <v>-6.1755872207106335E-4</v>
      </c>
    </row>
    <row r="372" spans="1:22" ht="12.95" customHeight="1">
      <c r="A372" s="127" t="s">
        <v>1471</v>
      </c>
      <c r="B372" s="276" t="s">
        <v>288</v>
      </c>
      <c r="C372" s="232">
        <v>54070.51099999994</v>
      </c>
      <c r="D372" s="232">
        <v>5.0000000000000001E-4</v>
      </c>
      <c r="E372" s="202">
        <f>+(C372-C$7)/C$8</f>
        <v>40595.423187470886</v>
      </c>
      <c r="F372" s="249">
        <f>ROUND(2*E372,0)/2</f>
        <v>40595.5</v>
      </c>
      <c r="G372" s="249">
        <f>+C372-(C$7+F372*C$8)</f>
        <v>-2.6219840059638955E-2</v>
      </c>
      <c r="H372" s="249"/>
      <c r="I372" s="249"/>
      <c r="J372" s="249"/>
      <c r="L372" s="249">
        <f>G372</f>
        <v>-2.6219840059638955E-2</v>
      </c>
      <c r="M372" s="249"/>
      <c r="N372" s="249"/>
      <c r="O372" s="249">
        <f ca="1">+C$11+C$12*F372</f>
        <v>-2.0604338856947069E-2</v>
      </c>
      <c r="P372" s="174">
        <f>+D$11+D$12*F372+D$13*F372^2</f>
        <v>-2.5732856092661759E-2</v>
      </c>
      <c r="Q372" s="250">
        <f>+C372-15018.5</f>
        <v>39052.01099999994</v>
      </c>
      <c r="R372" s="249"/>
      <c r="S372" s="249">
        <f>+(P372-G372)^2</f>
        <v>2.3715338409284682E-7</v>
      </c>
      <c r="T372" s="251">
        <v>1</v>
      </c>
      <c r="U372" s="249">
        <f>+T372*S372</f>
        <v>2.3715338409284682E-7</v>
      </c>
      <c r="V372" s="249">
        <f>+G372-P372</f>
        <v>-4.8698396697719609E-4</v>
      </c>
    </row>
    <row r="373" spans="1:22" ht="12.95" customHeight="1">
      <c r="A373" s="127" t="s">
        <v>1471</v>
      </c>
      <c r="B373" s="276" t="s">
        <v>292</v>
      </c>
      <c r="C373" s="232">
        <v>54076.484100000001</v>
      </c>
      <c r="D373" s="232">
        <v>5.0000000000000001E-4</v>
      </c>
      <c r="E373" s="202">
        <f>+(C373-C$7)/C$8</f>
        <v>40612.921727379609</v>
      </c>
      <c r="F373" s="249">
        <f>ROUND(2*E373,0)/2</f>
        <v>40613</v>
      </c>
      <c r="G373" s="249">
        <f>+C373-(C$7+F373*C$8)</f>
        <v>-2.6718239998444915E-2</v>
      </c>
      <c r="H373" s="249"/>
      <c r="I373" s="249"/>
      <c r="J373" s="249"/>
      <c r="L373" s="249">
        <f>G373</f>
        <v>-2.6718239998444915E-2</v>
      </c>
      <c r="M373" s="249"/>
      <c r="N373" s="249"/>
      <c r="O373" s="249">
        <f ca="1">+C$11+C$12*F373</f>
        <v>-2.0632036017778452E-2</v>
      </c>
      <c r="P373" s="174">
        <f>+D$11+D$12*F373+D$13*F373^2</f>
        <v>-2.574527901604777E-2</v>
      </c>
      <c r="Q373" s="250">
        <f>+C373-15018.5</f>
        <v>39057.984100000001</v>
      </c>
      <c r="R373" s="249"/>
      <c r="S373" s="249">
        <f>+(P373-G373)^2</f>
        <v>9.4665307326721687E-7</v>
      </c>
      <c r="T373" s="251">
        <v>1</v>
      </c>
      <c r="U373" s="249">
        <f>+T373*S373</f>
        <v>9.4665307326721687E-7</v>
      </c>
      <c r="V373" s="249">
        <f>+G373-P373</f>
        <v>-9.7296098239714468E-4</v>
      </c>
    </row>
    <row r="374" spans="1:22" ht="12.95" customHeight="1">
      <c r="A374" s="127" t="s">
        <v>1471</v>
      </c>
      <c r="B374" s="276" t="s">
        <v>292</v>
      </c>
      <c r="C374" s="232">
        <v>54077.508400000166</v>
      </c>
      <c r="D374" s="232">
        <v>2.0000000000000001E-4</v>
      </c>
      <c r="E374" s="202">
        <f>+(C374-C$7)/C$8</f>
        <v>40615.922473128252</v>
      </c>
      <c r="F374" s="249">
        <f>ROUND(2*E374,0)/2</f>
        <v>40616</v>
      </c>
      <c r="G374" s="249">
        <f>+C374-(C$7+F374*C$8)</f>
        <v>-2.6463679831067566E-2</v>
      </c>
      <c r="H374" s="249"/>
      <c r="I374" s="249"/>
      <c r="J374" s="249"/>
      <c r="L374" s="249">
        <f>G374</f>
        <v>-2.6463679831067566E-2</v>
      </c>
      <c r="M374" s="249"/>
      <c r="N374" s="249"/>
      <c r="O374" s="249">
        <f ca="1">+C$11+C$12*F374</f>
        <v>-2.0636784102492409E-2</v>
      </c>
      <c r="P374" s="174">
        <f>+D$11+D$12*F374+D$13*F374^2</f>
        <v>-2.5747408263417509E-2</v>
      </c>
      <c r="Q374" s="250">
        <f>+C374-15018.5</f>
        <v>39059.008400000166</v>
      </c>
      <c r="R374" s="249"/>
      <c r="S374" s="249">
        <f>+(P374-G374)^2</f>
        <v>5.1304495862386934E-7</v>
      </c>
      <c r="T374" s="251">
        <v>1</v>
      </c>
      <c r="U374" s="249">
        <f>+T374*S374</f>
        <v>5.1304495862386934E-7</v>
      </c>
      <c r="V374" s="249">
        <f>+G374-P374</f>
        <v>-7.162715676500564E-4</v>
      </c>
    </row>
    <row r="375" spans="1:22" ht="12.95" customHeight="1">
      <c r="A375" s="36" t="s">
        <v>348</v>
      </c>
      <c r="B375" s="94" t="s">
        <v>288</v>
      </c>
      <c r="C375" s="36">
        <v>54084.507100000003</v>
      </c>
      <c r="D375" s="36">
        <v>5.9999999999999995E-4</v>
      </c>
      <c r="E375" s="41">
        <f>+(C375-C$7)/C$8</f>
        <v>40636.425567209219</v>
      </c>
      <c r="F375" s="132">
        <f>ROUND(2*E375,0)/2</f>
        <v>40636.5</v>
      </c>
      <c r="G375" s="132">
        <f>+C375-(C$7+F375*C$8)</f>
        <v>-2.5407519991858862E-2</v>
      </c>
      <c r="K375" s="43">
        <f>G375</f>
        <v>-2.5407519991858862E-2</v>
      </c>
      <c r="O375" s="132">
        <f ca="1">+C$11+C$12*F375</f>
        <v>-2.0669229348037735E-2</v>
      </c>
      <c r="P375" s="199">
        <f>+D$11+D$12*F375+D$13*F375^2</f>
        <v>-2.5761955013436227E-2</v>
      </c>
      <c r="Q375" s="200">
        <f>+C375-15018.5</f>
        <v>39066.007100000003</v>
      </c>
      <c r="S375" s="132">
        <f>+(P375-G375)^2</f>
        <v>1.2562418452054724E-7</v>
      </c>
      <c r="T375" s="7">
        <v>1</v>
      </c>
      <c r="U375" s="43">
        <f>+T375*S375</f>
        <v>1.2562418452054724E-7</v>
      </c>
      <c r="V375" s="132">
        <f>+G375-P375</f>
        <v>3.5443502157736506E-4</v>
      </c>
    </row>
    <row r="376" spans="1:22" ht="12.95" customHeight="1">
      <c r="A376" s="127" t="s">
        <v>1471</v>
      </c>
      <c r="B376" s="276" t="s">
        <v>292</v>
      </c>
      <c r="C376" s="232">
        <v>54087.407199999783</v>
      </c>
      <c r="D376" s="232">
        <v>2.0000000000000001E-4</v>
      </c>
      <c r="E376" s="202">
        <f>+(C376-C$7)/C$8</f>
        <v>40644.921576916895</v>
      </c>
      <c r="F376" s="249">
        <f>ROUND(2*E376,0)/2</f>
        <v>40645</v>
      </c>
      <c r="G376" s="249">
        <f>+C376-(C$7+F376*C$8)</f>
        <v>-2.6769600211991929E-2</v>
      </c>
      <c r="H376" s="249"/>
      <c r="I376" s="249"/>
      <c r="J376" s="249"/>
      <c r="L376" s="249">
        <f>G376</f>
        <v>-2.6769600211991929E-2</v>
      </c>
      <c r="M376" s="249"/>
      <c r="N376" s="249"/>
      <c r="O376" s="249">
        <f ca="1">+C$11+C$12*F376</f>
        <v>-2.0682682254727275E-2</v>
      </c>
      <c r="P376" s="174">
        <f>+D$11+D$12*F376+D$13*F376^2</f>
        <v>-2.5767985002930406E-2</v>
      </c>
      <c r="Q376" s="250">
        <f>+C376-15018.5</f>
        <v>39068.907199999783</v>
      </c>
      <c r="R376" s="249"/>
      <c r="S376" s="249">
        <f>+(P376-G376)^2</f>
        <v>1.0032330270233572E-6</v>
      </c>
      <c r="T376" s="251">
        <v>1</v>
      </c>
      <c r="U376" s="249">
        <f>+T376*S376</f>
        <v>1.0032330270233572E-6</v>
      </c>
      <c r="V376" s="249">
        <f>+G376-P376</f>
        <v>-1.0016152090615224E-3</v>
      </c>
    </row>
    <row r="377" spans="1:22" ht="12.95" customHeight="1">
      <c r="A377" s="127" t="s">
        <v>1471</v>
      </c>
      <c r="B377" s="276" t="s">
        <v>288</v>
      </c>
      <c r="C377" s="232">
        <v>54092.3572999998</v>
      </c>
      <c r="D377" s="232">
        <v>4.0000000000000002E-4</v>
      </c>
      <c r="E377" s="202">
        <f>+(C377-C$7)/C$8</f>
        <v>40659.423179502082</v>
      </c>
      <c r="F377" s="249">
        <f>ROUND(2*E377,0)/2</f>
        <v>40659.5</v>
      </c>
      <c r="G377" s="249">
        <f>+C377-(C$7+F377*C$8)</f>
        <v>-2.622256019822089E-2</v>
      </c>
      <c r="H377" s="249"/>
      <c r="I377" s="249"/>
      <c r="J377" s="249"/>
      <c r="L377" s="249">
        <f>G377</f>
        <v>-2.622256019822089E-2</v>
      </c>
      <c r="M377" s="249"/>
      <c r="N377" s="249"/>
      <c r="O377" s="249">
        <f ca="1">+C$11+C$12*F377</f>
        <v>-2.0705631330844701E-2</v>
      </c>
      <c r="P377" s="174">
        <f>+D$11+D$12*F377+D$13*F377^2</f>
        <v>-2.5778269304715547E-2</v>
      </c>
      <c r="Q377" s="250">
        <f>+C377-15018.5</f>
        <v>39073.8572999998</v>
      </c>
      <c r="R377" s="249"/>
      <c r="S377" s="249">
        <f>+(P377-G377)^2</f>
        <v>1.9739439805177567E-7</v>
      </c>
      <c r="T377" s="251">
        <v>1</v>
      </c>
      <c r="U377" s="249">
        <f>+T377*S377</f>
        <v>1.9739439805177567E-7</v>
      </c>
      <c r="V377" s="249">
        <f>+G377-P377</f>
        <v>-4.4429089350534259E-4</v>
      </c>
    </row>
    <row r="378" spans="1:22" ht="12.95" customHeight="1">
      <c r="A378" s="127" t="s">
        <v>1471</v>
      </c>
      <c r="B378" s="276" t="s">
        <v>288</v>
      </c>
      <c r="C378" s="232">
        <v>54093.381300000008</v>
      </c>
      <c r="D378" s="232">
        <v>2.9999999999999997E-4</v>
      </c>
      <c r="E378" s="202">
        <f>+(C378-C$7)/C$8</f>
        <v>40662.423046383599</v>
      </c>
      <c r="F378" s="249">
        <f>ROUND(2*E378,0)/2</f>
        <v>40662.5</v>
      </c>
      <c r="G378" s="249">
        <f>+C378-(C$7+F378*C$8)</f>
        <v>-2.6267999986885116E-2</v>
      </c>
      <c r="H378" s="249"/>
      <c r="I378" s="249"/>
      <c r="J378" s="249"/>
      <c r="L378" s="249">
        <f>G378</f>
        <v>-2.6267999986885116E-2</v>
      </c>
      <c r="M378" s="249"/>
      <c r="N378" s="249"/>
      <c r="O378" s="249">
        <f ca="1">+C$11+C$12*F378</f>
        <v>-2.0710379415558658E-2</v>
      </c>
      <c r="P378" s="174">
        <f>+D$11+D$12*F378+D$13*F378^2</f>
        <v>-2.578039675269727E-2</v>
      </c>
      <c r="Q378" s="250">
        <f>+C378-15018.5</f>
        <v>39074.881300000008</v>
      </c>
      <c r="R378" s="249"/>
      <c r="S378" s="249">
        <f>+(P378-G378)^2</f>
        <v>2.3775691399044725E-7</v>
      </c>
      <c r="T378" s="251">
        <v>1</v>
      </c>
      <c r="U378" s="249">
        <f>+T378*S378</f>
        <v>2.3775691399044725E-7</v>
      </c>
      <c r="V378" s="249">
        <f>+G378-P378</f>
        <v>-4.8760323418784585E-4</v>
      </c>
    </row>
    <row r="379" spans="1:22" ht="12.95" customHeight="1">
      <c r="A379" s="127" t="s">
        <v>1471</v>
      </c>
      <c r="B379" s="276" t="s">
        <v>288</v>
      </c>
      <c r="C379" s="232">
        <v>54094.405400000047</v>
      </c>
      <c r="D379" s="232">
        <v>2.9999999999999997E-4</v>
      </c>
      <c r="E379" s="202">
        <f>+(C379-C$7)/C$8</f>
        <v>40665.423206220366</v>
      </c>
      <c r="F379" s="249">
        <f>ROUND(2*E379,0)/2</f>
        <v>40665.5</v>
      </c>
      <c r="G379" s="249">
        <f>+C379-(C$7+F379*C$8)</f>
        <v>-2.6213439952698536E-2</v>
      </c>
      <c r="H379" s="249"/>
      <c r="I379" s="249"/>
      <c r="J379" s="249"/>
      <c r="L379" s="249">
        <f>G379</f>
        <v>-2.6213439952698536E-2</v>
      </c>
      <c r="M379" s="249"/>
      <c r="N379" s="249"/>
      <c r="O379" s="249">
        <f ca="1">+C$11+C$12*F379</f>
        <v>-2.0715127500272601E-2</v>
      </c>
      <c r="P379" s="174">
        <f>+D$11+D$12*F379+D$13*F379^2</f>
        <v>-2.5782524084589444E-2</v>
      </c>
      <c r="Q379" s="250">
        <f>+C379-15018.5</f>
        <v>39075.905400000047</v>
      </c>
      <c r="R379" s="249"/>
      <c r="S379" s="249">
        <f>+(P379-G379)^2</f>
        <v>1.8568848538821238E-7</v>
      </c>
      <c r="T379" s="251">
        <v>1</v>
      </c>
      <c r="U379" s="249">
        <f>+T379*S379</f>
        <v>1.8568848538821238E-7</v>
      </c>
      <c r="V379" s="249">
        <f>+G379-P379</f>
        <v>-4.3091586810909202E-4</v>
      </c>
    </row>
    <row r="380" spans="1:22" ht="12.95" customHeight="1">
      <c r="A380" s="127" t="s">
        <v>1471</v>
      </c>
      <c r="B380" s="276" t="s">
        <v>292</v>
      </c>
      <c r="C380" s="232">
        <v>54094.575999999885</v>
      </c>
      <c r="D380" s="232">
        <v>2.9999999999999997E-4</v>
      </c>
      <c r="E380" s="202">
        <f>+(C380-C$7)/C$8</f>
        <v>40665.922988729544</v>
      </c>
      <c r="F380" s="249">
        <f>ROUND(2*E380,0)/2</f>
        <v>40666</v>
      </c>
      <c r="G380" s="249">
        <f>+C380-(C$7+F380*C$8)</f>
        <v>-2.6287680113455281E-2</v>
      </c>
      <c r="H380" s="249"/>
      <c r="I380" s="249"/>
      <c r="J380" s="249"/>
      <c r="L380" s="249">
        <f>G380</f>
        <v>-2.6287680113455281E-2</v>
      </c>
      <c r="M380" s="249"/>
      <c r="N380" s="249"/>
      <c r="O380" s="249">
        <f ca="1">+C$11+C$12*F380</f>
        <v>-2.0715918847724932E-2</v>
      </c>
      <c r="P380" s="174">
        <f>+D$11+D$12*F380+D$13*F380^2</f>
        <v>-2.5782878628618326E-2</v>
      </c>
      <c r="Q380" s="250">
        <f>+C380-15018.5</f>
        <v>39076.075999999885</v>
      </c>
      <c r="R380" s="249"/>
      <c r="S380" s="249">
        <f>+(P380-G380)^2</f>
        <v>2.5482453909359397E-7</v>
      </c>
      <c r="T380" s="251">
        <v>1</v>
      </c>
      <c r="U380" s="249">
        <f>+T380*S380</f>
        <v>2.5482453909359397E-7</v>
      </c>
      <c r="V380" s="249">
        <f>+G380-P380</f>
        <v>-5.0480148483695447E-4</v>
      </c>
    </row>
    <row r="381" spans="1:22" ht="12.95" customHeight="1">
      <c r="A381" s="219" t="s">
        <v>599</v>
      </c>
      <c r="B381" s="219" t="s">
        <v>292</v>
      </c>
      <c r="C381" s="242">
        <v>54095.6005</v>
      </c>
      <c r="D381" s="242" t="s">
        <v>485</v>
      </c>
      <c r="E381" s="41">
        <f>+(C381-C$7)/C$8</f>
        <v>40668.924320389538</v>
      </c>
      <c r="F381" s="132">
        <f>ROUND(2*E381,0)/2</f>
        <v>40669</v>
      </c>
      <c r="G381" s="132">
        <f>+C381-(C$7+F381*C$8)</f>
        <v>-2.5833119994786102E-2</v>
      </c>
      <c r="K381" s="43">
        <f>G381</f>
        <v>-2.5833119994786102E-2</v>
      </c>
      <c r="M381" s="132"/>
      <c r="O381" s="132">
        <f ca="1">+C$11+C$12*F381</f>
        <v>-2.0720666932438875E-2</v>
      </c>
      <c r="P381" s="199">
        <f>+D$11+D$12*F381+D$13*F381^2</f>
        <v>-2.5785005825072677E-2</v>
      </c>
      <c r="Q381" s="200">
        <f>+C381-15018.5</f>
        <v>39077.1005</v>
      </c>
      <c r="S381" s="132">
        <f>+(P381-G381)^2</f>
        <v>2.3149733272123356E-9</v>
      </c>
      <c r="T381" s="7">
        <v>1</v>
      </c>
      <c r="U381" s="43">
        <f>+T381*S381</f>
        <v>2.3149733272123356E-9</v>
      </c>
      <c r="V381" s="132">
        <f>+G381-P381</f>
        <v>-4.8114169713425747E-5</v>
      </c>
    </row>
    <row r="382" spans="1:22" ht="12.95" customHeight="1">
      <c r="A382" s="219" t="s">
        <v>967</v>
      </c>
      <c r="B382" s="219" t="s">
        <v>292</v>
      </c>
      <c r="C382" s="242">
        <v>54097.652000000002</v>
      </c>
      <c r="D382" s="242" t="s">
        <v>503</v>
      </c>
      <c r="E382" s="41">
        <f>+(C382-C$7)/C$8</f>
        <v>40674.934307602613</v>
      </c>
      <c r="F382" s="132">
        <f>ROUND(2*E382,0)/2</f>
        <v>40675</v>
      </c>
      <c r="G382" s="132">
        <f>+C382-(C$7+F382*C$8)</f>
        <v>-2.242399999522604E-2</v>
      </c>
      <c r="I382" s="43">
        <f>G382</f>
        <v>-2.242399999522604E-2</v>
      </c>
      <c r="L382" s="132"/>
      <c r="O382" s="132">
        <f ca="1">+C$11+C$12*F382</f>
        <v>-2.0730163101866789E-2</v>
      </c>
      <c r="P382" s="199">
        <f>+D$11+D$12*F382+D$13*F382^2</f>
        <v>-2.5789259869712759E-2</v>
      </c>
      <c r="Q382" s="200">
        <f>+C382-15018.5</f>
        <v>39079.152000000002</v>
      </c>
      <c r="S382" s="132">
        <f>+(P382-G382)^2</f>
        <v>1.1324974022830362E-5</v>
      </c>
      <c r="T382" s="7">
        <v>0.1</v>
      </c>
      <c r="U382" s="43">
        <f>+T382*S382</f>
        <v>1.1324974022830361E-6</v>
      </c>
      <c r="V382" s="132">
        <f>+G382-P382</f>
        <v>3.3652598744867181E-3</v>
      </c>
    </row>
    <row r="383" spans="1:22" ht="12.95" customHeight="1">
      <c r="A383" s="96" t="s">
        <v>359</v>
      </c>
      <c r="B383" s="95" t="s">
        <v>292</v>
      </c>
      <c r="C383" s="96">
        <v>54108.2304</v>
      </c>
      <c r="D383" s="96">
        <v>1E-4</v>
      </c>
      <c r="E383" s="41">
        <f>+(C383-C$7)/C$8</f>
        <v>40705.924338669982</v>
      </c>
      <c r="F383" s="132">
        <f>ROUND(2*E383,0)/2</f>
        <v>40706</v>
      </c>
      <c r="G383" s="132">
        <f>+C383-(C$7+F383*C$8)</f>
        <v>-2.5826879995292984E-2</v>
      </c>
      <c r="K383" s="43">
        <f>G383</f>
        <v>-2.5826879995292984E-2</v>
      </c>
      <c r="O383" s="132">
        <f ca="1">+C$11+C$12*F383</f>
        <v>-2.077922664391095E-2</v>
      </c>
      <c r="P383" s="199">
        <f>+D$11+D$12*F383+D$13*F383^2</f>
        <v>-2.5811231702869079E-2</v>
      </c>
      <c r="Q383" s="200">
        <f>+C383-15018.5</f>
        <v>39089.7304</v>
      </c>
      <c r="S383" s="132">
        <f>+(P383-G383)^2</f>
        <v>2.4486905578402968E-10</v>
      </c>
      <c r="T383" s="7">
        <v>1</v>
      </c>
      <c r="U383" s="43">
        <f>+T383*S383</f>
        <v>2.4486905578402968E-10</v>
      </c>
      <c r="V383" s="132">
        <f>+G383-P383</f>
        <v>-1.5648292423904586E-5</v>
      </c>
    </row>
    <row r="384" spans="1:22" ht="12.95" customHeight="1">
      <c r="A384" s="127" t="s">
        <v>1471</v>
      </c>
      <c r="B384" s="276" t="s">
        <v>292</v>
      </c>
      <c r="C384" s="232">
        <v>54114.37369999988</v>
      </c>
      <c r="D384" s="232">
        <v>2.9999999999999997E-4</v>
      </c>
      <c r="E384" s="202">
        <f>+(C384-C$7)/C$8</f>
        <v>40723.921489264823</v>
      </c>
      <c r="F384" s="249">
        <f>ROUND(2*E384,0)/2</f>
        <v>40724</v>
      </c>
      <c r="G384" s="249">
        <f>+C384-(C$7+F384*C$8)</f>
        <v>-2.6799520113854669E-2</v>
      </c>
      <c r="H384" s="249"/>
      <c r="I384" s="249"/>
      <c r="J384" s="249"/>
      <c r="L384" s="249">
        <f>G384</f>
        <v>-2.6799520113854669E-2</v>
      </c>
      <c r="M384" s="249"/>
      <c r="N384" s="249"/>
      <c r="O384" s="249">
        <f ca="1">+C$11+C$12*F384</f>
        <v>-2.080771515219465E-2</v>
      </c>
      <c r="P384" s="174">
        <f>+D$11+D$12*F384+D$13*F384^2</f>
        <v>-2.5823983853088046E-2</v>
      </c>
      <c r="Q384" s="250">
        <f>+C384-15018.5</f>
        <v>39095.87369999988</v>
      </c>
      <c r="R384" s="249"/>
      <c r="S384" s="249">
        <f>+(P384-G384)^2</f>
        <v>9.5167099607052392E-7</v>
      </c>
      <c r="T384" s="251">
        <v>1</v>
      </c>
      <c r="U384" s="249">
        <f>+T384*S384</f>
        <v>9.5167099607052392E-7</v>
      </c>
      <c r="V384" s="249">
        <f>+G384-P384</f>
        <v>-9.7553626076662264E-4</v>
      </c>
    </row>
    <row r="385" spans="1:22" ht="12.95" customHeight="1">
      <c r="A385" s="127" t="s">
        <v>1471</v>
      </c>
      <c r="B385" s="276" t="s">
        <v>292</v>
      </c>
      <c r="C385" s="232">
        <v>54115.398599999957</v>
      </c>
      <c r="D385" s="232">
        <v>5.0000000000000001E-4</v>
      </c>
      <c r="E385" s="202">
        <f>+(C385-C$7)/C$8</f>
        <v>40726.923992747703</v>
      </c>
      <c r="F385" s="249">
        <f>ROUND(2*E385,0)/2</f>
        <v>40727</v>
      </c>
      <c r="G385" s="249">
        <f>+C385-(C$7+F385*C$8)</f>
        <v>-2.5944960041670129E-2</v>
      </c>
      <c r="H385" s="249"/>
      <c r="I385" s="249"/>
      <c r="J385" s="249"/>
      <c r="L385" s="249">
        <f>G385</f>
        <v>-2.5944960041670129E-2</v>
      </c>
      <c r="M385" s="249"/>
      <c r="N385" s="249"/>
      <c r="O385" s="249">
        <f ca="1">+C$11+C$12*F385</f>
        <v>-2.0812463236908607E-2</v>
      </c>
      <c r="P385" s="174">
        <f>+D$11+D$12*F385+D$13*F385^2</f>
        <v>-2.5826108805144458E-2</v>
      </c>
      <c r="Q385" s="250">
        <f>+C385-15018.5</f>
        <v>39096.898599999957</v>
      </c>
      <c r="R385" s="249"/>
      <c r="S385" s="249">
        <f>+(P385-G385)^2</f>
        <v>1.4125616423680816E-8</v>
      </c>
      <c r="T385" s="251">
        <v>1</v>
      </c>
      <c r="U385" s="249">
        <f>+T385*S385</f>
        <v>1.4125616423680816E-8</v>
      </c>
      <c r="V385" s="249">
        <f>+G385-P385</f>
        <v>-1.1885123652567026E-4</v>
      </c>
    </row>
    <row r="386" spans="1:22" ht="12.95" customHeight="1">
      <c r="A386" s="96" t="s">
        <v>350</v>
      </c>
      <c r="B386" s="95" t="s">
        <v>292</v>
      </c>
      <c r="C386" s="96">
        <v>54116.422200000001</v>
      </c>
      <c r="D386" s="96">
        <v>2.9999999999999997E-4</v>
      </c>
      <c r="E386" s="41">
        <f>+(C386-C$7)/C$8</f>
        <v>40729.922687805738</v>
      </c>
      <c r="F386" s="132">
        <f>ROUND(2*E386,0)/2</f>
        <v>40730</v>
      </c>
      <c r="G386" s="132">
        <f>+C386-(C$7+F386*C$8)</f>
        <v>-2.6390399994852487E-2</v>
      </c>
      <c r="K386" s="43">
        <f>G386</f>
        <v>-2.6390399994852487E-2</v>
      </c>
      <c r="O386" s="132">
        <f ca="1">+C$11+C$12*F386</f>
        <v>-2.0817211321622564E-2</v>
      </c>
      <c r="P386" s="199">
        <f>+D$11+D$12*F386+D$13*F386^2</f>
        <v>-2.5828233641111316E-2</v>
      </c>
      <c r="Q386" s="200">
        <f>+C386-15018.5</f>
        <v>39097.922200000001</v>
      </c>
      <c r="S386" s="132">
        <f>+(P386-G386)^2</f>
        <v>3.1603100927864357E-7</v>
      </c>
      <c r="T386" s="7">
        <v>1</v>
      </c>
      <c r="U386" s="43">
        <f>+T386*S386</f>
        <v>3.1603100927864357E-7</v>
      </c>
      <c r="V386" s="132">
        <f>+G386-P386</f>
        <v>-5.6216635374117113E-4</v>
      </c>
    </row>
    <row r="387" spans="1:22" ht="12.95" customHeight="1">
      <c r="A387" s="127" t="s">
        <v>1471</v>
      </c>
      <c r="B387" s="276" t="s">
        <v>292</v>
      </c>
      <c r="C387" s="232">
        <v>54118.470199999865</v>
      </c>
      <c r="D387" s="232">
        <v>4.0000000000000002E-4</v>
      </c>
      <c r="E387" s="202">
        <f>+(C387-C$7)/C$8</f>
        <v>40735.922421567157</v>
      </c>
      <c r="F387" s="249">
        <f>ROUND(2*E387,0)/2</f>
        <v>40736</v>
      </c>
      <c r="G387" s="249">
        <f>+C387-(C$7+F387*C$8)</f>
        <v>-2.6481280132429674E-2</v>
      </c>
      <c r="H387" s="249"/>
      <c r="I387" s="249"/>
      <c r="J387" s="249"/>
      <c r="L387" s="249">
        <f>G387</f>
        <v>-2.6481280132429674E-2</v>
      </c>
      <c r="M387" s="249"/>
      <c r="N387" s="249"/>
      <c r="O387" s="249">
        <f ca="1">+C$11+C$12*F387</f>
        <v>-2.0826707491050464E-2</v>
      </c>
      <c r="P387" s="174">
        <f>+D$11+D$12*F387+D$13*F387^2</f>
        <v>-2.5832482964776374E-2</v>
      </c>
      <c r="Q387" s="250">
        <f>+C387-15018.5</f>
        <v>39099.970199999865</v>
      </c>
      <c r="R387" s="249"/>
      <c r="S387" s="249">
        <f>+(P387-G387)^2</f>
        <v>4.2093776475494495E-7</v>
      </c>
      <c r="T387" s="251">
        <v>1</v>
      </c>
      <c r="U387" s="249">
        <f>+T387*S387</f>
        <v>4.2093776475494495E-7</v>
      </c>
      <c r="V387" s="249">
        <f>+G387-P387</f>
        <v>-6.4879716765330053E-4</v>
      </c>
    </row>
    <row r="388" spans="1:22" ht="12.95" customHeight="1">
      <c r="A388" s="127" t="s">
        <v>1471</v>
      </c>
      <c r="B388" s="276" t="s">
        <v>288</v>
      </c>
      <c r="C388" s="232">
        <v>54121.372500000056</v>
      </c>
      <c r="D388" s="232">
        <v>5.0000000000000001E-4</v>
      </c>
      <c r="E388" s="202">
        <f>+(C388-C$7)/C$8</f>
        <v>40744.424876302532</v>
      </c>
      <c r="F388" s="249">
        <f>ROUND(2*E388,0)/2</f>
        <v>40744.5</v>
      </c>
      <c r="G388" s="249">
        <f>+C388-(C$7+F388*C$8)</f>
        <v>-2.5643359942478128E-2</v>
      </c>
      <c r="H388" s="249"/>
      <c r="I388" s="249"/>
      <c r="J388" s="249"/>
      <c r="L388" s="249">
        <f>G388</f>
        <v>-2.5643359942478128E-2</v>
      </c>
      <c r="M388" s="249"/>
      <c r="N388" s="249"/>
      <c r="O388" s="249">
        <f ca="1">+C$11+C$12*F388</f>
        <v>-2.084016039773999E-2</v>
      </c>
      <c r="P388" s="174">
        <f>+D$11+D$12*F388+D$13*F388^2</f>
        <v>-2.5838502045077615E-2</v>
      </c>
      <c r="Q388" s="250">
        <f>+C388-15018.5</f>
        <v>39102.872500000056</v>
      </c>
      <c r="R388" s="249"/>
      <c r="S388" s="249">
        <f>+(P388-G388)^2</f>
        <v>3.8080440206948627E-8</v>
      </c>
      <c r="T388" s="251">
        <v>1</v>
      </c>
      <c r="U388" s="249">
        <f>+T388*S388</f>
        <v>3.8080440206948627E-8</v>
      </c>
      <c r="V388" s="249">
        <f>+G388-P388</f>
        <v>1.9514210259948678E-4</v>
      </c>
    </row>
    <row r="389" spans="1:22" ht="12.95" customHeight="1">
      <c r="A389" s="219" t="s">
        <v>599</v>
      </c>
      <c r="B389" s="219" t="s">
        <v>292</v>
      </c>
      <c r="C389" s="242">
        <v>54135.537400000001</v>
      </c>
      <c r="D389" s="242" t="s">
        <v>485</v>
      </c>
      <c r="E389" s="41">
        <f>+(C389-C$7)/C$8</f>
        <v>40785.921765346677</v>
      </c>
      <c r="F389" s="132">
        <f>ROUND(2*E389,0)/2</f>
        <v>40786</v>
      </c>
      <c r="G389" s="132">
        <f>+C389-(C$7+F389*C$8)</f>
        <v>-2.6705279997258913E-2</v>
      </c>
      <c r="K389" s="43">
        <f>G389</f>
        <v>-2.6705279997258913E-2</v>
      </c>
      <c r="L389" s="132"/>
      <c r="O389" s="132">
        <f ca="1">+C$11+C$12*F389</f>
        <v>-2.0905842236282987E-2</v>
      </c>
      <c r="P389" s="199">
        <f>+D$11+D$12*F389+D$13*F389^2</f>
        <v>-2.5867875936944215E-2</v>
      </c>
      <c r="Q389" s="200">
        <f>+C389-15018.5</f>
        <v>39117.037400000001</v>
      </c>
      <c r="S389" s="132">
        <f>+(P389-G389)^2</f>
        <v>7.0124556023154169E-7</v>
      </c>
      <c r="T389" s="7">
        <v>1</v>
      </c>
      <c r="U389" s="43">
        <f>+T389*S389</f>
        <v>7.0124556023154169E-7</v>
      </c>
      <c r="V389" s="132">
        <f>+G389-P389</f>
        <v>-8.3740406031469761E-4</v>
      </c>
    </row>
    <row r="390" spans="1:22" ht="12.95" customHeight="1">
      <c r="A390" s="41" t="s">
        <v>477</v>
      </c>
      <c r="B390" s="94" t="s">
        <v>288</v>
      </c>
      <c r="C390" s="36">
        <v>54338.811699999998</v>
      </c>
      <c r="D390" s="36">
        <v>2.0000000000000001E-4</v>
      </c>
      <c r="E390" s="41">
        <f>+(C390-C$7)/C$8</f>
        <v>41381.425515648996</v>
      </c>
      <c r="F390" s="132">
        <f>ROUND(2*E390,0)/2</f>
        <v>41381.5</v>
      </c>
      <c r="G390" s="132">
        <f>+C390-(C$7+F390*C$8)</f>
        <v>-2.5425120002182666E-2</v>
      </c>
      <c r="K390" s="43">
        <f>G390</f>
        <v>-2.5425120002182666E-2</v>
      </c>
      <c r="N390" s="132"/>
      <c r="O390" s="132">
        <f ca="1">+C$11+C$12*F390</f>
        <v>-2.1848337052002315E-2</v>
      </c>
      <c r="P390" s="199">
        <f>+D$11+D$12*F390+D$13*F390^2</f>
        <v>-2.6286927109274914E-2</v>
      </c>
      <c r="Q390" s="200">
        <f>+C390-15018.5</f>
        <v>39320.311699999998</v>
      </c>
      <c r="R390" s="132"/>
      <c r="S390" s="132">
        <f>+(P390-G390)^2</f>
        <v>7.4271148983470837E-7</v>
      </c>
      <c r="T390" s="7">
        <v>1</v>
      </c>
      <c r="U390" s="43">
        <f>+T390*S390</f>
        <v>7.4271148983470837E-7</v>
      </c>
      <c r="V390" s="132">
        <f>+G390-P390</f>
        <v>8.6180710709224742E-4</v>
      </c>
    </row>
    <row r="391" spans="1:22" ht="12.95" customHeight="1">
      <c r="A391" s="209" t="s">
        <v>357</v>
      </c>
      <c r="B391" s="41"/>
      <c r="C391" s="36">
        <v>54355.878900000003</v>
      </c>
      <c r="D391" s="36">
        <v>2.0000000000000001E-4</v>
      </c>
      <c r="E391" s="41">
        <f>+(C391-C$7)/C$8</f>
        <v>41431.424859428131</v>
      </c>
      <c r="F391" s="132">
        <f>ROUND(2*E391,0)/2</f>
        <v>41431.5</v>
      </c>
      <c r="G391" s="132">
        <f>+C391-(C$7+F391*C$8)</f>
        <v>-2.5649119990703184E-2</v>
      </c>
      <c r="K391" s="43">
        <f>G391</f>
        <v>-2.5649119990703184E-2</v>
      </c>
      <c r="L391" s="132"/>
      <c r="O391" s="132">
        <f ca="1">+C$11+C$12*F391</f>
        <v>-2.1927471797234838E-2</v>
      </c>
      <c r="P391" s="199">
        <f>+D$11+D$12*F391+D$13*F391^2</f>
        <v>-2.6321903771419533E-2</v>
      </c>
      <c r="Q391" s="200">
        <f>+C391-15018.5</f>
        <v>39337.378900000003</v>
      </c>
      <c r="S391" s="132">
        <f>+(P391-G391)^2</f>
        <v>4.5263801559498427E-7</v>
      </c>
      <c r="T391" s="7">
        <v>1</v>
      </c>
      <c r="U391" s="43">
        <f>+T391*S391</f>
        <v>4.5263801559498427E-7</v>
      </c>
      <c r="V391" s="132">
        <f>+G391-P391</f>
        <v>6.7278378071634892E-4</v>
      </c>
    </row>
    <row r="392" spans="1:22" ht="12.95" customHeight="1">
      <c r="A392" s="36" t="s">
        <v>476</v>
      </c>
      <c r="B392" s="94" t="s">
        <v>292</v>
      </c>
      <c r="C392" s="36">
        <v>54389.500699999997</v>
      </c>
      <c r="D392" s="36">
        <v>2.0000000000000001E-4</v>
      </c>
      <c r="E392" s="41">
        <f>+(C392-C$7)/C$8</f>
        <v>41529.921855811393</v>
      </c>
      <c r="F392" s="132">
        <f>ROUND(2*E392,0)/2</f>
        <v>41530</v>
      </c>
      <c r="G392" s="132">
        <f>+C392-(C$7+F392*C$8)</f>
        <v>-2.667440000368515E-2</v>
      </c>
      <c r="K392" s="43">
        <f>G392</f>
        <v>-2.667440000368515E-2</v>
      </c>
      <c r="O392" s="132">
        <f ca="1">+C$11+C$12*F392</f>
        <v>-2.2083367245342905E-2</v>
      </c>
      <c r="P392" s="199">
        <f>+D$11+D$12*F392+D$13*F392^2</f>
        <v>-2.639071345857431E-2</v>
      </c>
      <c r="Q392" s="200">
        <f>+C392-15018.5</f>
        <v>39371.000699999997</v>
      </c>
      <c r="S392" s="132">
        <f>+(P392-G392)^2</f>
        <v>8.0478055876924742E-8</v>
      </c>
      <c r="T392" s="7">
        <v>1</v>
      </c>
      <c r="U392" s="43">
        <f>+T392*S392</f>
        <v>8.0478055876924742E-8</v>
      </c>
      <c r="V392" s="132">
        <f>+G392-P392</f>
        <v>-2.8368654511084015E-4</v>
      </c>
    </row>
    <row r="393" spans="1:22" ht="12.95" customHeight="1">
      <c r="A393" s="36" t="s">
        <v>476</v>
      </c>
      <c r="B393" s="94" t="s">
        <v>292</v>
      </c>
      <c r="C393" s="36">
        <v>54389.500699999997</v>
      </c>
      <c r="D393" s="36">
        <v>2.9999999999999997E-4</v>
      </c>
      <c r="E393" s="41">
        <f>+(C393-C$7)/C$8</f>
        <v>41529.921855811393</v>
      </c>
      <c r="F393" s="132">
        <f>ROUND(2*E393,0)/2</f>
        <v>41530</v>
      </c>
      <c r="G393" s="132">
        <f>+C393-(C$7+F393*C$8)</f>
        <v>-2.667440000368515E-2</v>
      </c>
      <c r="K393" s="43">
        <f>G393</f>
        <v>-2.667440000368515E-2</v>
      </c>
      <c r="O393" s="132">
        <f ca="1">+C$11+C$12*F393</f>
        <v>-2.2083367245342905E-2</v>
      </c>
      <c r="P393" s="199">
        <f>+D$11+D$12*F393+D$13*F393^2</f>
        <v>-2.639071345857431E-2</v>
      </c>
      <c r="Q393" s="200">
        <f>+C393-15018.5</f>
        <v>39371.000699999997</v>
      </c>
      <c r="S393" s="132">
        <f>+(P393-G393)^2</f>
        <v>8.0478055876924742E-8</v>
      </c>
      <c r="T393" s="7">
        <v>1</v>
      </c>
      <c r="U393" s="43">
        <f>+T393*S393</f>
        <v>8.0478055876924742E-8</v>
      </c>
      <c r="V393" s="132">
        <f>+G393-P393</f>
        <v>-2.8368654511084015E-4</v>
      </c>
    </row>
    <row r="394" spans="1:22" ht="12.95" customHeight="1">
      <c r="A394" s="36" t="s">
        <v>476</v>
      </c>
      <c r="B394" s="94" t="s">
        <v>292</v>
      </c>
      <c r="C394" s="36">
        <v>54389.500899999999</v>
      </c>
      <c r="D394" s="36">
        <v>2.0000000000000001E-4</v>
      </c>
      <c r="E394" s="41">
        <f>+(C394-C$7)/C$8</f>
        <v>41529.922441722905</v>
      </c>
      <c r="F394" s="132">
        <f>ROUND(2*E394,0)/2</f>
        <v>41530</v>
      </c>
      <c r="G394" s="132">
        <f>+C394-(C$7+F394*C$8)</f>
        <v>-2.6474400001461618E-2</v>
      </c>
      <c r="K394" s="43">
        <f>G394</f>
        <v>-2.6474400001461618E-2</v>
      </c>
      <c r="O394" s="132">
        <f ca="1">+C$11+C$12*F394</f>
        <v>-2.2083367245342905E-2</v>
      </c>
      <c r="P394" s="199">
        <f>+D$11+D$12*F394+D$13*F394^2</f>
        <v>-2.639071345857431E-2</v>
      </c>
      <c r="Q394" s="200">
        <f>+C394-15018.5</f>
        <v>39371.000899999999</v>
      </c>
      <c r="S394" s="132">
        <f>+(P394-G394)^2</f>
        <v>7.0034374604291589E-9</v>
      </c>
      <c r="T394" s="7">
        <v>1</v>
      </c>
      <c r="U394" s="43">
        <f>+T394*S394</f>
        <v>7.0034374604291589E-9</v>
      </c>
      <c r="V394" s="132">
        <f>+G394-P394</f>
        <v>-8.3686542887307508E-5</v>
      </c>
    </row>
    <row r="395" spans="1:22" ht="12.95" customHeight="1">
      <c r="A395" s="41" t="s">
        <v>477</v>
      </c>
      <c r="B395" s="94" t="s">
        <v>288</v>
      </c>
      <c r="C395" s="36">
        <v>54421.758800000003</v>
      </c>
      <c r="D395" s="36">
        <v>1E-4</v>
      </c>
      <c r="E395" s="41">
        <f>+(C395-C$7)/C$8</f>
        <v>41624.42381463074</v>
      </c>
      <c r="F395" s="132">
        <f>ROUND(2*E395,0)/2</f>
        <v>41624.5</v>
      </c>
      <c r="G395" s="132">
        <f>+C395-(C$7+F395*C$8)</f>
        <v>-2.6005759995314293E-2</v>
      </c>
      <c r="K395" s="43">
        <f>G395</f>
        <v>-2.6005759995314293E-2</v>
      </c>
      <c r="N395" s="132"/>
      <c r="O395" s="132">
        <f ca="1">+C$11+C$12*F395</f>
        <v>-2.2232931913832382E-2</v>
      </c>
      <c r="P395" s="199">
        <f>+D$11+D$12*F395+D$13*F395^2</f>
        <v>-2.6456611215976644E-2</v>
      </c>
      <c r="Q395" s="200">
        <f>+C395-15018.5</f>
        <v>39403.258800000003</v>
      </c>
      <c r="R395" s="132"/>
      <c r="S395" s="132">
        <f>+(P395-G395)^2</f>
        <v>2.0326682317273247E-7</v>
      </c>
      <c r="T395" s="7">
        <v>1</v>
      </c>
      <c r="U395" s="43">
        <f>+T395*S395</f>
        <v>2.0326682317273247E-7</v>
      </c>
      <c r="V395" s="132">
        <f>+G395-P395</f>
        <v>4.5085122066235161E-4</v>
      </c>
    </row>
    <row r="396" spans="1:22" ht="12.95" customHeight="1">
      <c r="A396" s="41" t="s">
        <v>477</v>
      </c>
      <c r="B396" s="94" t="s">
        <v>292</v>
      </c>
      <c r="C396" s="36">
        <v>54462.550199999998</v>
      </c>
      <c r="D396" s="36">
        <v>1E-4</v>
      </c>
      <c r="E396" s="41">
        <f>+(C396-C$7)/C$8</f>
        <v>41743.924566472364</v>
      </c>
      <c r="F396" s="132">
        <f>ROUND(2*E396,0)/2</f>
        <v>41744</v>
      </c>
      <c r="G396" s="132">
        <f>+C396-(C$7+F396*C$8)</f>
        <v>-2.5749120002728887E-2</v>
      </c>
      <c r="K396" s="43">
        <f>G396</f>
        <v>-2.5749120002728887E-2</v>
      </c>
      <c r="N396" s="132"/>
      <c r="O396" s="132">
        <f ca="1">+C$11+C$12*F396</f>
        <v>-2.2422063954938107E-2</v>
      </c>
      <c r="P396" s="199">
        <f>+D$11+D$12*F396+D$13*F396^2</f>
        <v>-2.6539777311530351E-2</v>
      </c>
      <c r="Q396" s="200">
        <f>+C396-15018.5</f>
        <v>39444.050199999998</v>
      </c>
      <c r="R396" s="132"/>
      <c r="S396" s="132">
        <f>+(P396-G396)^2</f>
        <v>6.2513897996117318E-7</v>
      </c>
      <c r="T396" s="7">
        <v>1</v>
      </c>
      <c r="U396" s="43">
        <f>+T396*S396</f>
        <v>6.2513897996117318E-7</v>
      </c>
      <c r="V396" s="132">
        <f>+G396-P396</f>
        <v>7.9065730880146373E-4</v>
      </c>
    </row>
    <row r="397" spans="1:22" ht="12.95" customHeight="1">
      <c r="A397" s="36" t="s">
        <v>476</v>
      </c>
      <c r="B397" s="94" t="s">
        <v>292</v>
      </c>
      <c r="C397" s="36">
        <v>54506.242769999997</v>
      </c>
      <c r="D397" s="36">
        <v>5.0000000000000001E-4</v>
      </c>
      <c r="E397" s="41">
        <f>+(C397-C$7)/C$8</f>
        <v>41871.924462648843</v>
      </c>
      <c r="F397" s="132">
        <f>ROUND(2*E397,0)/2</f>
        <v>41872</v>
      </c>
      <c r="G397" s="132">
        <f>+C397-(C$7+F397*C$8)</f>
        <v>-2.5784559999010526E-2</v>
      </c>
      <c r="K397" s="43">
        <f>G397</f>
        <v>-2.5784559999010526E-2</v>
      </c>
      <c r="O397" s="132">
        <f ca="1">+C$11+C$12*F397</f>
        <v>-2.2624648902733357E-2</v>
      </c>
      <c r="P397" s="199">
        <f>+D$11+D$12*F397+D$13*F397^2</f>
        <v>-2.6628654669495457E-2</v>
      </c>
      <c r="Q397" s="200">
        <f>+C397-15018.5</f>
        <v>39487.742769999997</v>
      </c>
      <c r="S397" s="132">
        <f>+(P397-G397)^2</f>
        <v>7.1249581274106522E-7</v>
      </c>
      <c r="T397" s="7">
        <v>1</v>
      </c>
      <c r="U397" s="43">
        <f>+T397*S397</f>
        <v>7.1249581274106522E-7</v>
      </c>
      <c r="V397" s="132">
        <f>+G397-P397</f>
        <v>8.4409467048493156E-4</v>
      </c>
    </row>
    <row r="398" spans="1:22" ht="12.95" customHeight="1">
      <c r="A398" s="174" t="s">
        <v>1418</v>
      </c>
      <c r="B398" s="174" t="s">
        <v>1230</v>
      </c>
      <c r="C398" s="162">
        <v>54506.2428</v>
      </c>
      <c r="D398" s="162" t="s">
        <v>292</v>
      </c>
      <c r="E398" s="41">
        <f>+(C398-C$7)/C$8</f>
        <v>41871.924550535579</v>
      </c>
      <c r="F398" s="132">
        <f>ROUND(2*E398,0)/2</f>
        <v>41872</v>
      </c>
      <c r="G398" s="132">
        <f>+C398-(C$7+F398*C$8)</f>
        <v>-2.5754559996130411E-2</v>
      </c>
      <c r="K398" s="43">
        <f>G398</f>
        <v>-2.5754559996130411E-2</v>
      </c>
      <c r="L398" s="132"/>
      <c r="O398" s="132">
        <f ca="1">+C$11+C$12*F398</f>
        <v>-2.2624648902733357E-2</v>
      </c>
      <c r="P398" s="199">
        <f>+D$11+D$12*F398+D$13*F398^2</f>
        <v>-2.6628654669495457E-2</v>
      </c>
      <c r="Q398" s="200">
        <f>+C398-15018.5</f>
        <v>39487.7428</v>
      </c>
      <c r="S398" s="132">
        <f>+(P398-G398)^2</f>
        <v>7.6404149800514751E-7</v>
      </c>
      <c r="T398" s="7">
        <v>1</v>
      </c>
      <c r="U398" s="43">
        <f>+T398*S398</f>
        <v>7.6404149800514751E-7</v>
      </c>
      <c r="V398" s="132">
        <f>+G398-P398</f>
        <v>8.7409467336504662E-4</v>
      </c>
    </row>
    <row r="399" spans="1:22" ht="12.95" customHeight="1">
      <c r="A399" s="36" t="s">
        <v>476</v>
      </c>
      <c r="B399" s="94" t="s">
        <v>292</v>
      </c>
      <c r="C399" s="36">
        <v>54506.243470000001</v>
      </c>
      <c r="D399" s="36">
        <v>5.0000000000000001E-4</v>
      </c>
      <c r="E399" s="41">
        <f>+(C399-C$7)/C$8</f>
        <v>41871.926513339109</v>
      </c>
      <c r="F399" s="132">
        <f>ROUND(2*E399,0)/2</f>
        <v>41872</v>
      </c>
      <c r="G399" s="132">
        <f>+C399-(C$7+F399*C$8)</f>
        <v>-2.508455999486614E-2</v>
      </c>
      <c r="K399" s="43">
        <f>G399</f>
        <v>-2.508455999486614E-2</v>
      </c>
      <c r="O399" s="132">
        <f ca="1">+C$11+C$12*F399</f>
        <v>-2.2624648902733357E-2</v>
      </c>
      <c r="P399" s="199">
        <f>+D$11+D$12*F399+D$13*F399^2</f>
        <v>-2.6628654669495457E-2</v>
      </c>
      <c r="Q399" s="200">
        <f>+C399-15018.5</f>
        <v>39487.743470000001</v>
      </c>
      <c r="S399" s="132">
        <f>+(P399-G399)^2</f>
        <v>2.3842283642186162E-6</v>
      </c>
      <c r="T399" s="7">
        <v>1</v>
      </c>
      <c r="U399" s="43">
        <f>+T399*S399</f>
        <v>2.3842283642186162E-6</v>
      </c>
      <c r="V399" s="132">
        <f>+G399-P399</f>
        <v>1.544094674629317E-3</v>
      </c>
    </row>
    <row r="400" spans="1:22" ht="12.95" customHeight="1">
      <c r="A400" s="174" t="s">
        <v>1418</v>
      </c>
      <c r="B400" s="174" t="s">
        <v>1230</v>
      </c>
      <c r="C400" s="162">
        <v>54506.243499999997</v>
      </c>
      <c r="D400" s="162" t="s">
        <v>420</v>
      </c>
      <c r="E400" s="41">
        <f>+(C400-C$7)/C$8</f>
        <v>41871.926601225816</v>
      </c>
      <c r="F400" s="132">
        <f>ROUND(2*E400,0)/2</f>
        <v>41872</v>
      </c>
      <c r="G400" s="132">
        <f>+C400-(C$7+F400*C$8)</f>
        <v>-2.5054559999261983E-2</v>
      </c>
      <c r="K400" s="43">
        <f>G400</f>
        <v>-2.5054559999261983E-2</v>
      </c>
      <c r="M400" s="132"/>
      <c r="O400" s="132">
        <f ca="1">+C$11+C$12*F400</f>
        <v>-2.2624648902733357E-2</v>
      </c>
      <c r="P400" s="199">
        <f>+D$11+D$12*F400+D$13*F400^2</f>
        <v>-2.6628654669495457E-2</v>
      </c>
      <c r="Q400" s="200">
        <f>+C400-15018.5</f>
        <v>39487.743499999997</v>
      </c>
      <c r="S400" s="132">
        <f>+(P400-G400)^2</f>
        <v>2.4777740308574305E-6</v>
      </c>
      <c r="T400" s="7">
        <v>1</v>
      </c>
      <c r="U400" s="43">
        <f>+T400*S400</f>
        <v>2.4777740308574305E-6</v>
      </c>
      <c r="V400" s="132">
        <f>+G400-P400</f>
        <v>1.5740946702334745E-3</v>
      </c>
    </row>
    <row r="401" spans="1:22" ht="12.95" customHeight="1">
      <c r="A401" s="96" t="s">
        <v>360</v>
      </c>
      <c r="B401" s="95" t="s">
        <v>292</v>
      </c>
      <c r="C401" s="96">
        <v>54508.290300000001</v>
      </c>
      <c r="D401" s="96">
        <v>4.0000000000000002E-4</v>
      </c>
      <c r="E401" s="41">
        <f>+(C401-C$7)/C$8</f>
        <v>41877.922819518644</v>
      </c>
      <c r="F401" s="132">
        <f>ROUND(2*E401,0)/2</f>
        <v>41878</v>
      </c>
      <c r="G401" s="132">
        <f>+C401-(C$7+F401*C$8)</f>
        <v>-2.6345439997385256E-2</v>
      </c>
      <c r="K401" s="43">
        <f>G401</f>
        <v>-2.6345439997385256E-2</v>
      </c>
      <c r="O401" s="132">
        <f ca="1">+C$11+C$12*F401</f>
        <v>-2.2634145072161271E-2</v>
      </c>
      <c r="P401" s="199">
        <f>+D$11+D$12*F401+D$13*F401^2</f>
        <v>-2.6632815610316857E-2</v>
      </c>
      <c r="Q401" s="200">
        <f>+C401-15018.5</f>
        <v>39489.790300000001</v>
      </c>
      <c r="R401" s="178"/>
      <c r="S401" s="132">
        <f>+(P401-G401)^2</f>
        <v>8.2584742907813211E-8</v>
      </c>
      <c r="T401" s="7">
        <v>1</v>
      </c>
      <c r="U401" s="43">
        <f>+T401*S401</f>
        <v>8.2584742907813211E-8</v>
      </c>
      <c r="V401" s="132">
        <f>+G401-P401</f>
        <v>2.8737561293160074E-4</v>
      </c>
    </row>
    <row r="402" spans="1:22" ht="12.95" customHeight="1">
      <c r="A402" s="36" t="s">
        <v>476</v>
      </c>
      <c r="B402" s="94" t="s">
        <v>292</v>
      </c>
      <c r="C402" s="36">
        <v>54509.314570000002</v>
      </c>
      <c r="D402" s="36">
        <v>1E-4</v>
      </c>
      <c r="E402" s="41">
        <f>+(C402-C$7)/C$8</f>
        <v>41880.923477380078</v>
      </c>
      <c r="F402" s="132">
        <f>ROUND(2*E402,0)/2</f>
        <v>41881</v>
      </c>
      <c r="G402" s="132">
        <f>+C402-(C$7+F402*C$8)</f>
        <v>-2.612087999295909E-2</v>
      </c>
      <c r="K402" s="43">
        <f>G402</f>
        <v>-2.612087999295909E-2</v>
      </c>
      <c r="O402" s="132">
        <f ca="1">+C$11+C$12*F402</f>
        <v>-2.2638893156875214E-2</v>
      </c>
      <c r="P402" s="199">
        <f>+D$11+D$12*F402+D$13*F402^2</f>
        <v>-2.6634895906593237E-2</v>
      </c>
      <c r="Q402" s="200">
        <f>+C402-15018.5</f>
        <v>39490.814570000002</v>
      </c>
      <c r="S402" s="132">
        <f>+(P402-G402)^2</f>
        <v>2.6421235946914697E-7</v>
      </c>
      <c r="T402" s="7">
        <v>1</v>
      </c>
      <c r="U402" s="43">
        <f>+T402*S402</f>
        <v>2.6421235946914697E-7</v>
      </c>
      <c r="V402" s="132">
        <f>+G402-P402</f>
        <v>5.1401591363414711E-4</v>
      </c>
    </row>
    <row r="403" spans="1:22" ht="12.95" customHeight="1">
      <c r="A403" s="174" t="s">
        <v>1418</v>
      </c>
      <c r="B403" s="174" t="s">
        <v>1230</v>
      </c>
      <c r="C403" s="162">
        <v>54509.314599999998</v>
      </c>
      <c r="D403" s="162" t="s">
        <v>445</v>
      </c>
      <c r="E403" s="41">
        <f>+(C403-C$7)/C$8</f>
        <v>41880.923565266792</v>
      </c>
      <c r="F403" s="132">
        <f>ROUND(2*E403,0)/2</f>
        <v>41881</v>
      </c>
      <c r="G403" s="132">
        <f>+C403-(C$7+F403*C$8)</f>
        <v>-2.6090879997354932E-2</v>
      </c>
      <c r="K403" s="43">
        <f>G403</f>
        <v>-2.6090879997354932E-2</v>
      </c>
      <c r="L403" s="132"/>
      <c r="O403" s="132">
        <f ca="1">+C$11+C$12*F403</f>
        <v>-2.2638893156875214E-2</v>
      </c>
      <c r="P403" s="199">
        <f>+D$11+D$12*F403+D$13*F403^2</f>
        <v>-2.6634895906593237E-2</v>
      </c>
      <c r="Q403" s="200">
        <f>+C403-15018.5</f>
        <v>39490.814599999998</v>
      </c>
      <c r="S403" s="132">
        <f>+(P403-G403)^2</f>
        <v>2.959533095043792E-7</v>
      </c>
      <c r="T403" s="7">
        <v>1</v>
      </c>
      <c r="U403" s="43">
        <f>+T403*S403</f>
        <v>2.959533095043792E-7</v>
      </c>
      <c r="V403" s="132">
        <f>+G403-P403</f>
        <v>5.4401590923830456E-4</v>
      </c>
    </row>
    <row r="404" spans="1:22" ht="12.95" customHeight="1">
      <c r="A404" s="36" t="s">
        <v>476</v>
      </c>
      <c r="B404" s="94" t="s">
        <v>292</v>
      </c>
      <c r="C404" s="36">
        <v>54509.31467</v>
      </c>
      <c r="D404" s="36">
        <v>1E-4</v>
      </c>
      <c r="E404" s="41">
        <f>+(C404-C$7)/C$8</f>
        <v>41880.923770335823</v>
      </c>
      <c r="F404" s="132">
        <f>ROUND(2*E404,0)/2</f>
        <v>41881</v>
      </c>
      <c r="G404" s="132">
        <f>+C404-(C$7+F404*C$8)</f>
        <v>-2.6020879995485302E-2</v>
      </c>
      <c r="K404" s="43">
        <f>G404</f>
        <v>-2.6020879995485302E-2</v>
      </c>
      <c r="O404" s="132">
        <f ca="1">+C$11+C$12*F404</f>
        <v>-2.2638893156875214E-2</v>
      </c>
      <c r="P404" s="199">
        <f>+D$11+D$12*F404+D$13*F404^2</f>
        <v>-2.6634895906593237E-2</v>
      </c>
      <c r="Q404" s="200">
        <f>+C404-15018.5</f>
        <v>39490.81467</v>
      </c>
      <c r="S404" s="132">
        <f>+(P404-G404)^2</f>
        <v>3.7701553909370708E-7</v>
      </c>
      <c r="T404" s="7">
        <v>1</v>
      </c>
      <c r="U404" s="43">
        <f>+T404*S404</f>
        <v>3.7701553909370708E-7</v>
      </c>
      <c r="V404" s="132">
        <f>+G404-P404</f>
        <v>6.1401591110793463E-4</v>
      </c>
    </row>
    <row r="405" spans="1:22" ht="12.95" customHeight="1">
      <c r="A405" s="36" t="s">
        <v>476</v>
      </c>
      <c r="B405" s="94" t="s">
        <v>292</v>
      </c>
      <c r="C405" s="36">
        <v>54509.31467</v>
      </c>
      <c r="D405" s="36">
        <v>2.0000000000000001E-4</v>
      </c>
      <c r="E405" s="41">
        <f>+(C405-C$7)/C$8</f>
        <v>41880.923770335823</v>
      </c>
      <c r="F405" s="132">
        <f>ROUND(2*E405,0)/2</f>
        <v>41881</v>
      </c>
      <c r="G405" s="132">
        <f>+C405-(C$7+F405*C$8)</f>
        <v>-2.6020879995485302E-2</v>
      </c>
      <c r="K405" s="43">
        <f>G405</f>
        <v>-2.6020879995485302E-2</v>
      </c>
      <c r="O405" s="132">
        <f ca="1">+C$11+C$12*F405</f>
        <v>-2.2638893156875214E-2</v>
      </c>
      <c r="P405" s="199">
        <f>+D$11+D$12*F405+D$13*F405^2</f>
        <v>-2.6634895906593237E-2</v>
      </c>
      <c r="Q405" s="200">
        <f>+C405-15018.5</f>
        <v>39490.81467</v>
      </c>
      <c r="S405" s="132">
        <f>+(P405-G405)^2</f>
        <v>3.7701553909370708E-7</v>
      </c>
      <c r="T405" s="7">
        <v>1</v>
      </c>
      <c r="U405" s="43">
        <f>+T405*S405</f>
        <v>3.7701553909370708E-7</v>
      </c>
      <c r="V405" s="132">
        <f>+G405-P405</f>
        <v>6.1401591110793463E-4</v>
      </c>
    </row>
    <row r="406" spans="1:22" ht="12.95" customHeight="1">
      <c r="A406" s="174" t="s">
        <v>1418</v>
      </c>
      <c r="B406" s="174" t="s">
        <v>1230</v>
      </c>
      <c r="C406" s="162">
        <v>54509.314700000003</v>
      </c>
      <c r="D406" s="162" t="s">
        <v>292</v>
      </c>
      <c r="E406" s="41">
        <f>+(C406-C$7)/C$8</f>
        <v>41880.923858222559</v>
      </c>
      <c r="F406" s="132">
        <f>ROUND(2*E406,0)/2</f>
        <v>41881</v>
      </c>
      <c r="G406" s="132">
        <f>+C406-(C$7+F406*C$8)</f>
        <v>-2.5990879992605187E-2</v>
      </c>
      <c r="K406" s="43">
        <f>G406</f>
        <v>-2.5990879992605187E-2</v>
      </c>
      <c r="M406" s="132"/>
      <c r="O406" s="132">
        <f ca="1">+C$11+C$12*F406</f>
        <v>-2.2638893156875214E-2</v>
      </c>
      <c r="P406" s="199">
        <f>+D$11+D$12*F406+D$13*F406^2</f>
        <v>-2.6634895906593237E-2</v>
      </c>
      <c r="Q406" s="200">
        <f>+C406-15018.5</f>
        <v>39490.814700000003</v>
      </c>
      <c r="S406" s="132">
        <f>+(P406-G406)^2</f>
        <v>4.1475649746986303E-7</v>
      </c>
      <c r="T406" s="7">
        <v>1</v>
      </c>
      <c r="U406" s="43">
        <f>+T406*S406</f>
        <v>4.1475649746986303E-7</v>
      </c>
      <c r="V406" s="132">
        <f>+G406-P406</f>
        <v>6.4401591398804969E-4</v>
      </c>
    </row>
    <row r="407" spans="1:22" ht="12.95" customHeight="1">
      <c r="A407" s="174" t="s">
        <v>1418</v>
      </c>
      <c r="B407" s="174" t="s">
        <v>1230</v>
      </c>
      <c r="C407" s="162">
        <v>54509.314700000003</v>
      </c>
      <c r="D407" s="162" t="s">
        <v>420</v>
      </c>
      <c r="E407" s="41">
        <f>+(C407-C$7)/C$8</f>
        <v>41880.923858222559</v>
      </c>
      <c r="F407" s="132">
        <f>ROUND(2*E407,0)/2</f>
        <v>41881</v>
      </c>
      <c r="G407" s="132">
        <f>+C407-(C$7+F407*C$8)</f>
        <v>-2.5990879992605187E-2</v>
      </c>
      <c r="K407" s="43">
        <f>G407</f>
        <v>-2.5990879992605187E-2</v>
      </c>
      <c r="L407" s="132"/>
      <c r="O407" s="132">
        <f ca="1">+C$11+C$12*F407</f>
        <v>-2.2638893156875214E-2</v>
      </c>
      <c r="P407" s="199">
        <f>+D$11+D$12*F407+D$13*F407^2</f>
        <v>-2.6634895906593237E-2</v>
      </c>
      <c r="Q407" s="200">
        <f>+C407-15018.5</f>
        <v>39490.814700000003</v>
      </c>
      <c r="S407" s="132">
        <f>+(P407-G407)^2</f>
        <v>4.1475649746986303E-7</v>
      </c>
      <c r="T407" s="7">
        <v>1</v>
      </c>
      <c r="U407" s="43">
        <f>+T407*S407</f>
        <v>4.1475649746986303E-7</v>
      </c>
      <c r="V407" s="132">
        <f>+G407-P407</f>
        <v>6.4401591398804969E-4</v>
      </c>
    </row>
    <row r="408" spans="1:22" ht="12.95" customHeight="1">
      <c r="A408" s="41" t="s">
        <v>478</v>
      </c>
      <c r="B408" s="94" t="s">
        <v>288</v>
      </c>
      <c r="C408" s="36">
        <v>54708.833500000001</v>
      </c>
      <c r="D408" s="36">
        <v>2.0000000000000001E-4</v>
      </c>
      <c r="E408" s="41">
        <f>+(C408-C$7)/C$8</f>
        <v>42465.425655330306</v>
      </c>
      <c r="F408" s="132">
        <f>ROUND(2*E408,0)/2</f>
        <v>42465.5</v>
      </c>
      <c r="G408" s="132">
        <f>+C408-(C$7+F408*C$8)</f>
        <v>-2.5377439997100737E-2</v>
      </c>
      <c r="K408" s="43">
        <f>G408</f>
        <v>-2.5377439997100737E-2</v>
      </c>
      <c r="N408" s="132"/>
      <c r="O408" s="132">
        <f ca="1">+C$11+C$12*F408</f>
        <v>-2.3563978328643403E-2</v>
      </c>
      <c r="P408" s="199">
        <f>+D$11+D$12*F408+D$13*F408^2</f>
        <v>-2.7037992274122818E-2</v>
      </c>
      <c r="Q408" s="200">
        <f>+C408-15018.5</f>
        <v>39690.333500000001</v>
      </c>
      <c r="R408" s="132"/>
      <c r="S408" s="132">
        <f>+(P408-G408)^2</f>
        <v>2.7574338647232197E-6</v>
      </c>
      <c r="T408" s="7">
        <v>1</v>
      </c>
      <c r="U408" s="43">
        <f>+T408*S408</f>
        <v>2.7574338647232197E-6</v>
      </c>
      <c r="V408" s="132">
        <f>+G408-P408</f>
        <v>1.6605522770220815E-3</v>
      </c>
    </row>
    <row r="409" spans="1:22" ht="12.95" customHeight="1">
      <c r="A409" s="41" t="s">
        <v>479</v>
      </c>
      <c r="B409" s="94" t="s">
        <v>292</v>
      </c>
      <c r="C409" s="36">
        <v>54781.710899999998</v>
      </c>
      <c r="D409" s="36">
        <v>1E-4</v>
      </c>
      <c r="E409" s="41">
        <f>+(C409-C$7)/C$8</f>
        <v>42678.924189145357</v>
      </c>
      <c r="F409" s="132">
        <f>ROUND(2*E409,0)/2</f>
        <v>42679</v>
      </c>
      <c r="G409" s="132">
        <f>+C409-(C$7+F409*C$8)</f>
        <v>-2.5877920001221355E-2</v>
      </c>
      <c r="K409" s="43">
        <f>G409</f>
        <v>-2.5877920001221355E-2</v>
      </c>
      <c r="N409" s="132"/>
      <c r="O409" s="132">
        <f ca="1">+C$11+C$12*F409</f>
        <v>-2.3901883690786274E-2</v>
      </c>
      <c r="P409" s="199">
        <f>+D$11+D$12*F409+D$13*F409^2</f>
        <v>-2.718413226011886E-2</v>
      </c>
      <c r="Q409" s="200">
        <f>+C409-15018.5</f>
        <v>39763.210899999998</v>
      </c>
      <c r="R409" s="132"/>
      <c r="S409" s="132">
        <f>+(P409-G409)^2</f>
        <v>1.706190465294123E-6</v>
      </c>
      <c r="T409" s="7">
        <v>1</v>
      </c>
      <c r="U409" s="43">
        <f>+T409*S409</f>
        <v>1.706190465294123E-6</v>
      </c>
      <c r="V409" s="132">
        <f>+G409-P409</f>
        <v>1.3062122588975052E-3</v>
      </c>
    </row>
    <row r="410" spans="1:22" ht="12.95" customHeight="1">
      <c r="A410" s="41" t="s">
        <v>479</v>
      </c>
      <c r="B410" s="94" t="s">
        <v>292</v>
      </c>
      <c r="C410" s="36">
        <v>54797.753799999999</v>
      </c>
      <c r="D410" s="36">
        <v>1E-4</v>
      </c>
      <c r="E410" s="41">
        <f>+(C410-C$7)/C$8</f>
        <v>42725.922787176321</v>
      </c>
      <c r="F410" s="132">
        <f>ROUND(2*E410,0)/2</f>
        <v>42726</v>
      </c>
      <c r="G410" s="132">
        <f>+C410-(C$7+F410*C$8)</f>
        <v>-2.6356479997048154E-2</v>
      </c>
      <c r="K410" s="43">
        <f>G410</f>
        <v>-2.6356479997048154E-2</v>
      </c>
      <c r="N410" s="132"/>
      <c r="O410" s="132">
        <f ca="1">+C$11+C$12*F410</f>
        <v>-2.397627035130484E-2</v>
      </c>
      <c r="P410" s="199">
        <f>+D$11+D$12*F410+D$13*F410^2</f>
        <v>-2.7216224628464028E-2</v>
      </c>
      <c r="Q410" s="200">
        <f>+C410-15018.5</f>
        <v>39779.253799999999</v>
      </c>
      <c r="R410" s="132"/>
      <c r="S410" s="132">
        <f>+(P410-G410)^2</f>
        <v>7.3916083124841629E-7</v>
      </c>
      <c r="T410" s="7">
        <v>1</v>
      </c>
      <c r="U410" s="43">
        <f>+T410*S410</f>
        <v>7.3916083124841629E-7</v>
      </c>
      <c r="V410" s="132">
        <f>+G410-P410</f>
        <v>8.5974463141587354E-4</v>
      </c>
    </row>
    <row r="411" spans="1:22" ht="12.95" customHeight="1">
      <c r="A411" s="96" t="s">
        <v>360</v>
      </c>
      <c r="B411" s="95" t="s">
        <v>288</v>
      </c>
      <c r="C411" s="96">
        <v>54803.389000000003</v>
      </c>
      <c r="D411" s="96">
        <v>4.0000000000000002E-4</v>
      </c>
      <c r="E411" s="41">
        <f>+(C411-C$7)/C$8</f>
        <v>42742.431429605327</v>
      </c>
      <c r="F411" s="132">
        <f>ROUND(2*E411,0)/2</f>
        <v>42742.5</v>
      </c>
      <c r="G411" s="132">
        <f>+C411-(C$7+F411*C$8)</f>
        <v>-2.34063999960199E-2</v>
      </c>
      <c r="K411" s="43">
        <f>G411</f>
        <v>-2.34063999960199E-2</v>
      </c>
      <c r="O411" s="132">
        <f ca="1">+C$11+C$12*F411</f>
        <v>-2.4002384817231576E-2</v>
      </c>
      <c r="P411" s="199">
        <f>+D$11+D$12*F411+D$13*F411^2</f>
        <v>-2.7227484340823033E-2</v>
      </c>
      <c r="Q411" s="200">
        <f>+C411-15018.5</f>
        <v>39784.889000000003</v>
      </c>
      <c r="R411" s="178"/>
      <c r="S411" s="132">
        <f>+(P411-G411)^2</f>
        <v>1.4600685570099587E-5</v>
      </c>
      <c r="T411" s="7">
        <v>1</v>
      </c>
      <c r="U411" s="43">
        <f>+T411*S411</f>
        <v>1.4600685570099587E-5</v>
      </c>
      <c r="V411" s="132">
        <f>+G411-P411</f>
        <v>3.8210843448031329E-3</v>
      </c>
    </row>
    <row r="412" spans="1:22" ht="12.95" customHeight="1">
      <c r="A412" s="219" t="s">
        <v>1064</v>
      </c>
      <c r="B412" s="219" t="s">
        <v>292</v>
      </c>
      <c r="C412" s="242">
        <v>54824.037799999998</v>
      </c>
      <c r="D412" s="242" t="s">
        <v>485</v>
      </c>
      <c r="E412" s="41">
        <f>+(C412-C$7)/C$8</f>
        <v>42802.923276529604</v>
      </c>
      <c r="F412" s="132">
        <f>ROUND(2*E412,0)/2</f>
        <v>42803</v>
      </c>
      <c r="G412" s="132">
        <f>+C412-(C$7+F412*C$8)</f>
        <v>-2.6189439995505381E-2</v>
      </c>
      <c r="K412" s="43">
        <f>G412</f>
        <v>-2.6189439995505381E-2</v>
      </c>
      <c r="L412" s="132"/>
      <c r="O412" s="132">
        <f ca="1">+C$11+C$12*F412</f>
        <v>-2.409813785896292E-2</v>
      </c>
      <c r="P412" s="199">
        <f>+D$11+D$12*F412+D$13*F412^2</f>
        <v>-2.7268739908185714E-2</v>
      </c>
      <c r="Q412" s="200">
        <f>+C412-15018.5</f>
        <v>39805.537799999998</v>
      </c>
      <c r="S412" s="132">
        <f>+(P412-G412)^2</f>
        <v>1.1648883015117742E-6</v>
      </c>
      <c r="T412" s="7">
        <v>1</v>
      </c>
      <c r="U412" s="43">
        <f>+T412*S412</f>
        <v>1.1648883015117742E-6</v>
      </c>
      <c r="V412" s="132">
        <f>+G412-P412</f>
        <v>1.0792999126803329E-3</v>
      </c>
    </row>
    <row r="413" spans="1:22" ht="12.95" customHeight="1">
      <c r="A413" s="36" t="s">
        <v>356</v>
      </c>
      <c r="B413" s="94" t="s">
        <v>288</v>
      </c>
      <c r="C413" s="36">
        <v>54829.673900000002</v>
      </c>
      <c r="D413" s="36">
        <v>5.0000000000000001E-4</v>
      </c>
      <c r="E413" s="41">
        <f>+(C413-C$7)/C$8</f>
        <v>42819.434555560358</v>
      </c>
      <c r="F413" s="132">
        <f>ROUND(2*E413,0)/2</f>
        <v>42819.5</v>
      </c>
      <c r="G413" s="132">
        <f>+C413-(C$7+F413*C$8)</f>
        <v>-2.2339359995385166E-2</v>
      </c>
      <c r="K413" s="43">
        <f>G413</f>
        <v>-2.2339359995385166E-2</v>
      </c>
      <c r="O413" s="132">
        <f ca="1">+C$11+C$12*F413</f>
        <v>-2.4124252324889656E-2</v>
      </c>
      <c r="P413" s="199">
        <f>+D$11+D$12*F413+D$13*F413^2</f>
        <v>-2.7279983232569985E-2</v>
      </c>
      <c r="Q413" s="200">
        <f>+C413-15018.5</f>
        <v>39811.173900000002</v>
      </c>
      <c r="R413" s="178"/>
      <c r="S413" s="132">
        <f>+(P413-G413)^2</f>
        <v>2.4409757971810594E-5</v>
      </c>
      <c r="T413" s="7">
        <v>1</v>
      </c>
      <c r="U413" s="43">
        <f>+T413*S413</f>
        <v>2.4409757971810594E-5</v>
      </c>
      <c r="V413" s="132">
        <f>+G413-P413</f>
        <v>4.9406232371848186E-3</v>
      </c>
    </row>
    <row r="414" spans="1:22" ht="12.95" customHeight="1">
      <c r="A414" s="41" t="s">
        <v>479</v>
      </c>
      <c r="B414" s="94" t="s">
        <v>288</v>
      </c>
      <c r="C414" s="36">
        <v>54830.353799999997</v>
      </c>
      <c r="D414" s="36">
        <v>1E-4</v>
      </c>
      <c r="E414" s="41">
        <f>+(C414-C$7)/C$8</f>
        <v>42821.426361705198</v>
      </c>
      <c r="F414" s="132">
        <f>ROUND(2*E414,0)/2</f>
        <v>42821.5</v>
      </c>
      <c r="G414" s="132">
        <f>+C414-(C$7+F414*C$8)</f>
        <v>-2.513632000045618E-2</v>
      </c>
      <c r="K414" s="43">
        <f>G414</f>
        <v>-2.513632000045618E-2</v>
      </c>
      <c r="N414" s="132"/>
      <c r="O414" s="132">
        <f ca="1">+C$11+C$12*F414</f>
        <v>-2.4127417714698965E-2</v>
      </c>
      <c r="P414" s="199">
        <f>+D$11+D$12*F414+D$13*F414^2</f>
        <v>-2.7281345821139558E-2</v>
      </c>
      <c r="Q414" s="200">
        <f>+C414-15018.5</f>
        <v>39811.853799999997</v>
      </c>
      <c r="R414" s="132"/>
      <c r="S414" s="132">
        <f>+(P414-G414)^2</f>
        <v>4.6011357713983962E-6</v>
      </c>
      <c r="T414" s="7">
        <v>1</v>
      </c>
      <c r="U414" s="43">
        <f>+T414*S414</f>
        <v>4.6011357713983962E-6</v>
      </c>
      <c r="V414" s="132">
        <f>+G414-P414</f>
        <v>2.1450258206833772E-3</v>
      </c>
    </row>
    <row r="415" spans="1:22" ht="12.95" customHeight="1">
      <c r="A415" s="212" t="s">
        <v>461</v>
      </c>
      <c r="B415" s="95" t="s">
        <v>288</v>
      </c>
      <c r="C415" s="96">
        <v>55094.554300000003</v>
      </c>
      <c r="D415" s="96">
        <v>1E-4</v>
      </c>
      <c r="E415" s="41">
        <f>+(C415-C$7)/C$8</f>
        <v>43595.416918218019</v>
      </c>
      <c r="F415" s="132">
        <f>ROUND(2*E415,0)/2</f>
        <v>43595.5</v>
      </c>
      <c r="G415" s="132">
        <f>+C415-(C$7+F415*C$8)</f>
        <v>-2.835983999830205E-2</v>
      </c>
      <c r="K415" s="43">
        <f>G415</f>
        <v>-2.835983999830205E-2</v>
      </c>
      <c r="O415" s="132">
        <f ca="1">+C$11+C$12*F415</f>
        <v>-2.5352423570898397E-2</v>
      </c>
      <c r="P415" s="199">
        <f>+D$11+D$12*F415+D$13*F415^2</f>
        <v>-2.780479392147869E-2</v>
      </c>
      <c r="Q415" s="200">
        <f>+C415-15018.5</f>
        <v>40076.054300000003</v>
      </c>
      <c r="S415" s="132">
        <f>+(P415-G415)^2</f>
        <v>3.0807614739700343E-7</v>
      </c>
      <c r="T415" s="7">
        <v>1</v>
      </c>
      <c r="U415" s="43">
        <f>+T415*S415</f>
        <v>3.0807614739700343E-7</v>
      </c>
      <c r="V415" s="132">
        <f>+G415-P415</f>
        <v>-5.5504607682336018E-4</v>
      </c>
    </row>
    <row r="416" spans="1:22" ht="12.95" customHeight="1">
      <c r="A416" s="212" t="s">
        <v>461</v>
      </c>
      <c r="B416" s="95" t="s">
        <v>292</v>
      </c>
      <c r="C416" s="96">
        <v>55101.555200000003</v>
      </c>
      <c r="D416" s="96">
        <v>1E-4</v>
      </c>
      <c r="E416" s="41">
        <f>+(C416-C$7)/C$8</f>
        <v>43615.926457325972</v>
      </c>
      <c r="F416" s="132">
        <f>ROUND(2*E416,0)/2</f>
        <v>43616</v>
      </c>
      <c r="G416" s="132">
        <f>+C416-(C$7+F416*C$8)</f>
        <v>-2.5103679996391293E-2</v>
      </c>
      <c r="K416" s="43">
        <f>G416</f>
        <v>-2.5103679996391293E-2</v>
      </c>
      <c r="O416" s="132">
        <f ca="1">+C$11+C$12*F416</f>
        <v>-2.5384868816443737E-2</v>
      </c>
      <c r="P416" s="199">
        <f>+D$11+D$12*F416+D$13*F416^2</f>
        <v>-2.7818552813646435E-2</v>
      </c>
      <c r="Q416" s="200">
        <f>+C416-15018.5</f>
        <v>40083.055200000003</v>
      </c>
      <c r="S416" s="132">
        <f>+(P416-G416)^2</f>
        <v>7.3705344138708729E-6</v>
      </c>
      <c r="T416" s="7">
        <v>1</v>
      </c>
      <c r="U416" s="43">
        <f>+T416*S416</f>
        <v>7.3705344138708729E-6</v>
      </c>
      <c r="V416" s="132">
        <f>+G416-P416</f>
        <v>2.7148728172551422E-3</v>
      </c>
    </row>
    <row r="417" spans="1:22" ht="12.95" customHeight="1">
      <c r="A417" s="41" t="s">
        <v>480</v>
      </c>
      <c r="B417" s="94" t="s">
        <v>292</v>
      </c>
      <c r="C417" s="36">
        <v>55116.7448</v>
      </c>
      <c r="D417" s="36">
        <v>1E-4</v>
      </c>
      <c r="E417" s="41">
        <f>+(C417-C$7)/C$8</f>
        <v>43660.425263941419</v>
      </c>
      <c r="F417" s="132">
        <f>ROUND(2*E417,0)/2</f>
        <v>43660.5</v>
      </c>
      <c r="G417" s="132">
        <f>+C417-(C$7+F417*C$8)</f>
        <v>-2.5511039995762985E-2</v>
      </c>
      <c r="K417" s="43">
        <f>G417</f>
        <v>-2.5511039995762985E-2</v>
      </c>
      <c r="N417" s="132"/>
      <c r="O417" s="132">
        <f ca="1">+C$11+C$12*F417</f>
        <v>-2.5455298739700677E-2</v>
      </c>
      <c r="P417" s="199">
        <f>+D$11+D$12*F417+D$13*F417^2</f>
        <v>-2.7848401022186837E-2</v>
      </c>
      <c r="Q417" s="200">
        <f>+C417-15018.5</f>
        <v>40098.2448</v>
      </c>
      <c r="R417" s="132"/>
      <c r="S417" s="132">
        <f>+(P417-G417)^2</f>
        <v>5.4632565678451639E-6</v>
      </c>
      <c r="T417" s="7">
        <v>1</v>
      </c>
      <c r="U417" s="43">
        <f>+T417*S417</f>
        <v>5.4632565678451639E-6</v>
      </c>
      <c r="V417" s="132">
        <f>+G417-P417</f>
        <v>2.3373610264238523E-3</v>
      </c>
    </row>
    <row r="418" spans="1:22" ht="12.95" customHeight="1">
      <c r="A418" s="41" t="s">
        <v>480</v>
      </c>
      <c r="B418" s="94" t="s">
        <v>292</v>
      </c>
      <c r="C418" s="36">
        <v>55116.9156</v>
      </c>
      <c r="D418" s="36">
        <v>1E-4</v>
      </c>
      <c r="E418" s="41">
        <f>+(C418-C$7)/C$8</f>
        <v>43660.925632362574</v>
      </c>
      <c r="F418" s="132">
        <f>ROUND(2*E418,0)/2</f>
        <v>43661</v>
      </c>
      <c r="G418" s="132">
        <f>+C418-(C$7+F418*C$8)</f>
        <v>-2.5385280001501087E-2</v>
      </c>
      <c r="K418" s="43">
        <f>G418</f>
        <v>-2.5385280001501087E-2</v>
      </c>
      <c r="N418" s="132"/>
      <c r="O418" s="132">
        <f ca="1">+C$11+C$12*F418</f>
        <v>-2.5456090087153008E-2</v>
      </c>
      <c r="P418" s="199">
        <f>+D$11+D$12*F418+D$13*F418^2</f>
        <v>-2.7848736250204571E-2</v>
      </c>
      <c r="Q418" s="200">
        <f>+C418-15018.5</f>
        <v>40098.4156</v>
      </c>
      <c r="R418" s="132"/>
      <c r="S418" s="132">
        <f>+(P418-G418)^2</f>
        <v>6.0686166892762425E-6</v>
      </c>
      <c r="T418" s="7">
        <v>1</v>
      </c>
      <c r="U418" s="43">
        <f>+T418*S418</f>
        <v>6.0686166892762425E-6</v>
      </c>
      <c r="V418" s="132">
        <f>+G418-P418</f>
        <v>2.4634562487034842E-3</v>
      </c>
    </row>
    <row r="419" spans="1:22" ht="12.95" customHeight="1">
      <c r="A419" s="219" t="s">
        <v>1081</v>
      </c>
      <c r="B419" s="219" t="s">
        <v>288</v>
      </c>
      <c r="C419" s="242">
        <v>55142.0049</v>
      </c>
      <c r="D419" s="242" t="s">
        <v>485</v>
      </c>
      <c r="E419" s="41">
        <f>+(C419-C$7)/C$8</f>
        <v>43734.426179369548</v>
      </c>
      <c r="F419" s="132">
        <f>ROUND(2*E419,0)/2</f>
        <v>43734.5</v>
      </c>
      <c r="G419" s="132">
        <f>+C419-(C$7+F419*C$8)</f>
        <v>-2.5198559997079428E-2</v>
      </c>
      <c r="K419" s="43">
        <f>G419</f>
        <v>-2.5198559997079428E-2</v>
      </c>
      <c r="M419" s="132"/>
      <c r="O419" s="132">
        <f ca="1">+C$11+C$12*F419</f>
        <v>-2.5572418162644814E-2</v>
      </c>
      <c r="P419" s="199">
        <f>+D$11+D$12*F419+D$13*F419^2</f>
        <v>-2.7897979690418778E-2</v>
      </c>
      <c r="Q419" s="200">
        <f>+C419-15018.5</f>
        <v>40123.5049</v>
      </c>
      <c r="S419" s="132">
        <f>+(P419-G419)^2</f>
        <v>7.2868666807883064E-6</v>
      </c>
      <c r="T419" s="7">
        <v>1</v>
      </c>
      <c r="U419" s="43">
        <f>+T419*S419</f>
        <v>7.2868666807883064E-6</v>
      </c>
      <c r="V419" s="132">
        <f>+G419-P419</f>
        <v>2.6994196933393493E-3</v>
      </c>
    </row>
    <row r="420" spans="1:22" ht="12.95" customHeight="1">
      <c r="A420" s="219" t="s">
        <v>1081</v>
      </c>
      <c r="B420" s="219" t="s">
        <v>292</v>
      </c>
      <c r="C420" s="242">
        <v>55142.1754</v>
      </c>
      <c r="D420" s="242" t="s">
        <v>485</v>
      </c>
      <c r="E420" s="41">
        <f>+(C420-C$7)/C$8</f>
        <v>43734.925668923446</v>
      </c>
      <c r="F420" s="132">
        <f>ROUND(2*E420,0)/2</f>
        <v>43735</v>
      </c>
      <c r="G420" s="132">
        <f>+C420-(C$7+F420*C$8)</f>
        <v>-2.5372799995238893E-2</v>
      </c>
      <c r="K420" s="43">
        <f>G420</f>
        <v>-2.5372799995238893E-2</v>
      </c>
      <c r="L420" s="132"/>
      <c r="O420" s="132">
        <f ca="1">+C$11+C$12*F420</f>
        <v>-2.5573209510097131E-2</v>
      </c>
      <c r="P420" s="199">
        <f>+D$11+D$12*F420+D$13*F420^2</f>
        <v>-2.7898314441179475E-2</v>
      </c>
      <c r="Q420" s="200">
        <f>+C420-15018.5</f>
        <v>40123.6754</v>
      </c>
      <c r="S420" s="132">
        <f>+(P420-G420)^2</f>
        <v>6.3782232166545681E-6</v>
      </c>
      <c r="T420" s="7">
        <v>1</v>
      </c>
      <c r="U420" s="43">
        <f>+T420*S420</f>
        <v>6.3782232166545681E-6</v>
      </c>
      <c r="V420" s="132">
        <f>+G420-P420</f>
        <v>2.5255144459405826E-3</v>
      </c>
    </row>
    <row r="421" spans="1:22" ht="12.95" customHeight="1">
      <c r="A421" s="219" t="s">
        <v>1081</v>
      </c>
      <c r="B421" s="219" t="s">
        <v>288</v>
      </c>
      <c r="C421" s="242">
        <v>55142.345000000001</v>
      </c>
      <c r="D421" s="242" t="s">
        <v>485</v>
      </c>
      <c r="E421" s="41">
        <f>+(C421-C$7)/C$8</f>
        <v>43735.422521875604</v>
      </c>
      <c r="F421" s="132">
        <f>ROUND(2*E421,0)/2</f>
        <v>43735.5</v>
      </c>
      <c r="G421" s="132">
        <f>+C421-(C$7+F421*C$8)</f>
        <v>-2.6447039999766275E-2</v>
      </c>
      <c r="K421" s="43">
        <f>G421</f>
        <v>-2.6447039999766275E-2</v>
      </c>
      <c r="M421" s="132"/>
      <c r="O421" s="132">
        <f ca="1">+C$11+C$12*F421</f>
        <v>-2.5574000857549462E-2</v>
      </c>
      <c r="P421" s="199">
        <f>+D$11+D$12*F421+D$13*F421^2</f>
        <v>-2.7898649188715461E-2</v>
      </c>
      <c r="Q421" s="200">
        <f>+C421-15018.5</f>
        <v>40123.845000000001</v>
      </c>
      <c r="S421" s="132">
        <f>+(P421-G421)^2</f>
        <v>2.1071692374417129E-6</v>
      </c>
      <c r="T421" s="7">
        <v>1</v>
      </c>
      <c r="U421" s="43">
        <f>+T421*S421</f>
        <v>2.1071692374417129E-6</v>
      </c>
      <c r="V421" s="132">
        <f>+G421-P421</f>
        <v>1.4516091889491857E-3</v>
      </c>
    </row>
    <row r="422" spans="1:22" ht="12.95" customHeight="1">
      <c r="A422" s="127" t="s">
        <v>1471</v>
      </c>
      <c r="B422" s="276" t="s">
        <v>288</v>
      </c>
      <c r="C422" s="232">
        <v>55148.491599999834</v>
      </c>
      <c r="D422" s="232">
        <v>2.0000000000000001E-4</v>
      </c>
      <c r="E422" s="202">
        <f>+(C422-C$7)/C$8</f>
        <v>43753.429340010058</v>
      </c>
      <c r="F422" s="249">
        <f>ROUND(2*E422,0)/2</f>
        <v>43753.5</v>
      </c>
      <c r="G422" s="249">
        <f>+C422-(C$7+F422*C$8)</f>
        <v>-2.4119680165313184E-2</v>
      </c>
      <c r="H422" s="249"/>
      <c r="I422" s="249"/>
      <c r="J422" s="249"/>
      <c r="L422" s="249">
        <f>G422</f>
        <v>-2.4119680165313184E-2</v>
      </c>
      <c r="M422" s="249"/>
      <c r="N422" s="249"/>
      <c r="O422" s="249">
        <f ca="1">+C$11+C$12*F422</f>
        <v>-2.5602489365833175E-2</v>
      </c>
      <c r="P422" s="174">
        <f>+D$11+D$12*F422+D$13*F422^2</f>
        <v>-2.7910697952354221E-2</v>
      </c>
      <c r="Q422" s="250">
        <f>+C422-15018.5</f>
        <v>40129.991599999834</v>
      </c>
      <c r="R422" s="249"/>
      <c r="S422" s="249">
        <f>+(P422-G422)^2</f>
        <v>1.4371815861661523E-5</v>
      </c>
      <c r="T422" s="251">
        <v>1</v>
      </c>
      <c r="U422" s="249">
        <f>+T422*S422</f>
        <v>1.4371815861661523E-5</v>
      </c>
      <c r="V422" s="249">
        <f>+G422-P422</f>
        <v>3.7910177870410372E-3</v>
      </c>
    </row>
    <row r="423" spans="1:22" ht="12.95" customHeight="1">
      <c r="A423" s="127" t="s">
        <v>1471</v>
      </c>
      <c r="B423" s="276" t="s">
        <v>288</v>
      </c>
      <c r="C423" s="232">
        <v>55149.515199999791</v>
      </c>
      <c r="D423" s="232">
        <v>2.0000000000000001E-4</v>
      </c>
      <c r="E423" s="202">
        <f>+(C423-C$7)/C$8</f>
        <v>43756.428035067838</v>
      </c>
      <c r="F423" s="249">
        <f>ROUND(2*E423,0)/2</f>
        <v>43756.5</v>
      </c>
      <c r="G423" s="249">
        <f>+C423-(C$7+F423*C$8)</f>
        <v>-2.4565120205807034E-2</v>
      </c>
      <c r="H423" s="249"/>
      <c r="I423" s="249"/>
      <c r="J423" s="249"/>
      <c r="L423" s="249">
        <f>G423</f>
        <v>-2.4565120205807034E-2</v>
      </c>
      <c r="M423" s="249"/>
      <c r="N423" s="249"/>
      <c r="O423" s="249">
        <f ca="1">+C$11+C$12*F423</f>
        <v>-2.5607237450547118E-2</v>
      </c>
      <c r="P423" s="174">
        <f>+D$11+D$12*F423+D$13*F423^2</f>
        <v>-2.7912705673313932E-2</v>
      </c>
      <c r="Q423" s="250">
        <f>+C423-15018.5</f>
        <v>40131.015199999791</v>
      </c>
      <c r="R423" s="249"/>
      <c r="S423" s="249">
        <f>+(P423-G423)^2</f>
        <v>1.1206328462263377E-5</v>
      </c>
      <c r="T423" s="251">
        <v>1</v>
      </c>
      <c r="U423" s="249">
        <f>+T423*S423</f>
        <v>1.1206328462263377E-5</v>
      </c>
      <c r="V423" s="249">
        <f>+G423-P423</f>
        <v>3.3475854675068979E-3</v>
      </c>
    </row>
    <row r="424" spans="1:22" ht="12.95" customHeight="1">
      <c r="A424" s="127" t="s">
        <v>1471</v>
      </c>
      <c r="B424" s="276" t="s">
        <v>288</v>
      </c>
      <c r="C424" s="232">
        <v>55150.539100000169</v>
      </c>
      <c r="D424" s="232">
        <v>2.9999999999999997E-4</v>
      </c>
      <c r="E424" s="202">
        <f>+(C424-C$7)/C$8</f>
        <v>43759.427608994105</v>
      </c>
      <c r="F424" s="249">
        <f>ROUND(2*E424,0)/2</f>
        <v>43759.5</v>
      </c>
      <c r="G424" s="249">
        <f>+C424-(C$7+F424*C$8)</f>
        <v>-2.4710559824598022E-2</v>
      </c>
      <c r="H424" s="249"/>
      <c r="I424" s="249"/>
      <c r="J424" s="249"/>
      <c r="L424" s="249">
        <f>G424</f>
        <v>-2.4710559824598022E-2</v>
      </c>
      <c r="M424" s="249"/>
      <c r="N424" s="249"/>
      <c r="O424" s="249">
        <f ca="1">+C$11+C$12*F424</f>
        <v>-2.5611985535261075E-2</v>
      </c>
      <c r="P424" s="174">
        <f>+D$11+D$12*F424+D$13*F424^2</f>
        <v>-2.7914713278184077E-2</v>
      </c>
      <c r="Q424" s="250">
        <f>+C424-15018.5</f>
        <v>40132.039100000169</v>
      </c>
      <c r="R424" s="249"/>
      <c r="S424" s="249">
        <f>+(P424-G424)^2</f>
        <v>1.0266599354127446E-5</v>
      </c>
      <c r="T424" s="251">
        <v>1</v>
      </c>
      <c r="U424" s="249">
        <f>+T424*S424</f>
        <v>1.0266599354127446E-5</v>
      </c>
      <c r="V424" s="249">
        <f>+G424-P424</f>
        <v>3.2041534535860554E-3</v>
      </c>
    </row>
    <row r="425" spans="1:22" ht="12.95" customHeight="1">
      <c r="A425" s="127" t="s">
        <v>1471</v>
      </c>
      <c r="B425" s="276" t="s">
        <v>292</v>
      </c>
      <c r="C425" s="232">
        <v>55155.487399999984</v>
      </c>
      <c r="D425" s="232">
        <v>1E-4</v>
      </c>
      <c r="E425" s="202">
        <f>+(C425-C$7)/C$8</f>
        <v>43773.923938375192</v>
      </c>
      <c r="F425" s="249">
        <f>ROUND(2*E425,0)/2</f>
        <v>43774</v>
      </c>
      <c r="G425" s="249">
        <f>+C425-(C$7+F425*C$8)</f>
        <v>-2.5963520012737717E-2</v>
      </c>
      <c r="H425" s="249"/>
      <c r="I425" s="249"/>
      <c r="J425" s="249"/>
      <c r="L425" s="249">
        <f>G425</f>
        <v>-2.5963520012737717E-2</v>
      </c>
      <c r="M425" s="249"/>
      <c r="N425" s="249"/>
      <c r="O425" s="249">
        <f ca="1">+C$11+C$12*F425</f>
        <v>-2.5634934611378501E-2</v>
      </c>
      <c r="P425" s="174">
        <f>+D$11+D$12*F425+D$13*F425^2</f>
        <v>-2.7924415065182985E-2</v>
      </c>
      <c r="Q425" s="250">
        <f>+C425-15018.5</f>
        <v>40136.987399999984</v>
      </c>
      <c r="R425" s="249"/>
      <c r="S425" s="249">
        <f>+(P425-G425)^2</f>
        <v>3.8451094067043285E-6</v>
      </c>
      <c r="T425" s="251">
        <v>1</v>
      </c>
      <c r="U425" s="249">
        <f>+T425*S425</f>
        <v>3.8451094067043285E-6</v>
      </c>
      <c r="V425" s="249">
        <f>+G425-P425</f>
        <v>1.9608950524452676E-3</v>
      </c>
    </row>
    <row r="426" spans="1:22" ht="12.95" customHeight="1">
      <c r="A426" s="127" t="s">
        <v>1471</v>
      </c>
      <c r="B426" s="276" t="s">
        <v>288</v>
      </c>
      <c r="C426" s="232">
        <v>55160.438399999868</v>
      </c>
      <c r="D426" s="232">
        <v>2.9999999999999997E-4</v>
      </c>
      <c r="E426" s="202">
        <f>+(C426-C$7)/C$8</f>
        <v>43788.428177561742</v>
      </c>
      <c r="F426" s="249">
        <f>ROUND(2*E426,0)/2</f>
        <v>43788.5</v>
      </c>
      <c r="G426" s="249">
        <f>+C426-(C$7+F426*C$8)</f>
        <v>-2.4516480130841956E-2</v>
      </c>
      <c r="H426" s="249"/>
      <c r="I426" s="249"/>
      <c r="J426" s="249"/>
      <c r="L426" s="249">
        <f>G426</f>
        <v>-2.4516480130841956E-2</v>
      </c>
      <c r="M426" s="249"/>
      <c r="N426" s="249"/>
      <c r="O426" s="249">
        <f ca="1">+C$11+C$12*F426</f>
        <v>-2.5657883687495942E-2</v>
      </c>
      <c r="P426" s="174">
        <f>+D$11+D$12*F426+D$13*F426^2</f>
        <v>-2.7934114140201034E-2</v>
      </c>
      <c r="Q426" s="250">
        <f>+C426-15018.5</f>
        <v>40141.938399999868</v>
      </c>
      <c r="R426" s="249"/>
      <c r="S426" s="249">
        <f>+(P426-G426)^2</f>
        <v>1.1680222221927812E-5</v>
      </c>
      <c r="T426" s="251">
        <v>1</v>
      </c>
      <c r="U426" s="249">
        <f>+T426*S426</f>
        <v>1.1680222221927812E-5</v>
      </c>
      <c r="V426" s="249">
        <f>+G426-P426</f>
        <v>3.4176340093590787E-3</v>
      </c>
    </row>
    <row r="427" spans="1:22" ht="12.95" customHeight="1">
      <c r="A427" s="127" t="s">
        <v>1471</v>
      </c>
      <c r="B427" s="276" t="s">
        <v>288</v>
      </c>
      <c r="C427" s="232">
        <v>55161.461999999825</v>
      </c>
      <c r="D427" s="232">
        <v>2.9999999999999997E-4</v>
      </c>
      <c r="E427" s="202">
        <f>+(C427-C$7)/C$8</f>
        <v>43791.426872619522</v>
      </c>
      <c r="F427" s="249">
        <f>ROUND(2*E427,0)/2</f>
        <v>43791.5</v>
      </c>
      <c r="G427" s="249">
        <f>+C427-(C$7+F427*C$8)</f>
        <v>-2.4961920171335805E-2</v>
      </c>
      <c r="H427" s="249"/>
      <c r="I427" s="249"/>
      <c r="J427" s="249"/>
      <c r="L427" s="249">
        <f>G427</f>
        <v>-2.4961920171335805E-2</v>
      </c>
      <c r="M427" s="249"/>
      <c r="N427" s="249"/>
      <c r="O427" s="249">
        <f ca="1">+C$11+C$12*F427</f>
        <v>-2.5662631772209885E-2</v>
      </c>
      <c r="P427" s="174">
        <f>+D$11+D$12*F427+D$13*F427^2</f>
        <v>-2.7936120506782666E-2</v>
      </c>
      <c r="Q427" s="250">
        <f>+C427-15018.5</f>
        <v>40142.961999999825</v>
      </c>
      <c r="R427" s="249"/>
      <c r="S427" s="249">
        <f>+(P427-G427)^2</f>
        <v>8.84586763537222E-6</v>
      </c>
      <c r="T427" s="251">
        <v>1</v>
      </c>
      <c r="U427" s="249">
        <f>+T427*S427</f>
        <v>8.84586763537222E-6</v>
      </c>
      <c r="V427" s="249">
        <f>+G427-P427</f>
        <v>2.974200335446861E-3</v>
      </c>
    </row>
    <row r="428" spans="1:22" ht="12.95" customHeight="1">
      <c r="A428" s="127" t="s">
        <v>1471</v>
      </c>
      <c r="B428" s="276" t="s">
        <v>288</v>
      </c>
      <c r="C428" s="232">
        <v>55162.486599999946</v>
      </c>
      <c r="D428" s="232">
        <v>4.0000000000000002E-4</v>
      </c>
      <c r="E428" s="202">
        <f>+(C428-C$7)/C$8</f>
        <v>43794.428497235283</v>
      </c>
      <c r="F428" s="249">
        <f>ROUND(2*E428,0)/2</f>
        <v>43794.5</v>
      </c>
      <c r="G428" s="249">
        <f>+C428-(C$7+F428*C$8)</f>
        <v>-2.4407360047916882E-2</v>
      </c>
      <c r="H428" s="249"/>
      <c r="I428" s="249"/>
      <c r="J428" s="249"/>
      <c r="L428" s="249">
        <f>G428</f>
        <v>-2.4407360047916882E-2</v>
      </c>
      <c r="M428" s="249"/>
      <c r="N428" s="249"/>
      <c r="O428" s="249">
        <f ca="1">+C$11+C$12*F428</f>
        <v>-2.5667379856923841E-2</v>
      </c>
      <c r="P428" s="174">
        <f>+D$11+D$12*F428+D$13*F428^2</f>
        <v>-2.7938126757274744E-2</v>
      </c>
      <c r="Q428" s="250">
        <f>+C428-15018.5</f>
        <v>40143.986599999946</v>
      </c>
      <c r="R428" s="249"/>
      <c r="S428" s="249">
        <f>+(P428-G428)^2</f>
        <v>1.2466313555909744E-5</v>
      </c>
      <c r="T428" s="251">
        <v>1</v>
      </c>
      <c r="U428" s="249">
        <f>+T428*S428</f>
        <v>1.2466313555909744E-5</v>
      </c>
      <c r="V428" s="249">
        <f>+G428-P428</f>
        <v>3.5307667093578618E-3</v>
      </c>
    </row>
    <row r="429" spans="1:22" ht="12.95" customHeight="1">
      <c r="A429" s="209" t="s">
        <v>369</v>
      </c>
      <c r="B429" s="41"/>
      <c r="C429" s="36">
        <v>55171.872499999998</v>
      </c>
      <c r="D429" s="36">
        <v>2.0000000000000001E-4</v>
      </c>
      <c r="E429" s="41">
        <f>+(C429-C$7)/C$8</f>
        <v>43821.925030983002</v>
      </c>
      <c r="F429" s="132">
        <f>ROUND(2*E429,0)/2</f>
        <v>43822</v>
      </c>
      <c r="G429" s="132">
        <f>+C429-(C$7+F429*C$8)</f>
        <v>-2.5590559998818208E-2</v>
      </c>
      <c r="K429" s="43">
        <f>G429</f>
        <v>-2.5590559998818208E-2</v>
      </c>
      <c r="L429" s="132"/>
      <c r="O429" s="132">
        <f ca="1">+C$11+C$12*F429</f>
        <v>-2.5710903966801729E-2</v>
      </c>
      <c r="P429" s="199">
        <f>+D$11+D$12*F429+D$13*F429^2</f>
        <v>-2.7956511977334925E-2</v>
      </c>
      <c r="Q429" s="200">
        <f>+C429-15018.5</f>
        <v>40153.372499999998</v>
      </c>
      <c r="S429" s="132">
        <f>+(P429-G429)^2</f>
        <v>5.5977287646471683E-6</v>
      </c>
      <c r="T429" s="7">
        <v>1</v>
      </c>
      <c r="U429" s="43">
        <f>+T429*S429</f>
        <v>5.5977287646471683E-6</v>
      </c>
      <c r="V429" s="132">
        <f>+G429-P429</f>
        <v>2.3659519785167171E-3</v>
      </c>
    </row>
    <row r="430" spans="1:22" ht="12.95" customHeight="1">
      <c r="A430" s="127" t="s">
        <v>1471</v>
      </c>
      <c r="B430" s="276" t="s">
        <v>288</v>
      </c>
      <c r="C430" s="232">
        <v>55173.409700000193</v>
      </c>
      <c r="D430" s="232">
        <v>2.9999999999999997E-4</v>
      </c>
      <c r="E430" s="202">
        <f>+(C430-C$7)/C$8</f>
        <v>43826.428346773937</v>
      </c>
      <c r="F430" s="249">
        <f>ROUND(2*E430,0)/2</f>
        <v>43826.5</v>
      </c>
      <c r="G430" s="249">
        <f>+C430-(C$7+F430*C$8)</f>
        <v>-2.4458719803078566E-2</v>
      </c>
      <c r="H430" s="249"/>
      <c r="I430" s="249"/>
      <c r="J430" s="249"/>
      <c r="L430" s="249">
        <f>G430</f>
        <v>-2.4458719803078566E-2</v>
      </c>
      <c r="M430" s="249"/>
      <c r="N430" s="249"/>
      <c r="O430" s="249">
        <f ca="1">+C$11+C$12*F430</f>
        <v>-2.5718026093872651E-2</v>
      </c>
      <c r="P430" s="174">
        <f>+D$11+D$12*F430+D$13*F430^2</f>
        <v>-2.7959519539173829E-2</v>
      </c>
      <c r="Q430" s="250">
        <f>+C430-15018.5</f>
        <v>40154.909700000193</v>
      </c>
      <c r="R430" s="249"/>
      <c r="S430" s="249">
        <f>+(P430-G430)^2</f>
        <v>1.2255598792244667E-5</v>
      </c>
      <c r="T430" s="251">
        <v>1</v>
      </c>
      <c r="U430" s="249">
        <f>+T430*S430</f>
        <v>1.2255598792244667E-5</v>
      </c>
      <c r="V430" s="249">
        <f>+G430-P430</f>
        <v>3.5007997360952635E-3</v>
      </c>
    </row>
    <row r="431" spans="1:22" ht="12.95" customHeight="1">
      <c r="A431" s="127" t="s">
        <v>1471</v>
      </c>
      <c r="B431" s="276" t="s">
        <v>288</v>
      </c>
      <c r="C431" s="232">
        <v>55174.433600000106</v>
      </c>
      <c r="D431" s="232">
        <v>2.9999999999999997E-4</v>
      </c>
      <c r="E431" s="202">
        <f>+(C431-C$7)/C$8</f>
        <v>43829.427920698836</v>
      </c>
      <c r="F431" s="249">
        <f>ROUND(2*E431,0)/2</f>
        <v>43829.5</v>
      </c>
      <c r="G431" s="249">
        <f>+C431-(C$7+F431*C$8)</f>
        <v>-2.4604159887530841E-2</v>
      </c>
      <c r="H431" s="249"/>
      <c r="I431" s="249"/>
      <c r="J431" s="249"/>
      <c r="L431" s="249">
        <f>G431</f>
        <v>-2.4604159887530841E-2</v>
      </c>
      <c r="M431" s="249"/>
      <c r="N431" s="249"/>
      <c r="O431" s="249">
        <f ca="1">+C$11+C$12*F431</f>
        <v>-2.5722774178586608E-2</v>
      </c>
      <c r="P431" s="174">
        <f>+D$11+D$12*F431+D$13*F431^2</f>
        <v>-2.7961524435287835E-2</v>
      </c>
      <c r="Q431" s="250">
        <f>+C431-15018.5</f>
        <v>40155.933600000106</v>
      </c>
      <c r="R431" s="249"/>
      <c r="S431" s="249">
        <f>+(P431-G431)^2</f>
        <v>1.1271896706535525E-5</v>
      </c>
      <c r="T431" s="251">
        <v>1</v>
      </c>
      <c r="U431" s="249">
        <f>+T431*S431</f>
        <v>1.1271896706535525E-5</v>
      </c>
      <c r="V431" s="249">
        <f>+G431-P431</f>
        <v>3.3573645477569941E-3</v>
      </c>
    </row>
    <row r="432" spans="1:22" ht="12.95" customHeight="1">
      <c r="A432" s="127" t="s">
        <v>1471</v>
      </c>
      <c r="B432" s="276" t="s">
        <v>288</v>
      </c>
      <c r="C432" s="232">
        <v>55175.457299999893</v>
      </c>
      <c r="D432" s="232">
        <v>4.0000000000000002E-4</v>
      </c>
      <c r="E432" s="202">
        <f>+(C432-C$7)/C$8</f>
        <v>43832.426908711866</v>
      </c>
      <c r="F432" s="249">
        <f>ROUND(2*E432,0)/2</f>
        <v>43832.5</v>
      </c>
      <c r="G432" s="249">
        <f>+C432-(C$7+F432*C$8)</f>
        <v>-2.4949600105173886E-2</v>
      </c>
      <c r="H432" s="249"/>
      <c r="I432" s="249"/>
      <c r="J432" s="249"/>
      <c r="L432" s="249">
        <f>G432</f>
        <v>-2.4949600105173886E-2</v>
      </c>
      <c r="M432" s="249"/>
      <c r="N432" s="249"/>
      <c r="O432" s="249">
        <f ca="1">+C$11+C$12*F432</f>
        <v>-2.5727522263300551E-2</v>
      </c>
      <c r="P432" s="174">
        <f>+D$11+D$12*F432+D$13*F432^2</f>
        <v>-2.796352921531229E-2</v>
      </c>
      <c r="Q432" s="250">
        <f>+C432-15018.5</f>
        <v>40156.957299999893</v>
      </c>
      <c r="R432" s="249"/>
      <c r="S432" s="249">
        <f>+(P432-G432)^2</f>
        <v>9.0837686809396713E-6</v>
      </c>
      <c r="T432" s="251">
        <v>1</v>
      </c>
      <c r="U432" s="249">
        <f>+T432*S432</f>
        <v>9.0837686809396713E-6</v>
      </c>
      <c r="V432" s="249">
        <f>+G432-P432</f>
        <v>3.0139291101384039E-3</v>
      </c>
    </row>
    <row r="433" spans="1:22" ht="12.95" customHeight="1">
      <c r="A433" s="36" t="s">
        <v>466</v>
      </c>
      <c r="B433" s="94" t="s">
        <v>288</v>
      </c>
      <c r="C433" s="36">
        <v>55175.457699999999</v>
      </c>
      <c r="D433" s="36" t="s">
        <v>467</v>
      </c>
      <c r="E433" s="41">
        <f>+(C433-C$7)/C$8</f>
        <v>43832.428080535181</v>
      </c>
      <c r="F433" s="132">
        <f>ROUND(2*E433,0)/2</f>
        <v>43832.5</v>
      </c>
      <c r="G433" s="132">
        <f>+C433-(C$7+F433*C$8)</f>
        <v>-2.4549599998863414E-2</v>
      </c>
      <c r="K433" s="43">
        <f>G433</f>
        <v>-2.4549599998863414E-2</v>
      </c>
      <c r="O433" s="132">
        <f ca="1">+C$11+C$12*F433</f>
        <v>-2.5727522263300551E-2</v>
      </c>
      <c r="P433" s="199">
        <f>+D$11+D$12*F433+D$13*F433^2</f>
        <v>-2.796352921531229E-2</v>
      </c>
      <c r="Q433" s="200">
        <f>+C433-15018.5</f>
        <v>40156.957699999999</v>
      </c>
      <c r="S433" s="132">
        <f>+(P433-G433)^2</f>
        <v>1.1654912694923235E-5</v>
      </c>
      <c r="T433" s="7">
        <v>1</v>
      </c>
      <c r="U433" s="43">
        <f>+T433*S433</f>
        <v>1.1654912694923235E-5</v>
      </c>
      <c r="V433" s="132">
        <f>+G433-P433</f>
        <v>3.4139292164488758E-3</v>
      </c>
    </row>
    <row r="434" spans="1:22" ht="12.95" customHeight="1">
      <c r="A434" s="36" t="s">
        <v>466</v>
      </c>
      <c r="B434" s="94" t="s">
        <v>288</v>
      </c>
      <c r="C434" s="36">
        <v>55175.458400000003</v>
      </c>
      <c r="D434" s="36" t="s">
        <v>468</v>
      </c>
      <c r="E434" s="41">
        <f>+(C434-C$7)/C$8</f>
        <v>43832.430131225447</v>
      </c>
      <c r="F434" s="132">
        <f>ROUND(2*E434,0)/2</f>
        <v>43832.5</v>
      </c>
      <c r="G434" s="132">
        <f>+C434-(C$7+F434*C$8)</f>
        <v>-2.3849599994719028E-2</v>
      </c>
      <c r="K434" s="43">
        <f>G434</f>
        <v>-2.3849599994719028E-2</v>
      </c>
      <c r="O434" s="132">
        <f ca="1">+C$11+C$12*F434</f>
        <v>-2.5727522263300551E-2</v>
      </c>
      <c r="P434" s="199">
        <f>+D$11+D$12*F434+D$13*F434^2</f>
        <v>-2.796352921531229E-2</v>
      </c>
      <c r="Q434" s="200">
        <f>+C434-15018.5</f>
        <v>40156.958400000003</v>
      </c>
      <c r="S434" s="132">
        <f>+(P434-G434)^2</f>
        <v>1.6924413632051078E-5</v>
      </c>
      <c r="T434" s="7">
        <v>1</v>
      </c>
      <c r="U434" s="43">
        <f>+T434*S434</f>
        <v>1.6924413632051078E-5</v>
      </c>
      <c r="V434" s="132">
        <f>+G434-P434</f>
        <v>4.1139292205932612E-3</v>
      </c>
    </row>
    <row r="435" spans="1:22" ht="12.95" customHeight="1">
      <c r="A435" s="36" t="s">
        <v>466</v>
      </c>
      <c r="B435" s="94" t="s">
        <v>288</v>
      </c>
      <c r="C435" s="36">
        <v>55175.4594</v>
      </c>
      <c r="D435" s="36" t="s">
        <v>469</v>
      </c>
      <c r="E435" s="41">
        <f>+(C435-C$7)/C$8</f>
        <v>43832.433060782932</v>
      </c>
      <c r="F435" s="132">
        <f>ROUND(2*E435,0)/2</f>
        <v>43832.5</v>
      </c>
      <c r="G435" s="132">
        <f>+C435-(C$7+F435*C$8)</f>
        <v>-2.284959999815328E-2</v>
      </c>
      <c r="K435" s="43">
        <f>G435</f>
        <v>-2.284959999815328E-2</v>
      </c>
      <c r="O435" s="132">
        <f ca="1">+C$11+C$12*F435</f>
        <v>-2.5727522263300551E-2</v>
      </c>
      <c r="P435" s="199">
        <f>+D$11+D$12*F435+D$13*F435^2</f>
        <v>-2.796352921531229E-2</v>
      </c>
      <c r="Q435" s="200">
        <f>+C435-15018.5</f>
        <v>40156.9594</v>
      </c>
      <c r="S435" s="132">
        <f>+(P435-G435)^2</f>
        <v>2.6152272038112556E-5</v>
      </c>
      <c r="T435" s="7">
        <v>1</v>
      </c>
      <c r="U435" s="43">
        <f>+T435*S435</f>
        <v>2.6152272038112556E-5</v>
      </c>
      <c r="V435" s="132">
        <f>+G435-P435</f>
        <v>5.1139292171590092E-3</v>
      </c>
    </row>
    <row r="436" spans="1:22" ht="12.95" customHeight="1">
      <c r="A436" s="36" t="s">
        <v>466</v>
      </c>
      <c r="B436" s="94" t="s">
        <v>288</v>
      </c>
      <c r="C436" s="36">
        <v>55175.4594</v>
      </c>
      <c r="D436" s="36" t="s">
        <v>468</v>
      </c>
      <c r="E436" s="41">
        <f>+(C436-C$7)/C$8</f>
        <v>43832.433060782932</v>
      </c>
      <c r="F436" s="132">
        <f>ROUND(2*E436,0)/2</f>
        <v>43832.5</v>
      </c>
      <c r="G436" s="132">
        <f>+C436-(C$7+F436*C$8)</f>
        <v>-2.284959999815328E-2</v>
      </c>
      <c r="K436" s="43">
        <f>G436</f>
        <v>-2.284959999815328E-2</v>
      </c>
      <c r="O436" s="132">
        <f ca="1">+C$11+C$12*F436</f>
        <v>-2.5727522263300551E-2</v>
      </c>
      <c r="P436" s="199">
        <f>+D$11+D$12*F436+D$13*F436^2</f>
        <v>-2.796352921531229E-2</v>
      </c>
      <c r="Q436" s="200">
        <f>+C436-15018.5</f>
        <v>40156.9594</v>
      </c>
      <c r="S436" s="132">
        <f>+(P436-G436)^2</f>
        <v>2.6152272038112556E-5</v>
      </c>
      <c r="T436" s="7">
        <v>1</v>
      </c>
      <c r="U436" s="43">
        <f>+T436*S436</f>
        <v>2.6152272038112556E-5</v>
      </c>
      <c r="V436" s="132">
        <f>+G436-P436</f>
        <v>5.1139292171590092E-3</v>
      </c>
    </row>
    <row r="437" spans="1:22" ht="12.95" customHeight="1">
      <c r="A437" s="36" t="s">
        <v>466</v>
      </c>
      <c r="B437" s="94" t="s">
        <v>292</v>
      </c>
      <c r="C437" s="36">
        <v>55175.627</v>
      </c>
      <c r="D437" s="36" t="s">
        <v>470</v>
      </c>
      <c r="E437" s="41">
        <f>+(C437-C$7)/C$8</f>
        <v>43832.924054620082</v>
      </c>
      <c r="F437" s="132">
        <f>ROUND(2*E437,0)/2</f>
        <v>43833</v>
      </c>
      <c r="G437" s="132">
        <f>+C437-(C$7+F437*C$8)</f>
        <v>-2.5923839995812159E-2</v>
      </c>
      <c r="K437" s="43">
        <f>G437</f>
        <v>-2.5923839995812159E-2</v>
      </c>
      <c r="O437" s="132">
        <f ca="1">+C$11+C$12*F437</f>
        <v>-2.5728313610752881E-2</v>
      </c>
      <c r="P437" s="199">
        <f>+D$11+D$12*F437+D$13*F437^2</f>
        <v>-2.7963863334029886E-2</v>
      </c>
      <c r="Q437" s="200">
        <f>+C437-15018.5</f>
        <v>40157.127</v>
      </c>
      <c r="S437" s="132">
        <f>+(P437-G437)^2</f>
        <v>4.1616952204729971E-6</v>
      </c>
      <c r="T437" s="7">
        <v>1</v>
      </c>
      <c r="U437" s="43">
        <f>+T437*S437</f>
        <v>4.1616952204729971E-6</v>
      </c>
      <c r="V437" s="132">
        <f>+G437-P437</f>
        <v>2.0400233382177266E-3</v>
      </c>
    </row>
    <row r="438" spans="1:22" ht="12.95" customHeight="1">
      <c r="A438" s="36" t="s">
        <v>466</v>
      </c>
      <c r="B438" s="94" t="s">
        <v>292</v>
      </c>
      <c r="C438" s="36">
        <v>55175.628599999996</v>
      </c>
      <c r="D438" s="36" t="s">
        <v>471</v>
      </c>
      <c r="E438" s="41">
        <f>+(C438-C$7)/C$8</f>
        <v>43832.928741912074</v>
      </c>
      <c r="F438" s="132">
        <f>ROUND(2*E438,0)/2</f>
        <v>43833</v>
      </c>
      <c r="G438" s="132">
        <f>+C438-(C$7+F438*C$8)</f>
        <v>-2.4323839999851771E-2</v>
      </c>
      <c r="K438" s="43">
        <f>G438</f>
        <v>-2.4323839999851771E-2</v>
      </c>
      <c r="O438" s="132">
        <f ca="1">+C$11+C$12*F438</f>
        <v>-2.5728313610752881E-2</v>
      </c>
      <c r="P438" s="199">
        <f>+D$11+D$12*F438+D$13*F438^2</f>
        <v>-2.7963863334029886E-2</v>
      </c>
      <c r="Q438" s="200">
        <f>+C438-15018.5</f>
        <v>40157.128599999996</v>
      </c>
      <c r="S438" s="132">
        <f>+(P438-G438)^2</f>
        <v>1.3249769873361161E-5</v>
      </c>
      <c r="T438" s="7">
        <v>1</v>
      </c>
      <c r="U438" s="43">
        <f>+T438*S438</f>
        <v>1.3249769873361161E-5</v>
      </c>
      <c r="V438" s="132">
        <f>+G438-P438</f>
        <v>3.6400233341781149E-3</v>
      </c>
    </row>
    <row r="439" spans="1:22" ht="12.95" customHeight="1">
      <c r="A439" s="212" t="s">
        <v>461</v>
      </c>
      <c r="B439" s="95" t="s">
        <v>288</v>
      </c>
      <c r="C439" s="96">
        <v>55186.380700000002</v>
      </c>
      <c r="D439" s="96">
        <v>1E-4</v>
      </c>
      <c r="E439" s="41">
        <f>+(C439-C$7)/C$8</f>
        <v>43864.427637117362</v>
      </c>
      <c r="F439" s="132">
        <f>ROUND(2*E439,0)/2</f>
        <v>43864.5</v>
      </c>
      <c r="G439" s="132">
        <f>+C439-(C$7+F439*C$8)</f>
        <v>-2.4700959991605487E-2</v>
      </c>
      <c r="K439" s="43">
        <f>G439</f>
        <v>-2.4700959991605487E-2</v>
      </c>
      <c r="O439" s="132">
        <f ca="1">+C$11+C$12*F439</f>
        <v>-2.5778168500249374E-2</v>
      </c>
      <c r="P439" s="199">
        <f>+D$11+D$12*F439+D$13*F439^2</f>
        <v>-2.7984906312223355E-2</v>
      </c>
      <c r="Q439" s="200">
        <f>+C439-15018.5</f>
        <v>40167.880700000002</v>
      </c>
      <c r="S439" s="132">
        <f>+(P439-G439)^2</f>
        <v>1.0784303436699636E-5</v>
      </c>
      <c r="T439" s="7">
        <v>1</v>
      </c>
      <c r="U439" s="43">
        <f>+T439*S439</f>
        <v>1.0784303436699636E-5</v>
      </c>
      <c r="V439" s="132">
        <f>+G439-P439</f>
        <v>3.2839463206178685E-3</v>
      </c>
    </row>
    <row r="440" spans="1:22" ht="12.95" customHeight="1">
      <c r="A440" s="36" t="s">
        <v>449</v>
      </c>
      <c r="B440" s="94" t="s">
        <v>292</v>
      </c>
      <c r="C440" s="36">
        <v>55192.695</v>
      </c>
      <c r="D440" s="36">
        <v>3.0000000000000001E-3</v>
      </c>
      <c r="E440" s="41">
        <f>+(C440-C$7)/C$8</f>
        <v>43882.925742045205</v>
      </c>
      <c r="F440" s="132">
        <f>ROUND(2*E440,0)/2</f>
        <v>43883</v>
      </c>
      <c r="G440" s="132">
        <f>+C440-(C$7+F440*C$8)</f>
        <v>-2.5347839997266419E-2</v>
      </c>
      <c r="K440" s="43">
        <f>G440</f>
        <v>-2.5347839997266419E-2</v>
      </c>
      <c r="O440" s="132">
        <f ca="1">+C$11+C$12*F440</f>
        <v>-2.5807448355985405E-2</v>
      </c>
      <c r="P440" s="199">
        <f>+D$11+D$12*F440+D$13*F440^2</f>
        <v>-2.7997258921004995E-2</v>
      </c>
      <c r="Q440" s="200">
        <f>+C440-15018.5</f>
        <v>40174.195</v>
      </c>
      <c r="S440" s="132">
        <f>+(P440-G440)^2</f>
        <v>7.0194206334640731E-6</v>
      </c>
      <c r="T440" s="7">
        <v>1</v>
      </c>
      <c r="U440" s="43">
        <f>+T440*S440</f>
        <v>7.0194206334640731E-6</v>
      </c>
      <c r="V440" s="132">
        <f>+G440-P440</f>
        <v>2.6494189237385758E-3</v>
      </c>
    </row>
    <row r="441" spans="1:22" ht="12.95" customHeight="1">
      <c r="A441" s="127" t="s">
        <v>1471</v>
      </c>
      <c r="B441" s="276" t="s">
        <v>288</v>
      </c>
      <c r="C441" s="232">
        <v>55198.328100000042</v>
      </c>
      <c r="D441" s="232">
        <v>5.0000000000000001E-4</v>
      </c>
      <c r="E441" s="202">
        <f>+(C441-C$7)/C$8</f>
        <v>43899.428232403567</v>
      </c>
      <c r="F441" s="249">
        <f>ROUND(2*E441,0)/2</f>
        <v>43899.5</v>
      </c>
      <c r="G441" s="249">
        <f>+C441-(C$7+F441*C$8)</f>
        <v>-2.4497759957739618E-2</v>
      </c>
      <c r="H441" s="249"/>
      <c r="I441" s="249"/>
      <c r="J441" s="249"/>
      <c r="L441" s="249">
        <f>G441</f>
        <v>-2.4497759957739618E-2</v>
      </c>
      <c r="M441" s="249"/>
      <c r="N441" s="249"/>
      <c r="O441" s="249">
        <f ca="1">+C$11+C$12*F441</f>
        <v>-2.583356282191214E-2</v>
      </c>
      <c r="P441" s="174">
        <f>+D$11+D$12*F441+D$13*F441^2</f>
        <v>-2.8008272388081325E-2</v>
      </c>
      <c r="Q441" s="250">
        <f>+C441-15018.5</f>
        <v>40179.828100000042</v>
      </c>
      <c r="R441" s="249"/>
      <c r="S441" s="249">
        <f>+(P441-G441)^2</f>
        <v>1.2323697523583639E-5</v>
      </c>
      <c r="T441" s="251">
        <v>1</v>
      </c>
      <c r="U441" s="249">
        <f>+T441*S441</f>
        <v>1.2323697523583639E-5</v>
      </c>
      <c r="V441" s="249">
        <f>+G441-P441</f>
        <v>3.5105124303417071E-3</v>
      </c>
    </row>
    <row r="442" spans="1:22" ht="12.95" customHeight="1">
      <c r="A442" s="127" t="s">
        <v>1471</v>
      </c>
      <c r="B442" s="276" t="s">
        <v>288</v>
      </c>
      <c r="C442" s="232">
        <v>55200.375899999868</v>
      </c>
      <c r="D442" s="232">
        <v>2.0000000000000001E-4</v>
      </c>
      <c r="E442" s="202">
        <f>+(C442-C$7)/C$8</f>
        <v>43905.427380253372</v>
      </c>
      <c r="F442" s="249">
        <f>ROUND(2*E442,0)/2</f>
        <v>43905.5</v>
      </c>
      <c r="G442" s="249">
        <f>+C442-(C$7+F442*C$8)</f>
        <v>-2.4788640133920126E-2</v>
      </c>
      <c r="H442" s="249"/>
      <c r="I442" s="249"/>
      <c r="J442" s="249"/>
      <c r="L442" s="249">
        <f>G442</f>
        <v>-2.4788640133920126E-2</v>
      </c>
      <c r="M442" s="249"/>
      <c r="N442" s="249"/>
      <c r="O442" s="249">
        <f ca="1">+C$11+C$12*F442</f>
        <v>-2.584305899134004E-2</v>
      </c>
      <c r="P442" s="174">
        <f>+D$11+D$12*F442+D$13*F442^2</f>
        <v>-2.8012276414528366E-2</v>
      </c>
      <c r="Q442" s="250">
        <f>+C442-15018.5</f>
        <v>40181.875899999868</v>
      </c>
      <c r="R442" s="249"/>
      <c r="S442" s="249">
        <f>+(P442-G442)^2</f>
        <v>1.0391830869653728E-5</v>
      </c>
      <c r="T442" s="251">
        <v>1</v>
      </c>
      <c r="U442" s="249">
        <f>+T442*S442</f>
        <v>1.0391830869653728E-5</v>
      </c>
      <c r="V442" s="249">
        <f>+G442-P442</f>
        <v>3.22363628060824E-3</v>
      </c>
    </row>
    <row r="443" spans="1:22" ht="12.95" customHeight="1">
      <c r="A443" s="127" t="s">
        <v>1471</v>
      </c>
      <c r="B443" s="276" t="s">
        <v>292</v>
      </c>
      <c r="C443" s="232">
        <v>55207.372500000056</v>
      </c>
      <c r="D443" s="232">
        <v>2.0000000000000001E-4</v>
      </c>
      <c r="E443" s="202">
        <f>+(C443-C$7)/C$8</f>
        <v>43925.924322264618</v>
      </c>
      <c r="F443" s="249">
        <f>ROUND(2*E443,0)/2</f>
        <v>43926</v>
      </c>
      <c r="G443" s="249">
        <f>+C443-(C$7+F443*C$8)</f>
        <v>-2.5832479943346698E-2</v>
      </c>
      <c r="H443" s="249"/>
      <c r="I443" s="249"/>
      <c r="J443" s="249"/>
      <c r="L443" s="249">
        <f>G443</f>
        <v>-2.5832479943346698E-2</v>
      </c>
      <c r="M443" s="249"/>
      <c r="N443" s="249"/>
      <c r="O443" s="249">
        <f ca="1">+C$11+C$12*F443</f>
        <v>-2.5875504236885366E-2</v>
      </c>
      <c r="P443" s="174">
        <f>+D$11+D$12*F443+D$13*F443^2</f>
        <v>-2.8025953334575353E-2</v>
      </c>
      <c r="Q443" s="250">
        <f>+C443-15018.5</f>
        <v>40188.872500000056</v>
      </c>
      <c r="R443" s="249"/>
      <c r="S443" s="249">
        <f>+(P443-G443)^2</f>
        <v>4.8113255180281363E-6</v>
      </c>
      <c r="T443" s="251">
        <v>1</v>
      </c>
      <c r="U443" s="249">
        <f>+T443*S443</f>
        <v>4.8113255180281363E-6</v>
      </c>
      <c r="V443" s="249">
        <f>+G443-P443</f>
        <v>2.193473391228655E-3</v>
      </c>
    </row>
    <row r="444" spans="1:22" ht="12.95" customHeight="1">
      <c r="A444" s="127" t="s">
        <v>1471</v>
      </c>
      <c r="B444" s="276" t="s">
        <v>288</v>
      </c>
      <c r="C444" s="232">
        <v>55214.371400000062</v>
      </c>
      <c r="D444" s="232">
        <v>2.9999999999999997E-4</v>
      </c>
      <c r="E444" s="202">
        <f>+(C444-C$7)/C$8</f>
        <v>43946.428002257591</v>
      </c>
      <c r="F444" s="249">
        <f>ROUND(2*E444,0)/2</f>
        <v>43946.5</v>
      </c>
      <c r="G444" s="249">
        <f>+C444-(C$7+F444*C$8)</f>
        <v>-2.4576319934567437E-2</v>
      </c>
      <c r="H444" s="249"/>
      <c r="I444" s="249"/>
      <c r="J444" s="249"/>
      <c r="L444" s="249">
        <f>G444</f>
        <v>-2.4576319934567437E-2</v>
      </c>
      <c r="M444" s="249"/>
      <c r="N444" s="249"/>
      <c r="O444" s="249">
        <f ca="1">+C$11+C$12*F444</f>
        <v>-2.5907949482430706E-2</v>
      </c>
      <c r="P444" s="174">
        <f>+D$11+D$12*F444+D$13*F444^2</f>
        <v>-2.8039624833885304E-2</v>
      </c>
      <c r="Q444" s="250">
        <f>+C444-15018.5</f>
        <v>40195.871400000062</v>
      </c>
      <c r="R444" s="249"/>
      <c r="S444" s="249">
        <f>+(P444-G444)^2</f>
        <v>1.1994480825639142E-5</v>
      </c>
      <c r="T444" s="251">
        <v>1</v>
      </c>
      <c r="U444" s="249">
        <f>+T444*S444</f>
        <v>1.1994480825639142E-5</v>
      </c>
      <c r="V444" s="249">
        <f>+G444-P444</f>
        <v>3.4633048993178671E-3</v>
      </c>
    </row>
    <row r="445" spans="1:22" ht="12.95" customHeight="1">
      <c r="A445" s="127" t="s">
        <v>1471</v>
      </c>
      <c r="B445" s="276" t="s">
        <v>288</v>
      </c>
      <c r="C445" s="232">
        <v>55216.419100000057</v>
      </c>
      <c r="D445" s="232">
        <v>2.9999999999999997E-4</v>
      </c>
      <c r="E445" s="202">
        <f>+(C445-C$7)/C$8</f>
        <v>43952.426857152139</v>
      </c>
      <c r="F445" s="249">
        <f>ROUND(2*E445,0)/2</f>
        <v>43952.5</v>
      </c>
      <c r="G445" s="249">
        <f>+C445-(C$7+F445*C$8)</f>
        <v>-2.4967199940874707E-2</v>
      </c>
      <c r="H445" s="249"/>
      <c r="I445" s="249"/>
      <c r="J445" s="249"/>
      <c r="L445" s="249">
        <f>G445</f>
        <v>-2.4967199940874707E-2</v>
      </c>
      <c r="M445" s="249"/>
      <c r="N445" s="249"/>
      <c r="O445" s="249">
        <f ca="1">+C$11+C$12*F445</f>
        <v>-2.5917445651858606E-2</v>
      </c>
      <c r="P445" s="174">
        <f>+D$11+D$12*F445+D$13*F445^2</f>
        <v>-2.8043625222859792E-2</v>
      </c>
      <c r="Q445" s="250">
        <f>+C445-15018.5</f>
        <v>40197.919100000057</v>
      </c>
      <c r="R445" s="249"/>
      <c r="S445" s="249">
        <f>+(P445-G445)^2</f>
        <v>9.4643925156370107E-6</v>
      </c>
      <c r="T445" s="251">
        <v>1</v>
      </c>
      <c r="U445" s="249">
        <f>+T445*S445</f>
        <v>9.4643925156370107E-6</v>
      </c>
      <c r="V445" s="249">
        <f>+G445-P445</f>
        <v>3.0764252819850853E-3</v>
      </c>
    </row>
    <row r="446" spans="1:22" ht="12.95" customHeight="1">
      <c r="A446" s="212" t="s">
        <v>461</v>
      </c>
      <c r="B446" s="95" t="s">
        <v>292</v>
      </c>
      <c r="C446" s="96">
        <v>55219.320200000002</v>
      </c>
      <c r="D446" s="96">
        <v>1E-4</v>
      </c>
      <c r="E446" s="41">
        <f>+(C446-C$7)/C$8</f>
        <v>43960.925796417796</v>
      </c>
      <c r="F446" s="132">
        <f>ROUND(2*E446,0)/2</f>
        <v>43961</v>
      </c>
      <c r="G446" s="132">
        <f>+C446-(C$7+F446*C$8)</f>
        <v>-2.5329279997095E-2</v>
      </c>
      <c r="K446" s="43">
        <f>G446</f>
        <v>-2.5329279997095E-2</v>
      </c>
      <c r="O446" s="132">
        <f ca="1">+C$11+C$12*F446</f>
        <v>-2.5930898558548132E-2</v>
      </c>
      <c r="P446" s="199">
        <f>+D$11+D$12*F446+D$13*F446^2</f>
        <v>-2.8049291645682727E-2</v>
      </c>
      <c r="Q446" s="200">
        <f>+C446-15018.5</f>
        <v>40200.820200000002</v>
      </c>
      <c r="S446" s="132">
        <f>+(P446-G446)^2</f>
        <v>7.3984633684529217E-6</v>
      </c>
      <c r="T446" s="7">
        <v>1</v>
      </c>
      <c r="U446" s="43">
        <f>+T446*S446</f>
        <v>7.3984633684529217E-6</v>
      </c>
      <c r="V446" s="132">
        <f>+G446-P446</f>
        <v>2.7200116485877265E-3</v>
      </c>
    </row>
    <row r="447" spans="1:22" ht="12.95" customHeight="1">
      <c r="A447" s="127" t="s">
        <v>1471</v>
      </c>
      <c r="B447" s="276" t="s">
        <v>292</v>
      </c>
      <c r="C447" s="232">
        <v>55220.344000000041</v>
      </c>
      <c r="D447" s="232">
        <v>2.9999999999999997E-4</v>
      </c>
      <c r="E447" s="202">
        <f>+(C447-C$7)/C$8</f>
        <v>43963.925077387321</v>
      </c>
      <c r="F447" s="249">
        <f>ROUND(2*E447,0)/2</f>
        <v>43964</v>
      </c>
      <c r="G447" s="249">
        <f>+C447-(C$7+F447*C$8)</f>
        <v>-2.5574719955329783E-2</v>
      </c>
      <c r="H447" s="249"/>
      <c r="I447" s="249"/>
      <c r="J447" s="249"/>
      <c r="L447" s="249">
        <f>G447</f>
        <v>-2.5574719955329783E-2</v>
      </c>
      <c r="M447" s="249"/>
      <c r="N447" s="249"/>
      <c r="O447" s="249">
        <f ca="1">+C$11+C$12*F447</f>
        <v>-2.5935646643262089E-2</v>
      </c>
      <c r="P447" s="174">
        <f>+D$11+D$12*F447+D$13*F447^2</f>
        <v>-2.8051291337115265E-2</v>
      </c>
      <c r="Q447" s="250">
        <f>+C447-15018.5</f>
        <v>40201.844000000041</v>
      </c>
      <c r="R447" s="249"/>
      <c r="S447" s="249">
        <f>+(P447-G447)^2</f>
        <v>6.1334058090788518E-6</v>
      </c>
      <c r="T447" s="251">
        <v>1</v>
      </c>
      <c r="U447" s="249">
        <f>+T447*S447</f>
        <v>6.1334058090788518E-6</v>
      </c>
      <c r="V447" s="249">
        <f>+G447-P447</f>
        <v>2.476571381785482E-3</v>
      </c>
    </row>
    <row r="448" spans="1:22" ht="12.95" customHeight="1">
      <c r="A448" s="41" t="s">
        <v>481</v>
      </c>
      <c r="B448" s="94" t="s">
        <v>292</v>
      </c>
      <c r="C448" s="36">
        <v>55259.599099999999</v>
      </c>
      <c r="D448" s="36">
        <v>1E-4</v>
      </c>
      <c r="E448" s="41">
        <f>+(C448-C$7)/C$8</f>
        <v>44078.925150040224</v>
      </c>
      <c r="F448" s="132">
        <f>ROUND(2*E448,0)/2</f>
        <v>44079</v>
      </c>
      <c r="G448" s="132">
        <f>+C448-(C$7+F448*C$8)</f>
        <v>-2.5549919999320991E-2</v>
      </c>
      <c r="K448" s="43">
        <f>G448</f>
        <v>-2.5549919999320991E-2</v>
      </c>
      <c r="N448" s="132"/>
      <c r="O448" s="132">
        <f ca="1">+C$11+C$12*F448</f>
        <v>-2.6117656557296892E-2</v>
      </c>
      <c r="P448" s="199">
        <f>+D$11+D$12*F448+D$13*F448^2</f>
        <v>-2.8127858656740921E-2</v>
      </c>
      <c r="Q448" s="200">
        <f>+C448-15018.5</f>
        <v>40241.099099999999</v>
      </c>
      <c r="S448" s="132">
        <f>+(P448-G448)^2</f>
        <v>6.6457677214200683E-6</v>
      </c>
      <c r="T448" s="7">
        <v>1</v>
      </c>
      <c r="U448" s="43">
        <f>+T448*S448</f>
        <v>6.6457677214200683E-6</v>
      </c>
      <c r="V448" s="132">
        <f>+G448-P448</f>
        <v>2.5779386574199294E-3</v>
      </c>
    </row>
    <row r="449" spans="1:22" ht="12.95" customHeight="1">
      <c r="A449" s="212" t="s">
        <v>461</v>
      </c>
      <c r="B449" s="95" t="s">
        <v>292</v>
      </c>
      <c r="C449" s="96">
        <v>55453.485000000001</v>
      </c>
      <c r="D449" s="96">
        <v>2.9999999999999997E-4</v>
      </c>
      <c r="E449" s="41">
        <f>+(C449-C$7)/C$8</f>
        <v>44646.925042701238</v>
      </c>
      <c r="F449" s="132">
        <f>ROUND(2*E449,0)/2</f>
        <v>44647</v>
      </c>
      <c r="G449" s="132">
        <f>+C449-(C$7+F449*C$8)</f>
        <v>-2.5586559997464065E-2</v>
      </c>
      <c r="K449" s="43">
        <f>G449</f>
        <v>-2.5586559997464065E-2</v>
      </c>
      <c r="O449" s="132">
        <f ca="1">+C$11+C$12*F449</f>
        <v>-2.7016627263138346E-2</v>
      </c>
      <c r="P449" s="199">
        <f>+D$11+D$12*F449+D$13*F449^2</f>
        <v>-2.8503532621848352E-2</v>
      </c>
      <c r="Q449" s="200">
        <f>+C449-15018.5</f>
        <v>40434.985000000001</v>
      </c>
      <c r="S449" s="132">
        <f>+(P449-G449)^2</f>
        <v>8.5087292914073585E-6</v>
      </c>
      <c r="T449" s="7">
        <v>1</v>
      </c>
      <c r="U449" s="43">
        <f>+T449*S449</f>
        <v>8.5087292914073585E-6</v>
      </c>
      <c r="V449" s="132">
        <f>+G449-P449</f>
        <v>2.9169726243842876E-3</v>
      </c>
    </row>
    <row r="450" spans="1:22" ht="12.95" customHeight="1">
      <c r="A450" s="127" t="s">
        <v>1471</v>
      </c>
      <c r="B450" s="276" t="s">
        <v>288</v>
      </c>
      <c r="C450" s="232">
        <v>55479.599899999797</v>
      </c>
      <c r="D450" s="232">
        <v>2.9999999999999997E-4</v>
      </c>
      <c r="E450" s="202">
        <f>+(C450-C$7)/C$8</f>
        <v>44723.430143880527</v>
      </c>
      <c r="F450" s="249">
        <f>ROUND(2*E450,0)/2</f>
        <v>44723.5</v>
      </c>
      <c r="G450" s="249">
        <f>+C450-(C$7+F450*C$8)</f>
        <v>-2.3845280200475827E-2</v>
      </c>
      <c r="H450" s="249"/>
      <c r="I450" s="249"/>
      <c r="J450" s="249"/>
      <c r="L450" s="249">
        <f>G450</f>
        <v>-2.3845280200475827E-2</v>
      </c>
      <c r="M450" s="249"/>
      <c r="N450" s="249"/>
      <c r="O450" s="249">
        <f ca="1">+C$11+C$12*F450</f>
        <v>-2.7137703423344095E-2</v>
      </c>
      <c r="P450" s="174">
        <f>+D$11+D$12*F450+D$13*F450^2</f>
        <v>-2.855381157174202E-2</v>
      </c>
      <c r="Q450" s="250">
        <f>+C450-15018.5</f>
        <v>40461.099899999797</v>
      </c>
      <c r="R450" s="249"/>
      <c r="S450" s="249">
        <f>+(P450-G450)^2</f>
        <v>2.21702676741979E-5</v>
      </c>
      <c r="T450" s="251">
        <v>1</v>
      </c>
      <c r="U450" s="249">
        <f>+T450*S450</f>
        <v>2.21702676741979E-5</v>
      </c>
      <c r="V450" s="249">
        <f>+G450-P450</f>
        <v>4.7085313712661933E-3</v>
      </c>
    </row>
    <row r="451" spans="1:22" ht="12.95" customHeight="1">
      <c r="A451" s="36" t="s">
        <v>473</v>
      </c>
      <c r="B451" s="94" t="s">
        <v>292</v>
      </c>
      <c r="C451" s="36">
        <v>55480.4519</v>
      </c>
      <c r="D451" s="36" t="s">
        <v>474</v>
      </c>
      <c r="E451" s="41">
        <f>+(C451-C$7)/C$8</f>
        <v>44725.926126871876</v>
      </c>
      <c r="F451" s="132">
        <f>ROUND(2*E451,0)/2</f>
        <v>44726</v>
      </c>
      <c r="G451" s="132">
        <f>+C451-(C$7+F451*C$8)</f>
        <v>-2.5216479996743146E-2</v>
      </c>
      <c r="K451" s="43">
        <f>G451</f>
        <v>-2.5216479996743146E-2</v>
      </c>
      <c r="O451" s="132">
        <f ca="1">+C$11+C$12*F451</f>
        <v>-2.7141660160605721E-2</v>
      </c>
      <c r="P451" s="199">
        <f>+D$11+D$12*F451+D$13*F451^2</f>
        <v>-2.8555453400919389E-2</v>
      </c>
      <c r="Q451" s="200">
        <f>+C451-15018.5</f>
        <v>40461.9519</v>
      </c>
      <c r="S451" s="132">
        <f>+(P451-G451)^2</f>
        <v>1.114874339379629E-5</v>
      </c>
      <c r="T451" s="7">
        <v>1</v>
      </c>
      <c r="U451" s="43">
        <f>+T451*S451</f>
        <v>1.114874339379629E-5</v>
      </c>
      <c r="V451" s="132">
        <f>+G451-P451</f>
        <v>3.3389734041762431E-3</v>
      </c>
    </row>
    <row r="452" spans="1:22" ht="12.95" customHeight="1">
      <c r="A452" s="127" t="s">
        <v>1471</v>
      </c>
      <c r="B452" s="276" t="s">
        <v>288</v>
      </c>
      <c r="C452" s="232">
        <v>55482.672199999914</v>
      </c>
      <c r="D452" s="232">
        <v>2.9999999999999997E-4</v>
      </c>
      <c r="E452" s="202">
        <f>+(C452-C$7)/C$8</f>
        <v>44732.430623390843</v>
      </c>
      <c r="F452" s="249">
        <f>ROUND(2*E452,0)/2</f>
        <v>44732.5</v>
      </c>
      <c r="G452" s="249">
        <f>+C452-(C$7+F452*C$8)</f>
        <v>-2.3681600083364174E-2</v>
      </c>
      <c r="H452" s="249"/>
      <c r="I452" s="249"/>
      <c r="J452" s="249"/>
      <c r="L452" s="249">
        <f>G452</f>
        <v>-2.3681600083364174E-2</v>
      </c>
      <c r="M452" s="249"/>
      <c r="N452" s="249"/>
      <c r="O452" s="249">
        <f ca="1">+C$11+C$12*F452</f>
        <v>-2.7151947677485952E-2</v>
      </c>
      <c r="P452" s="174">
        <f>+D$11+D$12*F452+D$13*F452^2</f>
        <v>-2.8559721779489518E-2</v>
      </c>
      <c r="Q452" s="250">
        <f>+C452-15018.5</f>
        <v>40464.172199999914</v>
      </c>
      <c r="R452" s="249"/>
      <c r="S452" s="249">
        <f>+(P452-G452)^2</f>
        <v>2.3796071282208804E-5</v>
      </c>
      <c r="T452" s="251">
        <v>1</v>
      </c>
      <c r="U452" s="249">
        <f>+T452*S452</f>
        <v>2.3796071282208804E-5</v>
      </c>
      <c r="V452" s="249">
        <f>+G452-P452</f>
        <v>4.878121696125344E-3</v>
      </c>
    </row>
    <row r="453" spans="1:22" ht="12.95" customHeight="1">
      <c r="A453" s="127" t="s">
        <v>1471</v>
      </c>
      <c r="B453" s="276" t="s">
        <v>288</v>
      </c>
      <c r="C453" s="232">
        <v>55483.695999999996</v>
      </c>
      <c r="D453" s="232">
        <v>2.9999999999999997E-4</v>
      </c>
      <c r="E453" s="202">
        <f>+(C453-C$7)/C$8</f>
        <v>44735.429904360491</v>
      </c>
      <c r="F453" s="249">
        <f>ROUND(2*E453,0)/2</f>
        <v>44735.5</v>
      </c>
      <c r="G453" s="249">
        <f>+C453-(C$7+F453*C$8)</f>
        <v>-2.3927040005219169E-2</v>
      </c>
      <c r="H453" s="249"/>
      <c r="I453" s="249"/>
      <c r="J453" s="249"/>
      <c r="L453" s="249">
        <f>G453</f>
        <v>-2.3927040005219169E-2</v>
      </c>
      <c r="M453" s="249"/>
      <c r="N453" s="249"/>
      <c r="O453" s="249">
        <f ca="1">+C$11+C$12*F453</f>
        <v>-2.7156695762199909E-2</v>
      </c>
      <c r="P453" s="174">
        <f>+D$11+D$12*F453+D$13*F453^2</f>
        <v>-2.8561691616559571E-2</v>
      </c>
      <c r="Q453" s="250">
        <f>+C453-15018.5</f>
        <v>40465.195999999996</v>
      </c>
      <c r="R453" s="249"/>
      <c r="S453" s="249">
        <f>+(P453-G453)^2</f>
        <v>2.1479995558500183E-5</v>
      </c>
      <c r="T453" s="251">
        <v>1</v>
      </c>
      <c r="U453" s="249">
        <f>+T453*S453</f>
        <v>2.1479995558500183E-5</v>
      </c>
      <c r="V453" s="249">
        <f>+G453-P453</f>
        <v>4.634651611340402E-3</v>
      </c>
    </row>
    <row r="454" spans="1:22" ht="12.95" customHeight="1">
      <c r="A454" s="127" t="s">
        <v>1471</v>
      </c>
      <c r="B454" s="276" t="s">
        <v>292</v>
      </c>
      <c r="C454" s="232">
        <v>55485.572300000116</v>
      </c>
      <c r="D454" s="232">
        <v>2.9999999999999997E-4</v>
      </c>
      <c r="E454" s="202">
        <f>+(C454-C$7)/C$8</f>
        <v>44740.926633099756</v>
      </c>
      <c r="F454" s="249">
        <f>ROUND(2*E454,0)/2</f>
        <v>44741</v>
      </c>
      <c r="G454" s="249">
        <f>+C454-(C$7+F454*C$8)</f>
        <v>-2.5043679881491698E-2</v>
      </c>
      <c r="H454" s="249"/>
      <c r="I454" s="249"/>
      <c r="J454" s="249"/>
      <c r="L454" s="249">
        <f>G454</f>
        <v>-2.5043679881491698E-2</v>
      </c>
      <c r="M454" s="249"/>
      <c r="N454" s="249"/>
      <c r="O454" s="249">
        <f ca="1">+C$11+C$12*F454</f>
        <v>-2.7165400584175478E-2</v>
      </c>
      <c r="P454" s="174">
        <f>+D$11+D$12*F454+D$13*F454^2</f>
        <v>-2.8565302683010999E-2</v>
      </c>
      <c r="Q454" s="250">
        <f>+C454-15018.5</f>
        <v>40467.072300000116</v>
      </c>
      <c r="R454" s="249"/>
      <c r="S454" s="249">
        <f>+(P454-G454)^2</f>
        <v>1.2401827156180649E-5</v>
      </c>
      <c r="T454" s="251">
        <v>1</v>
      </c>
      <c r="U454" s="249">
        <f>+T454*S454</f>
        <v>1.2401827156180649E-5</v>
      </c>
      <c r="V454" s="249">
        <f>+G454-P454</f>
        <v>3.5216228015193009E-3</v>
      </c>
    </row>
    <row r="455" spans="1:22" ht="12.95" customHeight="1">
      <c r="A455" s="36" t="s">
        <v>482</v>
      </c>
      <c r="B455" s="94" t="s">
        <v>288</v>
      </c>
      <c r="C455" s="36">
        <v>55485.744299999998</v>
      </c>
      <c r="D455" s="36">
        <v>2.0000000000000001E-4</v>
      </c>
      <c r="E455" s="41">
        <f>+(C455-C$7)/C$8</f>
        <v>44741.43051698956</v>
      </c>
      <c r="F455" s="132">
        <f>ROUND(2*E455,0)/2</f>
        <v>44741.5</v>
      </c>
      <c r="G455" s="132">
        <f>+C455-(C$7+F455*C$8)</f>
        <v>-2.3717919997579884E-2</v>
      </c>
      <c r="K455" s="43">
        <f>G455</f>
        <v>-2.3717919997579884E-2</v>
      </c>
      <c r="N455" s="132"/>
      <c r="O455" s="132">
        <f ca="1">+C$11+C$12*F455</f>
        <v>-2.7166191931627809E-2</v>
      </c>
      <c r="P455" s="199">
        <f>+D$11+D$12*F455+D$13*F455^2</f>
        <v>-2.8565630942431055E-2</v>
      </c>
      <c r="Q455" s="200">
        <f>+C455-15018.5</f>
        <v>40467.244299999998</v>
      </c>
      <c r="S455" s="132">
        <f>+(P455-G455)^2</f>
        <v>2.3500301404829835E-5</v>
      </c>
      <c r="T455" s="7">
        <v>1</v>
      </c>
      <c r="U455" s="43">
        <f>+T455*S455</f>
        <v>2.3500301404829835E-5</v>
      </c>
      <c r="V455" s="132">
        <f>+G455-P455</f>
        <v>4.8477109448511711E-3</v>
      </c>
    </row>
    <row r="456" spans="1:22" ht="12.95" customHeight="1">
      <c r="A456" s="127" t="s">
        <v>1471</v>
      </c>
      <c r="B456" s="276" t="s">
        <v>292</v>
      </c>
      <c r="C456" s="232">
        <v>55486.596700000111</v>
      </c>
      <c r="D456" s="232">
        <v>2.9999999999999997E-4</v>
      </c>
      <c r="E456" s="202">
        <f>+(C456-C$7)/C$8</f>
        <v>44743.927671803649</v>
      </c>
      <c r="F456" s="249">
        <f>ROUND(2*E456,0)/2</f>
        <v>44744</v>
      </c>
      <c r="G456" s="249">
        <f>+C456-(C$7+F456*C$8)</f>
        <v>-2.4689119883987587E-2</v>
      </c>
      <c r="H456" s="249"/>
      <c r="I456" s="249"/>
      <c r="J456" s="249"/>
      <c r="L456" s="249">
        <f>G456</f>
        <v>-2.4689119883987587E-2</v>
      </c>
      <c r="M456" s="249"/>
      <c r="N456" s="249"/>
      <c r="O456" s="249">
        <f ca="1">+C$11+C$12*F456</f>
        <v>-2.7170148668889435E-2</v>
      </c>
      <c r="P456" s="174">
        <f>+D$11+D$12*F456+D$13*F456^2</f>
        <v>-2.8567272191160675E-2</v>
      </c>
      <c r="Q456" s="250">
        <f>+C456-15018.5</f>
        <v>40468.096700000111</v>
      </c>
      <c r="R456" s="249"/>
      <c r="S456" s="249">
        <f>+(P456-G456)^2</f>
        <v>1.5040065317631949E-5</v>
      </c>
      <c r="T456" s="251">
        <v>1</v>
      </c>
      <c r="U456" s="249">
        <f>+T456*S456</f>
        <v>1.5040065317631949E-5</v>
      </c>
      <c r="V456" s="249">
        <f>+G456-P456</f>
        <v>3.8781523071730883E-3</v>
      </c>
    </row>
    <row r="457" spans="1:22" ht="12.95" customHeight="1">
      <c r="A457" s="127" t="s">
        <v>1471</v>
      </c>
      <c r="B457" s="276" t="s">
        <v>292</v>
      </c>
      <c r="C457" s="232">
        <v>55490.692300000228</v>
      </c>
      <c r="D457" s="232">
        <v>2.9999999999999997E-4</v>
      </c>
      <c r="E457" s="202">
        <f>+(C457-C$7)/C$8</f>
        <v>44755.92596750462</v>
      </c>
      <c r="F457" s="249">
        <f>ROUND(2*E457,0)/2</f>
        <v>44756</v>
      </c>
      <c r="G457" s="249">
        <f>+C457-(C$7+F457*C$8)</f>
        <v>-2.5270879770687316E-2</v>
      </c>
      <c r="H457" s="249"/>
      <c r="I457" s="249"/>
      <c r="J457" s="249"/>
      <c r="L457" s="249">
        <f>G457</f>
        <v>-2.5270879770687316E-2</v>
      </c>
      <c r="M457" s="249"/>
      <c r="N457" s="249"/>
      <c r="O457" s="249">
        <f ca="1">+C$11+C$12*F457</f>
        <v>-2.7189141007745235E-2</v>
      </c>
      <c r="P457" s="174">
        <f>+D$11+D$12*F457+D$13*F457^2</f>
        <v>-2.8575149062863875E-2</v>
      </c>
      <c r="Q457" s="250">
        <f>+C457-15018.5</f>
        <v>40472.192300000228</v>
      </c>
      <c r="R457" s="249"/>
      <c r="S457" s="249">
        <f>+(P457-G457)^2</f>
        <v>1.0918195555220981E-5</v>
      </c>
      <c r="T457" s="251">
        <v>1</v>
      </c>
      <c r="U457" s="249">
        <f>+T457*S457</f>
        <v>1.0918195555220981E-5</v>
      </c>
      <c r="V457" s="249">
        <f>+G457-P457</f>
        <v>3.3042692921765593E-3</v>
      </c>
    </row>
    <row r="458" spans="1:22" ht="12.95" customHeight="1">
      <c r="A458" s="127" t="s">
        <v>1471</v>
      </c>
      <c r="B458" s="276" t="s">
        <v>288</v>
      </c>
      <c r="C458" s="232">
        <v>55498.714699999895</v>
      </c>
      <c r="D458" s="232">
        <v>5.0000000000000001E-4</v>
      </c>
      <c r="E458" s="202">
        <f>+(C458-C$7)/C$8</f>
        <v>44779.428049598748</v>
      </c>
      <c r="F458" s="249">
        <f>ROUND(2*E458,0)/2</f>
        <v>44779.5</v>
      </c>
      <c r="G458" s="249">
        <f>+C458-(C$7+F458*C$8)</f>
        <v>-2.4560160105465911E-2</v>
      </c>
      <c r="H458" s="249"/>
      <c r="I458" s="249"/>
      <c r="J458" s="249"/>
      <c r="L458" s="249">
        <f>G458</f>
        <v>-2.4560160105465911E-2</v>
      </c>
      <c r="M458" s="249"/>
      <c r="N458" s="249"/>
      <c r="O458" s="249">
        <f ca="1">+C$11+C$12*F458</f>
        <v>-2.7226334338004518E-2</v>
      </c>
      <c r="P458" s="174">
        <f>+D$11+D$12*F458+D$13*F458^2</f>
        <v>-2.8590569222854485E-2</v>
      </c>
      <c r="Q458" s="250">
        <f>+C458-15018.5</f>
        <v>40480.214699999895</v>
      </c>
      <c r="R458" s="249"/>
      <c r="S458" s="249">
        <f>+(P458-G458)^2</f>
        <v>1.6244197653528939E-5</v>
      </c>
      <c r="T458" s="251">
        <v>1</v>
      </c>
      <c r="U458" s="249">
        <f>+T458*S458</f>
        <v>1.6244197653528939E-5</v>
      </c>
      <c r="V458" s="249">
        <f>+G458-P458</f>
        <v>4.0304091173885732E-3</v>
      </c>
    </row>
    <row r="459" spans="1:22" ht="12.95" customHeight="1">
      <c r="A459" s="41" t="s">
        <v>462</v>
      </c>
      <c r="B459" s="94" t="s">
        <v>292</v>
      </c>
      <c r="C459" s="36">
        <v>55498.884599999998</v>
      </c>
      <c r="D459" s="36">
        <v>5.0000000000000001E-4</v>
      </c>
      <c r="E459" s="41">
        <f>+(C459-C$7)/C$8</f>
        <v>44779.925781418453</v>
      </c>
      <c r="F459" s="132">
        <f>ROUND(2*E459,0)/2</f>
        <v>44780</v>
      </c>
      <c r="G459" s="132">
        <f>+C459-(C$7+F459*C$8)</f>
        <v>-2.533440000115661E-2</v>
      </c>
      <c r="K459" s="43">
        <f>G459</f>
        <v>-2.533440000115661E-2</v>
      </c>
      <c r="O459" s="132">
        <f ca="1">+C$11+C$12*F459</f>
        <v>-2.7227125685456849E-2</v>
      </c>
      <c r="P459" s="199">
        <f>+D$11+D$12*F459+D$13*F459^2</f>
        <v>-2.8590897233971894E-2</v>
      </c>
      <c r="Q459" s="200">
        <f>+C459-15018.5</f>
        <v>40480.384599999998</v>
      </c>
      <c r="S459" s="132">
        <f>+(P459-G459)^2</f>
        <v>1.0604774227333608E-5</v>
      </c>
      <c r="T459" s="7">
        <v>1</v>
      </c>
      <c r="U459" s="43">
        <f>+T459*S459</f>
        <v>1.0604774227333608E-5</v>
      </c>
      <c r="V459" s="132">
        <f>+G459-P459</f>
        <v>3.256497232815285E-3</v>
      </c>
    </row>
    <row r="460" spans="1:22" ht="12.95" customHeight="1">
      <c r="A460" s="212" t="s">
        <v>461</v>
      </c>
      <c r="B460" s="95" t="s">
        <v>288</v>
      </c>
      <c r="C460" s="96">
        <v>55499.397900000004</v>
      </c>
      <c r="D460" s="96">
        <v>5.9999999999999995E-4</v>
      </c>
      <c r="E460" s="41">
        <f>+(C460-C$7)/C$8</f>
        <v>44781.429523283674</v>
      </c>
      <c r="F460" s="132">
        <f>ROUND(2*E460,0)/2</f>
        <v>44781.5</v>
      </c>
      <c r="G460" s="132">
        <f>+C460-(C$7+F460*C$8)</f>
        <v>-2.4057119990175124E-2</v>
      </c>
      <c r="K460" s="43">
        <f>G460</f>
        <v>-2.4057119990175124E-2</v>
      </c>
      <c r="O460" s="132">
        <f ca="1">+C$11+C$12*F460</f>
        <v>-2.7229499727813827E-2</v>
      </c>
      <c r="P460" s="199">
        <f>+D$11+D$12*F460+D$13*F460^2</f>
        <v>-2.8591881247975848E-2</v>
      </c>
      <c r="Q460" s="200">
        <f>+C460-15018.5</f>
        <v>40480.897900000004</v>
      </c>
      <c r="S460" s="132">
        <f>+(P460-G460)^2</f>
        <v>2.05640596652504E-5</v>
      </c>
      <c r="T460" s="7">
        <v>1</v>
      </c>
      <c r="U460" s="43">
        <f>+T460*S460</f>
        <v>2.05640596652504E-5</v>
      </c>
      <c r="V460" s="132">
        <f>+G460-P460</f>
        <v>4.5347612578007235E-3</v>
      </c>
    </row>
    <row r="461" spans="1:22" ht="12.95" customHeight="1">
      <c r="A461" s="127" t="s">
        <v>1471</v>
      </c>
      <c r="B461" s="276" t="s">
        <v>292</v>
      </c>
      <c r="C461" s="232">
        <v>55499.5680999998</v>
      </c>
      <c r="D461" s="232">
        <v>8.9999999999999998E-4</v>
      </c>
      <c r="E461" s="202">
        <f>+(C461-C$7)/C$8</f>
        <v>44781.928133969726</v>
      </c>
      <c r="F461" s="249">
        <f>ROUND(2*E461,0)/2</f>
        <v>44782</v>
      </c>
      <c r="G461" s="249">
        <f>+C461-(C$7+F461*C$8)</f>
        <v>-2.453136019903468E-2</v>
      </c>
      <c r="H461" s="249"/>
      <c r="I461" s="249"/>
      <c r="J461" s="249"/>
      <c r="L461" s="249">
        <f>G461</f>
        <v>-2.453136019903468E-2</v>
      </c>
      <c r="M461" s="249"/>
      <c r="N461" s="249"/>
      <c r="O461" s="249">
        <f ca="1">+C$11+C$12*F461</f>
        <v>-2.7230291075266144E-2</v>
      </c>
      <c r="P461" s="174">
        <f>+D$11+D$12*F461+D$13*F461^2</f>
        <v>-2.8592209246194419E-2</v>
      </c>
      <c r="Q461" s="250">
        <f>+C461-15018.5</f>
        <v>40481.0680999998</v>
      </c>
      <c r="R461" s="249"/>
      <c r="S461" s="249">
        <f>+(P461-G461)^2</f>
        <v>1.6490494983818164E-5</v>
      </c>
      <c r="T461" s="251">
        <v>1</v>
      </c>
      <c r="U461" s="249">
        <f>+T461*S461</f>
        <v>1.6490494983818164E-5</v>
      </c>
      <c r="V461" s="249">
        <f>+G461-P461</f>
        <v>4.0608490471597397E-3</v>
      </c>
    </row>
    <row r="462" spans="1:22" ht="12.95" customHeight="1">
      <c r="A462" s="127" t="s">
        <v>1471</v>
      </c>
      <c r="B462" s="276" t="s">
        <v>288</v>
      </c>
      <c r="C462" s="232">
        <v>55499.739200000186</v>
      </c>
      <c r="D462" s="232">
        <v>2.9999999999999997E-4</v>
      </c>
      <c r="E462" s="202">
        <f>+(C462-C$7)/C$8</f>
        <v>44782.429381259259</v>
      </c>
      <c r="F462" s="249">
        <f>ROUND(2*E462,0)/2</f>
        <v>44782.5</v>
      </c>
      <c r="G462" s="249">
        <f>+C462-(C$7+F462*C$8)</f>
        <v>-2.410559981217375E-2</v>
      </c>
      <c r="H462" s="249"/>
      <c r="I462" s="249"/>
      <c r="J462" s="249"/>
      <c r="L462" s="249">
        <f>G462</f>
        <v>-2.410559981217375E-2</v>
      </c>
      <c r="M462" s="249"/>
      <c r="N462" s="249"/>
      <c r="O462" s="249">
        <f ca="1">+C$11+C$12*F462</f>
        <v>-2.7231082422718475E-2</v>
      </c>
      <c r="P462" s="174">
        <f>+D$11+D$12*F462+D$13*F462^2</f>
        <v>-2.8592537241188279E-2</v>
      </c>
      <c r="Q462" s="250">
        <f>+C462-15018.5</f>
        <v>40481.239200000186</v>
      </c>
      <c r="R462" s="249"/>
      <c r="S462" s="249">
        <f>+(P462-G462)^2</f>
        <v>2.0132607491891508E-5</v>
      </c>
      <c r="T462" s="251">
        <v>1</v>
      </c>
      <c r="U462" s="249">
        <f>+T462*S462</f>
        <v>2.0132607491891508E-5</v>
      </c>
      <c r="V462" s="249">
        <f>+G462-P462</f>
        <v>4.4869374290145286E-3</v>
      </c>
    </row>
    <row r="463" spans="1:22" ht="12.95" customHeight="1">
      <c r="A463" s="127" t="s">
        <v>1471</v>
      </c>
      <c r="B463" s="276" t="s">
        <v>292</v>
      </c>
      <c r="C463" s="232">
        <v>55500.591599999927</v>
      </c>
      <c r="D463" s="232">
        <v>2.0000000000000001E-4</v>
      </c>
      <c r="E463" s="202">
        <f>+(C463-C$7)/C$8</f>
        <v>44784.926536072257</v>
      </c>
      <c r="F463" s="249">
        <f>ROUND(2*E463,0)/2</f>
        <v>44785</v>
      </c>
      <c r="G463" s="249">
        <f>+C463-(C$7+F463*C$8)</f>
        <v>-2.5076800069655292E-2</v>
      </c>
      <c r="H463" s="249"/>
      <c r="I463" s="249"/>
      <c r="J463" s="249"/>
      <c r="L463" s="249">
        <f>G463</f>
        <v>-2.5076800069655292E-2</v>
      </c>
      <c r="M463" s="249"/>
      <c r="N463" s="249"/>
      <c r="O463" s="249">
        <f ca="1">+C$11+C$12*F463</f>
        <v>-2.7235039159980101E-2</v>
      </c>
      <c r="P463" s="174">
        <f>+D$11+D$12*F463+D$13*F463^2</f>
        <v>-2.8594177167786904E-2</v>
      </c>
      <c r="Q463" s="250">
        <f>+C463-15018.5</f>
        <v>40482.091599999927</v>
      </c>
      <c r="R463" s="249"/>
      <c r="S463" s="249">
        <f>+(P463-G463)^2</f>
        <v>1.2371941650460764E-5</v>
      </c>
      <c r="T463" s="251">
        <v>1</v>
      </c>
      <c r="U463" s="249">
        <f>+T463*S463</f>
        <v>1.2371941650460764E-5</v>
      </c>
      <c r="V463" s="249">
        <f>+G463-P463</f>
        <v>3.5173770981316126E-3</v>
      </c>
    </row>
    <row r="464" spans="1:22" ht="12.95" customHeight="1">
      <c r="A464" s="127" t="s">
        <v>1471</v>
      </c>
      <c r="B464" s="276" t="s">
        <v>292</v>
      </c>
      <c r="C464" s="232">
        <v>55502.64000000013</v>
      </c>
      <c r="D464" s="232">
        <v>2.9999999999999997E-4</v>
      </c>
      <c r="E464" s="202">
        <f>+(C464-C$7)/C$8</f>
        <v>44790.927441657666</v>
      </c>
      <c r="F464" s="249">
        <f>ROUND(2*E464,0)/2</f>
        <v>44791</v>
      </c>
      <c r="G464" s="249">
        <f>+C464-(C$7+F464*C$8)</f>
        <v>-2.4767679868091363E-2</v>
      </c>
      <c r="H464" s="249"/>
      <c r="I464" s="249"/>
      <c r="J464" s="249"/>
      <c r="L464" s="249">
        <f>G464</f>
        <v>-2.4767679868091363E-2</v>
      </c>
      <c r="M464" s="249"/>
      <c r="N464" s="249"/>
      <c r="O464" s="249">
        <f ca="1">+C$11+C$12*F464</f>
        <v>-2.7244535329408001E-2</v>
      </c>
      <c r="P464" s="174">
        <f>+D$11+D$12*F464+D$13*F464^2</f>
        <v>-2.8598112662703255E-2</v>
      </c>
      <c r="Q464" s="250">
        <f>+C464-15018.5</f>
        <v>40484.14000000013</v>
      </c>
      <c r="R464" s="249"/>
      <c r="S464" s="249">
        <f>+(P464-G464)^2</f>
        <v>1.4672215394038268E-5</v>
      </c>
      <c r="T464" s="251">
        <v>1</v>
      </c>
      <c r="U464" s="249">
        <f>+T464*S464</f>
        <v>1.4672215394038268E-5</v>
      </c>
      <c r="V464" s="249">
        <f>+G464-P464</f>
        <v>3.8304327946118918E-3</v>
      </c>
    </row>
    <row r="465" spans="1:22" ht="12.95" customHeight="1">
      <c r="A465" s="127" t="s">
        <v>1471</v>
      </c>
      <c r="B465" s="276" t="s">
        <v>292</v>
      </c>
      <c r="C465" s="232">
        <v>55505.711800000165</v>
      </c>
      <c r="D465" s="232">
        <v>2.0000000000000001E-4</v>
      </c>
      <c r="E465" s="202">
        <f>+(C465-C$7)/C$8</f>
        <v>44799.926456388988</v>
      </c>
      <c r="F465" s="249">
        <f>ROUND(2*E465,0)/2</f>
        <v>44800</v>
      </c>
      <c r="G465" s="249">
        <f>+C465-(C$7+F465*C$8)</f>
        <v>-2.5103999832936097E-2</v>
      </c>
      <c r="H465" s="249"/>
      <c r="I465" s="249"/>
      <c r="J465" s="249"/>
      <c r="L465" s="249">
        <f>G465</f>
        <v>-2.5103999832936097E-2</v>
      </c>
      <c r="M465" s="249"/>
      <c r="N465" s="249"/>
      <c r="O465" s="249">
        <f ca="1">+C$11+C$12*F465</f>
        <v>-2.7258779583549858E-2</v>
      </c>
      <c r="P465" s="174">
        <f>+D$11+D$12*F465+D$13*F465^2</f>
        <v>-2.8604015034406148E-2</v>
      </c>
      <c r="Q465" s="250">
        <f>+C465-15018.5</f>
        <v>40487.211800000165</v>
      </c>
      <c r="R465" s="249"/>
      <c r="S465" s="249">
        <f>+(P465-G465)^2</f>
        <v>1.2250106410521443E-5</v>
      </c>
      <c r="T465" s="251">
        <v>1</v>
      </c>
      <c r="U465" s="249">
        <f>+T465*S465</f>
        <v>1.2250106410521443E-5</v>
      </c>
      <c r="V465" s="249">
        <f>+G465-P465</f>
        <v>3.5000152014700511E-3</v>
      </c>
    </row>
    <row r="466" spans="1:22" ht="12.95" customHeight="1">
      <c r="A466" s="127" t="s">
        <v>1471</v>
      </c>
      <c r="B466" s="276" t="s">
        <v>288</v>
      </c>
      <c r="C466" s="232">
        <v>55506.566099999938</v>
      </c>
      <c r="D466" s="232">
        <v>2.9999999999999997E-4</v>
      </c>
      <c r="E466" s="202">
        <f>+(C466-C$7)/C$8</f>
        <v>44802.429177361329</v>
      </c>
      <c r="F466" s="249">
        <f>ROUND(2*E466,0)/2</f>
        <v>44802.5</v>
      </c>
      <c r="G466" s="249">
        <f>+C466-(C$7+F466*C$8)</f>
        <v>-2.4175200058380142E-2</v>
      </c>
      <c r="H466" s="249"/>
      <c r="I466" s="249"/>
      <c r="J466" s="249"/>
      <c r="L466" s="249">
        <f>G466</f>
        <v>-2.4175200058380142E-2</v>
      </c>
      <c r="M466" s="249"/>
      <c r="N466" s="249"/>
      <c r="O466" s="249">
        <f ca="1">+C$11+C$12*F466</f>
        <v>-2.7262736320811484E-2</v>
      </c>
      <c r="P466" s="174">
        <f>+D$11+D$12*F466+D$13*F466^2</f>
        <v>-2.8605654396680592E-2</v>
      </c>
      <c r="Q466" s="250">
        <f>+C466-15018.5</f>
        <v>40488.066099999938</v>
      </c>
      <c r="R466" s="249"/>
      <c r="S466" s="249">
        <f>+(P466-G466)^2</f>
        <v>1.9628925643765283E-5</v>
      </c>
      <c r="T466" s="251">
        <v>1</v>
      </c>
      <c r="U466" s="249">
        <f>+T466*S466</f>
        <v>1.9628925643765283E-5</v>
      </c>
      <c r="V466" s="249">
        <f>+G466-P466</f>
        <v>4.4304543383004505E-3</v>
      </c>
    </row>
    <row r="467" spans="1:22" ht="12.95" customHeight="1">
      <c r="A467" s="127" t="s">
        <v>1471</v>
      </c>
      <c r="B467" s="276" t="s">
        <v>288</v>
      </c>
      <c r="C467" s="232">
        <v>55507.589600000065</v>
      </c>
      <c r="D467" s="232">
        <v>2.0000000000000001E-4</v>
      </c>
      <c r="E467" s="202">
        <f>+(C467-C$7)/C$8</f>
        <v>44805.42757946386</v>
      </c>
      <c r="F467" s="249">
        <f>ROUND(2*E467,0)/2</f>
        <v>44805.5</v>
      </c>
      <c r="G467" s="249">
        <f>+C467-(C$7+F467*C$8)</f>
        <v>-2.4720639936276712E-2</v>
      </c>
      <c r="H467" s="249"/>
      <c r="I467" s="249"/>
      <c r="J467" s="249"/>
      <c r="L467" s="249">
        <f>G467</f>
        <v>-2.4720639936276712E-2</v>
      </c>
      <c r="M467" s="249"/>
      <c r="N467" s="249"/>
      <c r="O467" s="249">
        <f ca="1">+C$11+C$12*F467</f>
        <v>-2.7267484405525441E-2</v>
      </c>
      <c r="P467" s="174">
        <f>+D$11+D$12*F467+D$13*F467^2</f>
        <v>-2.8607621524994506E-2</v>
      </c>
      <c r="Q467" s="250">
        <f>+C467-15018.5</f>
        <v>40489.089600000065</v>
      </c>
      <c r="R467" s="249"/>
      <c r="S467" s="249">
        <f>+(P467-G467)^2</f>
        <v>1.510862587103111E-5</v>
      </c>
      <c r="T467" s="251">
        <v>1</v>
      </c>
      <c r="U467" s="249">
        <f>+T467*S467</f>
        <v>1.510862587103111E-5</v>
      </c>
      <c r="V467" s="249">
        <f>+G467-P467</f>
        <v>3.8869815887177944E-3</v>
      </c>
    </row>
    <row r="468" spans="1:22" ht="12.95" customHeight="1">
      <c r="A468" s="127" t="s">
        <v>1471</v>
      </c>
      <c r="B468" s="276" t="s">
        <v>288</v>
      </c>
      <c r="C468" s="232">
        <v>55509.63870000001</v>
      </c>
      <c r="D468" s="232">
        <v>4.0000000000000002E-4</v>
      </c>
      <c r="E468" s="202">
        <f>+(C468-C$7)/C$8</f>
        <v>44811.430535738764</v>
      </c>
      <c r="F468" s="249">
        <f>ROUND(2*E468,0)/2</f>
        <v>44811.5</v>
      </c>
      <c r="G468" s="249">
        <f>+C468-(C$7+F468*C$8)</f>
        <v>-2.3711519985226914E-2</v>
      </c>
      <c r="H468" s="249"/>
      <c r="I468" s="249"/>
      <c r="J468" s="249"/>
      <c r="L468" s="249">
        <f>G468</f>
        <v>-2.3711519985226914E-2</v>
      </c>
      <c r="M468" s="249"/>
      <c r="N468" s="249"/>
      <c r="O468" s="249">
        <f ca="1">+C$11+C$12*F468</f>
        <v>-2.7276980574953341E-2</v>
      </c>
      <c r="P468" s="174">
        <f>+D$11+D$12*F468+D$13*F468^2</f>
        <v>-2.8611555433353669E-2</v>
      </c>
      <c r="Q468" s="250">
        <f>+C468-15018.5</f>
        <v>40491.13870000001</v>
      </c>
      <c r="R468" s="249"/>
      <c r="S468" s="249">
        <f>+(P468-G468)^2</f>
        <v>2.4010347392898768E-5</v>
      </c>
      <c r="T468" s="251">
        <v>1</v>
      </c>
      <c r="U468" s="249">
        <f>+T468*S468</f>
        <v>2.4010347392898768E-5</v>
      </c>
      <c r="V468" s="249">
        <f>+G468-P468</f>
        <v>4.900035448126755E-3</v>
      </c>
    </row>
    <row r="469" spans="1:22" ht="12.95" customHeight="1">
      <c r="A469" s="127" t="s">
        <v>1471</v>
      </c>
      <c r="B469" s="276" t="s">
        <v>292</v>
      </c>
      <c r="C469" s="232">
        <v>55510.490699999966</v>
      </c>
      <c r="D469" s="232">
        <v>2.0000000000000001E-4</v>
      </c>
      <c r="E469" s="202">
        <f>+(C469-C$7)/C$8</f>
        <v>44813.926518729386</v>
      </c>
      <c r="F469" s="249">
        <f>ROUND(2*E469,0)/2</f>
        <v>44814</v>
      </c>
      <c r="G469" s="249">
        <f>+C469-(C$7+F469*C$8)</f>
        <v>-2.508272003615275E-2</v>
      </c>
      <c r="H469" s="249"/>
      <c r="I469" s="249"/>
      <c r="J469" s="249"/>
      <c r="L469" s="249">
        <f>G469</f>
        <v>-2.508272003615275E-2</v>
      </c>
      <c r="M469" s="249"/>
      <c r="N469" s="249"/>
      <c r="O469" s="249">
        <f ca="1">+C$11+C$12*F469</f>
        <v>-2.7280937312214967E-2</v>
      </c>
      <c r="P469" s="174">
        <f>+D$11+D$12*F469+D$13*F469^2</f>
        <v>-2.8613194424786492E-2</v>
      </c>
      <c r="Q469" s="250">
        <f>+C469-15018.5</f>
        <v>40491.990699999966</v>
      </c>
      <c r="R469" s="249"/>
      <c r="S469" s="249">
        <f>+(P469-G469)^2</f>
        <v>1.2464249408798794E-5</v>
      </c>
      <c r="T469" s="251">
        <v>1</v>
      </c>
      <c r="U469" s="249">
        <f>+T469*S469</f>
        <v>1.2464249408798794E-5</v>
      </c>
      <c r="V469" s="249">
        <f>+G469-P469</f>
        <v>3.530474388633742E-3</v>
      </c>
    </row>
    <row r="470" spans="1:22" ht="12.95" customHeight="1">
      <c r="A470" s="127" t="s">
        <v>1471</v>
      </c>
      <c r="B470" s="276" t="s">
        <v>288</v>
      </c>
      <c r="C470" s="232">
        <v>55510.663100000005</v>
      </c>
      <c r="D470" s="232">
        <v>2.9999999999999997E-4</v>
      </c>
      <c r="E470" s="202">
        <f>+(C470-C$7)/C$8</f>
        <v>44814.431574442657</v>
      </c>
      <c r="F470" s="249">
        <f>ROUND(2*E470,0)/2</f>
        <v>44814.5</v>
      </c>
      <c r="G470" s="249">
        <f>+C470-(C$7+F470*C$8)</f>
        <v>-2.3356959994998761E-2</v>
      </c>
      <c r="H470" s="249"/>
      <c r="I470" s="249"/>
      <c r="J470" s="249"/>
      <c r="L470" s="249">
        <f>G470</f>
        <v>-2.3356959994998761E-2</v>
      </c>
      <c r="M470" s="249"/>
      <c r="N470" s="249"/>
      <c r="O470" s="249">
        <f ca="1">+C$11+C$12*F470</f>
        <v>-2.7281728659667284E-2</v>
      </c>
      <c r="P470" s="174">
        <f>+D$11+D$12*F470+D$13*F470^2</f>
        <v>-2.8613522213398933E-2</v>
      </c>
      <c r="Q470" s="250">
        <f>+C470-15018.5</f>
        <v>40492.163100000005</v>
      </c>
      <c r="R470" s="249"/>
      <c r="S470" s="249">
        <f>+(P470-G470)^2</f>
        <v>2.7631446355912142E-5</v>
      </c>
      <c r="T470" s="251">
        <v>1</v>
      </c>
      <c r="U470" s="249">
        <f>+T470*S470</f>
        <v>2.7631446355912142E-5</v>
      </c>
      <c r="V470" s="249">
        <f>+G470-P470</f>
        <v>5.2565622184001723E-3</v>
      </c>
    </row>
    <row r="471" spans="1:22" ht="12.95" customHeight="1">
      <c r="A471" s="127" t="s">
        <v>1471</v>
      </c>
      <c r="B471" s="276" t="s">
        <v>292</v>
      </c>
      <c r="C471" s="232">
        <v>55511.515399999917</v>
      </c>
      <c r="D471" s="232">
        <v>2.0000000000000001E-4</v>
      </c>
      <c r="E471" s="202">
        <f>+(C471-C$7)/C$8</f>
        <v>44816.928436300404</v>
      </c>
      <c r="F471" s="249">
        <f>ROUND(2*E471,0)/2</f>
        <v>44817</v>
      </c>
      <c r="G471" s="249">
        <f>+C471-(C$7+F471*C$8)</f>
        <v>-2.4428160082607064E-2</v>
      </c>
      <c r="H471" s="249"/>
      <c r="I471" s="249"/>
      <c r="J471" s="249"/>
      <c r="L471" s="249">
        <f>G471</f>
        <v>-2.4428160082607064E-2</v>
      </c>
      <c r="M471" s="249"/>
      <c r="N471" s="249"/>
      <c r="O471" s="249">
        <f ca="1">+C$11+C$12*F471</f>
        <v>-2.728568539692891E-2</v>
      </c>
      <c r="P471" s="174">
        <f>+D$11+D$12*F471+D$13*F471^2</f>
        <v>-2.8615161108090467E-2</v>
      </c>
      <c r="Q471" s="250">
        <f>+C471-15018.5</f>
        <v>40493.015399999917</v>
      </c>
      <c r="R471" s="249"/>
      <c r="S471" s="249">
        <f>+(P471-G471)^2</f>
        <v>1.7530977587399066E-5</v>
      </c>
      <c r="T471" s="251">
        <v>1</v>
      </c>
      <c r="U471" s="249">
        <f>+T471*S471</f>
        <v>1.7530977587399066E-5</v>
      </c>
      <c r="V471" s="249">
        <f>+G471-P471</f>
        <v>4.1870010254834028E-3</v>
      </c>
    </row>
    <row r="472" spans="1:22" ht="12.95" customHeight="1">
      <c r="A472" s="36" t="s">
        <v>482</v>
      </c>
      <c r="B472" s="94" t="s">
        <v>288</v>
      </c>
      <c r="C472" s="36">
        <v>55511.686999999998</v>
      </c>
      <c r="D472" s="36">
        <v>2.0000000000000001E-4</v>
      </c>
      <c r="E472" s="41">
        <f>+(C472-C$7)/C$8</f>
        <v>44817.431148367796</v>
      </c>
      <c r="F472" s="132">
        <f>ROUND(2*E472,0)/2</f>
        <v>44817.5</v>
      </c>
      <c r="G472" s="132">
        <f>+C472-(C$7+F472*C$8)</f>
        <v>-2.3502399999415502E-2</v>
      </c>
      <c r="K472" s="43">
        <f>G472</f>
        <v>-2.3502399999415502E-2</v>
      </c>
      <c r="N472" s="132"/>
      <c r="O472" s="132">
        <f ca="1">+C$11+C$12*F472</f>
        <v>-2.7286476744381241E-2</v>
      </c>
      <c r="P472" s="199">
        <f>+D$11+D$12*F472+D$13*F472^2</f>
        <v>-2.8615488877354645E-2</v>
      </c>
      <c r="Q472" s="200">
        <f>+C472-15018.5</f>
        <v>40493.186999999998</v>
      </c>
      <c r="S472" s="132">
        <f>+(P472-G472)^2</f>
        <v>2.6143677873704967E-5</v>
      </c>
      <c r="T472" s="7">
        <v>1</v>
      </c>
      <c r="U472" s="43">
        <f>+T472*S472</f>
        <v>2.6143677873704967E-5</v>
      </c>
      <c r="V472" s="132">
        <f>+G472-P472</f>
        <v>5.1130888779391433E-3</v>
      </c>
    </row>
    <row r="473" spans="1:22" ht="12.95" customHeight="1">
      <c r="A473" s="127" t="s">
        <v>1471</v>
      </c>
      <c r="B473" s="276" t="s">
        <v>292</v>
      </c>
      <c r="C473" s="232">
        <v>55513.56259999983</v>
      </c>
      <c r="D473" s="232">
        <v>2.0000000000000001E-4</v>
      </c>
      <c r="E473" s="202">
        <f>+(C473-C$7)/C$8</f>
        <v>44822.925826415965</v>
      </c>
      <c r="F473" s="249">
        <f>ROUND(2*E473,0)/2</f>
        <v>44823</v>
      </c>
      <c r="G473" s="249">
        <f>+C473-(C$7+F473*C$8)</f>
        <v>-2.5319040170870721E-2</v>
      </c>
      <c r="H473" s="249"/>
      <c r="I473" s="249"/>
      <c r="J473" s="249"/>
      <c r="L473" s="249">
        <f>G473</f>
        <v>-2.5319040170870721E-2</v>
      </c>
      <c r="M473" s="249"/>
      <c r="N473" s="249"/>
      <c r="O473" s="249">
        <f ca="1">+C$11+C$12*F473</f>
        <v>-2.7295181566356824E-2</v>
      </c>
      <c r="P473" s="174">
        <f>+D$11+D$12*F473+D$13*F473^2</f>
        <v>-2.8619094126429746E-2</v>
      </c>
      <c r="Q473" s="250">
        <f>+C473-15018.5</f>
        <v>40495.06259999983</v>
      </c>
      <c r="R473" s="249"/>
      <c r="S473" s="249">
        <f>+(P473-G473)^2</f>
        <v>1.0890356109600767E-5</v>
      </c>
      <c r="T473" s="251">
        <v>1</v>
      </c>
      <c r="U473" s="249">
        <f>+T473*S473</f>
        <v>1.0890356109600767E-5</v>
      </c>
      <c r="V473" s="249">
        <f>+G473-P473</f>
        <v>3.300053955559025E-3</v>
      </c>
    </row>
    <row r="474" spans="1:22" ht="12.95" customHeight="1">
      <c r="A474" s="127" t="s">
        <v>1471</v>
      </c>
      <c r="B474" s="276" t="s">
        <v>288</v>
      </c>
      <c r="C474" s="232">
        <v>55516.465499999933</v>
      </c>
      <c r="D474" s="232">
        <v>2.9999999999999997E-4</v>
      </c>
      <c r="E474" s="202">
        <f>+(C474-C$7)/C$8</f>
        <v>44831.430038885585</v>
      </c>
      <c r="F474" s="249">
        <f>ROUND(2*E474,0)/2</f>
        <v>44831.5</v>
      </c>
      <c r="G474" s="249">
        <f>+C474-(C$7+F474*C$8)</f>
        <v>-2.3881120068836026E-2</v>
      </c>
      <c r="H474" s="249"/>
      <c r="I474" s="249"/>
      <c r="J474" s="249"/>
      <c r="L474" s="249">
        <f>G474</f>
        <v>-2.3881120068836026E-2</v>
      </c>
      <c r="M474" s="249"/>
      <c r="N474" s="249"/>
      <c r="O474" s="249">
        <f ca="1">+C$11+C$12*F474</f>
        <v>-2.730863447304635E-2</v>
      </c>
      <c r="P474" s="174">
        <f>+D$11+D$12*F474+D$13*F474^2</f>
        <v>-2.8624665107519473E-2</v>
      </c>
      <c r="Q474" s="250">
        <f>+C474-15018.5</f>
        <v>40497.965499999933</v>
      </c>
      <c r="R474" s="249"/>
      <c r="S474" s="249">
        <f>+(P474-G474)^2</f>
        <v>2.2501219534018345E-5</v>
      </c>
      <c r="T474" s="251">
        <v>1</v>
      </c>
      <c r="U474" s="249">
        <f>+T474*S474</f>
        <v>2.2501219534018345E-5</v>
      </c>
      <c r="V474" s="249">
        <f>+G474-P474</f>
        <v>4.7435450386834471E-3</v>
      </c>
    </row>
    <row r="475" spans="1:22" ht="12.95" customHeight="1">
      <c r="A475" s="127" t="s">
        <v>1471</v>
      </c>
      <c r="B475" s="276" t="s">
        <v>292</v>
      </c>
      <c r="C475" s="232">
        <v>55516.634800000116</v>
      </c>
      <c r="D475" s="232">
        <v>2.9999999999999997E-4</v>
      </c>
      <c r="E475" s="202">
        <f>+(C475-C$7)/C$8</f>
        <v>44831.926012971024</v>
      </c>
      <c r="F475" s="249">
        <f>ROUND(2*E475,0)/2</f>
        <v>44832</v>
      </c>
      <c r="G475" s="249">
        <f>+C475-(C$7+F475*C$8)</f>
        <v>-2.5255359883885831E-2</v>
      </c>
      <c r="H475" s="249"/>
      <c r="I475" s="249"/>
      <c r="J475" s="249"/>
      <c r="L475" s="249">
        <f>G475</f>
        <v>-2.5255359883885831E-2</v>
      </c>
      <c r="M475" s="249"/>
      <c r="N475" s="249"/>
      <c r="O475" s="249">
        <f ca="1">+C$11+C$12*F475</f>
        <v>-2.7309425820498667E-2</v>
      </c>
      <c r="P475" s="174">
        <f>+D$11+D$12*F475+D$13*F475^2</f>
        <v>-2.8624992783267071E-2</v>
      </c>
      <c r="Q475" s="250">
        <f>+C475-15018.5</f>
        <v>40498.134800000116</v>
      </c>
      <c r="R475" s="249"/>
      <c r="S475" s="249">
        <f>+(P475-G475)^2</f>
        <v>1.1354425876592425E-5</v>
      </c>
      <c r="T475" s="251">
        <v>1</v>
      </c>
      <c r="U475" s="249">
        <f>+T475*S475</f>
        <v>1.1354425876592425E-5</v>
      </c>
      <c r="V475" s="249">
        <f>+G475-P475</f>
        <v>3.3696328993812405E-3</v>
      </c>
    </row>
    <row r="476" spans="1:22" ht="12.95" customHeight="1">
      <c r="A476" s="127" t="s">
        <v>1471</v>
      </c>
      <c r="B476" s="276" t="s">
        <v>288</v>
      </c>
      <c r="C476" s="232">
        <v>55517.48909999989</v>
      </c>
      <c r="D476" s="232">
        <v>2.9999999999999997E-4</v>
      </c>
      <c r="E476" s="202">
        <f>+(C476-C$7)/C$8</f>
        <v>44834.428733943365</v>
      </c>
      <c r="F476" s="249">
        <f>ROUND(2*E476,0)/2</f>
        <v>44834.5</v>
      </c>
      <c r="G476" s="249">
        <f>+C476-(C$7+F476*C$8)</f>
        <v>-2.4326560109329876E-2</v>
      </c>
      <c r="H476" s="249"/>
      <c r="I476" s="249"/>
      <c r="J476" s="249"/>
      <c r="L476" s="249">
        <f>G476</f>
        <v>-2.4326560109329876E-2</v>
      </c>
      <c r="M476" s="249"/>
      <c r="N476" s="249"/>
      <c r="O476" s="249">
        <f ca="1">+C$11+C$12*F476</f>
        <v>-2.7313382557760293E-2</v>
      </c>
      <c r="P476" s="174">
        <f>+D$11+D$12*F476+D$13*F476^2</f>
        <v>-2.8626631113634407E-2</v>
      </c>
      <c r="Q476" s="250">
        <f>+C476-15018.5</f>
        <v>40498.98909999989</v>
      </c>
      <c r="R476" s="249"/>
      <c r="S476" s="249">
        <f>+(P476-G476)^2</f>
        <v>1.8490610642060582E-5</v>
      </c>
      <c r="T476" s="251">
        <v>1</v>
      </c>
      <c r="U476" s="249">
        <f>+T476*S476</f>
        <v>1.8490610642060582E-5</v>
      </c>
      <c r="V476" s="249">
        <f>+G476-P476</f>
        <v>4.3000710043045315E-3</v>
      </c>
    </row>
    <row r="477" spans="1:22" ht="12.95" customHeight="1">
      <c r="A477" s="127" t="s">
        <v>1471</v>
      </c>
      <c r="B477" s="276" t="s">
        <v>292</v>
      </c>
      <c r="C477" s="232">
        <v>55517.659099999815</v>
      </c>
      <c r="D477" s="232">
        <v>2.0000000000000001E-4</v>
      </c>
      <c r="E477" s="202">
        <f>+(C477-C$7)/C$8</f>
        <v>44834.926758718299</v>
      </c>
      <c r="F477" s="249">
        <f>ROUND(2*E477,0)/2</f>
        <v>44835</v>
      </c>
      <c r="G477" s="249">
        <f>+C477-(C$7+F477*C$8)</f>
        <v>-2.5000800182169769E-2</v>
      </c>
      <c r="H477" s="249"/>
      <c r="I477" s="249"/>
      <c r="J477" s="249"/>
      <c r="L477" s="249">
        <f>G477</f>
        <v>-2.5000800182169769E-2</v>
      </c>
      <c r="M477" s="249"/>
      <c r="N477" s="249"/>
      <c r="O477" s="249">
        <f ca="1">+C$11+C$12*F477</f>
        <v>-2.7314173905212624E-2</v>
      </c>
      <c r="P477" s="174">
        <f>+D$11+D$12*F477+D$13*F477^2</f>
        <v>-2.8626958770033736E-2</v>
      </c>
      <c r="Q477" s="250">
        <f>+C477-15018.5</f>
        <v>40499.159099999815</v>
      </c>
      <c r="R477" s="249"/>
      <c r="S477" s="249">
        <f>+(P477-G477)^2</f>
        <v>1.3149026104339597E-5</v>
      </c>
      <c r="T477" s="251">
        <v>1</v>
      </c>
      <c r="U477" s="249">
        <f>+T477*S477</f>
        <v>1.3149026104339597E-5</v>
      </c>
      <c r="V477" s="249">
        <f>+G477-P477</f>
        <v>3.6261585878639667E-3</v>
      </c>
    </row>
    <row r="478" spans="1:22" ht="12.95" customHeight="1">
      <c r="A478" s="127" t="s">
        <v>1471</v>
      </c>
      <c r="B478" s="276" t="s">
        <v>288</v>
      </c>
      <c r="C478" s="232">
        <v>55518.514299999923</v>
      </c>
      <c r="D478" s="232">
        <v>1E-4</v>
      </c>
      <c r="E478" s="202">
        <f>+(C478-C$7)/C$8</f>
        <v>44837.43211629337</v>
      </c>
      <c r="F478" s="249">
        <f>ROUND(2*E478,0)/2</f>
        <v>44837.5</v>
      </c>
      <c r="G478" s="249">
        <f>+C478-(C$7+F478*C$8)</f>
        <v>-2.3172000073827803E-2</v>
      </c>
      <c r="H478" s="249"/>
      <c r="I478" s="249"/>
      <c r="J478" s="249"/>
      <c r="L478" s="249">
        <f>G478</f>
        <v>-2.3172000073827803E-2</v>
      </c>
      <c r="M478" s="249"/>
      <c r="N478" s="249"/>
      <c r="O478" s="249">
        <f ca="1">+C$11+C$12*F478</f>
        <v>-2.731813064247425E-2</v>
      </c>
      <c r="P478" s="174">
        <f>+D$11+D$12*F478+D$13*F478^2</f>
        <v>-2.8628597003659779E-2</v>
      </c>
      <c r="Q478" s="250">
        <f>+C478-15018.5</f>
        <v>40500.014299999923</v>
      </c>
      <c r="R478" s="249"/>
      <c r="S478" s="249">
        <f>+(P478-G478)^2</f>
        <v>2.9774450054651749E-5</v>
      </c>
      <c r="T478" s="251">
        <v>1</v>
      </c>
      <c r="U478" s="249">
        <f>+T478*S478</f>
        <v>2.9774450054651749E-5</v>
      </c>
      <c r="V478" s="249">
        <f>+G478-P478</f>
        <v>5.4565969298319764E-3</v>
      </c>
    </row>
    <row r="479" spans="1:22" ht="12.95" customHeight="1">
      <c r="A479" s="127" t="s">
        <v>1471</v>
      </c>
      <c r="B479" s="276" t="s">
        <v>292</v>
      </c>
      <c r="C479" s="232">
        <v>55518.682899999898</v>
      </c>
      <c r="D479" s="232">
        <v>2.9999999999999997E-4</v>
      </c>
      <c r="E479" s="202">
        <f>+(C479-C$7)/C$8</f>
        <v>44837.926039687947</v>
      </c>
      <c r="F479" s="249">
        <f>ROUND(2*E479,0)/2</f>
        <v>44838</v>
      </c>
      <c r="G479" s="249">
        <f>+C479-(C$7+F479*C$8)</f>
        <v>-2.5246240096748807E-2</v>
      </c>
      <c r="H479" s="249"/>
      <c r="I479" s="249"/>
      <c r="J479" s="249"/>
      <c r="L479" s="249">
        <f>G479</f>
        <v>-2.5246240096748807E-2</v>
      </c>
      <c r="M479" s="249"/>
      <c r="N479" s="249"/>
      <c r="O479" s="249">
        <f ca="1">+C$11+C$12*F479</f>
        <v>-2.7318921989926581E-2</v>
      </c>
      <c r="P479" s="174">
        <f>+D$11+D$12*F479+D$13*F479^2</f>
        <v>-2.8628924640710863E-2</v>
      </c>
      <c r="Q479" s="250">
        <f>+C479-15018.5</f>
        <v>40500.182899999898</v>
      </c>
      <c r="R479" s="249"/>
      <c r="S479" s="249">
        <f>+(P479-G479)^2</f>
        <v>1.1442554723959785E-5</v>
      </c>
      <c r="T479" s="251">
        <v>1</v>
      </c>
      <c r="U479" s="249">
        <f>+T479*S479</f>
        <v>1.1442554723959785E-5</v>
      </c>
      <c r="V479" s="249">
        <f>+G479-P479</f>
        <v>3.3826845439620563E-3</v>
      </c>
    </row>
    <row r="480" spans="1:22" ht="12.95" customHeight="1">
      <c r="A480" s="209" t="s">
        <v>460</v>
      </c>
      <c r="B480" s="41"/>
      <c r="C480" s="36">
        <v>55520.731</v>
      </c>
      <c r="D480" s="36">
        <v>2.0000000000000001E-4</v>
      </c>
      <c r="E480" s="41">
        <f>+(C480-C$7)/C$8</f>
        <v>44843.926066405809</v>
      </c>
      <c r="F480" s="132">
        <f>ROUND(2*E480,0)/2</f>
        <v>44844</v>
      </c>
      <c r="G480" s="132">
        <f>+C480-(C$7+F480*C$8)</f>
        <v>-2.5237119996745605E-2</v>
      </c>
      <c r="K480" s="43">
        <f>G480</f>
        <v>-2.5237119996745605E-2</v>
      </c>
      <c r="L480" s="132"/>
      <c r="O480" s="132">
        <f ca="1">+C$11+C$12*F480</f>
        <v>-2.7328418159354481E-2</v>
      </c>
      <c r="P480" s="199">
        <f>+D$11+D$12*F480+D$13*F480^2</f>
        <v>-2.8632856033796467E-2</v>
      </c>
      <c r="Q480" s="200">
        <f>+C480-15018.5</f>
        <v>40502.231</v>
      </c>
      <c r="S480" s="132">
        <f>+(P480-G480)^2</f>
        <v>1.1531023233325894E-5</v>
      </c>
      <c r="T480" s="7">
        <v>1</v>
      </c>
      <c r="U480" s="43">
        <f>+T480*S480</f>
        <v>1.1531023233325894E-5</v>
      </c>
      <c r="V480" s="132">
        <f>+G480-P480</f>
        <v>3.3957360370508623E-3</v>
      </c>
    </row>
    <row r="481" spans="1:22" ht="12.95" customHeight="1">
      <c r="A481" s="127" t="s">
        <v>1471</v>
      </c>
      <c r="B481" s="276" t="s">
        <v>288</v>
      </c>
      <c r="C481" s="232">
        <v>55531.484900000039</v>
      </c>
      <c r="D481" s="232">
        <v>2.9999999999999997E-4</v>
      </c>
      <c r="E481" s="202">
        <f>+(C481-C$7)/C$8</f>
        <v>44875.430234814703</v>
      </c>
      <c r="F481" s="249">
        <f>ROUND(2*E481,0)/2</f>
        <v>44875.5</v>
      </c>
      <c r="G481" s="249">
        <f>+C481-(C$7+F481*C$8)</f>
        <v>-2.381423996121157E-2</v>
      </c>
      <c r="H481" s="249"/>
      <c r="I481" s="249"/>
      <c r="J481" s="249"/>
      <c r="L481" s="249">
        <f>G481</f>
        <v>-2.381423996121157E-2</v>
      </c>
      <c r="M481" s="249"/>
      <c r="N481" s="249"/>
      <c r="O481" s="249">
        <f ca="1">+C$11+C$12*F481</f>
        <v>-2.7378273048850973E-2</v>
      </c>
      <c r="P481" s="174">
        <f>+D$11+D$12*F481+D$13*F481^2</f>
        <v>-2.8653488229119159E-2</v>
      </c>
      <c r="Q481" s="250">
        <f>+C481-15018.5</f>
        <v>40512.984900000039</v>
      </c>
      <c r="R481" s="249"/>
      <c r="S481" s="249">
        <f>+(P481-G481)^2</f>
        <v>2.3418323798446604E-5</v>
      </c>
      <c r="T481" s="251">
        <v>1</v>
      </c>
      <c r="U481" s="249">
        <f>+T481*S481</f>
        <v>2.3418323798446604E-5</v>
      </c>
      <c r="V481" s="249">
        <f>+G481-P481</f>
        <v>4.8392482679075893E-3</v>
      </c>
    </row>
    <row r="482" spans="1:22" ht="12.95" customHeight="1">
      <c r="A482" s="127" t="s">
        <v>1471</v>
      </c>
      <c r="B482" s="276" t="s">
        <v>288</v>
      </c>
      <c r="C482" s="232">
        <v>55532.508700000122</v>
      </c>
      <c r="D482" s="232">
        <v>5.0000000000000001E-4</v>
      </c>
      <c r="E482" s="202">
        <f>+(C482-C$7)/C$8</f>
        <v>44878.429515784352</v>
      </c>
      <c r="F482" s="249">
        <f>ROUND(2*E482,0)/2</f>
        <v>44878.5</v>
      </c>
      <c r="G482" s="249">
        <f>+C482-(C$7+F482*C$8)</f>
        <v>-2.4059679875790607E-2</v>
      </c>
      <c r="H482" s="249"/>
      <c r="I482" s="249"/>
      <c r="J482" s="249"/>
      <c r="L482" s="249">
        <f>G482</f>
        <v>-2.4059679875790607E-2</v>
      </c>
      <c r="M482" s="249"/>
      <c r="N482" s="249"/>
      <c r="O482" s="249">
        <f ca="1">+C$11+C$12*F482</f>
        <v>-2.7383021133564917E-2</v>
      </c>
      <c r="P482" s="174">
        <f>+D$11+D$12*F482+D$13*F482^2</f>
        <v>-2.8655452532587368E-2</v>
      </c>
      <c r="Q482" s="250">
        <f>+C482-15018.5</f>
        <v>40514.008700000122</v>
      </c>
      <c r="R482" s="249"/>
      <c r="S482" s="249">
        <f>+(P482-G482)^2</f>
        <v>2.1121126312960759E-5</v>
      </c>
      <c r="T482" s="251">
        <v>1</v>
      </c>
      <c r="U482" s="249">
        <f>+T482*S482</f>
        <v>2.1121126312960759E-5</v>
      </c>
      <c r="V482" s="249">
        <f>+G482-P482</f>
        <v>4.5957726567967608E-3</v>
      </c>
    </row>
    <row r="483" spans="1:22" ht="12.95" customHeight="1">
      <c r="A483" s="36" t="s">
        <v>482</v>
      </c>
      <c r="B483" s="94" t="s">
        <v>288</v>
      </c>
      <c r="C483" s="36">
        <v>55539.677100000001</v>
      </c>
      <c r="D483" s="36">
        <v>1E-4</v>
      </c>
      <c r="E483" s="41">
        <f>+(C483-C$7)/C$8</f>
        <v>44899.429755773344</v>
      </c>
      <c r="F483" s="132">
        <f>ROUND(2*E483,0)/2</f>
        <v>44899.5</v>
      </c>
      <c r="G483" s="132">
        <f>+C483-(C$7+F483*C$8)</f>
        <v>-2.3977759992703795E-2</v>
      </c>
      <c r="K483" s="43">
        <f>G483</f>
        <v>-2.3977759992703795E-2</v>
      </c>
      <c r="N483" s="132"/>
      <c r="O483" s="132">
        <f ca="1">+C$11+C$12*F483</f>
        <v>-2.7416257726562573E-2</v>
      </c>
      <c r="P483" s="199">
        <f>+D$11+D$12*F483+D$13*F483^2</f>
        <v>-2.8669199406357419E-2</v>
      </c>
      <c r="Q483" s="200">
        <f>+C483-15018.5</f>
        <v>40521.177100000001</v>
      </c>
      <c r="S483" s="132">
        <f>+(P483-G483)^2</f>
        <v>2.2009603771982659E-5</v>
      </c>
      <c r="T483" s="7">
        <v>1</v>
      </c>
      <c r="U483" s="43">
        <f>+T483*S483</f>
        <v>2.2009603771982659E-5</v>
      </c>
      <c r="V483" s="132">
        <f>+G483-P483</f>
        <v>4.6914394136536239E-3</v>
      </c>
    </row>
    <row r="484" spans="1:22" ht="12.95" customHeight="1">
      <c r="A484" s="127" t="s">
        <v>1471</v>
      </c>
      <c r="B484" s="276" t="s">
        <v>288</v>
      </c>
      <c r="C484" s="232">
        <v>55543.432299999986</v>
      </c>
      <c r="D484" s="232">
        <v>4.0000000000000002E-4</v>
      </c>
      <c r="E484" s="202">
        <f>+(C484-C$7)/C$8</f>
        <v>44910.430830100631</v>
      </c>
      <c r="F484" s="249">
        <f>ROUND(2*E484,0)/2</f>
        <v>44910.5</v>
      </c>
      <c r="G484" s="249">
        <f>+C484-(C$7+F484*C$8)</f>
        <v>-2.3611040014657192E-2</v>
      </c>
      <c r="H484" s="249"/>
      <c r="I484" s="249"/>
      <c r="J484" s="249"/>
      <c r="L484" s="249">
        <f>G484</f>
        <v>-2.3611040014657192E-2</v>
      </c>
      <c r="M484" s="249"/>
      <c r="N484" s="249"/>
      <c r="O484" s="249">
        <f ca="1">+C$11+C$12*F484</f>
        <v>-2.7433667370513726E-2</v>
      </c>
      <c r="P484" s="174">
        <f>+D$11+D$12*F484+D$13*F484^2</f>
        <v>-2.8676397879565156E-2</v>
      </c>
      <c r="Q484" s="250">
        <f>+C484-15018.5</f>
        <v>40524.932299999986</v>
      </c>
      <c r="R484" s="249"/>
      <c r="S484" s="249">
        <f>+(P484-G484)^2</f>
        <v>2.5657850299584969E-5</v>
      </c>
      <c r="T484" s="251">
        <v>1</v>
      </c>
      <c r="U484" s="249">
        <f>+T484*S484</f>
        <v>2.5657850299584969E-5</v>
      </c>
      <c r="V484" s="249">
        <f>+G484-P484</f>
        <v>5.0653578649079642E-3</v>
      </c>
    </row>
    <row r="485" spans="1:22" ht="12.95" customHeight="1">
      <c r="A485" s="127" t="s">
        <v>1471</v>
      </c>
      <c r="B485" s="276" t="s">
        <v>292</v>
      </c>
      <c r="C485" s="232">
        <v>55543.601900000125</v>
      </c>
      <c r="D485" s="232">
        <v>2.0000000000000001E-4</v>
      </c>
      <c r="E485" s="202">
        <f>+(C485-C$7)/C$8</f>
        <v>44910.927683053189</v>
      </c>
      <c r="F485" s="249">
        <f>ROUND(2*E485,0)/2</f>
        <v>44911</v>
      </c>
      <c r="G485" s="249">
        <f>+C485-(C$7+F485*C$8)</f>
        <v>-2.4685279873665422E-2</v>
      </c>
      <c r="H485" s="249"/>
      <c r="I485" s="249"/>
      <c r="J485" s="249"/>
      <c r="L485" s="249">
        <f>G485</f>
        <v>-2.4685279873665422E-2</v>
      </c>
      <c r="M485" s="249"/>
      <c r="N485" s="249"/>
      <c r="O485" s="249">
        <f ca="1">+C$11+C$12*F485</f>
        <v>-2.7434458717966057E-2</v>
      </c>
      <c r="P485" s="174">
        <f>+D$11+D$12*F485+D$13*F485^2</f>
        <v>-2.8676725045808621E-2</v>
      </c>
      <c r="Q485" s="250">
        <f>+C485-15018.5</f>
        <v>40525.101900000125</v>
      </c>
      <c r="R485" s="249"/>
      <c r="S485" s="249">
        <f>+(P485-G485)^2</f>
        <v>1.5931634562225249E-5</v>
      </c>
      <c r="T485" s="251">
        <v>1</v>
      </c>
      <c r="U485" s="249">
        <f>+T485*S485</f>
        <v>1.5931634562225249E-5</v>
      </c>
      <c r="V485" s="249">
        <f>+G485-P485</f>
        <v>3.9914451721431987E-3</v>
      </c>
    </row>
    <row r="486" spans="1:22" ht="12.95" customHeight="1">
      <c r="A486" s="127" t="s">
        <v>1471</v>
      </c>
      <c r="B486" s="276" t="s">
        <v>288</v>
      </c>
      <c r="C486" s="232">
        <v>55544.455399999861</v>
      </c>
      <c r="D486" s="232">
        <v>2.9999999999999997E-4</v>
      </c>
      <c r="E486" s="202">
        <f>+(C486-C$7)/C$8</f>
        <v>44913.428060379418</v>
      </c>
      <c r="F486" s="249">
        <f>ROUND(2*E486,0)/2</f>
        <v>44913.5</v>
      </c>
      <c r="G486" s="249">
        <f>+C486-(C$7+F486*C$8)</f>
        <v>-2.4556480137107428E-2</v>
      </c>
      <c r="H486" s="249"/>
      <c r="I486" s="249"/>
      <c r="J486" s="249"/>
      <c r="L486" s="249">
        <f>G486</f>
        <v>-2.4556480137107428E-2</v>
      </c>
      <c r="M486" s="249"/>
      <c r="N486" s="249"/>
      <c r="O486" s="249">
        <f ca="1">+C$11+C$12*F486</f>
        <v>-2.7438415455227683E-2</v>
      </c>
      <c r="P486" s="174">
        <f>+D$11+D$12*F486+D$13*F486^2</f>
        <v>-2.8678360828655269E-2</v>
      </c>
      <c r="Q486" s="250">
        <f>+C486-15018.5</f>
        <v>40525.955399999861</v>
      </c>
      <c r="R486" s="249"/>
      <c r="S486" s="249">
        <f>+(P486-G486)^2</f>
        <v>1.6989900435354909E-5</v>
      </c>
      <c r="T486" s="251">
        <v>1</v>
      </c>
      <c r="U486" s="249">
        <f>+T486*S486</f>
        <v>1.6989900435354909E-5</v>
      </c>
      <c r="V486" s="249">
        <f>+G486-P486</f>
        <v>4.1218806915478412E-3</v>
      </c>
    </row>
    <row r="487" spans="1:22" ht="12.95" customHeight="1">
      <c r="A487" s="219" t="s">
        <v>1064</v>
      </c>
      <c r="B487" s="219" t="s">
        <v>288</v>
      </c>
      <c r="C487" s="242">
        <v>55551.111599999997</v>
      </c>
      <c r="D487" s="242" t="s">
        <v>485</v>
      </c>
      <c r="E487" s="41">
        <f>+(C487-C$7)/C$8</f>
        <v>44932.927781017213</v>
      </c>
      <c r="F487" s="132">
        <f>ROUND(2*E487,0)/2</f>
        <v>44933</v>
      </c>
      <c r="G487" s="132">
        <f>+C487-(C$7+F487*C$8)</f>
        <v>-2.4651840001752134E-2</v>
      </c>
      <c r="K487" s="43">
        <f>G487</f>
        <v>-2.4651840001752134E-2</v>
      </c>
      <c r="L487" s="132"/>
      <c r="O487" s="132">
        <f ca="1">+C$11+C$12*F487</f>
        <v>-2.7469278005868361E-2</v>
      </c>
      <c r="P487" s="199">
        <f>+D$11+D$12*F487+D$13*F487^2</f>
        <v>-2.869111716805834E-2</v>
      </c>
      <c r="Q487" s="200">
        <f>+C487-15018.5</f>
        <v>40532.611599999997</v>
      </c>
      <c r="S487" s="132">
        <f>+(P487-G487)^2</f>
        <v>1.6315760026242691E-5</v>
      </c>
      <c r="T487" s="7">
        <v>1</v>
      </c>
      <c r="U487" s="43">
        <f>+T487*S487</f>
        <v>1.6315760026242691E-5</v>
      </c>
      <c r="V487" s="132">
        <f>+G487-P487</f>
        <v>4.0392771663062058E-3</v>
      </c>
    </row>
    <row r="488" spans="1:22" ht="12.95" customHeight="1">
      <c r="A488" s="127" t="s">
        <v>1471</v>
      </c>
      <c r="B488" s="276" t="s">
        <v>292</v>
      </c>
      <c r="C488" s="232">
        <v>55553.500399999786</v>
      </c>
      <c r="D488" s="232">
        <v>4.0000000000000002E-4</v>
      </c>
      <c r="E488" s="202">
        <f>+(C488-C$7)/C$8</f>
        <v>44939.925907974713</v>
      </c>
      <c r="F488" s="249">
        <f>ROUND(2*E488,0)/2</f>
        <v>44940</v>
      </c>
      <c r="G488" s="249">
        <f>+C488-(C$7+F488*C$8)</f>
        <v>-2.5291200210631359E-2</v>
      </c>
      <c r="H488" s="249"/>
      <c r="I488" s="249"/>
      <c r="J488" s="249"/>
      <c r="L488" s="249">
        <f>G488</f>
        <v>-2.5291200210631359E-2</v>
      </c>
      <c r="M488" s="249"/>
      <c r="N488" s="249"/>
      <c r="O488" s="249">
        <f ca="1">+C$11+C$12*F488</f>
        <v>-2.7480356870200923E-2</v>
      </c>
      <c r="P488" s="174">
        <f>+D$11+D$12*F488+D$13*F488^2</f>
        <v>-2.8695695170451112E-2</v>
      </c>
      <c r="Q488" s="250">
        <f>+C488-15018.5</f>
        <v>40535.000399999786</v>
      </c>
      <c r="R488" s="249"/>
      <c r="S488" s="249">
        <f>+(P488-G488)^2</f>
        <v>1.1590585931438098E-5</v>
      </c>
      <c r="T488" s="251">
        <v>1</v>
      </c>
      <c r="U488" s="249">
        <f>+T488*S488</f>
        <v>1.1590585931438098E-5</v>
      </c>
      <c r="V488" s="249">
        <f>+G488-P488</f>
        <v>3.4044949598197524E-3</v>
      </c>
    </row>
    <row r="489" spans="1:22" ht="12.95" customHeight="1">
      <c r="A489" s="219" t="s">
        <v>1064</v>
      </c>
      <c r="B489" s="219" t="s">
        <v>288</v>
      </c>
      <c r="C489" s="242">
        <v>55554.012499999997</v>
      </c>
      <c r="D489" s="242" t="s">
        <v>485</v>
      </c>
      <c r="E489" s="41">
        <f>+(C489-C$7)/C$8</f>
        <v>44941.426134371533</v>
      </c>
      <c r="F489" s="132">
        <f>ROUND(2*E489,0)/2</f>
        <v>44941.5</v>
      </c>
      <c r="G489" s="132">
        <f>+C489-(C$7+F489*C$8)</f>
        <v>-2.5213920001988299E-2</v>
      </c>
      <c r="K489" s="43">
        <f>G489</f>
        <v>-2.5213920001988299E-2</v>
      </c>
      <c r="M489" s="132"/>
      <c r="O489" s="132">
        <f ca="1">+C$11+C$12*F489</f>
        <v>-2.7482730912557901E-2</v>
      </c>
      <c r="P489" s="199">
        <f>+D$11+D$12*F489+D$13*F489^2</f>
        <v>-2.8696676088733761E-2</v>
      </c>
      <c r="Q489" s="200">
        <f>+C489-15018.5</f>
        <v>40535.512499999997</v>
      </c>
      <c r="S489" s="132">
        <f>+(P489-G489)^2</f>
        <v>1.2129589959762561E-5</v>
      </c>
      <c r="T489" s="7">
        <v>1</v>
      </c>
      <c r="U489" s="43">
        <f>+T489*S489</f>
        <v>1.2129589959762561E-5</v>
      </c>
      <c r="V489" s="132">
        <f>+G489-P489</f>
        <v>3.4827560867454616E-3</v>
      </c>
    </row>
    <row r="490" spans="1:22" ht="12.95" customHeight="1">
      <c r="A490" s="219" t="s">
        <v>1064</v>
      </c>
      <c r="B490" s="219" t="s">
        <v>288</v>
      </c>
      <c r="C490" s="242">
        <v>55554.183499999999</v>
      </c>
      <c r="D490" s="242" t="s">
        <v>485</v>
      </c>
      <c r="E490" s="41">
        <f>+(C490-C$7)/C$8</f>
        <v>44941.927088704193</v>
      </c>
      <c r="F490" s="132">
        <f>ROUND(2*E490,0)/2</f>
        <v>44942</v>
      </c>
      <c r="G490" s="132">
        <f>+C490-(C$7+F490*C$8)</f>
        <v>-2.4888159998226911E-2</v>
      </c>
      <c r="K490" s="43">
        <f>G490</f>
        <v>-2.4888159998226911E-2</v>
      </c>
      <c r="L490" s="132"/>
      <c r="O490" s="132">
        <f ca="1">+C$11+C$12*F490</f>
        <v>-2.7483522260010218E-2</v>
      </c>
      <c r="P490" s="199">
        <f>+D$11+D$12*F490+D$13*F490^2</f>
        <v>-2.869700305504521E-2</v>
      </c>
      <c r="Q490" s="200">
        <f>+C490-15018.5</f>
        <v>40535.683499999999</v>
      </c>
      <c r="S490" s="132">
        <f>+(P490-G490)^2</f>
        <v>1.4507285431472967E-5</v>
      </c>
      <c r="T490" s="7">
        <v>1</v>
      </c>
      <c r="U490" s="43">
        <f>+T490*S490</f>
        <v>1.4507285431472967E-5</v>
      </c>
      <c r="V490" s="132">
        <f>+G490-P490</f>
        <v>3.8088430568182993E-3</v>
      </c>
    </row>
    <row r="491" spans="1:22" ht="12.95" customHeight="1">
      <c r="A491" s="127" t="s">
        <v>1471</v>
      </c>
      <c r="B491" s="276" t="s">
        <v>288</v>
      </c>
      <c r="C491" s="232">
        <v>55554.353999999817</v>
      </c>
      <c r="D491" s="232">
        <v>5.0000000000000001E-4</v>
      </c>
      <c r="E491" s="202">
        <f>+(C491-C$7)/C$8</f>
        <v>44942.42657825756</v>
      </c>
      <c r="F491" s="249">
        <f>ROUND(2*E491,0)/2</f>
        <v>44942.5</v>
      </c>
      <c r="G491" s="249">
        <f>+C491-(C$7+F491*C$8)</f>
        <v>-2.5062400178285316E-2</v>
      </c>
      <c r="H491" s="249"/>
      <c r="I491" s="249"/>
      <c r="J491" s="249"/>
      <c r="L491" s="249">
        <f>G491</f>
        <v>-2.5062400178285316E-2</v>
      </c>
      <c r="M491" s="249"/>
      <c r="N491" s="249"/>
      <c r="O491" s="249">
        <f ca="1">+C$11+C$12*F491</f>
        <v>-2.7484313607462549E-2</v>
      </c>
      <c r="P491" s="174">
        <f>+D$11+D$12*F491+D$13*F491^2</f>
        <v>-2.8697330018131961E-2</v>
      </c>
      <c r="Q491" s="250">
        <f>+C491-15018.5</f>
        <v>40535.853999999817</v>
      </c>
      <c r="R491" s="249"/>
      <c r="S491" s="249">
        <f>+(P491-G491)^2</f>
        <v>1.3212714940607562E-5</v>
      </c>
      <c r="T491" s="251">
        <v>1</v>
      </c>
      <c r="U491" s="249">
        <f>+T491*S491</f>
        <v>1.3212714940607562E-5</v>
      </c>
      <c r="V491" s="249">
        <f>+G491-P491</f>
        <v>3.6349298398466456E-3</v>
      </c>
    </row>
    <row r="492" spans="1:22" ht="12.95" customHeight="1">
      <c r="A492" s="127" t="s">
        <v>1471</v>
      </c>
      <c r="B492" s="276" t="s">
        <v>292</v>
      </c>
      <c r="C492" s="232">
        <v>55554.524900000077</v>
      </c>
      <c r="D492" s="232">
        <v>2.0000000000000001E-4</v>
      </c>
      <c r="E492" s="202">
        <f>+(C492-C$7)/C$8</f>
        <v>44942.927239635224</v>
      </c>
      <c r="F492" s="249">
        <f>ROUND(2*E492,0)/2</f>
        <v>44943</v>
      </c>
      <c r="G492" s="249">
        <f>+C492-(C$7+F492*C$8)</f>
        <v>-2.4836639917339198E-2</v>
      </c>
      <c r="H492" s="249"/>
      <c r="I492" s="249"/>
      <c r="J492" s="249"/>
      <c r="L492" s="249">
        <f>G492</f>
        <v>-2.4836639917339198E-2</v>
      </c>
      <c r="M492" s="249"/>
      <c r="N492" s="249"/>
      <c r="O492" s="249">
        <f ca="1">+C$11+C$12*F492</f>
        <v>-2.7485104954914866E-2</v>
      </c>
      <c r="P492" s="174">
        <f>+D$11+D$12*F492+D$13*F492^2</f>
        <v>-2.8697656977994007E-2</v>
      </c>
      <c r="Q492" s="250">
        <f>+C492-15018.5</f>
        <v>40536.024900000077</v>
      </c>
      <c r="R492" s="249"/>
      <c r="S492" s="249">
        <f>+(P492-G492)^2</f>
        <v>1.49074527426675E-5</v>
      </c>
      <c r="T492" s="251">
        <v>1</v>
      </c>
      <c r="U492" s="249">
        <f>+T492*S492</f>
        <v>1.49074527426675E-5</v>
      </c>
      <c r="V492" s="249">
        <f>+G492-P492</f>
        <v>3.8610170606548089E-3</v>
      </c>
    </row>
    <row r="493" spans="1:22" ht="12.95" customHeight="1">
      <c r="A493" s="127" t="s">
        <v>1471</v>
      </c>
      <c r="B493" s="276" t="s">
        <v>288</v>
      </c>
      <c r="C493" s="232">
        <v>55556.403100000229</v>
      </c>
      <c r="D493" s="232">
        <v>2.9999999999999997E-4</v>
      </c>
      <c r="E493" s="202">
        <f>+(C493-C$7)/C$8</f>
        <v>44948.429534533832</v>
      </c>
      <c r="F493" s="249">
        <f>ROUND(2*E493,0)/2</f>
        <v>44948.5</v>
      </c>
      <c r="G493" s="249">
        <f>+C493-(C$7+F493*C$8)</f>
        <v>-2.4053279768850189E-2</v>
      </c>
      <c r="H493" s="249"/>
      <c r="I493" s="249"/>
      <c r="J493" s="249"/>
      <c r="L493" s="249">
        <f>G493</f>
        <v>-2.4053279768850189E-2</v>
      </c>
      <c r="M493" s="249"/>
      <c r="N493" s="249"/>
      <c r="O493" s="249">
        <f ca="1">+C$11+C$12*F493</f>
        <v>-2.7493809776890449E-2</v>
      </c>
      <c r="P493" s="174">
        <f>+D$11+D$12*F493+D$13*F493^2</f>
        <v>-2.870125332364562E-2</v>
      </c>
      <c r="Q493" s="250">
        <f>+C493-15018.5</f>
        <v>40537.903100000229</v>
      </c>
      <c r="R493" s="249"/>
      <c r="S493" s="249">
        <f>+(P493-G493)^2</f>
        <v>2.1603658166077678E-5</v>
      </c>
      <c r="T493" s="251">
        <v>1</v>
      </c>
      <c r="U493" s="249">
        <f>+T493*S493</f>
        <v>2.1603658166077678E-5</v>
      </c>
      <c r="V493" s="249">
        <f>+G493-P493</f>
        <v>4.6479735547954315E-3</v>
      </c>
    </row>
    <row r="494" spans="1:22" ht="12.95" customHeight="1">
      <c r="A494" s="127" t="s">
        <v>1471</v>
      </c>
      <c r="B494" s="276" t="s">
        <v>288</v>
      </c>
      <c r="C494" s="232">
        <v>55557.427099999972</v>
      </c>
      <c r="D494" s="232">
        <v>4.0000000000000002E-4</v>
      </c>
      <c r="E494" s="202">
        <f>+(C494-C$7)/C$8</f>
        <v>44951.429401413989</v>
      </c>
      <c r="F494" s="249">
        <f>ROUND(2*E494,0)/2</f>
        <v>44951.5</v>
      </c>
      <c r="G494" s="249">
        <f>+C494-(C$7+F494*C$8)</f>
        <v>-2.4098720023175701E-2</v>
      </c>
      <c r="H494" s="249"/>
      <c r="I494" s="249"/>
      <c r="J494" s="249"/>
      <c r="L494" s="249">
        <f>G494</f>
        <v>-2.4098720023175701E-2</v>
      </c>
      <c r="M494" s="249"/>
      <c r="N494" s="249"/>
      <c r="O494" s="249">
        <f ca="1">+C$11+C$12*F494</f>
        <v>-2.7498557861604406E-2</v>
      </c>
      <c r="P494" s="174">
        <f>+D$11+D$12*F494+D$13*F494^2</f>
        <v>-2.8703214802268111E-2</v>
      </c>
      <c r="Q494" s="250">
        <f>+C494-15018.5</f>
        <v>40538.927099999972</v>
      </c>
      <c r="R494" s="249"/>
      <c r="S494" s="249">
        <f>+(P494-G494)^2</f>
        <v>2.1201372170689255E-5</v>
      </c>
      <c r="T494" s="251">
        <v>1</v>
      </c>
      <c r="U494" s="249">
        <f>+T494*S494</f>
        <v>2.1201372170689255E-5</v>
      </c>
      <c r="V494" s="249">
        <f>+G494-P494</f>
        <v>4.6044947790924093E-3</v>
      </c>
    </row>
    <row r="495" spans="1:22" ht="12.95" customHeight="1">
      <c r="A495" s="127" t="s">
        <v>1471</v>
      </c>
      <c r="B495" s="276" t="s">
        <v>288</v>
      </c>
      <c r="C495" s="232">
        <v>55558.450999999885</v>
      </c>
      <c r="D495" s="232">
        <v>1.1999999999999999E-3</v>
      </c>
      <c r="E495" s="202">
        <f>+(C495-C$7)/C$8</f>
        <v>44954.428975338888</v>
      </c>
      <c r="F495" s="249">
        <f>ROUND(2*E495,0)/2</f>
        <v>44954.5</v>
      </c>
      <c r="G495" s="249">
        <f>+C495-(C$7+F495*C$8)</f>
        <v>-2.4244160114903934E-2</v>
      </c>
      <c r="H495" s="249"/>
      <c r="I495" s="249"/>
      <c r="J495" s="249"/>
      <c r="L495" s="249">
        <f>G495</f>
        <v>-2.4244160114903934E-2</v>
      </c>
      <c r="M495" s="249"/>
      <c r="N495" s="249"/>
      <c r="O495" s="249">
        <f ca="1">+C$11+C$12*F495</f>
        <v>-2.7503305946318349E-2</v>
      </c>
      <c r="P495" s="174">
        <f>+D$11+D$12*F495+D$13*F495^2</f>
        <v>-2.8705176164801068E-2</v>
      </c>
      <c r="Q495" s="250">
        <f>+C495-15018.5</f>
        <v>40539.950999999885</v>
      </c>
      <c r="R495" s="249"/>
      <c r="S495" s="249">
        <f>+(P495-G495)^2</f>
        <v>1.9900664197439821E-5</v>
      </c>
      <c r="T495" s="251">
        <v>1</v>
      </c>
      <c r="U495" s="249">
        <f>+T495*S495</f>
        <v>1.9900664197439821E-5</v>
      </c>
      <c r="V495" s="249">
        <f>+G495-P495</f>
        <v>4.4610160498971332E-3</v>
      </c>
    </row>
    <row r="496" spans="1:22" ht="12.95" customHeight="1">
      <c r="A496" s="127" t="s">
        <v>1471</v>
      </c>
      <c r="B496" s="276" t="s">
        <v>292</v>
      </c>
      <c r="C496" s="232">
        <v>55562.376099999994</v>
      </c>
      <c r="D496" s="232">
        <v>2.0000000000000001E-4</v>
      </c>
      <c r="E496" s="202">
        <f>+(C496-C$7)/C$8</f>
        <v>44965.927781485938</v>
      </c>
      <c r="F496" s="249">
        <f>ROUND(2*E496,0)/2</f>
        <v>44966</v>
      </c>
      <c r="G496" s="249">
        <f>+C496-(C$7+F496*C$8)</f>
        <v>-2.4651680003444199E-2</v>
      </c>
      <c r="H496" s="249"/>
      <c r="I496" s="249"/>
      <c r="J496" s="249"/>
      <c r="L496" s="249">
        <f>G496</f>
        <v>-2.4651680003444199E-2</v>
      </c>
      <c r="M496" s="249"/>
      <c r="N496" s="249"/>
      <c r="O496" s="249">
        <f ca="1">+C$11+C$12*F496</f>
        <v>-2.7521506937721832E-2</v>
      </c>
      <c r="P496" s="174">
        <f>+D$11+D$12*F496+D$13*F496^2</f>
        <v>-2.8712693645736698E-2</v>
      </c>
      <c r="Q496" s="250">
        <f>+C496-15018.5</f>
        <v>40543.876099999994</v>
      </c>
      <c r="R496" s="249"/>
      <c r="S496" s="249">
        <f>+(P496-G496)^2</f>
        <v>1.6491831802885792E-5</v>
      </c>
      <c r="T496" s="251">
        <v>1</v>
      </c>
      <c r="U496" s="249">
        <f>+T496*S496</f>
        <v>1.6491831802885792E-5</v>
      </c>
      <c r="V496" s="249">
        <f>+G496-P496</f>
        <v>4.0610136422924992E-3</v>
      </c>
    </row>
    <row r="497" spans="1:22" ht="12.95" customHeight="1">
      <c r="A497" s="127" t="s">
        <v>1471</v>
      </c>
      <c r="B497" s="276" t="s">
        <v>288</v>
      </c>
      <c r="C497" s="232">
        <v>55562.547100000083</v>
      </c>
      <c r="D497" s="232">
        <v>4.0000000000000002E-4</v>
      </c>
      <c r="E497" s="202">
        <f>+(C497-C$7)/C$8</f>
        <v>44966.428735818852</v>
      </c>
      <c r="F497" s="249">
        <f>ROUND(2*E497,0)/2</f>
        <v>44966.5</v>
      </c>
      <c r="G497" s="249">
        <f>+C497-(C$7+F497*C$8)</f>
        <v>-2.4325919912371319E-2</v>
      </c>
      <c r="H497" s="249"/>
      <c r="I497" s="249"/>
      <c r="J497" s="249"/>
      <c r="L497" s="249">
        <f>G497</f>
        <v>-2.4325919912371319E-2</v>
      </c>
      <c r="M497" s="249"/>
      <c r="N497" s="249"/>
      <c r="O497" s="249">
        <f ca="1">+C$11+C$12*F497</f>
        <v>-2.7522298285174163E-2</v>
      </c>
      <c r="P497" s="174">
        <f>+D$11+D$12*F497+D$13*F497^2</f>
        <v>-2.8713020454037383E-2</v>
      </c>
      <c r="Q497" s="250">
        <f>+C497-15018.5</f>
        <v>40544.047100000083</v>
      </c>
      <c r="R497" s="249"/>
      <c r="S497" s="249">
        <f>+(P497-G497)^2</f>
        <v>1.9246651162686673E-5</v>
      </c>
      <c r="T497" s="251">
        <v>1</v>
      </c>
      <c r="U497" s="249">
        <f>+T497*S497</f>
        <v>1.9246651162686673E-5</v>
      </c>
      <c r="V497" s="249">
        <f>+G497-P497</f>
        <v>4.3871005416660641E-3</v>
      </c>
    </row>
    <row r="498" spans="1:22" ht="12.95" customHeight="1">
      <c r="A498" s="127" t="s">
        <v>1471</v>
      </c>
      <c r="B498" s="276" t="s">
        <v>292</v>
      </c>
      <c r="C498" s="232">
        <v>55563.399799999781</v>
      </c>
      <c r="D498" s="232">
        <v>2.0000000000000001E-4</v>
      </c>
      <c r="E498" s="202">
        <f>+(C498-C$7)/C$8</f>
        <v>44968.926769498968</v>
      </c>
      <c r="F498" s="249">
        <f>ROUND(2*E498,0)/2</f>
        <v>44969</v>
      </c>
      <c r="G498" s="249">
        <f>+C498-(C$7+F498*C$8)</f>
        <v>-2.4997120213811286E-2</v>
      </c>
      <c r="H498" s="249"/>
      <c r="I498" s="249"/>
      <c r="J498" s="249"/>
      <c r="L498" s="249">
        <f>G498</f>
        <v>-2.4997120213811286E-2</v>
      </c>
      <c r="M498" s="249"/>
      <c r="N498" s="249"/>
      <c r="O498" s="249">
        <f ca="1">+C$11+C$12*F498</f>
        <v>-2.7526255022435789E-2</v>
      </c>
      <c r="P498" s="174">
        <f>+D$11+D$12*F498+D$13*F498^2</f>
        <v>-2.8714654447170161E-2</v>
      </c>
      <c r="Q498" s="250">
        <f>+C498-15018.5</f>
        <v>40544.899799999781</v>
      </c>
      <c r="R498" s="249"/>
      <c r="S498" s="249">
        <f>+(P498-G498)^2</f>
        <v>1.3820060776195161E-5</v>
      </c>
      <c r="T498" s="251">
        <v>1</v>
      </c>
      <c r="U498" s="249">
        <f>+T498*S498</f>
        <v>1.3820060776195161E-5</v>
      </c>
      <c r="V498" s="249">
        <f>+G498-P498</f>
        <v>3.7175342333588754E-3</v>
      </c>
    </row>
    <row r="499" spans="1:22" ht="12.95" customHeight="1">
      <c r="A499" s="127" t="s">
        <v>1471</v>
      </c>
      <c r="B499" s="276" t="s">
        <v>292</v>
      </c>
      <c r="C499" s="232">
        <v>55564.424199999776</v>
      </c>
      <c r="D499" s="232">
        <v>2.0000000000000001E-4</v>
      </c>
      <c r="E499" s="202">
        <f>+(C499-C$7)/C$8</f>
        <v>44971.927808202861</v>
      </c>
      <c r="F499" s="249">
        <f>ROUND(2*E499,0)/2</f>
        <v>44972</v>
      </c>
      <c r="G499" s="249">
        <f>+C499-(C$7+F499*C$8)</f>
        <v>-2.4642560223583132E-2</v>
      </c>
      <c r="H499" s="249"/>
      <c r="I499" s="249"/>
      <c r="J499" s="249"/>
      <c r="L499" s="249">
        <f>G499</f>
        <v>-2.4642560223583132E-2</v>
      </c>
      <c r="M499" s="249"/>
      <c r="N499" s="249"/>
      <c r="O499" s="249">
        <f ca="1">+C$11+C$12*F499</f>
        <v>-2.7531003107149732E-2</v>
      </c>
      <c r="P499" s="174">
        <f>+D$11+D$12*F499+D$13*F499^2</f>
        <v>-2.8716615132514077E-2</v>
      </c>
      <c r="Q499" s="250">
        <f>+C499-15018.5</f>
        <v>40545.924199999776</v>
      </c>
      <c r="R499" s="249"/>
      <c r="S499" s="249">
        <f>+(P499-G499)^2</f>
        <v>1.6597923400984329E-5</v>
      </c>
      <c r="T499" s="251">
        <v>1</v>
      </c>
      <c r="U499" s="249">
        <f>+T499*S499</f>
        <v>1.6597923400984329E-5</v>
      </c>
      <c r="V499" s="249">
        <f>+G499-P499</f>
        <v>4.074054908930945E-3</v>
      </c>
    </row>
    <row r="500" spans="1:22" ht="12.95" customHeight="1">
      <c r="A500" s="127" t="s">
        <v>1471</v>
      </c>
      <c r="B500" s="276" t="s">
        <v>292</v>
      </c>
      <c r="C500" s="232">
        <v>55566.472200000193</v>
      </c>
      <c r="D500" s="232">
        <v>2.9999999999999997E-4</v>
      </c>
      <c r="E500" s="202">
        <f>+(C500-C$7)/C$8</f>
        <v>44977.927541965895</v>
      </c>
      <c r="F500" s="249">
        <f>ROUND(2*E500,0)/2</f>
        <v>44978</v>
      </c>
      <c r="G500" s="249">
        <f>+C500-(C$7+F500*C$8)</f>
        <v>-2.4733439800911583E-2</v>
      </c>
      <c r="H500" s="249"/>
      <c r="I500" s="249"/>
      <c r="J500" s="249"/>
      <c r="L500" s="249">
        <f>G500</f>
        <v>-2.4733439800911583E-2</v>
      </c>
      <c r="M500" s="249"/>
      <c r="N500" s="249"/>
      <c r="O500" s="249">
        <f ca="1">+C$11+C$12*F500</f>
        <v>-2.7540499276577632E-2</v>
      </c>
      <c r="P500" s="174">
        <f>+D$11+D$12*F500+D$13*F500^2</f>
        <v>-2.8720536154933252E-2</v>
      </c>
      <c r="Q500" s="250">
        <f>+C500-15018.5</f>
        <v>40547.972200000193</v>
      </c>
      <c r="R500" s="249"/>
      <c r="S500" s="249">
        <f>+(P500-G500)^2</f>
        <v>1.5896937336252884E-5</v>
      </c>
      <c r="T500" s="251">
        <v>1</v>
      </c>
      <c r="U500" s="249">
        <f>+T500*S500</f>
        <v>1.5896937336252884E-5</v>
      </c>
      <c r="V500" s="249">
        <f>+G500-P500</f>
        <v>3.9870963540216686E-3</v>
      </c>
    </row>
    <row r="501" spans="1:22" ht="12.95" customHeight="1">
      <c r="A501" s="127" t="s">
        <v>1471</v>
      </c>
      <c r="B501" s="276" t="s">
        <v>288</v>
      </c>
      <c r="C501" s="232">
        <v>55567.326299999841</v>
      </c>
      <c r="D501" s="232">
        <v>5.0000000000000001E-4</v>
      </c>
      <c r="E501" s="202">
        <f>+(C501-C$7)/C$8</f>
        <v>44980.429677026375</v>
      </c>
      <c r="F501" s="249">
        <f>ROUND(2*E501,0)/2</f>
        <v>44980.5</v>
      </c>
      <c r="G501" s="249">
        <f>+C501-(C$7+F501*C$8)</f>
        <v>-2.4004640159546398E-2</v>
      </c>
      <c r="H501" s="249"/>
      <c r="I501" s="249"/>
      <c r="J501" s="249"/>
      <c r="L501" s="249">
        <f>G501</f>
        <v>-2.4004640159546398E-2</v>
      </c>
      <c r="M501" s="249"/>
      <c r="N501" s="249"/>
      <c r="O501" s="249">
        <f ca="1">+C$11+C$12*F501</f>
        <v>-2.7544456013839258E-2</v>
      </c>
      <c r="P501" s="174">
        <f>+D$11+D$12*F501+D$13*F501^2</f>
        <v>-2.8722169777224416E-2</v>
      </c>
      <c r="Q501" s="250">
        <f>+C501-15018.5</f>
        <v>40548.826299999841</v>
      </c>
      <c r="R501" s="249"/>
      <c r="S501" s="249">
        <f>+(P501-G501)^2</f>
        <v>2.2255085693669306E-5</v>
      </c>
      <c r="T501" s="251">
        <v>1</v>
      </c>
      <c r="U501" s="249">
        <f>+T501*S501</f>
        <v>2.2255085693669306E-5</v>
      </c>
      <c r="V501" s="249">
        <f>+G501-P501</f>
        <v>4.7175296176780179E-3</v>
      </c>
    </row>
    <row r="502" spans="1:22" ht="12.95" customHeight="1">
      <c r="A502" s="127" t="s">
        <v>1471</v>
      </c>
      <c r="B502" s="276" t="s">
        <v>288</v>
      </c>
      <c r="C502" s="232">
        <v>55568.349799999967</v>
      </c>
      <c r="D502" s="232">
        <v>2.0000000000000001E-4</v>
      </c>
      <c r="E502" s="202">
        <f>+(C502-C$7)/C$8</f>
        <v>44983.428079128898</v>
      </c>
      <c r="F502" s="249">
        <f>ROUND(2*E502,0)/2</f>
        <v>44983.5</v>
      </c>
      <c r="G502" s="249">
        <f>+C502-(C$7+F502*C$8)</f>
        <v>-2.455008003016701E-2</v>
      </c>
      <c r="H502" s="249"/>
      <c r="I502" s="249"/>
      <c r="J502" s="249"/>
      <c r="L502" s="249">
        <f>G502</f>
        <v>-2.455008003016701E-2</v>
      </c>
      <c r="M502" s="249"/>
      <c r="N502" s="249"/>
      <c r="O502" s="249">
        <f ca="1">+C$11+C$12*F502</f>
        <v>-2.7549204098553215E-2</v>
      </c>
      <c r="P502" s="174">
        <f>+D$11+D$12*F502+D$13*F502^2</f>
        <v>-2.8724130017558393E-2</v>
      </c>
      <c r="Q502" s="250">
        <f>+C502-15018.5</f>
        <v>40549.849799999967</v>
      </c>
      <c r="R502" s="249"/>
      <c r="S502" s="249">
        <f>+(P502-G502)^2</f>
        <v>1.7422693297242004E-5</v>
      </c>
      <c r="T502" s="251">
        <v>1</v>
      </c>
      <c r="U502" s="249">
        <f>+T502*S502</f>
        <v>1.7422693297242004E-5</v>
      </c>
      <c r="V502" s="249">
        <f>+G502-P502</f>
        <v>4.1740499873913831E-3</v>
      </c>
    </row>
    <row r="503" spans="1:22" ht="12.95" customHeight="1">
      <c r="A503" s="127" t="s">
        <v>1471</v>
      </c>
      <c r="B503" s="276" t="s">
        <v>292</v>
      </c>
      <c r="C503" s="232">
        <v>55568.520599999931</v>
      </c>
      <c r="D503" s="232">
        <v>2.9999999999999997E-4</v>
      </c>
      <c r="E503" s="202">
        <f>+(C503-C$7)/C$8</f>
        <v>44983.928447549944</v>
      </c>
      <c r="F503" s="249">
        <f>ROUND(2*E503,0)/2</f>
        <v>44984</v>
      </c>
      <c r="G503" s="249">
        <f>+C503-(C$7+F503*C$8)</f>
        <v>-2.4424320065008942E-2</v>
      </c>
      <c r="H503" s="249"/>
      <c r="I503" s="249"/>
      <c r="J503" s="249"/>
      <c r="L503" s="249">
        <f>G503</f>
        <v>-2.4424320065008942E-2</v>
      </c>
      <c r="M503" s="249"/>
      <c r="N503" s="249"/>
      <c r="O503" s="249">
        <f ca="1">+C$11+C$12*F503</f>
        <v>-2.7549995446005546E-2</v>
      </c>
      <c r="P503" s="174">
        <f>+D$11+D$12*F503+D$13*F503^2</f>
        <v>-2.8724456712994239E-2</v>
      </c>
      <c r="Q503" s="250">
        <f>+C503-15018.5</f>
        <v>40550.020599999931</v>
      </c>
      <c r="R503" s="249"/>
      <c r="S503" s="249">
        <f>+(P503-G503)^2</f>
        <v>1.8491175191346225E-5</v>
      </c>
      <c r="T503" s="251">
        <v>1</v>
      </c>
      <c r="U503" s="249">
        <f>+T503*S503</f>
        <v>1.8491175191346225E-5</v>
      </c>
      <c r="V503" s="249">
        <f>+G503-P503</f>
        <v>4.3001366479852969E-3</v>
      </c>
    </row>
    <row r="504" spans="1:22" ht="12.95" customHeight="1">
      <c r="A504" s="127" t="s">
        <v>1471</v>
      </c>
      <c r="B504" s="276" t="s">
        <v>288</v>
      </c>
      <c r="C504" s="232">
        <v>55570.398599999957</v>
      </c>
      <c r="D504" s="232">
        <v>2.9999999999999997E-4</v>
      </c>
      <c r="E504" s="202">
        <f>+(C504-C$7)/C$8</f>
        <v>44989.430156536684</v>
      </c>
      <c r="F504" s="249">
        <f>ROUND(2*E504,0)/2</f>
        <v>44989.5</v>
      </c>
      <c r="G504" s="249">
        <f>+C504-(C$7+F504*C$8)</f>
        <v>-2.3840960042434745E-2</v>
      </c>
      <c r="H504" s="249"/>
      <c r="I504" s="249"/>
      <c r="J504" s="249"/>
      <c r="L504" s="249">
        <f>G504</f>
        <v>-2.3840960042434745E-2</v>
      </c>
      <c r="M504" s="249"/>
      <c r="N504" s="249"/>
      <c r="O504" s="249">
        <f ca="1">+C$11+C$12*F504</f>
        <v>-2.7558700267981115E-2</v>
      </c>
      <c r="P504" s="174">
        <f>+D$11+D$12*F504+D$13*F504^2</f>
        <v>-2.8728050149957697E-2</v>
      </c>
      <c r="Q504" s="250">
        <f>+C504-15018.5</f>
        <v>40551.898599999957</v>
      </c>
      <c r="R504" s="249"/>
      <c r="S504" s="249">
        <f>+(P504-G504)^2</f>
        <v>2.3883649719048705E-5</v>
      </c>
      <c r="T504" s="251">
        <v>1</v>
      </c>
      <c r="U504" s="249">
        <f>+T504*S504</f>
        <v>2.3883649719048705E-5</v>
      </c>
      <c r="V504" s="249">
        <f>+G504-P504</f>
        <v>4.8870901075229525E-3</v>
      </c>
    </row>
    <row r="505" spans="1:22" ht="12.95" customHeight="1">
      <c r="A505" s="219" t="s">
        <v>967</v>
      </c>
      <c r="B505" s="219" t="s">
        <v>288</v>
      </c>
      <c r="C505" s="242">
        <v>55570.569000000003</v>
      </c>
      <c r="D505" s="242" t="s">
        <v>503</v>
      </c>
      <c r="E505" s="41">
        <f>+(C505-C$7)/C$8</f>
        <v>44989.929353134969</v>
      </c>
      <c r="F505" s="132">
        <f>ROUND(2*E505,0)/2</f>
        <v>44990</v>
      </c>
      <c r="G505" s="132">
        <f>+C505-(C$7+F505*C$8)</f>
        <v>-2.4115199994412251E-2</v>
      </c>
      <c r="I505" s="43">
        <f>G505</f>
        <v>-2.4115199994412251E-2</v>
      </c>
      <c r="M505" s="132"/>
      <c r="O505" s="132">
        <f ca="1">+C$11+C$12*F505</f>
        <v>-2.7559491615433446E-2</v>
      </c>
      <c r="P505" s="199">
        <f>+D$11+D$12*F505+D$13*F505^2</f>
        <v>-2.8728376806697015E-2</v>
      </c>
      <c r="Q505" s="200">
        <f>+C505-15018.5</f>
        <v>40552.069000000003</v>
      </c>
      <c r="S505" s="132">
        <f>+(P505-G505)^2</f>
        <v>2.1281400301401817E-5</v>
      </c>
      <c r="T505" s="7">
        <v>0.1</v>
      </c>
      <c r="U505" s="43">
        <f>+T505*S505</f>
        <v>2.1281400301401816E-6</v>
      </c>
      <c r="V505" s="132">
        <f>+G505-P505</f>
        <v>4.6131768122847638E-3</v>
      </c>
    </row>
    <row r="506" spans="1:22" ht="12.95" customHeight="1">
      <c r="A506" s="127" t="s">
        <v>1471</v>
      </c>
      <c r="B506" s="276" t="s">
        <v>288</v>
      </c>
      <c r="C506" s="232">
        <v>55571.422400000039</v>
      </c>
      <c r="D506" s="232">
        <v>2.9999999999999997E-4</v>
      </c>
      <c r="E506" s="202">
        <f>+(C506-C$7)/C$8</f>
        <v>44992.429437506333</v>
      </c>
      <c r="F506" s="249">
        <f>ROUND(2*E506,0)/2</f>
        <v>44992.5</v>
      </c>
      <c r="G506" s="249">
        <f>+C506-(C$7+F506*C$8)</f>
        <v>-2.4086399957013782E-2</v>
      </c>
      <c r="H506" s="249"/>
      <c r="I506" s="249"/>
      <c r="J506" s="249"/>
      <c r="L506" s="249">
        <f>G506</f>
        <v>-2.4086399957013782E-2</v>
      </c>
      <c r="M506" s="249"/>
      <c r="N506" s="249"/>
      <c r="O506" s="249">
        <f ca="1">+C$11+C$12*F506</f>
        <v>-2.7563448352695072E-2</v>
      </c>
      <c r="P506" s="174">
        <f>+D$11+D$12*F506+D$13*F506^2</f>
        <v>-2.8730010042023014E-2</v>
      </c>
      <c r="Q506" s="250">
        <f>+C506-15018.5</f>
        <v>40552.922400000039</v>
      </c>
      <c r="R506" s="249"/>
      <c r="S506" s="249">
        <f>+(P506-G506)^2</f>
        <v>2.1563114621599443E-5</v>
      </c>
      <c r="T506" s="251">
        <v>1</v>
      </c>
      <c r="U506" s="249">
        <f>+T506*S506</f>
        <v>2.1563114621599443E-5</v>
      </c>
      <c r="V506" s="249">
        <f>+G506-P506</f>
        <v>4.6436100850092317E-3</v>
      </c>
    </row>
    <row r="507" spans="1:22" ht="12.95" customHeight="1">
      <c r="A507" s="127" t="s">
        <v>1471</v>
      </c>
      <c r="B507" s="276" t="s">
        <v>288</v>
      </c>
      <c r="C507" s="232">
        <v>55572.446200000122</v>
      </c>
      <c r="D507" s="232">
        <v>2.9999999999999997E-4</v>
      </c>
      <c r="E507" s="202">
        <f>+(C507-C$7)/C$8</f>
        <v>44995.428718475981</v>
      </c>
      <c r="F507" s="249">
        <f>ROUND(2*E507,0)/2</f>
        <v>44995.5</v>
      </c>
      <c r="G507" s="249">
        <f>+C507-(C$7+F507*C$8)</f>
        <v>-2.433183987159282E-2</v>
      </c>
      <c r="H507" s="249"/>
      <c r="I507" s="249"/>
      <c r="J507" s="249"/>
      <c r="L507" s="249">
        <f>G507</f>
        <v>-2.433183987159282E-2</v>
      </c>
      <c r="M507" s="249"/>
      <c r="N507" s="249"/>
      <c r="O507" s="249">
        <f ca="1">+C$11+C$12*F507</f>
        <v>-2.7568196437409015E-2</v>
      </c>
      <c r="P507" s="174">
        <f>+D$11+D$12*F507+D$13*F507^2</f>
        <v>-2.8731969817998793E-2</v>
      </c>
      <c r="Q507" s="250">
        <f>+C507-15018.5</f>
        <v>40553.946200000122</v>
      </c>
      <c r="R507" s="249"/>
      <c r="S507" s="249">
        <f>+(P507-G507)^2</f>
        <v>1.9361143545258636E-5</v>
      </c>
      <c r="T507" s="251">
        <v>1</v>
      </c>
      <c r="U507" s="249">
        <f>+T507*S507</f>
        <v>1.9361143545258636E-5</v>
      </c>
      <c r="V507" s="249">
        <f>+G507-P507</f>
        <v>4.4001299464059736E-3</v>
      </c>
    </row>
    <row r="508" spans="1:22" ht="12.95" customHeight="1">
      <c r="A508" s="127" t="s">
        <v>1471</v>
      </c>
      <c r="B508" s="276" t="s">
        <v>288</v>
      </c>
      <c r="C508" s="232">
        <v>55573.470399999991</v>
      </c>
      <c r="D508" s="232">
        <v>2.0000000000000001E-4</v>
      </c>
      <c r="E508" s="202">
        <f>+(C508-C$7)/C$8</f>
        <v>44998.429171268006</v>
      </c>
      <c r="F508" s="249">
        <f>ROUND(2*E508,0)/2</f>
        <v>44998.5</v>
      </c>
      <c r="G508" s="249">
        <f>+C508-(C$7+F508*C$8)</f>
        <v>-2.4177280007279478E-2</v>
      </c>
      <c r="H508" s="249"/>
      <c r="I508" s="249"/>
      <c r="J508" s="249"/>
      <c r="L508" s="249">
        <f>G508</f>
        <v>-2.4177280007279478E-2</v>
      </c>
      <c r="M508" s="249"/>
      <c r="N508" s="249"/>
      <c r="O508" s="249">
        <f ca="1">+C$11+C$12*F508</f>
        <v>-2.7572944522122972E-2</v>
      </c>
      <c r="P508" s="174">
        <f>+D$11+D$12*F508+D$13*F508^2</f>
        <v>-2.8733929477885022E-2</v>
      </c>
      <c r="Q508" s="250">
        <f>+C508-15018.5</f>
        <v>40554.970399999991</v>
      </c>
      <c r="R508" s="249"/>
      <c r="S508" s="249">
        <f>+(P508-G508)^2</f>
        <v>2.0763054397969779E-5</v>
      </c>
      <c r="T508" s="251">
        <v>1</v>
      </c>
      <c r="U508" s="249">
        <f>+T508*S508</f>
        <v>2.0763054397969779E-5</v>
      </c>
      <c r="V508" s="249">
        <f>+G508-P508</f>
        <v>4.5566494706055435E-3</v>
      </c>
    </row>
    <row r="509" spans="1:22" ht="12.95" customHeight="1">
      <c r="A509" s="127" t="s">
        <v>1471</v>
      </c>
      <c r="B509" s="276" t="s">
        <v>288</v>
      </c>
      <c r="C509" s="232">
        <v>55574.49459999986</v>
      </c>
      <c r="D509" s="232">
        <v>5.0000000000000001E-4</v>
      </c>
      <c r="E509" s="202">
        <f>+(C509-C$7)/C$8</f>
        <v>45001.429624060031</v>
      </c>
      <c r="F509" s="249">
        <f>ROUND(2*E509,0)/2</f>
        <v>45001.5</v>
      </c>
      <c r="G509" s="249">
        <f>+C509-(C$7+F509*C$8)</f>
        <v>-2.4022720135690179E-2</v>
      </c>
      <c r="H509" s="249"/>
      <c r="I509" s="249"/>
      <c r="J509" s="249"/>
      <c r="L509" s="249">
        <f>G509</f>
        <v>-2.4022720135690179E-2</v>
      </c>
      <c r="M509" s="249"/>
      <c r="N509" s="249"/>
      <c r="O509" s="249">
        <f ca="1">+C$11+C$12*F509</f>
        <v>-2.7577692606836929E-2</v>
      </c>
      <c r="P509" s="174">
        <f>+D$11+D$12*F509+D$13*F509^2</f>
        <v>-2.8735889021681692E-2</v>
      </c>
      <c r="Q509" s="250">
        <f>+C509-15018.5</f>
        <v>40555.99459999986</v>
      </c>
      <c r="R509" s="249"/>
      <c r="S509" s="249">
        <f>+(P509-G509)^2</f>
        <v>2.2213960947878479E-5</v>
      </c>
      <c r="T509" s="251">
        <v>1</v>
      </c>
      <c r="U509" s="249">
        <f>+T509*S509</f>
        <v>2.2213960947878479E-5</v>
      </c>
      <c r="V509" s="249">
        <f>+G509-P509</f>
        <v>4.713168885991513E-3</v>
      </c>
    </row>
    <row r="510" spans="1:22" ht="12.95" customHeight="1">
      <c r="A510" s="127" t="s">
        <v>1471</v>
      </c>
      <c r="B510" s="276" t="s">
        <v>292</v>
      </c>
      <c r="C510" s="232">
        <v>55580.467999999877</v>
      </c>
      <c r="D510" s="232">
        <v>2.9999999999999997E-4</v>
      </c>
      <c r="E510" s="202">
        <f>+(C510-C$7)/C$8</f>
        <v>45018.929042835873</v>
      </c>
      <c r="F510" s="249">
        <f>ROUND(2*E510,0)/2</f>
        <v>45019</v>
      </c>
      <c r="G510" s="249">
        <f>+C510-(C$7+F510*C$8)</f>
        <v>-2.4221120118454564E-2</v>
      </c>
      <c r="H510" s="249"/>
      <c r="I510" s="249"/>
      <c r="J510" s="249"/>
      <c r="L510" s="249">
        <f>G510</f>
        <v>-2.4221120118454564E-2</v>
      </c>
      <c r="M510" s="249"/>
      <c r="N510" s="249"/>
      <c r="O510" s="249">
        <f ca="1">+C$11+C$12*F510</f>
        <v>-2.7605389767668312E-2</v>
      </c>
      <c r="P510" s="174">
        <f>+D$11+D$12*F510+D$13*F510^2</f>
        <v>-2.8747317380099766E-2</v>
      </c>
      <c r="Q510" s="250">
        <f>+C510-15018.5</f>
        <v>40561.967999999877</v>
      </c>
      <c r="R510" s="249"/>
      <c r="S510" s="249">
        <f>+(P510-G510)^2</f>
        <v>2.0486461651324519E-5</v>
      </c>
      <c r="T510" s="251">
        <v>1</v>
      </c>
      <c r="U510" s="249">
        <f>+T510*S510</f>
        <v>2.0486461651324519E-5</v>
      </c>
      <c r="V510" s="249">
        <f>+G510-P510</f>
        <v>4.5261972616452012E-3</v>
      </c>
    </row>
    <row r="511" spans="1:22" ht="12.95" customHeight="1">
      <c r="A511" s="127" t="s">
        <v>1471</v>
      </c>
      <c r="B511" s="276" t="s">
        <v>288</v>
      </c>
      <c r="C511" s="232">
        <v>55596.341200000141</v>
      </c>
      <c r="D511" s="232">
        <v>5.0000000000000001E-4</v>
      </c>
      <c r="E511" s="202">
        <f>+(C511-C$7)/C$8</f>
        <v>45065.430494959706</v>
      </c>
      <c r="F511" s="249">
        <f>ROUND(2*E511,0)/2</f>
        <v>45065.5</v>
      </c>
      <c r="G511" s="249">
        <f>+C511-(C$7+F511*C$8)</f>
        <v>-2.3725439852569252E-2</v>
      </c>
      <c r="H511" s="249"/>
      <c r="I511" s="249"/>
      <c r="J511" s="249"/>
      <c r="L511" s="249">
        <f>G511</f>
        <v>-2.3725439852569252E-2</v>
      </c>
      <c r="M511" s="249"/>
      <c r="N511" s="249"/>
      <c r="O511" s="249">
        <f ca="1">+C$11+C$12*F511</f>
        <v>-2.7678985080734547E-2</v>
      </c>
      <c r="P511" s="174">
        <f>+D$11+D$12*F511+D$13*F511^2</f>
        <v>-2.8777664967567035E-2</v>
      </c>
      <c r="Q511" s="250">
        <f>+C511-15018.5</f>
        <v>40577.841200000141</v>
      </c>
      <c r="R511" s="249"/>
      <c r="S511" s="249">
        <f>+(P511-G511)^2</f>
        <v>2.5524978612614357E-5</v>
      </c>
      <c r="T511" s="251">
        <v>1</v>
      </c>
      <c r="U511" s="249">
        <f>+T511*S511</f>
        <v>2.5524978612614357E-5</v>
      </c>
      <c r="V511" s="249">
        <f>+G511-P511</f>
        <v>5.0522251149977826E-3</v>
      </c>
    </row>
    <row r="512" spans="1:22" ht="12.95" customHeight="1">
      <c r="A512" s="174" t="s">
        <v>1418</v>
      </c>
      <c r="B512" s="174" t="s">
        <v>1230</v>
      </c>
      <c r="C512" s="162">
        <v>55643.275500000003</v>
      </c>
      <c r="D512" s="162" t="s">
        <v>420</v>
      </c>
      <c r="E512" s="41">
        <f>+(C512-C$7)/C$8</f>
        <v>45202.927225573134</v>
      </c>
      <c r="F512" s="132">
        <f>ROUND(2*E512,0)/2</f>
        <v>45203</v>
      </c>
      <c r="G512" s="132">
        <f>+C512-(C$7+F512*C$8)</f>
        <v>-2.4841439997544512E-2</v>
      </c>
      <c r="K512" s="43">
        <f>G512</f>
        <v>-2.4841439997544512E-2</v>
      </c>
      <c r="M512" s="132"/>
      <c r="O512" s="132">
        <f ca="1">+C$11+C$12*F512</f>
        <v>-2.7896605630123986E-2</v>
      </c>
      <c r="P512" s="199">
        <f>+D$11+D$12*F512+D$13*F512^2</f>
        <v>-2.8867239287078385E-2</v>
      </c>
      <c r="Q512" s="200">
        <f>+C512-15018.5</f>
        <v>40624.775500000003</v>
      </c>
      <c r="S512" s="132">
        <f>+(P512-G512)^2</f>
        <v>1.6207059919611433E-5</v>
      </c>
      <c r="T512" s="7">
        <v>1</v>
      </c>
      <c r="U512" s="43">
        <f>+T512*S512</f>
        <v>1.6207059919611433E-5</v>
      </c>
      <c r="V512" s="132">
        <f>+G512-P512</f>
        <v>4.0257992895338726E-3</v>
      </c>
    </row>
    <row r="513" spans="1:22" ht="12.95" customHeight="1">
      <c r="A513" s="243" t="s">
        <v>498</v>
      </c>
      <c r="B513" s="244" t="s">
        <v>292</v>
      </c>
      <c r="C513" s="245">
        <v>55643.275549999998</v>
      </c>
      <c r="D513" s="245">
        <v>2.9999999999999997E-4</v>
      </c>
      <c r="E513" s="41">
        <f>+(C513-C$7)/C$8</f>
        <v>45202.927372050995</v>
      </c>
      <c r="F513" s="132">
        <f>ROUND(2*E513,0)/2</f>
        <v>45203</v>
      </c>
      <c r="G513" s="132">
        <f>+C513-(C$7+F513*C$8)</f>
        <v>-2.4791440002445597E-2</v>
      </c>
      <c r="K513" s="43">
        <f>G513</f>
        <v>-2.4791440002445597E-2</v>
      </c>
      <c r="M513" s="132"/>
      <c r="O513" s="132">
        <f ca="1">+C$11+C$12*F513</f>
        <v>-2.7896605630123986E-2</v>
      </c>
      <c r="P513" s="199">
        <f>+D$11+D$12*F513+D$13*F513^2</f>
        <v>-2.8867239287078385E-2</v>
      </c>
      <c r="Q513" s="200">
        <f>+C513-15018.5</f>
        <v>40624.775549999998</v>
      </c>
      <c r="S513" s="132">
        <f>+(P513-G513)^2</f>
        <v>1.6612139808613142E-5</v>
      </c>
      <c r="T513" s="7">
        <v>1</v>
      </c>
      <c r="U513" s="43">
        <f>+T513*S513</f>
        <v>1.6612139808613142E-5</v>
      </c>
      <c r="V513" s="132">
        <f>+G513-P513</f>
        <v>4.0757992846327876E-3</v>
      </c>
    </row>
    <row r="514" spans="1:22" ht="12.95" customHeight="1">
      <c r="A514" s="243" t="s">
        <v>498</v>
      </c>
      <c r="B514" s="244" t="s">
        <v>292</v>
      </c>
      <c r="C514" s="245">
        <v>55643.275650000003</v>
      </c>
      <c r="D514" s="245">
        <v>4.0000000000000002E-4</v>
      </c>
      <c r="E514" s="41">
        <f>+(C514-C$7)/C$8</f>
        <v>45202.927665006755</v>
      </c>
      <c r="F514" s="132">
        <f>ROUND(2*E514,0)/2</f>
        <v>45203</v>
      </c>
      <c r="G514" s="132">
        <f>+C514-(C$7+F514*C$8)</f>
        <v>-2.4691439997695852E-2</v>
      </c>
      <c r="K514" s="43">
        <f>G514</f>
        <v>-2.4691439997695852E-2</v>
      </c>
      <c r="M514" s="132"/>
      <c r="O514" s="132">
        <f ca="1">+C$11+C$12*F514</f>
        <v>-2.7896605630123986E-2</v>
      </c>
      <c r="P514" s="199">
        <f>+D$11+D$12*F514+D$13*F514^2</f>
        <v>-2.8867239287078385E-2</v>
      </c>
      <c r="Q514" s="200">
        <f>+C514-15018.5</f>
        <v>40624.775650000003</v>
      </c>
      <c r="S514" s="132">
        <f>+(P514-G514)^2</f>
        <v>1.7437299705207665E-5</v>
      </c>
      <c r="T514" s="7">
        <v>1</v>
      </c>
      <c r="U514" s="43">
        <f>+T514*S514</f>
        <v>1.7437299705207665E-5</v>
      </c>
      <c r="V514" s="132">
        <f>+G514-P514</f>
        <v>4.1757992893825327E-3</v>
      </c>
    </row>
    <row r="515" spans="1:22" ht="12.95" customHeight="1">
      <c r="A515" s="174" t="s">
        <v>1418</v>
      </c>
      <c r="B515" s="174" t="s">
        <v>1230</v>
      </c>
      <c r="C515" s="162">
        <v>55643.275699999998</v>
      </c>
      <c r="D515" s="162" t="s">
        <v>445</v>
      </c>
      <c r="E515" s="41">
        <f>+(C515-C$7)/C$8</f>
        <v>45202.927811484617</v>
      </c>
      <c r="F515" s="132">
        <f>ROUND(2*E515,0)/2</f>
        <v>45203</v>
      </c>
      <c r="G515" s="132">
        <f>+C515-(C$7+F515*C$8)</f>
        <v>-2.4641440002596937E-2</v>
      </c>
      <c r="K515" s="43">
        <f>G515</f>
        <v>-2.4641440002596937E-2</v>
      </c>
      <c r="M515" s="132"/>
      <c r="O515" s="132">
        <f ca="1">+C$11+C$12*F515</f>
        <v>-2.7896605630123986E-2</v>
      </c>
      <c r="P515" s="199">
        <f>+D$11+D$12*F515+D$13*F515^2</f>
        <v>-2.8867239287078385E-2</v>
      </c>
      <c r="Q515" s="200">
        <f>+C515-15018.5</f>
        <v>40624.775699999998</v>
      </c>
      <c r="S515" s="132">
        <f>+(P515-G515)^2</f>
        <v>1.7857379592723914E-5</v>
      </c>
      <c r="T515" s="7">
        <v>1</v>
      </c>
      <c r="U515" s="43">
        <f>+T515*S515</f>
        <v>1.7857379592723914E-5</v>
      </c>
      <c r="V515" s="132">
        <f>+G515-P515</f>
        <v>4.2257992844814476E-3</v>
      </c>
    </row>
    <row r="516" spans="1:22" ht="12.95" customHeight="1">
      <c r="A516" s="174" t="s">
        <v>1418</v>
      </c>
      <c r="B516" s="174" t="s">
        <v>1230</v>
      </c>
      <c r="C516" s="162">
        <v>55643.275800000003</v>
      </c>
      <c r="D516" s="162" t="s">
        <v>292</v>
      </c>
      <c r="E516" s="41">
        <f>+(C516-C$7)/C$8</f>
        <v>45202.928104440383</v>
      </c>
      <c r="F516" s="132">
        <f>ROUND(2*E516,0)/2</f>
        <v>45203</v>
      </c>
      <c r="G516" s="132">
        <f>+C516-(C$7+F516*C$8)</f>
        <v>-2.4541439997847192E-2</v>
      </c>
      <c r="K516" s="43">
        <f>G516</f>
        <v>-2.4541439997847192E-2</v>
      </c>
      <c r="L516" s="132"/>
      <c r="O516" s="132">
        <f ca="1">+C$11+C$12*F516</f>
        <v>-2.7896605630123986E-2</v>
      </c>
      <c r="P516" s="199">
        <f>+D$11+D$12*F516+D$13*F516^2</f>
        <v>-2.8867239287078385E-2</v>
      </c>
      <c r="Q516" s="200">
        <f>+C516-15018.5</f>
        <v>40624.775800000003</v>
      </c>
      <c r="S516" s="132">
        <f>+(P516-G516)^2</f>
        <v>1.8712539490713092E-5</v>
      </c>
      <c r="T516" s="7">
        <v>1</v>
      </c>
      <c r="U516" s="43">
        <f>+T516*S516</f>
        <v>1.8712539490713092E-5</v>
      </c>
      <c r="V516" s="132">
        <f>+G516-P516</f>
        <v>4.3257992892311928E-3</v>
      </c>
    </row>
    <row r="517" spans="1:22" ht="12.95" customHeight="1">
      <c r="A517" s="243" t="s">
        <v>498</v>
      </c>
      <c r="B517" s="244" t="s">
        <v>292</v>
      </c>
      <c r="C517" s="245">
        <v>55643.275849999998</v>
      </c>
      <c r="D517" s="245">
        <v>5.9999999999999995E-4</v>
      </c>
      <c r="E517" s="41">
        <f>+(C517-C$7)/C$8</f>
        <v>45202.928250918245</v>
      </c>
      <c r="F517" s="132">
        <f>ROUND(2*E517,0)/2</f>
        <v>45203</v>
      </c>
      <c r="G517" s="132">
        <f>+C517-(C$7+F517*C$8)</f>
        <v>-2.4491440002748277E-2</v>
      </c>
      <c r="K517" s="43">
        <f>G517</f>
        <v>-2.4491440002748277E-2</v>
      </c>
      <c r="M517" s="132"/>
      <c r="O517" s="132">
        <f ca="1">+C$11+C$12*F517</f>
        <v>-2.7896605630123986E-2</v>
      </c>
      <c r="P517" s="199">
        <f>+D$11+D$12*F517+D$13*F517^2</f>
        <v>-2.8867239287078385E-2</v>
      </c>
      <c r="Q517" s="200">
        <f>+C517-15018.5</f>
        <v>40624.775849999998</v>
      </c>
      <c r="S517" s="132">
        <f>+(P517-G517)^2</f>
        <v>1.9147619376743882E-5</v>
      </c>
      <c r="T517" s="7">
        <v>1</v>
      </c>
      <c r="U517" s="43">
        <f>+T517*S517</f>
        <v>1.9147619376743882E-5</v>
      </c>
      <c r="V517" s="132">
        <f>+G517-P517</f>
        <v>4.3757992843301077E-3</v>
      </c>
    </row>
    <row r="518" spans="1:22" ht="12.95" customHeight="1">
      <c r="A518" s="41" t="s">
        <v>483</v>
      </c>
      <c r="B518" s="94" t="s">
        <v>292</v>
      </c>
      <c r="C518" s="36">
        <v>55826.919800000003</v>
      </c>
      <c r="D518" s="36">
        <v>1E-4</v>
      </c>
      <c r="E518" s="41">
        <f>+(C518-C$7)/C$8</f>
        <v>45740.923762133076</v>
      </c>
      <c r="F518" s="132">
        <f>ROUND(2*E518,0)/2</f>
        <v>45741</v>
      </c>
      <c r="G518" s="132">
        <f>+C518-(C$7+F518*C$8)</f>
        <v>-2.6023679994978011E-2</v>
      </c>
      <c r="K518" s="43">
        <f>G518</f>
        <v>-2.6023679994978011E-2</v>
      </c>
      <c r="N518" s="132"/>
      <c r="O518" s="132">
        <f ca="1">+C$11+C$12*F518</f>
        <v>-2.8748095488825925E-2</v>
      </c>
      <c r="P518" s="199">
        <f>+D$11+D$12*F518+D$13*F518^2</f>
        <v>-2.9215375328412188E-2</v>
      </c>
      <c r="Q518" s="200">
        <f>+C518-15018.5</f>
        <v>40808.419800000003</v>
      </c>
      <c r="S518" s="132">
        <f>+(P518-G518)^2</f>
        <v>1.0186919101465505E-5</v>
      </c>
      <c r="T518" s="7">
        <v>1</v>
      </c>
      <c r="U518" s="43">
        <f>+T518*S518</f>
        <v>1.0186919101465505E-5</v>
      </c>
      <c r="V518" s="132">
        <f>+G518-P518</f>
        <v>3.1916953334341774E-3</v>
      </c>
    </row>
    <row r="519" spans="1:22" ht="12.95" customHeight="1">
      <c r="A519" s="243" t="s">
        <v>499</v>
      </c>
      <c r="B519" s="244" t="s">
        <v>292</v>
      </c>
      <c r="C519" s="245">
        <v>55826.919800000003</v>
      </c>
      <c r="D519" s="245">
        <v>1E-4</v>
      </c>
      <c r="E519" s="41">
        <f>+(C519-C$7)/C$8</f>
        <v>45740.923762133076</v>
      </c>
      <c r="F519" s="132">
        <f>ROUND(2*E519,0)/2</f>
        <v>45741</v>
      </c>
      <c r="G519" s="132">
        <f>+C519-(C$7+F519*C$8)</f>
        <v>-2.6023679994978011E-2</v>
      </c>
      <c r="K519" s="43">
        <f>G519</f>
        <v>-2.6023679994978011E-2</v>
      </c>
      <c r="N519" s="132"/>
      <c r="O519" s="132">
        <f ca="1">+C$11+C$12*F519</f>
        <v>-2.8748095488825925E-2</v>
      </c>
      <c r="P519" s="199">
        <f>+D$11+D$12*F519+D$13*F519^2</f>
        <v>-2.9215375328412188E-2</v>
      </c>
      <c r="Q519" s="200">
        <f>+C519-15018.5</f>
        <v>40808.419800000003</v>
      </c>
      <c r="S519" s="132">
        <f>+(P519-G519)^2</f>
        <v>1.0186919101465505E-5</v>
      </c>
      <c r="T519" s="7">
        <v>1</v>
      </c>
      <c r="U519" s="43">
        <f>+T519*S519</f>
        <v>1.0186919101465505E-5</v>
      </c>
      <c r="V519" s="132">
        <f>+G519-P519</f>
        <v>3.1916953334341774E-3</v>
      </c>
    </row>
    <row r="520" spans="1:22" ht="12.95" customHeight="1">
      <c r="A520" s="127" t="s">
        <v>1471</v>
      </c>
      <c r="B520" s="276" t="s">
        <v>292</v>
      </c>
      <c r="C520" s="232">
        <v>55828.626800000202</v>
      </c>
      <c r="D520" s="232">
        <v>2.0000000000000001E-4</v>
      </c>
      <c r="E520" s="202">
        <f>+(C520-C$7)/C$8</f>
        <v>45745.924516787665</v>
      </c>
      <c r="F520" s="249">
        <f>ROUND(2*E520,0)/2</f>
        <v>45746</v>
      </c>
      <c r="G520" s="249">
        <f>+C520-(C$7+F520*C$8)</f>
        <v>-2.5766079794266261E-2</v>
      </c>
      <c r="H520" s="249"/>
      <c r="I520" s="249"/>
      <c r="J520" s="249"/>
      <c r="L520" s="249">
        <f>G520</f>
        <v>-2.5766079794266261E-2</v>
      </c>
      <c r="M520" s="249"/>
      <c r="N520" s="249"/>
      <c r="O520" s="249">
        <f ca="1">+C$11+C$12*F520</f>
        <v>-2.8756008963349178E-2</v>
      </c>
      <c r="P520" s="174">
        <f>+D$11+D$12*F520+D$13*F520^2</f>
        <v>-2.9218593283306636E-2</v>
      </c>
      <c r="Q520" s="250">
        <f>+C520-15018.5</f>
        <v>40810.126800000202</v>
      </c>
      <c r="R520" s="249"/>
      <c r="S520" s="249">
        <f>+(P520-G520)^2</f>
        <v>1.1919849392005743E-5</v>
      </c>
      <c r="T520" s="251">
        <v>1</v>
      </c>
      <c r="U520" s="249">
        <f>+T520*S520</f>
        <v>1.1919849392005743E-5</v>
      </c>
      <c r="V520" s="249">
        <f>+G520-P520</f>
        <v>3.452513489040375E-3</v>
      </c>
    </row>
    <row r="521" spans="1:22" ht="12.95" customHeight="1">
      <c r="A521" s="127" t="s">
        <v>1471</v>
      </c>
      <c r="B521" s="276" t="s">
        <v>292</v>
      </c>
      <c r="C521" s="232">
        <v>55829.650700000115</v>
      </c>
      <c r="D521" s="232">
        <v>2.0000000000000001E-4</v>
      </c>
      <c r="E521" s="202">
        <f>+(C521-C$7)/C$8</f>
        <v>45748.924090712571</v>
      </c>
      <c r="F521" s="249">
        <f>ROUND(2*E521,0)/2</f>
        <v>45749</v>
      </c>
      <c r="G521" s="249">
        <f>+C521-(C$7+F521*C$8)</f>
        <v>-2.5911519885994494E-2</v>
      </c>
      <c r="H521" s="249"/>
      <c r="I521" s="249"/>
      <c r="J521" s="249"/>
      <c r="L521" s="249">
        <f>G521</f>
        <v>-2.5911519885994494E-2</v>
      </c>
      <c r="M521" s="249"/>
      <c r="N521" s="249"/>
      <c r="O521" s="249">
        <f ca="1">+C$11+C$12*F521</f>
        <v>-2.8760757048063135E-2</v>
      </c>
      <c r="P521" s="174">
        <f>+D$11+D$12*F521+D$13*F521^2</f>
        <v>-2.9220523901457227E-2</v>
      </c>
      <c r="Q521" s="250">
        <f>+C521-15018.5</f>
        <v>40811.150700000115</v>
      </c>
      <c r="R521" s="249"/>
      <c r="S521" s="249">
        <f>+(P521-G521)^2</f>
        <v>1.0949507574348488E-5</v>
      </c>
      <c r="T521" s="251">
        <v>1</v>
      </c>
      <c r="U521" s="249">
        <f>+T521*S521</f>
        <v>1.0949507574348488E-5</v>
      </c>
      <c r="V521" s="249">
        <f>+G521-P521</f>
        <v>3.3090040154627326E-3</v>
      </c>
    </row>
    <row r="522" spans="1:22" ht="12.95" customHeight="1">
      <c r="A522" s="127" t="s">
        <v>1471</v>
      </c>
      <c r="B522" s="276" t="s">
        <v>292</v>
      </c>
      <c r="C522" s="232">
        <v>55830.674500000197</v>
      </c>
      <c r="D522" s="232">
        <v>2.0000000000000001E-4</v>
      </c>
      <c r="E522" s="202">
        <f>+(C522-C$7)/C$8</f>
        <v>45751.92337168222</v>
      </c>
      <c r="F522" s="249">
        <f>ROUND(2*E522,0)/2</f>
        <v>45752</v>
      </c>
      <c r="G522" s="249">
        <f>+C522-(C$7+F522*C$8)</f>
        <v>-2.6156959800573532E-2</v>
      </c>
      <c r="H522" s="249"/>
      <c r="I522" s="249"/>
      <c r="J522" s="249"/>
      <c r="L522" s="249">
        <f>G522</f>
        <v>-2.6156959800573532E-2</v>
      </c>
      <c r="M522" s="249"/>
      <c r="N522" s="249"/>
      <c r="O522" s="249">
        <f ca="1">+C$11+C$12*F522</f>
        <v>-2.8765505132777078E-2</v>
      </c>
      <c r="P522" s="174">
        <f>+D$11+D$12*F522+D$13*F522^2</f>
        <v>-2.9222454403518283E-2</v>
      </c>
      <c r="Q522" s="250">
        <f>+C522-15018.5</f>
        <v>40812.174500000197</v>
      </c>
      <c r="R522" s="249"/>
      <c r="S522" s="249">
        <f>+(P522-G522)^2</f>
        <v>9.3972571606834E-6</v>
      </c>
      <c r="T522" s="251">
        <v>1</v>
      </c>
      <c r="U522" s="249">
        <f>+T522*S522</f>
        <v>9.3972571606834E-6</v>
      </c>
      <c r="V522" s="249">
        <f>+G522-P522</f>
        <v>3.0654946029447516E-3</v>
      </c>
    </row>
    <row r="523" spans="1:22" ht="12.95" customHeight="1">
      <c r="A523" s="127" t="s">
        <v>1471</v>
      </c>
      <c r="B523" s="276" t="s">
        <v>292</v>
      </c>
      <c r="C523" s="232">
        <v>55831.698900000192</v>
      </c>
      <c r="D523" s="232">
        <v>2.0000000000000001E-4</v>
      </c>
      <c r="E523" s="202">
        <f>+(C523-C$7)/C$8</f>
        <v>45754.924410386113</v>
      </c>
      <c r="F523" s="249">
        <f>ROUND(2*E523,0)/2</f>
        <v>45755</v>
      </c>
      <c r="G523" s="249">
        <f>+C523-(C$7+F523*C$8)</f>
        <v>-2.580239980306942E-2</v>
      </c>
      <c r="H523" s="249"/>
      <c r="I523" s="249"/>
      <c r="J523" s="249"/>
      <c r="L523" s="249">
        <f>G523</f>
        <v>-2.580239980306942E-2</v>
      </c>
      <c r="M523" s="249"/>
      <c r="N523" s="249"/>
      <c r="O523" s="249">
        <f ca="1">+C$11+C$12*F523</f>
        <v>-2.8770253217491035E-2</v>
      </c>
      <c r="P523" s="174">
        <f>+D$11+D$12*F523+D$13*F523^2</f>
        <v>-2.9224384789489792E-2</v>
      </c>
      <c r="Q523" s="250">
        <f>+C523-15018.5</f>
        <v>40813.198900000192</v>
      </c>
      <c r="R523" s="249"/>
      <c r="S523" s="249">
        <f>+(P523-G523)^2</f>
        <v>1.1709981247286433E-5</v>
      </c>
      <c r="T523" s="251">
        <v>1</v>
      </c>
      <c r="U523" s="249">
        <f>+T523*S523</f>
        <v>1.1709981247286433E-5</v>
      </c>
      <c r="V523" s="249">
        <f>+G523-P523</f>
        <v>3.4219849864203719E-3</v>
      </c>
    </row>
    <row r="524" spans="1:22" s="249" customFormat="1" ht="12.95" customHeight="1">
      <c r="A524" s="127" t="s">
        <v>1471</v>
      </c>
      <c r="B524" s="276" t="s">
        <v>288</v>
      </c>
      <c r="C524" s="232">
        <v>55834.600999999791</v>
      </c>
      <c r="D524" s="232">
        <v>2.9999999999999997E-4</v>
      </c>
      <c r="E524" s="202">
        <f>+(C524-C$7)/C$8</f>
        <v>45763.426279208259</v>
      </c>
      <c r="F524" s="249">
        <f>ROUND(2*E524,0)/2</f>
        <v>45763.5</v>
      </c>
      <c r="G524" s="249">
        <f>+C524-(C$7+F524*C$8)</f>
        <v>-2.5164480204693973E-2</v>
      </c>
      <c r="K524" s="43"/>
      <c r="L524" s="249">
        <f>G524</f>
        <v>-2.5164480204693973E-2</v>
      </c>
      <c r="O524" s="249">
        <f ca="1">+C$11+C$12*F524</f>
        <v>-2.8783706124180561E-2</v>
      </c>
      <c r="P524" s="174">
        <f>+D$11+D$12*F524+D$13*F524^2</f>
        <v>-2.9229853585978297E-2</v>
      </c>
      <c r="Q524" s="250">
        <f>+C524-15018.5</f>
        <v>40816.100999999791</v>
      </c>
      <c r="S524" s="249">
        <f>+(P524-G524)^2</f>
        <v>1.6527260729255138E-5</v>
      </c>
      <c r="T524" s="251">
        <v>1</v>
      </c>
      <c r="U524" s="249">
        <f>+T524*S524</f>
        <v>1.6527260729255138E-5</v>
      </c>
      <c r="V524" s="249">
        <f>+G524-P524</f>
        <v>4.0653733812843242E-3</v>
      </c>
    </row>
    <row r="525" spans="1:22" s="249" customFormat="1" ht="12.95" customHeight="1">
      <c r="A525" s="127" t="s">
        <v>1471</v>
      </c>
      <c r="B525" s="276" t="s">
        <v>292</v>
      </c>
      <c r="C525" s="232">
        <v>55842.622099999804</v>
      </c>
      <c r="D525" s="232">
        <v>2.0000000000000001E-4</v>
      </c>
      <c r="E525" s="202">
        <f>+(C525-C$7)/C$8</f>
        <v>45786.924552878649</v>
      </c>
      <c r="F525" s="249">
        <f>ROUND(2*E525,0)/2</f>
        <v>45787</v>
      </c>
      <c r="G525" s="249">
        <f>+C525-(C$7+F525*C$8)</f>
        <v>-2.5753760193765629E-2</v>
      </c>
      <c r="K525" s="43"/>
      <c r="L525" s="249">
        <f>G525</f>
        <v>-2.5753760193765629E-2</v>
      </c>
      <c r="O525" s="249">
        <f ca="1">+C$11+C$12*F525</f>
        <v>-2.8820899454439844E-2</v>
      </c>
      <c r="P525" s="174">
        <f>+D$11+D$12*F525+D$13*F525^2</f>
        <v>-2.9244968349836073E-2</v>
      </c>
      <c r="Q525" s="250">
        <f>+C525-15018.5</f>
        <v>40824.122099999804</v>
      </c>
      <c r="S525" s="249">
        <f>+(P525-G525)^2</f>
        <v>1.2188534389012788E-5</v>
      </c>
      <c r="T525" s="251">
        <v>1</v>
      </c>
      <c r="U525" s="249">
        <f>+T525*S525</f>
        <v>1.2188534389012788E-5</v>
      </c>
      <c r="V525" s="249">
        <f>+G525-P525</f>
        <v>3.4912081560704439E-3</v>
      </c>
    </row>
    <row r="526" spans="1:22" s="249" customFormat="1" ht="12.95" customHeight="1">
      <c r="A526" s="127" t="s">
        <v>1471</v>
      </c>
      <c r="B526" s="276" t="s">
        <v>292</v>
      </c>
      <c r="C526" s="232">
        <v>55843.646300000139</v>
      </c>
      <c r="D526" s="232">
        <v>2.9999999999999997E-4</v>
      </c>
      <c r="E526" s="202">
        <f>+(C526-C$7)/C$8</f>
        <v>45789.925005672034</v>
      </c>
      <c r="F526" s="249">
        <f>ROUND(2*E526,0)/2</f>
        <v>45790</v>
      </c>
      <c r="G526" s="249">
        <f>+C526-(C$7+F526*C$8)</f>
        <v>-2.5599199856515042E-2</v>
      </c>
      <c r="K526" s="43"/>
      <c r="L526" s="249">
        <f>G526</f>
        <v>-2.5599199856515042E-2</v>
      </c>
      <c r="O526" s="249">
        <f ca="1">+C$11+C$12*F526</f>
        <v>-2.8825647539153801E-2</v>
      </c>
      <c r="P526" s="174">
        <f>+D$11+D$12*F526+D$13*F526^2</f>
        <v>-2.9246897381429507E-2</v>
      </c>
      <c r="Q526" s="250">
        <f>+C526-15018.5</f>
        <v>40825.146300000139</v>
      </c>
      <c r="S526" s="249">
        <f>+(P526-G526)^2</f>
        <v>1.3305697233267109E-5</v>
      </c>
      <c r="T526" s="251">
        <v>1</v>
      </c>
      <c r="U526" s="249">
        <f>+T526*S526</f>
        <v>1.3305697233267109E-5</v>
      </c>
      <c r="V526" s="249">
        <f>+G526-P526</f>
        <v>3.6476975249144644E-3</v>
      </c>
    </row>
    <row r="527" spans="1:22" s="249" customFormat="1" ht="12.95" customHeight="1">
      <c r="A527" s="41" t="s">
        <v>483</v>
      </c>
      <c r="B527" s="94" t="s">
        <v>288</v>
      </c>
      <c r="C527" s="36">
        <v>55844.841099999998</v>
      </c>
      <c r="D527" s="36">
        <v>2.0000000000000001E-4</v>
      </c>
      <c r="E527" s="41">
        <f>+(C527-C$7)/C$8</f>
        <v>45793.42524097368</v>
      </c>
      <c r="F527" s="132">
        <f>ROUND(2*E527,0)/2</f>
        <v>45793.5</v>
      </c>
      <c r="G527" s="132">
        <f>+C527-(C$7+F527*C$8)</f>
        <v>-2.5518880000163335E-2</v>
      </c>
      <c r="H527" s="43"/>
      <c r="I527" s="43"/>
      <c r="J527" s="43"/>
      <c r="K527" s="43">
        <f>G527</f>
        <v>-2.5518880000163335E-2</v>
      </c>
      <c r="L527" s="43"/>
      <c r="M527" s="43"/>
      <c r="N527" s="132"/>
      <c r="O527" s="132">
        <f ca="1">+C$11+C$12*F527</f>
        <v>-2.8831186971320075E-2</v>
      </c>
      <c r="P527" s="199">
        <f>+D$11+D$12*F527+D$13*F527^2</f>
        <v>-2.9249147771564218E-2</v>
      </c>
      <c r="Q527" s="200">
        <f>+C527-15018.5</f>
        <v>40826.341099999998</v>
      </c>
      <c r="R527" s="43"/>
      <c r="S527" s="132">
        <f>+(P527-G527)^2</f>
        <v>1.391489764635211E-5</v>
      </c>
      <c r="T527" s="7">
        <v>1</v>
      </c>
      <c r="U527" s="43">
        <f>+T527*S527</f>
        <v>1.391489764635211E-5</v>
      </c>
      <c r="V527" s="132">
        <f>+G527-P527</f>
        <v>3.7302677714008831E-3</v>
      </c>
    </row>
    <row r="528" spans="1:22" s="249" customFormat="1" ht="12.95" customHeight="1">
      <c r="A528" s="243" t="s">
        <v>499</v>
      </c>
      <c r="B528" s="244" t="s">
        <v>288</v>
      </c>
      <c r="C528" s="245">
        <v>55844.841099999998</v>
      </c>
      <c r="D528" s="245">
        <v>2.0000000000000001E-4</v>
      </c>
      <c r="E528" s="41">
        <f>+(C528-C$7)/C$8</f>
        <v>45793.42524097368</v>
      </c>
      <c r="F528" s="132">
        <f>ROUND(2*E528,0)/2</f>
        <v>45793.5</v>
      </c>
      <c r="G528" s="132">
        <f>+C528-(C$7+F528*C$8)</f>
        <v>-2.5518880000163335E-2</v>
      </c>
      <c r="H528" s="43"/>
      <c r="I528" s="43"/>
      <c r="J528" s="43"/>
      <c r="K528" s="43">
        <f>G528</f>
        <v>-2.5518880000163335E-2</v>
      </c>
      <c r="L528" s="43"/>
      <c r="M528" s="43"/>
      <c r="N528" s="132"/>
      <c r="O528" s="132">
        <f ca="1">+C$11+C$12*F528</f>
        <v>-2.8831186971320075E-2</v>
      </c>
      <c r="P528" s="199">
        <f>+D$11+D$12*F528+D$13*F528^2</f>
        <v>-2.9249147771564218E-2</v>
      </c>
      <c r="Q528" s="200">
        <f>+C528-15018.5</f>
        <v>40826.341099999998</v>
      </c>
      <c r="R528" s="43"/>
      <c r="S528" s="132">
        <f>+(P528-G528)^2</f>
        <v>1.391489764635211E-5</v>
      </c>
      <c r="T528" s="7">
        <v>1</v>
      </c>
      <c r="U528" s="43">
        <f>+T528*S528</f>
        <v>1.391489764635211E-5</v>
      </c>
      <c r="V528" s="132">
        <f>+G528-P528</f>
        <v>3.7302677714008831E-3</v>
      </c>
    </row>
    <row r="529" spans="1:22" s="249" customFormat="1" ht="12.95" customHeight="1">
      <c r="A529" s="36" t="s">
        <v>475</v>
      </c>
      <c r="B529" s="94" t="s">
        <v>288</v>
      </c>
      <c r="C529" s="36">
        <v>55846.888599999998</v>
      </c>
      <c r="D529" s="36">
        <v>2.0000000000000001E-4</v>
      </c>
      <c r="E529" s="41">
        <f>+(C529-C$7)/C$8</f>
        <v>45799.423509956745</v>
      </c>
      <c r="F529" s="132">
        <f>ROUND(2*E529,0)/2</f>
        <v>45799.5</v>
      </c>
      <c r="G529" s="132">
        <f>+C529-(C$7+F529*C$8)</f>
        <v>-2.6109760001418181E-2</v>
      </c>
      <c r="H529" s="43"/>
      <c r="I529" s="43"/>
      <c r="J529" s="43"/>
      <c r="K529" s="43">
        <f>G529</f>
        <v>-2.6109760001418181E-2</v>
      </c>
      <c r="L529" s="43"/>
      <c r="M529" s="43"/>
      <c r="N529" s="43"/>
      <c r="O529" s="132">
        <f ca="1">+C$11+C$12*F529</f>
        <v>-2.8840683140747975E-2</v>
      </c>
      <c r="P529" s="199">
        <f>+D$11+D$12*F529+D$13*F529^2</f>
        <v>-2.9253005215606798E-2</v>
      </c>
      <c r="Q529" s="200">
        <f>+C529-15018.5</f>
        <v>40828.388599999998</v>
      </c>
      <c r="R529" s="43"/>
      <c r="S529" s="132">
        <f>+(P529-G529)^2</f>
        <v>9.879990476519648E-6</v>
      </c>
      <c r="T529" s="7">
        <v>1</v>
      </c>
      <c r="U529" s="43">
        <f>+T529*S529</f>
        <v>9.879990476519648E-6</v>
      </c>
      <c r="V529" s="132">
        <f>+G529-P529</f>
        <v>3.1432452141886176E-3</v>
      </c>
    </row>
    <row r="530" spans="1:22" s="249" customFormat="1" ht="12.95" customHeight="1">
      <c r="A530" s="127" t="s">
        <v>1471</v>
      </c>
      <c r="B530" s="276" t="s">
        <v>292</v>
      </c>
      <c r="C530" s="232">
        <v>55859.689499999862</v>
      </c>
      <c r="D530" s="232">
        <v>1E-4</v>
      </c>
      <c r="E530" s="202">
        <f>+(C530-C$7)/C$8</f>
        <v>45836.92448256944</v>
      </c>
      <c r="F530" s="249">
        <f>ROUND(2*E530,0)/2</f>
        <v>45837</v>
      </c>
      <c r="G530" s="249">
        <f>+C530-(C$7+F530*C$8)</f>
        <v>-2.5777760136406869E-2</v>
      </c>
      <c r="K530" s="43"/>
      <c r="L530" s="249">
        <f>G530</f>
        <v>-2.5777760136406869E-2</v>
      </c>
      <c r="O530" s="249">
        <f ca="1">+C$11+C$12*F530</f>
        <v>-2.8900034199672367E-2</v>
      </c>
      <c r="P530" s="174">
        <f>+D$11+D$12*F530+D$13*F530^2</f>
        <v>-2.9277103720257554E-2</v>
      </c>
      <c r="Q530" s="250">
        <f>+C530-15018.5</f>
        <v>40841.189499999862</v>
      </c>
      <c r="S530" s="249">
        <f>+(P530-G530)^2</f>
        <v>1.2245405517836957E-5</v>
      </c>
      <c r="T530" s="251">
        <v>1</v>
      </c>
      <c r="U530" s="249">
        <f>+T530*S530</f>
        <v>1.2245405517836957E-5</v>
      </c>
      <c r="V530" s="249">
        <f>+G530-P530</f>
        <v>3.4993435838506851E-3</v>
      </c>
    </row>
    <row r="531" spans="1:22" s="249" customFormat="1" ht="12.95" customHeight="1">
      <c r="A531" s="127" t="s">
        <v>1471</v>
      </c>
      <c r="B531" s="276" t="s">
        <v>288</v>
      </c>
      <c r="C531" s="232">
        <v>55860.543500000145</v>
      </c>
      <c r="D531" s="232">
        <v>2.0000000000000001E-4</v>
      </c>
      <c r="E531" s="202">
        <f>+(C531-C$7)/C$8</f>
        <v>45839.426324676024</v>
      </c>
      <c r="F531" s="249">
        <f>ROUND(2*E531,0)/2</f>
        <v>45839.5</v>
      </c>
      <c r="G531" s="249">
        <f>+C531-(C$7+F531*C$8)</f>
        <v>-2.5148959852231201E-2</v>
      </c>
      <c r="K531" s="43"/>
      <c r="L531" s="249">
        <f>G531</f>
        <v>-2.5148959852231201E-2</v>
      </c>
      <c r="O531" s="249">
        <f ca="1">+C$11+C$12*F531</f>
        <v>-2.8903990936933993E-2</v>
      </c>
      <c r="P531" s="174">
        <f>+D$11+D$12*F531+D$13*F531^2</f>
        <v>-2.927870964229233E-2</v>
      </c>
      <c r="Q531" s="250">
        <f>+C531-15018.5</f>
        <v>40842.043500000145</v>
      </c>
      <c r="S531" s="249">
        <f>+(P531-G531)^2</f>
        <v>1.7054833328509943E-5</v>
      </c>
      <c r="T531" s="251">
        <v>1</v>
      </c>
      <c r="U531" s="249">
        <f>+T531*S531</f>
        <v>1.7054833328509943E-5</v>
      </c>
      <c r="V531" s="249">
        <f>+G531-P531</f>
        <v>4.1297497900611296E-3</v>
      </c>
    </row>
    <row r="532" spans="1:22" s="249" customFormat="1" ht="12.95" customHeight="1">
      <c r="A532" s="127" t="s">
        <v>1471</v>
      </c>
      <c r="B532" s="276" t="s">
        <v>292</v>
      </c>
      <c r="C532" s="232">
        <v>55860.713500000071</v>
      </c>
      <c r="D532" s="232">
        <v>1E-4</v>
      </c>
      <c r="E532" s="202">
        <f>+(C532-C$7)/C$8</f>
        <v>45839.924349450957</v>
      </c>
      <c r="F532" s="249">
        <f>ROUND(2*E532,0)/2</f>
        <v>45840</v>
      </c>
      <c r="G532" s="249">
        <f>+C532-(C$7+F532*C$8)</f>
        <v>-2.5823199925071094E-2</v>
      </c>
      <c r="K532" s="43"/>
      <c r="L532" s="249">
        <f>G532</f>
        <v>-2.5823199925071094E-2</v>
      </c>
      <c r="O532" s="249">
        <f ca="1">+C$11+C$12*F532</f>
        <v>-2.8904782284386324E-2</v>
      </c>
      <c r="P532" s="174">
        <f>+D$11+D$12*F532+D$13*F532^2</f>
        <v>-2.927903081702516E-2</v>
      </c>
      <c r="Q532" s="250">
        <f>+C532-15018.5</f>
        <v>40842.213500000071</v>
      </c>
      <c r="S532" s="249">
        <f>+(P532-G532)^2</f>
        <v>1.1942767153784037E-5</v>
      </c>
      <c r="T532" s="251">
        <v>1</v>
      </c>
      <c r="U532" s="249">
        <f>+T532*S532</f>
        <v>1.1942767153784037E-5</v>
      </c>
      <c r="V532" s="249">
        <f>+G532-P532</f>
        <v>3.4558308919540662E-3</v>
      </c>
    </row>
    <row r="533" spans="1:22" s="249" customFormat="1" ht="12.95" customHeight="1">
      <c r="A533" s="127" t="s">
        <v>1471</v>
      </c>
      <c r="B533" s="276" t="s">
        <v>288</v>
      </c>
      <c r="C533" s="232">
        <v>55861.567100000102</v>
      </c>
      <c r="D533" s="232">
        <v>2.0000000000000001E-4</v>
      </c>
      <c r="E533" s="202">
        <f>+(C533-C$7)/C$8</f>
        <v>45842.425019733804</v>
      </c>
      <c r="F533" s="249">
        <f>ROUND(2*E533,0)/2</f>
        <v>45842.5</v>
      </c>
      <c r="G533" s="249">
        <f>+C533-(C$7+F533*C$8)</f>
        <v>-2.559439989272505E-2</v>
      </c>
      <c r="K533" s="43"/>
      <c r="L533" s="249">
        <f>G533</f>
        <v>-2.559439989272505E-2</v>
      </c>
      <c r="O533" s="249">
        <f ca="1">+C$11+C$12*F533</f>
        <v>-2.890873902164795E-2</v>
      </c>
      <c r="P533" s="174">
        <f>+D$11+D$12*F533+D$13*F533^2</f>
        <v>-2.9280636642318648E-2</v>
      </c>
      <c r="Q533" s="250">
        <f>+C533-15018.5</f>
        <v>40843.067100000102</v>
      </c>
      <c r="S533" s="249">
        <f>+(P533-G533)^2</f>
        <v>1.3588341374054375E-5</v>
      </c>
      <c r="T533" s="251">
        <v>1</v>
      </c>
      <c r="U533" s="249">
        <f>+T533*S533</f>
        <v>1.3588341374054375E-5</v>
      </c>
      <c r="V533" s="249">
        <f>+G533-P533</f>
        <v>3.686236749593598E-3</v>
      </c>
    </row>
    <row r="534" spans="1:22" s="249" customFormat="1" ht="12.95" customHeight="1">
      <c r="A534" s="127" t="s">
        <v>1471</v>
      </c>
      <c r="B534" s="276" t="s">
        <v>292</v>
      </c>
      <c r="C534" s="232">
        <v>55861.737300000153</v>
      </c>
      <c r="D534" s="232">
        <v>1E-4</v>
      </c>
      <c r="E534" s="202">
        <f>+(C534-C$7)/C$8</f>
        <v>45842.923630420606</v>
      </c>
      <c r="F534" s="249">
        <f>ROUND(2*E534,0)/2</f>
        <v>45843</v>
      </c>
      <c r="G534" s="249">
        <f>+C534-(C$7+F534*C$8)</f>
        <v>-2.6068639839650132E-2</v>
      </c>
      <c r="K534" s="43"/>
      <c r="L534" s="249">
        <f>G534</f>
        <v>-2.6068639839650132E-2</v>
      </c>
      <c r="O534" s="249">
        <f ca="1">+C$11+C$12*F534</f>
        <v>-2.8909530369100267E-2</v>
      </c>
      <c r="P534" s="174">
        <f>+D$11+D$12*F534+D$13*F534^2</f>
        <v>-2.9280957797703219E-2</v>
      </c>
      <c r="Q534" s="250">
        <f>+C534-15018.5</f>
        <v>40843.237300000153</v>
      </c>
      <c r="S534" s="249">
        <f>+(P534-G534)^2</f>
        <v>1.0318986663630357E-5</v>
      </c>
      <c r="T534" s="251">
        <v>1</v>
      </c>
      <c r="U534" s="249">
        <f>+T534*S534</f>
        <v>1.0318986663630357E-5</v>
      </c>
      <c r="V534" s="249">
        <f>+G534-P534</f>
        <v>3.2123179580530875E-3</v>
      </c>
    </row>
    <row r="535" spans="1:22" s="249" customFormat="1" ht="12.95" customHeight="1">
      <c r="A535" s="127" t="s">
        <v>1471</v>
      </c>
      <c r="B535" s="276" t="s">
        <v>288</v>
      </c>
      <c r="C535" s="232">
        <v>55862.591200000141</v>
      </c>
      <c r="D535" s="232">
        <v>2.9999999999999997E-4</v>
      </c>
      <c r="E535" s="202">
        <f>+(C535-C$7)/C$8</f>
        <v>45845.425179570579</v>
      </c>
      <c r="F535" s="249">
        <f>ROUND(2*E535,0)/2</f>
        <v>45845.5</v>
      </c>
      <c r="G535" s="249">
        <f>+C535-(C$7+F535*C$8)</f>
        <v>-2.5539839858538471E-2</v>
      </c>
      <c r="K535" s="43"/>
      <c r="L535" s="249">
        <f>G535</f>
        <v>-2.5539839858538471E-2</v>
      </c>
      <c r="O535" s="249">
        <f ca="1">+C$11+C$12*F535</f>
        <v>-2.8913487106361893E-2</v>
      </c>
      <c r="P535" s="174">
        <f>+D$11+D$12*F535+D$13*F535^2</f>
        <v>-2.9282563526255412E-2</v>
      </c>
      <c r="Q535" s="250">
        <f>+C535-15018.5</f>
        <v>40844.091200000141</v>
      </c>
      <c r="S535" s="249">
        <f>+(P535-G535)^2</f>
        <v>1.4007980452888548E-5</v>
      </c>
      <c r="T535" s="251">
        <v>1</v>
      </c>
      <c r="U535" s="249">
        <f>+T535*S535</f>
        <v>1.4007980452888548E-5</v>
      </c>
      <c r="V535" s="249">
        <f>+G535-P535</f>
        <v>3.7427236677169406E-3</v>
      </c>
    </row>
    <row r="536" spans="1:22" ht="12.95" customHeight="1">
      <c r="A536" s="127" t="s">
        <v>1471</v>
      </c>
      <c r="B536" s="276" t="s">
        <v>288</v>
      </c>
      <c r="C536" s="232">
        <v>55863.61540000001</v>
      </c>
      <c r="D536" s="232">
        <v>2.0000000000000001E-4</v>
      </c>
      <c r="E536" s="202">
        <f>+(C536-C$7)/C$8</f>
        <v>45848.425632362596</v>
      </c>
      <c r="F536" s="249">
        <f>ROUND(2*E536,0)/2</f>
        <v>45848.5</v>
      </c>
      <c r="G536" s="249">
        <f>+C536-(C$7+F536*C$8)</f>
        <v>-2.5385279986949172E-2</v>
      </c>
      <c r="H536" s="249"/>
      <c r="I536" s="249"/>
      <c r="J536" s="249"/>
      <c r="L536" s="249">
        <f>G536</f>
        <v>-2.5385279986949172E-2</v>
      </c>
      <c r="M536" s="249"/>
      <c r="N536" s="249"/>
      <c r="O536" s="249">
        <f ca="1">+C$11+C$12*F536</f>
        <v>-2.891823519107585E-2</v>
      </c>
      <c r="P536" s="174">
        <f>+D$11+D$12*F536+D$13*F536^2</f>
        <v>-2.9284490294102614E-2</v>
      </c>
      <c r="Q536" s="250">
        <f>+C536-15018.5</f>
        <v>40845.11540000001</v>
      </c>
      <c r="R536" s="249"/>
      <c r="S536" s="249">
        <f>+(P536-G536)^2</f>
        <v>1.5203841019411638E-5</v>
      </c>
      <c r="T536" s="251">
        <v>1</v>
      </c>
      <c r="U536" s="249">
        <f>+T536*S536</f>
        <v>1.5203841019411638E-5</v>
      </c>
      <c r="V536" s="249">
        <f>+G536-P536</f>
        <v>3.8992103071534417E-3</v>
      </c>
    </row>
    <row r="537" spans="1:22" ht="12.95" customHeight="1">
      <c r="A537" s="41" t="s">
        <v>483</v>
      </c>
      <c r="B537" s="94" t="s">
        <v>288</v>
      </c>
      <c r="C537" s="36">
        <v>55865.6639</v>
      </c>
      <c r="D537" s="36">
        <v>1E-4</v>
      </c>
      <c r="E537" s="41">
        <f>+(C537-C$7)/C$8</f>
        <v>45854.426830903132</v>
      </c>
      <c r="F537" s="132">
        <f>ROUND(2*E537,0)/2</f>
        <v>45854.5</v>
      </c>
      <c r="G537" s="132">
        <f>+C537-(C$7+F537*C$8)</f>
        <v>-2.4976159998914227E-2</v>
      </c>
      <c r="K537" s="43">
        <f>G537</f>
        <v>-2.4976159998914227E-2</v>
      </c>
      <c r="N537" s="132"/>
      <c r="O537" s="132">
        <f ca="1">+C$11+C$12*F537</f>
        <v>-2.892773136050375E-2</v>
      </c>
      <c r="P537" s="199">
        <f>+D$11+D$12*F537+D$13*F537^2</f>
        <v>-2.9288343481528395E-2</v>
      </c>
      <c r="Q537" s="200">
        <f>+C537-15018.5</f>
        <v>40847.1639</v>
      </c>
      <c r="S537" s="132">
        <f>+(P537-G537)^2</f>
        <v>1.8594926387730455E-5</v>
      </c>
      <c r="T537" s="7">
        <v>1</v>
      </c>
      <c r="U537" s="43">
        <f>+T537*S537</f>
        <v>1.8594926387730455E-5</v>
      </c>
      <c r="V537" s="132">
        <f>+G537-P537</f>
        <v>4.3121834826141681E-3</v>
      </c>
    </row>
    <row r="538" spans="1:22" ht="12.95" customHeight="1">
      <c r="A538" s="243" t="s">
        <v>499</v>
      </c>
      <c r="B538" s="244" t="s">
        <v>288</v>
      </c>
      <c r="C538" s="245">
        <v>55865.6639</v>
      </c>
      <c r="D538" s="245">
        <v>1E-4</v>
      </c>
      <c r="E538" s="41">
        <f>+(C538-C$7)/C$8</f>
        <v>45854.426830903132</v>
      </c>
      <c r="F538" s="132">
        <f>ROUND(2*E538,0)/2</f>
        <v>45854.5</v>
      </c>
      <c r="G538" s="132">
        <f>+C538-(C$7+F538*C$8)</f>
        <v>-2.4976159998914227E-2</v>
      </c>
      <c r="K538" s="43">
        <f>G538</f>
        <v>-2.4976159998914227E-2</v>
      </c>
      <c r="N538" s="132"/>
      <c r="O538" s="132">
        <f ca="1">+C$11+C$12*F538</f>
        <v>-2.892773136050375E-2</v>
      </c>
      <c r="P538" s="199">
        <f>+D$11+D$12*F538+D$13*F538^2</f>
        <v>-2.9288343481528395E-2</v>
      </c>
      <c r="Q538" s="200">
        <f>+C538-15018.5</f>
        <v>40847.1639</v>
      </c>
      <c r="S538" s="132">
        <f>+(P538-G538)^2</f>
        <v>1.8594926387730455E-5</v>
      </c>
      <c r="T538" s="7">
        <v>1</v>
      </c>
      <c r="U538" s="43">
        <f>+T538*S538</f>
        <v>1.8594926387730455E-5</v>
      </c>
      <c r="V538" s="132">
        <f>+G538-P538</f>
        <v>4.3121834826141681E-3</v>
      </c>
    </row>
    <row r="539" spans="1:22" ht="12.95" customHeight="1">
      <c r="A539" s="127" t="s">
        <v>1471</v>
      </c>
      <c r="B539" s="276" t="s">
        <v>288</v>
      </c>
      <c r="C539" s="232">
        <v>55866.687700000126</v>
      </c>
      <c r="D539" s="232">
        <v>2.0000000000000001E-4</v>
      </c>
      <c r="E539" s="202">
        <f>+(C539-C$7)/C$8</f>
        <v>45857.426111872912</v>
      </c>
      <c r="F539" s="249">
        <f>ROUND(2*E539,0)/2</f>
        <v>45857.5</v>
      </c>
      <c r="G539" s="249">
        <f>+C539-(C$7+F539*C$8)</f>
        <v>-2.5221599869837519E-2</v>
      </c>
      <c r="H539" s="249"/>
      <c r="I539" s="249"/>
      <c r="J539" s="249"/>
      <c r="L539" s="249">
        <f>G539</f>
        <v>-2.5221599869837519E-2</v>
      </c>
      <c r="M539" s="249"/>
      <c r="N539" s="249"/>
      <c r="O539" s="249">
        <f ca="1">+C$11+C$12*F539</f>
        <v>-2.8932479445217707E-2</v>
      </c>
      <c r="P539" s="174">
        <f>+D$11+D$12*F539+D$13*F539^2</f>
        <v>-2.9290269901106961E-2</v>
      </c>
      <c r="Q539" s="250">
        <f>+C539-15018.5</f>
        <v>40848.187700000126</v>
      </c>
      <c r="R539" s="249"/>
      <c r="S539" s="249">
        <f>+(P539-G539)^2</f>
        <v>1.6554075823350082E-5</v>
      </c>
      <c r="T539" s="251">
        <v>1</v>
      </c>
      <c r="U539" s="249">
        <f>+T539*S539</f>
        <v>1.6554075823350082E-5</v>
      </c>
      <c r="V539" s="249">
        <f>+G539-P539</f>
        <v>4.0686700312694418E-3</v>
      </c>
    </row>
    <row r="540" spans="1:22" ht="12.95" customHeight="1">
      <c r="A540" s="127" t="s">
        <v>1471</v>
      </c>
      <c r="B540" s="276" t="s">
        <v>288</v>
      </c>
      <c r="C540" s="232">
        <v>55867.711600000039</v>
      </c>
      <c r="D540" s="232">
        <v>1E-4</v>
      </c>
      <c r="E540" s="202">
        <f>+(C540-C$7)/C$8</f>
        <v>45860.425685797811</v>
      </c>
      <c r="F540" s="249">
        <f>ROUND(2*E540,0)/2</f>
        <v>45860.5</v>
      </c>
      <c r="G540" s="249">
        <f>+C540-(C$7+F540*C$8)</f>
        <v>-2.5367039954289794E-2</v>
      </c>
      <c r="H540" s="249"/>
      <c r="I540" s="249"/>
      <c r="J540" s="249"/>
      <c r="L540" s="249">
        <f>G540</f>
        <v>-2.5367039954289794E-2</v>
      </c>
      <c r="M540" s="249"/>
      <c r="N540" s="249"/>
      <c r="O540" s="249">
        <f ca="1">+C$11+C$12*F540</f>
        <v>-2.893722752993165E-2</v>
      </c>
      <c r="P540" s="174">
        <f>+D$11+D$12*F540+D$13*F540^2</f>
        <v>-2.9292196204595965E-2</v>
      </c>
      <c r="Q540" s="250">
        <f>+C540-15018.5</f>
        <v>40849.211600000039</v>
      </c>
      <c r="R540" s="249"/>
      <c r="S540" s="249">
        <f>+(P540-G540)^2</f>
        <v>1.5406851589317599E-5</v>
      </c>
      <c r="T540" s="251">
        <v>1</v>
      </c>
      <c r="U540" s="249">
        <f>+T540*S540</f>
        <v>1.5406851589317599E-5</v>
      </c>
      <c r="V540" s="249">
        <f>+G540-P540</f>
        <v>3.9251562503061707E-3</v>
      </c>
    </row>
    <row r="541" spans="1:22" ht="12.95" customHeight="1">
      <c r="A541" s="127" t="s">
        <v>1471</v>
      </c>
      <c r="B541" s="276" t="s">
        <v>292</v>
      </c>
      <c r="C541" s="232">
        <v>55870.612199999858</v>
      </c>
      <c r="D541" s="232">
        <v>2.0000000000000001E-4</v>
      </c>
      <c r="E541" s="202">
        <f>+(C541-C$7)/C$8</f>
        <v>45868.92316028435</v>
      </c>
      <c r="F541" s="249">
        <f>ROUND(2*E541,0)/2</f>
        <v>45869</v>
      </c>
      <c r="G541" s="249">
        <f>+C541-(C$7+F541*C$8)</f>
        <v>-2.6229120136122219E-2</v>
      </c>
      <c r="H541" s="249"/>
      <c r="I541" s="249"/>
      <c r="J541" s="249"/>
      <c r="L541" s="249">
        <f>G541</f>
        <v>-2.6229120136122219E-2</v>
      </c>
      <c r="M541" s="249"/>
      <c r="N541" s="249"/>
      <c r="O541" s="249">
        <f ca="1">+C$11+C$12*F541</f>
        <v>-2.8950680436621176E-2</v>
      </c>
      <c r="P541" s="174">
        <f>+D$11+D$12*F541+D$13*F541^2</f>
        <v>-2.9297653434050767E-2</v>
      </c>
      <c r="Q541" s="250">
        <f>+C541-15018.5</f>
        <v>40852.112199999858</v>
      </c>
      <c r="R541" s="249"/>
      <c r="S541" s="249">
        <f>+(P541-G541)^2</f>
        <v>9.4158966004962523E-6</v>
      </c>
      <c r="T541" s="251">
        <v>1</v>
      </c>
      <c r="U541" s="249">
        <f>+T541*S541</f>
        <v>9.4158966004962523E-6</v>
      </c>
      <c r="V541" s="249">
        <f>+G541-P541</f>
        <v>3.0685332979285482E-3</v>
      </c>
    </row>
    <row r="542" spans="1:22" ht="12.95" customHeight="1">
      <c r="A542" s="127" t="s">
        <v>1471</v>
      </c>
      <c r="B542" s="276" t="s">
        <v>292</v>
      </c>
      <c r="C542" s="232">
        <v>55871.636400000192</v>
      </c>
      <c r="D542" s="232">
        <v>1E-4</v>
      </c>
      <c r="E542" s="202">
        <f>+(C542-C$7)/C$8</f>
        <v>45871.923613077743</v>
      </c>
      <c r="F542" s="249">
        <f>ROUND(2*E542,0)/2</f>
        <v>45872</v>
      </c>
      <c r="G542" s="249">
        <f>+C542-(C$7+F542*C$8)</f>
        <v>-2.607455980614759E-2</v>
      </c>
      <c r="H542" s="249"/>
      <c r="I542" s="249"/>
      <c r="J542" s="249"/>
      <c r="L542" s="249">
        <f>G542</f>
        <v>-2.607455980614759E-2</v>
      </c>
      <c r="M542" s="249"/>
      <c r="N542" s="249"/>
      <c r="O542" s="249">
        <f ca="1">+C$11+C$12*F542</f>
        <v>-2.8955428521335133E-2</v>
      </c>
      <c r="P542" s="174">
        <f>+D$11+D$12*F542+D$13*F542^2</f>
        <v>-2.9299579292529843E-2</v>
      </c>
      <c r="Q542" s="250">
        <f>+C542-15018.5</f>
        <v>40853.136400000192</v>
      </c>
      <c r="R542" s="249"/>
      <c r="S542" s="249">
        <f>+(P542-G542)^2</f>
        <v>1.0400750687545251E-5</v>
      </c>
      <c r="T542" s="251">
        <v>1</v>
      </c>
      <c r="U542" s="249">
        <f>+T542*S542</f>
        <v>1.0400750687545251E-5</v>
      </c>
      <c r="V542" s="249">
        <f>+G542-P542</f>
        <v>3.225019486382253E-3</v>
      </c>
    </row>
    <row r="543" spans="1:22" ht="12.95" customHeight="1">
      <c r="A543" s="127" t="s">
        <v>1471</v>
      </c>
      <c r="B543" s="276" t="s">
        <v>288</v>
      </c>
      <c r="C543" s="232">
        <v>55872.49040000001</v>
      </c>
      <c r="D543" s="232">
        <v>2.9999999999999997E-4</v>
      </c>
      <c r="E543" s="202">
        <f>+(C543-C$7)/C$8</f>
        <v>45874.425455182965</v>
      </c>
      <c r="F543" s="249">
        <f>ROUND(2*E543,0)/2</f>
        <v>45874.5</v>
      </c>
      <c r="G543" s="249">
        <f>+C543-(C$7+F543*C$8)</f>
        <v>-2.544575998763321E-2</v>
      </c>
      <c r="H543" s="249"/>
      <c r="I543" s="249"/>
      <c r="J543" s="249"/>
      <c r="L543" s="249">
        <f>G543</f>
        <v>-2.544575998763321E-2</v>
      </c>
      <c r="M543" s="249"/>
      <c r="N543" s="249"/>
      <c r="O543" s="249">
        <f ca="1">+C$11+C$12*F543</f>
        <v>-2.8959385258596759E-2</v>
      </c>
      <c r="P543" s="174">
        <f>+D$11+D$12*F543+D$13*F543^2</f>
        <v>-2.930118408591622E-2</v>
      </c>
      <c r="Q543" s="250">
        <f>+C543-15018.5</f>
        <v>40853.99040000001</v>
      </c>
      <c r="R543" s="249"/>
      <c r="S543" s="249">
        <f>+(P543-G543)^2</f>
        <v>1.486429497762136E-5</v>
      </c>
      <c r="T543" s="251">
        <v>1</v>
      </c>
      <c r="U543" s="249">
        <f>+T543*S543</f>
        <v>1.486429497762136E-5</v>
      </c>
      <c r="V543" s="249">
        <f>+G543-P543</f>
        <v>3.8554240982830099E-3</v>
      </c>
    </row>
    <row r="544" spans="1:22" ht="12.95" customHeight="1">
      <c r="A544" s="127" t="s">
        <v>1471</v>
      </c>
      <c r="B544" s="276" t="s">
        <v>292</v>
      </c>
      <c r="C544" s="232">
        <v>55872.660600000061</v>
      </c>
      <c r="D544" s="232">
        <v>2.9999999999999997E-4</v>
      </c>
      <c r="E544" s="202">
        <f>+(C544-C$7)/C$8</f>
        <v>45874.92406586976</v>
      </c>
      <c r="F544" s="249">
        <f>ROUND(2*E544,0)/2</f>
        <v>45875</v>
      </c>
      <c r="G544" s="249">
        <f>+C544-(C$7+F544*C$8)</f>
        <v>-2.5919999934558291E-2</v>
      </c>
      <c r="H544" s="249"/>
      <c r="I544" s="249"/>
      <c r="J544" s="249"/>
      <c r="L544" s="249">
        <f>G544</f>
        <v>-2.5919999934558291E-2</v>
      </c>
      <c r="M544" s="249"/>
      <c r="N544" s="249"/>
      <c r="O544" s="249">
        <f ca="1">+C$11+C$12*F544</f>
        <v>-2.896017660604909E-2</v>
      </c>
      <c r="P544" s="174">
        <f>+D$11+D$12*F544+D$13*F544^2</f>
        <v>-2.9301505034919358E-2</v>
      </c>
      <c r="Q544" s="250">
        <f>+C544-15018.5</f>
        <v>40854.160600000061</v>
      </c>
      <c r="R544" s="249"/>
      <c r="S544" s="249">
        <f>+(P544-G544)^2</f>
        <v>1.1434576743767908E-5</v>
      </c>
      <c r="T544" s="251">
        <v>1</v>
      </c>
      <c r="U544" s="249">
        <f>+T544*S544</f>
        <v>1.1434576743767908E-5</v>
      </c>
      <c r="V544" s="249">
        <f>+G544-P544</f>
        <v>3.3815051003610666E-3</v>
      </c>
    </row>
    <row r="545" spans="1:22" ht="12.95" customHeight="1">
      <c r="A545" s="127" t="s">
        <v>1471</v>
      </c>
      <c r="B545" s="276" t="s">
        <v>292</v>
      </c>
      <c r="C545" s="232">
        <v>55883.584100000095</v>
      </c>
      <c r="D545" s="232">
        <v>2.9999999999999997E-4</v>
      </c>
      <c r="E545" s="202">
        <f>+(C545-C$7)/C$8</f>
        <v>45906.925087230789</v>
      </c>
      <c r="F545" s="249">
        <f>ROUND(2*E545,0)/2</f>
        <v>45907</v>
      </c>
      <c r="G545" s="249">
        <f>+C545-(C$7+F545*C$8)</f>
        <v>-2.5571359903551638E-2</v>
      </c>
      <c r="H545" s="249"/>
      <c r="I545" s="249"/>
      <c r="J545" s="249"/>
      <c r="L545" s="249">
        <f>G545</f>
        <v>-2.5571359903551638E-2</v>
      </c>
      <c r="M545" s="249"/>
      <c r="N545" s="249"/>
      <c r="O545" s="249">
        <f ca="1">+C$11+C$12*F545</f>
        <v>-2.9010822842997899E-2</v>
      </c>
      <c r="P545" s="174">
        <f>+D$11+D$12*F545+D$13*F545^2</f>
        <v>-2.9322039063724551E-2</v>
      </c>
      <c r="Q545" s="250">
        <f>+C545-15018.5</f>
        <v>40865.084100000095</v>
      </c>
      <c r="R545" s="249"/>
      <c r="S545" s="249">
        <f>+(P545-G545)^2</f>
        <v>1.4067594162555388E-5</v>
      </c>
      <c r="T545" s="251">
        <v>1</v>
      </c>
      <c r="U545" s="249">
        <f>+T545*S545</f>
        <v>1.4067594162555388E-5</v>
      </c>
      <c r="V545" s="249">
        <f>+G545-P545</f>
        <v>3.7506791601729129E-3</v>
      </c>
    </row>
    <row r="546" spans="1:22" ht="12.95" customHeight="1">
      <c r="A546" s="127" t="s">
        <v>1471</v>
      </c>
      <c r="B546" s="276" t="s">
        <v>292</v>
      </c>
      <c r="C546" s="232">
        <v>55884.608200000133</v>
      </c>
      <c r="D546" s="232">
        <v>2.0000000000000001E-4</v>
      </c>
      <c r="E546" s="202">
        <f>+(C546-C$7)/C$8</f>
        <v>45909.925247067556</v>
      </c>
      <c r="F546" s="249">
        <f>ROUND(2*E546,0)/2</f>
        <v>45910</v>
      </c>
      <c r="G546" s="249">
        <f>+C546-(C$7+F546*C$8)</f>
        <v>-2.5516799862089101E-2</v>
      </c>
      <c r="H546" s="249"/>
      <c r="I546" s="249"/>
      <c r="J546" s="249"/>
      <c r="L546" s="249">
        <f>G546</f>
        <v>-2.5516799862089101E-2</v>
      </c>
      <c r="M546" s="249"/>
      <c r="N546" s="249"/>
      <c r="O546" s="249">
        <f ca="1">+C$11+C$12*F546</f>
        <v>-2.9015570927711856E-2</v>
      </c>
      <c r="P546" s="174">
        <f>+D$11+D$12*F546+D$13*F546^2</f>
        <v>-2.9323963451736004E-2</v>
      </c>
      <c r="Q546" s="250">
        <f>+C546-15018.5</f>
        <v>40866.108200000133</v>
      </c>
      <c r="R546" s="249"/>
      <c r="S546" s="249">
        <f>+(P546-G546)^2</f>
        <v>1.4494494598333093E-5</v>
      </c>
      <c r="T546" s="251">
        <v>1</v>
      </c>
      <c r="U546" s="249">
        <f>+T546*S546</f>
        <v>1.4494494598333093E-5</v>
      </c>
      <c r="V546" s="249">
        <f>+G546-P546</f>
        <v>3.807163589646903E-3</v>
      </c>
    </row>
    <row r="547" spans="1:22" ht="12.95" customHeight="1">
      <c r="A547" s="219" t="s">
        <v>967</v>
      </c>
      <c r="B547" s="219" t="s">
        <v>288</v>
      </c>
      <c r="C547" s="242">
        <v>55885.627</v>
      </c>
      <c r="D547" s="242" t="s">
        <v>503</v>
      </c>
      <c r="E547" s="41">
        <f>+(C547-C$7)/C$8</f>
        <v>45912.90988024907</v>
      </c>
      <c r="F547" s="132">
        <f>ROUND(2*E547,0)/2</f>
        <v>45913</v>
      </c>
      <c r="G547" s="132">
        <f>+C547-(C$7+F547*C$8)</f>
        <v>-3.076223999960348E-2</v>
      </c>
      <c r="I547" s="43">
        <f>G547</f>
        <v>-3.076223999960348E-2</v>
      </c>
      <c r="L547" s="132"/>
      <c r="O547" s="132">
        <f ca="1">+C$11+C$12*F547</f>
        <v>-2.9020319012425799E-2</v>
      </c>
      <c r="P547" s="199">
        <f>+D$11+D$12*F547+D$13*F547^2</f>
        <v>-2.9325887723657892E-2</v>
      </c>
      <c r="Q547" s="200">
        <f>+C547-15018.5</f>
        <v>40867.127</v>
      </c>
      <c r="S547" s="132">
        <f>+(P547-G547)^2</f>
        <v>2.0631078606140696E-6</v>
      </c>
      <c r="T547" s="7">
        <v>0.1</v>
      </c>
      <c r="U547" s="43">
        <f>+T547*S547</f>
        <v>2.0631078606140697E-7</v>
      </c>
      <c r="V547" s="132">
        <f>+G547-P547</f>
        <v>-1.4363522759455877E-3</v>
      </c>
    </row>
    <row r="548" spans="1:22" ht="12.95" customHeight="1">
      <c r="A548" s="127" t="s">
        <v>1471</v>
      </c>
      <c r="B548" s="276" t="s">
        <v>288</v>
      </c>
      <c r="C548" s="232">
        <v>55886.485400000121</v>
      </c>
      <c r="D548" s="232">
        <v>2.0000000000000001E-4</v>
      </c>
      <c r="E548" s="202">
        <f>+(C548-C$7)/C$8</f>
        <v>45915.424612408191</v>
      </c>
      <c r="F548" s="249">
        <f>ROUND(2*E548,0)/2</f>
        <v>45915.5</v>
      </c>
      <c r="G548" s="249">
        <f>+C548-(C$7+F548*C$8)</f>
        <v>-2.5733439877512865E-2</v>
      </c>
      <c r="H548" s="249"/>
      <c r="I548" s="249"/>
      <c r="J548" s="249"/>
      <c r="L548" s="249">
        <f>G548</f>
        <v>-2.5733439877512865E-2</v>
      </c>
      <c r="M548" s="249"/>
      <c r="N548" s="249"/>
      <c r="O548" s="249">
        <f ca="1">+C$11+C$12*F548</f>
        <v>-2.9024275749687425E-2</v>
      </c>
      <c r="P548" s="174">
        <f>+D$11+D$12*F548+D$13*F548^2</f>
        <v>-2.9327491194913291E-2</v>
      </c>
      <c r="Q548" s="250">
        <f>+C548-15018.5</f>
        <v>40867.985400000121</v>
      </c>
      <c r="R548" s="249"/>
      <c r="S548" s="249">
        <f>+(P548-G548)^2</f>
        <v>1.291720487210774E-5</v>
      </c>
      <c r="T548" s="251">
        <v>1</v>
      </c>
      <c r="U548" s="249">
        <f>+T548*S548</f>
        <v>1.291720487210774E-5</v>
      </c>
      <c r="V548" s="249">
        <f>+G548-P548</f>
        <v>3.5940513174004263E-3</v>
      </c>
    </row>
    <row r="549" spans="1:22" ht="12.95" customHeight="1">
      <c r="A549" s="127" t="s">
        <v>1471</v>
      </c>
      <c r="B549" s="276" t="s">
        <v>292</v>
      </c>
      <c r="C549" s="232">
        <v>55886.656299999915</v>
      </c>
      <c r="D549" s="232">
        <v>2.0000000000000001E-4</v>
      </c>
      <c r="E549" s="202">
        <f>+(C549-C$7)/C$8</f>
        <v>45915.925273784487</v>
      </c>
      <c r="F549" s="249">
        <f>ROUND(2*E549,0)/2</f>
        <v>45916</v>
      </c>
      <c r="G549" s="249">
        <f>+C549-(C$7+F549*C$8)</f>
        <v>-2.5507680082228035E-2</v>
      </c>
      <c r="H549" s="249"/>
      <c r="I549" s="249"/>
      <c r="J549" s="249"/>
      <c r="L549" s="249">
        <f>G549</f>
        <v>-2.5507680082228035E-2</v>
      </c>
      <c r="M549" s="249"/>
      <c r="N549" s="249"/>
      <c r="O549" s="249">
        <f ca="1">+C$11+C$12*F549</f>
        <v>-2.9025067097139756E-2</v>
      </c>
      <c r="P549" s="174">
        <f>+D$11+D$12*F549+D$13*F549^2</f>
        <v>-2.9327811879490243E-2</v>
      </c>
      <c r="Q549" s="250">
        <f>+C549-15018.5</f>
        <v>40868.156299999915</v>
      </c>
      <c r="R549" s="249"/>
      <c r="S549" s="249">
        <f>+(P549-G549)^2</f>
        <v>1.4593406948453792E-5</v>
      </c>
      <c r="T549" s="251">
        <v>1</v>
      </c>
      <c r="U549" s="249">
        <f>+T549*S549</f>
        <v>1.4593406948453792E-5</v>
      </c>
      <c r="V549" s="249">
        <f>+G549-P549</f>
        <v>3.8201317972622086E-3</v>
      </c>
    </row>
    <row r="550" spans="1:22" ht="12.95" customHeight="1">
      <c r="A550" s="127" t="s">
        <v>1471</v>
      </c>
      <c r="B550" s="276" t="s">
        <v>288</v>
      </c>
      <c r="C550" s="232">
        <v>55888.533799999859</v>
      </c>
      <c r="D550" s="232">
        <v>2.9999999999999997E-4</v>
      </c>
      <c r="E550" s="202">
        <f>+(C550-C$7)/C$8</f>
        <v>45921.425517992233</v>
      </c>
      <c r="F550" s="249">
        <f>ROUND(2*E550,0)/2</f>
        <v>45921.5</v>
      </c>
      <c r="G550" s="249">
        <f>+C550-(C$7+F550*C$8)</f>
        <v>-2.5424320134334266E-2</v>
      </c>
      <c r="H550" s="249"/>
      <c r="I550" s="249"/>
      <c r="J550" s="249"/>
      <c r="L550" s="249">
        <f>G550</f>
        <v>-2.5424320134334266E-2</v>
      </c>
      <c r="M550" s="249"/>
      <c r="N550" s="249"/>
      <c r="O550" s="249">
        <f ca="1">+C$11+C$12*F550</f>
        <v>-2.9033771919115325E-2</v>
      </c>
      <c r="P550" s="174">
        <f>+D$11+D$12*F550+D$13*F550^2</f>
        <v>-2.9331339197005861E-2</v>
      </c>
      <c r="Q550" s="250">
        <f>+C550-15018.5</f>
        <v>40870.033799999859</v>
      </c>
      <c r="R550" s="249"/>
      <c r="S550" s="249">
        <f>+(P550-G550)^2</f>
        <v>1.5264797956079225E-5</v>
      </c>
      <c r="T550" s="251">
        <v>1</v>
      </c>
      <c r="U550" s="249">
        <f>+T550*S550</f>
        <v>1.5264797956079225E-5</v>
      </c>
      <c r="V550" s="249">
        <f>+G550-P550</f>
        <v>3.9070190626715948E-3</v>
      </c>
    </row>
    <row r="551" spans="1:22" ht="12.95" customHeight="1">
      <c r="A551" s="213" t="s">
        <v>463</v>
      </c>
      <c r="B551" s="41"/>
      <c r="C551" s="36">
        <v>55901.675000000003</v>
      </c>
      <c r="D551" s="36">
        <v>2E-3</v>
      </c>
      <c r="E551" s="41">
        <f>+(C551-C$7)/C$8</f>
        <v>45959.923419023296</v>
      </c>
      <c r="F551" s="132">
        <f>ROUND(2*E551,0)/2</f>
        <v>45960</v>
      </c>
      <c r="G551" s="132">
        <f>+C551-(C$7+F551*C$8)</f>
        <v>-2.6140799993299879E-2</v>
      </c>
      <c r="K551" s="43">
        <f>G551</f>
        <v>-2.6140799993299879E-2</v>
      </c>
      <c r="L551" s="132"/>
      <c r="O551" s="132">
        <f ca="1">+C$11+C$12*F551</f>
        <v>-2.9094705672944365E-2</v>
      </c>
      <c r="P551" s="199">
        <f>+D$11+D$12*F551+D$13*F551^2</f>
        <v>-2.9356019494298682E-2</v>
      </c>
      <c r="Q551" s="200">
        <f>+C551-15018.5</f>
        <v>40883.175000000003</v>
      </c>
      <c r="S551" s="132">
        <f>+(P551-G551)^2</f>
        <v>1.0337636439602994E-5</v>
      </c>
      <c r="T551" s="7">
        <v>1</v>
      </c>
      <c r="U551" s="43">
        <f>+T551*S551</f>
        <v>1.0337636439602994E-5</v>
      </c>
      <c r="V551" s="132">
        <f>+G551-P551</f>
        <v>3.2152195009988033E-3</v>
      </c>
    </row>
    <row r="552" spans="1:22" ht="12.95" customHeight="1">
      <c r="A552" s="219" t="s">
        <v>1081</v>
      </c>
      <c r="B552" s="219" t="s">
        <v>288</v>
      </c>
      <c r="C552" s="242">
        <v>55910.038699999997</v>
      </c>
      <c r="D552" s="242" t="s">
        <v>485</v>
      </c>
      <c r="E552" s="41">
        <f>+(C552-C$7)/C$8</f>
        <v>45984.425359093439</v>
      </c>
      <c r="F552" s="132">
        <f>ROUND(2*E552,0)/2</f>
        <v>45984.5</v>
      </c>
      <c r="G552" s="132">
        <f>+C552-(C$7+F552*C$8)</f>
        <v>-2.5478560004557949E-2</v>
      </c>
      <c r="K552" s="43">
        <f>G552</f>
        <v>-2.5478560004557949E-2</v>
      </c>
      <c r="M552" s="132"/>
      <c r="O552" s="132">
        <f ca="1">+C$11+C$12*F552</f>
        <v>-2.913348169810831E-2</v>
      </c>
      <c r="P552" s="199">
        <f>+D$11+D$12*F552+D$13*F552^2</f>
        <v>-2.9371715183351597E-2</v>
      </c>
      <c r="Q552" s="200">
        <f>+C552-15018.5</f>
        <v>40891.538699999997</v>
      </c>
      <c r="S552" s="132">
        <f>+(P552-G552)^2</f>
        <v>1.5156657246167808E-5</v>
      </c>
      <c r="T552" s="7">
        <v>1</v>
      </c>
      <c r="U552" s="43">
        <f>+T552*S552</f>
        <v>1.5156657246167808E-5</v>
      </c>
      <c r="V552" s="132">
        <f>+G552-P552</f>
        <v>3.8931551787936489E-3</v>
      </c>
    </row>
    <row r="553" spans="1:22" ht="12.95" customHeight="1">
      <c r="A553" s="219" t="s">
        <v>1081</v>
      </c>
      <c r="B553" s="219" t="s">
        <v>288</v>
      </c>
      <c r="C553" s="242">
        <v>55910.2091</v>
      </c>
      <c r="D553" s="242" t="s">
        <v>485</v>
      </c>
      <c r="E553" s="41">
        <f>+(C553-C$7)/C$8</f>
        <v>45984.924555691599</v>
      </c>
      <c r="F553" s="132">
        <f>ROUND(2*E553,0)/2</f>
        <v>45985</v>
      </c>
      <c r="G553" s="132">
        <f>+C553-(C$7+F553*C$8)</f>
        <v>-2.5752800000191201E-2</v>
      </c>
      <c r="K553" s="43">
        <f>G553</f>
        <v>-2.5752800000191201E-2</v>
      </c>
      <c r="L553" s="132"/>
      <c r="O553" s="132">
        <f ca="1">+C$11+C$12*F553</f>
        <v>-2.9134273045560627E-2</v>
      </c>
      <c r="P553" s="199">
        <f>+D$11+D$12*F553+D$13*F553^2</f>
        <v>-2.9372035422918615E-2</v>
      </c>
      <c r="Q553" s="200">
        <f>+C553-15018.5</f>
        <v>40891.7091</v>
      </c>
      <c r="S553" s="132">
        <f>+(P553-G553)^2</f>
        <v>1.3098865045124883E-5</v>
      </c>
      <c r="T553" s="7">
        <v>1</v>
      </c>
      <c r="U553" s="43">
        <f>+T553*S553</f>
        <v>1.3098865045124883E-5</v>
      </c>
      <c r="V553" s="132">
        <f>+G553-P553</f>
        <v>3.619235422727414E-3</v>
      </c>
    </row>
    <row r="554" spans="1:22" ht="12.95" customHeight="1">
      <c r="A554" s="41" t="s">
        <v>483</v>
      </c>
      <c r="B554" s="94" t="s">
        <v>288</v>
      </c>
      <c r="C554" s="36">
        <v>55921.644500000002</v>
      </c>
      <c r="D554" s="36">
        <v>1E-4</v>
      </c>
      <c r="E554" s="41">
        <f>+(C554-C$7)/C$8</f>
        <v>46018.425217537238</v>
      </c>
      <c r="F554" s="132">
        <f>ROUND(2*E554,0)/2</f>
        <v>46018.5</v>
      </c>
      <c r="G554" s="132">
        <f>+C554-(C$7+F554*C$8)</f>
        <v>-2.5526879995595664E-2</v>
      </c>
      <c r="K554" s="43">
        <f>G554</f>
        <v>-2.5526879995595664E-2</v>
      </c>
      <c r="N554" s="132"/>
      <c r="O554" s="132">
        <f ca="1">+C$11+C$12*F554</f>
        <v>-2.9187293324866428E-2</v>
      </c>
      <c r="P554" s="199">
        <f>+D$11+D$12*F554+D$13*F554^2</f>
        <v>-2.9393484128019634E-2</v>
      </c>
      <c r="Q554" s="200">
        <f>+C554-15018.5</f>
        <v>40903.144500000002</v>
      </c>
      <c r="S554" s="132">
        <f>+(P554-G554)^2</f>
        <v>1.4950627516878123E-5</v>
      </c>
      <c r="T554" s="7">
        <v>1</v>
      </c>
      <c r="U554" s="43">
        <f>+T554*S554</f>
        <v>1.4950627516878123E-5</v>
      </c>
      <c r="V554" s="132">
        <f>+G554-P554</f>
        <v>3.8666041324239703E-3</v>
      </c>
    </row>
    <row r="555" spans="1:22" ht="12.95" customHeight="1">
      <c r="A555" s="243" t="s">
        <v>499</v>
      </c>
      <c r="B555" s="244" t="s">
        <v>288</v>
      </c>
      <c r="C555" s="245">
        <v>55921.644500000002</v>
      </c>
      <c r="D555" s="245">
        <v>1E-4</v>
      </c>
      <c r="E555" s="41">
        <f>+(C555-C$7)/C$8</f>
        <v>46018.425217537238</v>
      </c>
      <c r="F555" s="132">
        <f>ROUND(2*E555,0)/2</f>
        <v>46018.5</v>
      </c>
      <c r="G555" s="132">
        <f>+C555-(C$7+F555*C$8)</f>
        <v>-2.5526879995595664E-2</v>
      </c>
      <c r="K555" s="43">
        <f>G555</f>
        <v>-2.5526879995595664E-2</v>
      </c>
      <c r="N555" s="132"/>
      <c r="O555" s="132">
        <f ca="1">+C$11+C$12*F555</f>
        <v>-2.9187293324866428E-2</v>
      </c>
      <c r="P555" s="199">
        <f>+D$11+D$12*F555+D$13*F555^2</f>
        <v>-2.9393484128019634E-2</v>
      </c>
      <c r="Q555" s="200">
        <f>+C555-15018.5</f>
        <v>40903.144500000002</v>
      </c>
      <c r="S555" s="132">
        <f>+(P555-G555)^2</f>
        <v>1.4950627516878123E-5</v>
      </c>
      <c r="T555" s="7">
        <v>1</v>
      </c>
      <c r="U555" s="43">
        <f>+T555*S555</f>
        <v>1.4950627516878123E-5</v>
      </c>
      <c r="V555" s="132">
        <f>+G555-P555</f>
        <v>3.8666041324239703E-3</v>
      </c>
    </row>
    <row r="556" spans="1:22" ht="12.95" customHeight="1">
      <c r="A556" s="243" t="s">
        <v>500</v>
      </c>
      <c r="B556" s="244" t="s">
        <v>292</v>
      </c>
      <c r="C556" s="245">
        <v>55937.516600000003</v>
      </c>
      <c r="D556" s="245">
        <v>1E-4</v>
      </c>
      <c r="E556" s="41">
        <f>+(C556-C$7)/C$8</f>
        <v>46064.923447147048</v>
      </c>
      <c r="F556" s="132">
        <f>ROUND(2*E556,0)/2</f>
        <v>46065</v>
      </c>
      <c r="G556" s="132">
        <f>+C556-(C$7+F556*C$8)</f>
        <v>-2.6131199992960319E-2</v>
      </c>
      <c r="K556" s="43">
        <f>G556</f>
        <v>-2.6131199992960319E-2</v>
      </c>
      <c r="N556" s="132"/>
      <c r="O556" s="132">
        <f ca="1">+C$11+C$12*F556</f>
        <v>-2.9260888637932664E-2</v>
      </c>
      <c r="P556" s="199">
        <f>+D$11+D$12*F556+D$13*F556^2</f>
        <v>-2.9423232219379324E-2</v>
      </c>
      <c r="Q556" s="200">
        <f>+C556-15018.5</f>
        <v>40919.016600000003</v>
      </c>
      <c r="S556" s="132">
        <f>+(P556-G556)^2</f>
        <v>1.0837476179781273E-5</v>
      </c>
      <c r="T556" s="7">
        <v>1</v>
      </c>
      <c r="U556" s="43">
        <f>+T556*S556</f>
        <v>1.0837476179781273E-5</v>
      </c>
      <c r="V556" s="132">
        <f>+G556-P556</f>
        <v>3.2920322264190054E-3</v>
      </c>
    </row>
    <row r="557" spans="1:22" ht="12.95" customHeight="1">
      <c r="A557" s="243" t="s">
        <v>500</v>
      </c>
      <c r="B557" s="244" t="s">
        <v>292</v>
      </c>
      <c r="C557" s="245">
        <v>55962.7768</v>
      </c>
      <c r="D557" s="245">
        <v>4.0000000000000002E-4</v>
      </c>
      <c r="E557" s="41">
        <f>+(C557-C$7)/C$8</f>
        <v>46138.924655530915</v>
      </c>
      <c r="F557" s="132">
        <f>ROUND(2*E557,0)/2</f>
        <v>46139</v>
      </c>
      <c r="G557" s="132">
        <f>+C557-(C$7+F557*C$8)</f>
        <v>-2.5718719996802974E-2</v>
      </c>
      <c r="K557" s="43">
        <f>G557</f>
        <v>-2.5718719996802974E-2</v>
      </c>
      <c r="N557" s="132"/>
      <c r="O557" s="132">
        <f ca="1">+C$11+C$12*F557</f>
        <v>-2.9378008060876801E-2</v>
      </c>
      <c r="P557" s="199">
        <f>+D$11+D$12*F557+D$13*F557^2</f>
        <v>-2.9470515758521838E-2</v>
      </c>
      <c r="Q557" s="200">
        <f>+C557-15018.5</f>
        <v>40944.2768</v>
      </c>
      <c r="S557" s="132">
        <f>+(P557-G557)^2</f>
        <v>1.407597143765163E-5</v>
      </c>
      <c r="T557" s="7">
        <v>1</v>
      </c>
      <c r="U557" s="43">
        <f>+T557*S557</f>
        <v>1.407597143765163E-5</v>
      </c>
      <c r="V557" s="132">
        <f>+G557-P557</f>
        <v>3.7517957617188638E-3</v>
      </c>
    </row>
    <row r="558" spans="1:22" ht="12.95" customHeight="1">
      <c r="A558" s="243" t="s">
        <v>500</v>
      </c>
      <c r="B558" s="244" t="s">
        <v>288</v>
      </c>
      <c r="C558" s="245">
        <v>55963.628900000003</v>
      </c>
      <c r="D558" s="245">
        <v>2.0000000000000001E-4</v>
      </c>
      <c r="E558" s="41">
        <f>+(C558-C$7)/C$8</f>
        <v>46141.420931477434</v>
      </c>
      <c r="F558" s="132">
        <f>ROUND(2*E558,0)/2</f>
        <v>46141.5</v>
      </c>
      <c r="G558" s="132">
        <f>+C558-(C$7+F558*C$8)</f>
        <v>-2.6989919992047362E-2</v>
      </c>
      <c r="K558" s="43">
        <f>G558</f>
        <v>-2.6989919992047362E-2</v>
      </c>
      <c r="N558" s="132"/>
      <c r="O558" s="132">
        <f ca="1">+C$11+C$12*F558</f>
        <v>-2.9381964798138427E-2</v>
      </c>
      <c r="P558" s="199">
        <f>+D$11+D$12*F558+D$13*F558^2</f>
        <v>-2.9472111941933297E-2</v>
      </c>
      <c r="Q558" s="200">
        <f>+C558-15018.5</f>
        <v>40945.128900000003</v>
      </c>
      <c r="S558" s="132">
        <f>+(P558-G558)^2</f>
        <v>6.1612768760785422E-6</v>
      </c>
      <c r="T558" s="7">
        <v>1</v>
      </c>
      <c r="U558" s="43">
        <f>+T558*S558</f>
        <v>6.1612768760785422E-6</v>
      </c>
      <c r="V558" s="132">
        <f>+G558-P558</f>
        <v>2.4821919498859354E-3</v>
      </c>
    </row>
    <row r="559" spans="1:22" ht="12.95" customHeight="1">
      <c r="A559" s="243" t="s">
        <v>500</v>
      </c>
      <c r="B559" s="244" t="s">
        <v>288</v>
      </c>
      <c r="C559" s="245">
        <v>56182.774700000002</v>
      </c>
      <c r="D559" s="245">
        <v>1E-4</v>
      </c>
      <c r="E559" s="41">
        <f>+(C559-C$7)/C$8</f>
        <v>46783.421153655072</v>
      </c>
      <c r="F559" s="132">
        <f>ROUND(2*E559,0)/2</f>
        <v>46783.5</v>
      </c>
      <c r="G559" s="132">
        <f>+C559-(C$7+F559*C$8)</f>
        <v>-2.6914079993730411E-2</v>
      </c>
      <c r="K559" s="43">
        <f>G559</f>
        <v>-2.6914079993730411E-2</v>
      </c>
      <c r="N559" s="132"/>
      <c r="O559" s="132">
        <f ca="1">+C$11+C$12*F559</f>
        <v>-3.0398054926924017E-2</v>
      </c>
      <c r="P559" s="199">
        <f>+D$11+D$12*F559+D$13*F559^2</f>
        <v>-2.9879343272174345E-2</v>
      </c>
      <c r="Q559" s="200">
        <f>+C559-15018.5</f>
        <v>41164.274700000002</v>
      </c>
      <c r="S559" s="132">
        <f>+(P559-G559)^2</f>
        <v>8.7927863104880667E-6</v>
      </c>
      <c r="T559" s="7">
        <v>1</v>
      </c>
      <c r="U559" s="43">
        <f>+T559*S559</f>
        <v>8.7927863104880667E-6</v>
      </c>
      <c r="V559" s="132">
        <f>+G559-P559</f>
        <v>2.9652632784439338E-3</v>
      </c>
    </row>
    <row r="560" spans="1:22" ht="12.95" customHeight="1">
      <c r="A560" s="41" t="s">
        <v>497</v>
      </c>
      <c r="B560" s="95" t="s">
        <v>292</v>
      </c>
      <c r="C560" s="96">
        <v>56222.371899999998</v>
      </c>
      <c r="D560" s="96">
        <v>2.0000000000000001E-4</v>
      </c>
      <c r="E560" s="41">
        <f>+(C560-C$7)/C$8</f>
        <v>46899.423427929141</v>
      </c>
      <c r="F560" s="132">
        <f>ROUND(2*E560,0)/2</f>
        <v>46899.5</v>
      </c>
      <c r="G560" s="132">
        <f>+C560-(C$7+F560*C$8)</f>
        <v>-2.6137759996345267E-2</v>
      </c>
      <c r="K560" s="43">
        <f>G560</f>
        <v>-2.6137759996345267E-2</v>
      </c>
      <c r="O560" s="132">
        <f ca="1">+C$11+C$12*F560</f>
        <v>-3.0581647535863468E-2</v>
      </c>
      <c r="P560" s="199">
        <f>+D$11+D$12*F560+D$13*F560^2</f>
        <v>-2.9952356926421508E-2</v>
      </c>
      <c r="Q560" s="200">
        <f>+C560-15018.5</f>
        <v>41203.871899999998</v>
      </c>
      <c r="S560" s="132">
        <f>+(P560-G560)^2</f>
        <v>1.4551149738947087E-5</v>
      </c>
      <c r="T560" s="7">
        <v>1</v>
      </c>
      <c r="U560" s="43">
        <f>+T560*S560</f>
        <v>1.4551149738947087E-5</v>
      </c>
      <c r="V560" s="132">
        <f>+G560-P560</f>
        <v>3.8145969300762417E-3</v>
      </c>
    </row>
    <row r="561" spans="1:22" ht="12.95" customHeight="1">
      <c r="A561" s="243" t="s">
        <v>500</v>
      </c>
      <c r="B561" s="244" t="s">
        <v>292</v>
      </c>
      <c r="C561" s="245">
        <v>56243.705399999999</v>
      </c>
      <c r="D561" s="245">
        <v>1E-4</v>
      </c>
      <c r="E561" s="41">
        <f>+(C561-C$7)/C$8</f>
        <v>46961.921142874286</v>
      </c>
      <c r="F561" s="132">
        <f>ROUND(2*E561,0)/2</f>
        <v>46962</v>
      </c>
      <c r="G561" s="132">
        <f>+C561-(C$7+F561*C$8)</f>
        <v>-2.6917759998468682E-2</v>
      </c>
      <c r="K561" s="43">
        <f>G561</f>
        <v>-2.6917759998468682E-2</v>
      </c>
      <c r="N561" s="132"/>
      <c r="O561" s="132">
        <f ca="1">+C$11+C$12*F561</f>
        <v>-3.0680565967404108E-2</v>
      </c>
      <c r="P561" s="199">
        <f>+D$11+D$12*F561+D$13*F561^2</f>
        <v>-2.9991624228452078E-2</v>
      </c>
      <c r="Q561" s="200">
        <f>+C561-15018.5</f>
        <v>41225.205399999999</v>
      </c>
      <c r="S561" s="132">
        <f>+(P561-G561)^2</f>
        <v>9.4486413043714167E-6</v>
      </c>
      <c r="T561" s="7">
        <v>1</v>
      </c>
      <c r="U561" s="43">
        <f>+T561*S561</f>
        <v>9.4486413043714167E-6</v>
      </c>
      <c r="V561" s="132">
        <f>+G561-P561</f>
        <v>3.073864229983396E-3</v>
      </c>
    </row>
    <row r="562" spans="1:22" ht="12.95" customHeight="1">
      <c r="A562" s="243" t="s">
        <v>500</v>
      </c>
      <c r="B562" s="244" t="s">
        <v>292</v>
      </c>
      <c r="C562" s="245">
        <v>56247.801200000002</v>
      </c>
      <c r="D562" s="245">
        <v>1E-4</v>
      </c>
      <c r="E562" s="41">
        <f>+(C562-C$7)/C$8</f>
        <v>46973.920024486426</v>
      </c>
      <c r="F562" s="132">
        <f>ROUND(2*E562,0)/2</f>
        <v>46974</v>
      </c>
      <c r="G562" s="132">
        <f>+C562-(C$7+F562*C$8)</f>
        <v>-2.7299519992084242E-2</v>
      </c>
      <c r="K562" s="43">
        <f>G562</f>
        <v>-2.7299519992084242E-2</v>
      </c>
      <c r="N562" s="132"/>
      <c r="O562" s="132">
        <f ca="1">+C$11+C$12*F562</f>
        <v>-3.0699558306259922E-2</v>
      </c>
      <c r="P562" s="199">
        <f>+D$11+D$12*F562+D$13*F562^2</f>
        <v>-2.9999157784660991E-2</v>
      </c>
      <c r="Q562" s="200">
        <f>+C562-15018.5</f>
        <v>41229.301200000002</v>
      </c>
      <c r="S562" s="132">
        <f>+(P562-G562)^2</f>
        <v>7.2880442111086598E-6</v>
      </c>
      <c r="T562" s="7">
        <v>1</v>
      </c>
      <c r="U562" s="43">
        <f>+T562*S562</f>
        <v>7.2880442111086598E-6</v>
      </c>
      <c r="V562" s="132">
        <f>+G562-P562</f>
        <v>2.6996377925767485E-3</v>
      </c>
    </row>
    <row r="563" spans="1:22" ht="12.95" customHeight="1">
      <c r="A563" s="245" t="s">
        <v>501</v>
      </c>
      <c r="B563" s="244" t="s">
        <v>292</v>
      </c>
      <c r="C563" s="245">
        <v>56251.385999999999</v>
      </c>
      <c r="D563" s="245">
        <v>2.0000000000000001E-4</v>
      </c>
      <c r="E563" s="41">
        <f>+(C563-C$7)/C$8</f>
        <v>46984.421902215596</v>
      </c>
      <c r="F563" s="132">
        <f>ROUND(2*E563,0)/2</f>
        <v>46984.5</v>
      </c>
      <c r="G563" s="132">
        <f>+C563-(C$7+F563*C$8)</f>
        <v>-2.6658559996576514E-2</v>
      </c>
      <c r="K563" s="43">
        <f>G563</f>
        <v>-2.6658559996576514E-2</v>
      </c>
      <c r="O563" s="132">
        <f ca="1">+C$11+C$12*F563</f>
        <v>-3.0716176602758744E-2</v>
      </c>
      <c r="P563" s="199">
        <f>+D$11+D$12*F563+D$13*F563^2</f>
        <v>-3.0005748122668461E-2</v>
      </c>
      <c r="Q563" s="200">
        <f>+C563-15018.5</f>
        <v>41232.885999999999</v>
      </c>
      <c r="S563" s="132">
        <f>+(P563-G563)^2</f>
        <v>1.1203668351450919E-5</v>
      </c>
      <c r="T563" s="7">
        <v>1</v>
      </c>
      <c r="U563" s="43">
        <f>+T563*S563</f>
        <v>1.1203668351450919E-5</v>
      </c>
      <c r="V563" s="132">
        <f>+G563-P563</f>
        <v>3.3471881260919469E-3</v>
      </c>
    </row>
    <row r="564" spans="1:22" ht="12.95" customHeight="1">
      <c r="A564" s="243" t="s">
        <v>502</v>
      </c>
      <c r="B564" s="244" t="s">
        <v>288</v>
      </c>
      <c r="C564" s="245">
        <v>56276.645799999998</v>
      </c>
      <c r="D564" s="245">
        <v>1E-4</v>
      </c>
      <c r="E564" s="41">
        <f>+(C564-C$7)/C$8</f>
        <v>47058.421938776468</v>
      </c>
      <c r="F564" s="132">
        <f>ROUND(2*E564,0)/2</f>
        <v>47058.5</v>
      </c>
      <c r="G564" s="132">
        <f>+C564-(C$7+F564*C$8)</f>
        <v>-2.6646079997590277E-2</v>
      </c>
      <c r="K564" s="43">
        <f>G564</f>
        <v>-2.6646079997590277E-2</v>
      </c>
      <c r="N564" s="132"/>
      <c r="O564" s="132">
        <f ca="1">+C$11+C$12*F564</f>
        <v>-3.083329602570288E-2</v>
      </c>
      <c r="P564" s="199">
        <f>+D$11+D$12*F564+D$13*F564^2</f>
        <v>-3.005215398612051E-2</v>
      </c>
      <c r="Q564" s="200">
        <f>+C564-15018.5</f>
        <v>41258.145799999998</v>
      </c>
      <c r="S564" s="132">
        <f>+(P564-G564)^2</f>
        <v>1.1601340015342246E-5</v>
      </c>
      <c r="T564" s="7">
        <v>1</v>
      </c>
      <c r="U564" s="43">
        <f>+T564*S564</f>
        <v>1.1601340015342246E-5</v>
      </c>
      <c r="V564" s="132">
        <f>+G564-P564</f>
        <v>3.4060739885302324E-3</v>
      </c>
    </row>
    <row r="565" spans="1:22" ht="12.95" customHeight="1">
      <c r="A565" s="41" t="s">
        <v>1200</v>
      </c>
      <c r="B565" s="94" t="s">
        <v>288</v>
      </c>
      <c r="C565" s="36">
        <v>56290.469700000001</v>
      </c>
      <c r="D565" s="36" t="s">
        <v>485</v>
      </c>
      <c r="E565" s="41">
        <f>+(C565-C$7)/C$8</f>
        <v>47098.919848712976</v>
      </c>
      <c r="F565" s="132">
        <f>ROUND(2*E565,0)/2</f>
        <v>47099</v>
      </c>
      <c r="G565" s="132">
        <f>+C565-(C$7+F565*C$8)</f>
        <v>-2.7359519997844473E-2</v>
      </c>
      <c r="K565" s="43">
        <f>G565</f>
        <v>-2.7359519997844473E-2</v>
      </c>
      <c r="L565" s="132"/>
      <c r="O565" s="132">
        <f ca="1">+C$11+C$12*F565</f>
        <v>-3.089739516934123E-2</v>
      </c>
      <c r="P565" s="199">
        <f>+D$11+D$12*F565+D$13*F565^2</f>
        <v>-3.0077521882196381E-2</v>
      </c>
      <c r="Q565" s="200">
        <f>+C565-15018.5</f>
        <v>41271.969700000001</v>
      </c>
      <c r="S565" s="132">
        <f>+(P565-G565)^2</f>
        <v>7.3875342433405274E-6</v>
      </c>
      <c r="T565" s="7">
        <v>1</v>
      </c>
      <c r="U565" s="43">
        <f>+T565*S565</f>
        <v>7.3875342433405274E-6</v>
      </c>
      <c r="V565" s="132">
        <f>+G565-P565</f>
        <v>2.7180018843519088E-3</v>
      </c>
    </row>
    <row r="566" spans="1:22" ht="12.95" customHeight="1">
      <c r="A566" s="212" t="s">
        <v>1432</v>
      </c>
      <c r="B566" s="95" t="s">
        <v>1433</v>
      </c>
      <c r="C566" s="96">
        <v>56290.469700000001</v>
      </c>
      <c r="D566" s="96">
        <v>4.0000000000000002E-4</v>
      </c>
      <c r="E566" s="41">
        <f>+(C566-C$7)/C$8</f>
        <v>47098.919848712976</v>
      </c>
      <c r="F566" s="132">
        <f>ROUND(2*E566,0)/2</f>
        <v>47099</v>
      </c>
      <c r="G566" s="132">
        <f>+C566-(C$7+F566*C$8)</f>
        <v>-2.7359519997844473E-2</v>
      </c>
      <c r="K566" s="43">
        <f>G566</f>
        <v>-2.7359519997844473E-2</v>
      </c>
      <c r="O566" s="132">
        <f ca="1">+C$11+C$12*F566</f>
        <v>-3.089739516934123E-2</v>
      </c>
      <c r="P566" s="199">
        <f>+D$11+D$12*F566+D$13*F566^2</f>
        <v>-3.0077521882196381E-2</v>
      </c>
      <c r="Q566" s="200">
        <f>+C566-15018.5</f>
        <v>41271.969700000001</v>
      </c>
      <c r="S566" s="132">
        <f>+(P566-G566)^2</f>
        <v>7.3875342433405274E-6</v>
      </c>
      <c r="T566" s="7">
        <v>1</v>
      </c>
      <c r="U566" s="43">
        <f>+T566*S566</f>
        <v>7.3875342433405274E-6</v>
      </c>
      <c r="V566" s="132">
        <f>+G566-P566</f>
        <v>2.7180018843519088E-3</v>
      </c>
    </row>
    <row r="567" spans="1:22" ht="12.95" customHeight="1">
      <c r="A567" s="41" t="s">
        <v>496</v>
      </c>
      <c r="B567" s="94" t="s">
        <v>288</v>
      </c>
      <c r="C567" s="36">
        <v>56290.6423</v>
      </c>
      <c r="D567" s="36">
        <v>3.0000000000000003E-4</v>
      </c>
      <c r="E567" s="41">
        <f>+(C567-C$7)/C$8</f>
        <v>47099.42549033762</v>
      </c>
      <c r="F567" s="132">
        <f>ROUND(2*E567,0)/2</f>
        <v>47099.5</v>
      </c>
      <c r="G567" s="132">
        <f>+C567-(C$7+F567*C$8)</f>
        <v>-2.5433759998122696E-2</v>
      </c>
      <c r="K567" s="43">
        <f>G567</f>
        <v>-2.5433759998122696E-2</v>
      </c>
      <c r="L567" s="132"/>
      <c r="O567" s="132">
        <f ca="1">+C$11+C$12*F567</f>
        <v>-3.0898186516793547E-2</v>
      </c>
      <c r="P567" s="199">
        <f>+D$11+D$12*F567+D$13*F567^2</f>
        <v>-3.0077834933885453E-2</v>
      </c>
      <c r="Q567" s="200">
        <f>+C567-15018.5</f>
        <v>41272.1423</v>
      </c>
      <c r="S567" s="132">
        <f>+(P567-G567)^2</f>
        <v>2.1567432008979854E-5</v>
      </c>
      <c r="T567" s="7">
        <v>1</v>
      </c>
      <c r="U567" s="43">
        <f>+T567*S567</f>
        <v>2.1567432008979854E-5</v>
      </c>
      <c r="V567" s="132">
        <f>+G567-P567</f>
        <v>4.644074935762757E-3</v>
      </c>
    </row>
    <row r="568" spans="1:22" ht="12.95" customHeight="1">
      <c r="A568" s="36" t="s">
        <v>1436</v>
      </c>
      <c r="B568" s="94"/>
      <c r="C568" s="36">
        <v>56291.494319999998</v>
      </c>
      <c r="D568" s="214">
        <v>4.8000000000000001E-5</v>
      </c>
      <c r="E568" s="41">
        <f>+(C568-C$7)/C$8</f>
        <v>47101.921531919521</v>
      </c>
      <c r="F568" s="132">
        <f>ROUND(2*E568,0)/2</f>
        <v>47102</v>
      </c>
      <c r="G568" s="132">
        <f>+C568-(C$7+F568*C$8)</f>
        <v>-2.6784959998622071E-2</v>
      </c>
      <c r="K568" s="43">
        <f>G568</f>
        <v>-2.6784959998622071E-2</v>
      </c>
      <c r="M568" s="132"/>
      <c r="O568" s="132">
        <f ca="1">+C$11+C$12*F568</f>
        <v>-3.0902143254055173E-2</v>
      </c>
      <c r="P568" s="199">
        <f>+D$11+D$12*F568+D$13*F568^2</f>
        <v>-3.0079400143960176E-2</v>
      </c>
      <c r="Q568" s="200">
        <f>+C568-15018.5</f>
        <v>41272.994319999998</v>
      </c>
      <c r="S568" s="132">
        <f>+(P568-G568)^2</f>
        <v>1.0853335871215356E-5</v>
      </c>
      <c r="T568" s="7">
        <v>1</v>
      </c>
      <c r="U568" s="43">
        <f>+T568*S568</f>
        <v>1.0853335871215356E-5</v>
      </c>
      <c r="V568" s="132">
        <f>+G568-P568</f>
        <v>3.2944401453381053E-3</v>
      </c>
    </row>
    <row r="569" spans="1:22" ht="12.95" customHeight="1">
      <c r="A569" s="41" t="s">
        <v>1423</v>
      </c>
      <c r="B569" s="94" t="s">
        <v>1230</v>
      </c>
      <c r="C569" s="36">
        <v>56291.495300000002</v>
      </c>
      <c r="D569" s="36" t="s">
        <v>445</v>
      </c>
      <c r="E569" s="41">
        <f>+(C569-C$7)/C$8</f>
        <v>47101.924402885888</v>
      </c>
      <c r="F569" s="132">
        <f>ROUND(2*E569,0)/2</f>
        <v>47102</v>
      </c>
      <c r="G569" s="132">
        <f>+C569-(C$7+F569*C$8)</f>
        <v>-2.5804959994275123E-2</v>
      </c>
      <c r="I569" s="43">
        <f>G569</f>
        <v>-2.5804959994275123E-2</v>
      </c>
      <c r="M569" s="132"/>
      <c r="O569" s="132">
        <f ca="1">+C$11+C$12*F569</f>
        <v>-3.0902143254055173E-2</v>
      </c>
      <c r="P569" s="199">
        <f>+D$11+D$12*F569+D$13*F569^2</f>
        <v>-3.0079400143960176E-2</v>
      </c>
      <c r="Q569" s="200">
        <f>+C569-15018.5</f>
        <v>41272.995300000002</v>
      </c>
      <c r="S569" s="132">
        <f>+(P569-G569)^2</f>
        <v>1.8270838593239581E-5</v>
      </c>
      <c r="T569" s="7">
        <v>0.1</v>
      </c>
      <c r="U569" s="43">
        <f>+T569*S569</f>
        <v>1.8270838593239582E-6</v>
      </c>
      <c r="V569" s="132">
        <f>+G569-P569</f>
        <v>4.2744401496850534E-3</v>
      </c>
    </row>
    <row r="570" spans="1:22" ht="12.95" customHeight="1">
      <c r="A570" s="41" t="s">
        <v>498</v>
      </c>
      <c r="B570" s="94" t="s">
        <v>292</v>
      </c>
      <c r="C570" s="36">
        <v>56291.495349999997</v>
      </c>
      <c r="D570" s="36">
        <v>0</v>
      </c>
      <c r="E570" s="41">
        <f>+(C570-C$7)/C$8</f>
        <v>47101.92454936375</v>
      </c>
      <c r="F570" s="132">
        <f>ROUND(2*E570,0)/2</f>
        <v>47102</v>
      </c>
      <c r="G570" s="132">
        <f>+C570-(C$7+F570*C$8)</f>
        <v>-2.5754959999176208E-2</v>
      </c>
      <c r="K570" s="43">
        <f>G570</f>
        <v>-2.5754959999176208E-2</v>
      </c>
      <c r="M570" s="132"/>
      <c r="O570" s="132">
        <f ca="1">+C$11+C$12*F570</f>
        <v>-3.0902143254055173E-2</v>
      </c>
      <c r="P570" s="199">
        <f>+D$11+D$12*F570+D$13*F570^2</f>
        <v>-3.0079400143960176E-2</v>
      </c>
      <c r="Q570" s="200">
        <f>+C570-15018.5</f>
        <v>41272.995349999997</v>
      </c>
      <c r="S570" s="132">
        <f>+(P570-G570)^2</f>
        <v>1.8700782565819191E-5</v>
      </c>
      <c r="T570" s="7">
        <v>1</v>
      </c>
      <c r="U570" s="43">
        <f>+T570*S570</f>
        <v>1.8700782565819191E-5</v>
      </c>
      <c r="V570" s="132">
        <f>+G570-P570</f>
        <v>4.3244401447839684E-3</v>
      </c>
    </row>
    <row r="571" spans="1:22" ht="12.95" customHeight="1">
      <c r="A571" s="41" t="s">
        <v>967</v>
      </c>
      <c r="B571" s="94" t="s">
        <v>288</v>
      </c>
      <c r="C571" s="36">
        <v>56365.56</v>
      </c>
      <c r="D571" s="36" t="s">
        <v>503</v>
      </c>
      <c r="E571" s="41">
        <f>+(C571-C$7)/C$8</f>
        <v>47318.901200321736</v>
      </c>
      <c r="F571" s="132">
        <f>ROUND(2*E571,0)/2</f>
        <v>47319</v>
      </c>
      <c r="G571" s="132">
        <f>+C571-(C$7+F571*C$8)</f>
        <v>-3.3725119996233843E-2</v>
      </c>
      <c r="K571" s="43">
        <f>G571</f>
        <v>-3.3725119996233843E-2</v>
      </c>
      <c r="M571" s="132"/>
      <c r="O571" s="132">
        <f ca="1">+C$11+C$12*F571</f>
        <v>-3.1245588048364317E-2</v>
      </c>
      <c r="P571" s="199">
        <f>+D$11+D$12*F571+D$13*F571^2</f>
        <v>-3.0214953182925067E-2</v>
      </c>
      <c r="Q571" s="200">
        <f>+C571-15018.5</f>
        <v>41347.06</v>
      </c>
      <c r="S571" s="132">
        <f>+(P571-G571)^2</f>
        <v>1.2321271057254292E-5</v>
      </c>
      <c r="T571" s="7">
        <v>1</v>
      </c>
      <c r="U571" s="43">
        <f>+T571*S571</f>
        <v>1.2321271057254292E-5</v>
      </c>
      <c r="V571" s="132">
        <f>+G571-P571</f>
        <v>-3.5101668133087766E-3</v>
      </c>
    </row>
    <row r="572" spans="1:22" ht="12.95" customHeight="1">
      <c r="A572" s="41" t="s">
        <v>498</v>
      </c>
      <c r="B572" s="94" t="s">
        <v>292</v>
      </c>
      <c r="C572" s="36">
        <v>56549.551579999999</v>
      </c>
      <c r="D572" s="36">
        <v>2.9999999999999997E-4</v>
      </c>
      <c r="E572" s="41">
        <f>+(C572-C$7)/C$8</f>
        <v>47857.915113610587</v>
      </c>
      <c r="F572" s="132">
        <f>ROUND(2*E572,0)/2</f>
        <v>47858</v>
      </c>
      <c r="G572" s="132">
        <f>+C572-(C$7+F572*C$8)</f>
        <v>-2.8975839995837305E-2</v>
      </c>
      <c r="K572" s="43">
        <f>G572</f>
        <v>-2.8975839995837305E-2</v>
      </c>
      <c r="M572" s="132"/>
      <c r="O572" s="132">
        <f ca="1">+C$11+C$12*F572</f>
        <v>-3.2098660601970905E-2</v>
      </c>
      <c r="P572" s="199">
        <f>+D$11+D$12*F572+D$13*F572^2</f>
        <v>-3.0549021405778407E-2</v>
      </c>
      <c r="Q572" s="200">
        <f>+C572-15018.5</f>
        <v>41531.051579999999</v>
      </c>
      <c r="S572" s="132">
        <f>+(P572-G572)^2</f>
        <v>2.4748997485842729E-6</v>
      </c>
      <c r="T572" s="7">
        <v>1</v>
      </c>
      <c r="U572" s="43">
        <f>+T572*S572</f>
        <v>2.4748997485842729E-6</v>
      </c>
      <c r="V572" s="132">
        <f>+G572-P572</f>
        <v>1.5731814099411018E-3</v>
      </c>
    </row>
    <row r="573" spans="1:22" ht="12.95" customHeight="1">
      <c r="A573" s="41" t="s">
        <v>1426</v>
      </c>
      <c r="B573" s="94" t="s">
        <v>1230</v>
      </c>
      <c r="C573" s="36">
        <v>56549.551599999999</v>
      </c>
      <c r="D573" s="36" t="s">
        <v>445</v>
      </c>
      <c r="E573" s="41">
        <f>+(C573-C$7)/C$8</f>
        <v>47857.915172201734</v>
      </c>
      <c r="F573" s="132">
        <f>ROUND(2*E573,0)/2</f>
        <v>47858</v>
      </c>
      <c r="G573" s="132">
        <f>+C573-(C$7+F573*C$8)</f>
        <v>-2.8955839996342547E-2</v>
      </c>
      <c r="K573" s="43">
        <f>G573</f>
        <v>-2.8955839996342547E-2</v>
      </c>
      <c r="L573" s="132"/>
      <c r="O573" s="132">
        <f ca="1">+C$11+C$12*F573</f>
        <v>-3.2098660601970905E-2</v>
      </c>
      <c r="P573" s="199">
        <f>+D$11+D$12*F573+D$13*F573^2</f>
        <v>-3.0549021405778407E-2</v>
      </c>
      <c r="Q573" s="200">
        <f>+C573-15018.5</f>
        <v>41531.051599999999</v>
      </c>
      <c r="S573" s="132">
        <f>+(P573-G573)^2</f>
        <v>2.5382270033720312E-6</v>
      </c>
      <c r="T573" s="7">
        <v>1</v>
      </c>
      <c r="U573" s="43">
        <f>+T573*S573</f>
        <v>2.5382270033720312E-6</v>
      </c>
      <c r="V573" s="132">
        <f>+G573-P573</f>
        <v>1.5931814094358593E-3</v>
      </c>
    </row>
    <row r="574" spans="1:22" ht="12.95" customHeight="1">
      <c r="A574" s="41" t="s">
        <v>498</v>
      </c>
      <c r="B574" s="94" t="s">
        <v>288</v>
      </c>
      <c r="C574" s="36">
        <v>56556.550170000002</v>
      </c>
      <c r="D574" s="36">
        <v>4.0000000000000002E-4</v>
      </c>
      <c r="E574" s="41">
        <f>+(C574-C$7)/C$8</f>
        <v>47878.417885440722</v>
      </c>
      <c r="F574" s="132">
        <f>ROUND(2*E574,0)/2</f>
        <v>47878.5</v>
      </c>
      <c r="G574" s="132">
        <f>+C574-(C$7+F574*C$8)</f>
        <v>-2.8029679997416679E-2</v>
      </c>
      <c r="K574" s="43">
        <f>G574</f>
        <v>-2.8029679997416679E-2</v>
      </c>
      <c r="M574" s="132"/>
      <c r="O574" s="132">
        <f ca="1">+C$11+C$12*F574</f>
        <v>-3.2131105847516245E-2</v>
      </c>
      <c r="P574" s="199">
        <f>+D$11+D$12*F574+D$13*F574^2</f>
        <v>-3.0561653181285682E-2</v>
      </c>
      <c r="Q574" s="200">
        <f>+C574-15018.5</f>
        <v>41538.050170000002</v>
      </c>
      <c r="S574" s="132">
        <f>+(P574-G574)^2</f>
        <v>6.4108882038317368E-6</v>
      </c>
      <c r="T574" s="7">
        <v>1</v>
      </c>
      <c r="U574" s="43">
        <f>+T574*S574</f>
        <v>6.4108882038317368E-6</v>
      </c>
      <c r="V574" s="132">
        <f>+G574-P574</f>
        <v>2.5319731838690032E-3</v>
      </c>
    </row>
    <row r="575" spans="1:22" ht="12.95" customHeight="1">
      <c r="A575" s="41" t="s">
        <v>1426</v>
      </c>
      <c r="B575" s="94" t="s">
        <v>1226</v>
      </c>
      <c r="C575" s="36">
        <v>56556.550199999998</v>
      </c>
      <c r="D575" s="36" t="s">
        <v>445</v>
      </c>
      <c r="E575" s="41">
        <f>+(C575-C$7)/C$8</f>
        <v>47878.417973327436</v>
      </c>
      <c r="F575" s="132">
        <f>ROUND(2*E575,0)/2</f>
        <v>47878.5</v>
      </c>
      <c r="G575" s="132">
        <f>+C575-(C$7+F575*C$8)</f>
        <v>-2.7999680001812521E-2</v>
      </c>
      <c r="K575" s="43">
        <f>G575</f>
        <v>-2.7999680001812521E-2</v>
      </c>
      <c r="L575" s="132"/>
      <c r="O575" s="132">
        <f ca="1">+C$11+C$12*F575</f>
        <v>-3.2131105847516245E-2</v>
      </c>
      <c r="P575" s="199">
        <f>+D$11+D$12*F575+D$13*F575^2</f>
        <v>-3.0561653181285682E-2</v>
      </c>
      <c r="Q575" s="200">
        <f>+C575-15018.5</f>
        <v>41538.050199999998</v>
      </c>
      <c r="S575" s="132">
        <f>+(P575-G575)^2</f>
        <v>6.5637065723398161E-6</v>
      </c>
      <c r="T575" s="7">
        <v>1</v>
      </c>
      <c r="U575" s="43">
        <f>+T575*S575</f>
        <v>6.5637065723398161E-6</v>
      </c>
      <c r="V575" s="132">
        <f>+G575-P575</f>
        <v>2.5619731794731607E-3</v>
      </c>
    </row>
    <row r="576" spans="1:22" ht="12.95" customHeight="1">
      <c r="A576" s="41" t="s">
        <v>1435</v>
      </c>
      <c r="B576" s="94" t="s">
        <v>292</v>
      </c>
      <c r="C576" s="36">
        <v>56590.854599999999</v>
      </c>
      <c r="D576" s="36">
        <v>1E-4</v>
      </c>
      <c r="E576" s="41">
        <f>+(C576-C$7)/C$8</f>
        <v>47978.914685660828</v>
      </c>
      <c r="F576" s="132">
        <f>ROUND(2*E576,0)/2</f>
        <v>47979</v>
      </c>
      <c r="G576" s="132">
        <f>+C576-(C$7+F576*C$8)</f>
        <v>-2.9121920000761747E-2</v>
      </c>
      <c r="K576" s="43">
        <f>G576</f>
        <v>-2.9121920000761747E-2</v>
      </c>
      <c r="L576" s="132"/>
      <c r="O576" s="132">
        <f ca="1">+C$11+C$12*F576</f>
        <v>-3.2290166685433608E-2</v>
      </c>
      <c r="P576" s="199">
        <f>+D$11+D$12*F576+D$13*F576^2</f>
        <v>-3.0623501262315105E-2</v>
      </c>
      <c r="Q576" s="200">
        <f>+C576-15018.5</f>
        <v>41572.354599999999</v>
      </c>
      <c r="S576" s="132">
        <f>+(P576-G576)^2</f>
        <v>2.2547462850481719E-6</v>
      </c>
      <c r="T576" s="7">
        <v>1</v>
      </c>
      <c r="U576" s="43">
        <f>+T576*S576</f>
        <v>2.2547462850481719E-6</v>
      </c>
      <c r="V576" s="132">
        <f>+G576-P576</f>
        <v>1.5015812615533572E-3</v>
      </c>
    </row>
    <row r="577" spans="1:22" ht="12.95" customHeight="1">
      <c r="A577" s="36" t="s">
        <v>1437</v>
      </c>
      <c r="B577" s="94" t="s">
        <v>288</v>
      </c>
      <c r="C577" s="215">
        <v>56592.39127</v>
      </c>
      <c r="D577" s="36">
        <v>1E-4</v>
      </c>
      <c r="E577" s="41">
        <f>+(C577-C$7)/C$8</f>
        <v>47983.41644878572</v>
      </c>
      <c r="F577" s="132">
        <f>ROUND(2*E577,0)/2</f>
        <v>47983.5</v>
      </c>
      <c r="G577" s="132">
        <f>+C577-(C$7+F577*C$8)</f>
        <v>-2.8520079998997971E-2</v>
      </c>
      <c r="K577" s="43">
        <f>G577</f>
        <v>-2.8520079998997971E-2</v>
      </c>
      <c r="L577" s="132"/>
      <c r="O577" s="132">
        <f ca="1">+C$11+C$12*F577</f>
        <v>-3.2297288812504543E-2</v>
      </c>
      <c r="P577" s="199">
        <f>+D$11+D$12*F577+D$13*F577^2</f>
        <v>-3.062626753202545E-2</v>
      </c>
      <c r="Q577" s="200">
        <f>+C577-15018.5</f>
        <v>41573.89127</v>
      </c>
      <c r="S577" s="132">
        <f>+(P577-G577)^2</f>
        <v>4.4360259242803772E-6</v>
      </c>
      <c r="T577" s="7">
        <v>1</v>
      </c>
      <c r="U577" s="43">
        <f>+T577*S577</f>
        <v>4.4360259242803772E-6</v>
      </c>
      <c r="V577" s="132">
        <f>+G577-P577</f>
        <v>2.1061875330274787E-3</v>
      </c>
    </row>
    <row r="578" spans="1:22" ht="12.95" customHeight="1">
      <c r="A578" s="41" t="s">
        <v>354</v>
      </c>
      <c r="B578" s="94" t="s">
        <v>292</v>
      </c>
      <c r="C578" s="36">
        <v>56613.724199999997</v>
      </c>
      <c r="D578" s="36" t="s">
        <v>420</v>
      </c>
      <c r="E578" s="41">
        <f>+(C578-C$7)/C$8</f>
        <v>48045.912493883079</v>
      </c>
      <c r="F578" s="132">
        <f>ROUND(2*E578,0)/2</f>
        <v>48046</v>
      </c>
      <c r="G578" s="132">
        <f>+C578-(C$7+F578*C$8)</f>
        <v>-2.987008000491187E-2</v>
      </c>
      <c r="K578" s="43">
        <f>G578</f>
        <v>-2.987008000491187E-2</v>
      </c>
      <c r="L578" s="132"/>
      <c r="O578" s="132">
        <f ca="1">+C$11+C$12*F578</f>
        <v>-3.2396207244045197E-2</v>
      </c>
      <c r="P578" s="199">
        <f>+D$11+D$12*F578+D$13*F578^2</f>
        <v>-3.0664660937725342E-2</v>
      </c>
      <c r="Q578" s="200">
        <f>+C578-15018.5</f>
        <v>41595.224199999997</v>
      </c>
      <c r="S578" s="132">
        <f>+(P578-G578)^2</f>
        <v>6.3135885879072712E-7</v>
      </c>
      <c r="T578" s="7">
        <v>1</v>
      </c>
      <c r="U578" s="43">
        <f>+T578*S578</f>
        <v>6.3135885879072712E-7</v>
      </c>
      <c r="V578" s="132">
        <f>+G578-P578</f>
        <v>7.9458093281347189E-4</v>
      </c>
    </row>
    <row r="579" spans="1:22" ht="12.95" customHeight="1">
      <c r="A579" s="36" t="s">
        <v>1428</v>
      </c>
      <c r="B579" s="94" t="s">
        <v>292</v>
      </c>
      <c r="C579" s="36">
        <v>56613.724199999997</v>
      </c>
      <c r="D579" s="36">
        <v>4.0000000000000002E-4</v>
      </c>
      <c r="E579" s="41">
        <f>+(C579-C$7)/C$8</f>
        <v>48045.912493883079</v>
      </c>
      <c r="F579" s="132">
        <f>ROUND(2*E579,0)/2</f>
        <v>48046</v>
      </c>
      <c r="G579" s="132">
        <f>+C579-(C$7+F579*C$8)</f>
        <v>-2.987008000491187E-2</v>
      </c>
      <c r="K579" s="43">
        <f>G579</f>
        <v>-2.987008000491187E-2</v>
      </c>
      <c r="L579" s="132"/>
      <c r="O579" s="132">
        <f ca="1">+C$11+C$12*F579</f>
        <v>-3.2396207244045197E-2</v>
      </c>
      <c r="P579" s="199">
        <f>+D$11+D$12*F579+D$13*F579^2</f>
        <v>-3.0664660937725342E-2</v>
      </c>
      <c r="Q579" s="200">
        <f>+C579-15018.5</f>
        <v>41595.224199999997</v>
      </c>
      <c r="S579" s="132">
        <f>+(P579-G579)^2</f>
        <v>6.3135885879072712E-7</v>
      </c>
      <c r="T579" s="7">
        <v>1</v>
      </c>
      <c r="U579" s="43">
        <f>+T579*S579</f>
        <v>6.3135885879072712E-7</v>
      </c>
      <c r="V579" s="132">
        <f>+G579-P579</f>
        <v>7.9458093281347189E-4</v>
      </c>
    </row>
    <row r="580" spans="1:22" ht="12.95" customHeight="1">
      <c r="A580" s="209" t="s">
        <v>1428</v>
      </c>
      <c r="B580" s="94"/>
      <c r="C580" s="36">
        <v>56613.72423</v>
      </c>
      <c r="D580" s="36">
        <v>4.0000000000000002E-4</v>
      </c>
      <c r="E580" s="41">
        <f>+(C580-C$7)/C$8</f>
        <v>48045.912581769815</v>
      </c>
      <c r="F580" s="132">
        <f>ROUND(2*E580,0)/2</f>
        <v>48046</v>
      </c>
      <c r="G580" s="132">
        <f>+C580-(C$7+F580*C$8)</f>
        <v>-2.9840080002031755E-2</v>
      </c>
      <c r="K580" s="43">
        <f>G580</f>
        <v>-2.9840080002031755E-2</v>
      </c>
      <c r="L580" s="132"/>
      <c r="O580" s="132">
        <f ca="1">+C$11+C$12*F580</f>
        <v>-3.2396207244045197E-2</v>
      </c>
      <c r="P580" s="199">
        <f>+D$11+D$12*F580+D$13*F580^2</f>
        <v>-3.0664660937725342E-2</v>
      </c>
      <c r="Q580" s="200">
        <f>+C580-15018.5</f>
        <v>41595.22423</v>
      </c>
      <c r="S580" s="132">
        <f>+(P580-G580)^2</f>
        <v>6.7993371950931135E-7</v>
      </c>
      <c r="T580" s="7">
        <v>1</v>
      </c>
      <c r="U580" s="43">
        <f>+T580*S580</f>
        <v>6.7993371950931135E-7</v>
      </c>
      <c r="V580" s="132">
        <f>+G580-P580</f>
        <v>8.2458093569358695E-4</v>
      </c>
    </row>
    <row r="581" spans="1:22" ht="12.95" customHeight="1">
      <c r="A581" s="41" t="s">
        <v>1435</v>
      </c>
      <c r="B581" s="94" t="s">
        <v>292</v>
      </c>
      <c r="C581" s="36">
        <v>56619.868399999999</v>
      </c>
      <c r="D581" s="36">
        <v>1E-4</v>
      </c>
      <c r="E581" s="41">
        <f>+(C581-C$7)/C$8</f>
        <v>48063.912281080033</v>
      </c>
      <c r="F581" s="132">
        <f>ROUND(2*E581,0)/2</f>
        <v>48064</v>
      </c>
      <c r="G581" s="132">
        <f>+C581-(C$7+F581*C$8)</f>
        <v>-2.9942720000690315E-2</v>
      </c>
      <c r="K581" s="43">
        <f>G581</f>
        <v>-2.9942720000690315E-2</v>
      </c>
      <c r="L581" s="132"/>
      <c r="O581" s="132">
        <f ca="1">+C$11+C$12*F581</f>
        <v>-3.2424695752328897E-2</v>
      </c>
      <c r="P581" s="199">
        <f>+D$11+D$12*F581+D$13*F581^2</f>
        <v>-3.0675708893358172E-2</v>
      </c>
      <c r="Q581" s="200">
        <f>+C581-15018.5</f>
        <v>41601.368399999999</v>
      </c>
      <c r="S581" s="132">
        <f>+(P581-G581)^2</f>
        <v>5.3727271677445075E-7</v>
      </c>
      <c r="T581" s="7">
        <v>1</v>
      </c>
      <c r="U581" s="43">
        <f>+T581*S581</f>
        <v>5.3727271677445075E-7</v>
      </c>
      <c r="V581" s="132">
        <f>+G581-P581</f>
        <v>7.3298889266785669E-4</v>
      </c>
    </row>
    <row r="582" spans="1:22" ht="12.95" customHeight="1">
      <c r="A582" s="212" t="s">
        <v>1434</v>
      </c>
      <c r="B582" s="95" t="s">
        <v>292</v>
      </c>
      <c r="C582" s="36">
        <v>56654.345099999999</v>
      </c>
      <c r="D582" s="96">
        <v>1E-3</v>
      </c>
      <c r="E582" s="41">
        <f>+(C582-C$7)/C$8</f>
        <v>48164.913756170827</v>
      </c>
      <c r="F582" s="132">
        <f>ROUND(2*E582,0)/2</f>
        <v>48165</v>
      </c>
      <c r="G582" s="132">
        <f>+C582-(C$7+F582*C$8)</f>
        <v>-2.9439199999615084E-2</v>
      </c>
      <c r="K582" s="43">
        <f>G582</f>
        <v>-2.9439199999615084E-2</v>
      </c>
      <c r="L582" s="132"/>
      <c r="O582" s="132">
        <f ca="1">+C$11+C$12*F582</f>
        <v>-3.2584547937698591E-2</v>
      </c>
      <c r="P582" s="199">
        <f>+D$11+D$12*F582+D$13*F582^2</f>
        <v>-3.0737622684392701E-2</v>
      </c>
      <c r="Q582" s="200">
        <f>+C582-15018.5</f>
        <v>41635.845099999999</v>
      </c>
      <c r="S582" s="132">
        <f>+(P582-G582)^2</f>
        <v>1.685901468345115E-6</v>
      </c>
      <c r="T582" s="7">
        <v>1</v>
      </c>
      <c r="U582" s="43">
        <f>+T582*S582</f>
        <v>1.685901468345115E-6</v>
      </c>
      <c r="V582" s="132">
        <f>+G582-P582</f>
        <v>1.298422684777617E-3</v>
      </c>
    </row>
    <row r="583" spans="1:22" ht="12.95" customHeight="1">
      <c r="A583" s="216" t="s">
        <v>30</v>
      </c>
      <c r="B583" s="217" t="s">
        <v>292</v>
      </c>
      <c r="C583" s="216">
        <v>56692.575999999885</v>
      </c>
      <c r="D583" s="216" t="s">
        <v>503</v>
      </c>
      <c r="E583" s="41">
        <f>+(C583-C$7)/C$8</f>
        <v>48276.913376031109</v>
      </c>
      <c r="F583" s="132">
        <f>ROUND(2*E583,0)/2</f>
        <v>48277</v>
      </c>
      <c r="G583" s="132">
        <f>+C583-(C$7+F583*C$8)</f>
        <v>-2.9568960111646447E-2</v>
      </c>
      <c r="K583" s="43">
        <f>G583</f>
        <v>-2.9568960111646447E-2</v>
      </c>
      <c r="L583" s="132"/>
      <c r="O583" s="132">
        <f ca="1">+C$11+C$12*F583</f>
        <v>-3.2761809767019451E-2</v>
      </c>
      <c r="P583" s="199">
        <f>+D$11+D$12*F583+D$13*F583^2</f>
        <v>-3.0806125704229942E-2</v>
      </c>
      <c r="Q583" s="200">
        <f>+C583-15018.5</f>
        <v>41674.075999999885</v>
      </c>
      <c r="S583" s="132">
        <f>+(P583-G583)^2</f>
        <v>1.5305787034724692E-6</v>
      </c>
      <c r="T583" s="7">
        <v>1</v>
      </c>
      <c r="U583" s="43">
        <f>+T583*S583</f>
        <v>1.5305787034724692E-6</v>
      </c>
      <c r="V583" s="132">
        <f>+G583-P583</f>
        <v>1.2371655925834946E-3</v>
      </c>
    </row>
    <row r="584" spans="1:22" ht="12.95" customHeight="1">
      <c r="A584" s="47" t="s">
        <v>1439</v>
      </c>
      <c r="B584" s="218" t="s">
        <v>292</v>
      </c>
      <c r="C584" s="47">
        <v>56905.576699999998</v>
      </c>
      <c r="D584" s="47">
        <v>2.0000000000000001E-4</v>
      </c>
      <c r="E584" s="41">
        <f>+(C584-C$7)/C$8</f>
        <v>48900.911174410387</v>
      </c>
      <c r="F584" s="132">
        <f>ROUND(2*E584,0)/2</f>
        <v>48901</v>
      </c>
      <c r="G584" s="132">
        <f>+C584-(C$7+F584*C$8)</f>
        <v>-3.032048000022769E-2</v>
      </c>
      <c r="K584" s="43">
        <f>G584</f>
        <v>-3.032048000022769E-2</v>
      </c>
      <c r="L584" s="132"/>
      <c r="O584" s="132">
        <f ca="1">+C$11+C$12*F584</f>
        <v>-3.3749411387521328E-2</v>
      </c>
      <c r="P584" s="199">
        <f>+D$11+D$12*F584+D$13*F584^2</f>
        <v>-3.1184823400022207E-2</v>
      </c>
      <c r="Q584" s="200">
        <f>+C584-15018.5</f>
        <v>41887.076699999998</v>
      </c>
      <c r="S584" s="132">
        <f>+(P584-G584)^2</f>
        <v>7.470895127683442E-7</v>
      </c>
      <c r="T584" s="7">
        <v>1</v>
      </c>
      <c r="U584" s="43">
        <f>+T584*S584</f>
        <v>7.470895127683442E-7</v>
      </c>
      <c r="V584" s="132">
        <f>+G584-P584</f>
        <v>8.6434339979451699E-4</v>
      </c>
    </row>
    <row r="585" spans="1:22" ht="12.95" customHeight="1">
      <c r="A585" s="209" t="s">
        <v>1431</v>
      </c>
      <c r="B585" s="94"/>
      <c r="C585" s="36">
        <v>56929.812299999998</v>
      </c>
      <c r="D585" s="36">
        <v>2.9999999999999997E-4</v>
      </c>
      <c r="E585" s="41">
        <f>+(C585-C$7)/C$8</f>
        <v>48971.910758178856</v>
      </c>
      <c r="F585" s="132">
        <f>ROUND(2*E585,0)/2</f>
        <v>48972</v>
      </c>
      <c r="G585" s="132">
        <f>+C585-(C$7+F585*C$8)</f>
        <v>-3.0462560003797989E-2</v>
      </c>
      <c r="K585" s="43">
        <f>G585</f>
        <v>-3.0462560003797989E-2</v>
      </c>
      <c r="L585" s="132"/>
      <c r="O585" s="132">
        <f ca="1">+C$11+C$12*F585</f>
        <v>-3.3861782725751507E-2</v>
      </c>
      <c r="P585" s="199">
        <f>+D$11+D$12*F585+D$13*F585^2</f>
        <v>-3.1227594154064231E-2</v>
      </c>
      <c r="Q585" s="200">
        <f>+C585-15018.5</f>
        <v>41911.312299999998</v>
      </c>
      <c r="S585" s="132">
        <f>+(P585-G585)^2</f>
        <v>5.8527725107359043E-7</v>
      </c>
      <c r="T585" s="7">
        <v>1</v>
      </c>
      <c r="U585" s="43">
        <f>+T585*S585</f>
        <v>5.8527725107359043E-7</v>
      </c>
      <c r="V585" s="132">
        <f>+G585-P585</f>
        <v>7.6503415026624166E-4</v>
      </c>
    </row>
    <row r="586" spans="1:22" ht="12.95" customHeight="1">
      <c r="A586" s="120" t="s">
        <v>26</v>
      </c>
      <c r="B586" s="121" t="s">
        <v>292</v>
      </c>
      <c r="C586" s="120">
        <v>56942.783100000001</v>
      </c>
      <c r="D586" s="120">
        <v>2.0000000000000001E-4</v>
      </c>
      <c r="E586" s="41">
        <f>+(C586-C$7)/C$8</f>
        <v>49009.909462611358</v>
      </c>
      <c r="F586" s="132">
        <f>ROUND(2*E586,0)/2</f>
        <v>49010</v>
      </c>
      <c r="G586" s="132">
        <f>+C586-(C$7+F586*C$8)</f>
        <v>-3.0904799998097587E-2</v>
      </c>
      <c r="K586" s="43">
        <f>G586</f>
        <v>-3.0904799998097587E-2</v>
      </c>
      <c r="L586" s="132"/>
      <c r="O586" s="132">
        <f ca="1">+C$11+C$12*F586</f>
        <v>-3.3921925132128217E-2</v>
      </c>
      <c r="P586" s="199">
        <f>+D$11+D$12*F586+D$13*F586^2</f>
        <v>-3.1250458830056289E-2</v>
      </c>
      <c r="Q586" s="200">
        <f>+C586-15018.5</f>
        <v>41924.283100000001</v>
      </c>
      <c r="S586" s="132">
        <f>+(P586-G586)^2</f>
        <v>1.194800281110542E-7</v>
      </c>
      <c r="T586" s="7">
        <v>1</v>
      </c>
      <c r="U586" s="43">
        <f>+T586*S586</f>
        <v>1.194800281110542E-7</v>
      </c>
      <c r="V586" s="132">
        <f>+G586-P586</f>
        <v>3.4565883195870201E-4</v>
      </c>
    </row>
    <row r="587" spans="1:22" ht="12.95" customHeight="1">
      <c r="A587" s="120" t="s">
        <v>26</v>
      </c>
      <c r="B587" s="121" t="s">
        <v>292</v>
      </c>
      <c r="C587" s="120">
        <v>56956.7785</v>
      </c>
      <c r="D587" s="120">
        <v>1E-4</v>
      </c>
      <c r="E587" s="41">
        <f>+(C587-C$7)/C$8</f>
        <v>49050.909791659251</v>
      </c>
      <c r="F587" s="132">
        <f>ROUND(2*E587,0)/2</f>
        <v>49051</v>
      </c>
      <c r="G587" s="132">
        <f>+C587-(C$7+F587*C$8)</f>
        <v>-3.0792479999945499E-2</v>
      </c>
      <c r="K587" s="43">
        <f>G587</f>
        <v>-3.0792479999945499E-2</v>
      </c>
      <c r="L587" s="132"/>
      <c r="O587" s="132">
        <f ca="1">+C$11+C$12*F587</f>
        <v>-3.3986815623218883E-2</v>
      </c>
      <c r="P587" s="199">
        <f>+D$11+D$12*F587+D$13*F587^2</f>
        <v>-3.127510772237823E-2</v>
      </c>
      <c r="Q587" s="200">
        <f>+C587-15018.5</f>
        <v>41938.2785</v>
      </c>
      <c r="S587" s="132">
        <f>+(P587-G587)^2</f>
        <v>2.329295184606053E-7</v>
      </c>
      <c r="T587" s="7">
        <v>1</v>
      </c>
      <c r="U587" s="43">
        <f>+T587*S587</f>
        <v>2.329295184606053E-7</v>
      </c>
      <c r="V587" s="132">
        <f>+G587-P587</f>
        <v>4.8262772243273105E-4</v>
      </c>
    </row>
    <row r="588" spans="1:22" ht="12.95" customHeight="1">
      <c r="A588" s="120" t="s">
        <v>26</v>
      </c>
      <c r="B588" s="121" t="s">
        <v>292</v>
      </c>
      <c r="C588" s="120">
        <v>56956.7785</v>
      </c>
      <c r="D588" s="120">
        <v>1E-4</v>
      </c>
      <c r="E588" s="41">
        <f>+(C588-C$7)/C$8</f>
        <v>49050.909791659251</v>
      </c>
      <c r="F588" s="132">
        <f>ROUND(2*E588,0)/2</f>
        <v>49051</v>
      </c>
      <c r="G588" s="132">
        <f>+C588-(C$7+F588*C$8)</f>
        <v>-3.0792479999945499E-2</v>
      </c>
      <c r="K588" s="43">
        <f>G588</f>
        <v>-3.0792479999945499E-2</v>
      </c>
      <c r="L588" s="132"/>
      <c r="O588" s="132">
        <f ca="1">+C$11+C$12*F588</f>
        <v>-3.3986815623218883E-2</v>
      </c>
      <c r="P588" s="199">
        <f>+D$11+D$12*F588+D$13*F588^2</f>
        <v>-3.127510772237823E-2</v>
      </c>
      <c r="Q588" s="200">
        <f>+C588-15018.5</f>
        <v>41938.2785</v>
      </c>
      <c r="S588" s="132">
        <f>+(P588-G588)^2</f>
        <v>2.329295184606053E-7</v>
      </c>
      <c r="T588" s="7">
        <v>1</v>
      </c>
      <c r="U588" s="43">
        <f>+T588*S588</f>
        <v>2.329295184606053E-7</v>
      </c>
      <c r="V588" s="132">
        <f>+G588-P588</f>
        <v>4.8262772243273105E-4</v>
      </c>
    </row>
    <row r="589" spans="1:22" ht="12.95" customHeight="1">
      <c r="A589" s="47" t="s">
        <v>1438</v>
      </c>
      <c r="B589" s="218"/>
      <c r="C589" s="47">
        <v>56963.434399999998</v>
      </c>
      <c r="D589" s="47">
        <v>5.0000000000000001E-4</v>
      </c>
      <c r="E589" s="41">
        <f>+(C589-C$7)/C$8</f>
        <v>49070.408633429397</v>
      </c>
      <c r="F589" s="132">
        <f>ROUND(2*E589,0)/2</f>
        <v>49070.5</v>
      </c>
      <c r="G589" s="132">
        <f>+C589-(C$7+F589*C$8)</f>
        <v>-3.1187839995254762E-2</v>
      </c>
      <c r="K589" s="43">
        <f>G589</f>
        <v>-3.1187839995254762E-2</v>
      </c>
      <c r="L589" s="132"/>
      <c r="O589" s="132">
        <f ca="1">+C$11+C$12*F589</f>
        <v>-3.4017678173859575E-2</v>
      </c>
      <c r="P589" s="199">
        <f>+D$11+D$12*F589+D$13*F589^2</f>
        <v>-3.1286823367340996E-2</v>
      </c>
      <c r="Q589" s="200">
        <f>+C589-15018.5</f>
        <v>41944.934399999998</v>
      </c>
      <c r="S589" s="132">
        <f>+(P589-G589)^2</f>
        <v>9.7977079495617992E-9</v>
      </c>
      <c r="T589" s="7">
        <v>1</v>
      </c>
      <c r="U589" s="43">
        <f>+T589*S589</f>
        <v>9.7977079495617992E-9</v>
      </c>
      <c r="V589" s="132">
        <f>+G589-P589</f>
        <v>9.8983372086233756E-5</v>
      </c>
    </row>
    <row r="590" spans="1:22" ht="12.95" customHeight="1">
      <c r="A590" s="120" t="s">
        <v>26</v>
      </c>
      <c r="B590" s="121" t="s">
        <v>288</v>
      </c>
      <c r="C590" s="120">
        <v>56976.747799999997</v>
      </c>
      <c r="D590" s="120">
        <v>1E-4</v>
      </c>
      <c r="E590" s="41">
        <f>+(C590-C$7)/C$8</f>
        <v>49109.411004261689</v>
      </c>
      <c r="F590" s="132">
        <f>ROUND(2*E590,0)/2</f>
        <v>49109.5</v>
      </c>
      <c r="G590" s="132">
        <f>+C590-(C$7+F590*C$8)</f>
        <v>-3.0378559997188859E-2</v>
      </c>
      <c r="K590" s="43">
        <f>G590</f>
        <v>-3.0378559997188859E-2</v>
      </c>
      <c r="L590" s="132"/>
      <c r="O590" s="132">
        <f ca="1">+C$11+C$12*F590</f>
        <v>-3.4079403275140946E-2</v>
      </c>
      <c r="P590" s="199">
        <f>+D$11+D$12*F590+D$13*F590^2</f>
        <v>-3.1310239942916131E-2</v>
      </c>
      <c r="Q590" s="200">
        <f>+C590-15018.5</f>
        <v>41958.247799999997</v>
      </c>
      <c r="S590" s="132">
        <f>+(P590-G590)^2</f>
        <v>8.6802752127037258E-7</v>
      </c>
      <c r="T590" s="7">
        <v>1</v>
      </c>
      <c r="U590" s="43">
        <f>+T590*S590</f>
        <v>8.6802752127037258E-7</v>
      </c>
      <c r="V590" s="132">
        <f>+G590-P590</f>
        <v>9.3167994572727203E-4</v>
      </c>
    </row>
    <row r="591" spans="1:22" ht="12.95" customHeight="1">
      <c r="A591" s="120" t="s">
        <v>26</v>
      </c>
      <c r="B591" s="121" t="s">
        <v>288</v>
      </c>
      <c r="C591" s="120">
        <v>56976.747799999997</v>
      </c>
      <c r="D591" s="120">
        <v>1E-4</v>
      </c>
      <c r="E591" s="41">
        <f>+(C591-C$7)/C$8</f>
        <v>49109.411004261689</v>
      </c>
      <c r="F591" s="132">
        <f>ROUND(2*E591,0)/2</f>
        <v>49109.5</v>
      </c>
      <c r="G591" s="132">
        <f>+C591-(C$7+F591*C$8)</f>
        <v>-3.0378559997188859E-2</v>
      </c>
      <c r="K591" s="43">
        <f>G591</f>
        <v>-3.0378559997188859E-2</v>
      </c>
      <c r="L591" s="132"/>
      <c r="O591" s="132">
        <f ca="1">+C$11+C$12*F591</f>
        <v>-3.4079403275140946E-2</v>
      </c>
      <c r="P591" s="199">
        <f>+D$11+D$12*F591+D$13*F591^2</f>
        <v>-3.1310239942916131E-2</v>
      </c>
      <c r="Q591" s="200">
        <f>+C591-15018.5</f>
        <v>41958.247799999997</v>
      </c>
      <c r="S591" s="132">
        <f>+(P591-G591)^2</f>
        <v>8.6802752127037258E-7</v>
      </c>
      <c r="T591" s="7">
        <v>1</v>
      </c>
      <c r="U591" s="43">
        <f>+T591*S591</f>
        <v>8.6802752127037258E-7</v>
      </c>
      <c r="V591" s="132">
        <f>+G591-P591</f>
        <v>9.3167994572727203E-4</v>
      </c>
    </row>
    <row r="592" spans="1:22" ht="12.95" customHeight="1">
      <c r="A592" s="120" t="s">
        <v>25</v>
      </c>
      <c r="B592" s="121" t="s">
        <v>292</v>
      </c>
      <c r="C592" s="120">
        <v>57034.605799999998</v>
      </c>
      <c r="D592" s="120">
        <v>1E-4</v>
      </c>
      <c r="E592" s="41">
        <f>+(C592-C$7)/C$8</f>
        <v>49278.909342147941</v>
      </c>
      <c r="F592" s="132">
        <f>ROUND(2*E592,0)/2</f>
        <v>49279</v>
      </c>
      <c r="G592" s="132">
        <f>+C592-(C$7+F592*C$8)</f>
        <v>-3.0945919999794569E-2</v>
      </c>
      <c r="K592" s="43">
        <f>G592</f>
        <v>-3.0945919999794569E-2</v>
      </c>
      <c r="L592" s="132"/>
      <c r="O592" s="132">
        <f ca="1">+C$11+C$12*F592</f>
        <v>-3.4347670061479194E-2</v>
      </c>
      <c r="P592" s="199">
        <f>+D$11+D$12*F592+D$13*F592^2</f>
        <v>-3.1411784055596553E-2</v>
      </c>
      <c r="Q592" s="200">
        <f>+C592-15018.5</f>
        <v>42016.105799999998</v>
      </c>
      <c r="S592" s="132">
        <f>+(P592-G592)^2</f>
        <v>2.1702931848827446E-7</v>
      </c>
      <c r="T592" s="7">
        <v>1</v>
      </c>
      <c r="U592" s="43">
        <f>+T592*S592</f>
        <v>2.1702931848827446E-7</v>
      </c>
      <c r="V592" s="132">
        <f>+G592-P592</f>
        <v>4.6586405580198442E-4</v>
      </c>
    </row>
    <row r="593" spans="1:22" ht="12.95" customHeight="1">
      <c r="A593" s="47" t="s">
        <v>1439</v>
      </c>
      <c r="B593" s="218" t="s">
        <v>288</v>
      </c>
      <c r="C593" s="47">
        <v>57070.2768</v>
      </c>
      <c r="D593" s="47">
        <v>2.0000000000000001E-4</v>
      </c>
      <c r="E593" s="41">
        <f>+(C593-C$7)/C$8</f>
        <v>49383.409587762049</v>
      </c>
      <c r="F593" s="132">
        <f>ROUND(2*E593,0)/2</f>
        <v>49383.5</v>
      </c>
      <c r="G593" s="132">
        <f>+C593-(C$7+F593*C$8)</f>
        <v>-3.0862079998769332E-2</v>
      </c>
      <c r="K593" s="43">
        <f>G593</f>
        <v>-3.0862079998769332E-2</v>
      </c>
      <c r="L593" s="132"/>
      <c r="O593" s="132">
        <f ca="1">+C$11+C$12*F593</f>
        <v>-3.4513061679015161E-2</v>
      </c>
      <c r="P593" s="199">
        <f>+D$11+D$12*F593+D$13*F593^2</f>
        <v>-3.1474203281848946E-2</v>
      </c>
      <c r="Q593" s="200">
        <f>+C593-15018.5</f>
        <v>42051.7768</v>
      </c>
      <c r="S593" s="132">
        <f>+(P593-G593)^2</f>
        <v>3.7469491368816579E-7</v>
      </c>
      <c r="T593" s="7">
        <v>1</v>
      </c>
      <c r="U593" s="43">
        <f>+T593*S593</f>
        <v>3.7469491368816579E-7</v>
      </c>
      <c r="V593" s="132">
        <f>+G593-P593</f>
        <v>6.1212328307961444E-4</v>
      </c>
    </row>
    <row r="594" spans="1:22" ht="12.95" customHeight="1">
      <c r="A594" s="120" t="s">
        <v>23</v>
      </c>
      <c r="B594" s="121" t="s">
        <v>288</v>
      </c>
      <c r="C594" s="120">
        <v>57294.883199999997</v>
      </c>
      <c r="D594" s="120">
        <v>1E-4</v>
      </c>
      <c r="E594" s="41">
        <f>+(C594-C$7)/C$8</f>
        <v>50041.406951629018</v>
      </c>
      <c r="F594" s="132">
        <f>ROUND(2*E594,0)/2</f>
        <v>50041.5</v>
      </c>
      <c r="G594" s="132">
        <f>+C594-(C$7+F594*C$8)</f>
        <v>-3.1761919999553356E-2</v>
      </c>
      <c r="K594" s="43">
        <f>G594</f>
        <v>-3.1761919999553356E-2</v>
      </c>
      <c r="L594" s="132"/>
      <c r="O594" s="132">
        <f ca="1">+C$11+C$12*F594</f>
        <v>-3.5554474926275156E-2</v>
      </c>
      <c r="P594" s="199">
        <f>+D$11+D$12*F594+D$13*F594^2</f>
        <v>-3.1863999512673713E-2</v>
      </c>
      <c r="Q594" s="200">
        <f>+C594-15018.5</f>
        <v>42276.383199999997</v>
      </c>
      <c r="S594" s="132">
        <f>+(P594-G594)^2</f>
        <v>1.0420226998889071E-8</v>
      </c>
      <c r="T594" s="7">
        <v>1</v>
      </c>
      <c r="U594" s="43">
        <f>+T594*S594</f>
        <v>1.0420226998889071E-8</v>
      </c>
      <c r="V594" s="132">
        <f>+G594-P594</f>
        <v>1.0207951312035668E-4</v>
      </c>
    </row>
    <row r="595" spans="1:22" ht="12.95" customHeight="1">
      <c r="A595" s="220" t="s">
        <v>1445</v>
      </c>
      <c r="B595" s="221" t="s">
        <v>288</v>
      </c>
      <c r="C595" s="220">
        <v>57303.075100000002</v>
      </c>
      <c r="D595" s="220" t="s">
        <v>445</v>
      </c>
      <c r="E595" s="41">
        <f>+(C595-C$7)/C$8</f>
        <v>50065.405593720541</v>
      </c>
      <c r="F595" s="132">
        <f>ROUND(2*E595,0)/2</f>
        <v>50065.5</v>
      </c>
      <c r="G595" s="132">
        <f>+C595-(C$7+F595*C$8)</f>
        <v>-3.2225439994363114E-2</v>
      </c>
      <c r="K595" s="43">
        <f>G595</f>
        <v>-3.2225439994363114E-2</v>
      </c>
      <c r="L595" s="132"/>
      <c r="O595" s="132">
        <f ca="1">+C$11+C$12*F595</f>
        <v>-3.5592459603986756E-2</v>
      </c>
      <c r="P595" s="199">
        <f>+D$11+D$12*F595+D$13*F595^2</f>
        <v>-3.187811144027855E-2</v>
      </c>
      <c r="Q595" s="200">
        <f>+C595-15018.5</f>
        <v>42284.575100000002</v>
      </c>
      <c r="S595" s="132">
        <f>+(P595-G595)^2</f>
        <v>1.206371244824738E-7</v>
      </c>
      <c r="T595" s="7">
        <v>1</v>
      </c>
      <c r="U595" s="43">
        <f>+T595*S595</f>
        <v>1.206371244824738E-7</v>
      </c>
      <c r="V595" s="132">
        <f>+G595-P595</f>
        <v>-3.4732855408456387E-4</v>
      </c>
    </row>
    <row r="596" spans="1:22" ht="12.95" customHeight="1">
      <c r="A596" s="222" t="s">
        <v>1444</v>
      </c>
      <c r="B596" s="223" t="s">
        <v>292</v>
      </c>
      <c r="C596" s="224">
        <v>57319.63</v>
      </c>
      <c r="D596" s="225">
        <v>2E-3</v>
      </c>
      <c r="E596" s="41">
        <f>+(C596-C$7)/C$8</f>
        <v>50113.904125191941</v>
      </c>
      <c r="F596" s="132">
        <f>ROUND(2*E596,0)/2</f>
        <v>50114</v>
      </c>
      <c r="G596" s="132">
        <f>+C596-(C$7+F596*C$8)</f>
        <v>-3.2726719997299369E-2</v>
      </c>
      <c r="K596" s="43">
        <f>G596</f>
        <v>-3.2726719997299369E-2</v>
      </c>
      <c r="L596" s="132"/>
      <c r="O596" s="132">
        <f ca="1">+C$11+C$12*F596</f>
        <v>-3.5669220306862315E-2</v>
      </c>
      <c r="P596" s="199">
        <f>+D$11+D$12*F596+D$13*F596^2</f>
        <v>-3.1906606616208977E-2</v>
      </c>
      <c r="Q596" s="200">
        <f>+C596-15018.5</f>
        <v>42301.13</v>
      </c>
      <c r="S596" s="132">
        <f>+(P596-G596)^2</f>
        <v>6.7258595784351566E-7</v>
      </c>
      <c r="T596" s="7">
        <v>1</v>
      </c>
      <c r="U596" s="43">
        <f>+T596*S596</f>
        <v>6.7258595784351566E-7</v>
      </c>
      <c r="V596" s="132">
        <f>+G596-P596</f>
        <v>-8.2011338109039267E-4</v>
      </c>
    </row>
    <row r="597" spans="1:22" ht="12.95" customHeight="1">
      <c r="A597" s="120" t="s">
        <v>23</v>
      </c>
      <c r="B597" s="121" t="s">
        <v>292</v>
      </c>
      <c r="C597" s="120">
        <v>57326.798900000002</v>
      </c>
      <c r="D597" s="120">
        <v>1E-4</v>
      </c>
      <c r="E597" s="41">
        <f>+(C597-C$7)/C$8</f>
        <v>50134.905829960058</v>
      </c>
      <c r="F597" s="132">
        <f>ROUND(2*E597,0)/2</f>
        <v>50135</v>
      </c>
      <c r="G597" s="132">
        <f>+C597-(C$7+F597*C$8)</f>
        <v>-3.2144799995876383E-2</v>
      </c>
      <c r="K597" s="43">
        <f>G597</f>
        <v>-3.2144799995876383E-2</v>
      </c>
      <c r="L597" s="132"/>
      <c r="O597" s="132">
        <f ca="1">+C$11+C$12*F597</f>
        <v>-3.5702456899859972E-2</v>
      </c>
      <c r="P597" s="199">
        <f>+D$11+D$12*F597+D$13*F597^2</f>
        <v>-3.1918935320694508E-2</v>
      </c>
      <c r="Q597" s="200">
        <f>+C597-15018.5</f>
        <v>42308.298900000002</v>
      </c>
      <c r="S597" s="132">
        <f>+(P597-G597)^2</f>
        <v>5.1014851495013862E-8</v>
      </c>
      <c r="T597" s="7">
        <v>1</v>
      </c>
      <c r="U597" s="43">
        <f>+T597*S597</f>
        <v>5.1014851495013862E-8</v>
      </c>
      <c r="V597" s="132">
        <f>+G597-P597</f>
        <v>-2.2586467518187492E-4</v>
      </c>
    </row>
    <row r="598" spans="1:22" ht="12.95" customHeight="1">
      <c r="A598" s="209" t="s">
        <v>1440</v>
      </c>
      <c r="B598" s="94"/>
      <c r="C598" s="206">
        <v>57326.8</v>
      </c>
      <c r="D598" s="36">
        <v>1E-3</v>
      </c>
      <c r="E598" s="41">
        <f>+(C598-C$7)/C$8</f>
        <v>50134.909052473311</v>
      </c>
      <c r="F598" s="132">
        <f>ROUND(2*E598,0)/2</f>
        <v>50135</v>
      </c>
      <c r="G598" s="132">
        <f>+C598-(C$7+F598*C$8)</f>
        <v>-3.104479999456089E-2</v>
      </c>
      <c r="K598" s="43">
        <f>G598</f>
        <v>-3.104479999456089E-2</v>
      </c>
      <c r="L598" s="132"/>
      <c r="O598" s="132">
        <f ca="1">+C$11+C$12*F598</f>
        <v>-3.5702456899859972E-2</v>
      </c>
      <c r="P598" s="199">
        <f>+D$11+D$12*F598+D$13*F598^2</f>
        <v>-3.1918935320694508E-2</v>
      </c>
      <c r="Q598" s="200">
        <f>+C598-15018.5</f>
        <v>42308.3</v>
      </c>
      <c r="S598" s="132">
        <f>+(P598-G598)^2</f>
        <v>7.6411256839472707E-7</v>
      </c>
      <c r="T598" s="7">
        <v>1</v>
      </c>
      <c r="U598" s="43">
        <f>+T598*S598</f>
        <v>7.6411256839472707E-7</v>
      </c>
      <c r="V598" s="132">
        <f>+G598-P598</f>
        <v>8.7413532613361822E-4</v>
      </c>
    </row>
    <row r="599" spans="1:22" ht="12.95" customHeight="1">
      <c r="A599" s="120" t="s">
        <v>22</v>
      </c>
      <c r="B599" s="121" t="s">
        <v>292</v>
      </c>
      <c r="C599" s="120">
        <v>57338.746099999997</v>
      </c>
      <c r="D599" s="120">
        <v>1E-4</v>
      </c>
      <c r="E599" s="41">
        <f>+(C599-C$7)/C$8</f>
        <v>50169.905839334628</v>
      </c>
      <c r="F599" s="132">
        <f>ROUND(2*E599,0)/2</f>
        <v>50170</v>
      </c>
      <c r="G599" s="132">
        <f>+C599-(C$7+F599*C$8)</f>
        <v>-3.2141600000613835E-2</v>
      </c>
      <c r="K599" s="43">
        <f>G599</f>
        <v>-3.2141600000613835E-2</v>
      </c>
      <c r="L599" s="132"/>
      <c r="O599" s="132">
        <f ca="1">+C$11+C$12*F599</f>
        <v>-3.5757851221522738E-2</v>
      </c>
      <c r="P599" s="199">
        <f>+D$11+D$12*F599+D$13*F599^2</f>
        <v>-3.193947052064168E-2</v>
      </c>
      <c r="Q599" s="200">
        <f>+C599-15018.5</f>
        <v>42320.246099999997</v>
      </c>
      <c r="S599" s="132">
        <f>+(P599-G599)^2</f>
        <v>4.0856326673813641E-8</v>
      </c>
      <c r="T599" s="7">
        <v>1</v>
      </c>
      <c r="U599" s="43">
        <f>+T599*S599</f>
        <v>4.0856326673813641E-8</v>
      </c>
      <c r="V599" s="132">
        <f>+G599-P599</f>
        <v>-2.0212947997215458E-4</v>
      </c>
    </row>
    <row r="600" spans="1:22" ht="12.95" customHeight="1">
      <c r="A600" s="120" t="s">
        <v>22</v>
      </c>
      <c r="B600" s="121" t="s">
        <v>288</v>
      </c>
      <c r="C600" s="120">
        <v>57344.7189</v>
      </c>
      <c r="D600" s="120">
        <v>1E-4</v>
      </c>
      <c r="E600" s="41">
        <f>+(C600-C$7)/C$8</f>
        <v>50187.403500375927</v>
      </c>
      <c r="F600" s="132">
        <f>ROUND(2*E600,0)/2</f>
        <v>50187.5</v>
      </c>
      <c r="G600" s="132">
        <f>+C600-(C$7+F600*C$8)</f>
        <v>-3.2939999997324776E-2</v>
      </c>
      <c r="K600" s="43">
        <f>G600</f>
        <v>-3.2939999997324776E-2</v>
      </c>
      <c r="L600" s="132"/>
      <c r="O600" s="132">
        <f ca="1">+C$11+C$12*F600</f>
        <v>-3.5785548382354121E-2</v>
      </c>
      <c r="P600" s="199">
        <f>+D$11+D$12*F600+D$13*F600^2</f>
        <v>-3.1949732195211189E-2</v>
      </c>
      <c r="Q600" s="200">
        <f>+C600-15018.5</f>
        <v>42326.2189</v>
      </c>
      <c r="S600" s="132">
        <f>+(P600-G600)^2</f>
        <v>9.8063031990287418E-7</v>
      </c>
      <c r="T600" s="7">
        <v>1</v>
      </c>
      <c r="U600" s="43">
        <f>+T600*S600</f>
        <v>9.8063031990287418E-7</v>
      </c>
      <c r="V600" s="132">
        <f>+G600-P600</f>
        <v>-9.9026780211358689E-4</v>
      </c>
    </row>
    <row r="601" spans="1:22" ht="12.95" customHeight="1">
      <c r="A601" s="120" t="s">
        <v>22</v>
      </c>
      <c r="B601" s="121" t="s">
        <v>292</v>
      </c>
      <c r="C601" s="120">
        <v>57375.61</v>
      </c>
      <c r="D601" s="120">
        <v>1E-4</v>
      </c>
      <c r="E601" s="41">
        <f>+(C601-C$7)/C$8</f>
        <v>50277.900754091548</v>
      </c>
      <c r="F601" s="132">
        <f>ROUND(2*E601,0)/2</f>
        <v>50278</v>
      </c>
      <c r="G601" s="132">
        <f>+C601-(C$7+F601*C$8)</f>
        <v>-3.3877440000651404E-2</v>
      </c>
      <c r="K601" s="43">
        <f>G601</f>
        <v>-3.3877440000651404E-2</v>
      </c>
      <c r="L601" s="132"/>
      <c r="O601" s="132">
        <f ca="1">+C$11+C$12*F601</f>
        <v>-3.5928782271224979E-2</v>
      </c>
      <c r="P601" s="199">
        <f>+D$11+D$12*F601+D$13*F601^2</f>
        <v>-3.2002736675645238E-2</v>
      </c>
      <c r="Q601" s="200">
        <f>+C601-15018.5</f>
        <v>42357.11</v>
      </c>
      <c r="S601" s="132">
        <f>+(P601-G601)^2</f>
        <v>3.5145125567891753E-6</v>
      </c>
      <c r="T601" s="7">
        <v>1</v>
      </c>
      <c r="U601" s="43">
        <f>+T601*S601</f>
        <v>3.5145125567891753E-6</v>
      </c>
      <c r="V601" s="132">
        <f>+G601-P601</f>
        <v>-1.8747033250061662E-3</v>
      </c>
    </row>
    <row r="602" spans="1:22" ht="12.95" customHeight="1">
      <c r="A602" s="226" t="s">
        <v>1443</v>
      </c>
      <c r="B602" s="227" t="s">
        <v>292</v>
      </c>
      <c r="C602" s="228">
        <v>57383.292300000001</v>
      </c>
      <c r="D602" s="228">
        <v>2.0999999999999999E-3</v>
      </c>
      <c r="E602" s="41">
        <f>+(C602-C$7)/C$8</f>
        <v>50300.406493680603</v>
      </c>
      <c r="F602" s="132">
        <f>ROUND(2*E602,0)/2</f>
        <v>50300.5</v>
      </c>
      <c r="G602" s="132">
        <f>+C602-(C$7+F602*C$8)</f>
        <v>-3.1918239998049103E-2</v>
      </c>
      <c r="K602" s="43">
        <f>G602</f>
        <v>-3.1918239998049103E-2</v>
      </c>
      <c r="L602" s="132"/>
      <c r="O602" s="132">
        <f ca="1">+C$11+C$12*F602</f>
        <v>-3.5964392906579615E-2</v>
      </c>
      <c r="P602" s="199">
        <f>+D$11+D$12*F602+D$13*F602^2</f>
        <v>-3.2015898187496554E-2</v>
      </c>
      <c r="Q602" s="200">
        <f>+C602-15018.5</f>
        <v>42364.792300000001</v>
      </c>
      <c r="S602" s="132">
        <f>+(P602-G602)^2</f>
        <v>9.5371219661542778E-9</v>
      </c>
      <c r="T602" s="7">
        <v>1</v>
      </c>
      <c r="U602" s="43">
        <f>+T602*S602</f>
        <v>9.5371219661542778E-9</v>
      </c>
      <c r="V602" s="132">
        <f>+G602-P602</f>
        <v>9.7658189447451249E-5</v>
      </c>
    </row>
    <row r="603" spans="1:22" ht="12.95" customHeight="1">
      <c r="A603" s="226" t="s">
        <v>1443</v>
      </c>
      <c r="B603" s="227" t="s">
        <v>292</v>
      </c>
      <c r="C603" s="228">
        <v>57383.462899999999</v>
      </c>
      <c r="D603" s="228">
        <v>1.9E-3</v>
      </c>
      <c r="E603" s="41">
        <f>+(C603-C$7)/C$8</f>
        <v>50300.906276190246</v>
      </c>
      <c r="F603" s="132">
        <f>ROUND(2*E603,0)/2</f>
        <v>50301</v>
      </c>
      <c r="G603" s="132">
        <f>+C603-(C$7+F603*C$8)</f>
        <v>-3.199247999873478E-2</v>
      </c>
      <c r="K603" s="43">
        <f>G603</f>
        <v>-3.199247999873478E-2</v>
      </c>
      <c r="L603" s="132"/>
      <c r="O603" s="132">
        <f ca="1">+C$11+C$12*F603</f>
        <v>-3.5965184254031946E-2</v>
      </c>
      <c r="P603" s="199">
        <f>+D$11+D$12*F603+D$13*F603^2</f>
        <v>-3.201619059136937E-2</v>
      </c>
      <c r="Q603" s="200">
        <f>+C603-15018.5</f>
        <v>42364.962899999999</v>
      </c>
      <c r="S603" s="132">
        <f>+(P603-G603)^2</f>
        <v>5.6219220308349304E-10</v>
      </c>
      <c r="T603" s="7">
        <v>1</v>
      </c>
      <c r="U603" s="43">
        <f>+T603*S603</f>
        <v>5.6219220308349304E-10</v>
      </c>
      <c r="V603" s="132">
        <f>+G603-P603</f>
        <v>2.3710592634590411E-5</v>
      </c>
    </row>
    <row r="604" spans="1:22" ht="12.95" customHeight="1">
      <c r="A604" s="120" t="s">
        <v>24</v>
      </c>
      <c r="B604" s="121" t="s">
        <v>288</v>
      </c>
      <c r="C604" s="120">
        <v>57634.864300000001</v>
      </c>
      <c r="D604" s="120">
        <v>1E-4</v>
      </c>
      <c r="E604" s="41">
        <f>+(C604-C$7)/C$8</f>
        <v>51037.401133293468</v>
      </c>
      <c r="F604" s="132">
        <f>ROUND(2*E604,0)/2</f>
        <v>51037.5</v>
      </c>
      <c r="G604" s="132">
        <f>+C604-(C$7+F604*C$8)</f>
        <v>-3.3748000001651235E-2</v>
      </c>
      <c r="K604" s="43">
        <f>G604</f>
        <v>-3.3748000001651235E-2</v>
      </c>
      <c r="L604" s="132"/>
      <c r="O604" s="132">
        <f ca="1">+C$11+C$12*F604</f>
        <v>-3.7130839051306999E-2</v>
      </c>
      <c r="P604" s="199">
        <f>+D$11+D$12*F604+D$13*F604^2</f>
        <v>-3.2443400747946008E-2</v>
      </c>
      <c r="Q604" s="200">
        <f>+C604-15018.5</f>
        <v>42616.364300000001</v>
      </c>
      <c r="S604" s="132">
        <f>+(P604-G604)^2</f>
        <v>1.7019792127682353E-6</v>
      </c>
      <c r="T604" s="7">
        <v>1</v>
      </c>
      <c r="U604" s="43">
        <f>+T604*S604</f>
        <v>1.7019792127682353E-6</v>
      </c>
      <c r="V604" s="132">
        <f>+G604-P604</f>
        <v>-1.304599253705227E-3</v>
      </c>
    </row>
    <row r="605" spans="1:22" ht="12.95" customHeight="1">
      <c r="A605" s="120" t="s">
        <v>24</v>
      </c>
      <c r="B605" s="121" t="s">
        <v>292</v>
      </c>
      <c r="C605" s="120">
        <v>57670.8753</v>
      </c>
      <c r="D605" s="120">
        <v>1E-4</v>
      </c>
      <c r="E605" s="41">
        <f>+(C605-C$7)/C$8</f>
        <v>51142.897428457865</v>
      </c>
      <c r="F605" s="132">
        <f>ROUND(2*E605,0)/2</f>
        <v>51143</v>
      </c>
      <c r="G605" s="132">
        <f>+C605-(C$7+F605*C$8)</f>
        <v>-3.5012640000786632E-2</v>
      </c>
      <c r="K605" s="43">
        <f>G605</f>
        <v>-3.5012640000786632E-2</v>
      </c>
      <c r="L605" s="132"/>
      <c r="O605" s="132">
        <f ca="1">+C$11+C$12*F605</f>
        <v>-3.7297813363747614E-2</v>
      </c>
      <c r="P605" s="199">
        <f>+D$11+D$12*F605+D$13*F605^2</f>
        <v>-3.2504023591801934E-2</v>
      </c>
      <c r="Q605" s="200">
        <f>+C605-15018.5</f>
        <v>42652.3753</v>
      </c>
      <c r="S605" s="132">
        <f>+(P605-G605)^2</f>
        <v>6.2931562874272837E-6</v>
      </c>
      <c r="T605" s="7">
        <v>1</v>
      </c>
      <c r="U605" s="43">
        <f>+T605*S605</f>
        <v>6.2931562874272837E-6</v>
      </c>
      <c r="V605" s="132">
        <f>+G605-P605</f>
        <v>-2.5086164089846985E-3</v>
      </c>
    </row>
    <row r="606" spans="1:22" ht="12.95" customHeight="1">
      <c r="A606" s="120" t="s">
        <v>24</v>
      </c>
      <c r="B606" s="121" t="s">
        <v>288</v>
      </c>
      <c r="C606" s="120">
        <v>57676.849699999999</v>
      </c>
      <c r="D606" s="120">
        <v>1E-4</v>
      </c>
      <c r="E606" s="41">
        <f>+(C606-C$7)/C$8</f>
        <v>51160.399776791157</v>
      </c>
      <c r="F606" s="132">
        <f>ROUND(2*E606,0)/2</f>
        <v>51160.5</v>
      </c>
      <c r="G606" s="132">
        <f>+C606-(C$7+F606*C$8)</f>
        <v>-3.4211040001537185E-2</v>
      </c>
      <c r="K606" s="43">
        <f>G606</f>
        <v>-3.4211040001537185E-2</v>
      </c>
      <c r="L606" s="132"/>
      <c r="O606" s="132">
        <f ca="1">+C$11+C$12*F606</f>
        <v>-3.7325510524578998E-2</v>
      </c>
      <c r="P606" s="199">
        <f>+D$11+D$12*F606+D$13*F606^2</f>
        <v>-3.2514065631393266E-2</v>
      </c>
      <c r="Q606" s="200">
        <f>+C606-15018.5</f>
        <v>42658.349699999999</v>
      </c>
      <c r="S606" s="132">
        <f>+(P606-G606)^2</f>
        <v>2.8797220129253521E-6</v>
      </c>
      <c r="T606" s="7">
        <v>1</v>
      </c>
      <c r="U606" s="43">
        <f>+T606*S606</f>
        <v>2.8797220129253521E-6</v>
      </c>
      <c r="V606" s="132">
        <f>+G606-P606</f>
        <v>-1.6969743701439194E-3</v>
      </c>
    </row>
    <row r="607" spans="1:22" ht="12.95" customHeight="1">
      <c r="A607" s="216" t="s">
        <v>29</v>
      </c>
      <c r="B607" s="217" t="s">
        <v>292</v>
      </c>
      <c r="C607" s="216">
        <v>57697.843000000001</v>
      </c>
      <c r="D607" s="216">
        <v>1E-4</v>
      </c>
      <c r="E607" s="41">
        <f>+(C607-C$7)/C$8</f>
        <v>51221.900856274515</v>
      </c>
      <c r="F607" s="132">
        <f>ROUND(2*E607,0)/2</f>
        <v>51222</v>
      </c>
      <c r="G607" s="132">
        <f>+C607-(C$7+F607*C$8)</f>
        <v>-3.3842559998447541E-2</v>
      </c>
      <c r="K607" s="43">
        <f>G607</f>
        <v>-3.3842559998447541E-2</v>
      </c>
      <c r="L607" s="132"/>
      <c r="O607" s="132">
        <f ca="1">+C$11+C$12*F607</f>
        <v>-3.7422846261215004E-2</v>
      </c>
      <c r="P607" s="199">
        <f>+D$11+D$12*F607+D$13*F607^2</f>
        <v>-3.2549324893167156E-2</v>
      </c>
      <c r="Q607" s="200">
        <f>+C607-15018.5</f>
        <v>42679.343000000001</v>
      </c>
      <c r="S607" s="132">
        <f>+(P607-G607)^2</f>
        <v>1.6724570375295692E-6</v>
      </c>
      <c r="T607" s="7">
        <v>1</v>
      </c>
      <c r="U607" s="43">
        <f>+T607*S607</f>
        <v>1.6724570375295692E-6</v>
      </c>
      <c r="V607" s="132">
        <f>+G607-P607</f>
        <v>-1.2932351052803853E-3</v>
      </c>
    </row>
    <row r="608" spans="1:22" ht="12.95" customHeight="1">
      <c r="A608" s="216" t="s">
        <v>29</v>
      </c>
      <c r="B608" s="217" t="s">
        <v>288</v>
      </c>
      <c r="C608" s="216">
        <v>57698.013599999998</v>
      </c>
      <c r="D608" s="216">
        <v>2.9999999999999997E-4</v>
      </c>
      <c r="E608" s="41">
        <f>+(C608-C$7)/C$8</f>
        <v>51222.400638784158</v>
      </c>
      <c r="F608" s="132">
        <f>ROUND(2*E608,0)/2</f>
        <v>51222.5</v>
      </c>
      <c r="G608" s="132">
        <f>+C608-(C$7+F608*C$8)</f>
        <v>-3.3916799999133218E-2</v>
      </c>
      <c r="K608" s="43">
        <f>G608</f>
        <v>-3.3916799999133218E-2</v>
      </c>
      <c r="L608" s="132"/>
      <c r="O608" s="132">
        <f ca="1">+C$11+C$12*F608</f>
        <v>-3.7423637608667321E-2</v>
      </c>
      <c r="P608" s="199">
        <f>+D$11+D$12*F608+D$13*F608^2</f>
        <v>-3.2549611353899985E-2</v>
      </c>
      <c r="Q608" s="200">
        <f>+C608-15018.5</f>
        <v>42679.513599999998</v>
      </c>
      <c r="S608" s="132">
        <f>+(P608-G608)^2</f>
        <v>1.8692047916546838E-6</v>
      </c>
      <c r="T608" s="7">
        <v>1</v>
      </c>
      <c r="U608" s="43">
        <f>+T608*S608</f>
        <v>1.8692047916546838E-6</v>
      </c>
      <c r="V608" s="132">
        <f>+G608-P608</f>
        <v>-1.3671886452332332E-3</v>
      </c>
    </row>
    <row r="609" spans="1:22" ht="12.95" customHeight="1">
      <c r="A609" s="120" t="s">
        <v>24</v>
      </c>
      <c r="B609" s="121" t="s">
        <v>288</v>
      </c>
      <c r="C609" s="120">
        <v>57702.792300000001</v>
      </c>
      <c r="D609" s="120">
        <v>1E-4</v>
      </c>
      <c r="E609" s="41">
        <f>+(C609-C$7)/C$8</f>
        <v>51236.400115213648</v>
      </c>
      <c r="F609" s="132">
        <f>ROUND(2*E609,0)/2</f>
        <v>51236.5</v>
      </c>
      <c r="G609" s="132">
        <f>+C609-(C$7+F609*C$8)</f>
        <v>-3.4095519993570633E-2</v>
      </c>
      <c r="K609" s="43">
        <f>G609</f>
        <v>-3.4095519993570633E-2</v>
      </c>
      <c r="L609" s="132"/>
      <c r="O609" s="132">
        <f ca="1">+C$11+C$12*F609</f>
        <v>-3.744579533733243E-2</v>
      </c>
      <c r="P609" s="199">
        <f>+D$11+D$12*F609+D$13*F609^2</f>
        <v>-3.2557630945186988E-2</v>
      </c>
      <c r="Q609" s="200">
        <f>+C609-15018.5</f>
        <v>42684.292300000001</v>
      </c>
      <c r="S609" s="132">
        <f>+(P609-G609)^2</f>
        <v>2.3651027251383532E-6</v>
      </c>
      <c r="T609" s="7">
        <v>1</v>
      </c>
      <c r="U609" s="43">
        <f>+T609*S609</f>
        <v>2.3651027251383532E-6</v>
      </c>
      <c r="V609" s="132">
        <f>+G609-P609</f>
        <v>-1.5378890483836449E-3</v>
      </c>
    </row>
    <row r="610" spans="1:22" ht="12.95" customHeight="1">
      <c r="A610" s="120" t="s">
        <v>24</v>
      </c>
      <c r="B610" s="121" t="s">
        <v>288</v>
      </c>
      <c r="C610" s="120">
        <v>57728.734600000003</v>
      </c>
      <c r="D610" s="120">
        <v>1E-4</v>
      </c>
      <c r="E610" s="41">
        <f>+(C610-C$7)/C$8</f>
        <v>51312.39957476889</v>
      </c>
      <c r="F610" s="132">
        <f>ROUND(2*E610,0)/2</f>
        <v>51312.5</v>
      </c>
      <c r="G610" s="132">
        <f>+C610-(C$7+F610*C$8)</f>
        <v>-3.4279999992577359E-2</v>
      </c>
      <c r="K610" s="43">
        <f>G610</f>
        <v>-3.4279999992577359E-2</v>
      </c>
      <c r="L610" s="132"/>
      <c r="O610" s="132">
        <f ca="1">+C$11+C$12*F610</f>
        <v>-3.7566080150085862E-2</v>
      </c>
      <c r="P610" s="199">
        <f>+D$11+D$12*F610+D$13*F610^2</f>
        <v>-3.2601121755287621E-2</v>
      </c>
      <c r="Q610" s="200">
        <f>+C610-15018.5</f>
        <v>42710.234600000003</v>
      </c>
      <c r="S610" s="132">
        <f>+(P610-G610)^2</f>
        <v>2.8186321356450984E-6</v>
      </c>
      <c r="T610" s="7">
        <v>1</v>
      </c>
      <c r="U610" s="43">
        <f>+T610*S610</f>
        <v>2.8186321356450984E-6</v>
      </c>
      <c r="V610" s="132">
        <f>+G610-P610</f>
        <v>-1.6788782372897382E-3</v>
      </c>
    </row>
    <row r="611" spans="1:22" ht="12.95" customHeight="1">
      <c r="A611" s="120" t="s">
        <v>24</v>
      </c>
      <c r="B611" s="121" t="s">
        <v>292</v>
      </c>
      <c r="C611" s="120">
        <v>57731.633999999998</v>
      </c>
      <c r="D611" s="120">
        <v>2.0000000000000001E-4</v>
      </c>
      <c r="E611" s="41">
        <f>+(C611-C$7)/C$8</f>
        <v>51320.893533786941</v>
      </c>
      <c r="F611" s="132">
        <f>ROUND(2*E611,0)/2</f>
        <v>51321</v>
      </c>
      <c r="G611" s="132">
        <f>+C611-(C$7+F611*C$8)</f>
        <v>-3.6342079998576082E-2</v>
      </c>
      <c r="K611" s="43">
        <f>G611</f>
        <v>-3.6342079998576082E-2</v>
      </c>
      <c r="L611" s="132"/>
      <c r="O611" s="132">
        <f ca="1">+C$11+C$12*F611</f>
        <v>-3.7579533056775388E-2</v>
      </c>
      <c r="P611" s="199">
        <f>+D$11+D$12*F611+D$13*F611^2</f>
        <v>-3.2605981226753386E-2</v>
      </c>
      <c r="Q611" s="200">
        <f>+C611-15018.5</f>
        <v>42713.133999999998</v>
      </c>
      <c r="S611" s="132">
        <f>+(P611-G611)^2</f>
        <v>1.3958434032815059E-5</v>
      </c>
      <c r="T611" s="7">
        <v>1</v>
      </c>
      <c r="U611" s="43">
        <f>+T611*S611</f>
        <v>1.3958434032815059E-5</v>
      </c>
      <c r="V611" s="132">
        <f>+G611-P611</f>
        <v>-3.7360987718226962E-3</v>
      </c>
    </row>
    <row r="612" spans="1:22" ht="12.95" customHeight="1">
      <c r="A612" s="120" t="s">
        <v>24</v>
      </c>
      <c r="B612" s="121" t="s">
        <v>292</v>
      </c>
      <c r="C612" s="120">
        <v>57731.636200000001</v>
      </c>
      <c r="D612" s="120">
        <v>1E-4</v>
      </c>
      <c r="E612" s="41">
        <f>+(C612-C$7)/C$8</f>
        <v>51320.899978813446</v>
      </c>
      <c r="F612" s="132">
        <f>ROUND(2*E612,0)/2</f>
        <v>51321</v>
      </c>
      <c r="G612" s="132">
        <f>+C612-(C$7+F612*C$8)</f>
        <v>-3.4142079995945096E-2</v>
      </c>
      <c r="K612" s="43">
        <f>G612</f>
        <v>-3.4142079995945096E-2</v>
      </c>
      <c r="L612" s="132"/>
      <c r="O612" s="132">
        <f ca="1">+C$11+C$12*F612</f>
        <v>-3.7579533056775388E-2</v>
      </c>
      <c r="P612" s="199">
        <f>+D$11+D$12*F612+D$13*F612^2</f>
        <v>-3.2605981226753386E-2</v>
      </c>
      <c r="Q612" s="200">
        <f>+C612-15018.5</f>
        <v>42713.136200000001</v>
      </c>
      <c r="S612" s="132">
        <f>+(P612-G612)^2</f>
        <v>2.3595994287122864E-6</v>
      </c>
      <c r="T612" s="7">
        <v>1</v>
      </c>
      <c r="U612" s="43">
        <f>+T612*S612</f>
        <v>2.3595994287122864E-6</v>
      </c>
      <c r="V612" s="132">
        <f>+G612-P612</f>
        <v>-1.53609876919171E-3</v>
      </c>
    </row>
    <row r="613" spans="1:22" ht="12.95" customHeight="1">
      <c r="A613" s="209" t="s">
        <v>1442</v>
      </c>
      <c r="B613" s="94"/>
      <c r="C613" s="36">
        <v>57737.609499999999</v>
      </c>
      <c r="D613" s="36">
        <v>2.0000000000000001E-4</v>
      </c>
      <c r="E613" s="41">
        <f>+(C613-C$7)/C$8</f>
        <v>51338.399104633485</v>
      </c>
      <c r="F613" s="132">
        <f>ROUND(2*E613,0)/2</f>
        <v>51338.5</v>
      </c>
      <c r="G613" s="132">
        <f>+C613-(C$7+F613*C$8)</f>
        <v>-3.4440479998011142E-2</v>
      </c>
      <c r="K613" s="43">
        <f>G613</f>
        <v>-3.4440479998011142E-2</v>
      </c>
      <c r="L613" s="132"/>
      <c r="O613" s="132">
        <f ca="1">+C$11+C$12*F613</f>
        <v>-3.7607230217606771E-2</v>
      </c>
      <c r="P613" s="199">
        <f>+D$11+D$12*F613+D$13*F613^2</f>
        <v>-3.2615983086461756E-2</v>
      </c>
      <c r="Q613" s="200">
        <f>+C613-15018.5</f>
        <v>42719.109499999999</v>
      </c>
      <c r="S613" s="132">
        <f>+(P613-G613)^2</f>
        <v>3.3287889802532498E-6</v>
      </c>
      <c r="T613" s="7">
        <v>1</v>
      </c>
      <c r="U613" s="43">
        <f>+T613*S613</f>
        <v>3.3287889802532498E-6</v>
      </c>
      <c r="V613" s="132">
        <f>+G613-P613</f>
        <v>-1.8244969115493864E-3</v>
      </c>
    </row>
    <row r="614" spans="1:22" ht="12.95" customHeight="1">
      <c r="A614" s="122" t="s">
        <v>27</v>
      </c>
      <c r="B614" s="123" t="s">
        <v>288</v>
      </c>
      <c r="C614" s="122">
        <v>57807.584600000002</v>
      </c>
      <c r="D614" s="122">
        <v>1E-4</v>
      </c>
      <c r="E614" s="41">
        <f>+(C614-C$7)/C$8</f>
        <v>51543.395183713736</v>
      </c>
      <c r="F614" s="132">
        <f>ROUND(2*E614,0)/2</f>
        <v>51543.5</v>
      </c>
      <c r="G614" s="132">
        <f>+C614-(C$7+F614*C$8)</f>
        <v>-3.5778879995632451E-2</v>
      </c>
      <c r="K614" s="43">
        <f>G614</f>
        <v>-3.5778879995632451E-2</v>
      </c>
      <c r="L614" s="132"/>
      <c r="O614" s="132">
        <f ca="1">+C$11+C$12*F614</f>
        <v>-3.7931682673060116E-2</v>
      </c>
      <c r="P614" s="199">
        <f>+D$11+D$12*F614+D$13*F614^2</f>
        <v>-3.2732853554616873E-2</v>
      </c>
      <c r="Q614" s="200">
        <f>+C614-15018.5</f>
        <v>42789.084600000002</v>
      </c>
      <c r="S614" s="132">
        <f>+(P614-G614)^2</f>
        <v>9.278277079366031E-6</v>
      </c>
      <c r="T614" s="7">
        <v>1</v>
      </c>
      <c r="U614" s="43">
        <f>+T614*S614</f>
        <v>9.278277079366031E-6</v>
      </c>
      <c r="V614" s="132">
        <f>+G614-P614</f>
        <v>-3.0460264410155785E-3</v>
      </c>
    </row>
    <row r="615" spans="1:22" ht="12.95" customHeight="1">
      <c r="A615" s="122" t="s">
        <v>28</v>
      </c>
      <c r="B615" s="123" t="s">
        <v>292</v>
      </c>
      <c r="C615" s="122">
        <v>58009.833400000003</v>
      </c>
      <c r="D615" s="122">
        <v>1E-4</v>
      </c>
      <c r="E615" s="41">
        <f>+(C615-C$7)/C$8</f>
        <v>52135.89467279891</v>
      </c>
      <c r="F615" s="132">
        <f>ROUND(2*E615,0)/2</f>
        <v>52136</v>
      </c>
      <c r="G615" s="132">
        <f>+C615-(C$7+F615*C$8)</f>
        <v>-3.5953279992099851E-2</v>
      </c>
      <c r="K615" s="43">
        <f>G615</f>
        <v>-3.5953279992099851E-2</v>
      </c>
      <c r="L615" s="132"/>
      <c r="O615" s="132">
        <f ca="1">+C$11+C$12*F615</f>
        <v>-3.88694294040655E-2</v>
      </c>
      <c r="P615" s="199">
        <f>+D$11+D$12*F615+D$13*F615^2</f>
        <v>-3.3067590240977315E-2</v>
      </c>
      <c r="Q615" s="200">
        <f>+C615-15018.5</f>
        <v>42991.333400000003</v>
      </c>
      <c r="S615" s="132">
        <f>+(P615-G615)^2</f>
        <v>8.3272053397336437E-6</v>
      </c>
      <c r="T615" s="7">
        <v>1</v>
      </c>
      <c r="U615" s="43">
        <f>+T615*S615</f>
        <v>8.3272053397336437E-6</v>
      </c>
      <c r="V615" s="132">
        <f>+G615-P615</f>
        <v>-2.885689751122536E-3</v>
      </c>
    </row>
    <row r="616" spans="1:22" ht="12.95" customHeight="1">
      <c r="A616" s="122" t="s">
        <v>28</v>
      </c>
      <c r="B616" s="123" t="s">
        <v>292</v>
      </c>
      <c r="C616" s="122">
        <v>58025.876400000001</v>
      </c>
      <c r="D616" s="122">
        <v>1E-4</v>
      </c>
      <c r="E616" s="41">
        <f>+(C616-C$7)/C$8</f>
        <v>52182.893563785619</v>
      </c>
      <c r="F616" s="132">
        <f>ROUND(2*E616,0)/2</f>
        <v>52183</v>
      </c>
      <c r="G616" s="132">
        <f>+C616-(C$7+F616*C$8)</f>
        <v>-3.6331839997728821E-2</v>
      </c>
      <c r="K616" s="43">
        <f>G616</f>
        <v>-3.6331839997728821E-2</v>
      </c>
      <c r="L616" s="132"/>
      <c r="O616" s="132">
        <f ca="1">+C$11+C$12*F616</f>
        <v>-3.894381606458408E-2</v>
      </c>
      <c r="P616" s="199">
        <f>+D$11+D$12*F616+D$13*F616^2</f>
        <v>-3.3093949346338442E-2</v>
      </c>
      <c r="Q616" s="200">
        <f>+C616-15018.5</f>
        <v>43007.376400000001</v>
      </c>
      <c r="S616" s="132">
        <f>+(P616-G616)^2</f>
        <v>1.0483935870361216E-5</v>
      </c>
      <c r="T616" s="7">
        <v>1</v>
      </c>
      <c r="U616" s="43">
        <f>+T616*S616</f>
        <v>1.0483935870361216E-5</v>
      </c>
      <c r="V616" s="132">
        <f>+G616-P616</f>
        <v>-3.2378906513903793E-3</v>
      </c>
    </row>
    <row r="617" spans="1:22" ht="12.95" customHeight="1">
      <c r="A617" s="122" t="s">
        <v>28</v>
      </c>
      <c r="B617" s="123" t="s">
        <v>288</v>
      </c>
      <c r="C617" s="122">
        <v>58057.791799999999</v>
      </c>
      <c r="D617" s="122">
        <v>2.0000000000000001E-4</v>
      </c>
      <c r="E617" s="41">
        <f>+(C617-C$7)/C$8</f>
        <v>52276.391563249388</v>
      </c>
      <c r="F617" s="132">
        <f>ROUND(2*E617,0)/2</f>
        <v>52276.5</v>
      </c>
      <c r="G617" s="132">
        <f>+C617-(C$7+F617*C$8)</f>
        <v>-3.7014719993749168E-2</v>
      </c>
      <c r="K617" s="43">
        <f>G617</f>
        <v>-3.7014719993749168E-2</v>
      </c>
      <c r="L617" s="132"/>
      <c r="O617" s="132">
        <f ca="1">+C$11+C$12*F617</f>
        <v>-3.9091798038168896E-2</v>
      </c>
      <c r="P617" s="199">
        <f>+D$11+D$12*F617+D$13*F617^2</f>
        <v>-3.3146302416635721E-2</v>
      </c>
      <c r="Q617" s="200">
        <f>+C617-15018.5</f>
        <v>43039.291799999999</v>
      </c>
      <c r="S617" s="132">
        <f>+(P617-G617)^2</f>
        <v>1.4964654550920266E-5</v>
      </c>
      <c r="T617" s="7">
        <v>1</v>
      </c>
      <c r="U617" s="43">
        <f>+T617*S617</f>
        <v>1.4964654550920266E-5</v>
      </c>
      <c r="V617" s="132">
        <f>+G617-P617</f>
        <v>-3.8684175771134463E-3</v>
      </c>
    </row>
    <row r="618" spans="1:22" ht="12.95" customHeight="1">
      <c r="A618" s="122" t="s">
        <v>28</v>
      </c>
      <c r="B618" s="123" t="s">
        <v>292</v>
      </c>
      <c r="C618" s="122">
        <v>58066.8387</v>
      </c>
      <c r="D618" s="122">
        <v>1E-4</v>
      </c>
      <c r="E618" s="41">
        <f>+(C618-C$7)/C$8</f>
        <v>52302.894977004151</v>
      </c>
      <c r="F618" s="132">
        <f>ROUND(2*E618,0)/2</f>
        <v>52303</v>
      </c>
      <c r="G618" s="132">
        <f>+C618-(C$7+F618*C$8)</f>
        <v>-3.5849439998855814E-2</v>
      </c>
      <c r="K618" s="43">
        <f>G618</f>
        <v>-3.5849439998855814E-2</v>
      </c>
      <c r="L618" s="132"/>
      <c r="O618" s="132">
        <f ca="1">+C$11+C$12*F618</f>
        <v>-3.9133739453142122E-2</v>
      </c>
      <c r="P618" s="199">
        <f>+D$11+D$12*F618+D$13*F618^2</f>
        <v>-3.3161119943448593E-2</v>
      </c>
      <c r="Q618" s="200">
        <f>+C618-15018.5</f>
        <v>43048.3387</v>
      </c>
      <c r="S618" s="132">
        <f>+(P618-G618)^2</f>
        <v>7.2270647203046859E-6</v>
      </c>
      <c r="T618" s="7">
        <v>1</v>
      </c>
      <c r="U618" s="43">
        <f>+T618*S618</f>
        <v>7.2270647203046859E-6</v>
      </c>
      <c r="V618" s="132">
        <f>+G618-P618</f>
        <v>-2.6883200554072215E-3</v>
      </c>
    </row>
    <row r="619" spans="1:22" ht="12.95" customHeight="1">
      <c r="A619" s="120" t="s">
        <v>31</v>
      </c>
      <c r="B619" s="121" t="s">
        <v>288</v>
      </c>
      <c r="C619" s="229">
        <v>58067.008199999997</v>
      </c>
      <c r="D619" s="120" t="s">
        <v>445</v>
      </c>
      <c r="E619" s="41">
        <f>+(C619-C$7)/C$8</f>
        <v>52303.391537000542</v>
      </c>
      <c r="F619" s="132">
        <f>ROUND(2*E619,0)/2</f>
        <v>52303.5</v>
      </c>
      <c r="G619" s="132">
        <f>+C619-(C$7+F619*C$8)</f>
        <v>-3.7023680000856984E-2</v>
      </c>
      <c r="K619" s="43">
        <f>G619</f>
        <v>-3.7023680000856984E-2</v>
      </c>
      <c r="L619" s="132"/>
      <c r="O619" s="132">
        <f ca="1">+C$11+C$12*F619</f>
        <v>-3.9134530800594453E-2</v>
      </c>
      <c r="P619" s="199">
        <f>+D$11+D$12*F619+D$13*F619^2</f>
        <v>-3.3161399432359032E-2</v>
      </c>
      <c r="Q619" s="200">
        <f>+C619-15018.5</f>
        <v>43048.508199999997</v>
      </c>
      <c r="S619" s="132">
        <f>+(P619-G619)^2</f>
        <v>1.491721118979687E-5</v>
      </c>
      <c r="T619" s="7">
        <v>1</v>
      </c>
      <c r="U619" s="43">
        <f>+T619*S619</f>
        <v>1.491721118979687E-5</v>
      </c>
      <c r="V619" s="132">
        <f>+G619-P619</f>
        <v>-3.8622805684979528E-3</v>
      </c>
    </row>
    <row r="620" spans="1:22" ht="12.95" customHeight="1">
      <c r="A620" s="122" t="s">
        <v>28</v>
      </c>
      <c r="B620" s="123" t="s">
        <v>292</v>
      </c>
      <c r="C620" s="122">
        <v>58086.635999999999</v>
      </c>
      <c r="D620" s="122">
        <v>1E-4</v>
      </c>
      <c r="E620" s="41">
        <f>+(C620-C$7)/C$8</f>
        <v>52360.892305716436</v>
      </c>
      <c r="F620" s="132">
        <f>ROUND(2*E620,0)/2</f>
        <v>52361</v>
      </c>
      <c r="G620" s="132">
        <f>+C620-(C$7+F620*C$8)</f>
        <v>-3.6761280003702268E-2</v>
      </c>
      <c r="K620" s="43">
        <f>G620</f>
        <v>-3.6761280003702268E-2</v>
      </c>
      <c r="L620" s="132"/>
      <c r="O620" s="132">
        <f ca="1">+C$11+C$12*F620</f>
        <v>-3.9225535757611854E-2</v>
      </c>
      <c r="P620" s="199">
        <f>+D$11+D$12*F620+D$13*F620^2</f>
        <v>-3.3193519148245781E-2</v>
      </c>
      <c r="Q620" s="200">
        <f>+C620-15018.5</f>
        <v>43068.135999999999</v>
      </c>
      <c r="S620" s="132">
        <f>+(P620-G620)^2</f>
        <v>1.27289175217276E-5</v>
      </c>
      <c r="T620" s="7">
        <v>1</v>
      </c>
      <c r="U620" s="43">
        <f>+T620*S620</f>
        <v>1.27289175217276E-5</v>
      </c>
      <c r="V620" s="132">
        <f>+G620-P620</f>
        <v>-3.5677608554564866E-3</v>
      </c>
    </row>
    <row r="621" spans="1:22" ht="12.95" customHeight="1">
      <c r="A621" s="122" t="s">
        <v>28</v>
      </c>
      <c r="B621" s="123" t="s">
        <v>288</v>
      </c>
      <c r="C621" s="122">
        <v>58132.5461</v>
      </c>
      <c r="D621" s="122">
        <v>1E-4</v>
      </c>
      <c r="E621" s="41">
        <f>+(C621-C$7)/C$8</f>
        <v>52495.388583537861</v>
      </c>
      <c r="F621" s="132">
        <f>ROUND(2*E621,0)/2</f>
        <v>52495.5</v>
      </c>
      <c r="G621" s="132">
        <f>+C621-(C$7+F621*C$8)</f>
        <v>-3.8031839998438954E-2</v>
      </c>
      <c r="K621" s="43">
        <f>G621</f>
        <v>-3.8031839998438954E-2</v>
      </c>
      <c r="L621" s="132"/>
      <c r="O621" s="132">
        <f ca="1">+C$11+C$12*F621</f>
        <v>-3.9438408222287336E-2</v>
      </c>
      <c r="P621" s="199">
        <f>+D$11+D$12*F621+D$13*F621^2</f>
        <v>-3.3268484803426125E-2</v>
      </c>
      <c r="Q621" s="200">
        <f>+C621-15018.5</f>
        <v>43114.0461</v>
      </c>
      <c r="S621" s="132">
        <f>+(P621-G621)^2</f>
        <v>2.2689552713855708E-5</v>
      </c>
      <c r="T621" s="7">
        <v>1</v>
      </c>
      <c r="U621" s="43">
        <f>+T621*S621</f>
        <v>2.2689552713855708E-5</v>
      </c>
      <c r="V621" s="132">
        <f>+G621-P621</f>
        <v>-4.7633551950128292E-3</v>
      </c>
    </row>
    <row r="622" spans="1:22" ht="12.95" customHeight="1">
      <c r="A622" s="230" t="s">
        <v>1446</v>
      </c>
      <c r="B622" s="94"/>
      <c r="C622" s="36">
        <v>58395.894800000002</v>
      </c>
      <c r="D622" s="36">
        <v>2.9999999999999997E-4</v>
      </c>
      <c r="E622" s="41">
        <f>+(C622-C$7)/C$8</f>
        <v>53266.883742971419</v>
      </c>
      <c r="F622" s="132">
        <f>ROUND(2*E622,0)/2</f>
        <v>53267</v>
      </c>
      <c r="G622" s="132">
        <f>+C622-(C$7+F622*C$8)</f>
        <v>-3.9684159994067159E-2</v>
      </c>
      <c r="K622" s="43">
        <f>G622</f>
        <v>-3.9684159994067159E-2</v>
      </c>
      <c r="L622" s="132"/>
      <c r="O622" s="132">
        <f ca="1">+C$11+C$12*F622</f>
        <v>-4.0659457341225155E-2</v>
      </c>
      <c r="P622" s="199">
        <f>+D$11+D$12*F622+D$13*F622^2</f>
        <v>-3.3693984251731174E-2</v>
      </c>
      <c r="Q622" s="200">
        <f>+C622-15018.5</f>
        <v>43377.394800000002</v>
      </c>
      <c r="S622" s="132">
        <f>+(P622-G622)^2</f>
        <v>3.5882205424070468E-5</v>
      </c>
      <c r="T622" s="7">
        <v>1</v>
      </c>
      <c r="U622" s="43">
        <f>+T622*S622</f>
        <v>3.5882205424070468E-5</v>
      </c>
      <c r="V622" s="132">
        <f>+G622-P622</f>
        <v>-5.9901757423359847E-3</v>
      </c>
    </row>
    <row r="623" spans="1:22" ht="12.95" customHeight="1">
      <c r="A623" s="124" t="s">
        <v>1453</v>
      </c>
      <c r="B623" s="125" t="s">
        <v>292</v>
      </c>
      <c r="C623" s="254">
        <v>58395.894800000002</v>
      </c>
      <c r="D623" s="126">
        <v>2.9999999999999997E-4</v>
      </c>
      <c r="E623" s="41">
        <f>+(C623-C$7)/C$8</f>
        <v>53266.883742971419</v>
      </c>
      <c r="F623" s="132">
        <f>ROUND(2*E623,0)/2</f>
        <v>53267</v>
      </c>
      <c r="G623" s="132">
        <f>+C623-(C$7+F623*C$8)</f>
        <v>-3.9684159994067159E-2</v>
      </c>
      <c r="K623" s="43">
        <f>G623</f>
        <v>-3.9684159994067159E-2</v>
      </c>
      <c r="L623" s="132"/>
      <c r="O623" s="132">
        <f ca="1">+C$11+C$12*F623</f>
        <v>-4.0659457341225155E-2</v>
      </c>
      <c r="P623" s="199">
        <f>+D$11+D$12*F623+D$13*F623^2</f>
        <v>-3.3693984251731174E-2</v>
      </c>
      <c r="Q623" s="200">
        <f>+C623-15018.5</f>
        <v>43377.394800000002</v>
      </c>
      <c r="S623" s="132">
        <f>+(P623-G623)^2</f>
        <v>3.5882205424070468E-5</v>
      </c>
      <c r="T623" s="7">
        <v>1</v>
      </c>
      <c r="U623" s="43">
        <f>+T623*S623</f>
        <v>3.5882205424070468E-5</v>
      </c>
      <c r="V623" s="132">
        <f>+G623-P623</f>
        <v>-5.9901757423359847E-3</v>
      </c>
    </row>
    <row r="624" spans="1:22" ht="12.95" customHeight="1">
      <c r="A624" s="216" t="s">
        <v>29</v>
      </c>
      <c r="B624" s="217" t="s">
        <v>292</v>
      </c>
      <c r="C624" s="216">
        <v>58406.817900000002</v>
      </c>
      <c r="D624" s="216">
        <v>1E-4</v>
      </c>
      <c r="E624" s="41">
        <f>+(C624-C$7)/C$8</f>
        <v>53298.883592509344</v>
      </c>
      <c r="F624" s="132">
        <f>ROUND(2*E624,0)/2</f>
        <v>53299</v>
      </c>
      <c r="G624" s="132">
        <f>+C624-(C$7+F624*C$8)</f>
        <v>-3.9735519996611401E-2</v>
      </c>
      <c r="K624" s="43">
        <f>G624</f>
        <v>-3.9735519996611401E-2</v>
      </c>
      <c r="L624" s="132"/>
      <c r="O624" s="132">
        <f ca="1">+C$11+C$12*F624</f>
        <v>-4.0710103578173965E-2</v>
      </c>
      <c r="P624" s="199">
        <f>+D$11+D$12*F624+D$13*F624^2</f>
        <v>-3.3711467137604298E-2</v>
      </c>
      <c r="Q624" s="200">
        <f>+C624-15018.5</f>
        <v>43388.317900000002</v>
      </c>
      <c r="S624" s="132">
        <f>+(P624-G624)^2</f>
        <v>3.6289212848111658E-5</v>
      </c>
      <c r="T624" s="7">
        <v>1</v>
      </c>
      <c r="U624" s="43">
        <f>+T624*S624</f>
        <v>3.6289212848111658E-5</v>
      </c>
      <c r="V624" s="132">
        <f>+G624-P624</f>
        <v>-6.0240528590071035E-3</v>
      </c>
    </row>
    <row r="625" spans="1:22" ht="12.95" customHeight="1">
      <c r="A625" s="216" t="s">
        <v>29</v>
      </c>
      <c r="B625" s="217" t="s">
        <v>288</v>
      </c>
      <c r="C625" s="216">
        <v>58425.762300000002</v>
      </c>
      <c r="D625" s="216">
        <v>1E-4</v>
      </c>
      <c r="E625" s="41">
        <f>+(C625-C$7)/C$8</f>
        <v>53354.382301629128</v>
      </c>
      <c r="F625" s="132">
        <f>ROUND(2*E625,0)/2</f>
        <v>53354.5</v>
      </c>
      <c r="G625" s="132">
        <f>+C625-(C$7+F625*C$8)</f>
        <v>-4.0176159993279725E-2</v>
      </c>
      <c r="K625" s="43">
        <f>G625</f>
        <v>-4.0176159993279725E-2</v>
      </c>
      <c r="L625" s="132"/>
      <c r="O625" s="132">
        <f ca="1">+C$11+C$12*F625</f>
        <v>-4.0797943145382071E-2</v>
      </c>
      <c r="P625" s="199">
        <f>+D$11+D$12*F625+D$13*F625^2</f>
        <v>-3.3741757697797484E-2</v>
      </c>
      <c r="Q625" s="200">
        <f>+C625-15018.5</f>
        <v>43407.262300000002</v>
      </c>
      <c r="S625" s="132">
        <f>+(P625-G625)^2</f>
        <v>4.1401532900107138E-5</v>
      </c>
      <c r="T625" s="7">
        <v>1</v>
      </c>
      <c r="U625" s="43">
        <f>+T625*S625</f>
        <v>4.1401532900107138E-5</v>
      </c>
      <c r="V625" s="132">
        <f>+G625-P625</f>
        <v>-6.4344022954822416E-3</v>
      </c>
    </row>
    <row r="626" spans="1:22" ht="12.95" customHeight="1">
      <c r="A626" s="216" t="s">
        <v>29</v>
      </c>
      <c r="B626" s="217" t="s">
        <v>288</v>
      </c>
      <c r="C626" s="216">
        <v>58488.570899999999</v>
      </c>
      <c r="D626" s="216">
        <v>1E-4</v>
      </c>
      <c r="E626" s="41">
        <f>+(C626-C$7)/C$8</f>
        <v>53538.383706879264</v>
      </c>
      <c r="F626" s="132">
        <f>ROUND(2*E626,0)/2</f>
        <v>53538.5</v>
      </c>
      <c r="G626" s="132">
        <f>+C626-(C$7+F626*C$8)</f>
        <v>-3.9696479994745459E-2</v>
      </c>
      <c r="K626" s="43">
        <f>G626</f>
        <v>-3.9696479994745459E-2</v>
      </c>
      <c r="L626" s="132"/>
      <c r="O626" s="132">
        <f ca="1">+C$11+C$12*F626</f>
        <v>-4.1089159007837744E-2</v>
      </c>
      <c r="P626" s="199">
        <f>+D$11+D$12*F626+D$13*F626^2</f>
        <v>-3.3841896242900654E-2</v>
      </c>
      <c r="Q626" s="200">
        <f>+C626-15018.5</f>
        <v>43470.070899999999</v>
      </c>
      <c r="S626" s="132">
        <f>+(P626-G626)^2</f>
        <v>3.4276150907365192E-5</v>
      </c>
      <c r="T626" s="7">
        <v>1</v>
      </c>
      <c r="U626" s="43">
        <f>+T626*S626</f>
        <v>3.4276150907365192E-5</v>
      </c>
      <c r="V626" s="132">
        <f>+G626-P626</f>
        <v>-5.8545837518448052E-3</v>
      </c>
    </row>
    <row r="627" spans="1:22" ht="12.95" customHeight="1">
      <c r="A627" s="126" t="s">
        <v>1454</v>
      </c>
      <c r="B627" s="125" t="s">
        <v>288</v>
      </c>
      <c r="C627" s="254">
        <v>58740.824200000003</v>
      </c>
      <c r="D627" s="126">
        <v>1E-4</v>
      </c>
      <c r="E627" s="41">
        <f>+(C627-C$7)/C$8</f>
        <v>54277.374254017494</v>
      </c>
      <c r="F627" s="132">
        <f>ROUND(2*E627,0)/2</f>
        <v>54277.5</v>
      </c>
      <c r="G627" s="132">
        <f>+C627-(C$7+F627*C$8)</f>
        <v>-4.2923199995129835E-2</v>
      </c>
      <c r="K627" s="43">
        <f>G627</f>
        <v>-4.2923199995129835E-2</v>
      </c>
      <c r="L627" s="132"/>
      <c r="O627" s="132">
        <f ca="1">+C$11+C$12*F627</f>
        <v>-4.2258770542374424E-2</v>
      </c>
      <c r="P627" s="199">
        <f>+D$11+D$12*F627+D$13*F627^2</f>
        <v>-3.4239683987348959E-2</v>
      </c>
      <c r="Q627" s="200">
        <f>+C627-15018.5</f>
        <v>43722.324200000003</v>
      </c>
      <c r="S627" s="132">
        <f>+(P627-G627)^2</f>
        <v>7.540345025738671E-5</v>
      </c>
      <c r="T627" s="7">
        <v>1</v>
      </c>
      <c r="U627" s="43">
        <f>+T627*S627</f>
        <v>7.540345025738671E-5</v>
      </c>
      <c r="V627" s="132">
        <f>+G627-P627</f>
        <v>-8.6835160077808754E-3</v>
      </c>
    </row>
    <row r="628" spans="1:22" ht="12.95" customHeight="1">
      <c r="A628" s="126" t="s">
        <v>1454</v>
      </c>
      <c r="B628" s="125" t="s">
        <v>292</v>
      </c>
      <c r="C628" s="254">
        <v>58748.8459</v>
      </c>
      <c r="D628" s="126">
        <v>1E-4</v>
      </c>
      <c r="E628" s="41">
        <f>+(C628-C$7)/C$8</f>
        <v>54300.874285422346</v>
      </c>
      <c r="F628" s="132">
        <f>ROUND(2*E628,0)/2</f>
        <v>54301</v>
      </c>
      <c r="G628" s="132">
        <f>+C628-(C$7+F628*C$8)</f>
        <v>-4.2912479999358766E-2</v>
      </c>
      <c r="K628" s="43">
        <f>G628</f>
        <v>-4.2912479999358766E-2</v>
      </c>
      <c r="L628" s="132"/>
      <c r="O628" s="132">
        <f ca="1">+C$11+C$12*F628</f>
        <v>-4.2295963872633707E-2</v>
      </c>
      <c r="P628" s="199">
        <f>+D$11+D$12*F628+D$13*F628^2</f>
        <v>-3.4252217964432605E-2</v>
      </c>
      <c r="Q628" s="200">
        <f>+C628-15018.5</f>
        <v>43730.3459</v>
      </c>
      <c r="S628" s="132">
        <f>+(P628-G628)^2</f>
        <v>7.5000138513583409E-5</v>
      </c>
      <c r="T628" s="7">
        <v>1</v>
      </c>
      <c r="U628" s="43">
        <f>+T628*S628</f>
        <v>7.5000138513583409E-5</v>
      </c>
      <c r="V628" s="132">
        <f>+G628-P628</f>
        <v>-8.6602620349261611E-3</v>
      </c>
    </row>
    <row r="629" spans="1:22" ht="12.95" customHeight="1">
      <c r="A629" s="126" t="s">
        <v>1454</v>
      </c>
      <c r="B629" s="125" t="s">
        <v>292</v>
      </c>
      <c r="C629" s="254">
        <v>58762.840300000003</v>
      </c>
      <c r="D629" s="126">
        <v>1E-4</v>
      </c>
      <c r="E629" s="41">
        <f>+(C629-C$7)/C$8</f>
        <v>54341.871684912752</v>
      </c>
      <c r="F629" s="132">
        <f>ROUND(2*E629,0)/2</f>
        <v>54342</v>
      </c>
      <c r="G629" s="132">
        <f>+C629-(C$7+F629*C$8)</f>
        <v>-4.3800159990496468E-2</v>
      </c>
      <c r="K629" s="43">
        <f>G629</f>
        <v>-4.3800159990496468E-2</v>
      </c>
      <c r="L629" s="132"/>
      <c r="O629" s="132">
        <f ca="1">+C$11+C$12*F629</f>
        <v>-4.2360854363724373E-2</v>
      </c>
      <c r="P629" s="199">
        <f>+D$11+D$12*F629+D$13*F629^2</f>
        <v>-3.4274068698748453E-2</v>
      </c>
      <c r="Q629" s="200">
        <f>+C629-15018.5</f>
        <v>43744.340300000003</v>
      </c>
      <c r="S629" s="132">
        <f>+(P629-G629)^2</f>
        <v>9.074641529871736E-5</v>
      </c>
      <c r="T629" s="7">
        <v>1</v>
      </c>
      <c r="U629" s="43">
        <f>+T629*S629</f>
        <v>9.074641529871736E-5</v>
      </c>
      <c r="V629" s="132">
        <f>+G629-P629</f>
        <v>-9.5260912917480151E-3</v>
      </c>
    </row>
    <row r="630" spans="1:22" ht="12.95" customHeight="1">
      <c r="A630" s="230" t="s">
        <v>1450</v>
      </c>
      <c r="B630" s="94"/>
      <c r="C630" s="36">
        <v>58783.833599999998</v>
      </c>
      <c r="D630" s="36">
        <v>2.0000000000000001E-4</v>
      </c>
      <c r="E630" s="41">
        <f>+(C630-C$7)/C$8</f>
        <v>54403.372764396081</v>
      </c>
      <c r="F630" s="132">
        <f>ROUND(2*E630,0)/2</f>
        <v>54403.5</v>
      </c>
      <c r="G630" s="132">
        <f>+C630-(C$7+F630*C$8)</f>
        <v>-4.3431679994682781E-2</v>
      </c>
      <c r="K630" s="43">
        <f>G630</f>
        <v>-4.3431679994682781E-2</v>
      </c>
      <c r="L630" s="132"/>
      <c r="O630" s="132">
        <f ca="1">+C$11+C$12*F630</f>
        <v>-4.245819010036038E-2</v>
      </c>
      <c r="P630" s="199">
        <f>+D$11+D$12*F630+D$13*F630^2</f>
        <v>-3.43068041446946E-2</v>
      </c>
      <c r="Q630" s="200">
        <f>+C630-15018.5</f>
        <v>43765.333599999998</v>
      </c>
      <c r="S630" s="132">
        <f>+(P630-G630)^2</f>
        <v>8.3263359277697537E-5</v>
      </c>
      <c r="T630" s="7">
        <v>1</v>
      </c>
      <c r="U630" s="43">
        <f>+T630*S630</f>
        <v>8.3263359277697537E-5</v>
      </c>
      <c r="V630" s="132">
        <f>+G630-P630</f>
        <v>-9.1248758499881816E-3</v>
      </c>
    </row>
    <row r="631" spans="1:22" ht="12.95" customHeight="1">
      <c r="A631" s="124" t="s">
        <v>1455</v>
      </c>
      <c r="B631" s="125" t="s">
        <v>292</v>
      </c>
      <c r="C631" s="254">
        <v>58908.595000000001</v>
      </c>
      <c r="D631" s="126">
        <v>2.0000000000000001E-4</v>
      </c>
      <c r="E631" s="41">
        <f>+(C631-C$7)/C$8</f>
        <v>54768.868459587116</v>
      </c>
      <c r="F631" s="132">
        <f>ROUND(2*E631,0)/2</f>
        <v>54769</v>
      </c>
      <c r="G631" s="132">
        <f>+C631-(C$7+F631*C$8)</f>
        <v>-4.4901119996211492E-2</v>
      </c>
      <c r="K631" s="43">
        <f>G631</f>
        <v>-4.4901119996211492E-2</v>
      </c>
      <c r="L631" s="132"/>
      <c r="O631" s="132">
        <f ca="1">+C$11+C$12*F631</f>
        <v>-4.3036665088010115E-2</v>
      </c>
      <c r="P631" s="199">
        <f>+D$11+D$12*F631+D$13*F631^2</f>
        <v>-3.4500347276298818E-2</v>
      </c>
      <c r="Q631" s="200">
        <f>+C631-15018.5</f>
        <v>43890.095000000001</v>
      </c>
      <c r="S631" s="132">
        <f>+(P631-G631)^2</f>
        <v>1.0817607317127968E-4</v>
      </c>
      <c r="T631" s="7">
        <v>1</v>
      </c>
      <c r="U631" s="43">
        <f>+T631*S631</f>
        <v>1.0817607317127968E-4</v>
      </c>
      <c r="V631" s="132">
        <f>+G631-P631</f>
        <v>-1.0400772719912674E-2</v>
      </c>
    </row>
    <row r="632" spans="1:22" ht="12.95" customHeight="1">
      <c r="A632" s="124" t="s">
        <v>1456</v>
      </c>
      <c r="B632" s="125" t="s">
        <v>292</v>
      </c>
      <c r="C632" s="254">
        <v>59096.846299999997</v>
      </c>
      <c r="D632" s="126">
        <v>1E-4</v>
      </c>
      <c r="E632" s="41">
        <f>+(C632-C$7)/C$8</f>
        <v>55320.36146755363</v>
      </c>
      <c r="F632" s="132">
        <f>ROUND(2*E632,0)/2</f>
        <v>55320.5</v>
      </c>
      <c r="G632" s="132">
        <f>+C632-(C$7+F632*C$8)</f>
        <v>-4.7287839995988179E-2</v>
      </c>
      <c r="K632" s="43">
        <f>G632</f>
        <v>-4.7287839995988179E-2</v>
      </c>
      <c r="L632" s="132"/>
      <c r="O632" s="132">
        <f ca="1">+C$11+C$12*F632</f>
        <v>-4.3909521327924833E-2</v>
      </c>
      <c r="P632" s="199">
        <f>+D$11+D$12*F632+D$13*F632^2</f>
        <v>-3.478912130960541E-2</v>
      </c>
      <c r="Q632" s="200">
        <f>+C632-15018.5</f>
        <v>44078.346299999997</v>
      </c>
      <c r="S632" s="132">
        <f>+(P632-G632)^2</f>
        <v>1.5621796880133381E-4</v>
      </c>
      <c r="T632" s="7">
        <v>1</v>
      </c>
      <c r="U632" s="43">
        <f>+T632*S632</f>
        <v>1.5621796880133381E-4</v>
      </c>
      <c r="V632" s="132">
        <f>+G632-P632</f>
        <v>-1.2498718686382769E-2</v>
      </c>
    </row>
    <row r="633" spans="1:22" ht="12.95" customHeight="1">
      <c r="A633" s="124" t="s">
        <v>1456</v>
      </c>
      <c r="B633" s="125" t="s">
        <v>292</v>
      </c>
      <c r="C633" s="254">
        <v>59138.831100000003</v>
      </c>
      <c r="D633" s="126">
        <v>1E-4</v>
      </c>
      <c r="E633" s="41">
        <f>+(C633-C$7)/C$8</f>
        <v>55443.358353316835</v>
      </c>
      <c r="F633" s="132">
        <f>ROUND(2*E633,0)/2</f>
        <v>55443.5</v>
      </c>
      <c r="G633" s="132">
        <f>+C633-(C$7+F633*C$8)</f>
        <v>-4.835087999526877E-2</v>
      </c>
      <c r="K633" s="43">
        <f>G633</f>
        <v>-4.835087999526877E-2</v>
      </c>
      <c r="L633" s="132"/>
      <c r="O633" s="132">
        <f ca="1">+C$11+C$12*F633</f>
        <v>-4.4104192801196845E-2</v>
      </c>
      <c r="P633" s="199">
        <f>+D$11+D$12*F633+D$13*F633^2</f>
        <v>-3.4852990968667806E-2</v>
      </c>
      <c r="Q633" s="200">
        <f>+C633-15018.5</f>
        <v>44120.331100000003</v>
      </c>
      <c r="S633" s="132">
        <f>+(P633-G633)^2</f>
        <v>1.8219300817443472E-4</v>
      </c>
      <c r="T633" s="7">
        <v>1</v>
      </c>
      <c r="U633" s="43">
        <f>+T633*S633</f>
        <v>1.8219300817443472E-4</v>
      </c>
      <c r="V633" s="132">
        <f>+G633-P633</f>
        <v>-1.3497889026600964E-2</v>
      </c>
    </row>
    <row r="634" spans="1:22" ht="12.95" customHeight="1">
      <c r="A634" s="124" t="s">
        <v>1456</v>
      </c>
      <c r="B634" s="125" t="s">
        <v>292</v>
      </c>
      <c r="C634" s="254">
        <v>59172.796499999997</v>
      </c>
      <c r="D634" s="126">
        <v>5.9999999999999995E-4</v>
      </c>
      <c r="E634" s="41">
        <f>+(C634-C$7)/C$8</f>
        <v>55542.861945657409</v>
      </c>
      <c r="F634" s="132">
        <f>ROUND(2*E634,0)/2</f>
        <v>55543</v>
      </c>
      <c r="G634" s="132">
        <f>+C634-(C$7+F634*C$8)</f>
        <v>-4.7124639997491613E-2</v>
      </c>
      <c r="K634" s="43">
        <f>G634</f>
        <v>-4.7124639997491613E-2</v>
      </c>
      <c r="L634" s="132"/>
      <c r="O634" s="132">
        <f ca="1">+C$11+C$12*F634</f>
        <v>-4.4261670944209561E-2</v>
      </c>
      <c r="P634" s="199">
        <f>+D$11+D$12*F634+D$13*F634^2</f>
        <v>-3.4904515105906572E-2</v>
      </c>
      <c r="Q634" s="200">
        <f>+C634-15018.5</f>
        <v>44154.296499999997</v>
      </c>
      <c r="S634" s="132">
        <f>+(P634-G634)^2</f>
        <v>1.4933145236593629E-4</v>
      </c>
      <c r="T634" s="7">
        <v>1</v>
      </c>
      <c r="U634" s="43">
        <f>+T634*S634</f>
        <v>1.4933145236593629E-4</v>
      </c>
      <c r="V634" s="132">
        <f>+G634-P634</f>
        <v>-1.2220124891585041E-2</v>
      </c>
    </row>
    <row r="635" spans="1:22" ht="12.95" customHeight="1">
      <c r="A635" s="124" t="s">
        <v>1457</v>
      </c>
      <c r="B635" s="125" t="s">
        <v>292</v>
      </c>
      <c r="C635" s="254">
        <v>59181.667800000003</v>
      </c>
      <c r="D635" s="126">
        <v>2.0000000000000001E-4</v>
      </c>
      <c r="E635" s="41">
        <f>+(C635-C$7)/C$8</f>
        <v>55568.850929115033</v>
      </c>
      <c r="F635" s="132">
        <f>ROUND(2*E635,0)/2</f>
        <v>55569</v>
      </c>
      <c r="G635" s="132">
        <f>+C635-(C$7+F635*C$8)</f>
        <v>-5.088511999201728E-2</v>
      </c>
      <c r="K635" s="43">
        <f>G635</f>
        <v>-5.088511999201728E-2</v>
      </c>
      <c r="L635" s="132"/>
      <c r="O635" s="132">
        <f ca="1">+C$11+C$12*F635</f>
        <v>-4.430282101173047E-2</v>
      </c>
      <c r="P635" s="199">
        <f>+D$11+D$12*F635+D$13*F635^2</f>
        <v>-3.4917957655101348E-2</v>
      </c>
      <c r="Q635" s="200">
        <f>+C635-15018.5</f>
        <v>44163.167800000003</v>
      </c>
      <c r="S635" s="132">
        <f>+(P635-G635)^2</f>
        <v>2.5495027309342666E-4</v>
      </c>
      <c r="T635" s="7">
        <v>1</v>
      </c>
      <c r="U635" s="43">
        <f>+T635*S635</f>
        <v>2.5495027309342666E-4</v>
      </c>
      <c r="V635" s="132">
        <f>+G635-P635</f>
        <v>-1.5967162336915933E-2</v>
      </c>
    </row>
    <row r="636" spans="1:22" ht="12.95" customHeight="1">
      <c r="A636" s="124" t="s">
        <v>1456</v>
      </c>
      <c r="B636" s="125" t="s">
        <v>292</v>
      </c>
      <c r="C636" s="254">
        <v>59181.670400000003</v>
      </c>
      <c r="D636" s="126">
        <v>2.9999999999999997E-4</v>
      </c>
      <c r="E636" s="41">
        <f>+(C636-C$7)/C$8</f>
        <v>55568.85854596454</v>
      </c>
      <c r="F636" s="132">
        <f>ROUND(2*E636,0)/2</f>
        <v>55569</v>
      </c>
      <c r="G636" s="132">
        <f>+C636-(C$7+F636*C$8)</f>
        <v>-4.8285119992215186E-2</v>
      </c>
      <c r="K636" s="43">
        <f>G636</f>
        <v>-4.8285119992215186E-2</v>
      </c>
      <c r="L636" s="132"/>
      <c r="O636" s="132">
        <f ca="1">+C$11+C$12*F636</f>
        <v>-4.430282101173047E-2</v>
      </c>
      <c r="P636" s="199">
        <f>+D$11+D$12*F636+D$13*F636^2</f>
        <v>-3.4917957655101348E-2</v>
      </c>
      <c r="Q636" s="200">
        <f>+C636-15018.5</f>
        <v>44163.170400000003</v>
      </c>
      <c r="S636" s="132">
        <f>+(P636-G636)^2</f>
        <v>1.7868102894675469E-4</v>
      </c>
      <c r="T636" s="7">
        <v>1</v>
      </c>
      <c r="U636" s="43">
        <f>+T636*S636</f>
        <v>1.7868102894675469E-4</v>
      </c>
      <c r="V636" s="132">
        <f>+G636-P636</f>
        <v>-1.3367162337113839E-2</v>
      </c>
    </row>
    <row r="637" spans="1:22" ht="12.95" customHeight="1">
      <c r="A637" s="124" t="s">
        <v>1456</v>
      </c>
      <c r="B637" s="125" t="s">
        <v>292</v>
      </c>
      <c r="C637" s="254">
        <v>59194.641499999998</v>
      </c>
      <c r="D637" s="126">
        <v>1E-4</v>
      </c>
      <c r="E637" s="41">
        <f>+(C637-C$7)/C$8</f>
        <v>55606.858129264263</v>
      </c>
      <c r="F637" s="132">
        <f>ROUND(2*E637,0)/2</f>
        <v>55607</v>
      </c>
      <c r="G637" s="132">
        <f>+C637-(C$7+F637*C$8)</f>
        <v>-4.8427360001369379E-2</v>
      </c>
      <c r="K637" s="43">
        <f>G637</f>
        <v>-4.8427360001369379E-2</v>
      </c>
      <c r="L637" s="132"/>
      <c r="O637" s="132">
        <f ca="1">+C$11+C$12*F637</f>
        <v>-4.4362963418107193E-2</v>
      </c>
      <c r="P637" s="199">
        <f>+D$11+D$12*F637+D$13*F637^2</f>
        <v>-3.4937588772782628E-2</v>
      </c>
      <c r="Q637" s="200">
        <f>+C637-15018.5</f>
        <v>44176.141499999998</v>
      </c>
      <c r="S637" s="132">
        <f>+(P637-G637)^2</f>
        <v>1.819739277996069E-4</v>
      </c>
      <c r="T637" s="7">
        <v>1</v>
      </c>
      <c r="U637" s="43">
        <f>+T637*S637</f>
        <v>1.819739277996069E-4</v>
      </c>
      <c r="V637" s="132">
        <f>+G637-P637</f>
        <v>-1.3489771228586751E-2</v>
      </c>
    </row>
    <row r="638" spans="1:22" ht="12.95" customHeight="1">
      <c r="A638" s="124" t="s">
        <v>1456</v>
      </c>
      <c r="B638" s="125" t="s">
        <v>292</v>
      </c>
      <c r="C638" s="254">
        <v>59206.588600000003</v>
      </c>
      <c r="D638" s="126">
        <v>1E-4</v>
      </c>
      <c r="E638" s="41">
        <f>+(C638-C$7)/C$8</f>
        <v>55641.857845683116</v>
      </c>
      <c r="F638" s="132">
        <f>ROUND(2*E638,0)/2</f>
        <v>55642</v>
      </c>
      <c r="G638" s="132">
        <f>+C638-(C$7+F638*C$8)</f>
        <v>-4.8524159996304661E-2</v>
      </c>
      <c r="K638" s="43">
        <f>G638</f>
        <v>-4.8524159996304661E-2</v>
      </c>
      <c r="L638" s="132"/>
      <c r="O638" s="132">
        <f ca="1">+C$11+C$12*F638</f>
        <v>-4.4418357739769959E-2</v>
      </c>
      <c r="P638" s="199">
        <f>+D$11+D$12*F638+D$13*F638^2</f>
        <v>-3.4955653587117198E-2</v>
      </c>
      <c r="Q638" s="200">
        <f>+C638-15018.5</f>
        <v>44188.088600000003</v>
      </c>
      <c r="S638" s="132">
        <f>+(P638-G638)^2</f>
        <v>1.8410436617616126E-4</v>
      </c>
      <c r="T638" s="7">
        <v>1</v>
      </c>
      <c r="U638" s="43">
        <f>+T638*S638</f>
        <v>1.8410436617616126E-4</v>
      </c>
      <c r="V638" s="132">
        <f>+G638-P638</f>
        <v>-1.3568506409187463E-2</v>
      </c>
    </row>
    <row r="639" spans="1:22" ht="12.95" customHeight="1">
      <c r="A639" s="124" t="s">
        <v>1458</v>
      </c>
      <c r="B639" s="125" t="s">
        <v>292</v>
      </c>
      <c r="C639" s="254">
        <v>59222.976699999999</v>
      </c>
      <c r="D639" s="126" t="s">
        <v>445</v>
      </c>
      <c r="E639" s="41">
        <f>+(C639-C$7)/C$8</f>
        <v>55689.86772696337</v>
      </c>
      <c r="F639" s="132">
        <f>ROUND(2*E639,0)/2</f>
        <v>55690</v>
      </c>
      <c r="G639" s="132">
        <f>+C639-(C$7+F639*C$8)</f>
        <v>-4.5151199999963865E-2</v>
      </c>
      <c r="K639" s="43">
        <f>G639</f>
        <v>-4.5151199999963865E-2</v>
      </c>
      <c r="L639" s="132"/>
      <c r="O639" s="132">
        <f ca="1">+C$11+C$12*F639</f>
        <v>-4.4494327095193173E-2</v>
      </c>
      <c r="P639" s="199">
        <f>+D$11+D$12*F639+D$13*F639^2</f>
        <v>-3.4980402495146237E-2</v>
      </c>
      <c r="Q639" s="200">
        <f>+C639-15018.5</f>
        <v>44204.476699999999</v>
      </c>
      <c r="S639" s="132">
        <f>+(P639-G639)^2</f>
        <v>1.0344512188400447E-4</v>
      </c>
      <c r="T639" s="7">
        <v>1</v>
      </c>
      <c r="U639" s="43">
        <f>+T639*S639</f>
        <v>1.0344512188400447E-4</v>
      </c>
      <c r="V639" s="132">
        <f>+G639-P639</f>
        <v>-1.0170797504817627E-2</v>
      </c>
    </row>
    <row r="640" spans="1:22" ht="12.95" customHeight="1">
      <c r="A640" s="124" t="s">
        <v>1456</v>
      </c>
      <c r="B640" s="125" t="s">
        <v>292</v>
      </c>
      <c r="C640" s="254">
        <v>59225.533799999997</v>
      </c>
      <c r="D640" s="126">
        <v>2.9999999999999997E-4</v>
      </c>
      <c r="E640" s="41">
        <f>+(C640-C$7)/C$8</f>
        <v>55697.358898448882</v>
      </c>
      <c r="F640" s="132">
        <f>ROUND(2*E640,0)/2</f>
        <v>55697.5</v>
      </c>
      <c r="G640" s="132">
        <f>+C640-(C$7+F640*C$8)</f>
        <v>-4.816479999863077E-2</v>
      </c>
      <c r="K640" s="43">
        <f>G640</f>
        <v>-4.816479999863077E-2</v>
      </c>
      <c r="L640" s="132"/>
      <c r="O640" s="132">
        <f ca="1">+C$11+C$12*F640</f>
        <v>-4.4506197306978051E-2</v>
      </c>
      <c r="P640" s="199">
        <f>+D$11+D$12*F640+D$13*F640^2</f>
        <v>-3.4984266827454952E-2</v>
      </c>
      <c r="Q640" s="200">
        <f>+C640-15018.5</f>
        <v>44207.033799999997</v>
      </c>
      <c r="S640" s="132">
        <f>+(P640-G640)^2</f>
        <v>1.7372645467646607E-4</v>
      </c>
      <c r="T640" s="7">
        <v>1</v>
      </c>
      <c r="U640" s="43">
        <f>+T640*S640</f>
        <v>1.7372645467646607E-4</v>
      </c>
      <c r="V640" s="132">
        <f>+G640-P640</f>
        <v>-1.3180533171175818E-2</v>
      </c>
    </row>
    <row r="641" spans="1:22" ht="12.95" customHeight="1">
      <c r="A641" s="230" t="s">
        <v>1451</v>
      </c>
      <c r="B641" s="94"/>
      <c r="C641" s="36">
        <v>59228.604800000001</v>
      </c>
      <c r="D641" s="36">
        <v>2.0000000000000001E-4</v>
      </c>
      <c r="E641" s="41">
        <f>+(C641-C$7)/C$8</f>
        <v>55706.355569534113</v>
      </c>
      <c r="F641" s="132">
        <f>ROUND(2*E641,0)/2</f>
        <v>55706.5</v>
      </c>
      <c r="G641" s="132">
        <f>+C641-(C$7+F641*C$8)</f>
        <v>-4.9301120001473464E-2</v>
      </c>
      <c r="K641" s="43">
        <f>G641</f>
        <v>-4.9301120001473464E-2</v>
      </c>
      <c r="L641" s="132"/>
      <c r="O641" s="132">
        <f ca="1">+C$11+C$12*F641</f>
        <v>-4.4520441561119908E-2</v>
      </c>
      <c r="P641" s="199">
        <f>+D$11+D$12*F641+D$13*F641^2</f>
        <v>-3.4988903068486607E-2</v>
      </c>
      <c r="Q641" s="200">
        <f>+C641-15018.5</f>
        <v>44210.104800000001</v>
      </c>
      <c r="S641" s="132">
        <f>+(P641-G641)^2</f>
        <v>2.0483955353687571E-4</v>
      </c>
      <c r="T641" s="7">
        <v>1</v>
      </c>
      <c r="U641" s="43">
        <f>+T641*S641</f>
        <v>2.0483955353687571E-4</v>
      </c>
      <c r="V641" s="132">
        <f>+G641-P641</f>
        <v>-1.4312216932986857E-2</v>
      </c>
    </row>
    <row r="642" spans="1:22" ht="12.95" customHeight="1">
      <c r="A642" s="126" t="s">
        <v>1459</v>
      </c>
      <c r="B642" s="125" t="s">
        <v>288</v>
      </c>
      <c r="C642" s="254">
        <v>59466.863599999997</v>
      </c>
      <c r="D642" s="126">
        <v>1E-4</v>
      </c>
      <c r="E642" s="41">
        <f>+(C642-C$7)/C$8</f>
        <v>56404.348424226177</v>
      </c>
      <c r="F642" s="132">
        <f>ROUND(2*E642,0)/2</f>
        <v>56404.5</v>
      </c>
      <c r="G642" s="132">
        <f>+C642-(C$7+F642*C$8)</f>
        <v>-5.1740160000917967E-2</v>
      </c>
      <c r="K642" s="43">
        <f>G642</f>
        <v>-5.1740160000917967E-2</v>
      </c>
      <c r="L642" s="132"/>
      <c r="O642" s="132">
        <f ca="1">+C$11+C$12*F642</f>
        <v>-4.5625162604565922E-2</v>
      </c>
      <c r="P642" s="199">
        <f>+D$11+D$12*F642+D$13*F642^2</f>
        <v>-3.5345286619197495E-2</v>
      </c>
      <c r="Q642" s="200">
        <f>+C642-15018.5</f>
        <v>44448.363599999997</v>
      </c>
      <c r="S642" s="132">
        <f>+(P642-G642)^2</f>
        <v>2.6879187320264647E-4</v>
      </c>
      <c r="T642" s="7">
        <v>1</v>
      </c>
      <c r="U642" s="43">
        <f>+T642*S642</f>
        <v>2.6879187320264647E-4</v>
      </c>
      <c r="V642" s="132">
        <f>+G642-P642</f>
        <v>-1.6394873381720472E-2</v>
      </c>
    </row>
    <row r="643" spans="1:22" ht="12.95" customHeight="1">
      <c r="A643" s="126" t="s">
        <v>1459</v>
      </c>
      <c r="B643" s="125" t="s">
        <v>292</v>
      </c>
      <c r="C643" s="254">
        <v>59473.860399999998</v>
      </c>
      <c r="D643" s="126">
        <v>1E-4</v>
      </c>
      <c r="E643" s="202">
        <f>+(C643-C$7)/C$8</f>
        <v>56424.845952148375</v>
      </c>
      <c r="F643" s="249">
        <f>ROUND(2*E643,0)/2</f>
        <v>56425</v>
      </c>
      <c r="G643" s="249">
        <f>+C643-(C$7+F643*C$8)</f>
        <v>-5.2583999997295905E-2</v>
      </c>
      <c r="H643" s="249"/>
      <c r="I643" s="249"/>
      <c r="J643" s="249"/>
      <c r="K643" s="249">
        <f>G643</f>
        <v>-5.2583999997295905E-2</v>
      </c>
      <c r="L643" s="249"/>
      <c r="M643" s="249"/>
      <c r="N643" s="249"/>
      <c r="O643" s="249">
        <f ca="1">+C$11+C$12*F643</f>
        <v>-4.5657607850111248E-2</v>
      </c>
      <c r="P643" s="174">
        <f>+D$11+D$12*F643+D$13*F643^2</f>
        <v>-3.5355658476220637E-2</v>
      </c>
      <c r="Q643" s="250">
        <f>+C643-15018.5</f>
        <v>44455.360399999998</v>
      </c>
      <c r="R643" s="249"/>
      <c r="S643" s="249">
        <f>+(P643-G643)^2</f>
        <v>2.9681575156680605E-4</v>
      </c>
      <c r="T643" s="251">
        <v>1</v>
      </c>
      <c r="U643" s="249">
        <f>+T643*S643</f>
        <v>2.9681575156680605E-4</v>
      </c>
      <c r="V643" s="249">
        <f>+G643-P643</f>
        <v>-1.7228341521075267E-2</v>
      </c>
    </row>
    <row r="644" spans="1:22" ht="12.95" customHeight="1">
      <c r="A644" s="129" t="s">
        <v>1463</v>
      </c>
      <c r="B644" s="231" t="s">
        <v>288</v>
      </c>
      <c r="C644" s="232">
        <v>59511.919500000004</v>
      </c>
      <c r="D644" s="233">
        <v>1E-4</v>
      </c>
      <c r="E644" s="202">
        <f>+(C644-C$7)/C$8</f>
        <v>56536.342274030358</v>
      </c>
      <c r="F644" s="249">
        <f>ROUND(2*E644,0)/2</f>
        <v>56536.5</v>
      </c>
      <c r="G644" s="249">
        <f>+C644-(C$7+F644*C$8)</f>
        <v>-5.3839519998291507E-2</v>
      </c>
      <c r="H644" s="249"/>
      <c r="I644" s="249"/>
      <c r="J644" s="249"/>
      <c r="K644" s="249">
        <f>G644</f>
        <v>-5.3839519998291507E-2</v>
      </c>
      <c r="L644" s="249"/>
      <c r="M644" s="249"/>
      <c r="N644" s="249"/>
      <c r="O644" s="249">
        <f ca="1">+C$11+C$12*F644</f>
        <v>-4.5834078331979777E-2</v>
      </c>
      <c r="P644" s="174">
        <f>+D$11+D$12*F644+D$13*F644^2</f>
        <v>-3.5411976336986714E-2</v>
      </c>
      <c r="Q644" s="250">
        <f>+C644-15018.5</f>
        <v>44493.419500000004</v>
      </c>
      <c r="R644" s="249"/>
      <c r="S644" s="249">
        <f>+(P644-G644)^2</f>
        <v>3.3957436538929449E-4</v>
      </c>
      <c r="T644" s="251">
        <v>1</v>
      </c>
      <c r="U644" s="249">
        <f>+T644*S644</f>
        <v>3.3957436538929449E-4</v>
      </c>
      <c r="V644" s="249">
        <f>+G644-P644</f>
        <v>-1.8427543661304793E-2</v>
      </c>
    </row>
    <row r="645" spans="1:22" ht="12.95" customHeight="1">
      <c r="A645" s="124" t="s">
        <v>1460</v>
      </c>
      <c r="B645" s="125" t="s">
        <v>288</v>
      </c>
      <c r="C645" s="254">
        <v>59512.421300000002</v>
      </c>
      <c r="D645" s="126">
        <v>2.0000000000000001E-4</v>
      </c>
      <c r="E645" s="202">
        <f>+(C645-C$7)/C$8</f>
        <v>56537.812325984298</v>
      </c>
      <c r="F645" s="249">
        <f>ROUND(2*E645,0)/2</f>
        <v>56538</v>
      </c>
      <c r="G645" s="249">
        <f>+C645-(C$7+F645*C$8)</f>
        <v>-6.4062239995109849E-2</v>
      </c>
      <c r="H645" s="249"/>
      <c r="I645" s="249"/>
      <c r="J645" s="249"/>
      <c r="K645" s="249">
        <f>G645</f>
        <v>-6.4062239995109849E-2</v>
      </c>
      <c r="L645" s="249"/>
      <c r="M645" s="249"/>
      <c r="N645" s="249"/>
      <c r="O645" s="249">
        <f ca="1">+C$11+C$12*F645</f>
        <v>-4.5836452374336756E-2</v>
      </c>
      <c r="P645" s="174">
        <f>+D$11+D$12*F645+D$13*F645^2</f>
        <v>-3.5412732883192619E-2</v>
      </c>
      <c r="Q645" s="250">
        <f>+C645-15018.5</f>
        <v>44493.921300000002</v>
      </c>
      <c r="R645" s="249"/>
      <c r="S645" s="249">
        <f>+(P645-G645)^2</f>
        <v>8.20794257755796E-4</v>
      </c>
      <c r="T645" s="251">
        <v>1</v>
      </c>
      <c r="U645" s="249">
        <f>+T645*S645</f>
        <v>8.20794257755796E-4</v>
      </c>
      <c r="V645" s="249">
        <f>+G645-P645</f>
        <v>-2.864950711191723E-2</v>
      </c>
    </row>
    <row r="646" spans="1:22" ht="12.95" customHeight="1">
      <c r="A646" s="126" t="s">
        <v>1459</v>
      </c>
      <c r="B646" s="125" t="s">
        <v>292</v>
      </c>
      <c r="C646" s="254">
        <v>59574.557800000002</v>
      </c>
      <c r="D646" s="126">
        <v>2.9999999999999997E-4</v>
      </c>
      <c r="E646" s="202">
        <f>+(C646-C$7)/C$8</f>
        <v>56719.844775638092</v>
      </c>
      <c r="F646" s="249">
        <f>ROUND(2*E646,0)/2</f>
        <v>56720</v>
      </c>
      <c r="G646" s="249">
        <f>+C646-(C$7+F646*C$8)</f>
        <v>-5.2985599999374244E-2</v>
      </c>
      <c r="H646" s="249"/>
      <c r="I646" s="249"/>
      <c r="J646" s="249"/>
      <c r="K646" s="249">
        <f>G646</f>
        <v>-5.2985599999374244E-2</v>
      </c>
      <c r="L646" s="249"/>
      <c r="M646" s="249"/>
      <c r="N646" s="249"/>
      <c r="O646" s="249">
        <f ca="1">+C$11+C$12*F646</f>
        <v>-4.6124502846983134E-2</v>
      </c>
      <c r="P646" s="174">
        <f>+D$11+D$12*F646+D$13*F646^2</f>
        <v>-3.5504311764916446E-2</v>
      </c>
      <c r="Q646" s="250">
        <f>+C646-15018.5</f>
        <v>44556.057800000002</v>
      </c>
      <c r="R646" s="249"/>
      <c r="S646" s="249">
        <f>+(P646-G646)^2</f>
        <v>3.0559543833619262E-4</v>
      </c>
      <c r="T646" s="251">
        <v>1</v>
      </c>
      <c r="U646" s="249">
        <f>+T646*S646</f>
        <v>3.0559543833619262E-4</v>
      </c>
      <c r="V646" s="249">
        <f>+G646-P646</f>
        <v>-1.7481288234457798E-2</v>
      </c>
    </row>
    <row r="647" spans="1:22" ht="12.95" customHeight="1">
      <c r="A647" s="126" t="s">
        <v>1459</v>
      </c>
      <c r="B647" s="125" t="s">
        <v>292</v>
      </c>
      <c r="C647" s="254">
        <v>59592.308400000002</v>
      </c>
      <c r="D647" s="126">
        <v>1E-4</v>
      </c>
      <c r="E647" s="202">
        <f>+(C647-C$7)/C$8</f>
        <v>56771.846179013315</v>
      </c>
      <c r="F647" s="249">
        <f>ROUND(2*E647,0)/2</f>
        <v>56772</v>
      </c>
      <c r="G647" s="249">
        <f>+C647-(C$7+F647*C$8)</f>
        <v>-5.250656000134768E-2</v>
      </c>
      <c r="H647" s="249"/>
      <c r="I647" s="249"/>
      <c r="J647" s="249"/>
      <c r="K647" s="249">
        <f>G647</f>
        <v>-5.250656000134768E-2</v>
      </c>
      <c r="L647" s="249"/>
      <c r="M647" s="249"/>
      <c r="N647" s="249"/>
      <c r="O647" s="249">
        <f ca="1">+C$11+C$12*F647</f>
        <v>-4.6206802982024953E-2</v>
      </c>
      <c r="P647" s="174">
        <f>+D$11+D$12*F647+D$13*F647^2</f>
        <v>-3.5530398683159256E-2</v>
      </c>
      <c r="Q647" s="250">
        <f>+C647-15018.5</f>
        <v>44573.808400000002</v>
      </c>
      <c r="R647" s="249"/>
      <c r="S647" s="249">
        <f>+(P647-G647)^2</f>
        <v>2.881900531011569E-4</v>
      </c>
      <c r="T647" s="251">
        <v>1</v>
      </c>
      <c r="U647" s="249">
        <f>+T647*S647</f>
        <v>2.881900531011569E-4</v>
      </c>
      <c r="V647" s="249">
        <f>+G647-P647</f>
        <v>-1.6976161318188424E-2</v>
      </c>
    </row>
    <row r="648" spans="1:22" ht="12.95" customHeight="1">
      <c r="A648" s="126" t="s">
        <v>1459</v>
      </c>
      <c r="B648" s="125" t="s">
        <v>288</v>
      </c>
      <c r="C648" s="254">
        <v>59610.569499999998</v>
      </c>
      <c r="D648" s="126">
        <v>1E-4</v>
      </c>
      <c r="E648" s="202">
        <f>+(C648-C$7)/C$8</f>
        <v>56825.343121492733</v>
      </c>
      <c r="F648" s="249">
        <f>ROUND(2*E648,0)/2</f>
        <v>56825.5</v>
      </c>
      <c r="G648" s="249">
        <f>+C648-(C$7+F648*C$8)</f>
        <v>-5.3550240001641214E-2</v>
      </c>
      <c r="H648" s="249"/>
      <c r="I648" s="249"/>
      <c r="J648" s="249"/>
      <c r="K648" s="249">
        <f>G648</f>
        <v>-5.3550240001641214E-2</v>
      </c>
      <c r="L648" s="249"/>
      <c r="M648" s="249"/>
      <c r="N648" s="249"/>
      <c r="O648" s="249">
        <f ca="1">+C$11+C$12*F648</f>
        <v>-4.629147715942375E-2</v>
      </c>
      <c r="P648" s="174">
        <f>+D$11+D$12*F648+D$13*F648^2</f>
        <v>-3.5557201706523524E-2</v>
      </c>
      <c r="Q648" s="250">
        <f>+C648-15018.5</f>
        <v>44592.069499999998</v>
      </c>
      <c r="R648" s="249"/>
      <c r="S648" s="249">
        <f>+(P648-G648)^2</f>
        <v>3.2374942708957174E-4</v>
      </c>
      <c r="T648" s="251">
        <v>1</v>
      </c>
      <c r="U648" s="249">
        <f>+T648*S648</f>
        <v>3.2374942708957174E-4</v>
      </c>
      <c r="V648" s="249">
        <f>+G648-P648</f>
        <v>-1.799303829511769E-2</v>
      </c>
    </row>
    <row r="649" spans="1:22" ht="12.95" customHeight="1">
      <c r="A649" s="127" t="s">
        <v>1462</v>
      </c>
      <c r="B649" s="128" t="s">
        <v>288</v>
      </c>
      <c r="C649" s="254">
        <v>59822.885900000001</v>
      </c>
      <c r="D649" s="126">
        <v>2.0000000000000001E-4</v>
      </c>
      <c r="E649" s="202">
        <f>+(C649-C$7)/C$8</f>
        <v>57447.336223673832</v>
      </c>
      <c r="F649" s="249">
        <f>ROUND(2*E649,0)/2</f>
        <v>57447.5</v>
      </c>
      <c r="G649" s="249">
        <f>+C649-(C$7+F649*C$8)</f>
        <v>-5.5904799992276821E-2</v>
      </c>
      <c r="H649" s="249"/>
      <c r="I649" s="249"/>
      <c r="J649" s="249"/>
      <c r="K649" s="249">
        <f>G649</f>
        <v>-5.5904799992276821E-2</v>
      </c>
      <c r="L649" s="249"/>
      <c r="M649" s="249"/>
      <c r="N649" s="249"/>
      <c r="O649" s="249">
        <f ca="1">+C$11+C$12*F649</f>
        <v>-4.7275913390116331E-2</v>
      </c>
      <c r="P649" s="174">
        <f>+D$11+D$12*F649+D$13*F649^2</f>
        <v>-3.5866108370565697E-2</v>
      </c>
      <c r="Q649" s="250">
        <f>+C649-15018.5</f>
        <v>44804.385900000001</v>
      </c>
      <c r="R649" s="249"/>
      <c r="S649" s="249">
        <f>+(P649-G649)^2</f>
        <v>4.0154916191003563E-4</v>
      </c>
      <c r="T649" s="251">
        <v>1</v>
      </c>
      <c r="U649" s="249">
        <f>+T649*S649</f>
        <v>4.0154916191003563E-4</v>
      </c>
      <c r="V649" s="249">
        <f>+G649-P649</f>
        <v>-2.0038691621711124E-2</v>
      </c>
    </row>
    <row r="650" spans="1:22" ht="12.95" customHeight="1">
      <c r="A650" s="127" t="s">
        <v>1462</v>
      </c>
      <c r="B650" s="128" t="s">
        <v>288</v>
      </c>
      <c r="C650" s="254">
        <v>59874.770199999999</v>
      </c>
      <c r="D650" s="126">
        <v>2.9999999999999997E-4</v>
      </c>
      <c r="E650" s="202">
        <f>+(C650-C$7)/C$8</f>
        <v>57599.334263917044</v>
      </c>
      <c r="F650" s="249">
        <f>ROUND(2*E650,0)/2</f>
        <v>57599.5</v>
      </c>
      <c r="G650" s="249">
        <f>+C650-(C$7+F650*C$8)</f>
        <v>-5.6573759997263551E-2</v>
      </c>
      <c r="H650" s="249"/>
      <c r="I650" s="249"/>
      <c r="J650" s="249"/>
      <c r="K650" s="249">
        <f>G650</f>
        <v>-5.6573759997263551E-2</v>
      </c>
      <c r="L650" s="249"/>
      <c r="M650" s="249"/>
      <c r="N650" s="249"/>
      <c r="O650" s="249">
        <f ca="1">+C$11+C$12*F650</f>
        <v>-4.7516483015623195E-2</v>
      </c>
      <c r="P650" s="174">
        <f>+D$11+D$12*F650+D$13*F650^2</f>
        <v>-3.5940838054502558E-2</v>
      </c>
      <c r="Q650" s="250">
        <f>+C650-15018.5</f>
        <v>44856.270199999999</v>
      </c>
      <c r="R650" s="249"/>
      <c r="S650" s="249">
        <f>+(P650-G650)^2</f>
        <v>4.2571746789606807E-4</v>
      </c>
      <c r="T650" s="251">
        <v>1</v>
      </c>
      <c r="U650" s="249">
        <f>+T650*S650</f>
        <v>4.2571746789606807E-4</v>
      </c>
      <c r="V650" s="249">
        <f>+G650-P650</f>
        <v>-2.0632921942760993E-2</v>
      </c>
    </row>
    <row r="651" spans="1:22" ht="12.95" customHeight="1">
      <c r="A651" s="252" t="s">
        <v>1464</v>
      </c>
      <c r="B651" s="253" t="s">
        <v>292</v>
      </c>
      <c r="C651" s="126">
        <v>59978.368000000002</v>
      </c>
      <c r="D651" s="126">
        <v>1E-4</v>
      </c>
      <c r="E651" s="202">
        <f>+(C651-C$7)/C$8</f>
        <v>57902.829975982328</v>
      </c>
      <c r="F651" s="249">
        <f>ROUND(2*E651,0)/2</f>
        <v>57903</v>
      </c>
      <c r="G651" s="249">
        <f>+C651-(C$7+F651*C$8)</f>
        <v>-5.803743999422295E-2</v>
      </c>
      <c r="H651" s="249"/>
      <c r="I651" s="249"/>
      <c r="J651" s="249"/>
      <c r="K651" s="249">
        <f>G651</f>
        <v>-5.803743999422295E-2</v>
      </c>
      <c r="L651" s="249"/>
      <c r="M651" s="249"/>
      <c r="N651" s="249"/>
      <c r="O651" s="249">
        <f ca="1">+C$11+C$12*F651</f>
        <v>-4.7996830919184608E-2</v>
      </c>
      <c r="P651" s="174">
        <f>+D$11+D$12*F651+D$13*F651^2</f>
        <v>-3.6089160005897639E-2</v>
      </c>
      <c r="Q651" s="250">
        <f>+C651-15018.5</f>
        <v>44959.868000000002</v>
      </c>
      <c r="R651" s="249"/>
      <c r="S651" s="249">
        <f>+(P651-G651)^2</f>
        <v>4.8172699444592136E-4</v>
      </c>
      <c r="T651" s="251">
        <v>1</v>
      </c>
      <c r="U651" s="249">
        <f>+T651*S651</f>
        <v>4.8172699444592136E-4</v>
      </c>
      <c r="V651" s="249">
        <f>+G651-P651</f>
        <v>-2.1948279988325312E-2</v>
      </c>
    </row>
    <row r="652" spans="1:22" ht="12.95" customHeight="1">
      <c r="A652" s="252" t="s">
        <v>1464</v>
      </c>
      <c r="B652" s="253" t="s">
        <v>292</v>
      </c>
      <c r="C652" s="126">
        <v>59987.5844</v>
      </c>
      <c r="D652" s="126">
        <v>1E-4</v>
      </c>
      <c r="E652" s="202">
        <f>+(C652-C$7)/C$8</f>
        <v>57929.829949733488</v>
      </c>
      <c r="F652" s="249">
        <f>ROUND(2*E652,0)/2</f>
        <v>57930</v>
      </c>
      <c r="G652" s="249">
        <f>+C652-(C$7+F652*C$8)</f>
        <v>-5.8046400001330767E-2</v>
      </c>
      <c r="H652" s="249"/>
      <c r="I652" s="249"/>
      <c r="J652" s="249"/>
      <c r="K652" s="249">
        <f>G652</f>
        <v>-5.8046400001330767E-2</v>
      </c>
      <c r="L652" s="249"/>
      <c r="M652" s="249"/>
      <c r="N652" s="249"/>
      <c r="O652" s="249">
        <f ca="1">+C$11+C$12*F652</f>
        <v>-4.8039563681610165E-2</v>
      </c>
      <c r="P652" s="174">
        <f>+D$11+D$12*F652+D$13*F652^2</f>
        <v>-3.610229748807077E-2</v>
      </c>
      <c r="Q652" s="250">
        <f>+C652-15018.5</f>
        <v>44969.0844</v>
      </c>
      <c r="R652" s="249"/>
      <c r="S652" s="249">
        <f>+(P652-G652)^2</f>
        <v>4.8154363511246373E-4</v>
      </c>
      <c r="T652" s="251">
        <v>1</v>
      </c>
      <c r="U652" s="249">
        <f>+T652*S652</f>
        <v>4.8154363511246373E-4</v>
      </c>
      <c r="V652" s="249">
        <f>+G652-P652</f>
        <v>-2.1944102513259997E-2</v>
      </c>
    </row>
    <row r="653" spans="1:22" ht="12.95" customHeight="1">
      <c r="A653" s="277" t="s">
        <v>1473</v>
      </c>
      <c r="B653" s="255" t="s">
        <v>292</v>
      </c>
      <c r="C653" s="278">
        <v>60170.541000000201</v>
      </c>
      <c r="D653" s="277">
        <v>2.0000000000000001E-4</v>
      </c>
      <c r="E653" s="202">
        <f>+(C653-C$7)/C$8</f>
        <v>58465.811829600658</v>
      </c>
      <c r="F653" s="249">
        <f>ROUND(2*E653,0)/2</f>
        <v>58466</v>
      </c>
      <c r="G653" s="249">
        <f>+C653-(C$7+F653*C$8)</f>
        <v>-6.4231679796648677E-2</v>
      </c>
      <c r="H653" s="249"/>
      <c r="I653" s="249"/>
      <c r="J653" s="249"/>
      <c r="K653" s="249">
        <f>G653</f>
        <v>-6.4231679796648677E-2</v>
      </c>
      <c r="L653" s="249"/>
      <c r="M653" s="249"/>
      <c r="N653" s="249"/>
      <c r="O653" s="249">
        <f ca="1">+C$11+C$12*F653</f>
        <v>-4.8887888150502809E-2</v>
      </c>
      <c r="P653" s="174">
        <f>+D$11+D$12*F653+D$13*F653^2</f>
        <v>-3.636115460948007E-2</v>
      </c>
      <c r="Q653" s="250">
        <f>+C653-15018.5</f>
        <v>45152.041000000201</v>
      </c>
      <c r="R653" s="249"/>
      <c r="S653" s="249">
        <f>+(P653-G653)^2</f>
        <v>7.7676617420859972E-4</v>
      </c>
      <c r="T653" s="251">
        <v>1</v>
      </c>
      <c r="U653" s="249">
        <f>+T653*S653</f>
        <v>7.7676617420859972E-4</v>
      </c>
      <c r="V653" s="249">
        <f>+G653-P653</f>
        <v>-2.7870525187168607E-2</v>
      </c>
    </row>
    <row r="654" spans="1:22" ht="12.95" customHeight="1">
      <c r="A654" s="127" t="s">
        <v>1465</v>
      </c>
      <c r="B654" s="255" t="s">
        <v>292</v>
      </c>
      <c r="C654" s="256">
        <v>60290.697999999997</v>
      </c>
      <c r="D654" s="256">
        <v>1E-4</v>
      </c>
      <c r="E654" s="202">
        <f>+(C654-C$7)/C$8</f>
        <v>58817.818670234003</v>
      </c>
      <c r="F654" s="249">
        <f>ROUND(2*E654,0)/2</f>
        <v>58818</v>
      </c>
      <c r="G654" s="249">
        <f>+C654-(C$7+F654*C$8)</f>
        <v>-6.1896639999758918E-2</v>
      </c>
      <c r="H654" s="249"/>
      <c r="I654" s="249"/>
      <c r="J654" s="249"/>
      <c r="K654" s="249">
        <f>G654</f>
        <v>-6.1896639999758918E-2</v>
      </c>
      <c r="L654" s="249"/>
      <c r="M654" s="249"/>
      <c r="N654" s="249"/>
      <c r="O654" s="249">
        <f ca="1">+C$11+C$12*F654</f>
        <v>-4.9444996756939766E-2</v>
      </c>
      <c r="P654" s="174">
        <f>+D$11+D$12*F654+D$13*F654^2</f>
        <v>-3.6529134397279631E-2</v>
      </c>
      <c r="Q654" s="250">
        <f>+C654-15018.5</f>
        <v>45272.197999999997</v>
      </c>
      <c r="R654" s="249"/>
      <c r="S654" s="249">
        <f>+(P654-G654)^2</f>
        <v>6.4351034049181803E-4</v>
      </c>
      <c r="T654" s="251">
        <v>1</v>
      </c>
      <c r="U654" s="249">
        <f>+T654*S654</f>
        <v>6.4351034049181803E-4</v>
      </c>
      <c r="V654" s="249">
        <f>+G654-P654</f>
        <v>-2.5367505602479287E-2</v>
      </c>
    </row>
    <row r="655" spans="1:22" ht="12.95" customHeight="1">
      <c r="A655" s="127" t="s">
        <v>1465</v>
      </c>
      <c r="B655" s="255" t="s">
        <v>292</v>
      </c>
      <c r="C655" s="256">
        <v>60334.390800000001</v>
      </c>
      <c r="D655" s="256">
        <v>2.0000000000000001E-4</v>
      </c>
      <c r="E655" s="202">
        <f>+(C655-C$7)/C$8</f>
        <v>58945.819240208722</v>
      </c>
      <c r="F655" s="249">
        <f>ROUND(2*E655,0)/2</f>
        <v>58946</v>
      </c>
      <c r="G655" s="249">
        <f>+C655-(C$7+F655*C$8)</f>
        <v>-6.1702079998212866E-2</v>
      </c>
      <c r="H655" s="249"/>
      <c r="I655" s="249"/>
      <c r="J655" s="249"/>
      <c r="K655" s="249">
        <f>G655</f>
        <v>-6.1702079998212866E-2</v>
      </c>
      <c r="L655" s="249"/>
      <c r="M655" s="249"/>
      <c r="N655" s="249"/>
      <c r="O655" s="249">
        <f ca="1">+C$11+C$12*F655</f>
        <v>-4.9647581704735017E-2</v>
      </c>
      <c r="P655" s="174">
        <f>+D$11+D$12*F655+D$13*F655^2</f>
        <v>-3.6589821704150621E-2</v>
      </c>
      <c r="Q655" s="250">
        <f>+C655-15018.5</f>
        <v>45315.890800000001</v>
      </c>
      <c r="R655" s="249"/>
      <c r="S655" s="249">
        <f>+(P655-G655)^2</f>
        <v>6.3062551662769798E-4</v>
      </c>
      <c r="T655" s="251">
        <v>1</v>
      </c>
      <c r="U655" s="249">
        <f>+T655*S655</f>
        <v>6.3062551662769798E-4</v>
      </c>
      <c r="V655" s="249">
        <f>+G655-P655</f>
        <v>-2.5112258294062245E-2</v>
      </c>
    </row>
    <row r="656" spans="1:22" ht="12.95" customHeight="1">
      <c r="A656" s="127" t="s">
        <v>1465</v>
      </c>
      <c r="B656" s="255" t="s">
        <v>292</v>
      </c>
      <c r="C656" s="256">
        <v>60341.558199999999</v>
      </c>
      <c r="D656" s="256">
        <v>1E-4</v>
      </c>
      <c r="E656" s="202">
        <f>+(C656-C$7)/C$8</f>
        <v>58966.816550640571</v>
      </c>
      <c r="F656" s="249">
        <f>ROUND(2*E656,0)/2</f>
        <v>58967</v>
      </c>
      <c r="G656" s="249">
        <f>+C656-(C$7+F656*C$8)</f>
        <v>-6.2620159995276481E-2</v>
      </c>
      <c r="H656" s="249"/>
      <c r="I656" s="249"/>
      <c r="J656" s="249"/>
      <c r="K656" s="249">
        <f>G656</f>
        <v>-6.2620159995276481E-2</v>
      </c>
      <c r="L656" s="249"/>
      <c r="M656" s="249"/>
      <c r="N656" s="249"/>
      <c r="O656" s="249">
        <f ca="1">+C$11+C$12*F656</f>
        <v>-4.9680818297732673E-2</v>
      </c>
      <c r="P656" s="174">
        <f>+D$11+D$12*F656+D$13*F656^2</f>
        <v>-3.6599758035200797E-2</v>
      </c>
      <c r="Q656" s="250">
        <f>+C656-15018.5</f>
        <v>45323.058199999999</v>
      </c>
      <c r="R656" s="249"/>
      <c r="S656" s="249">
        <f>+(P656-G656)^2</f>
        <v>6.7706131816391054E-4</v>
      </c>
      <c r="T656" s="251">
        <v>1</v>
      </c>
      <c r="U656" s="249">
        <f>+T656*S656</f>
        <v>6.7706131816391054E-4</v>
      </c>
      <c r="V656" s="249">
        <f>+G656-P656</f>
        <v>-2.6020401960075684E-2</v>
      </c>
    </row>
    <row r="657" spans="1:22" ht="12.95" customHeight="1">
      <c r="A657" s="124" t="s">
        <v>1474</v>
      </c>
      <c r="B657" s="253" t="s">
        <v>288</v>
      </c>
      <c r="C657" s="279">
        <v>60343.436999999998</v>
      </c>
      <c r="D657" s="280">
        <v>2.0000000000000001E-4</v>
      </c>
      <c r="E657" s="202">
        <f>+(C657-C$7)/C$8</f>
        <v>58972.320603273234</v>
      </c>
      <c r="F657" s="249">
        <f>ROUND(2*E657,0)/2</f>
        <v>58972.5</v>
      </c>
      <c r="G657" s="249">
        <f>+C657-(C$7+F657*C$8)</f>
        <v>-6.1236800000187941E-2</v>
      </c>
      <c r="H657" s="249"/>
      <c r="I657" s="249"/>
      <c r="J657" s="249"/>
      <c r="K657" s="249">
        <f>G657</f>
        <v>-6.1236800000187941E-2</v>
      </c>
      <c r="L657" s="249"/>
      <c r="M657" s="249"/>
      <c r="N657" s="249"/>
      <c r="O657" s="249">
        <f ca="1">+C$11+C$12*F657</f>
        <v>-4.9689523119708257E-2</v>
      </c>
      <c r="P657" s="174">
        <f>+D$11+D$12*F657+D$13*F657^2</f>
        <v>-3.6602359467615822E-2</v>
      </c>
      <c r="Q657" s="250">
        <f>+C657-15018.5</f>
        <v>45324.936999999998</v>
      </c>
      <c r="R657" s="249"/>
      <c r="S657" s="249">
        <f>+(P657-G657)^2</f>
        <v>6.068556603528321E-4</v>
      </c>
      <c r="T657" s="251">
        <v>1</v>
      </c>
      <c r="U657" s="249">
        <f>+T657*S657</f>
        <v>6.068556603528321E-4</v>
      </c>
      <c r="V657" s="249">
        <f>+G657-P657</f>
        <v>-2.4634440532572119E-2</v>
      </c>
    </row>
  </sheetData>
  <sortState xmlns:xlrd2="http://schemas.microsoft.com/office/spreadsheetml/2017/richdata2" ref="A21:W660">
    <sortCondition ref="C21:C660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2"/>
  <sheetViews>
    <sheetView workbookViewId="0">
      <selection activeCell="D44" sqref="D44"/>
    </sheetView>
  </sheetViews>
  <sheetFormatPr defaultRowHeight="12.75"/>
  <cols>
    <col min="1" max="1" width="24.85546875" style="102" customWidth="1"/>
    <col min="2" max="2" width="6" style="97" customWidth="1"/>
    <col min="3" max="3" width="13" customWidth="1"/>
    <col min="4" max="4" width="7" style="97" customWidth="1"/>
    <col min="5" max="5" width="15.140625" style="97" customWidth="1"/>
    <col min="6" max="8" width="24.85546875" style="97" customWidth="1"/>
    <col min="10" max="10" width="24.85546875" style="97" customWidth="1"/>
    <col min="12" max="12" width="27.140625" style="97" customWidth="1"/>
    <col min="13" max="16384" width="9.140625" style="97"/>
  </cols>
  <sheetData>
    <row r="1" spans="1:12" ht="15.75">
      <c r="A1" s="105" t="s">
        <v>1224</v>
      </c>
    </row>
    <row r="3" spans="1:12">
      <c r="A3" s="106" t="s">
        <v>1225</v>
      </c>
    </row>
    <row r="10" spans="1:12">
      <c r="C10" s="97"/>
      <c r="I10" s="97"/>
      <c r="K10" s="97"/>
    </row>
    <row r="11" spans="1:12" ht="12.75" customHeight="1">
      <c r="A11" s="104" t="s">
        <v>510</v>
      </c>
      <c r="B11" s="103" t="s">
        <v>288</v>
      </c>
      <c r="C11" s="102">
        <v>30647.238000000001</v>
      </c>
      <c r="D11" s="99" t="s">
        <v>503</v>
      </c>
      <c r="E11" s="99">
        <v>-28024.401924977068</v>
      </c>
      <c r="F11" s="99" t="s">
        <v>508</v>
      </c>
      <c r="G11" s="98">
        <v>-28024.5</v>
      </c>
      <c r="H11" s="98" t="s">
        <v>509</v>
      </c>
      <c r="I11" s="97"/>
      <c r="J11" s="99"/>
      <c r="K11" s="97"/>
      <c r="L11" s="100" t="s">
        <v>511</v>
      </c>
    </row>
    <row r="12" spans="1:12" ht="12.75" customHeight="1">
      <c r="A12" s="104" t="s">
        <v>510</v>
      </c>
      <c r="B12" s="103" t="s">
        <v>292</v>
      </c>
      <c r="C12" s="102">
        <v>30647.411</v>
      </c>
      <c r="D12" s="99" t="s">
        <v>503</v>
      </c>
      <c r="E12" s="99">
        <v>-28023.895111529415</v>
      </c>
      <c r="F12" s="99" t="s">
        <v>512</v>
      </c>
      <c r="G12" s="98">
        <v>-28024</v>
      </c>
      <c r="H12" s="98" t="s">
        <v>513</v>
      </c>
      <c r="I12" s="97"/>
      <c r="J12" s="99"/>
      <c r="K12" s="97"/>
      <c r="L12" s="100" t="s">
        <v>511</v>
      </c>
    </row>
    <row r="13" spans="1:12" ht="12.75" customHeight="1">
      <c r="A13" s="104" t="s">
        <v>516</v>
      </c>
      <c r="B13" s="103" t="s">
        <v>292</v>
      </c>
      <c r="C13" s="102">
        <v>34389.235000000001</v>
      </c>
      <c r="D13" s="99" t="s">
        <v>289</v>
      </c>
      <c r="E13" s="99">
        <v>-17062.006545334541</v>
      </c>
      <c r="F13" s="99" t="s">
        <v>514</v>
      </c>
      <c r="G13" s="98">
        <v>-17062</v>
      </c>
      <c r="H13" s="98" t="s">
        <v>515</v>
      </c>
      <c r="I13" s="97"/>
      <c r="J13" s="99"/>
      <c r="K13" s="97"/>
      <c r="L13" s="100" t="s">
        <v>517</v>
      </c>
    </row>
    <row r="14" spans="1:12" ht="12.75" customHeight="1">
      <c r="A14" s="104" t="s">
        <v>516</v>
      </c>
      <c r="B14" s="103" t="s">
        <v>288</v>
      </c>
      <c r="C14" s="102">
        <v>35093.275000000001</v>
      </c>
      <c r="D14" s="99" t="s">
        <v>289</v>
      </c>
      <c r="E14" s="99">
        <v>-14999.48088241083</v>
      </c>
      <c r="F14" s="99" t="s">
        <v>518</v>
      </c>
      <c r="G14" s="98">
        <v>-14999.5</v>
      </c>
      <c r="H14" s="98" t="s">
        <v>519</v>
      </c>
      <c r="I14" s="97"/>
      <c r="J14" s="99"/>
      <c r="K14" s="97"/>
      <c r="L14" s="100" t="s">
        <v>517</v>
      </c>
    </row>
    <row r="15" spans="1:12" ht="12.75" customHeight="1">
      <c r="A15" s="104" t="s">
        <v>516</v>
      </c>
      <c r="B15" s="103" t="s">
        <v>292</v>
      </c>
      <c r="C15" s="102">
        <v>35093.455000000002</v>
      </c>
      <c r="D15" s="99" t="s">
        <v>289</v>
      </c>
      <c r="E15" s="99">
        <v>-14998.953562060669</v>
      </c>
      <c r="F15" s="99" t="s">
        <v>520</v>
      </c>
      <c r="G15" s="98">
        <v>-14999</v>
      </c>
      <c r="H15" s="98" t="s">
        <v>521</v>
      </c>
      <c r="I15" s="97"/>
      <c r="J15" s="99"/>
      <c r="K15" s="97"/>
      <c r="L15" s="100" t="s">
        <v>517</v>
      </c>
    </row>
    <row r="16" spans="1:12" ht="12.75" customHeight="1">
      <c r="A16" s="104" t="s">
        <v>516</v>
      </c>
      <c r="B16" s="103" t="s">
        <v>292</v>
      </c>
      <c r="C16" s="102">
        <v>35429.339</v>
      </c>
      <c r="D16" s="99" t="s">
        <v>289</v>
      </c>
      <c r="E16" s="99">
        <v>-14014.962070433116</v>
      </c>
      <c r="F16" s="99" t="s">
        <v>522</v>
      </c>
      <c r="G16" s="98">
        <v>-14015</v>
      </c>
      <c r="H16" s="98" t="s">
        <v>523</v>
      </c>
      <c r="I16" s="97"/>
      <c r="J16" s="99"/>
      <c r="K16" s="97"/>
      <c r="L16" s="100" t="s">
        <v>517</v>
      </c>
    </row>
    <row r="17" spans="1:12" ht="12.75" customHeight="1">
      <c r="A17" s="104" t="s">
        <v>516</v>
      </c>
      <c r="B17" s="103" t="s">
        <v>292</v>
      </c>
      <c r="C17" s="102">
        <v>35476.421000000002</v>
      </c>
      <c r="D17" s="99" t="s">
        <v>289</v>
      </c>
      <c r="E17" s="99">
        <v>-13877.032644176399</v>
      </c>
      <c r="F17" s="99" t="s">
        <v>524</v>
      </c>
      <c r="G17" s="98">
        <v>-13877</v>
      </c>
      <c r="H17" s="98" t="s">
        <v>525</v>
      </c>
      <c r="I17" s="97"/>
      <c r="J17" s="99"/>
      <c r="K17" s="97"/>
      <c r="L17" s="100" t="s">
        <v>517</v>
      </c>
    </row>
    <row r="18" spans="1:12" ht="12.75" customHeight="1">
      <c r="A18" s="104" t="s">
        <v>516</v>
      </c>
      <c r="B18" s="103" t="s">
        <v>292</v>
      </c>
      <c r="C18" s="102">
        <v>35832.362000000001</v>
      </c>
      <c r="D18" s="99" t="s">
        <v>289</v>
      </c>
      <c r="E18" s="99">
        <v>-12834.283017753576</v>
      </c>
      <c r="F18" s="99" t="s">
        <v>526</v>
      </c>
      <c r="G18" s="98">
        <v>-12834</v>
      </c>
      <c r="H18" s="98" t="s">
        <v>527</v>
      </c>
      <c r="I18" s="97"/>
      <c r="J18" s="99"/>
      <c r="K18" s="97"/>
      <c r="L18" s="100" t="s">
        <v>517</v>
      </c>
    </row>
    <row r="19" spans="1:12" ht="12.75" customHeight="1">
      <c r="A19" s="104" t="s">
        <v>516</v>
      </c>
      <c r="B19" s="103" t="s">
        <v>288</v>
      </c>
      <c r="C19" s="102">
        <v>36491.408000000003</v>
      </c>
      <c r="D19" s="99" t="s">
        <v>289</v>
      </c>
      <c r="E19" s="99">
        <v>-10903.569865024721</v>
      </c>
      <c r="F19" s="99" t="s">
        <v>528</v>
      </c>
      <c r="G19" s="98">
        <v>-10903.5</v>
      </c>
      <c r="H19" s="98" t="s">
        <v>529</v>
      </c>
      <c r="I19" s="97"/>
      <c r="J19" s="99"/>
      <c r="K19" s="97"/>
      <c r="L19" s="100" t="s">
        <v>517</v>
      </c>
    </row>
    <row r="20" spans="1:12" ht="12.75" customHeight="1">
      <c r="A20" s="104" t="s">
        <v>516</v>
      </c>
      <c r="B20" s="103" t="s">
        <v>292</v>
      </c>
      <c r="C20" s="102">
        <v>36541.362000000001</v>
      </c>
      <c r="D20" s="99" t="s">
        <v>289</v>
      </c>
      <c r="E20" s="99">
        <v>-10757.226749625474</v>
      </c>
      <c r="F20" s="99" t="s">
        <v>530</v>
      </c>
      <c r="G20" s="98">
        <v>-10757</v>
      </c>
      <c r="H20" s="98" t="s">
        <v>531</v>
      </c>
      <c r="I20" s="97"/>
      <c r="J20" s="99"/>
      <c r="K20" s="97"/>
      <c r="L20" s="100" t="s">
        <v>517</v>
      </c>
    </row>
    <row r="21" spans="1:12" ht="12.75" customHeight="1">
      <c r="A21" s="104" t="s">
        <v>516</v>
      </c>
      <c r="B21" s="103" t="s">
        <v>288</v>
      </c>
      <c r="C21" s="102">
        <v>36596.232000000004</v>
      </c>
      <c r="D21" s="99" t="s">
        <v>289</v>
      </c>
      <c r="E21" s="99">
        <v>-10596.481929551857</v>
      </c>
      <c r="F21" s="99" t="s">
        <v>532</v>
      </c>
      <c r="G21" s="98">
        <v>-10596.5</v>
      </c>
      <c r="H21" s="98" t="s">
        <v>533</v>
      </c>
      <c r="I21" s="97"/>
      <c r="J21" s="99"/>
      <c r="K21" s="97"/>
      <c r="L21" s="100" t="s">
        <v>517</v>
      </c>
    </row>
    <row r="22" spans="1:12" ht="12.75" customHeight="1">
      <c r="A22" s="104" t="s">
        <v>516</v>
      </c>
      <c r="B22" s="103" t="s">
        <v>288</v>
      </c>
      <c r="C22" s="102">
        <v>36598.281999999999</v>
      </c>
      <c r="D22" s="99" t="s">
        <v>289</v>
      </c>
      <c r="E22" s="99">
        <v>-10590.476336675054</v>
      </c>
      <c r="F22" s="99" t="s">
        <v>534</v>
      </c>
      <c r="G22" s="98">
        <v>-10590.5</v>
      </c>
      <c r="H22" s="98" t="s">
        <v>535</v>
      </c>
      <c r="I22" s="97"/>
      <c r="J22" s="99"/>
      <c r="K22" s="97"/>
      <c r="L22" s="100" t="s">
        <v>517</v>
      </c>
    </row>
    <row r="23" spans="1:12" ht="12.75" customHeight="1">
      <c r="A23" s="104" t="s">
        <v>516</v>
      </c>
      <c r="B23" s="103" t="s">
        <v>288</v>
      </c>
      <c r="C23" s="102">
        <v>36599.281000000003</v>
      </c>
      <c r="D23" s="99" t="s">
        <v>289</v>
      </c>
      <c r="E23" s="99">
        <v>-10587.549708731658</v>
      </c>
      <c r="F23" s="99" t="s">
        <v>536</v>
      </c>
      <c r="G23" s="98">
        <v>-10587.5</v>
      </c>
      <c r="H23" s="98" t="s">
        <v>537</v>
      </c>
      <c r="I23" s="97"/>
      <c r="J23" s="99"/>
      <c r="K23" s="97"/>
      <c r="L23" s="100" t="s">
        <v>517</v>
      </c>
    </row>
    <row r="24" spans="1:12" ht="12.75" customHeight="1">
      <c r="A24" s="104" t="s">
        <v>516</v>
      </c>
      <c r="B24" s="103" t="s">
        <v>292</v>
      </c>
      <c r="C24" s="102">
        <v>36605.26</v>
      </c>
      <c r="D24" s="99" t="s">
        <v>289</v>
      </c>
      <c r="E24" s="99">
        <v>-10570.033884433864</v>
      </c>
      <c r="F24" s="99" t="s">
        <v>538</v>
      </c>
      <c r="G24" s="98">
        <v>-10570</v>
      </c>
      <c r="H24" s="98" t="s">
        <v>539</v>
      </c>
      <c r="I24" s="97"/>
      <c r="J24" s="99"/>
      <c r="K24" s="97"/>
      <c r="L24" s="100" t="s">
        <v>517</v>
      </c>
    </row>
    <row r="25" spans="1:12" ht="12.75" customHeight="1">
      <c r="A25" s="104" t="s">
        <v>516</v>
      </c>
      <c r="B25" s="103" t="s">
        <v>292</v>
      </c>
      <c r="C25" s="102">
        <v>36606.269999999997</v>
      </c>
      <c r="D25" s="99" t="s">
        <v>289</v>
      </c>
      <c r="E25" s="99">
        <v>-10567.075031357985</v>
      </c>
      <c r="F25" s="99" t="s">
        <v>540</v>
      </c>
      <c r="G25" s="98">
        <v>-10567</v>
      </c>
      <c r="H25" s="98" t="s">
        <v>541</v>
      </c>
      <c r="I25" s="97"/>
      <c r="J25" s="99"/>
      <c r="K25" s="97"/>
      <c r="L25" s="100" t="s">
        <v>517</v>
      </c>
    </row>
    <row r="26" spans="1:12" ht="12.75" customHeight="1">
      <c r="A26" s="104" t="s">
        <v>516</v>
      </c>
      <c r="B26" s="103" t="s">
        <v>292</v>
      </c>
      <c r="C26" s="102">
        <v>36608.351000000002</v>
      </c>
      <c r="D26" s="99" t="s">
        <v>289</v>
      </c>
      <c r="E26" s="99">
        <v>-10560.978622198623</v>
      </c>
      <c r="F26" s="99" t="s">
        <v>542</v>
      </c>
      <c r="G26" s="98">
        <v>-10561</v>
      </c>
      <c r="H26" s="98" t="s">
        <v>519</v>
      </c>
      <c r="I26" s="97"/>
      <c r="J26" s="99"/>
      <c r="K26" s="97"/>
      <c r="L26" s="100" t="s">
        <v>517</v>
      </c>
    </row>
    <row r="27" spans="1:12" ht="12.75" customHeight="1">
      <c r="A27" s="104" t="s">
        <v>516</v>
      </c>
      <c r="B27" s="103" t="s">
        <v>292</v>
      </c>
      <c r="C27" s="102">
        <v>36609.339</v>
      </c>
      <c r="D27" s="99" t="s">
        <v>289</v>
      </c>
      <c r="E27" s="99">
        <v>-10558.084219387756</v>
      </c>
      <c r="F27" s="99" t="s">
        <v>543</v>
      </c>
      <c r="G27" s="98">
        <v>-10558</v>
      </c>
      <c r="H27" s="98" t="s">
        <v>544</v>
      </c>
      <c r="I27" s="97"/>
      <c r="J27" s="99"/>
      <c r="K27" s="97"/>
      <c r="L27" s="100" t="s">
        <v>517</v>
      </c>
    </row>
    <row r="28" spans="1:12" ht="12.75" customHeight="1">
      <c r="A28" s="104" t="s">
        <v>516</v>
      </c>
      <c r="B28" s="103" t="s">
        <v>288</v>
      </c>
      <c r="C28" s="102">
        <v>36627.277000000002</v>
      </c>
      <c r="D28" s="99" t="s">
        <v>289</v>
      </c>
      <c r="E28" s="99">
        <v>-10505.533816936859</v>
      </c>
      <c r="F28" s="99" t="s">
        <v>545</v>
      </c>
      <c r="G28" s="98">
        <v>-10505.5</v>
      </c>
      <c r="H28" s="98" t="s">
        <v>539</v>
      </c>
      <c r="I28" s="97"/>
      <c r="J28" s="99"/>
      <c r="K28" s="97"/>
      <c r="L28" s="100" t="s">
        <v>517</v>
      </c>
    </row>
    <row r="29" spans="1:12" ht="12.75" customHeight="1">
      <c r="A29" s="104" t="s">
        <v>516</v>
      </c>
      <c r="B29" s="103" t="s">
        <v>288</v>
      </c>
      <c r="C29" s="102">
        <v>36629.286</v>
      </c>
      <c r="D29" s="99" t="s">
        <v>289</v>
      </c>
      <c r="E29" s="99">
        <v>-10499.648335917585</v>
      </c>
      <c r="F29" s="99" t="s">
        <v>546</v>
      </c>
      <c r="G29" s="98">
        <v>-10499.5</v>
      </c>
      <c r="H29" s="98" t="s">
        <v>547</v>
      </c>
      <c r="I29" s="97"/>
      <c r="J29" s="99"/>
      <c r="K29" s="97"/>
      <c r="L29" s="100" t="s">
        <v>517</v>
      </c>
    </row>
    <row r="30" spans="1:12" ht="12.75" customHeight="1">
      <c r="A30" s="104" t="s">
        <v>550</v>
      </c>
      <c r="B30" s="103" t="s">
        <v>292</v>
      </c>
      <c r="C30" s="102">
        <v>36646.567999999999</v>
      </c>
      <c r="D30" s="99" t="s">
        <v>289</v>
      </c>
      <c r="E30" s="99">
        <v>-10449.019723187277</v>
      </c>
      <c r="F30" s="99" t="s">
        <v>548</v>
      </c>
      <c r="G30" s="98">
        <v>-10449</v>
      </c>
      <c r="H30" s="98" t="s">
        <v>549</v>
      </c>
      <c r="I30" s="97"/>
      <c r="J30" s="99"/>
      <c r="K30" s="97"/>
      <c r="L30" s="101" t="s">
        <v>551</v>
      </c>
    </row>
    <row r="31" spans="1:12" ht="12.75" customHeight="1">
      <c r="A31" s="104" t="s">
        <v>550</v>
      </c>
      <c r="B31" s="103" t="s">
        <v>292</v>
      </c>
      <c r="C31" s="102">
        <v>36905.652999999998</v>
      </c>
      <c r="D31" s="99" t="s">
        <v>289</v>
      </c>
      <c r="E31" s="99">
        <v>-9690.0153180702564</v>
      </c>
      <c r="F31" s="99" t="s">
        <v>552</v>
      </c>
      <c r="G31" s="98">
        <v>-9690</v>
      </c>
      <c r="H31" s="98" t="s">
        <v>553</v>
      </c>
      <c r="I31" s="97"/>
      <c r="J31" s="99"/>
      <c r="K31" s="97"/>
      <c r="L31" s="101" t="s">
        <v>551</v>
      </c>
    </row>
    <row r="32" spans="1:12" ht="12.75" customHeight="1">
      <c r="A32" s="104" t="s">
        <v>550</v>
      </c>
      <c r="B32" s="103" t="s">
        <v>288</v>
      </c>
      <c r="C32" s="102">
        <v>36910.601999999999</v>
      </c>
      <c r="D32" s="99" t="s">
        <v>289</v>
      </c>
      <c r="E32" s="99">
        <v>-9675.5169379983708</v>
      </c>
      <c r="F32" s="99" t="s">
        <v>554</v>
      </c>
      <c r="G32" s="98">
        <v>-9675.5</v>
      </c>
      <c r="H32" s="98" t="s">
        <v>555</v>
      </c>
      <c r="I32" s="97"/>
      <c r="J32" s="99"/>
      <c r="K32" s="97"/>
      <c r="L32" s="101" t="s">
        <v>551</v>
      </c>
    </row>
    <row r="33" spans="1:12" ht="12.75" customHeight="1">
      <c r="A33" s="104" t="s">
        <v>550</v>
      </c>
      <c r="B33" s="103" t="s">
        <v>292</v>
      </c>
      <c r="C33" s="102">
        <v>36946.616000000002</v>
      </c>
      <c r="D33" s="99" t="s">
        <v>289</v>
      </c>
      <c r="E33" s="99">
        <v>-9570.0118541614574</v>
      </c>
      <c r="F33" s="99" t="s">
        <v>556</v>
      </c>
      <c r="G33" s="98">
        <v>-9570</v>
      </c>
      <c r="H33" s="98" t="s">
        <v>557</v>
      </c>
      <c r="I33" s="97"/>
      <c r="J33" s="99"/>
      <c r="K33" s="97"/>
      <c r="L33" s="101" t="s">
        <v>551</v>
      </c>
    </row>
    <row r="34" spans="1:12" ht="12.75" customHeight="1">
      <c r="A34" s="104" t="s">
        <v>550</v>
      </c>
      <c r="B34" s="103" t="s">
        <v>292</v>
      </c>
      <c r="C34" s="102">
        <v>37257.584000000003</v>
      </c>
      <c r="D34" s="99" t="s">
        <v>289</v>
      </c>
      <c r="E34" s="99">
        <v>-8659.0132172259691</v>
      </c>
      <c r="F34" s="99" t="s">
        <v>558</v>
      </c>
      <c r="G34" s="98">
        <v>-8659</v>
      </c>
      <c r="H34" s="98" t="s">
        <v>553</v>
      </c>
      <c r="I34" s="97"/>
      <c r="J34" s="99"/>
      <c r="K34" s="97"/>
      <c r="L34" s="101" t="s">
        <v>551</v>
      </c>
    </row>
    <row r="35" spans="1:12" ht="12.75" customHeight="1">
      <c r="A35" s="104" t="s">
        <v>550</v>
      </c>
      <c r="B35" s="103" t="s">
        <v>288</v>
      </c>
      <c r="C35" s="102">
        <v>37267.658000000003</v>
      </c>
      <c r="D35" s="99" t="s">
        <v>289</v>
      </c>
      <c r="E35" s="99">
        <v>-8629.5008549620434</v>
      </c>
      <c r="F35" s="99" t="s">
        <v>559</v>
      </c>
      <c r="G35" s="98">
        <v>-8629.5</v>
      </c>
      <c r="H35" s="98" t="s">
        <v>560</v>
      </c>
      <c r="I35" s="97"/>
      <c r="J35" s="99"/>
      <c r="K35" s="97"/>
      <c r="L35" s="101" t="s">
        <v>551</v>
      </c>
    </row>
    <row r="36" spans="1:12" ht="12.75" customHeight="1">
      <c r="A36" s="104" t="s">
        <v>516</v>
      </c>
      <c r="B36" s="103" t="s">
        <v>288</v>
      </c>
      <c r="C36" s="102">
        <v>37285.411999999997</v>
      </c>
      <c r="D36" s="99" t="s">
        <v>289</v>
      </c>
      <c r="E36" s="99">
        <v>-8577.4894910913335</v>
      </c>
      <c r="F36" s="99" t="s">
        <v>561</v>
      </c>
      <c r="G36" s="98">
        <v>-8577.5</v>
      </c>
      <c r="H36" s="98" t="s">
        <v>562</v>
      </c>
      <c r="I36" s="97"/>
      <c r="J36" s="99"/>
      <c r="K36" s="97"/>
      <c r="L36" s="100" t="s">
        <v>517</v>
      </c>
    </row>
    <row r="37" spans="1:12" ht="12.75" customHeight="1">
      <c r="A37" s="104" t="s">
        <v>516</v>
      </c>
      <c r="B37" s="103" t="s">
        <v>292</v>
      </c>
      <c r="C37" s="102">
        <v>37290.355000000003</v>
      </c>
      <c r="D37" s="99" t="s">
        <v>289</v>
      </c>
      <c r="E37" s="99">
        <v>-8563.0086883644362</v>
      </c>
      <c r="F37" s="99" t="s">
        <v>563</v>
      </c>
      <c r="G37" s="98">
        <v>-8563</v>
      </c>
      <c r="H37" s="98" t="s">
        <v>564</v>
      </c>
      <c r="I37" s="97"/>
      <c r="J37" s="99"/>
      <c r="K37" s="97"/>
      <c r="L37" s="100" t="s">
        <v>517</v>
      </c>
    </row>
    <row r="38" spans="1:12" ht="12.75" customHeight="1">
      <c r="A38" s="104" t="s">
        <v>550</v>
      </c>
      <c r="B38" s="103" t="s">
        <v>288</v>
      </c>
      <c r="C38" s="102">
        <v>37295.650999999998</v>
      </c>
      <c r="D38" s="99" t="s">
        <v>289</v>
      </c>
      <c r="E38" s="99">
        <v>-8547.4937518397583</v>
      </c>
      <c r="F38" s="99" t="s">
        <v>565</v>
      </c>
      <c r="G38" s="98">
        <v>-8547.5</v>
      </c>
      <c r="H38" s="98" t="s">
        <v>566</v>
      </c>
      <c r="I38" s="97"/>
      <c r="J38" s="99"/>
      <c r="K38" s="97"/>
      <c r="L38" s="101" t="s">
        <v>551</v>
      </c>
    </row>
    <row r="39" spans="1:12" ht="12.75" customHeight="1">
      <c r="A39" s="104" t="s">
        <v>516</v>
      </c>
      <c r="B39" s="103" t="s">
        <v>292</v>
      </c>
      <c r="C39" s="102">
        <v>37314.237999999998</v>
      </c>
      <c r="D39" s="99" t="s">
        <v>289</v>
      </c>
      <c r="E39" s="99">
        <v>-8493.0420665707952</v>
      </c>
      <c r="F39" s="99" t="s">
        <v>567</v>
      </c>
      <c r="G39" s="98">
        <v>-8493</v>
      </c>
      <c r="H39" s="98" t="s">
        <v>568</v>
      </c>
      <c r="I39" s="97"/>
      <c r="J39" s="99"/>
      <c r="K39" s="97"/>
      <c r="L39" s="100" t="s">
        <v>517</v>
      </c>
    </row>
    <row r="40" spans="1:12" ht="12.75" customHeight="1">
      <c r="A40" s="104" t="s">
        <v>516</v>
      </c>
      <c r="B40" s="103" t="s">
        <v>292</v>
      </c>
      <c r="C40" s="102">
        <v>37316.288</v>
      </c>
      <c r="D40" s="99" t="s">
        <v>289</v>
      </c>
      <c r="E40" s="99">
        <v>-8487.03647369397</v>
      </c>
      <c r="F40" s="99" t="s">
        <v>569</v>
      </c>
      <c r="G40" s="98">
        <v>-8487</v>
      </c>
      <c r="H40" s="98" t="s">
        <v>539</v>
      </c>
      <c r="I40" s="97"/>
      <c r="J40" s="99"/>
      <c r="K40" s="97"/>
      <c r="L40" s="100" t="s">
        <v>517</v>
      </c>
    </row>
    <row r="41" spans="1:12" ht="12.75" customHeight="1">
      <c r="A41" s="104" t="s">
        <v>550</v>
      </c>
      <c r="B41" s="103" t="s">
        <v>292</v>
      </c>
      <c r="C41" s="102">
        <v>37355.553999999996</v>
      </c>
      <c r="D41" s="99" t="s">
        <v>289</v>
      </c>
      <c r="E41" s="99">
        <v>-8372.0044688641956</v>
      </c>
      <c r="F41" s="99" t="s">
        <v>570</v>
      </c>
      <c r="G41" s="98">
        <v>-8372</v>
      </c>
      <c r="H41" s="98" t="s">
        <v>515</v>
      </c>
      <c r="I41" s="97"/>
      <c r="J41" s="99"/>
      <c r="K41" s="97"/>
      <c r="L41" s="101" t="s">
        <v>551</v>
      </c>
    </row>
    <row r="42" spans="1:12" ht="12.75" customHeight="1">
      <c r="A42" s="104" t="s">
        <v>550</v>
      </c>
      <c r="B42" s="103" t="s">
        <v>292</v>
      </c>
      <c r="C42" s="102">
        <v>37357.607000000004</v>
      </c>
      <c r="D42" s="99" t="s">
        <v>289</v>
      </c>
      <c r="E42" s="99">
        <v>-8365.9900873148563</v>
      </c>
      <c r="F42" s="99" t="s">
        <v>571</v>
      </c>
      <c r="G42" s="98">
        <v>-8366</v>
      </c>
      <c r="H42" s="98" t="s">
        <v>572</v>
      </c>
      <c r="I42" s="97"/>
      <c r="J42" s="99"/>
      <c r="K42" s="97"/>
      <c r="L42" s="101" t="s">
        <v>551</v>
      </c>
    </row>
    <row r="43" spans="1:12" ht="12.75" customHeight="1">
      <c r="A43" s="104" t="s">
        <v>550</v>
      </c>
      <c r="B43" s="103" t="s">
        <v>288</v>
      </c>
      <c r="C43" s="102">
        <v>37367.675999999999</v>
      </c>
      <c r="D43" s="99" t="s">
        <v>289</v>
      </c>
      <c r="E43" s="99">
        <v>-8336.4923728384474</v>
      </c>
      <c r="F43" s="99" t="s">
        <v>573</v>
      </c>
      <c r="G43" s="98">
        <v>-8336.5</v>
      </c>
      <c r="H43" s="98" t="s">
        <v>572</v>
      </c>
      <c r="I43" s="97"/>
      <c r="J43" s="99"/>
      <c r="K43" s="97"/>
      <c r="L43" s="101" t="s">
        <v>551</v>
      </c>
    </row>
    <row r="44" spans="1:12" ht="12.75" customHeight="1">
      <c r="A44" s="104" t="s">
        <v>550</v>
      </c>
      <c r="B44" s="103" t="s">
        <v>292</v>
      </c>
      <c r="C44" s="102">
        <v>37371.595999999998</v>
      </c>
      <c r="D44" s="99" t="s">
        <v>289</v>
      </c>
      <c r="E44" s="99">
        <v>-8325.0085074349809</v>
      </c>
      <c r="F44" s="99" t="s">
        <v>574</v>
      </c>
      <c r="G44" s="98">
        <v>-8325</v>
      </c>
      <c r="H44" s="98" t="s">
        <v>564</v>
      </c>
      <c r="I44" s="97"/>
      <c r="J44" s="99"/>
      <c r="K44" s="97"/>
      <c r="L44" s="101" t="s">
        <v>551</v>
      </c>
    </row>
    <row r="45" spans="1:12" ht="12.75" customHeight="1">
      <c r="A45" s="104" t="s">
        <v>550</v>
      </c>
      <c r="B45" s="103" t="s">
        <v>288</v>
      </c>
      <c r="C45" s="102">
        <v>37706.633000000002</v>
      </c>
      <c r="D45" s="99" t="s">
        <v>289</v>
      </c>
      <c r="E45" s="99">
        <v>-7343.4983510106604</v>
      </c>
      <c r="F45" s="99" t="s">
        <v>575</v>
      </c>
      <c r="G45" s="98">
        <v>-7343.5</v>
      </c>
      <c r="H45" s="98" t="s">
        <v>576</v>
      </c>
      <c r="I45" s="97"/>
      <c r="J45" s="99"/>
      <c r="K45" s="97"/>
      <c r="L45" s="101" t="s">
        <v>551</v>
      </c>
    </row>
    <row r="46" spans="1:12" ht="12.75" customHeight="1">
      <c r="A46" s="104" t="s">
        <v>590</v>
      </c>
      <c r="B46" s="103" t="s">
        <v>288</v>
      </c>
      <c r="C46" s="102">
        <v>41932.525000000001</v>
      </c>
      <c r="D46" s="99" t="s">
        <v>503</v>
      </c>
      <c r="E46" s="99">
        <v>5036.4952555230484</v>
      </c>
      <c r="F46" s="99" t="s">
        <v>589</v>
      </c>
      <c r="G46" s="98">
        <v>5036.5</v>
      </c>
      <c r="H46" s="98" t="s">
        <v>515</v>
      </c>
      <c r="I46" s="97"/>
      <c r="J46" s="99"/>
      <c r="K46" s="97"/>
      <c r="L46" s="100" t="s">
        <v>591</v>
      </c>
    </row>
    <row r="47" spans="1:12" ht="12.75" customHeight="1">
      <c r="A47" s="104" t="s">
        <v>590</v>
      </c>
      <c r="B47" s="103" t="s">
        <v>288</v>
      </c>
      <c r="C47" s="102">
        <v>41972.508999999998</v>
      </c>
      <c r="D47" s="99" t="s">
        <v>503</v>
      </c>
      <c r="E47" s="99">
        <v>5153.6306826384607</v>
      </c>
      <c r="F47" s="99" t="s">
        <v>592</v>
      </c>
      <c r="G47" s="98">
        <v>5153.5</v>
      </c>
      <c r="H47" s="98" t="s">
        <v>593</v>
      </c>
      <c r="I47" s="97"/>
      <c r="J47" s="99"/>
      <c r="K47" s="97"/>
      <c r="L47" s="100" t="s">
        <v>594</v>
      </c>
    </row>
    <row r="48" spans="1:12" ht="12.75" customHeight="1">
      <c r="A48" s="104" t="s">
        <v>590</v>
      </c>
      <c r="B48" s="103" t="s">
        <v>292</v>
      </c>
      <c r="C48" s="102">
        <v>41972.629000000001</v>
      </c>
      <c r="D48" s="99" t="s">
        <v>503</v>
      </c>
      <c r="E48" s="99">
        <v>5153.9822295385748</v>
      </c>
      <c r="F48" s="99" t="s">
        <v>595</v>
      </c>
      <c r="G48" s="98">
        <v>5154</v>
      </c>
      <c r="H48" s="98" t="s">
        <v>555</v>
      </c>
      <c r="I48" s="97"/>
      <c r="J48" s="99"/>
      <c r="K48" s="97"/>
      <c r="L48" s="100" t="s">
        <v>594</v>
      </c>
    </row>
    <row r="49" spans="1:12" ht="12.75" customHeight="1">
      <c r="A49" s="104" t="s">
        <v>590</v>
      </c>
      <c r="B49" s="103" t="s">
        <v>292</v>
      </c>
      <c r="C49" s="102">
        <v>41974.671999999999</v>
      </c>
      <c r="D49" s="99" t="s">
        <v>503</v>
      </c>
      <c r="E49" s="99">
        <v>5159.9673155128785</v>
      </c>
      <c r="F49" s="99" t="s">
        <v>596</v>
      </c>
      <c r="G49" s="98">
        <v>5160</v>
      </c>
      <c r="H49" s="98" t="s">
        <v>525</v>
      </c>
      <c r="I49" s="97"/>
      <c r="J49" s="99"/>
      <c r="K49" s="97"/>
      <c r="L49" s="100" t="s">
        <v>594</v>
      </c>
    </row>
    <row r="50" spans="1:12" ht="12.75" customHeight="1">
      <c r="A50" s="104" t="s">
        <v>599</v>
      </c>
      <c r="B50" s="103" t="s">
        <v>288</v>
      </c>
      <c r="C50" s="102">
        <v>42832.677000000003</v>
      </c>
      <c r="D50" s="99" t="s">
        <v>503</v>
      </c>
      <c r="E50" s="99">
        <v>7673.5422990604975</v>
      </c>
      <c r="F50" s="99" t="s">
        <v>597</v>
      </c>
      <c r="G50" s="98">
        <v>7673.5</v>
      </c>
      <c r="H50" s="98" t="s">
        <v>598</v>
      </c>
      <c r="I50" s="97"/>
      <c r="J50" s="99"/>
      <c r="K50" s="97"/>
      <c r="L50" s="100" t="s">
        <v>600</v>
      </c>
    </row>
    <row r="51" spans="1:12" ht="12.75" customHeight="1">
      <c r="A51" s="104" t="s">
        <v>599</v>
      </c>
      <c r="B51" s="103" t="s">
        <v>288</v>
      </c>
      <c r="C51" s="102">
        <v>42844.614000000001</v>
      </c>
      <c r="D51" s="99" t="s">
        <v>503</v>
      </c>
      <c r="E51" s="99">
        <v>7708.5124269485668</v>
      </c>
      <c r="F51" s="99" t="s">
        <v>601</v>
      </c>
      <c r="G51" s="98">
        <v>7708.5</v>
      </c>
      <c r="H51" s="98" t="s">
        <v>562</v>
      </c>
      <c r="I51" s="97"/>
      <c r="J51" s="99"/>
      <c r="K51" s="97"/>
      <c r="L51" s="100" t="s">
        <v>600</v>
      </c>
    </row>
    <row r="52" spans="1:12" ht="12.75" customHeight="1">
      <c r="A52" s="104" t="s">
        <v>604</v>
      </c>
      <c r="B52" s="103" t="s">
        <v>288</v>
      </c>
      <c r="C52" s="102">
        <v>42844.620999999999</v>
      </c>
      <c r="D52" s="99" t="s">
        <v>503</v>
      </c>
      <c r="E52" s="99">
        <v>7708.5329338510664</v>
      </c>
      <c r="F52" s="99" t="s">
        <v>602</v>
      </c>
      <c r="G52" s="98">
        <v>7708.5</v>
      </c>
      <c r="H52" s="98" t="s">
        <v>603</v>
      </c>
      <c r="I52" s="97"/>
      <c r="J52" s="99"/>
      <c r="K52" s="97"/>
      <c r="L52" s="100" t="s">
        <v>600</v>
      </c>
    </row>
    <row r="53" spans="1:12" ht="12.75" customHeight="1">
      <c r="A53" s="104" t="s">
        <v>599</v>
      </c>
      <c r="B53" s="103" t="s">
        <v>292</v>
      </c>
      <c r="C53" s="102">
        <v>43045.847000000002</v>
      </c>
      <c r="D53" s="99" t="s">
        <v>503</v>
      </c>
      <c r="E53" s="99">
        <v>8298.0360715243387</v>
      </c>
      <c r="F53" s="99" t="s">
        <v>605</v>
      </c>
      <c r="G53" s="98">
        <v>8298</v>
      </c>
      <c r="H53" s="98" t="s">
        <v>606</v>
      </c>
      <c r="I53" s="97"/>
      <c r="J53" s="99"/>
      <c r="K53" s="97"/>
      <c r="L53" s="100" t="s">
        <v>600</v>
      </c>
    </row>
    <row r="54" spans="1:12" ht="12.75" customHeight="1">
      <c r="A54" s="104" t="s">
        <v>609</v>
      </c>
      <c r="B54" s="103" t="s">
        <v>292</v>
      </c>
      <c r="C54" s="102">
        <v>43045.85</v>
      </c>
      <c r="D54" s="99" t="s">
        <v>503</v>
      </c>
      <c r="E54" s="99">
        <v>8298.0448601968328</v>
      </c>
      <c r="F54" s="99" t="s">
        <v>607</v>
      </c>
      <c r="G54" s="98">
        <v>8298</v>
      </c>
      <c r="H54" s="98" t="s">
        <v>608</v>
      </c>
      <c r="I54" s="97"/>
      <c r="J54" s="99"/>
      <c r="K54" s="97"/>
      <c r="L54" s="100" t="s">
        <v>600</v>
      </c>
    </row>
    <row r="55" spans="1:12" ht="12.75" customHeight="1">
      <c r="A55" s="104" t="s">
        <v>599</v>
      </c>
      <c r="B55" s="103" t="s">
        <v>288</v>
      </c>
      <c r="C55" s="102">
        <v>43066.828000000001</v>
      </c>
      <c r="D55" s="99" t="s">
        <v>503</v>
      </c>
      <c r="E55" s="99">
        <v>8359.5011174504252</v>
      </c>
      <c r="F55" s="99" t="s">
        <v>610</v>
      </c>
      <c r="G55" s="98">
        <v>8359.5</v>
      </c>
      <c r="H55" s="98" t="s">
        <v>588</v>
      </c>
      <c r="I55" s="97"/>
      <c r="J55" s="99"/>
      <c r="K55" s="97"/>
      <c r="L55" s="100" t="s">
        <v>600</v>
      </c>
    </row>
    <row r="56" spans="1:12" ht="12.75" customHeight="1">
      <c r="A56" s="104" t="s">
        <v>599</v>
      </c>
      <c r="B56" s="103" t="s">
        <v>292</v>
      </c>
      <c r="C56" s="102">
        <v>43085.779000000002</v>
      </c>
      <c r="D56" s="99" t="s">
        <v>503</v>
      </c>
      <c r="E56" s="99">
        <v>8415.0191616497159</v>
      </c>
      <c r="F56" s="99" t="s">
        <v>611</v>
      </c>
      <c r="G56" s="98">
        <v>8415</v>
      </c>
      <c r="H56" s="98" t="s">
        <v>519</v>
      </c>
      <c r="I56" s="97"/>
      <c r="J56" s="99"/>
      <c r="K56" s="97"/>
      <c r="L56" s="100" t="s">
        <v>600</v>
      </c>
    </row>
    <row r="57" spans="1:12" ht="12.75" customHeight="1">
      <c r="A57" s="104" t="s">
        <v>599</v>
      </c>
      <c r="B57" s="103" t="s">
        <v>288</v>
      </c>
      <c r="C57" s="102">
        <v>43098.925000000003</v>
      </c>
      <c r="D57" s="99" t="s">
        <v>503</v>
      </c>
      <c r="E57" s="99">
        <v>8453.5311245563644</v>
      </c>
      <c r="F57" s="99" t="s">
        <v>612</v>
      </c>
      <c r="G57" s="98">
        <v>8453.5</v>
      </c>
      <c r="H57" s="98" t="s">
        <v>603</v>
      </c>
      <c r="I57" s="97"/>
      <c r="J57" s="99"/>
      <c r="K57" s="97"/>
      <c r="L57" s="100" t="s">
        <v>600</v>
      </c>
    </row>
    <row r="58" spans="1:12" ht="12.75" customHeight="1">
      <c r="A58" s="104" t="s">
        <v>599</v>
      </c>
      <c r="B58" s="103" t="s">
        <v>292</v>
      </c>
      <c r="C58" s="102">
        <v>43154.739000000001</v>
      </c>
      <c r="D58" s="99" t="s">
        <v>503</v>
      </c>
      <c r="E58" s="99">
        <v>8617.0414469108055</v>
      </c>
      <c r="F58" s="99" t="s">
        <v>613</v>
      </c>
      <c r="G58" s="98">
        <v>8617</v>
      </c>
      <c r="H58" s="98" t="s">
        <v>598</v>
      </c>
      <c r="I58" s="97"/>
      <c r="J58" s="99"/>
      <c r="K58" s="97"/>
      <c r="L58" s="100" t="s">
        <v>600</v>
      </c>
    </row>
    <row r="59" spans="1:12" ht="12.75" customHeight="1">
      <c r="A59" s="104" t="s">
        <v>599</v>
      </c>
      <c r="B59" s="103" t="s">
        <v>292</v>
      </c>
      <c r="C59" s="102">
        <v>43165.654999999999</v>
      </c>
      <c r="D59" s="99" t="s">
        <v>503</v>
      </c>
      <c r="E59" s="99">
        <v>8649.0204965904686</v>
      </c>
      <c r="F59" s="99" t="s">
        <v>614</v>
      </c>
      <c r="G59" s="98">
        <v>8649</v>
      </c>
      <c r="H59" s="98" t="s">
        <v>519</v>
      </c>
      <c r="I59" s="97"/>
      <c r="J59" s="99"/>
      <c r="K59" s="97"/>
      <c r="L59" s="100" t="s">
        <v>600</v>
      </c>
    </row>
    <row r="60" spans="1:12" ht="12.75" customHeight="1">
      <c r="A60" s="104" t="s">
        <v>599</v>
      </c>
      <c r="B60" s="103" t="s">
        <v>292</v>
      </c>
      <c r="C60" s="102">
        <v>43190.574000000001</v>
      </c>
      <c r="D60" s="99" t="s">
        <v>503</v>
      </c>
      <c r="E60" s="99">
        <v>8722.0221399550501</v>
      </c>
      <c r="F60" s="99" t="s">
        <v>615</v>
      </c>
      <c r="G60" s="98">
        <v>8722</v>
      </c>
      <c r="H60" s="98" t="s">
        <v>535</v>
      </c>
      <c r="I60" s="97"/>
      <c r="J60" s="99"/>
      <c r="K60" s="97"/>
      <c r="L60" s="100" t="s">
        <v>600</v>
      </c>
    </row>
    <row r="61" spans="1:12" ht="12.75" customHeight="1">
      <c r="A61" s="104" t="s">
        <v>599</v>
      </c>
      <c r="B61" s="103" t="s">
        <v>288</v>
      </c>
      <c r="C61" s="102">
        <v>43420.807000000001</v>
      </c>
      <c r="D61" s="99" t="s">
        <v>503</v>
      </c>
      <c r="E61" s="99">
        <v>9396.5029520565131</v>
      </c>
      <c r="F61" s="99" t="s">
        <v>616</v>
      </c>
      <c r="G61" s="98">
        <v>9396.5</v>
      </c>
      <c r="H61" s="98" t="s">
        <v>576</v>
      </c>
      <c r="I61" s="97"/>
      <c r="J61" s="99"/>
      <c r="K61" s="97"/>
      <c r="L61" s="100" t="s">
        <v>600</v>
      </c>
    </row>
    <row r="62" spans="1:12" ht="12.75" customHeight="1">
      <c r="A62" s="104" t="s">
        <v>618</v>
      </c>
      <c r="B62" s="103" t="s">
        <v>288</v>
      </c>
      <c r="C62" s="102">
        <v>43483.281000000003</v>
      </c>
      <c r="D62" s="99" t="s">
        <v>503</v>
      </c>
      <c r="E62" s="99">
        <v>9579.5241273668635</v>
      </c>
      <c r="F62" s="99" t="s">
        <v>617</v>
      </c>
      <c r="G62" s="98">
        <v>9579.5</v>
      </c>
      <c r="H62" s="98" t="s">
        <v>535</v>
      </c>
      <c r="I62" s="97"/>
      <c r="J62" s="99"/>
      <c r="K62" s="97"/>
      <c r="L62" s="100" t="s">
        <v>619</v>
      </c>
    </row>
    <row r="63" spans="1:12" ht="12.75" customHeight="1">
      <c r="A63" s="104" t="s">
        <v>599</v>
      </c>
      <c r="B63" s="103" t="s">
        <v>292</v>
      </c>
      <c r="C63" s="102">
        <v>43577.656000000003</v>
      </c>
      <c r="D63" s="99" t="s">
        <v>503</v>
      </c>
      <c r="E63" s="99">
        <v>9856.0011165129708</v>
      </c>
      <c r="F63" s="99" t="s">
        <v>620</v>
      </c>
      <c r="G63" s="98">
        <v>9856</v>
      </c>
      <c r="H63" s="98" t="s">
        <v>588</v>
      </c>
      <c r="I63" s="97"/>
      <c r="J63" s="99"/>
      <c r="K63" s="97"/>
      <c r="L63" s="100" t="s">
        <v>600</v>
      </c>
    </row>
    <row r="64" spans="1:12" ht="12.75" customHeight="1">
      <c r="A64" s="104" t="s">
        <v>599</v>
      </c>
      <c r="B64" s="103" t="s">
        <v>292</v>
      </c>
      <c r="C64" s="102">
        <v>43802.618000000002</v>
      </c>
      <c r="D64" s="99" t="s">
        <v>503</v>
      </c>
      <c r="E64" s="99">
        <v>10515.040231027262</v>
      </c>
      <c r="F64" s="99" t="s">
        <v>621</v>
      </c>
      <c r="G64" s="98">
        <v>10515</v>
      </c>
      <c r="H64" s="98" t="s">
        <v>598</v>
      </c>
      <c r="I64" s="97"/>
      <c r="J64" s="99"/>
      <c r="K64" s="97"/>
      <c r="L64" s="100" t="s">
        <v>600</v>
      </c>
    </row>
    <row r="65" spans="1:12" ht="12.75" customHeight="1">
      <c r="A65" s="104" t="s">
        <v>599</v>
      </c>
      <c r="B65" s="103" t="s">
        <v>292</v>
      </c>
      <c r="C65" s="102">
        <v>43876.682999999997</v>
      </c>
      <c r="D65" s="99" t="s">
        <v>503</v>
      </c>
      <c r="E65" s="99">
        <v>10732.017907330363</v>
      </c>
      <c r="F65" s="99" t="s">
        <v>622</v>
      </c>
      <c r="G65" s="98">
        <v>10732</v>
      </c>
      <c r="H65" s="98" t="s">
        <v>533</v>
      </c>
      <c r="I65" s="97"/>
      <c r="J65" s="99"/>
      <c r="K65" s="97"/>
      <c r="L65" s="100" t="s">
        <v>600</v>
      </c>
    </row>
    <row r="66" spans="1:12" ht="12.75" customHeight="1">
      <c r="A66" s="104" t="s">
        <v>599</v>
      </c>
      <c r="B66" s="103" t="s">
        <v>288</v>
      </c>
      <c r="C66" s="102">
        <v>44132.860999999997</v>
      </c>
      <c r="D66" s="99" t="s">
        <v>503</v>
      </c>
      <c r="E66" s="99">
        <v>11482.50608879231</v>
      </c>
      <c r="F66" s="99" t="s">
        <v>623</v>
      </c>
      <c r="G66" s="98">
        <v>11482.5</v>
      </c>
      <c r="H66" s="98" t="s">
        <v>566</v>
      </c>
      <c r="I66" s="97"/>
      <c r="J66" s="99"/>
      <c r="K66" s="97"/>
      <c r="L66" s="100" t="s">
        <v>600</v>
      </c>
    </row>
    <row r="67" spans="1:12" ht="12.75" customHeight="1">
      <c r="A67" s="104" t="s">
        <v>599</v>
      </c>
      <c r="B67" s="103" t="s">
        <v>292</v>
      </c>
      <c r="C67" s="102">
        <v>44271.623</v>
      </c>
      <c r="D67" s="99" t="s">
        <v>503</v>
      </c>
      <c r="E67" s="99">
        <v>11889.017346730247</v>
      </c>
      <c r="F67" s="99" t="s">
        <v>624</v>
      </c>
      <c r="G67" s="98">
        <v>11889</v>
      </c>
      <c r="H67" s="98" t="s">
        <v>533</v>
      </c>
      <c r="I67" s="97"/>
      <c r="J67" s="99"/>
      <c r="K67" s="97"/>
      <c r="L67" s="100" t="s">
        <v>600</v>
      </c>
    </row>
    <row r="68" spans="1:12" ht="12.75" customHeight="1">
      <c r="A68" s="104" t="s">
        <v>627</v>
      </c>
      <c r="B68" s="103" t="s">
        <v>292</v>
      </c>
      <c r="C68" s="102">
        <v>44300.631000000001</v>
      </c>
      <c r="D68" s="99" t="s">
        <v>503</v>
      </c>
      <c r="E68" s="99">
        <v>11973.99795071595</v>
      </c>
      <c r="F68" s="99" t="s">
        <v>625</v>
      </c>
      <c r="G68" s="98">
        <v>11974</v>
      </c>
      <c r="H68" s="98" t="s">
        <v>626</v>
      </c>
      <c r="I68" s="97"/>
      <c r="J68" s="99"/>
      <c r="K68" s="97"/>
      <c r="L68" s="100" t="s">
        <v>600</v>
      </c>
    </row>
    <row r="69" spans="1:12" ht="12.75" customHeight="1">
      <c r="A69" s="104" t="s">
        <v>627</v>
      </c>
      <c r="B69" s="103" t="s">
        <v>292</v>
      </c>
      <c r="C69" s="102">
        <v>44544.701000000001</v>
      </c>
      <c r="D69" s="99" t="s">
        <v>503</v>
      </c>
      <c r="E69" s="99">
        <v>12689.015049957168</v>
      </c>
      <c r="F69" s="99" t="s">
        <v>628</v>
      </c>
      <c r="G69" s="98">
        <v>12689</v>
      </c>
      <c r="H69" s="98" t="s">
        <v>629</v>
      </c>
      <c r="I69" s="97"/>
      <c r="J69" s="99"/>
      <c r="K69" s="97"/>
      <c r="L69" s="100" t="s">
        <v>600</v>
      </c>
    </row>
    <row r="70" spans="1:12" ht="12.75" customHeight="1">
      <c r="A70" s="104" t="s">
        <v>599</v>
      </c>
      <c r="B70" s="103" t="s">
        <v>292</v>
      </c>
      <c r="C70" s="102">
        <v>44614.675999999999</v>
      </c>
      <c r="D70" s="99" t="s">
        <v>503</v>
      </c>
      <c r="E70" s="99">
        <v>12894.010836081656</v>
      </c>
      <c r="F70" s="99" t="s">
        <v>630</v>
      </c>
      <c r="G70" s="98">
        <v>12894</v>
      </c>
      <c r="H70" s="98" t="s">
        <v>562</v>
      </c>
      <c r="I70" s="97"/>
      <c r="J70" s="99"/>
      <c r="K70" s="97"/>
      <c r="L70" s="100" t="s">
        <v>600</v>
      </c>
    </row>
    <row r="71" spans="1:12" ht="12.75" customHeight="1">
      <c r="A71" s="104" t="s">
        <v>627</v>
      </c>
      <c r="B71" s="103" t="s">
        <v>292</v>
      </c>
      <c r="C71" s="102">
        <v>44623.563999999998</v>
      </c>
      <c r="D71" s="99" t="s">
        <v>503</v>
      </c>
      <c r="E71" s="99">
        <v>12920.048743149526</v>
      </c>
      <c r="F71" s="99" t="s">
        <v>631</v>
      </c>
      <c r="G71" s="98">
        <v>12920</v>
      </c>
      <c r="H71" s="98" t="s">
        <v>632</v>
      </c>
      <c r="I71" s="97"/>
      <c r="J71" s="99"/>
      <c r="K71" s="97"/>
      <c r="L71" s="100" t="s">
        <v>600</v>
      </c>
    </row>
    <row r="72" spans="1:12" ht="12.75" customHeight="1">
      <c r="A72" s="104" t="s">
        <v>599</v>
      </c>
      <c r="B72" s="103" t="s">
        <v>292</v>
      </c>
      <c r="C72" s="102">
        <v>44958.752</v>
      </c>
      <c r="D72" s="99" t="s">
        <v>503</v>
      </c>
      <c r="E72" s="99">
        <v>13902.001262756474</v>
      </c>
      <c r="F72" s="99" t="s">
        <v>633</v>
      </c>
      <c r="G72" s="98">
        <v>13902</v>
      </c>
      <c r="H72" s="98" t="s">
        <v>588</v>
      </c>
      <c r="I72" s="97"/>
      <c r="J72" s="99"/>
      <c r="K72" s="97"/>
      <c r="L72" s="100" t="s">
        <v>600</v>
      </c>
    </row>
    <row r="73" spans="1:12" ht="12.75" customHeight="1">
      <c r="A73" s="104" t="s">
        <v>635</v>
      </c>
      <c r="B73" s="103" t="s">
        <v>292</v>
      </c>
      <c r="C73" s="102">
        <v>44986.398000000001</v>
      </c>
      <c r="D73" s="99" t="s">
        <v>289</v>
      </c>
      <c r="E73" s="99">
        <v>13982.991809425968</v>
      </c>
      <c r="F73" s="99" t="s">
        <v>634</v>
      </c>
      <c r="G73" s="98">
        <v>13983</v>
      </c>
      <c r="H73" s="98" t="s">
        <v>564</v>
      </c>
      <c r="I73" s="97"/>
      <c r="J73" s="99"/>
      <c r="K73" s="97"/>
      <c r="L73" s="101" t="s">
        <v>636</v>
      </c>
    </row>
    <row r="74" spans="1:12" ht="12.75" customHeight="1">
      <c r="A74" s="104" t="s">
        <v>635</v>
      </c>
      <c r="B74" s="103" t="s">
        <v>292</v>
      </c>
      <c r="C74" s="102">
        <v>45011.292000000001</v>
      </c>
      <c r="D74" s="99" t="s">
        <v>289</v>
      </c>
      <c r="E74" s="99">
        <v>14055.920213853022</v>
      </c>
      <c r="F74" s="99" t="s">
        <v>637</v>
      </c>
      <c r="G74" s="98">
        <v>14056</v>
      </c>
      <c r="H74" s="98" t="s">
        <v>638</v>
      </c>
      <c r="I74" s="97"/>
      <c r="J74" s="99"/>
      <c r="K74" s="97"/>
      <c r="L74" s="101" t="s">
        <v>636</v>
      </c>
    </row>
    <row r="75" spans="1:12" ht="12.75" customHeight="1">
      <c r="A75" s="104" t="s">
        <v>641</v>
      </c>
      <c r="B75" s="103" t="s">
        <v>292</v>
      </c>
      <c r="C75" s="102">
        <v>45289.495999999999</v>
      </c>
      <c r="D75" s="99" t="s">
        <v>289</v>
      </c>
      <c r="E75" s="99">
        <v>14870.934828829477</v>
      </c>
      <c r="F75" s="99" t="s">
        <v>639</v>
      </c>
      <c r="G75" s="98">
        <v>14871</v>
      </c>
      <c r="H75" s="98" t="s">
        <v>640</v>
      </c>
      <c r="I75" s="97"/>
      <c r="J75" s="99"/>
      <c r="K75" s="97"/>
      <c r="L75" s="101" t="s">
        <v>642</v>
      </c>
    </row>
    <row r="76" spans="1:12" ht="12.75" customHeight="1">
      <c r="A76" s="104" t="s">
        <v>644</v>
      </c>
      <c r="B76" s="103" t="s">
        <v>292</v>
      </c>
      <c r="C76" s="102">
        <v>45294.303999999996</v>
      </c>
      <c r="D76" s="99" t="s">
        <v>503</v>
      </c>
      <c r="E76" s="99">
        <v>14885.020141293728</v>
      </c>
      <c r="F76" s="99" t="s">
        <v>643</v>
      </c>
      <c r="G76" s="98">
        <v>14885</v>
      </c>
      <c r="H76" s="98" t="s">
        <v>519</v>
      </c>
      <c r="I76" s="97"/>
      <c r="J76" s="99"/>
      <c r="K76" s="97"/>
      <c r="L76" s="100" t="s">
        <v>645</v>
      </c>
    </row>
    <row r="77" spans="1:12" ht="12.75" customHeight="1">
      <c r="A77" s="104" t="s">
        <v>599</v>
      </c>
      <c r="B77" s="103" t="s">
        <v>292</v>
      </c>
      <c r="C77" s="102">
        <v>45298.735999999997</v>
      </c>
      <c r="D77" s="99" t="s">
        <v>503</v>
      </c>
      <c r="E77" s="99">
        <v>14898.003940137656</v>
      </c>
      <c r="F77" s="99" t="s">
        <v>646</v>
      </c>
      <c r="G77" s="98">
        <v>14898</v>
      </c>
      <c r="H77" s="98" t="s">
        <v>576</v>
      </c>
      <c r="I77" s="97"/>
      <c r="J77" s="99"/>
      <c r="K77" s="97"/>
      <c r="L77" s="100" t="s">
        <v>600</v>
      </c>
    </row>
    <row r="78" spans="1:12" ht="12.75" customHeight="1">
      <c r="A78" s="104" t="s">
        <v>648</v>
      </c>
      <c r="B78" s="103" t="s">
        <v>292</v>
      </c>
      <c r="C78" s="102">
        <v>45336.288999999997</v>
      </c>
      <c r="D78" s="99" t="s">
        <v>503</v>
      </c>
      <c r="E78" s="99">
        <v>15008.017612968424</v>
      </c>
      <c r="F78" s="99" t="s">
        <v>647</v>
      </c>
      <c r="G78" s="98">
        <v>15008</v>
      </c>
      <c r="H78" s="98" t="s">
        <v>533</v>
      </c>
      <c r="I78" s="97"/>
      <c r="J78" s="99"/>
      <c r="K78" s="97"/>
      <c r="L78" s="101" t="s">
        <v>642</v>
      </c>
    </row>
    <row r="79" spans="1:12" ht="12.75" customHeight="1">
      <c r="A79" s="104" t="s">
        <v>599</v>
      </c>
      <c r="B79" s="103" t="s">
        <v>288</v>
      </c>
      <c r="C79" s="102">
        <v>45373.667000000001</v>
      </c>
      <c r="D79" s="99" t="s">
        <v>503</v>
      </c>
      <c r="E79" s="99">
        <v>15117.518613236549</v>
      </c>
      <c r="F79" s="99" t="s">
        <v>649</v>
      </c>
      <c r="G79" s="98">
        <v>15117.5</v>
      </c>
      <c r="H79" s="98" t="s">
        <v>533</v>
      </c>
      <c r="I79" s="97"/>
      <c r="J79" s="99"/>
      <c r="K79" s="97"/>
      <c r="L79" s="100" t="s">
        <v>600</v>
      </c>
    </row>
    <row r="80" spans="1:12" ht="12.75" customHeight="1">
      <c r="A80" s="104" t="s">
        <v>644</v>
      </c>
      <c r="B80" s="103" t="s">
        <v>288</v>
      </c>
      <c r="C80" s="102">
        <v>45401.311000000002</v>
      </c>
      <c r="D80" s="99" t="s">
        <v>503</v>
      </c>
      <c r="E80" s="99">
        <v>15198.503300791041</v>
      </c>
      <c r="F80" s="99" t="s">
        <v>650</v>
      </c>
      <c r="G80" s="98">
        <v>15198.5</v>
      </c>
      <c r="H80" s="98" t="s">
        <v>576</v>
      </c>
      <c r="I80" s="97"/>
      <c r="J80" s="99"/>
      <c r="K80" s="97"/>
      <c r="L80" s="100" t="s">
        <v>651</v>
      </c>
    </row>
    <row r="81" spans="1:12" ht="12.75" customHeight="1">
      <c r="A81" s="104" t="s">
        <v>644</v>
      </c>
      <c r="B81" s="103" t="s">
        <v>292</v>
      </c>
      <c r="C81" s="102">
        <v>45407.286</v>
      </c>
      <c r="D81" s="99" t="s">
        <v>503</v>
      </c>
      <c r="E81" s="99">
        <v>15216.007406858829</v>
      </c>
      <c r="F81" s="99" t="s">
        <v>652</v>
      </c>
      <c r="G81" s="98">
        <v>15216</v>
      </c>
      <c r="H81" s="98" t="s">
        <v>572</v>
      </c>
      <c r="I81" s="97"/>
      <c r="J81" s="99"/>
      <c r="K81" s="97"/>
      <c r="L81" s="100" t="s">
        <v>651</v>
      </c>
    </row>
    <row r="82" spans="1:12" ht="12.75" customHeight="1">
      <c r="A82" s="104" t="s">
        <v>644</v>
      </c>
      <c r="B82" s="103" t="s">
        <v>288</v>
      </c>
      <c r="C82" s="102">
        <v>45697.260999999999</v>
      </c>
      <c r="D82" s="99" t="s">
        <v>503</v>
      </c>
      <c r="E82" s="99">
        <v>16065.505843178213</v>
      </c>
      <c r="F82" s="99" t="s">
        <v>653</v>
      </c>
      <c r="G82" s="98">
        <v>16065.5</v>
      </c>
      <c r="H82" s="98" t="s">
        <v>566</v>
      </c>
      <c r="I82" s="97"/>
      <c r="J82" s="99"/>
      <c r="K82" s="97"/>
      <c r="L82" s="100" t="s">
        <v>654</v>
      </c>
    </row>
    <row r="83" spans="1:12" ht="12.75" customHeight="1">
      <c r="A83" s="104" t="s">
        <v>599</v>
      </c>
      <c r="B83" s="103" t="s">
        <v>288</v>
      </c>
      <c r="C83" s="102">
        <v>45753.578999999998</v>
      </c>
      <c r="D83" s="99" t="s">
        <v>503</v>
      </c>
      <c r="E83" s="99">
        <v>16230.492662513103</v>
      </c>
      <c r="F83" s="99" t="s">
        <v>655</v>
      </c>
      <c r="G83" s="98">
        <v>16230.5</v>
      </c>
      <c r="H83" s="98" t="s">
        <v>564</v>
      </c>
      <c r="I83" s="97"/>
      <c r="J83" s="99"/>
      <c r="K83" s="97"/>
      <c r="L83" s="100" t="s">
        <v>600</v>
      </c>
    </row>
    <row r="84" spans="1:12" ht="12.75" customHeight="1">
      <c r="A84" s="104" t="s">
        <v>644</v>
      </c>
      <c r="B84" s="103" t="s">
        <v>292</v>
      </c>
      <c r="C84" s="102">
        <v>45991.343999999997</v>
      </c>
      <c r="D84" s="99" t="s">
        <v>503</v>
      </c>
      <c r="E84" s="99">
        <v>16927.038901711236</v>
      </c>
      <c r="F84" s="99" t="s">
        <v>656</v>
      </c>
      <c r="G84" s="98">
        <v>16927</v>
      </c>
      <c r="H84" s="98" t="s">
        <v>523</v>
      </c>
      <c r="I84" s="97"/>
      <c r="J84" s="99"/>
      <c r="K84" s="97"/>
      <c r="L84" s="100" t="s">
        <v>657</v>
      </c>
    </row>
    <row r="85" spans="1:12" ht="12.75" customHeight="1">
      <c r="A85" s="104" t="s">
        <v>635</v>
      </c>
      <c r="B85" s="103" t="s">
        <v>288</v>
      </c>
      <c r="C85" s="102">
        <v>45991.544000000002</v>
      </c>
      <c r="D85" s="99" t="s">
        <v>289</v>
      </c>
      <c r="E85" s="99">
        <v>16927.624813211427</v>
      </c>
      <c r="F85" s="99" t="s">
        <v>658</v>
      </c>
      <c r="G85" s="98">
        <v>16927.5</v>
      </c>
      <c r="H85" s="98" t="s">
        <v>659</v>
      </c>
      <c r="I85" s="97"/>
      <c r="J85" s="99"/>
      <c r="K85" s="97"/>
      <c r="L85" s="101" t="s">
        <v>636</v>
      </c>
    </row>
    <row r="86" spans="1:12" ht="12.75" customHeight="1">
      <c r="A86" s="104" t="s">
        <v>644</v>
      </c>
      <c r="B86" s="103" t="s">
        <v>292</v>
      </c>
      <c r="C86" s="102">
        <v>46005.332000000002</v>
      </c>
      <c r="D86" s="99" t="s">
        <v>503</v>
      </c>
      <c r="E86" s="99">
        <v>16968.017552033642</v>
      </c>
      <c r="F86" s="99" t="s">
        <v>660</v>
      </c>
      <c r="G86" s="98">
        <v>16968</v>
      </c>
      <c r="H86" s="98" t="s">
        <v>533</v>
      </c>
      <c r="I86" s="97"/>
      <c r="J86" s="99"/>
      <c r="K86" s="97"/>
      <c r="L86" s="100" t="s">
        <v>657</v>
      </c>
    </row>
    <row r="87" spans="1:12" ht="12.75" customHeight="1">
      <c r="A87" s="104" t="s">
        <v>644</v>
      </c>
      <c r="B87" s="103" t="s">
        <v>288</v>
      </c>
      <c r="C87" s="102">
        <v>46023.249000000003</v>
      </c>
      <c r="D87" s="99" t="s">
        <v>503</v>
      </c>
      <c r="E87" s="99">
        <v>17020.50643377702</v>
      </c>
      <c r="F87" s="99" t="s">
        <v>661</v>
      </c>
      <c r="G87" s="98">
        <v>17020.5</v>
      </c>
      <c r="H87" s="98" t="s">
        <v>566</v>
      </c>
      <c r="I87" s="97"/>
      <c r="J87" s="99"/>
      <c r="K87" s="97"/>
      <c r="L87" s="100" t="s">
        <v>662</v>
      </c>
    </row>
    <row r="88" spans="1:12" ht="12.75" customHeight="1">
      <c r="A88" s="104" t="s">
        <v>599</v>
      </c>
      <c r="B88" s="103" t="s">
        <v>292</v>
      </c>
      <c r="C88" s="102">
        <v>46091.692000000003</v>
      </c>
      <c r="D88" s="99" t="s">
        <v>503</v>
      </c>
      <c r="E88" s="99">
        <v>17221.014137810151</v>
      </c>
      <c r="F88" s="99" t="s">
        <v>663</v>
      </c>
      <c r="G88" s="98">
        <v>17221</v>
      </c>
      <c r="H88" s="98" t="s">
        <v>629</v>
      </c>
      <c r="I88" s="97"/>
      <c r="J88" s="99"/>
      <c r="K88" s="97"/>
      <c r="L88" s="100" t="s">
        <v>600</v>
      </c>
    </row>
    <row r="89" spans="1:12" ht="12.75" customHeight="1">
      <c r="A89" s="104" t="s">
        <v>644</v>
      </c>
      <c r="B89" s="103" t="s">
        <v>288</v>
      </c>
      <c r="C89" s="102">
        <v>46095.267</v>
      </c>
      <c r="D89" s="99" t="s">
        <v>503</v>
      </c>
      <c r="E89" s="99">
        <v>17231.487305875809</v>
      </c>
      <c r="F89" s="99" t="s">
        <v>664</v>
      </c>
      <c r="G89" s="98">
        <v>17231.5</v>
      </c>
      <c r="H89" s="98" t="s">
        <v>557</v>
      </c>
      <c r="I89" s="97"/>
      <c r="J89" s="99"/>
      <c r="K89" s="97"/>
      <c r="L89" s="100" t="s">
        <v>662</v>
      </c>
    </row>
    <row r="90" spans="1:12" ht="12.75" customHeight="1">
      <c r="A90" s="104" t="s">
        <v>648</v>
      </c>
      <c r="B90" s="103" t="s">
        <v>292</v>
      </c>
      <c r="C90" s="102">
        <v>46102.28</v>
      </c>
      <c r="D90" s="99" t="s">
        <v>503</v>
      </c>
      <c r="E90" s="99">
        <v>17252.032292629519</v>
      </c>
      <c r="F90" s="99" t="s">
        <v>665</v>
      </c>
      <c r="G90" s="98">
        <v>17252</v>
      </c>
      <c r="H90" s="98" t="s">
        <v>603</v>
      </c>
      <c r="I90" s="97"/>
      <c r="J90" s="99"/>
      <c r="K90" s="97"/>
      <c r="L90" s="101" t="s">
        <v>636</v>
      </c>
    </row>
    <row r="91" spans="1:12" ht="12.75" customHeight="1">
      <c r="A91" s="104" t="s">
        <v>635</v>
      </c>
      <c r="B91" s="103" t="s">
        <v>292</v>
      </c>
      <c r="C91" s="102">
        <v>46109.445</v>
      </c>
      <c r="D91" s="99" t="s">
        <v>289</v>
      </c>
      <c r="E91" s="99">
        <v>17273.022572123369</v>
      </c>
      <c r="F91" s="99" t="s">
        <v>666</v>
      </c>
      <c r="G91" s="98">
        <v>17273</v>
      </c>
      <c r="H91" s="98" t="s">
        <v>535</v>
      </c>
      <c r="I91" s="97"/>
      <c r="J91" s="99"/>
      <c r="K91" s="97"/>
      <c r="L91" s="101" t="s">
        <v>636</v>
      </c>
    </row>
    <row r="92" spans="1:12" ht="12.75" customHeight="1">
      <c r="A92" s="104" t="s">
        <v>599</v>
      </c>
      <c r="B92" s="103" t="s">
        <v>292</v>
      </c>
      <c r="C92" s="102">
        <v>46114.571000000004</v>
      </c>
      <c r="D92" s="99" t="s">
        <v>503</v>
      </c>
      <c r="E92" s="99">
        <v>17288.039483872923</v>
      </c>
      <c r="F92" s="99" t="s">
        <v>667</v>
      </c>
      <c r="G92" s="98">
        <v>17288</v>
      </c>
      <c r="H92" s="98" t="s">
        <v>523</v>
      </c>
      <c r="I92" s="97"/>
      <c r="J92" s="99"/>
      <c r="K92" s="97"/>
      <c r="L92" s="100" t="s">
        <v>600</v>
      </c>
    </row>
    <row r="93" spans="1:12" ht="12.75" customHeight="1">
      <c r="A93" s="104" t="s">
        <v>644</v>
      </c>
      <c r="B93" s="103" t="s">
        <v>292</v>
      </c>
      <c r="C93" s="102">
        <v>46119.332999999999</v>
      </c>
      <c r="D93" s="99" t="s">
        <v>503</v>
      </c>
      <c r="E93" s="99">
        <v>17301.990036692125</v>
      </c>
      <c r="F93" s="99" t="s">
        <v>668</v>
      </c>
      <c r="G93" s="98">
        <v>17302</v>
      </c>
      <c r="H93" s="98" t="s">
        <v>564</v>
      </c>
      <c r="I93" s="97"/>
      <c r="J93" s="99"/>
      <c r="K93" s="97"/>
      <c r="L93" s="100" t="s">
        <v>669</v>
      </c>
    </row>
    <row r="94" spans="1:12" ht="12.75" customHeight="1">
      <c r="A94" s="104" t="s">
        <v>599</v>
      </c>
      <c r="B94" s="103" t="s">
        <v>292</v>
      </c>
      <c r="C94" s="102">
        <v>46144.6</v>
      </c>
      <c r="D94" s="99" t="s">
        <v>503</v>
      </c>
      <c r="E94" s="99">
        <v>17376.011166067008</v>
      </c>
      <c r="F94" s="99" t="s">
        <v>670</v>
      </c>
      <c r="G94" s="98">
        <v>17376</v>
      </c>
      <c r="H94" s="98" t="s">
        <v>562</v>
      </c>
      <c r="I94" s="97"/>
      <c r="J94" s="99"/>
      <c r="K94" s="97"/>
      <c r="L94" s="100" t="s">
        <v>600</v>
      </c>
    </row>
    <row r="95" spans="1:12" ht="12.75" customHeight="1">
      <c r="A95" s="104" t="s">
        <v>644</v>
      </c>
      <c r="B95" s="103" t="s">
        <v>288</v>
      </c>
      <c r="C95" s="102">
        <v>46321.578000000001</v>
      </c>
      <c r="D95" s="99" t="s">
        <v>503</v>
      </c>
      <c r="E95" s="99">
        <v>17894.478393458801</v>
      </c>
      <c r="F95" s="99" t="s">
        <v>671</v>
      </c>
      <c r="G95" s="98">
        <v>17894.5</v>
      </c>
      <c r="H95" s="98" t="s">
        <v>549</v>
      </c>
      <c r="I95" s="97"/>
      <c r="J95" s="99"/>
      <c r="K95" s="97"/>
      <c r="L95" s="100" t="s">
        <v>672</v>
      </c>
    </row>
    <row r="96" spans="1:12" ht="12.75" customHeight="1">
      <c r="A96" s="104" t="s">
        <v>644</v>
      </c>
      <c r="B96" s="103" t="s">
        <v>288</v>
      </c>
      <c r="C96" s="102">
        <v>46355.377</v>
      </c>
      <c r="D96" s="99" t="s">
        <v>503</v>
      </c>
      <c r="E96" s="99">
        <v>17993.494507431242</v>
      </c>
      <c r="F96" s="99" t="s">
        <v>673</v>
      </c>
      <c r="G96" s="98">
        <v>17993.5</v>
      </c>
      <c r="H96" s="98" t="s">
        <v>515</v>
      </c>
      <c r="I96" s="97"/>
      <c r="J96" s="99"/>
      <c r="K96" s="97"/>
      <c r="L96" s="100" t="s">
        <v>672</v>
      </c>
    </row>
    <row r="97" spans="1:12" ht="12.75" customHeight="1">
      <c r="A97" s="104" t="s">
        <v>641</v>
      </c>
      <c r="B97" s="103" t="s">
        <v>292</v>
      </c>
      <c r="C97" s="102">
        <v>46358.629000000001</v>
      </c>
      <c r="D97" s="99" t="s">
        <v>289</v>
      </c>
      <c r="E97" s="99">
        <v>18003.021428424123</v>
      </c>
      <c r="F97" s="99" t="s">
        <v>674</v>
      </c>
      <c r="G97" s="98">
        <v>18003</v>
      </c>
      <c r="H97" s="98" t="s">
        <v>519</v>
      </c>
      <c r="I97" s="97"/>
      <c r="J97" s="99"/>
      <c r="K97" s="97"/>
      <c r="L97" s="101" t="s">
        <v>675</v>
      </c>
    </row>
    <row r="98" spans="1:12" ht="12.75" customHeight="1">
      <c r="A98" s="104" t="s">
        <v>644</v>
      </c>
      <c r="B98" s="103" t="s">
        <v>292</v>
      </c>
      <c r="C98" s="102">
        <v>46373.642</v>
      </c>
      <c r="D98" s="99" t="s">
        <v>503</v>
      </c>
      <c r="E98" s="99">
        <v>18047.00287518492</v>
      </c>
      <c r="F98" s="99" t="s">
        <v>676</v>
      </c>
      <c r="G98" s="98">
        <v>18047</v>
      </c>
      <c r="H98" s="98" t="s">
        <v>576</v>
      </c>
      <c r="I98" s="97"/>
      <c r="J98" s="99"/>
      <c r="K98" s="97"/>
      <c r="L98" s="100" t="s">
        <v>677</v>
      </c>
    </row>
    <row r="99" spans="1:12" ht="12.75" customHeight="1">
      <c r="A99" s="104" t="s">
        <v>679</v>
      </c>
      <c r="B99" s="103" t="s">
        <v>292</v>
      </c>
      <c r="C99" s="102">
        <v>46409.826000000001</v>
      </c>
      <c r="D99" s="99" t="s">
        <v>503</v>
      </c>
      <c r="E99" s="99">
        <v>18153.005983796978</v>
      </c>
      <c r="F99" s="99" t="s">
        <v>678</v>
      </c>
      <c r="G99" s="98">
        <v>18153</v>
      </c>
      <c r="H99" s="98" t="s">
        <v>566</v>
      </c>
      <c r="I99" s="97"/>
      <c r="J99" s="99"/>
      <c r="K99" s="97"/>
      <c r="L99" s="100" t="s">
        <v>600</v>
      </c>
    </row>
    <row r="100" spans="1:12" ht="12.75" customHeight="1">
      <c r="A100" s="104" t="s">
        <v>599</v>
      </c>
      <c r="B100" s="103" t="s">
        <v>292</v>
      </c>
      <c r="C100" s="102">
        <v>46413.591</v>
      </c>
      <c r="D100" s="99" t="s">
        <v>503</v>
      </c>
      <c r="E100" s="99">
        <v>18164.035767787813</v>
      </c>
      <c r="F100" s="99" t="s">
        <v>680</v>
      </c>
      <c r="G100" s="98">
        <v>18164</v>
      </c>
      <c r="H100" s="98" t="s">
        <v>606</v>
      </c>
      <c r="I100" s="97"/>
      <c r="J100" s="99"/>
      <c r="K100" s="97"/>
      <c r="L100" s="100" t="s">
        <v>600</v>
      </c>
    </row>
    <row r="101" spans="1:12" ht="12.75" customHeight="1">
      <c r="A101" s="104" t="s">
        <v>644</v>
      </c>
      <c r="B101" s="103" t="s">
        <v>292</v>
      </c>
      <c r="C101" s="102">
        <v>46416.298999999999</v>
      </c>
      <c r="D101" s="99" t="s">
        <v>503</v>
      </c>
      <c r="E101" s="99">
        <v>18171.969009500208</v>
      </c>
      <c r="F101" s="99" t="s">
        <v>681</v>
      </c>
      <c r="G101" s="98">
        <v>18172</v>
      </c>
      <c r="H101" s="98" t="s">
        <v>525</v>
      </c>
      <c r="I101" s="97"/>
      <c r="J101" s="99"/>
      <c r="K101" s="97"/>
      <c r="L101" s="100" t="s">
        <v>677</v>
      </c>
    </row>
    <row r="102" spans="1:12" ht="12.75" customHeight="1">
      <c r="A102" s="104" t="s">
        <v>599</v>
      </c>
      <c r="B102" s="103" t="s">
        <v>292</v>
      </c>
      <c r="C102" s="102">
        <v>46472.631000000001</v>
      </c>
      <c r="D102" s="99" t="s">
        <v>503</v>
      </c>
      <c r="E102" s="99">
        <v>18336.996842640121</v>
      </c>
      <c r="F102" s="99" t="s">
        <v>682</v>
      </c>
      <c r="G102" s="98">
        <v>18337</v>
      </c>
      <c r="H102" s="98" t="s">
        <v>626</v>
      </c>
      <c r="I102" s="97"/>
      <c r="J102" s="99"/>
      <c r="K102" s="97"/>
      <c r="L102" s="100" t="s">
        <v>600</v>
      </c>
    </row>
    <row r="103" spans="1:12" ht="12.75" customHeight="1">
      <c r="A103" s="104" t="s">
        <v>684</v>
      </c>
      <c r="B103" s="103" t="s">
        <v>288</v>
      </c>
      <c r="C103" s="102">
        <v>46737.351999999999</v>
      </c>
      <c r="D103" s="99" t="s">
        <v>503</v>
      </c>
      <c r="E103" s="99">
        <v>19112.512233832127</v>
      </c>
      <c r="F103" s="99" t="s">
        <v>683</v>
      </c>
      <c r="G103" s="98">
        <v>19112.5</v>
      </c>
      <c r="H103" s="98" t="s">
        <v>562</v>
      </c>
      <c r="I103" s="97"/>
      <c r="J103" s="99"/>
      <c r="K103" s="97"/>
      <c r="L103" s="101" t="s">
        <v>685</v>
      </c>
    </row>
    <row r="104" spans="1:12" ht="12.75" customHeight="1">
      <c r="A104" s="104" t="s">
        <v>644</v>
      </c>
      <c r="B104" s="103" t="s">
        <v>292</v>
      </c>
      <c r="C104" s="102">
        <v>46742.303</v>
      </c>
      <c r="D104" s="99" t="s">
        <v>503</v>
      </c>
      <c r="E104" s="99">
        <v>19127.016473019019</v>
      </c>
      <c r="F104" s="99" t="s">
        <v>686</v>
      </c>
      <c r="G104" s="98">
        <v>19127</v>
      </c>
      <c r="H104" s="98" t="s">
        <v>533</v>
      </c>
      <c r="I104" s="97"/>
      <c r="J104" s="99"/>
      <c r="K104" s="97"/>
      <c r="L104" s="100" t="s">
        <v>687</v>
      </c>
    </row>
    <row r="105" spans="1:12" ht="12.75" customHeight="1">
      <c r="A105" s="104" t="s">
        <v>599</v>
      </c>
      <c r="B105" s="103" t="s">
        <v>288</v>
      </c>
      <c r="C105" s="102">
        <v>46756.800999999999</v>
      </c>
      <c r="D105" s="99" t="s">
        <v>503</v>
      </c>
      <c r="E105" s="99">
        <v>19169.489197666859</v>
      </c>
      <c r="F105" s="99" t="s">
        <v>688</v>
      </c>
      <c r="G105" s="98">
        <v>19169.5</v>
      </c>
      <c r="H105" s="98" t="s">
        <v>557</v>
      </c>
      <c r="I105" s="97"/>
      <c r="J105" s="99"/>
      <c r="K105" s="97"/>
      <c r="L105" s="100" t="s">
        <v>600</v>
      </c>
    </row>
    <row r="106" spans="1:12" ht="12.75" customHeight="1">
      <c r="A106" s="104" t="s">
        <v>644</v>
      </c>
      <c r="B106" s="103" t="s">
        <v>288</v>
      </c>
      <c r="C106" s="102">
        <v>46763.290999999997</v>
      </c>
      <c r="D106" s="99" t="s">
        <v>503</v>
      </c>
      <c r="E106" s="99">
        <v>19188.502025847603</v>
      </c>
      <c r="F106" s="99" t="s">
        <v>689</v>
      </c>
      <c r="G106" s="98">
        <v>19188.5</v>
      </c>
      <c r="H106" s="98" t="s">
        <v>576</v>
      </c>
      <c r="I106" s="97"/>
      <c r="J106" s="99"/>
      <c r="K106" s="97"/>
      <c r="L106" s="100" t="s">
        <v>687</v>
      </c>
    </row>
    <row r="107" spans="1:12" ht="12.75" customHeight="1">
      <c r="A107" s="104" t="s">
        <v>599</v>
      </c>
      <c r="B107" s="103" t="s">
        <v>292</v>
      </c>
      <c r="C107" s="102">
        <v>46769.606</v>
      </c>
      <c r="D107" s="99" t="s">
        <v>503</v>
      </c>
      <c r="E107" s="99">
        <v>19207.002181465705</v>
      </c>
      <c r="F107" s="99" t="s">
        <v>690</v>
      </c>
      <c r="G107" s="98">
        <v>19207</v>
      </c>
      <c r="H107" s="98" t="s">
        <v>576</v>
      </c>
      <c r="I107" s="97"/>
      <c r="J107" s="99"/>
      <c r="K107" s="97"/>
      <c r="L107" s="100" t="s">
        <v>600</v>
      </c>
    </row>
    <row r="108" spans="1:12" ht="12.75" customHeight="1">
      <c r="A108" s="104" t="s">
        <v>692</v>
      </c>
      <c r="B108" s="103" t="s">
        <v>292</v>
      </c>
      <c r="C108" s="102">
        <v>46770.29</v>
      </c>
      <c r="D108" s="99" t="s">
        <v>503</v>
      </c>
      <c r="E108" s="99">
        <v>19209.005998796314</v>
      </c>
      <c r="F108" s="99" t="s">
        <v>691</v>
      </c>
      <c r="G108" s="98">
        <v>19209</v>
      </c>
      <c r="H108" s="98" t="s">
        <v>566</v>
      </c>
      <c r="I108" s="97"/>
      <c r="J108" s="99"/>
      <c r="K108" s="97"/>
      <c r="L108" s="100" t="s">
        <v>687</v>
      </c>
    </row>
    <row r="109" spans="1:12" ht="12.75" customHeight="1">
      <c r="A109" s="104" t="s">
        <v>644</v>
      </c>
      <c r="B109" s="103" t="s">
        <v>292</v>
      </c>
      <c r="C109" s="102">
        <v>46770.292000000001</v>
      </c>
      <c r="D109" s="99" t="s">
        <v>503</v>
      </c>
      <c r="E109" s="99">
        <v>19209.011857911319</v>
      </c>
      <c r="F109" s="99" t="s">
        <v>693</v>
      </c>
      <c r="G109" s="98">
        <v>19209</v>
      </c>
      <c r="H109" s="98" t="s">
        <v>562</v>
      </c>
      <c r="I109" s="97"/>
      <c r="J109" s="99"/>
      <c r="K109" s="97"/>
      <c r="L109" s="100" t="s">
        <v>687</v>
      </c>
    </row>
    <row r="110" spans="1:12" ht="12.75" customHeight="1">
      <c r="A110" s="104" t="s">
        <v>644</v>
      </c>
      <c r="B110" s="103" t="s">
        <v>292</v>
      </c>
      <c r="C110" s="102">
        <v>46773.364000000001</v>
      </c>
      <c r="D110" s="99" t="s">
        <v>503</v>
      </c>
      <c r="E110" s="99">
        <v>19218.01145855404</v>
      </c>
      <c r="F110" s="99" t="s">
        <v>694</v>
      </c>
      <c r="G110" s="98">
        <v>19218</v>
      </c>
      <c r="H110" s="98" t="s">
        <v>562</v>
      </c>
      <c r="I110" s="97"/>
      <c r="J110" s="99"/>
      <c r="K110" s="97"/>
      <c r="L110" s="100" t="s">
        <v>687</v>
      </c>
    </row>
    <row r="111" spans="1:12" ht="12.75" customHeight="1">
      <c r="A111" s="104" t="s">
        <v>599</v>
      </c>
      <c r="B111" s="103" t="s">
        <v>292</v>
      </c>
      <c r="C111" s="102">
        <v>46814.665999999997</v>
      </c>
      <c r="D111" s="99" t="s">
        <v>503</v>
      </c>
      <c r="E111" s="99">
        <v>19339.008042455618</v>
      </c>
      <c r="F111" s="99" t="s">
        <v>695</v>
      </c>
      <c r="G111" s="98">
        <v>19339</v>
      </c>
      <c r="H111" s="98" t="s">
        <v>572</v>
      </c>
      <c r="I111" s="97"/>
      <c r="J111" s="99"/>
      <c r="K111" s="97"/>
      <c r="L111" s="100" t="s">
        <v>600</v>
      </c>
    </row>
    <row r="112" spans="1:12" ht="12.75" customHeight="1">
      <c r="A112" s="104" t="s">
        <v>692</v>
      </c>
      <c r="B112" s="103" t="s">
        <v>288</v>
      </c>
      <c r="C112" s="102">
        <v>46821.324999999997</v>
      </c>
      <c r="D112" s="99" t="s">
        <v>503</v>
      </c>
      <c r="E112" s="99">
        <v>19358.515965854014</v>
      </c>
      <c r="F112" s="99" t="s">
        <v>696</v>
      </c>
      <c r="G112" s="98">
        <v>19358.5</v>
      </c>
      <c r="H112" s="98" t="s">
        <v>629</v>
      </c>
      <c r="I112" s="97"/>
      <c r="J112" s="99"/>
      <c r="K112" s="97"/>
      <c r="L112" s="100" t="s">
        <v>697</v>
      </c>
    </row>
    <row r="113" spans="1:12" ht="12.75" customHeight="1">
      <c r="A113" s="104" t="s">
        <v>692</v>
      </c>
      <c r="B113" s="103" t="s">
        <v>292</v>
      </c>
      <c r="C113" s="102">
        <v>46825.249000000003</v>
      </c>
      <c r="D113" s="99" t="s">
        <v>503</v>
      </c>
      <c r="E113" s="99">
        <v>19370.01154948751</v>
      </c>
      <c r="F113" s="99" t="s">
        <v>698</v>
      </c>
      <c r="G113" s="98">
        <v>19370</v>
      </c>
      <c r="H113" s="98" t="s">
        <v>562</v>
      </c>
      <c r="I113" s="97"/>
      <c r="J113" s="99"/>
      <c r="K113" s="97"/>
      <c r="L113" s="100" t="s">
        <v>697</v>
      </c>
    </row>
    <row r="114" spans="1:12" ht="12.75" customHeight="1">
      <c r="A114" s="104" t="s">
        <v>599</v>
      </c>
      <c r="B114" s="103" t="s">
        <v>292</v>
      </c>
      <c r="C114" s="102">
        <v>46857.667999999998</v>
      </c>
      <c r="D114" s="99" t="s">
        <v>503</v>
      </c>
      <c r="E114" s="99">
        <v>19464.984874108712</v>
      </c>
      <c r="F114" s="99" t="s">
        <v>699</v>
      </c>
      <c r="G114" s="98">
        <v>19465</v>
      </c>
      <c r="H114" s="98" t="s">
        <v>553</v>
      </c>
      <c r="I114" s="97"/>
      <c r="J114" s="99"/>
      <c r="K114" s="97"/>
      <c r="L114" s="100" t="s">
        <v>600</v>
      </c>
    </row>
    <row r="115" spans="1:12" ht="12.75" customHeight="1">
      <c r="A115" s="104" t="s">
        <v>701</v>
      </c>
      <c r="B115" s="103" t="s">
        <v>288</v>
      </c>
      <c r="C115" s="102">
        <v>47138.428</v>
      </c>
      <c r="D115" s="99" t="s">
        <v>289</v>
      </c>
      <c r="E115" s="99">
        <v>20287.487438057444</v>
      </c>
      <c r="F115" s="99" t="s">
        <v>700</v>
      </c>
      <c r="G115" s="98">
        <v>20287.5</v>
      </c>
      <c r="H115" s="98" t="s">
        <v>557</v>
      </c>
      <c r="I115" s="97"/>
      <c r="J115" s="99"/>
      <c r="K115" s="97"/>
      <c r="L115" s="101" t="s">
        <v>702</v>
      </c>
    </row>
    <row r="116" spans="1:12" ht="12.75" customHeight="1">
      <c r="A116" s="104" t="s">
        <v>701</v>
      </c>
      <c r="B116" s="103" t="s">
        <v>288</v>
      </c>
      <c r="C116" s="102">
        <v>47153.45</v>
      </c>
      <c r="D116" s="99" t="s">
        <v>289</v>
      </c>
      <c r="E116" s="99">
        <v>20331.495250835742</v>
      </c>
      <c r="F116" s="99" t="s">
        <v>703</v>
      </c>
      <c r="G116" s="98">
        <v>20331.5</v>
      </c>
      <c r="H116" s="98" t="s">
        <v>515</v>
      </c>
      <c r="I116" s="97"/>
      <c r="J116" s="99"/>
      <c r="K116" s="97"/>
      <c r="L116" s="101" t="s">
        <v>702</v>
      </c>
    </row>
    <row r="117" spans="1:12" ht="12.75" customHeight="1">
      <c r="A117" s="104" t="s">
        <v>644</v>
      </c>
      <c r="B117" s="103" t="s">
        <v>288</v>
      </c>
      <c r="C117" s="102">
        <v>47159.266000000003</v>
      </c>
      <c r="D117" s="99" t="s">
        <v>503</v>
      </c>
      <c r="E117" s="99">
        <v>20348.533557260915</v>
      </c>
      <c r="F117" s="99" t="s">
        <v>704</v>
      </c>
      <c r="G117" s="98">
        <v>20348.5</v>
      </c>
      <c r="H117" s="98" t="s">
        <v>603</v>
      </c>
      <c r="I117" s="97"/>
      <c r="J117" s="99"/>
      <c r="K117" s="97"/>
      <c r="L117" s="100" t="s">
        <v>705</v>
      </c>
    </row>
    <row r="118" spans="1:12" ht="12.75" customHeight="1">
      <c r="A118" s="104" t="s">
        <v>644</v>
      </c>
      <c r="B118" s="103" t="s">
        <v>288</v>
      </c>
      <c r="C118" s="102">
        <v>47174.279000000002</v>
      </c>
      <c r="D118" s="99" t="s">
        <v>503</v>
      </c>
      <c r="E118" s="99">
        <v>20392.515004021712</v>
      </c>
      <c r="F118" s="99" t="s">
        <v>706</v>
      </c>
      <c r="G118" s="98">
        <v>20392.5</v>
      </c>
      <c r="H118" s="98" t="s">
        <v>629</v>
      </c>
      <c r="I118" s="97"/>
      <c r="J118" s="99"/>
      <c r="K118" s="97"/>
      <c r="L118" s="100" t="s">
        <v>705</v>
      </c>
    </row>
    <row r="119" spans="1:12" ht="12.75" customHeight="1">
      <c r="A119" s="104" t="s">
        <v>644</v>
      </c>
      <c r="B119" s="103" t="s">
        <v>288</v>
      </c>
      <c r="C119" s="102">
        <v>47176.334000000003</v>
      </c>
      <c r="D119" s="99" t="s">
        <v>503</v>
      </c>
      <c r="E119" s="99">
        <v>20398.535244686034</v>
      </c>
      <c r="F119" s="99" t="s">
        <v>707</v>
      </c>
      <c r="G119" s="98">
        <v>20398.5</v>
      </c>
      <c r="H119" s="98" t="s">
        <v>606</v>
      </c>
      <c r="I119" s="97"/>
      <c r="J119" s="99"/>
      <c r="K119" s="97"/>
      <c r="L119" s="100" t="s">
        <v>705</v>
      </c>
    </row>
    <row r="120" spans="1:12" ht="12.75" customHeight="1">
      <c r="A120" s="104" t="s">
        <v>692</v>
      </c>
      <c r="B120" s="103" t="s">
        <v>288</v>
      </c>
      <c r="C120" s="102">
        <v>47205.341999999997</v>
      </c>
      <c r="D120" s="99" t="s">
        <v>503</v>
      </c>
      <c r="E120" s="99">
        <v>20483.515848671716</v>
      </c>
      <c r="F120" s="99" t="s">
        <v>708</v>
      </c>
      <c r="G120" s="98">
        <v>20483.5</v>
      </c>
      <c r="H120" s="98" t="s">
        <v>629</v>
      </c>
      <c r="I120" s="97"/>
      <c r="J120" s="99"/>
      <c r="K120" s="97"/>
      <c r="L120" s="100" t="s">
        <v>709</v>
      </c>
    </row>
    <row r="121" spans="1:12" ht="12.75" customHeight="1">
      <c r="A121" s="104" t="s">
        <v>599</v>
      </c>
      <c r="B121" s="103" t="s">
        <v>292</v>
      </c>
      <c r="C121" s="102">
        <v>47212.673999999999</v>
      </c>
      <c r="D121" s="99" t="s">
        <v>503</v>
      </c>
      <c r="E121" s="99">
        <v>20504.995364268216</v>
      </c>
      <c r="F121" s="99" t="s">
        <v>710</v>
      </c>
      <c r="G121" s="98">
        <v>20505</v>
      </c>
      <c r="H121" s="98" t="s">
        <v>515</v>
      </c>
      <c r="I121" s="97"/>
      <c r="J121" s="99"/>
      <c r="K121" s="97"/>
      <c r="L121" s="100" t="s">
        <v>600</v>
      </c>
    </row>
    <row r="122" spans="1:12" ht="12.75" customHeight="1">
      <c r="A122" s="104" t="s">
        <v>701</v>
      </c>
      <c r="B122" s="103" t="s">
        <v>292</v>
      </c>
      <c r="C122" s="102">
        <v>47436.597000000002</v>
      </c>
      <c r="D122" s="99" t="s">
        <v>289</v>
      </c>
      <c r="E122" s="99">
        <v>21160.990668539096</v>
      </c>
      <c r="F122" s="99" t="s">
        <v>711</v>
      </c>
      <c r="G122" s="98">
        <v>21161</v>
      </c>
      <c r="H122" s="98" t="s">
        <v>564</v>
      </c>
      <c r="I122" s="97"/>
      <c r="J122" s="99"/>
      <c r="K122" s="97"/>
      <c r="L122" s="101" t="s">
        <v>712</v>
      </c>
    </row>
    <row r="123" spans="1:12" ht="12.75" customHeight="1">
      <c r="A123" s="104" t="s">
        <v>714</v>
      </c>
      <c r="B123" s="103" t="s">
        <v>292</v>
      </c>
      <c r="C123" s="102">
        <v>47469.366000000002</v>
      </c>
      <c r="D123" s="99" t="s">
        <v>289</v>
      </c>
      <c r="E123" s="99">
        <v>21256.989338285628</v>
      </c>
      <c r="F123" s="99" t="s">
        <v>713</v>
      </c>
      <c r="G123" s="98">
        <v>21257</v>
      </c>
      <c r="H123" s="98" t="s">
        <v>557</v>
      </c>
      <c r="I123" s="97"/>
      <c r="J123" s="99"/>
      <c r="K123" s="97"/>
      <c r="L123" s="101" t="s">
        <v>712</v>
      </c>
    </row>
    <row r="124" spans="1:12" ht="12.75" customHeight="1">
      <c r="A124" s="104" t="s">
        <v>714</v>
      </c>
      <c r="B124" s="103" t="s">
        <v>292</v>
      </c>
      <c r="C124" s="102">
        <v>47470.39</v>
      </c>
      <c r="D124" s="99" t="s">
        <v>289</v>
      </c>
      <c r="E124" s="99">
        <v>21259.989205166527</v>
      </c>
      <c r="F124" s="99" t="s">
        <v>715</v>
      </c>
      <c r="G124" s="98">
        <v>21260</v>
      </c>
      <c r="H124" s="98" t="s">
        <v>557</v>
      </c>
      <c r="I124" s="97"/>
      <c r="J124" s="99"/>
      <c r="K124" s="97"/>
      <c r="L124" s="101" t="s">
        <v>712</v>
      </c>
    </row>
    <row r="125" spans="1:12" ht="12.75" customHeight="1">
      <c r="A125" s="104" t="s">
        <v>717</v>
      </c>
      <c r="B125" s="103" t="s">
        <v>288</v>
      </c>
      <c r="C125" s="102">
        <v>47481.493999999999</v>
      </c>
      <c r="D125" s="99" t="s">
        <v>503</v>
      </c>
      <c r="E125" s="99">
        <v>21292.519011656361</v>
      </c>
      <c r="F125" s="99" t="s">
        <v>716</v>
      </c>
      <c r="G125" s="98">
        <v>21292.5</v>
      </c>
      <c r="H125" s="98" t="s">
        <v>533</v>
      </c>
      <c r="I125" s="97"/>
      <c r="J125" s="99"/>
      <c r="K125" s="97"/>
      <c r="L125" s="100" t="s">
        <v>718</v>
      </c>
    </row>
    <row r="126" spans="1:12" ht="12.75" customHeight="1">
      <c r="A126" s="104" t="s">
        <v>721</v>
      </c>
      <c r="B126" s="103" t="s">
        <v>288</v>
      </c>
      <c r="C126" s="102">
        <v>47530.302100000001</v>
      </c>
      <c r="D126" s="99" t="s">
        <v>465</v>
      </c>
      <c r="E126" s="99">
        <v>21435.505147115357</v>
      </c>
      <c r="F126" s="99" t="s">
        <v>719</v>
      </c>
      <c r="G126" s="98">
        <v>21435.5</v>
      </c>
      <c r="H126" s="98" t="s">
        <v>720</v>
      </c>
      <c r="I126" s="97"/>
      <c r="J126" s="99" t="s">
        <v>578</v>
      </c>
      <c r="K126" s="97"/>
      <c r="L126" s="100" t="s">
        <v>718</v>
      </c>
    </row>
    <row r="127" spans="1:12" ht="12.75" customHeight="1">
      <c r="A127" s="104" t="s">
        <v>599</v>
      </c>
      <c r="B127" s="103" t="s">
        <v>292</v>
      </c>
      <c r="C127" s="102">
        <v>47539.682000000001</v>
      </c>
      <c r="D127" s="99" t="s">
        <v>503</v>
      </c>
      <c r="E127" s="99">
        <v>21462.984103517916</v>
      </c>
      <c r="F127" s="99" t="s">
        <v>722</v>
      </c>
      <c r="G127" s="98">
        <v>21463</v>
      </c>
      <c r="H127" s="98" t="s">
        <v>553</v>
      </c>
      <c r="I127" s="97"/>
      <c r="J127" s="99"/>
      <c r="K127" s="97"/>
      <c r="L127" s="100" t="s">
        <v>600</v>
      </c>
    </row>
    <row r="128" spans="1:12" ht="12.75" customHeight="1">
      <c r="A128" s="104" t="s">
        <v>717</v>
      </c>
      <c r="B128" s="103" t="s">
        <v>288</v>
      </c>
      <c r="C128" s="102">
        <v>47558.292000000001</v>
      </c>
      <c r="D128" s="99" t="s">
        <v>503</v>
      </c>
      <c r="E128" s="99">
        <v>21517.503168609404</v>
      </c>
      <c r="F128" s="99" t="s">
        <v>723</v>
      </c>
      <c r="G128" s="98">
        <v>21517.5</v>
      </c>
      <c r="H128" s="98" t="s">
        <v>576</v>
      </c>
      <c r="I128" s="97"/>
      <c r="J128" s="99"/>
      <c r="K128" s="97"/>
      <c r="L128" s="100" t="s">
        <v>724</v>
      </c>
    </row>
    <row r="129" spans="1:12" ht="12.75" customHeight="1">
      <c r="A129" s="104" t="s">
        <v>717</v>
      </c>
      <c r="B129" s="103" t="s">
        <v>288</v>
      </c>
      <c r="C129" s="102">
        <v>47615.3</v>
      </c>
      <c r="D129" s="99" t="s">
        <v>503</v>
      </c>
      <c r="E129" s="99">
        <v>21684.511382619912</v>
      </c>
      <c r="F129" s="99" t="s">
        <v>725</v>
      </c>
      <c r="G129" s="98">
        <v>21684.5</v>
      </c>
      <c r="H129" s="98" t="s">
        <v>562</v>
      </c>
      <c r="I129" s="97"/>
      <c r="J129" s="99"/>
      <c r="K129" s="97"/>
      <c r="L129" s="100" t="s">
        <v>724</v>
      </c>
    </row>
    <row r="130" spans="1:12" ht="12.75" customHeight="1">
      <c r="A130" s="104" t="s">
        <v>599</v>
      </c>
      <c r="B130" s="103" t="s">
        <v>292</v>
      </c>
      <c r="C130" s="102">
        <v>47847.584000000003</v>
      </c>
      <c r="D130" s="99" t="s">
        <v>503</v>
      </c>
      <c r="E130" s="99">
        <v>22365.00071715569</v>
      </c>
      <c r="F130" s="99" t="s">
        <v>726</v>
      </c>
      <c r="G130" s="98">
        <v>22365</v>
      </c>
      <c r="H130" s="98" t="s">
        <v>588</v>
      </c>
      <c r="I130" s="97"/>
      <c r="J130" s="99"/>
      <c r="K130" s="97"/>
      <c r="L130" s="100" t="s">
        <v>600</v>
      </c>
    </row>
    <row r="131" spans="1:12" ht="12.75" customHeight="1">
      <c r="A131" s="104" t="s">
        <v>714</v>
      </c>
      <c r="B131" s="103" t="s">
        <v>292</v>
      </c>
      <c r="C131" s="102">
        <v>47849.283000000003</v>
      </c>
      <c r="D131" s="99" t="s">
        <v>289</v>
      </c>
      <c r="E131" s="99">
        <v>22369.978035349697</v>
      </c>
      <c r="F131" s="99" t="s">
        <v>727</v>
      </c>
      <c r="G131" s="98">
        <v>22370</v>
      </c>
      <c r="H131" s="98" t="s">
        <v>549</v>
      </c>
      <c r="I131" s="97"/>
      <c r="J131" s="99"/>
      <c r="K131" s="97"/>
      <c r="L131" s="101" t="s">
        <v>728</v>
      </c>
    </row>
    <row r="132" spans="1:12" ht="12.75" customHeight="1">
      <c r="A132" s="104" t="s">
        <v>732</v>
      </c>
      <c r="B132" s="103" t="s">
        <v>292</v>
      </c>
      <c r="C132" s="102">
        <v>47880.345600000001</v>
      </c>
      <c r="D132" s="99" t="s">
        <v>465</v>
      </c>
      <c r="E132" s="99">
        <v>22460.97770817671</v>
      </c>
      <c r="F132" s="99" t="s">
        <v>729</v>
      </c>
      <c r="G132" s="98">
        <v>22461</v>
      </c>
      <c r="H132" s="98" t="s">
        <v>730</v>
      </c>
      <c r="I132" s="97"/>
      <c r="J132" s="99" t="s">
        <v>731</v>
      </c>
      <c r="K132" s="97"/>
      <c r="L132" s="101" t="s">
        <v>728</v>
      </c>
    </row>
    <row r="133" spans="1:12" ht="12.75" customHeight="1">
      <c r="A133" s="104" t="s">
        <v>599</v>
      </c>
      <c r="B133" s="103" t="s">
        <v>288</v>
      </c>
      <c r="C133" s="102">
        <v>47919.762999999999</v>
      </c>
      <c r="D133" s="99" t="s">
        <v>503</v>
      </c>
      <c r="E133" s="99">
        <v>22576.453248012123</v>
      </c>
      <c r="F133" s="99" t="s">
        <v>733</v>
      </c>
      <c r="G133" s="98">
        <v>22576.5</v>
      </c>
      <c r="H133" s="98" t="s">
        <v>734</v>
      </c>
      <c r="I133" s="97"/>
      <c r="J133" s="99"/>
      <c r="K133" s="97"/>
      <c r="L133" s="100" t="s">
        <v>600</v>
      </c>
    </row>
    <row r="134" spans="1:12" ht="12.75" customHeight="1">
      <c r="A134" s="104" t="s">
        <v>599</v>
      </c>
      <c r="B134" s="103" t="s">
        <v>292</v>
      </c>
      <c r="C134" s="102">
        <v>47950.665000000001</v>
      </c>
      <c r="D134" s="99" t="s">
        <v>503</v>
      </c>
      <c r="E134" s="99">
        <v>22666.982433904504</v>
      </c>
      <c r="F134" s="99" t="s">
        <v>735</v>
      </c>
      <c r="G134" s="98">
        <v>22667</v>
      </c>
      <c r="H134" s="98" t="s">
        <v>555</v>
      </c>
      <c r="I134" s="97"/>
      <c r="J134" s="99"/>
      <c r="K134" s="97"/>
      <c r="L134" s="100" t="s">
        <v>600</v>
      </c>
    </row>
    <row r="135" spans="1:12" ht="12.75" customHeight="1">
      <c r="A135" s="104" t="s">
        <v>599</v>
      </c>
      <c r="B135" s="103" t="s">
        <v>288</v>
      </c>
      <c r="C135" s="102">
        <v>48135.851999999999</v>
      </c>
      <c r="D135" s="99" t="s">
        <v>503</v>
      </c>
      <c r="E135" s="99">
        <v>23209.498398821059</v>
      </c>
      <c r="F135" s="99" t="s">
        <v>736</v>
      </c>
      <c r="G135" s="98">
        <v>23209.5</v>
      </c>
      <c r="H135" s="98" t="s">
        <v>626</v>
      </c>
      <c r="I135" s="97"/>
      <c r="J135" s="99"/>
      <c r="K135" s="97"/>
      <c r="L135" s="100" t="s">
        <v>600</v>
      </c>
    </row>
    <row r="136" spans="1:12" ht="12.75" customHeight="1">
      <c r="A136" s="104" t="s">
        <v>714</v>
      </c>
      <c r="B136" s="103" t="s">
        <v>292</v>
      </c>
      <c r="C136" s="102">
        <v>48176.639000000003</v>
      </c>
      <c r="D136" s="99" t="s">
        <v>289</v>
      </c>
      <c r="E136" s="99">
        <v>23328.986260609701</v>
      </c>
      <c r="F136" s="99" t="s">
        <v>737</v>
      </c>
      <c r="G136" s="98">
        <v>23329</v>
      </c>
      <c r="H136" s="98" t="s">
        <v>553</v>
      </c>
      <c r="I136" s="97"/>
      <c r="J136" s="99"/>
      <c r="K136" s="97"/>
      <c r="L136" s="101" t="s">
        <v>738</v>
      </c>
    </row>
    <row r="137" spans="1:12" ht="12.75" customHeight="1">
      <c r="A137" s="104" t="s">
        <v>599</v>
      </c>
      <c r="B137" s="103" t="s">
        <v>288</v>
      </c>
      <c r="C137" s="102">
        <v>48210.597999999998</v>
      </c>
      <c r="D137" s="99" t="s">
        <v>503</v>
      </c>
      <c r="E137" s="99">
        <v>23428.471103782271</v>
      </c>
      <c r="F137" s="99" t="s">
        <v>739</v>
      </c>
      <c r="G137" s="98">
        <v>23428.5</v>
      </c>
      <c r="H137" s="98" t="s">
        <v>740</v>
      </c>
      <c r="I137" s="97"/>
      <c r="J137" s="99"/>
      <c r="K137" s="97"/>
      <c r="L137" s="100" t="s">
        <v>600</v>
      </c>
    </row>
    <row r="138" spans="1:12" ht="12.75" customHeight="1">
      <c r="A138" s="104" t="s">
        <v>599</v>
      </c>
      <c r="B138" s="103" t="s">
        <v>292</v>
      </c>
      <c r="C138" s="102">
        <v>48232.614999999998</v>
      </c>
      <c r="D138" s="99" t="s">
        <v>503</v>
      </c>
      <c r="E138" s="99">
        <v>23492.971171279278</v>
      </c>
      <c r="F138" s="99" t="s">
        <v>741</v>
      </c>
      <c r="G138" s="98">
        <v>23493</v>
      </c>
      <c r="H138" s="98" t="s">
        <v>740</v>
      </c>
      <c r="I138" s="97"/>
      <c r="J138" s="99"/>
      <c r="K138" s="97"/>
      <c r="L138" s="100" t="s">
        <v>600</v>
      </c>
    </row>
    <row r="139" spans="1:12" ht="12.75" customHeight="1">
      <c r="A139" s="104" t="s">
        <v>599</v>
      </c>
      <c r="B139" s="103" t="s">
        <v>288</v>
      </c>
      <c r="C139" s="102">
        <v>48251.561999999998</v>
      </c>
      <c r="D139" s="99" t="s">
        <v>503</v>
      </c>
      <c r="E139" s="99">
        <v>23548.477497248561</v>
      </c>
      <c r="F139" s="99" t="s">
        <v>742</v>
      </c>
      <c r="G139" s="98">
        <v>23548.5</v>
      </c>
      <c r="H139" s="98" t="s">
        <v>743</v>
      </c>
      <c r="I139" s="97"/>
      <c r="J139" s="99"/>
      <c r="K139" s="97"/>
      <c r="L139" s="100" t="s">
        <v>600</v>
      </c>
    </row>
    <row r="140" spans="1:12" ht="12.75" customHeight="1">
      <c r="A140" s="104" t="s">
        <v>599</v>
      </c>
      <c r="B140" s="103" t="s">
        <v>288</v>
      </c>
      <c r="C140" s="102">
        <v>48295.591</v>
      </c>
      <c r="D140" s="99" t="s">
        <v>503</v>
      </c>
      <c r="E140" s="99">
        <v>23677.462984455073</v>
      </c>
      <c r="F140" s="99" t="s">
        <v>744</v>
      </c>
      <c r="G140" s="98">
        <v>23677.5</v>
      </c>
      <c r="H140" s="98" t="s">
        <v>745</v>
      </c>
      <c r="I140" s="97"/>
      <c r="J140" s="99"/>
      <c r="K140" s="97"/>
      <c r="L140" s="100" t="s">
        <v>600</v>
      </c>
    </row>
    <row r="141" spans="1:12" ht="12.75" customHeight="1">
      <c r="A141" s="104" t="s">
        <v>714</v>
      </c>
      <c r="B141" s="103" t="s">
        <v>288</v>
      </c>
      <c r="C141" s="102">
        <v>48312.322999999997</v>
      </c>
      <c r="D141" s="99" t="s">
        <v>289</v>
      </c>
      <c r="E141" s="99">
        <v>23726.480340559887</v>
      </c>
      <c r="F141" s="99" t="s">
        <v>746</v>
      </c>
      <c r="G141" s="98">
        <v>23726.5</v>
      </c>
      <c r="H141" s="98" t="s">
        <v>549</v>
      </c>
      <c r="I141" s="97"/>
      <c r="J141" s="99"/>
      <c r="K141" s="97"/>
      <c r="L141" s="101" t="s">
        <v>738</v>
      </c>
    </row>
    <row r="142" spans="1:12" ht="12.75" customHeight="1">
      <c r="A142" s="104" t="s">
        <v>732</v>
      </c>
      <c r="B142" s="103" t="s">
        <v>292</v>
      </c>
      <c r="C142" s="102">
        <v>48558.600599999998</v>
      </c>
      <c r="D142" s="99" t="s">
        <v>465</v>
      </c>
      <c r="E142" s="99">
        <v>24447.964730940068</v>
      </c>
      <c r="F142" s="99" t="s">
        <v>747</v>
      </c>
      <c r="G142" s="98">
        <v>24448</v>
      </c>
      <c r="H142" s="98" t="s">
        <v>748</v>
      </c>
      <c r="I142" s="97"/>
      <c r="J142" s="99" t="s">
        <v>277</v>
      </c>
      <c r="K142" s="97"/>
      <c r="L142" s="101" t="s">
        <v>749</v>
      </c>
    </row>
    <row r="143" spans="1:12" ht="12.75" customHeight="1">
      <c r="A143" s="104" t="s">
        <v>732</v>
      </c>
      <c r="B143" s="103" t="s">
        <v>292</v>
      </c>
      <c r="C143" s="102">
        <v>48558.601000000002</v>
      </c>
      <c r="D143" s="99" t="s">
        <v>465</v>
      </c>
      <c r="E143" s="99">
        <v>24447.965902763081</v>
      </c>
      <c r="F143" s="99" t="s">
        <v>750</v>
      </c>
      <c r="G143" s="98">
        <v>24448</v>
      </c>
      <c r="H143" s="98" t="s">
        <v>751</v>
      </c>
      <c r="I143" s="97"/>
      <c r="J143" s="99" t="s">
        <v>731</v>
      </c>
      <c r="K143" s="97"/>
      <c r="L143" s="101" t="s">
        <v>749</v>
      </c>
    </row>
    <row r="144" spans="1:12" ht="12.75" customHeight="1">
      <c r="A144" s="104" t="s">
        <v>599</v>
      </c>
      <c r="B144" s="103" t="s">
        <v>288</v>
      </c>
      <c r="C144" s="102">
        <v>48568.68</v>
      </c>
      <c r="D144" s="99" t="s">
        <v>503</v>
      </c>
      <c r="E144" s="99">
        <v>24477.492912814501</v>
      </c>
      <c r="F144" s="99" t="s">
        <v>752</v>
      </c>
      <c r="G144" s="98">
        <v>24477.5</v>
      </c>
      <c r="H144" s="98" t="s">
        <v>515</v>
      </c>
      <c r="I144" s="97"/>
      <c r="J144" s="99"/>
      <c r="K144" s="97"/>
      <c r="L144" s="100" t="s">
        <v>600</v>
      </c>
    </row>
    <row r="145" spans="1:12" ht="12.75" customHeight="1">
      <c r="A145" s="104" t="s">
        <v>599</v>
      </c>
      <c r="B145" s="103" t="s">
        <v>288</v>
      </c>
      <c r="C145" s="102">
        <v>48679.612999999998</v>
      </c>
      <c r="D145" s="99" t="s">
        <v>503</v>
      </c>
      <c r="E145" s="99">
        <v>24802.477515060269</v>
      </c>
      <c r="F145" s="99" t="s">
        <v>753</v>
      </c>
      <c r="G145" s="98">
        <v>24802.5</v>
      </c>
      <c r="H145" s="98" t="s">
        <v>743</v>
      </c>
      <c r="I145" s="97"/>
      <c r="J145" s="99"/>
      <c r="K145" s="97"/>
      <c r="L145" s="100" t="s">
        <v>600</v>
      </c>
    </row>
    <row r="146" spans="1:12" ht="12.75" customHeight="1">
      <c r="A146" s="104" t="s">
        <v>599</v>
      </c>
      <c r="B146" s="103" t="s">
        <v>288</v>
      </c>
      <c r="C146" s="102">
        <v>48694.629000000001</v>
      </c>
      <c r="D146" s="99" t="s">
        <v>503</v>
      </c>
      <c r="E146" s="99">
        <v>24846.467750493583</v>
      </c>
      <c r="F146" s="99" t="s">
        <v>754</v>
      </c>
      <c r="G146" s="98">
        <v>24846.5</v>
      </c>
      <c r="H146" s="98" t="s">
        <v>525</v>
      </c>
      <c r="I146" s="97"/>
      <c r="J146" s="99"/>
      <c r="K146" s="97"/>
      <c r="L146" s="100" t="s">
        <v>600</v>
      </c>
    </row>
    <row r="147" spans="1:12" ht="12.75" customHeight="1">
      <c r="A147" s="104" t="s">
        <v>599</v>
      </c>
      <c r="B147" s="103" t="s">
        <v>288</v>
      </c>
      <c r="C147" s="102">
        <v>48922.656000000003</v>
      </c>
      <c r="D147" s="99" t="s">
        <v>503</v>
      </c>
      <c r="E147" s="99">
        <v>25514.485958748097</v>
      </c>
      <c r="F147" s="99" t="s">
        <v>755</v>
      </c>
      <c r="G147" s="98">
        <v>25514.5</v>
      </c>
      <c r="H147" s="98" t="s">
        <v>553</v>
      </c>
      <c r="I147" s="97"/>
      <c r="J147" s="99"/>
      <c r="K147" s="97"/>
      <c r="L147" s="100" t="s">
        <v>756</v>
      </c>
    </row>
    <row r="148" spans="1:12" ht="12.75" customHeight="1">
      <c r="A148" s="104" t="s">
        <v>599</v>
      </c>
      <c r="B148" s="103" t="s">
        <v>292</v>
      </c>
      <c r="C148" s="102">
        <v>48976.754000000001</v>
      </c>
      <c r="D148" s="99" t="s">
        <v>503</v>
      </c>
      <c r="E148" s="99">
        <v>25672.969160431017</v>
      </c>
      <c r="F148" s="99" t="s">
        <v>757</v>
      </c>
      <c r="G148" s="98">
        <v>25673</v>
      </c>
      <c r="H148" s="98" t="s">
        <v>525</v>
      </c>
      <c r="I148" s="97"/>
      <c r="J148" s="99"/>
      <c r="K148" s="97"/>
      <c r="L148" s="100" t="s">
        <v>756</v>
      </c>
    </row>
    <row r="149" spans="1:12" ht="12.75" customHeight="1">
      <c r="A149" s="104" t="s">
        <v>599</v>
      </c>
      <c r="B149" s="103" t="s">
        <v>288</v>
      </c>
      <c r="C149" s="102">
        <v>49005.601000000002</v>
      </c>
      <c r="D149" s="99" t="s">
        <v>503</v>
      </c>
      <c r="E149" s="99">
        <v>25757.478105659076</v>
      </c>
      <c r="F149" s="99" t="s">
        <v>758</v>
      </c>
      <c r="G149" s="98">
        <v>25757.5</v>
      </c>
      <c r="H149" s="98" t="s">
        <v>549</v>
      </c>
      <c r="I149" s="97"/>
      <c r="J149" s="99"/>
      <c r="K149" s="97"/>
      <c r="L149" s="100" t="s">
        <v>756</v>
      </c>
    </row>
    <row r="150" spans="1:12" ht="12.75" customHeight="1">
      <c r="A150" s="104" t="s">
        <v>599</v>
      </c>
      <c r="B150" s="103" t="s">
        <v>288</v>
      </c>
      <c r="C150" s="102">
        <v>49007.644999999997</v>
      </c>
      <c r="D150" s="99" t="s">
        <v>503</v>
      </c>
      <c r="E150" s="99">
        <v>25763.466121190871</v>
      </c>
      <c r="F150" s="99" t="s">
        <v>759</v>
      </c>
      <c r="G150" s="98">
        <v>25763.5</v>
      </c>
      <c r="H150" s="98" t="s">
        <v>539</v>
      </c>
      <c r="I150" s="97"/>
      <c r="J150" s="99"/>
      <c r="K150" s="97"/>
      <c r="L150" s="100" t="s">
        <v>756</v>
      </c>
    </row>
    <row r="151" spans="1:12" ht="12.75" customHeight="1">
      <c r="A151" s="104" t="s">
        <v>599</v>
      </c>
      <c r="B151" s="103" t="s">
        <v>292</v>
      </c>
      <c r="C151" s="102">
        <v>49012.589</v>
      </c>
      <c r="D151" s="99" t="s">
        <v>503</v>
      </c>
      <c r="E151" s="99">
        <v>25777.94985347526</v>
      </c>
      <c r="F151" s="99" t="s">
        <v>760</v>
      </c>
      <c r="G151" s="98">
        <v>25778</v>
      </c>
      <c r="H151" s="98" t="s">
        <v>537</v>
      </c>
      <c r="I151" s="97"/>
      <c r="J151" s="99"/>
      <c r="K151" s="97"/>
      <c r="L151" s="100" t="s">
        <v>756</v>
      </c>
    </row>
    <row r="152" spans="1:12" ht="12.75" customHeight="1">
      <c r="A152" s="104" t="s">
        <v>714</v>
      </c>
      <c r="B152" s="103" t="s">
        <v>292</v>
      </c>
      <c r="C152" s="102">
        <v>49028.292999999998</v>
      </c>
      <c r="D152" s="99" t="s">
        <v>289</v>
      </c>
      <c r="E152" s="99">
        <v>25823.955624469167</v>
      </c>
      <c r="F152" s="99" t="s">
        <v>761</v>
      </c>
      <c r="G152" s="98">
        <v>25824</v>
      </c>
      <c r="H152" s="98" t="s">
        <v>762</v>
      </c>
      <c r="I152" s="97"/>
      <c r="J152" s="99"/>
      <c r="K152" s="97"/>
      <c r="L152" s="101" t="s">
        <v>763</v>
      </c>
    </row>
    <row r="153" spans="1:12" ht="12.75" customHeight="1">
      <c r="A153" s="104" t="s">
        <v>599</v>
      </c>
      <c r="B153" s="103" t="s">
        <v>288</v>
      </c>
      <c r="C153" s="102">
        <v>49036.656999999999</v>
      </c>
      <c r="D153" s="99" t="s">
        <v>503</v>
      </c>
      <c r="E153" s="99">
        <v>25848.45844340658</v>
      </c>
      <c r="F153" s="99" t="s">
        <v>764</v>
      </c>
      <c r="G153" s="98">
        <v>25848.5</v>
      </c>
      <c r="H153" s="98" t="s">
        <v>568</v>
      </c>
      <c r="I153" s="97"/>
      <c r="J153" s="99"/>
      <c r="K153" s="97"/>
      <c r="L153" s="100" t="s">
        <v>756</v>
      </c>
    </row>
    <row r="154" spans="1:12" ht="12.75" customHeight="1">
      <c r="A154" s="104" t="s">
        <v>599</v>
      </c>
      <c r="B154" s="103" t="s">
        <v>288</v>
      </c>
      <c r="C154" s="102">
        <v>49270.811999999998</v>
      </c>
      <c r="D154" s="99" t="s">
        <v>503</v>
      </c>
      <c r="E154" s="99">
        <v>26534.428980026514</v>
      </c>
      <c r="F154" s="99" t="s">
        <v>765</v>
      </c>
      <c r="G154" s="98">
        <v>26534.5</v>
      </c>
      <c r="H154" s="98" t="s">
        <v>529</v>
      </c>
      <c r="I154" s="97"/>
      <c r="J154" s="99"/>
      <c r="K154" s="97"/>
      <c r="L154" s="100" t="s">
        <v>756</v>
      </c>
    </row>
    <row r="155" spans="1:12" ht="12.75" customHeight="1">
      <c r="A155" s="104" t="s">
        <v>599</v>
      </c>
      <c r="B155" s="103" t="s">
        <v>288</v>
      </c>
      <c r="C155" s="102">
        <v>49283.788</v>
      </c>
      <c r="D155" s="99" t="s">
        <v>503</v>
      </c>
      <c r="E155" s="99">
        <v>26572.442918158016</v>
      </c>
      <c r="F155" s="99" t="s">
        <v>766</v>
      </c>
      <c r="G155" s="98">
        <v>26572.5</v>
      </c>
      <c r="H155" s="98" t="s">
        <v>767</v>
      </c>
      <c r="I155" s="97"/>
      <c r="J155" s="99"/>
      <c r="K155" s="97"/>
      <c r="L155" s="100" t="s">
        <v>756</v>
      </c>
    </row>
    <row r="156" spans="1:12" ht="12.75" customHeight="1">
      <c r="A156" s="104" t="s">
        <v>599</v>
      </c>
      <c r="B156" s="103" t="s">
        <v>292</v>
      </c>
      <c r="C156" s="102">
        <v>49311.612000000001</v>
      </c>
      <c r="D156" s="99" t="s">
        <v>503</v>
      </c>
      <c r="E156" s="99">
        <v>26653.954926062666</v>
      </c>
      <c r="F156" s="99" t="s">
        <v>768</v>
      </c>
      <c r="G156" s="98">
        <v>26654</v>
      </c>
      <c r="H156" s="98" t="s">
        <v>762</v>
      </c>
      <c r="I156" s="97"/>
      <c r="J156" s="99"/>
      <c r="K156" s="97"/>
      <c r="L156" s="100" t="s">
        <v>756</v>
      </c>
    </row>
    <row r="157" spans="1:12" ht="12.75" customHeight="1">
      <c r="A157" s="104" t="s">
        <v>599</v>
      </c>
      <c r="B157" s="103" t="s">
        <v>288</v>
      </c>
      <c r="C157" s="102">
        <v>49311.792999999998</v>
      </c>
      <c r="D157" s="99" t="s">
        <v>503</v>
      </c>
      <c r="E157" s="99">
        <v>26654.485175970316</v>
      </c>
      <c r="F157" s="99" t="s">
        <v>769</v>
      </c>
      <c r="G157" s="98">
        <v>26654.5</v>
      </c>
      <c r="H157" s="98" t="s">
        <v>553</v>
      </c>
      <c r="I157" s="97"/>
      <c r="J157" s="99"/>
      <c r="K157" s="97"/>
      <c r="L157" s="100" t="s">
        <v>756</v>
      </c>
    </row>
    <row r="158" spans="1:12" ht="12.75" customHeight="1">
      <c r="A158" s="104" t="s">
        <v>599</v>
      </c>
      <c r="B158" s="103" t="s">
        <v>292</v>
      </c>
      <c r="C158" s="102">
        <v>49333.798999999999</v>
      </c>
      <c r="D158" s="99" t="s">
        <v>503</v>
      </c>
      <c r="E158" s="99">
        <v>26718.953018334818</v>
      </c>
      <c r="F158" s="99" t="s">
        <v>770</v>
      </c>
      <c r="G158" s="98">
        <v>26719</v>
      </c>
      <c r="H158" s="98" t="s">
        <v>734</v>
      </c>
      <c r="I158" s="97"/>
      <c r="J158" s="99"/>
      <c r="K158" s="97"/>
      <c r="L158" s="100" t="s">
        <v>756</v>
      </c>
    </row>
    <row r="159" spans="1:12" ht="12.75" customHeight="1">
      <c r="A159" s="104" t="s">
        <v>599</v>
      </c>
      <c r="B159" s="103" t="s">
        <v>292</v>
      </c>
      <c r="C159" s="102">
        <v>49397.625</v>
      </c>
      <c r="D159" s="99" t="s">
        <v>503</v>
      </c>
      <c r="E159" s="99">
        <v>26905.934955386361</v>
      </c>
      <c r="F159" s="99" t="s">
        <v>771</v>
      </c>
      <c r="G159" s="98">
        <v>26906</v>
      </c>
      <c r="H159" s="98" t="s">
        <v>640</v>
      </c>
      <c r="I159" s="97"/>
      <c r="J159" s="99"/>
      <c r="K159" s="97"/>
      <c r="L159" s="100" t="s">
        <v>756</v>
      </c>
    </row>
    <row r="160" spans="1:12" ht="12.75" customHeight="1">
      <c r="A160" s="104" t="s">
        <v>599</v>
      </c>
      <c r="B160" s="103" t="s">
        <v>292</v>
      </c>
      <c r="C160" s="102">
        <v>49679.584999999999</v>
      </c>
      <c r="D160" s="99" t="s">
        <v>503</v>
      </c>
      <c r="E160" s="99">
        <v>27731.952988336147</v>
      </c>
      <c r="F160" s="99" t="s">
        <v>772</v>
      </c>
      <c r="G160" s="98">
        <v>27732</v>
      </c>
      <c r="H160" s="98" t="s">
        <v>734</v>
      </c>
      <c r="I160" s="97"/>
      <c r="J160" s="99"/>
      <c r="K160" s="97"/>
      <c r="L160" s="100" t="s">
        <v>756</v>
      </c>
    </row>
    <row r="161" spans="1:12" ht="12.75" customHeight="1">
      <c r="A161" s="104" t="s">
        <v>774</v>
      </c>
      <c r="B161" s="103" t="s">
        <v>288</v>
      </c>
      <c r="C161" s="102">
        <v>49687.607000000004</v>
      </c>
      <c r="D161" s="99" t="s">
        <v>465</v>
      </c>
      <c r="E161" s="99">
        <v>27755.453898608266</v>
      </c>
      <c r="F161" s="99" t="s">
        <v>773</v>
      </c>
      <c r="G161" s="98">
        <v>27755.5</v>
      </c>
      <c r="H161" s="98" t="s">
        <v>734</v>
      </c>
      <c r="I161" s="97"/>
      <c r="J161" s="99" t="s">
        <v>578</v>
      </c>
      <c r="K161" s="97"/>
      <c r="L161" s="101" t="s">
        <v>775</v>
      </c>
    </row>
    <row r="162" spans="1:12" ht="12.75" customHeight="1">
      <c r="A162" s="104" t="s">
        <v>599</v>
      </c>
      <c r="B162" s="103" t="s">
        <v>288</v>
      </c>
      <c r="C162" s="102">
        <v>49713.542999999998</v>
      </c>
      <c r="D162" s="99" t="s">
        <v>503</v>
      </c>
      <c r="E162" s="99">
        <v>27831.434901951226</v>
      </c>
      <c r="F162" s="99" t="s">
        <v>776</v>
      </c>
      <c r="G162" s="98">
        <v>27831.5</v>
      </c>
      <c r="H162" s="98" t="s">
        <v>640</v>
      </c>
      <c r="I162" s="97"/>
      <c r="J162" s="99"/>
      <c r="K162" s="97"/>
      <c r="L162" s="100" t="s">
        <v>756</v>
      </c>
    </row>
    <row r="163" spans="1:12" ht="12.75" customHeight="1">
      <c r="A163" s="104" t="s">
        <v>780</v>
      </c>
      <c r="B163" s="103" t="s">
        <v>292</v>
      </c>
      <c r="C163" s="102">
        <v>49725.667200000004</v>
      </c>
      <c r="D163" s="99" t="s">
        <v>485</v>
      </c>
      <c r="E163" s="99">
        <v>27866.953443003484</v>
      </c>
      <c r="F163" s="99" t="s">
        <v>777</v>
      </c>
      <c r="G163" s="98">
        <v>27867</v>
      </c>
      <c r="H163" s="98" t="s">
        <v>778</v>
      </c>
      <c r="I163" s="97"/>
      <c r="J163" s="99" t="s">
        <v>779</v>
      </c>
      <c r="K163" s="97"/>
      <c r="L163" s="100" t="s">
        <v>756</v>
      </c>
    </row>
    <row r="164" spans="1:12" ht="12.75" customHeight="1">
      <c r="A164" s="104" t="s">
        <v>599</v>
      </c>
      <c r="B164" s="103" t="s">
        <v>288</v>
      </c>
      <c r="C164" s="102">
        <v>49743.589</v>
      </c>
      <c r="D164" s="99" t="s">
        <v>503</v>
      </c>
      <c r="E164" s="99">
        <v>27919.456386622853</v>
      </c>
      <c r="F164" s="99" t="s">
        <v>781</v>
      </c>
      <c r="G164" s="98">
        <v>27919.5</v>
      </c>
      <c r="H164" s="98" t="s">
        <v>762</v>
      </c>
      <c r="I164" s="97"/>
      <c r="J164" s="99"/>
      <c r="K164" s="97"/>
      <c r="L164" s="100" t="s">
        <v>756</v>
      </c>
    </row>
    <row r="165" spans="1:12" ht="12.75" customHeight="1">
      <c r="A165" s="104" t="s">
        <v>599</v>
      </c>
      <c r="B165" s="103" t="s">
        <v>292</v>
      </c>
      <c r="C165" s="102">
        <v>49779.607000000004</v>
      </c>
      <c r="D165" s="99" t="s">
        <v>503</v>
      </c>
      <c r="E165" s="99">
        <v>28024.973188689772</v>
      </c>
      <c r="F165" s="99" t="s">
        <v>782</v>
      </c>
      <c r="G165" s="98">
        <v>28025</v>
      </c>
      <c r="H165" s="98" t="s">
        <v>783</v>
      </c>
      <c r="I165" s="97"/>
      <c r="J165" s="99"/>
      <c r="K165" s="97"/>
      <c r="L165" s="100" t="s">
        <v>756</v>
      </c>
    </row>
    <row r="166" spans="1:12" ht="12.75" customHeight="1">
      <c r="A166" s="104" t="s">
        <v>599</v>
      </c>
      <c r="B166" s="103" t="s">
        <v>288</v>
      </c>
      <c r="C166" s="102">
        <v>50043.639000000003</v>
      </c>
      <c r="D166" s="99" t="s">
        <v>503</v>
      </c>
      <c r="E166" s="99">
        <v>28798.470114763673</v>
      </c>
      <c r="F166" s="99" t="s">
        <v>784</v>
      </c>
      <c r="G166" s="98">
        <v>28798.5</v>
      </c>
      <c r="H166" s="98" t="s">
        <v>740</v>
      </c>
      <c r="I166" s="97"/>
      <c r="J166" s="99"/>
      <c r="K166" s="97"/>
      <c r="L166" s="100" t="s">
        <v>756</v>
      </c>
    </row>
    <row r="167" spans="1:12" ht="12.75" customHeight="1">
      <c r="A167" s="104" t="s">
        <v>599</v>
      </c>
      <c r="B167" s="103" t="s">
        <v>288</v>
      </c>
      <c r="C167" s="102">
        <v>50044.661999999997</v>
      </c>
      <c r="D167" s="99" t="s">
        <v>503</v>
      </c>
      <c r="E167" s="99">
        <v>28801.46705208706</v>
      </c>
      <c r="F167" s="99" t="s">
        <v>785</v>
      </c>
      <c r="G167" s="98">
        <v>28801.5</v>
      </c>
      <c r="H167" s="98" t="s">
        <v>525</v>
      </c>
      <c r="I167" s="97"/>
      <c r="J167" s="99"/>
      <c r="K167" s="97"/>
      <c r="L167" s="100" t="s">
        <v>756</v>
      </c>
    </row>
    <row r="168" spans="1:12" ht="12.75" customHeight="1">
      <c r="A168" s="104" t="s">
        <v>791</v>
      </c>
      <c r="B168" s="103" t="s">
        <v>288</v>
      </c>
      <c r="C168" s="102">
        <v>50396.925000000003</v>
      </c>
      <c r="D168" s="99" t="s">
        <v>465</v>
      </c>
      <c r="E168" s="99">
        <v>29833.44176602165</v>
      </c>
      <c r="F168" s="99" t="s">
        <v>789</v>
      </c>
      <c r="G168" s="98">
        <v>29833.5</v>
      </c>
      <c r="H168" s="98" t="s">
        <v>790</v>
      </c>
      <c r="I168" s="97"/>
      <c r="J168" s="99" t="s">
        <v>578</v>
      </c>
      <c r="K168" s="97"/>
      <c r="L168" s="101" t="s">
        <v>792</v>
      </c>
    </row>
    <row r="169" spans="1:12" ht="12.75" customHeight="1">
      <c r="A169" s="104" t="s">
        <v>809</v>
      </c>
      <c r="B169" s="103" t="s">
        <v>292</v>
      </c>
      <c r="C169" s="102">
        <v>51498.283799999997</v>
      </c>
      <c r="D169" s="99" t="s">
        <v>485</v>
      </c>
      <c r="E169" s="99">
        <v>33059.935699728325</v>
      </c>
      <c r="F169" s="99" t="s">
        <v>806</v>
      </c>
      <c r="G169" s="98">
        <v>33060</v>
      </c>
      <c r="H169" s="98" t="s">
        <v>807</v>
      </c>
      <c r="I169" s="97"/>
      <c r="J169" s="99" t="s">
        <v>808</v>
      </c>
      <c r="K169" s="97"/>
      <c r="L169" s="101" t="s">
        <v>810</v>
      </c>
    </row>
    <row r="170" spans="1:12" ht="12.75" customHeight="1">
      <c r="A170" s="104" t="s">
        <v>820</v>
      </c>
      <c r="B170" s="103" t="s">
        <v>292</v>
      </c>
      <c r="C170" s="102">
        <v>51822.9035</v>
      </c>
      <c r="D170" s="99" t="s">
        <v>465</v>
      </c>
      <c r="E170" s="99">
        <v>34010.927776798664</v>
      </c>
      <c r="F170" s="99" t="s">
        <v>818</v>
      </c>
      <c r="G170" s="98">
        <v>34011</v>
      </c>
      <c r="H170" s="98" t="s">
        <v>819</v>
      </c>
      <c r="I170" s="97"/>
      <c r="J170" s="99" t="s">
        <v>578</v>
      </c>
      <c r="K170" s="97"/>
      <c r="L170" s="101" t="s">
        <v>821</v>
      </c>
    </row>
    <row r="171" spans="1:12" ht="12.75" customHeight="1">
      <c r="A171" s="104" t="s">
        <v>826</v>
      </c>
      <c r="B171" s="103" t="s">
        <v>292</v>
      </c>
      <c r="C171" s="102">
        <v>51896.2932</v>
      </c>
      <c r="D171" s="99" t="s">
        <v>465</v>
      </c>
      <c r="E171" s="99">
        <v>34225.927122921428</v>
      </c>
      <c r="F171" s="99" t="s">
        <v>824</v>
      </c>
      <c r="G171" s="98">
        <v>34226</v>
      </c>
      <c r="H171" s="98" t="s">
        <v>825</v>
      </c>
      <c r="I171" s="97"/>
      <c r="J171" s="99" t="s">
        <v>277</v>
      </c>
      <c r="K171" s="97"/>
      <c r="L171" s="101" t="s">
        <v>827</v>
      </c>
    </row>
    <row r="172" spans="1:12" ht="12.75" customHeight="1">
      <c r="A172" s="104" t="s">
        <v>826</v>
      </c>
      <c r="B172" s="103" t="s">
        <v>292</v>
      </c>
      <c r="C172" s="102">
        <v>51896.2932</v>
      </c>
      <c r="D172" s="99" t="s">
        <v>465</v>
      </c>
      <c r="E172" s="99">
        <v>34225.927122921428</v>
      </c>
      <c r="F172" s="99" t="s">
        <v>824</v>
      </c>
      <c r="G172" s="98">
        <v>34226</v>
      </c>
      <c r="H172" s="98" t="s">
        <v>825</v>
      </c>
      <c r="I172" s="97"/>
      <c r="J172" s="99" t="s">
        <v>405</v>
      </c>
      <c r="K172" s="97"/>
      <c r="L172" s="101" t="s">
        <v>827</v>
      </c>
    </row>
    <row r="173" spans="1:12" ht="12.75" customHeight="1">
      <c r="A173" s="104" t="s">
        <v>831</v>
      </c>
      <c r="B173" s="103" t="s">
        <v>292</v>
      </c>
      <c r="C173" s="102">
        <v>51899.365599999997</v>
      </c>
      <c r="D173" s="99" t="s">
        <v>465</v>
      </c>
      <c r="E173" s="99">
        <v>34234.92789538714</v>
      </c>
      <c r="F173" s="99" t="s">
        <v>828</v>
      </c>
      <c r="G173" s="98">
        <v>34235</v>
      </c>
      <c r="H173" s="98" t="s">
        <v>829</v>
      </c>
      <c r="I173" s="97"/>
      <c r="J173" s="99" t="s">
        <v>830</v>
      </c>
      <c r="K173" s="97"/>
      <c r="L173" s="101" t="s">
        <v>832</v>
      </c>
    </row>
    <row r="174" spans="1:12" ht="12.75" customHeight="1">
      <c r="A174" s="104" t="s">
        <v>826</v>
      </c>
      <c r="B174" s="103" t="s">
        <v>288</v>
      </c>
      <c r="C174" s="102">
        <v>51911.3122</v>
      </c>
      <c r="D174" s="99" t="s">
        <v>465</v>
      </c>
      <c r="E174" s="99">
        <v>34269.926147027232</v>
      </c>
      <c r="F174" s="99" t="s">
        <v>833</v>
      </c>
      <c r="G174" s="98" t="s">
        <v>834</v>
      </c>
      <c r="H174" s="98" t="s">
        <v>835</v>
      </c>
      <c r="I174" s="97"/>
      <c r="J174" s="99" t="s">
        <v>405</v>
      </c>
      <c r="K174" s="97"/>
      <c r="L174" s="101" t="s">
        <v>827</v>
      </c>
    </row>
    <row r="175" spans="1:12" ht="12.75" customHeight="1">
      <c r="A175" s="104" t="s">
        <v>826</v>
      </c>
      <c r="B175" s="103" t="s">
        <v>288</v>
      </c>
      <c r="C175" s="102">
        <v>51930.254999999997</v>
      </c>
      <c r="D175" s="99" t="s">
        <v>465</v>
      </c>
      <c r="E175" s="99">
        <v>34325.420168855009</v>
      </c>
      <c r="F175" s="99" t="s">
        <v>837</v>
      </c>
      <c r="G175" s="98" t="s">
        <v>838</v>
      </c>
      <c r="H175" s="98" t="s">
        <v>839</v>
      </c>
      <c r="I175" s="97"/>
      <c r="J175" s="99" t="s">
        <v>405</v>
      </c>
      <c r="K175" s="97"/>
      <c r="L175" s="101" t="s">
        <v>827</v>
      </c>
    </row>
    <row r="176" spans="1:12" ht="12.75" customHeight="1">
      <c r="A176" s="104" t="s">
        <v>826</v>
      </c>
      <c r="B176" s="103" t="s">
        <v>288</v>
      </c>
      <c r="C176" s="102">
        <v>51930.256500000003</v>
      </c>
      <c r="D176" s="99" t="s">
        <v>465</v>
      </c>
      <c r="E176" s="99">
        <v>34325.424563191278</v>
      </c>
      <c r="F176" s="99" t="s">
        <v>840</v>
      </c>
      <c r="G176" s="98" t="s">
        <v>838</v>
      </c>
      <c r="H176" s="98" t="s">
        <v>841</v>
      </c>
      <c r="I176" s="97"/>
      <c r="J176" s="99" t="s">
        <v>277</v>
      </c>
      <c r="K176" s="97"/>
      <c r="L176" s="101" t="s">
        <v>827</v>
      </c>
    </row>
    <row r="177" spans="1:12" ht="12.75" customHeight="1">
      <c r="A177" s="104" t="s">
        <v>635</v>
      </c>
      <c r="B177" s="103" t="s">
        <v>288</v>
      </c>
      <c r="C177" s="102">
        <v>52225.352200000001</v>
      </c>
      <c r="D177" s="99" t="s">
        <v>465</v>
      </c>
      <c r="E177" s="99">
        <v>35189.924384605445</v>
      </c>
      <c r="F177" s="99" t="s">
        <v>874</v>
      </c>
      <c r="G177" s="98" t="s">
        <v>875</v>
      </c>
      <c r="H177" s="98" t="s">
        <v>841</v>
      </c>
      <c r="I177" s="97"/>
      <c r="J177" s="99" t="e">
        <f>-#NAME?</f>
        <v>#NAME?</v>
      </c>
      <c r="K177" s="97"/>
      <c r="L177" s="101" t="s">
        <v>832</v>
      </c>
    </row>
    <row r="178" spans="1:12" ht="12.75" customHeight="1">
      <c r="A178" s="104" t="s">
        <v>635</v>
      </c>
      <c r="B178" s="103" t="s">
        <v>288</v>
      </c>
      <c r="C178" s="102">
        <v>52225.523500000003</v>
      </c>
      <c r="D178" s="99" t="s">
        <v>465</v>
      </c>
      <c r="E178" s="99">
        <v>35190.426217805354</v>
      </c>
      <c r="F178" s="99" t="s">
        <v>876</v>
      </c>
      <c r="G178" s="98">
        <v>35190.5</v>
      </c>
      <c r="H178" s="98" t="s">
        <v>835</v>
      </c>
      <c r="I178" s="97"/>
      <c r="J178" s="99" t="e">
        <f>-#NAME?</f>
        <v>#NAME?</v>
      </c>
      <c r="K178" s="97"/>
      <c r="L178" s="101" t="s">
        <v>832</v>
      </c>
    </row>
    <row r="179" spans="1:12" ht="12.75" customHeight="1">
      <c r="A179" s="104" t="s">
        <v>878</v>
      </c>
      <c r="B179" s="103" t="s">
        <v>288</v>
      </c>
      <c r="C179" s="102">
        <v>52232.348400000003</v>
      </c>
      <c r="D179" s="99" t="s">
        <v>465</v>
      </c>
      <c r="E179" s="99">
        <v>35210.420154793144</v>
      </c>
      <c r="F179" s="99" t="s">
        <v>877</v>
      </c>
      <c r="G179" s="98">
        <v>35210.5</v>
      </c>
      <c r="H179" s="98" t="s">
        <v>839</v>
      </c>
      <c r="I179" s="97"/>
      <c r="J179" s="99" t="s">
        <v>405</v>
      </c>
      <c r="K179" s="97"/>
      <c r="L179" s="101" t="s">
        <v>879</v>
      </c>
    </row>
    <row r="180" spans="1:12" ht="12.75" customHeight="1">
      <c r="A180" s="104" t="s">
        <v>878</v>
      </c>
      <c r="B180" s="103" t="s">
        <v>292</v>
      </c>
      <c r="C180" s="102">
        <v>52232.519200000002</v>
      </c>
      <c r="D180" s="99" t="s">
        <v>465</v>
      </c>
      <c r="E180" s="99">
        <v>35210.920523214299</v>
      </c>
      <c r="F180" s="99" t="s">
        <v>880</v>
      </c>
      <c r="G180" s="98">
        <v>35211</v>
      </c>
      <c r="H180" s="98" t="s">
        <v>881</v>
      </c>
      <c r="I180" s="97"/>
      <c r="J180" s="99" t="s">
        <v>405</v>
      </c>
      <c r="K180" s="97"/>
      <c r="L180" s="101" t="s">
        <v>879</v>
      </c>
    </row>
    <row r="181" spans="1:12" ht="12.75" customHeight="1">
      <c r="A181" s="104" t="s">
        <v>878</v>
      </c>
      <c r="B181" s="103" t="s">
        <v>288</v>
      </c>
      <c r="C181" s="102">
        <v>52247.367899999997</v>
      </c>
      <c r="D181" s="99" t="s">
        <v>465</v>
      </c>
      <c r="E181" s="99">
        <v>35254.420643677688</v>
      </c>
      <c r="F181" s="99" t="s">
        <v>883</v>
      </c>
      <c r="G181" s="98">
        <v>35254.5</v>
      </c>
      <c r="H181" s="98" t="s">
        <v>881</v>
      </c>
      <c r="I181" s="97"/>
      <c r="J181" s="99" t="s">
        <v>578</v>
      </c>
      <c r="K181" s="97"/>
      <c r="L181" s="101" t="s">
        <v>879</v>
      </c>
    </row>
    <row r="182" spans="1:12" ht="12.75" customHeight="1">
      <c r="A182" s="104" t="s">
        <v>635</v>
      </c>
      <c r="B182" s="103" t="s">
        <v>292</v>
      </c>
      <c r="C182" s="102">
        <v>52252.317999999999</v>
      </c>
      <c r="D182" s="99" t="s">
        <v>465</v>
      </c>
      <c r="E182" s="99">
        <v>35268.922246262824</v>
      </c>
      <c r="F182" s="99" t="s">
        <v>884</v>
      </c>
      <c r="G182" s="98">
        <v>35269</v>
      </c>
      <c r="H182" s="98" t="s">
        <v>869</v>
      </c>
      <c r="I182" s="97"/>
      <c r="J182" s="99" t="e">
        <f>-#NAME?</f>
        <v>#NAME?</v>
      </c>
      <c r="K182" s="97"/>
      <c r="L182" s="101" t="s">
        <v>832</v>
      </c>
    </row>
    <row r="183" spans="1:12" ht="12.75" customHeight="1">
      <c r="A183" s="104" t="s">
        <v>892</v>
      </c>
      <c r="B183" s="103" t="s">
        <v>292</v>
      </c>
      <c r="C183" s="102">
        <v>52296.693399999996</v>
      </c>
      <c r="D183" s="99" t="s">
        <v>465</v>
      </c>
      <c r="E183" s="99">
        <v>35398.922532187629</v>
      </c>
      <c r="F183" s="99" t="s">
        <v>890</v>
      </c>
      <c r="G183" s="98">
        <v>35399</v>
      </c>
      <c r="H183" s="98" t="s">
        <v>891</v>
      </c>
      <c r="I183" s="97"/>
      <c r="J183" s="99" t="s">
        <v>578</v>
      </c>
      <c r="K183" s="97"/>
      <c r="L183" s="100" t="s">
        <v>893</v>
      </c>
    </row>
    <row r="184" spans="1:12" ht="12.75" customHeight="1">
      <c r="A184" s="104" t="s">
        <v>902</v>
      </c>
      <c r="B184" s="103" t="s">
        <v>292</v>
      </c>
      <c r="C184" s="102">
        <v>52338.339599999999</v>
      </c>
      <c r="D184" s="99" t="s">
        <v>465</v>
      </c>
      <c r="E184" s="99">
        <v>35520.927469781032</v>
      </c>
      <c r="F184" s="99" t="s">
        <v>900</v>
      </c>
      <c r="G184" s="98">
        <v>35521</v>
      </c>
      <c r="H184" s="98" t="s">
        <v>901</v>
      </c>
      <c r="I184" s="97"/>
      <c r="J184" s="99" t="e">
        <f>-#NAME?</f>
        <v>#NAME?</v>
      </c>
      <c r="K184" s="97"/>
      <c r="L184" s="101" t="s">
        <v>903</v>
      </c>
    </row>
    <row r="185" spans="1:12" ht="12.75" customHeight="1">
      <c r="A185" s="104" t="s">
        <v>907</v>
      </c>
      <c r="B185" s="103" t="s">
        <v>292</v>
      </c>
      <c r="C185" s="102">
        <v>52548.608999999997</v>
      </c>
      <c r="D185" s="99" t="s">
        <v>465</v>
      </c>
      <c r="E185" s="99">
        <v>36136.923767757806</v>
      </c>
      <c r="F185" s="99" t="s">
        <v>906</v>
      </c>
      <c r="G185" s="98">
        <v>36137</v>
      </c>
      <c r="H185" s="98" t="s">
        <v>541</v>
      </c>
      <c r="I185" s="97"/>
      <c r="J185" s="99" t="s">
        <v>578</v>
      </c>
      <c r="K185" s="97"/>
      <c r="L185" s="100" t="s">
        <v>908</v>
      </c>
    </row>
    <row r="186" spans="1:12" ht="12.75" customHeight="1">
      <c r="A186" s="104" t="s">
        <v>911</v>
      </c>
      <c r="B186" s="103" t="s">
        <v>292</v>
      </c>
      <c r="C186" s="102">
        <v>52592.300499999998</v>
      </c>
      <c r="D186" s="99" t="s">
        <v>465</v>
      </c>
      <c r="E186" s="99">
        <v>36264.920529307761</v>
      </c>
      <c r="F186" s="99" t="s">
        <v>910</v>
      </c>
      <c r="G186" s="98">
        <v>36265</v>
      </c>
      <c r="H186" s="98" t="s">
        <v>881</v>
      </c>
      <c r="I186" s="97"/>
      <c r="J186" s="99" t="s">
        <v>578</v>
      </c>
      <c r="K186" s="97"/>
      <c r="L186" s="101" t="s">
        <v>912</v>
      </c>
    </row>
    <row r="187" spans="1:12" ht="12.75" customHeight="1">
      <c r="A187" s="104" t="s">
        <v>911</v>
      </c>
      <c r="B187" s="103" t="s">
        <v>288</v>
      </c>
      <c r="C187" s="102">
        <v>52592.472199999997</v>
      </c>
      <c r="D187" s="99" t="s">
        <v>465</v>
      </c>
      <c r="E187" s="99">
        <v>36265.423534330665</v>
      </c>
      <c r="F187" s="99" t="s">
        <v>913</v>
      </c>
      <c r="G187" s="98">
        <v>36265.5</v>
      </c>
      <c r="H187" s="98" t="s">
        <v>905</v>
      </c>
      <c r="I187" s="97"/>
      <c r="J187" s="99" t="s">
        <v>578</v>
      </c>
      <c r="K187" s="97"/>
      <c r="L187" s="101" t="s">
        <v>912</v>
      </c>
    </row>
    <row r="188" spans="1:12" ht="12.75" customHeight="1">
      <c r="A188" s="104" t="s">
        <v>911</v>
      </c>
      <c r="B188" s="103" t="s">
        <v>292</v>
      </c>
      <c r="C188" s="102">
        <v>52593.324999999997</v>
      </c>
      <c r="D188" s="99" t="s">
        <v>465</v>
      </c>
      <c r="E188" s="99">
        <v>36267.921860967421</v>
      </c>
      <c r="F188" s="99" t="s">
        <v>914</v>
      </c>
      <c r="G188" s="98">
        <v>36268</v>
      </c>
      <c r="H188" s="98" t="s">
        <v>915</v>
      </c>
      <c r="I188" s="97"/>
      <c r="J188" s="99" t="s">
        <v>578</v>
      </c>
      <c r="K188" s="97"/>
      <c r="L188" s="101" t="s">
        <v>912</v>
      </c>
    </row>
    <row r="189" spans="1:12" ht="12.75" customHeight="1">
      <c r="A189" s="104" t="s">
        <v>919</v>
      </c>
      <c r="B189" s="103" t="s">
        <v>292</v>
      </c>
      <c r="C189" s="102">
        <v>52608.6852</v>
      </c>
      <c r="D189" s="99" t="s">
        <v>465</v>
      </c>
      <c r="E189" s="99">
        <v>36312.920450092533</v>
      </c>
      <c r="F189" s="99" t="s">
        <v>917</v>
      </c>
      <c r="G189" s="98">
        <v>36313</v>
      </c>
      <c r="H189" s="98" t="s">
        <v>918</v>
      </c>
      <c r="I189" s="97"/>
      <c r="J189" s="99" t="s">
        <v>578</v>
      </c>
      <c r="K189" s="97"/>
      <c r="L189" s="101" t="s">
        <v>920</v>
      </c>
    </row>
    <row r="190" spans="1:12" ht="12.75" customHeight="1">
      <c r="A190" s="104" t="s">
        <v>892</v>
      </c>
      <c r="B190" s="103" t="s">
        <v>288</v>
      </c>
      <c r="C190" s="102">
        <v>52614.659699999997</v>
      </c>
      <c r="D190" s="99" t="s">
        <v>465</v>
      </c>
      <c r="E190" s="99">
        <v>36330.42309138157</v>
      </c>
      <c r="F190" s="99" t="s">
        <v>921</v>
      </c>
      <c r="G190" s="98">
        <v>36330.5</v>
      </c>
      <c r="H190" s="98" t="s">
        <v>922</v>
      </c>
      <c r="I190" s="97"/>
      <c r="J190" s="99" t="s">
        <v>578</v>
      </c>
      <c r="K190" s="97"/>
      <c r="L190" s="100" t="s">
        <v>893</v>
      </c>
    </row>
    <row r="191" spans="1:12" ht="12.75" customHeight="1">
      <c r="A191" s="104" t="s">
        <v>701</v>
      </c>
      <c r="B191" s="103" t="s">
        <v>292</v>
      </c>
      <c r="C191" s="102">
        <v>52618.244200000001</v>
      </c>
      <c r="D191" s="99" t="s">
        <v>465</v>
      </c>
      <c r="E191" s="99">
        <v>36340.924090243505</v>
      </c>
      <c r="F191" s="99" t="s">
        <v>923</v>
      </c>
      <c r="G191" s="98">
        <v>36341</v>
      </c>
      <c r="H191" s="98" t="s">
        <v>924</v>
      </c>
      <c r="I191" s="97"/>
      <c r="J191" s="99" t="s">
        <v>808</v>
      </c>
      <c r="K191" s="97"/>
      <c r="L191" s="101" t="s">
        <v>925</v>
      </c>
    </row>
    <row r="192" spans="1:12" ht="12.75" customHeight="1">
      <c r="A192" s="104" t="s">
        <v>927</v>
      </c>
      <c r="B192" s="103" t="s">
        <v>292</v>
      </c>
      <c r="C192" s="102">
        <v>52620.291599999997</v>
      </c>
      <c r="D192" s="99" t="s">
        <v>465</v>
      </c>
      <c r="E192" s="99">
        <v>36346.92206627081</v>
      </c>
      <c r="F192" s="99" t="s">
        <v>926</v>
      </c>
      <c r="G192" s="98">
        <v>36347</v>
      </c>
      <c r="H192" s="98" t="s">
        <v>866</v>
      </c>
      <c r="I192" s="97"/>
      <c r="J192" s="99" t="e">
        <f>-#NAME?</f>
        <v>#NAME?</v>
      </c>
      <c r="K192" s="97"/>
      <c r="L192" s="101" t="s">
        <v>903</v>
      </c>
    </row>
    <row r="193" spans="1:12" ht="12.75" customHeight="1">
      <c r="A193" s="104" t="s">
        <v>892</v>
      </c>
      <c r="B193" s="103" t="s">
        <v>292</v>
      </c>
      <c r="C193" s="102">
        <v>52620.633000000002</v>
      </c>
      <c r="D193" s="99" t="s">
        <v>465</v>
      </c>
      <c r="E193" s="99">
        <v>36347.922217201623</v>
      </c>
      <c r="F193" s="99" t="s">
        <v>928</v>
      </c>
      <c r="G193" s="98">
        <v>36348</v>
      </c>
      <c r="H193" s="98" t="s">
        <v>866</v>
      </c>
      <c r="I193" s="97"/>
      <c r="J193" s="99" t="s">
        <v>578</v>
      </c>
      <c r="K193" s="97"/>
      <c r="L193" s="100" t="s">
        <v>893</v>
      </c>
    </row>
    <row r="194" spans="1:12" ht="12.75" customHeight="1">
      <c r="A194" s="104" t="s">
        <v>892</v>
      </c>
      <c r="B194" s="103" t="s">
        <v>288</v>
      </c>
      <c r="C194" s="102">
        <v>52684.635999999999</v>
      </c>
      <c r="D194" s="99" t="s">
        <v>465</v>
      </c>
      <c r="E194" s="99">
        <v>36535.422685930818</v>
      </c>
      <c r="F194" s="99" t="s">
        <v>940</v>
      </c>
      <c r="G194" s="98">
        <v>36535.5</v>
      </c>
      <c r="H194" s="98" t="s">
        <v>891</v>
      </c>
      <c r="I194" s="97"/>
      <c r="J194" s="99" t="s">
        <v>578</v>
      </c>
      <c r="K194" s="97"/>
      <c r="L194" s="100" t="s">
        <v>893</v>
      </c>
    </row>
    <row r="195" spans="1:12" ht="12.75" customHeight="1">
      <c r="A195" s="104" t="s">
        <v>826</v>
      </c>
      <c r="B195" s="103" t="s">
        <v>292</v>
      </c>
      <c r="C195" s="102">
        <v>52902.586199999998</v>
      </c>
      <c r="D195" s="99" t="s">
        <v>465</v>
      </c>
      <c r="E195" s="99">
        <v>37173.920329160392</v>
      </c>
      <c r="F195" s="99" t="s">
        <v>941</v>
      </c>
      <c r="G195" s="98">
        <v>37174</v>
      </c>
      <c r="H195" s="98" t="s">
        <v>918</v>
      </c>
      <c r="I195" s="97"/>
      <c r="J195" s="99" t="s">
        <v>578</v>
      </c>
      <c r="K195" s="97"/>
      <c r="L195" s="101" t="s">
        <v>942</v>
      </c>
    </row>
    <row r="196" spans="1:12" ht="12.75" customHeight="1">
      <c r="A196" s="104" t="s">
        <v>945</v>
      </c>
      <c r="B196" s="103" t="s">
        <v>288</v>
      </c>
      <c r="C196" s="102">
        <v>52922.552900000002</v>
      </c>
      <c r="D196" s="99" t="s">
        <v>465</v>
      </c>
      <c r="E196" s="99">
        <v>37232.413924913344</v>
      </c>
      <c r="F196" s="99" t="s">
        <v>943</v>
      </c>
      <c r="G196" s="98">
        <v>37232.5</v>
      </c>
      <c r="H196" s="98" t="s">
        <v>944</v>
      </c>
      <c r="I196" s="97"/>
      <c r="J196" s="99" t="s">
        <v>578</v>
      </c>
      <c r="K196" s="97"/>
      <c r="L196" s="101" t="s">
        <v>946</v>
      </c>
    </row>
    <row r="197" spans="1:12" ht="12.75" customHeight="1">
      <c r="A197" s="104" t="s">
        <v>949</v>
      </c>
      <c r="B197" s="103" t="s">
        <v>292</v>
      </c>
      <c r="C197" s="102">
        <v>52923.408300000003</v>
      </c>
      <c r="D197" s="99" t="s">
        <v>465</v>
      </c>
      <c r="E197" s="99">
        <v>37234.919868399607</v>
      </c>
      <c r="F197" s="99" t="s">
        <v>947</v>
      </c>
      <c r="G197" s="98">
        <v>37235</v>
      </c>
      <c r="H197" s="98" t="s">
        <v>948</v>
      </c>
      <c r="I197" s="97"/>
      <c r="J197" s="99" t="s">
        <v>578</v>
      </c>
      <c r="K197" s="97"/>
      <c r="L197" s="101" t="s">
        <v>950</v>
      </c>
    </row>
    <row r="198" spans="1:12" ht="12.75" customHeight="1">
      <c r="A198" s="104" t="s">
        <v>954</v>
      </c>
      <c r="B198" s="103" t="s">
        <v>292</v>
      </c>
      <c r="C198" s="102">
        <v>52939.7935</v>
      </c>
      <c r="D198" s="99" t="s">
        <v>465</v>
      </c>
      <c r="E198" s="99">
        <v>37282.921253963112</v>
      </c>
      <c r="F198" s="99" t="s">
        <v>952</v>
      </c>
      <c r="G198" s="98">
        <v>37283</v>
      </c>
      <c r="H198" s="98" t="s">
        <v>953</v>
      </c>
      <c r="I198" s="97"/>
      <c r="J198" s="99" t="s">
        <v>420</v>
      </c>
      <c r="K198" s="97"/>
      <c r="L198" s="101" t="s">
        <v>955</v>
      </c>
    </row>
    <row r="199" spans="1:12" ht="12.75" customHeight="1">
      <c r="A199" s="104" t="s">
        <v>958</v>
      </c>
      <c r="B199" s="103" t="s">
        <v>292</v>
      </c>
      <c r="C199" s="102">
        <v>52956.518600000003</v>
      </c>
      <c r="D199" s="99" t="s">
        <v>465</v>
      </c>
      <c r="E199" s="99">
        <v>37331.918396121189</v>
      </c>
      <c r="F199" s="99" t="s">
        <v>956</v>
      </c>
      <c r="G199" s="98">
        <v>37332</v>
      </c>
      <c r="H199" s="98" t="s">
        <v>957</v>
      </c>
      <c r="I199" s="97"/>
      <c r="J199" s="99" t="e">
        <f>-#NAME?</f>
        <v>#NAME?</v>
      </c>
      <c r="K199" s="97"/>
      <c r="L199" s="101" t="s">
        <v>925</v>
      </c>
    </row>
    <row r="200" spans="1:12" ht="12.75" customHeight="1">
      <c r="A200" s="104" t="s">
        <v>919</v>
      </c>
      <c r="B200" s="103" t="s">
        <v>292</v>
      </c>
      <c r="C200" s="102">
        <v>52964.7111</v>
      </c>
      <c r="D200" s="99" t="s">
        <v>465</v>
      </c>
      <c r="E200" s="99">
        <v>37355.918795947189</v>
      </c>
      <c r="F200" s="99" t="s">
        <v>959</v>
      </c>
      <c r="G200" s="98">
        <v>37356</v>
      </c>
      <c r="H200" s="98" t="s">
        <v>960</v>
      </c>
      <c r="I200" s="97"/>
      <c r="J200" s="99" t="s">
        <v>578</v>
      </c>
      <c r="K200" s="97"/>
      <c r="L200" s="101" t="s">
        <v>961</v>
      </c>
    </row>
    <row r="201" spans="1:12" ht="12.75" customHeight="1">
      <c r="A201" s="104" t="s">
        <v>958</v>
      </c>
      <c r="B201" s="103" t="s">
        <v>292</v>
      </c>
      <c r="C201" s="102">
        <v>52982.462200000002</v>
      </c>
      <c r="D201" s="99" t="s">
        <v>465</v>
      </c>
      <c r="E201" s="99">
        <v>37407.921664101166</v>
      </c>
      <c r="F201" s="99" t="s">
        <v>962</v>
      </c>
      <c r="G201" s="98">
        <v>37408</v>
      </c>
      <c r="H201" s="98" t="s">
        <v>915</v>
      </c>
      <c r="I201" s="97"/>
      <c r="J201" s="99" t="e">
        <f>-#NAME?</f>
        <v>#NAME?</v>
      </c>
      <c r="K201" s="97"/>
      <c r="L201" s="101" t="s">
        <v>925</v>
      </c>
    </row>
    <row r="202" spans="1:12" ht="12.75" customHeight="1">
      <c r="A202" s="104" t="s">
        <v>958</v>
      </c>
      <c r="B202" s="103" t="s">
        <v>292</v>
      </c>
      <c r="C202" s="102">
        <v>52983.485399999998</v>
      </c>
      <c r="D202" s="99" t="s">
        <v>465</v>
      </c>
      <c r="E202" s="99">
        <v>37410.919187336061</v>
      </c>
      <c r="F202" s="99" t="s">
        <v>963</v>
      </c>
      <c r="G202" s="98">
        <v>37411</v>
      </c>
      <c r="H202" s="98" t="s">
        <v>964</v>
      </c>
      <c r="I202" s="97"/>
      <c r="J202" s="99" t="e">
        <f>-#NAME?</f>
        <v>#NAME?</v>
      </c>
      <c r="K202" s="97"/>
      <c r="L202" s="101" t="s">
        <v>925</v>
      </c>
    </row>
    <row r="203" spans="1:12" ht="12.75" customHeight="1">
      <c r="A203" s="104" t="s">
        <v>954</v>
      </c>
      <c r="B203" s="103" t="s">
        <v>292</v>
      </c>
      <c r="C203" s="102">
        <v>53014.889799999997</v>
      </c>
      <c r="D203" s="99" t="s">
        <v>465</v>
      </c>
      <c r="E203" s="99">
        <v>37502.920182916881</v>
      </c>
      <c r="F203" s="99" t="s">
        <v>968</v>
      </c>
      <c r="G203" s="98">
        <v>37503</v>
      </c>
      <c r="H203" s="98" t="s">
        <v>918</v>
      </c>
      <c r="I203" s="97"/>
      <c r="J203" s="99" t="s">
        <v>578</v>
      </c>
      <c r="K203" s="97"/>
      <c r="L203" s="101" t="s">
        <v>955</v>
      </c>
    </row>
    <row r="204" spans="1:12" ht="12.75" customHeight="1">
      <c r="A204" s="104" t="s">
        <v>954</v>
      </c>
      <c r="B204" s="103" t="s">
        <v>292</v>
      </c>
      <c r="C204" s="102">
        <v>53017.620699999999</v>
      </c>
      <c r="D204" s="99" t="s">
        <v>465</v>
      </c>
      <c r="E204" s="99">
        <v>37510.920511496057</v>
      </c>
      <c r="F204" s="99" t="s">
        <v>969</v>
      </c>
      <c r="G204" s="98">
        <v>37511</v>
      </c>
      <c r="H204" s="98" t="s">
        <v>881</v>
      </c>
      <c r="I204" s="97"/>
      <c r="J204" s="99" t="s">
        <v>578</v>
      </c>
      <c r="K204" s="97"/>
      <c r="L204" s="101" t="s">
        <v>955</v>
      </c>
    </row>
    <row r="205" spans="1:12" ht="12.75" customHeight="1">
      <c r="A205" s="104" t="s">
        <v>954</v>
      </c>
      <c r="B205" s="103" t="s">
        <v>288</v>
      </c>
      <c r="C205" s="102">
        <v>53017.792300000001</v>
      </c>
      <c r="D205" s="99" t="s">
        <v>465</v>
      </c>
      <c r="E205" s="99">
        <v>37511.423223563215</v>
      </c>
      <c r="F205" s="99" t="s">
        <v>970</v>
      </c>
      <c r="G205" s="98">
        <v>37511.5</v>
      </c>
      <c r="H205" s="98" t="s">
        <v>871</v>
      </c>
      <c r="I205" s="97"/>
      <c r="J205" s="99" t="s">
        <v>578</v>
      </c>
      <c r="K205" s="97"/>
      <c r="L205" s="101" t="s">
        <v>955</v>
      </c>
    </row>
    <row r="206" spans="1:12" ht="12.75" customHeight="1">
      <c r="A206" s="104" t="s">
        <v>958</v>
      </c>
      <c r="B206" s="103" t="s">
        <v>292</v>
      </c>
      <c r="C206" s="102">
        <v>53287.626700000001</v>
      </c>
      <c r="D206" s="99" t="s">
        <v>465</v>
      </c>
      <c r="E206" s="99">
        <v>38301.918614080263</v>
      </c>
      <c r="F206" s="99" t="s">
        <v>971</v>
      </c>
      <c r="G206" s="98">
        <v>38302</v>
      </c>
      <c r="H206" s="98" t="s">
        <v>972</v>
      </c>
      <c r="I206" s="97"/>
      <c r="J206" s="99" t="e">
        <f>-#NAME?</f>
        <v>#NAME?</v>
      </c>
      <c r="K206" s="97"/>
      <c r="L206" s="101" t="s">
        <v>973</v>
      </c>
    </row>
    <row r="207" spans="1:12" ht="12.75" customHeight="1">
      <c r="A207" s="104" t="s">
        <v>954</v>
      </c>
      <c r="B207" s="103" t="s">
        <v>292</v>
      </c>
      <c r="C207" s="102">
        <v>53292.7474</v>
      </c>
      <c r="D207" s="99" t="s">
        <v>465</v>
      </c>
      <c r="E207" s="99">
        <v>38316.919999175043</v>
      </c>
      <c r="F207" s="99" t="s">
        <v>974</v>
      </c>
      <c r="G207" s="98">
        <v>38317</v>
      </c>
      <c r="H207" s="98" t="s">
        <v>839</v>
      </c>
      <c r="I207" s="97"/>
      <c r="J207" s="99" t="s">
        <v>420</v>
      </c>
      <c r="K207" s="97"/>
      <c r="L207" s="101" t="s">
        <v>955</v>
      </c>
    </row>
    <row r="208" spans="1:12" ht="12.75" customHeight="1">
      <c r="A208" s="104" t="s">
        <v>954</v>
      </c>
      <c r="B208" s="103" t="s">
        <v>292</v>
      </c>
      <c r="C208" s="102">
        <v>53294.7958</v>
      </c>
      <c r="D208" s="99" t="s">
        <v>465</v>
      </c>
      <c r="E208" s="99">
        <v>38322.920904759856</v>
      </c>
      <c r="F208" s="99" t="s">
        <v>975</v>
      </c>
      <c r="G208" s="98">
        <v>38323</v>
      </c>
      <c r="H208" s="98" t="s">
        <v>976</v>
      </c>
      <c r="I208" s="97"/>
      <c r="J208" s="99" t="s">
        <v>420</v>
      </c>
      <c r="K208" s="97"/>
      <c r="L208" s="101" t="s">
        <v>955</v>
      </c>
    </row>
    <row r="209" spans="1:12" ht="12.75" customHeight="1">
      <c r="A209" s="104" t="s">
        <v>954</v>
      </c>
      <c r="B209" s="103" t="s">
        <v>292</v>
      </c>
      <c r="C209" s="102">
        <v>53297.867599999998</v>
      </c>
      <c r="D209" s="99" t="s">
        <v>465</v>
      </c>
      <c r="E209" s="99">
        <v>38331.919919491076</v>
      </c>
      <c r="F209" s="99" t="s">
        <v>977</v>
      </c>
      <c r="G209" s="98">
        <v>38332</v>
      </c>
      <c r="H209" s="98" t="s">
        <v>839</v>
      </c>
      <c r="I209" s="97"/>
      <c r="J209" s="99" t="s">
        <v>420</v>
      </c>
      <c r="K209" s="97"/>
      <c r="L209" s="101" t="s">
        <v>955</v>
      </c>
    </row>
    <row r="210" spans="1:12" ht="12.75" customHeight="1">
      <c r="A210" s="104" t="s">
        <v>732</v>
      </c>
      <c r="B210" s="103" t="s">
        <v>288</v>
      </c>
      <c r="C210" s="102">
        <v>53349.2405</v>
      </c>
      <c r="D210" s="99" t="s">
        <v>465</v>
      </c>
      <c r="E210" s="99">
        <v>38482.419784028338</v>
      </c>
      <c r="F210" s="99" t="s">
        <v>981</v>
      </c>
      <c r="G210" s="98">
        <v>38482.5</v>
      </c>
      <c r="H210" s="98" t="s">
        <v>948</v>
      </c>
      <c r="I210" s="97"/>
      <c r="J210" s="99" t="e">
        <f>-#NAME?</f>
        <v>#NAME?</v>
      </c>
      <c r="K210" s="97"/>
      <c r="L210" s="101" t="s">
        <v>973</v>
      </c>
    </row>
    <row r="211" spans="1:12" ht="12.75" customHeight="1">
      <c r="A211" s="104" t="s">
        <v>732</v>
      </c>
      <c r="B211" s="103" t="s">
        <v>292</v>
      </c>
      <c r="C211" s="102">
        <v>53349.410600000003</v>
      </c>
      <c r="D211" s="99" t="s">
        <v>465</v>
      </c>
      <c r="E211" s="99">
        <v>38482.918101759249</v>
      </c>
      <c r="F211" s="99" t="s">
        <v>982</v>
      </c>
      <c r="G211" s="98">
        <v>38483</v>
      </c>
      <c r="H211" s="98" t="s">
        <v>983</v>
      </c>
      <c r="I211" s="97"/>
      <c r="J211" s="99" t="e">
        <f>-#NAME?</f>
        <v>#NAME?</v>
      </c>
      <c r="K211" s="97"/>
      <c r="L211" s="101" t="s">
        <v>973</v>
      </c>
    </row>
    <row r="212" spans="1:12" ht="12.75" customHeight="1">
      <c r="A212" s="104" t="s">
        <v>732</v>
      </c>
      <c r="B212" s="103" t="s">
        <v>288</v>
      </c>
      <c r="C212" s="102">
        <v>53349.582900000001</v>
      </c>
      <c r="D212" s="99" t="s">
        <v>465</v>
      </c>
      <c r="E212" s="99">
        <v>38483.422864516651</v>
      </c>
      <c r="F212" s="99" t="s">
        <v>984</v>
      </c>
      <c r="G212" s="98">
        <v>38483.5</v>
      </c>
      <c r="H212" s="98" t="s">
        <v>922</v>
      </c>
      <c r="I212" s="97"/>
      <c r="J212" s="99" t="e">
        <f>-#NAME?</f>
        <v>#NAME?</v>
      </c>
      <c r="K212" s="97"/>
      <c r="L212" s="101" t="s">
        <v>973</v>
      </c>
    </row>
    <row r="213" spans="1:12" ht="12.75" customHeight="1">
      <c r="A213" s="104" t="s">
        <v>927</v>
      </c>
      <c r="B213" s="103" t="s">
        <v>292</v>
      </c>
      <c r="C213" s="102">
        <v>53652.528599999998</v>
      </c>
      <c r="D213" s="99" t="s">
        <v>485</v>
      </c>
      <c r="E213" s="99">
        <v>39370.919712312767</v>
      </c>
      <c r="F213" s="99" t="s">
        <v>991</v>
      </c>
      <c r="G213" s="98">
        <v>39371</v>
      </c>
      <c r="H213" s="98" t="s">
        <v>948</v>
      </c>
      <c r="I213" s="97"/>
      <c r="J213" s="99" t="e">
        <f>-#NAME?</f>
        <v>#NAME?</v>
      </c>
      <c r="K213" s="97"/>
      <c r="L213" s="101" t="s">
        <v>810</v>
      </c>
    </row>
    <row r="214" spans="1:12" ht="12.75" customHeight="1">
      <c r="A214" s="104" t="s">
        <v>732</v>
      </c>
      <c r="B214" s="103" t="s">
        <v>288</v>
      </c>
      <c r="C214" s="102">
        <v>53683.420599999998</v>
      </c>
      <c r="D214" s="99" t="s">
        <v>485</v>
      </c>
      <c r="E214" s="99">
        <v>39461.419602630136</v>
      </c>
      <c r="F214" s="99" t="s">
        <v>992</v>
      </c>
      <c r="G214" s="98">
        <v>39461.5</v>
      </c>
      <c r="H214" s="98" t="s">
        <v>948</v>
      </c>
      <c r="I214" s="97"/>
      <c r="J214" s="99" t="e">
        <f>-#NAME?</f>
        <v>#NAME?</v>
      </c>
      <c r="K214" s="97"/>
      <c r="L214" s="101" t="s">
        <v>810</v>
      </c>
    </row>
    <row r="215" spans="1:12" ht="12.75" customHeight="1">
      <c r="A215" s="104" t="s">
        <v>732</v>
      </c>
      <c r="B215" s="103" t="s">
        <v>292</v>
      </c>
      <c r="C215" s="102">
        <v>53683.591200000003</v>
      </c>
      <c r="D215" s="99" t="s">
        <v>485</v>
      </c>
      <c r="E215" s="99">
        <v>39461.919385139801</v>
      </c>
      <c r="F215" s="99" t="s">
        <v>993</v>
      </c>
      <c r="G215" s="98">
        <v>39462</v>
      </c>
      <c r="H215" s="98" t="s">
        <v>994</v>
      </c>
      <c r="I215" s="97"/>
      <c r="J215" s="99" t="e">
        <f>-#NAME?</f>
        <v>#NAME?</v>
      </c>
      <c r="K215" s="97"/>
      <c r="L215" s="101" t="s">
        <v>810</v>
      </c>
    </row>
    <row r="216" spans="1:12" ht="12.75" customHeight="1">
      <c r="A216" s="104" t="s">
        <v>999</v>
      </c>
      <c r="B216" s="103" t="s">
        <v>292</v>
      </c>
      <c r="C216" s="102">
        <v>53724.553899999999</v>
      </c>
      <c r="D216" s="99" t="s">
        <v>485</v>
      </c>
      <c r="E216" s="99">
        <v>39581.921970181327</v>
      </c>
      <c r="F216" s="99" t="s">
        <v>998</v>
      </c>
      <c r="G216" s="98">
        <v>39582</v>
      </c>
      <c r="H216" s="98" t="s">
        <v>866</v>
      </c>
      <c r="I216" s="97"/>
      <c r="J216" s="99" t="s">
        <v>420</v>
      </c>
      <c r="K216" s="97"/>
      <c r="L216" s="101" t="s">
        <v>1000</v>
      </c>
    </row>
    <row r="217" spans="1:12" ht="12.75" customHeight="1">
      <c r="A217" s="104" t="s">
        <v>999</v>
      </c>
      <c r="B217" s="103" t="s">
        <v>288</v>
      </c>
      <c r="C217" s="102">
        <v>53748.618600000002</v>
      </c>
      <c r="D217" s="99" t="s">
        <v>485</v>
      </c>
      <c r="E217" s="99">
        <v>39652.420892572904</v>
      </c>
      <c r="F217" s="99" t="s">
        <v>1001</v>
      </c>
      <c r="G217" s="98">
        <v>39652.5</v>
      </c>
      <c r="H217" s="98" t="s">
        <v>976</v>
      </c>
      <c r="I217" s="97"/>
      <c r="J217" s="99" t="s">
        <v>420</v>
      </c>
      <c r="K217" s="97"/>
      <c r="L217" s="101" t="s">
        <v>1000</v>
      </c>
    </row>
    <row r="218" spans="1:12" ht="12.75" customHeight="1">
      <c r="A218" s="104" t="s">
        <v>999</v>
      </c>
      <c r="B218" s="103" t="s">
        <v>288</v>
      </c>
      <c r="C218" s="102">
        <v>53762.614099999999</v>
      </c>
      <c r="D218" s="99" t="s">
        <v>485</v>
      </c>
      <c r="E218" s="99">
        <v>39693.421514576548</v>
      </c>
      <c r="F218" s="99" t="s">
        <v>1004</v>
      </c>
      <c r="G218" s="98">
        <v>39693.5</v>
      </c>
      <c r="H218" s="98" t="s">
        <v>989</v>
      </c>
      <c r="I218" s="97"/>
      <c r="J218" s="99" t="s">
        <v>445</v>
      </c>
      <c r="K218" s="97"/>
      <c r="L218" s="101" t="s">
        <v>1000</v>
      </c>
    </row>
    <row r="219" spans="1:12" ht="12.75" customHeight="1">
      <c r="A219" s="104" t="s">
        <v>999</v>
      </c>
      <c r="B219" s="103" t="s">
        <v>288</v>
      </c>
      <c r="C219" s="102">
        <v>53776.609700000001</v>
      </c>
      <c r="D219" s="99" t="s">
        <v>485</v>
      </c>
      <c r="E219" s="99">
        <v>39734.422429535953</v>
      </c>
      <c r="F219" s="99" t="s">
        <v>1005</v>
      </c>
      <c r="G219" s="98">
        <v>39734.5</v>
      </c>
      <c r="H219" s="98" t="s">
        <v>869</v>
      </c>
      <c r="I219" s="97"/>
      <c r="J219" s="99" t="s">
        <v>445</v>
      </c>
      <c r="K219" s="97"/>
      <c r="L219" s="101" t="s">
        <v>1000</v>
      </c>
    </row>
    <row r="220" spans="1:12" ht="12.75" customHeight="1">
      <c r="A220" s="104" t="s">
        <v>999</v>
      </c>
      <c r="B220" s="103" t="s">
        <v>288</v>
      </c>
      <c r="C220" s="102">
        <v>53788.555200000003</v>
      </c>
      <c r="D220" s="99" t="s">
        <v>485</v>
      </c>
      <c r="E220" s="99">
        <v>39769.417458662785</v>
      </c>
      <c r="F220" s="99" t="s">
        <v>1006</v>
      </c>
      <c r="G220" s="98">
        <v>39769.5</v>
      </c>
      <c r="H220" s="98" t="s">
        <v>1007</v>
      </c>
      <c r="I220" s="97"/>
      <c r="J220" s="99" t="s">
        <v>420</v>
      </c>
      <c r="K220" s="97"/>
      <c r="L220" s="101" t="s">
        <v>1000</v>
      </c>
    </row>
    <row r="221" spans="1:12" ht="12.75" customHeight="1">
      <c r="A221" s="104" t="s">
        <v>999</v>
      </c>
      <c r="B221" s="103" t="s">
        <v>292</v>
      </c>
      <c r="C221" s="102">
        <v>53795.554199999999</v>
      </c>
      <c r="D221" s="99" t="s">
        <v>485</v>
      </c>
      <c r="E221" s="99">
        <v>39789.921431611474</v>
      </c>
      <c r="F221" s="99" t="s">
        <v>1008</v>
      </c>
      <c r="G221" s="98">
        <v>39790</v>
      </c>
      <c r="H221" s="98" t="s">
        <v>989</v>
      </c>
      <c r="I221" s="97"/>
      <c r="J221" s="99" t="s">
        <v>445</v>
      </c>
      <c r="K221" s="97"/>
      <c r="L221" s="101" t="s">
        <v>1000</v>
      </c>
    </row>
    <row r="222" spans="1:12" ht="12.75" customHeight="1">
      <c r="A222" s="104" t="s">
        <v>999</v>
      </c>
      <c r="B222" s="103" t="s">
        <v>292</v>
      </c>
      <c r="C222" s="102">
        <v>53796.577899999997</v>
      </c>
      <c r="D222" s="99" t="s">
        <v>485</v>
      </c>
      <c r="E222" s="99">
        <v>39792.920419625123</v>
      </c>
      <c r="F222" s="99" t="s">
        <v>1009</v>
      </c>
      <c r="G222" s="98">
        <v>39793</v>
      </c>
      <c r="H222" s="98" t="s">
        <v>918</v>
      </c>
      <c r="I222" s="97"/>
      <c r="J222" s="99" t="s">
        <v>445</v>
      </c>
      <c r="K222" s="97"/>
      <c r="L222" s="101" t="s">
        <v>1000</v>
      </c>
    </row>
    <row r="223" spans="1:12" ht="12.75" customHeight="1">
      <c r="A223" s="104" t="s">
        <v>1011</v>
      </c>
      <c r="B223" s="103" t="s">
        <v>292</v>
      </c>
      <c r="C223" s="102">
        <v>53802.381099999999</v>
      </c>
      <c r="D223" s="99" t="s">
        <v>465</v>
      </c>
      <c r="E223" s="99">
        <v>39809.921227714272</v>
      </c>
      <c r="F223" s="99" t="s">
        <v>1010</v>
      </c>
      <c r="G223" s="98">
        <v>39810</v>
      </c>
      <c r="H223" s="98" t="s">
        <v>953</v>
      </c>
      <c r="I223" s="97"/>
      <c r="J223" s="99" t="s">
        <v>578</v>
      </c>
      <c r="K223" s="97"/>
      <c r="L223" s="101" t="s">
        <v>1012</v>
      </c>
    </row>
    <row r="224" spans="1:12" ht="12.75" customHeight="1">
      <c r="A224" s="104" t="s">
        <v>1011</v>
      </c>
      <c r="B224" s="103" t="s">
        <v>292</v>
      </c>
      <c r="C224" s="102">
        <v>53815.352500000001</v>
      </c>
      <c r="D224" s="99" t="s">
        <v>465</v>
      </c>
      <c r="E224" s="99">
        <v>39847.921689881274</v>
      </c>
      <c r="F224" s="99" t="s">
        <v>1013</v>
      </c>
      <c r="G224" s="98">
        <v>39848</v>
      </c>
      <c r="H224" s="98" t="s">
        <v>915</v>
      </c>
      <c r="I224" s="97"/>
      <c r="J224" s="99" t="s">
        <v>578</v>
      </c>
      <c r="K224" s="97"/>
      <c r="L224" s="101" t="s">
        <v>1012</v>
      </c>
    </row>
    <row r="225" spans="1:12" ht="12.75" customHeight="1">
      <c r="A225" s="104" t="s">
        <v>1016</v>
      </c>
      <c r="B225" s="103" t="s">
        <v>292</v>
      </c>
      <c r="C225" s="102">
        <v>54022.550799999997</v>
      </c>
      <c r="D225" s="99" t="s">
        <v>485</v>
      </c>
      <c r="E225" s="99">
        <v>40454.921023817071</v>
      </c>
      <c r="F225" s="99" t="s">
        <v>1015</v>
      </c>
      <c r="G225" s="98">
        <v>40455</v>
      </c>
      <c r="H225" s="98" t="s">
        <v>976</v>
      </c>
      <c r="I225" s="97"/>
      <c r="J225" s="99" t="s">
        <v>445</v>
      </c>
      <c r="K225" s="97"/>
      <c r="L225" s="101" t="s">
        <v>1017</v>
      </c>
    </row>
    <row r="226" spans="1:12" ht="12.75" customHeight="1">
      <c r="A226" s="104" t="s">
        <v>1019</v>
      </c>
      <c r="B226" s="103" t="s">
        <v>288</v>
      </c>
      <c r="C226" s="102">
        <v>54026.4781</v>
      </c>
      <c r="D226" s="99" t="s">
        <v>465</v>
      </c>
      <c r="E226" s="99">
        <v>40466.426274990306</v>
      </c>
      <c r="F226" s="99" t="s">
        <v>1018</v>
      </c>
      <c r="G226" s="98">
        <v>40466.5</v>
      </c>
      <c r="H226" s="98" t="s">
        <v>835</v>
      </c>
      <c r="I226" s="97"/>
      <c r="J226" s="99" t="s">
        <v>578</v>
      </c>
      <c r="K226" s="97"/>
      <c r="L226" s="101" t="s">
        <v>1020</v>
      </c>
    </row>
    <row r="227" spans="1:12" ht="12.75" customHeight="1">
      <c r="A227" s="104" t="s">
        <v>1023</v>
      </c>
      <c r="B227" s="103" t="s">
        <v>292</v>
      </c>
      <c r="C227" s="102">
        <v>54035.522400000002</v>
      </c>
      <c r="D227" s="99" t="s">
        <v>485</v>
      </c>
      <c r="E227" s="99">
        <v>40492.922071895569</v>
      </c>
      <c r="F227" s="99" t="s">
        <v>1021</v>
      </c>
      <c r="G227" s="98">
        <v>40493</v>
      </c>
      <c r="H227" s="98" t="s">
        <v>1022</v>
      </c>
      <c r="I227" s="97"/>
      <c r="J227" s="99" t="s">
        <v>420</v>
      </c>
      <c r="K227" s="97"/>
      <c r="L227" s="101" t="s">
        <v>1024</v>
      </c>
    </row>
    <row r="228" spans="1:12" ht="12.75" customHeight="1">
      <c r="A228" s="104" t="s">
        <v>732</v>
      </c>
      <c r="B228" s="103" t="s">
        <v>288</v>
      </c>
      <c r="C228" s="102">
        <v>54084.507100000003</v>
      </c>
      <c r="D228" s="99" t="s">
        <v>485</v>
      </c>
      <c r="E228" s="99">
        <v>40636.425567209219</v>
      </c>
      <c r="F228" s="99" t="s">
        <v>1025</v>
      </c>
      <c r="G228" s="98">
        <v>40636.5</v>
      </c>
      <c r="H228" s="98" t="s">
        <v>1026</v>
      </c>
      <c r="I228" s="97"/>
      <c r="J228" s="99" t="e">
        <f>-#NAME?</f>
        <v>#NAME?</v>
      </c>
      <c r="K228" s="97"/>
      <c r="L228" s="101" t="s">
        <v>1027</v>
      </c>
    </row>
    <row r="229" spans="1:12" ht="12.75" customHeight="1">
      <c r="A229" s="104" t="s">
        <v>1031</v>
      </c>
      <c r="B229" s="103" t="s">
        <v>292</v>
      </c>
      <c r="C229" s="102">
        <v>54108.2304</v>
      </c>
      <c r="D229" s="99" t="s">
        <v>485</v>
      </c>
      <c r="E229" s="99">
        <v>40705.924338669982</v>
      </c>
      <c r="F229" s="99" t="s">
        <v>1030</v>
      </c>
      <c r="G229" s="98">
        <v>40706</v>
      </c>
      <c r="H229" s="98" t="s">
        <v>841</v>
      </c>
      <c r="I229" s="97"/>
      <c r="J229" s="99" t="s">
        <v>420</v>
      </c>
      <c r="K229" s="97"/>
      <c r="L229" s="101" t="s">
        <v>1032</v>
      </c>
    </row>
    <row r="230" spans="1:12" ht="12.75" customHeight="1">
      <c r="A230" s="104" t="s">
        <v>1034</v>
      </c>
      <c r="B230" s="103" t="s">
        <v>292</v>
      </c>
      <c r="C230" s="102">
        <v>54116.422200000001</v>
      </c>
      <c r="D230" s="99" t="s">
        <v>485</v>
      </c>
      <c r="E230" s="99">
        <v>40729.922687805738</v>
      </c>
      <c r="F230" s="99" t="s">
        <v>1033</v>
      </c>
      <c r="G230" s="98">
        <v>40730</v>
      </c>
      <c r="H230" s="98" t="s">
        <v>891</v>
      </c>
      <c r="I230" s="97"/>
      <c r="J230" s="99" t="s">
        <v>808</v>
      </c>
      <c r="K230" s="97"/>
      <c r="L230" s="101" t="s">
        <v>1035</v>
      </c>
    </row>
    <row r="231" spans="1:12" ht="12.75" customHeight="1">
      <c r="A231" s="104" t="s">
        <v>599</v>
      </c>
      <c r="B231" s="103" t="s">
        <v>288</v>
      </c>
      <c r="C231" s="102">
        <v>54338.811699999998</v>
      </c>
      <c r="D231" s="99" t="s">
        <v>485</v>
      </c>
      <c r="E231" s="99">
        <v>41381.425515648996</v>
      </c>
      <c r="F231" s="99" t="s">
        <v>1037</v>
      </c>
      <c r="G231" s="98">
        <v>41381.5</v>
      </c>
      <c r="H231" s="98" t="s">
        <v>1026</v>
      </c>
      <c r="I231" s="97"/>
      <c r="J231" s="99" t="s">
        <v>779</v>
      </c>
      <c r="K231" s="97"/>
      <c r="L231" s="101" t="s">
        <v>1038</v>
      </c>
    </row>
    <row r="232" spans="1:12" ht="12.75" customHeight="1">
      <c r="A232" s="104" t="s">
        <v>919</v>
      </c>
      <c r="B232" s="103" t="s">
        <v>288</v>
      </c>
      <c r="C232" s="102">
        <v>54355.878900000003</v>
      </c>
      <c r="D232" s="99" t="s">
        <v>485</v>
      </c>
      <c r="E232" s="99">
        <v>41431.424859428131</v>
      </c>
      <c r="F232" s="99" t="s">
        <v>1039</v>
      </c>
      <c r="G232" s="98">
        <v>41431.5</v>
      </c>
      <c r="H232" s="98" t="s">
        <v>887</v>
      </c>
      <c r="I232" s="97"/>
      <c r="J232" s="99" t="s">
        <v>420</v>
      </c>
      <c r="K232" s="97"/>
      <c r="L232" s="101" t="s">
        <v>1040</v>
      </c>
    </row>
    <row r="233" spans="1:12" ht="12.75" customHeight="1">
      <c r="A233" s="104" t="s">
        <v>1042</v>
      </c>
      <c r="B233" s="103" t="s">
        <v>292</v>
      </c>
      <c r="C233" s="102">
        <v>54389.500699999997</v>
      </c>
      <c r="D233" s="99" t="s">
        <v>485</v>
      </c>
      <c r="E233" s="99">
        <v>41529.921855811393</v>
      </c>
      <c r="F233" s="99" t="s">
        <v>1041</v>
      </c>
      <c r="G233" s="98">
        <v>41530</v>
      </c>
      <c r="H233" s="98" t="s">
        <v>915</v>
      </c>
      <c r="I233" s="97"/>
      <c r="J233" s="99" t="s">
        <v>445</v>
      </c>
      <c r="K233" s="97"/>
      <c r="L233" s="101" t="s">
        <v>1043</v>
      </c>
    </row>
    <row r="234" spans="1:12" ht="12.75" customHeight="1">
      <c r="A234" s="104" t="s">
        <v>1042</v>
      </c>
      <c r="B234" s="103" t="s">
        <v>292</v>
      </c>
      <c r="C234" s="102">
        <v>54389.500699999997</v>
      </c>
      <c r="D234" s="99" t="s">
        <v>485</v>
      </c>
      <c r="E234" s="99">
        <v>41529.921855811393</v>
      </c>
      <c r="F234" s="99" t="s">
        <v>1041</v>
      </c>
      <c r="G234" s="98">
        <v>41530</v>
      </c>
      <c r="H234" s="98" t="s">
        <v>915</v>
      </c>
      <c r="I234" s="97"/>
      <c r="J234" s="99" t="s">
        <v>292</v>
      </c>
      <c r="K234" s="97"/>
      <c r="L234" s="101" t="s">
        <v>1043</v>
      </c>
    </row>
    <row r="235" spans="1:12" ht="12.75" customHeight="1">
      <c r="A235" s="104" t="s">
        <v>1042</v>
      </c>
      <c r="B235" s="103" t="s">
        <v>292</v>
      </c>
      <c r="C235" s="102">
        <v>54389.500899999999</v>
      </c>
      <c r="D235" s="99" t="s">
        <v>485</v>
      </c>
      <c r="E235" s="99">
        <v>41529.922441722905</v>
      </c>
      <c r="F235" s="99" t="s">
        <v>1041</v>
      </c>
      <c r="G235" s="98">
        <v>41530</v>
      </c>
      <c r="H235" s="98" t="s">
        <v>869</v>
      </c>
      <c r="I235" s="97"/>
      <c r="J235" s="99" t="s">
        <v>420</v>
      </c>
      <c r="K235" s="97"/>
      <c r="L235" s="101" t="s">
        <v>1043</v>
      </c>
    </row>
    <row r="236" spans="1:12" ht="12.75" customHeight="1">
      <c r="A236" s="104" t="s">
        <v>1046</v>
      </c>
      <c r="B236" s="103" t="s">
        <v>288</v>
      </c>
      <c r="C236" s="102">
        <v>54421.758800000003</v>
      </c>
      <c r="D236" s="99" t="s">
        <v>485</v>
      </c>
      <c r="E236" s="99">
        <v>41624.42381463074</v>
      </c>
      <c r="F236" s="99" t="s">
        <v>1044</v>
      </c>
      <c r="G236" s="98">
        <v>41624.5</v>
      </c>
      <c r="H236" s="98" t="s">
        <v>1045</v>
      </c>
      <c r="I236" s="97"/>
      <c r="J236" s="99" t="s">
        <v>779</v>
      </c>
      <c r="K236" s="97"/>
      <c r="L236" s="101" t="s">
        <v>1038</v>
      </c>
    </row>
    <row r="237" spans="1:12" ht="12.75" customHeight="1">
      <c r="A237" s="104" t="s">
        <v>599</v>
      </c>
      <c r="B237" s="103" t="s">
        <v>292</v>
      </c>
      <c r="C237" s="102">
        <v>54462.550199999998</v>
      </c>
      <c r="D237" s="99" t="s">
        <v>485</v>
      </c>
      <c r="E237" s="99">
        <v>41743.924566472364</v>
      </c>
      <c r="F237" s="99" t="s">
        <v>1047</v>
      </c>
      <c r="G237" s="98">
        <v>41744</v>
      </c>
      <c r="H237" s="98" t="s">
        <v>1048</v>
      </c>
      <c r="I237" s="97"/>
      <c r="J237" s="99" t="s">
        <v>779</v>
      </c>
      <c r="K237" s="97"/>
      <c r="L237" s="101" t="s">
        <v>1038</v>
      </c>
    </row>
    <row r="238" spans="1:12" ht="12.75" customHeight="1">
      <c r="A238" s="104" t="s">
        <v>1016</v>
      </c>
      <c r="B238" s="103" t="s">
        <v>292</v>
      </c>
      <c r="C238" s="102">
        <v>54508.290300000001</v>
      </c>
      <c r="D238" s="99" t="s">
        <v>485</v>
      </c>
      <c r="E238" s="99">
        <v>41877.922819518644</v>
      </c>
      <c r="F238" s="99" t="s">
        <v>1051</v>
      </c>
      <c r="G238" s="98">
        <v>41878</v>
      </c>
      <c r="H238" s="98" t="s">
        <v>922</v>
      </c>
      <c r="I238" s="97"/>
      <c r="J238" s="99" t="s">
        <v>808</v>
      </c>
      <c r="K238" s="97"/>
      <c r="L238" s="101" t="s">
        <v>1052</v>
      </c>
    </row>
    <row r="239" spans="1:12" ht="12.75" customHeight="1">
      <c r="A239" s="104" t="s">
        <v>599</v>
      </c>
      <c r="B239" s="103" t="s">
        <v>288</v>
      </c>
      <c r="C239" s="102">
        <v>54708.833500000001</v>
      </c>
      <c r="D239" s="99" t="s">
        <v>485</v>
      </c>
      <c r="E239" s="99">
        <v>42465.425655330306</v>
      </c>
      <c r="F239" s="99" t="s">
        <v>1055</v>
      </c>
      <c r="G239" s="98">
        <v>42465.5</v>
      </c>
      <c r="H239" s="98" t="s">
        <v>1026</v>
      </c>
      <c r="I239" s="97"/>
      <c r="J239" s="99" t="s">
        <v>808</v>
      </c>
      <c r="K239" s="97"/>
      <c r="L239" s="101" t="s">
        <v>1056</v>
      </c>
    </row>
    <row r="240" spans="1:12" ht="12.75" customHeight="1">
      <c r="A240" s="104" t="s">
        <v>1058</v>
      </c>
      <c r="B240" s="103" t="s">
        <v>292</v>
      </c>
      <c r="C240" s="102">
        <v>54781.710899999998</v>
      </c>
      <c r="D240" s="99" t="s">
        <v>485</v>
      </c>
      <c r="E240" s="99">
        <v>42678.924189145357</v>
      </c>
      <c r="F240" s="99" t="s">
        <v>1057</v>
      </c>
      <c r="G240" s="98">
        <v>42679</v>
      </c>
      <c r="H240" s="98" t="s">
        <v>924</v>
      </c>
      <c r="I240" s="97"/>
      <c r="J240" s="99" t="s">
        <v>779</v>
      </c>
      <c r="K240" s="97"/>
      <c r="L240" s="101" t="s">
        <v>1059</v>
      </c>
    </row>
    <row r="241" spans="1:12" ht="12.75" customHeight="1">
      <c r="A241" s="104" t="s">
        <v>599</v>
      </c>
      <c r="B241" s="103" t="s">
        <v>292</v>
      </c>
      <c r="C241" s="102">
        <v>54797.753799999999</v>
      </c>
      <c r="D241" s="99" t="s">
        <v>485</v>
      </c>
      <c r="E241" s="99">
        <v>42725.922787176321</v>
      </c>
      <c r="F241" s="99" t="s">
        <v>1060</v>
      </c>
      <c r="G241" s="98">
        <v>42726</v>
      </c>
      <c r="H241" s="98" t="s">
        <v>891</v>
      </c>
      <c r="I241" s="97"/>
      <c r="J241" s="99" t="s">
        <v>779</v>
      </c>
      <c r="K241" s="97"/>
      <c r="L241" s="101" t="s">
        <v>1059</v>
      </c>
    </row>
    <row r="242" spans="1:12" ht="12.75" customHeight="1">
      <c r="A242" s="104" t="s">
        <v>1016</v>
      </c>
      <c r="B242" s="103" t="s">
        <v>288</v>
      </c>
      <c r="C242" s="102">
        <v>54803.389000000003</v>
      </c>
      <c r="D242" s="99" t="s">
        <v>485</v>
      </c>
      <c r="E242" s="99">
        <v>42742.431429605327</v>
      </c>
      <c r="F242" s="99" t="s">
        <v>1061</v>
      </c>
      <c r="G242" s="98">
        <v>42742.5</v>
      </c>
      <c r="H242" s="98" t="s">
        <v>1062</v>
      </c>
      <c r="I242" s="97"/>
      <c r="J242" s="99" t="s">
        <v>808</v>
      </c>
      <c r="K242" s="97"/>
      <c r="L242" s="101" t="s">
        <v>1052</v>
      </c>
    </row>
    <row r="243" spans="1:12" ht="12.75" customHeight="1">
      <c r="A243" s="104" t="s">
        <v>721</v>
      </c>
      <c r="B243" s="103" t="s">
        <v>288</v>
      </c>
      <c r="C243" s="102">
        <v>54829.673900000002</v>
      </c>
      <c r="D243" s="99" t="s">
        <v>485</v>
      </c>
      <c r="E243" s="99">
        <v>42819.434555560358</v>
      </c>
      <c r="F243" s="99" t="s">
        <v>1066</v>
      </c>
      <c r="G243" s="98">
        <v>42819.5</v>
      </c>
      <c r="H243" s="98" t="s">
        <v>1067</v>
      </c>
      <c r="I243" s="97"/>
      <c r="J243" s="99" t="s">
        <v>445</v>
      </c>
      <c r="K243" s="97"/>
      <c r="L243" s="101" t="s">
        <v>1068</v>
      </c>
    </row>
    <row r="244" spans="1:12" ht="12.75" customHeight="1">
      <c r="A244" s="104" t="s">
        <v>1070</v>
      </c>
      <c r="B244" s="103" t="s">
        <v>288</v>
      </c>
      <c r="C244" s="102">
        <v>54830.353799999997</v>
      </c>
      <c r="D244" s="99" t="s">
        <v>485</v>
      </c>
      <c r="E244" s="99">
        <v>42821.426361705198</v>
      </c>
      <c r="F244" s="99" t="s">
        <v>1069</v>
      </c>
      <c r="G244" s="98">
        <v>42821.5</v>
      </c>
      <c r="H244" s="98" t="s">
        <v>896</v>
      </c>
      <c r="I244" s="97"/>
      <c r="J244" s="99" t="s">
        <v>779</v>
      </c>
      <c r="K244" s="97"/>
      <c r="L244" s="101" t="s">
        <v>1059</v>
      </c>
    </row>
    <row r="245" spans="1:12" ht="12.75" customHeight="1">
      <c r="A245" s="104" t="s">
        <v>1016</v>
      </c>
      <c r="B245" s="103" t="s">
        <v>288</v>
      </c>
      <c r="C245" s="102">
        <v>55094.554300000003</v>
      </c>
      <c r="D245" s="99" t="s">
        <v>485</v>
      </c>
      <c r="E245" s="99">
        <v>43595.416918218019</v>
      </c>
      <c r="F245" s="99" t="s">
        <v>1071</v>
      </c>
      <c r="G245" s="98">
        <v>43595.5</v>
      </c>
      <c r="H245" s="98" t="s">
        <v>1072</v>
      </c>
      <c r="I245" s="97"/>
      <c r="J245" s="99" t="s">
        <v>445</v>
      </c>
      <c r="K245" s="97"/>
      <c r="L245" s="101" t="s">
        <v>1073</v>
      </c>
    </row>
    <row r="246" spans="1:12" ht="12.75" customHeight="1">
      <c r="A246" s="104" t="s">
        <v>1016</v>
      </c>
      <c r="B246" s="103" t="s">
        <v>292</v>
      </c>
      <c r="C246" s="102">
        <v>55101.555200000003</v>
      </c>
      <c r="D246" s="99" t="s">
        <v>485</v>
      </c>
      <c r="E246" s="99">
        <v>43615.926457325972</v>
      </c>
      <c r="F246" s="99" t="s">
        <v>1074</v>
      </c>
      <c r="G246" s="98">
        <v>43616</v>
      </c>
      <c r="H246" s="98" t="s">
        <v>896</v>
      </c>
      <c r="I246" s="97"/>
      <c r="J246" s="99" t="s">
        <v>445</v>
      </c>
      <c r="K246" s="97"/>
      <c r="L246" s="101" t="s">
        <v>1073</v>
      </c>
    </row>
    <row r="247" spans="1:12" ht="12.75" customHeight="1">
      <c r="A247" s="104" t="s">
        <v>1058</v>
      </c>
      <c r="B247" s="103" t="s">
        <v>288</v>
      </c>
      <c r="C247" s="102">
        <v>55116.7448</v>
      </c>
      <c r="D247" s="99" t="s">
        <v>485</v>
      </c>
      <c r="E247" s="99">
        <v>43660.425263941419</v>
      </c>
      <c r="F247" s="99" t="s">
        <v>1075</v>
      </c>
      <c r="G247" s="98">
        <v>43660.5</v>
      </c>
      <c r="H247" s="98" t="s">
        <v>932</v>
      </c>
      <c r="I247" s="97"/>
      <c r="J247" s="99" t="s">
        <v>779</v>
      </c>
      <c r="K247" s="97"/>
      <c r="L247" s="100" t="s">
        <v>1076</v>
      </c>
    </row>
    <row r="248" spans="1:12" ht="12.75" customHeight="1">
      <c r="A248" s="104" t="s">
        <v>1078</v>
      </c>
      <c r="B248" s="103" t="s">
        <v>292</v>
      </c>
      <c r="C248" s="102">
        <v>55116.9156</v>
      </c>
      <c r="D248" s="99" t="s">
        <v>485</v>
      </c>
      <c r="E248" s="99">
        <v>43660.925632362574</v>
      </c>
      <c r="F248" s="99" t="s">
        <v>1077</v>
      </c>
      <c r="G248" s="98">
        <v>43661</v>
      </c>
      <c r="H248" s="98" t="s">
        <v>1026</v>
      </c>
      <c r="I248" s="97"/>
      <c r="J248" s="99" t="s">
        <v>779</v>
      </c>
      <c r="K248" s="97"/>
      <c r="L248" s="100" t="s">
        <v>1076</v>
      </c>
    </row>
    <row r="249" spans="1:12" ht="12.75" customHeight="1">
      <c r="A249" s="104" t="s">
        <v>919</v>
      </c>
      <c r="B249" s="103" t="s">
        <v>292</v>
      </c>
      <c r="C249" s="102">
        <v>55171.872499999998</v>
      </c>
      <c r="D249" s="99" t="s">
        <v>485</v>
      </c>
      <c r="E249" s="99">
        <v>43821.925030983002</v>
      </c>
      <c r="F249" s="99" t="s">
        <v>1085</v>
      </c>
      <c r="G249" s="98">
        <v>43822</v>
      </c>
      <c r="H249" s="98" t="s">
        <v>887</v>
      </c>
      <c r="I249" s="97"/>
      <c r="J249" s="99" t="s">
        <v>386</v>
      </c>
      <c r="K249" s="97"/>
      <c r="L249" s="101" t="s">
        <v>1086</v>
      </c>
    </row>
    <row r="250" spans="1:12" ht="12.75" customHeight="1">
      <c r="A250" s="104" t="s">
        <v>732</v>
      </c>
      <c r="B250" s="103" t="s">
        <v>288</v>
      </c>
      <c r="C250" s="102">
        <v>55175.458400000003</v>
      </c>
      <c r="D250" s="99" t="s">
        <v>485</v>
      </c>
      <c r="E250" s="99">
        <v>43832.430131225447</v>
      </c>
      <c r="F250" s="99" t="s">
        <v>1089</v>
      </c>
      <c r="G250" s="98">
        <v>43832.5</v>
      </c>
      <c r="H250" s="98" t="s">
        <v>1090</v>
      </c>
      <c r="I250" s="97"/>
      <c r="J250" s="99" t="s">
        <v>277</v>
      </c>
      <c r="K250" s="97"/>
      <c r="L250" s="101" t="s">
        <v>1088</v>
      </c>
    </row>
    <row r="251" spans="1:12" ht="12.75" customHeight="1">
      <c r="A251" s="104" t="s">
        <v>732</v>
      </c>
      <c r="B251" s="103" t="s">
        <v>288</v>
      </c>
      <c r="C251" s="102">
        <v>55175.4594</v>
      </c>
      <c r="D251" s="99" t="s">
        <v>485</v>
      </c>
      <c r="E251" s="99">
        <v>43832.433060782932</v>
      </c>
      <c r="F251" s="99" t="s">
        <v>1091</v>
      </c>
      <c r="G251" s="98">
        <v>43832.5</v>
      </c>
      <c r="H251" s="98" t="s">
        <v>1092</v>
      </c>
      <c r="I251" s="97"/>
      <c r="J251" s="99" t="s">
        <v>420</v>
      </c>
      <c r="K251" s="97"/>
      <c r="L251" s="101" t="s">
        <v>1088</v>
      </c>
    </row>
    <row r="252" spans="1:12" ht="12.75" customHeight="1">
      <c r="A252" s="104" t="s">
        <v>732</v>
      </c>
      <c r="B252" s="103" t="s">
        <v>288</v>
      </c>
      <c r="C252" s="102">
        <v>55175.4594</v>
      </c>
      <c r="D252" s="99" t="s">
        <v>485</v>
      </c>
      <c r="E252" s="99">
        <v>43832.433060782932</v>
      </c>
      <c r="F252" s="99" t="s">
        <v>1091</v>
      </c>
      <c r="G252" s="98">
        <v>43832.5</v>
      </c>
      <c r="H252" s="98" t="s">
        <v>1092</v>
      </c>
      <c r="I252" s="97"/>
      <c r="J252" s="99" t="s">
        <v>445</v>
      </c>
      <c r="K252" s="97"/>
      <c r="L252" s="101" t="s">
        <v>1088</v>
      </c>
    </row>
    <row r="253" spans="1:12" ht="12.75" customHeight="1">
      <c r="A253" s="104" t="s">
        <v>732</v>
      </c>
      <c r="B253" s="103" t="s">
        <v>292</v>
      </c>
      <c r="C253" s="102">
        <v>55175.627</v>
      </c>
      <c r="D253" s="99" t="s">
        <v>485</v>
      </c>
      <c r="E253" s="99">
        <v>43832.924054620082</v>
      </c>
      <c r="F253" s="99" t="s">
        <v>1093</v>
      </c>
      <c r="G253" s="98">
        <v>43833</v>
      </c>
      <c r="H253" s="98" t="s">
        <v>924</v>
      </c>
      <c r="I253" s="97"/>
      <c r="J253" s="99" t="s">
        <v>420</v>
      </c>
      <c r="K253" s="97"/>
      <c r="L253" s="101" t="s">
        <v>1088</v>
      </c>
    </row>
    <row r="254" spans="1:12" ht="12.75" customHeight="1">
      <c r="A254" s="104" t="s">
        <v>732</v>
      </c>
      <c r="B254" s="103" t="s">
        <v>292</v>
      </c>
      <c r="C254" s="102">
        <v>55175.628599999996</v>
      </c>
      <c r="D254" s="99" t="s">
        <v>485</v>
      </c>
      <c r="E254" s="99">
        <v>43832.928741912074</v>
      </c>
      <c r="F254" s="99" t="s">
        <v>1094</v>
      </c>
      <c r="G254" s="98">
        <v>43833</v>
      </c>
      <c r="H254" s="98" t="s">
        <v>1095</v>
      </c>
      <c r="I254" s="97"/>
      <c r="J254" s="99" t="s">
        <v>1096</v>
      </c>
      <c r="K254" s="97"/>
      <c r="L254" s="101" t="s">
        <v>1088</v>
      </c>
    </row>
    <row r="255" spans="1:12" ht="12.75" customHeight="1">
      <c r="A255" s="104" t="s">
        <v>1016</v>
      </c>
      <c r="B255" s="103" t="s">
        <v>288</v>
      </c>
      <c r="C255" s="102">
        <v>55186.380700000002</v>
      </c>
      <c r="D255" s="99" t="s">
        <v>485</v>
      </c>
      <c r="E255" s="99">
        <v>43864.427637117362</v>
      </c>
      <c r="F255" s="99" t="s">
        <v>1097</v>
      </c>
      <c r="G255" s="98" t="s">
        <v>1098</v>
      </c>
      <c r="H255" s="98" t="s">
        <v>819</v>
      </c>
      <c r="I255" s="97"/>
      <c r="J255" s="99" t="s">
        <v>445</v>
      </c>
      <c r="K255" s="97"/>
      <c r="L255" s="101" t="s">
        <v>1073</v>
      </c>
    </row>
    <row r="256" spans="1:12" ht="12.75" customHeight="1">
      <c r="A256" s="104" t="s">
        <v>721</v>
      </c>
      <c r="B256" s="103" t="s">
        <v>288</v>
      </c>
      <c r="C256" s="102">
        <v>55192.695</v>
      </c>
      <c r="D256" s="99" t="s">
        <v>485</v>
      </c>
      <c r="E256" s="99">
        <v>43882.925742045205</v>
      </c>
      <c r="F256" s="99" t="s">
        <v>1099</v>
      </c>
      <c r="G256" s="98" t="s">
        <v>1100</v>
      </c>
      <c r="H256" s="98" t="s">
        <v>1101</v>
      </c>
      <c r="I256" s="97"/>
      <c r="J256" s="99" t="s">
        <v>445</v>
      </c>
      <c r="K256" s="97"/>
      <c r="L256" s="101" t="s">
        <v>1102</v>
      </c>
    </row>
    <row r="257" spans="1:12" ht="12.75" customHeight="1">
      <c r="A257" s="104" t="s">
        <v>1016</v>
      </c>
      <c r="B257" s="103" t="s">
        <v>288</v>
      </c>
      <c r="C257" s="102">
        <v>55219.320200000002</v>
      </c>
      <c r="D257" s="99" t="s">
        <v>485</v>
      </c>
      <c r="E257" s="99">
        <v>43960.925796417796</v>
      </c>
      <c r="F257" s="99" t="s">
        <v>1103</v>
      </c>
      <c r="G257" s="98" t="s">
        <v>1104</v>
      </c>
      <c r="H257" s="98" t="s">
        <v>1105</v>
      </c>
      <c r="I257" s="97"/>
      <c r="J257" s="99" t="s">
        <v>445</v>
      </c>
      <c r="K257" s="97"/>
      <c r="L257" s="101" t="s">
        <v>1073</v>
      </c>
    </row>
    <row r="258" spans="1:12" ht="12.75" customHeight="1">
      <c r="A258" s="104" t="s">
        <v>599</v>
      </c>
      <c r="B258" s="103" t="s">
        <v>288</v>
      </c>
      <c r="C258" s="102">
        <v>55259.599099999999</v>
      </c>
      <c r="D258" s="99" t="s">
        <v>485</v>
      </c>
      <c r="E258" s="99">
        <v>44078.925150040224</v>
      </c>
      <c r="F258" s="99" t="s">
        <v>1106</v>
      </c>
      <c r="G258" s="98" t="s">
        <v>1107</v>
      </c>
      <c r="H258" s="98" t="s">
        <v>932</v>
      </c>
      <c r="I258" s="97"/>
      <c r="J258" s="99" t="s">
        <v>779</v>
      </c>
      <c r="K258" s="97"/>
      <c r="L258" s="100" t="s">
        <v>1108</v>
      </c>
    </row>
    <row r="259" spans="1:12" ht="12.75" customHeight="1">
      <c r="A259" s="104" t="s">
        <v>1016</v>
      </c>
      <c r="B259" s="103" t="s">
        <v>288</v>
      </c>
      <c r="C259" s="102">
        <v>55453.485000000001</v>
      </c>
      <c r="D259" s="99" t="s">
        <v>485</v>
      </c>
      <c r="E259" s="99">
        <v>44646.925042701238</v>
      </c>
      <c r="F259" s="99" t="s">
        <v>1109</v>
      </c>
      <c r="G259" s="98" t="s">
        <v>1110</v>
      </c>
      <c r="H259" s="98" t="s">
        <v>887</v>
      </c>
      <c r="I259" s="97"/>
      <c r="J259" s="99" t="s">
        <v>420</v>
      </c>
      <c r="K259" s="97"/>
      <c r="L259" s="101" t="s">
        <v>1073</v>
      </c>
    </row>
    <row r="260" spans="1:12" ht="12.75" customHeight="1">
      <c r="A260" s="104" t="s">
        <v>1113</v>
      </c>
      <c r="B260" s="103" t="s">
        <v>288</v>
      </c>
      <c r="C260" s="102">
        <v>55480.4519</v>
      </c>
      <c r="D260" s="99" t="s">
        <v>485</v>
      </c>
      <c r="E260" s="99">
        <v>44725.926126871876</v>
      </c>
      <c r="F260" s="99" t="s">
        <v>1111</v>
      </c>
      <c r="G260" s="98" t="s">
        <v>1112</v>
      </c>
      <c r="H260" s="98" t="s">
        <v>835</v>
      </c>
      <c r="I260" s="97"/>
      <c r="J260" s="99" t="s">
        <v>808</v>
      </c>
      <c r="K260" s="97"/>
      <c r="L260" s="101" t="s">
        <v>1114</v>
      </c>
    </row>
    <row r="261" spans="1:12" ht="12.75" customHeight="1">
      <c r="A261" s="104" t="s">
        <v>599</v>
      </c>
      <c r="B261" s="103" t="s">
        <v>288</v>
      </c>
      <c r="C261" s="102">
        <v>55485.744299999998</v>
      </c>
      <c r="D261" s="99" t="s">
        <v>485</v>
      </c>
      <c r="E261" s="99">
        <v>44741.43051698956</v>
      </c>
      <c r="F261" s="99" t="s">
        <v>1115</v>
      </c>
      <c r="G261" s="98" t="s">
        <v>1116</v>
      </c>
      <c r="H261" s="98" t="s">
        <v>1117</v>
      </c>
      <c r="I261" s="97"/>
      <c r="J261" s="99" t="s">
        <v>445</v>
      </c>
      <c r="K261" s="97"/>
      <c r="L261" s="100" t="s">
        <v>1118</v>
      </c>
    </row>
    <row r="262" spans="1:12" ht="12.75" customHeight="1">
      <c r="A262" s="104" t="s">
        <v>721</v>
      </c>
      <c r="B262" s="103" t="s">
        <v>288</v>
      </c>
      <c r="C262" s="102">
        <v>55498.884599999998</v>
      </c>
      <c r="D262" s="99" t="s">
        <v>485</v>
      </c>
      <c r="E262" s="99">
        <v>44779.925781418453</v>
      </c>
      <c r="F262" s="99" t="s">
        <v>1119</v>
      </c>
      <c r="G262" s="98" t="s">
        <v>1120</v>
      </c>
      <c r="H262" s="98" t="s">
        <v>1105</v>
      </c>
      <c r="I262" s="97"/>
      <c r="J262" s="99" t="s">
        <v>445</v>
      </c>
      <c r="K262" s="97"/>
      <c r="L262" s="101" t="s">
        <v>1121</v>
      </c>
    </row>
    <row r="263" spans="1:12" ht="12.75" customHeight="1">
      <c r="A263" s="104" t="s">
        <v>1016</v>
      </c>
      <c r="B263" s="103" t="s">
        <v>288</v>
      </c>
      <c r="C263" s="102">
        <v>55499.397900000004</v>
      </c>
      <c r="D263" s="99" t="s">
        <v>485</v>
      </c>
      <c r="E263" s="99">
        <v>44781.429523283674</v>
      </c>
      <c r="F263" s="99" t="s">
        <v>1122</v>
      </c>
      <c r="G263" s="98" t="s">
        <v>1123</v>
      </c>
      <c r="H263" s="98" t="s">
        <v>1124</v>
      </c>
      <c r="I263" s="97"/>
      <c r="J263" s="99" t="s">
        <v>420</v>
      </c>
      <c r="K263" s="97"/>
      <c r="L263" s="101" t="s">
        <v>1073</v>
      </c>
    </row>
    <row r="264" spans="1:12" ht="12.75" customHeight="1">
      <c r="A264" s="104" t="s">
        <v>997</v>
      </c>
      <c r="B264" s="103" t="s">
        <v>288</v>
      </c>
      <c r="C264" s="102">
        <v>55511.686999999998</v>
      </c>
      <c r="D264" s="99" t="s">
        <v>485</v>
      </c>
      <c r="E264" s="99">
        <v>44817.431148367796</v>
      </c>
      <c r="F264" s="99" t="s">
        <v>1125</v>
      </c>
      <c r="G264" s="98" t="s">
        <v>1126</v>
      </c>
      <c r="H264" s="98" t="s">
        <v>1127</v>
      </c>
      <c r="I264" s="97"/>
      <c r="J264" s="99" t="s">
        <v>445</v>
      </c>
      <c r="K264" s="97"/>
      <c r="L264" s="100" t="s">
        <v>1118</v>
      </c>
    </row>
    <row r="265" spans="1:12" ht="12.75" customHeight="1">
      <c r="A265" s="104" t="s">
        <v>919</v>
      </c>
      <c r="B265" s="103" t="s">
        <v>288</v>
      </c>
      <c r="C265" s="102">
        <v>55520.731</v>
      </c>
      <c r="D265" s="99" t="s">
        <v>485</v>
      </c>
      <c r="E265" s="99">
        <v>44843.926066405809</v>
      </c>
      <c r="F265" s="99" t="s">
        <v>1128</v>
      </c>
      <c r="G265" s="98" t="s">
        <v>1129</v>
      </c>
      <c r="H265" s="98" t="s">
        <v>1101</v>
      </c>
      <c r="I265" s="97"/>
      <c r="J265" s="99" t="s">
        <v>420</v>
      </c>
      <c r="K265" s="97"/>
      <c r="L265" s="101" t="s">
        <v>1130</v>
      </c>
    </row>
    <row r="266" spans="1:12" ht="12.75" customHeight="1">
      <c r="A266" s="104" t="s">
        <v>1134</v>
      </c>
      <c r="B266" s="103" t="s">
        <v>288</v>
      </c>
      <c r="C266" s="102">
        <v>55539.677100000001</v>
      </c>
      <c r="D266" s="99" t="s">
        <v>485</v>
      </c>
      <c r="E266" s="99">
        <v>44899.429755773344</v>
      </c>
      <c r="F266" s="99" t="s">
        <v>1131</v>
      </c>
      <c r="G266" s="98" t="s">
        <v>1132</v>
      </c>
      <c r="H266" s="98" t="s">
        <v>1133</v>
      </c>
      <c r="I266" s="97"/>
      <c r="J266" s="99" t="s">
        <v>445</v>
      </c>
      <c r="K266" s="97"/>
      <c r="L266" s="100" t="s">
        <v>1118</v>
      </c>
    </row>
    <row r="267" spans="1:12" ht="12.75" customHeight="1">
      <c r="A267" s="104" t="s">
        <v>1042</v>
      </c>
      <c r="B267" s="103" t="s">
        <v>288</v>
      </c>
      <c r="C267" s="102">
        <v>55643.275549999998</v>
      </c>
      <c r="D267" s="99" t="s">
        <v>485</v>
      </c>
      <c r="E267" s="99">
        <v>45202.927372050995</v>
      </c>
      <c r="F267" s="99" t="s">
        <v>1145</v>
      </c>
      <c r="G267" s="98" t="s">
        <v>1146</v>
      </c>
      <c r="H267" s="98" t="s">
        <v>1147</v>
      </c>
      <c r="I267" s="97"/>
      <c r="J267" s="99" t="s">
        <v>420</v>
      </c>
      <c r="K267" s="97"/>
      <c r="L267" s="101" t="s">
        <v>1148</v>
      </c>
    </row>
    <row r="268" spans="1:12" ht="12.75" customHeight="1">
      <c r="A268" s="104" t="s">
        <v>1042</v>
      </c>
      <c r="B268" s="103" t="s">
        <v>288</v>
      </c>
      <c r="C268" s="102">
        <v>55643.275650000003</v>
      </c>
      <c r="D268" s="99" t="s">
        <v>485</v>
      </c>
      <c r="E268" s="99">
        <v>45202.927665006755</v>
      </c>
      <c r="F268" s="99" t="s">
        <v>1145</v>
      </c>
      <c r="G268" s="98" t="s">
        <v>1146</v>
      </c>
      <c r="H268" s="98" t="s">
        <v>1149</v>
      </c>
      <c r="I268" s="97"/>
      <c r="J268" s="99" t="s">
        <v>445</v>
      </c>
      <c r="K268" s="97"/>
      <c r="L268" s="101" t="s">
        <v>1148</v>
      </c>
    </row>
    <row r="269" spans="1:12" ht="12.75" customHeight="1">
      <c r="A269" s="104" t="s">
        <v>1042</v>
      </c>
      <c r="B269" s="103" t="s">
        <v>288</v>
      </c>
      <c r="C269" s="102">
        <v>55643.275849999998</v>
      </c>
      <c r="D269" s="99" t="s">
        <v>485</v>
      </c>
      <c r="E269" s="99">
        <v>45202.928250918245</v>
      </c>
      <c r="F269" s="99" t="s">
        <v>1150</v>
      </c>
      <c r="G269" s="98" t="s">
        <v>1146</v>
      </c>
      <c r="H269" s="98" t="s">
        <v>1151</v>
      </c>
      <c r="I269" s="97"/>
      <c r="J269" s="99" t="s">
        <v>292</v>
      </c>
      <c r="K269" s="97"/>
      <c r="L269" s="101" t="s">
        <v>1148</v>
      </c>
    </row>
    <row r="270" spans="1:12" ht="12.75" customHeight="1">
      <c r="A270" s="104" t="s">
        <v>1078</v>
      </c>
      <c r="B270" s="103" t="s">
        <v>288</v>
      </c>
      <c r="C270" s="102">
        <v>55826.919800000003</v>
      </c>
      <c r="D270" s="99" t="s">
        <v>485</v>
      </c>
      <c r="E270" s="99">
        <v>45740.923762133076</v>
      </c>
      <c r="F270" s="99" t="s">
        <v>1152</v>
      </c>
      <c r="G270" s="98" t="s">
        <v>1153</v>
      </c>
      <c r="H270" s="98" t="s">
        <v>1045</v>
      </c>
      <c r="I270" s="97"/>
      <c r="J270" s="99" t="s">
        <v>445</v>
      </c>
      <c r="K270" s="97"/>
      <c r="L270" s="100" t="s">
        <v>1154</v>
      </c>
    </row>
    <row r="271" spans="1:12" ht="12.75" customHeight="1">
      <c r="A271" s="104" t="s">
        <v>599</v>
      </c>
      <c r="B271" s="103" t="s">
        <v>288</v>
      </c>
      <c r="C271" s="102">
        <v>55844.841099999998</v>
      </c>
      <c r="D271" s="99" t="s">
        <v>485</v>
      </c>
      <c r="E271" s="99">
        <v>45793.42524097368</v>
      </c>
      <c r="F271" s="99" t="s">
        <v>1155</v>
      </c>
      <c r="G271" s="98" t="s">
        <v>1156</v>
      </c>
      <c r="H271" s="98" t="s">
        <v>932</v>
      </c>
      <c r="I271" s="97"/>
      <c r="J271" s="99" t="s">
        <v>445</v>
      </c>
      <c r="K271" s="97"/>
      <c r="L271" s="100" t="s">
        <v>1154</v>
      </c>
    </row>
    <row r="272" spans="1:12" ht="12.75" customHeight="1">
      <c r="A272" s="104" t="s">
        <v>721</v>
      </c>
      <c r="B272" s="103" t="s">
        <v>288</v>
      </c>
      <c r="C272" s="102">
        <v>55846.888599999998</v>
      </c>
      <c r="D272" s="99" t="s">
        <v>485</v>
      </c>
      <c r="E272" s="99">
        <v>45799.423509956745</v>
      </c>
      <c r="F272" s="99" t="s">
        <v>1157</v>
      </c>
      <c r="G272" s="98" t="s">
        <v>1158</v>
      </c>
      <c r="H272" s="98" t="s">
        <v>905</v>
      </c>
      <c r="I272" s="97"/>
      <c r="J272" s="99" t="s">
        <v>445</v>
      </c>
      <c r="K272" s="97"/>
      <c r="L272" s="101" t="s">
        <v>1159</v>
      </c>
    </row>
    <row r="273" spans="1:12" ht="12.75" customHeight="1">
      <c r="A273" s="104" t="s">
        <v>1058</v>
      </c>
      <c r="B273" s="103" t="s">
        <v>288</v>
      </c>
      <c r="C273" s="102">
        <v>55865.6639</v>
      </c>
      <c r="D273" s="99" t="s">
        <v>485</v>
      </c>
      <c r="E273" s="99">
        <v>45854.426830903132</v>
      </c>
      <c r="F273" s="99" t="s">
        <v>1160</v>
      </c>
      <c r="G273" s="98" t="s">
        <v>1161</v>
      </c>
      <c r="H273" s="98" t="s">
        <v>936</v>
      </c>
      <c r="I273" s="97"/>
      <c r="J273" s="99" t="s">
        <v>445</v>
      </c>
      <c r="K273" s="97"/>
      <c r="L273" s="100" t="s">
        <v>1154</v>
      </c>
    </row>
    <row r="274" spans="1:12" ht="12.75" customHeight="1">
      <c r="A274" s="104" t="s">
        <v>919</v>
      </c>
      <c r="B274" s="103" t="s">
        <v>288</v>
      </c>
      <c r="C274" s="102">
        <v>55901.675000000003</v>
      </c>
      <c r="D274" s="99" t="s">
        <v>485</v>
      </c>
      <c r="E274" s="99">
        <v>45959.923419023296</v>
      </c>
      <c r="F274" s="99" t="s">
        <v>1165</v>
      </c>
      <c r="G274" s="98" t="s">
        <v>1166</v>
      </c>
      <c r="H274" s="98" t="s">
        <v>541</v>
      </c>
      <c r="I274" s="97"/>
      <c r="J274" s="99" t="s">
        <v>386</v>
      </c>
      <c r="K274" s="97"/>
      <c r="L274" s="101" t="s">
        <v>1167</v>
      </c>
    </row>
    <row r="275" spans="1:12" ht="12.75" customHeight="1">
      <c r="A275" s="104" t="s">
        <v>599</v>
      </c>
      <c r="B275" s="103" t="s">
        <v>288</v>
      </c>
      <c r="C275" s="102">
        <v>55921.644500000002</v>
      </c>
      <c r="D275" s="99" t="s">
        <v>485</v>
      </c>
      <c r="E275" s="99">
        <v>46018.425217537238</v>
      </c>
      <c r="F275" s="99" t="s">
        <v>1172</v>
      </c>
      <c r="G275" s="98" t="s">
        <v>1173</v>
      </c>
      <c r="H275" s="98" t="s">
        <v>932</v>
      </c>
      <c r="I275" s="97"/>
      <c r="J275" s="99" t="s">
        <v>445</v>
      </c>
      <c r="K275" s="97"/>
      <c r="L275" s="100" t="s">
        <v>1154</v>
      </c>
    </row>
    <row r="276" spans="1:12" ht="12.75" customHeight="1">
      <c r="A276" s="104" t="s">
        <v>599</v>
      </c>
      <c r="B276" s="103" t="s">
        <v>288</v>
      </c>
      <c r="C276" s="102">
        <v>55937.516600000003</v>
      </c>
      <c r="D276" s="99" t="s">
        <v>485</v>
      </c>
      <c r="E276" s="99">
        <v>46064.923447147048</v>
      </c>
      <c r="F276" s="99" t="s">
        <v>1174</v>
      </c>
      <c r="G276" s="98" t="s">
        <v>1175</v>
      </c>
      <c r="H276" s="98" t="s">
        <v>905</v>
      </c>
      <c r="I276" s="97"/>
      <c r="J276" s="99" t="s">
        <v>445</v>
      </c>
      <c r="K276" s="97"/>
      <c r="L276" s="100" t="s">
        <v>1176</v>
      </c>
    </row>
    <row r="277" spans="1:12" ht="12.75" customHeight="1">
      <c r="A277" s="104" t="s">
        <v>1078</v>
      </c>
      <c r="B277" s="103" t="s">
        <v>288</v>
      </c>
      <c r="C277" s="102">
        <v>55963.628900000003</v>
      </c>
      <c r="D277" s="99" t="s">
        <v>485</v>
      </c>
      <c r="E277" s="99">
        <v>46141.420931477434</v>
      </c>
      <c r="F277" s="99" t="s">
        <v>1179</v>
      </c>
      <c r="G277" s="98" t="s">
        <v>1180</v>
      </c>
      <c r="H277" s="98" t="s">
        <v>976</v>
      </c>
      <c r="I277" s="97"/>
      <c r="J277" s="99" t="s">
        <v>445</v>
      </c>
      <c r="K277" s="97"/>
      <c r="L277" s="100" t="s">
        <v>1176</v>
      </c>
    </row>
    <row r="278" spans="1:12" ht="12.75" customHeight="1">
      <c r="A278" s="104" t="s">
        <v>1058</v>
      </c>
      <c r="B278" s="103" t="s">
        <v>288</v>
      </c>
      <c r="C278" s="102">
        <v>56182.774700000002</v>
      </c>
      <c r="D278" s="99" t="s">
        <v>485</v>
      </c>
      <c r="E278" s="99">
        <v>46783.421153655072</v>
      </c>
      <c r="F278" s="99" t="s">
        <v>1181</v>
      </c>
      <c r="G278" s="98" t="s">
        <v>1182</v>
      </c>
      <c r="H278" s="98" t="s">
        <v>953</v>
      </c>
      <c r="I278" s="97"/>
      <c r="J278" s="99" t="s">
        <v>445</v>
      </c>
      <c r="K278" s="97"/>
      <c r="L278" s="100" t="s">
        <v>1176</v>
      </c>
    </row>
    <row r="279" spans="1:12" ht="12.75" customHeight="1">
      <c r="A279" s="104" t="s">
        <v>1016</v>
      </c>
      <c r="B279" s="103" t="s">
        <v>288</v>
      </c>
      <c r="C279" s="102">
        <v>56222.371899999998</v>
      </c>
      <c r="D279" s="99" t="s">
        <v>485</v>
      </c>
      <c r="E279" s="99">
        <v>46899.423427929141</v>
      </c>
      <c r="F279" s="99" t="s">
        <v>1183</v>
      </c>
      <c r="G279" s="98" t="s">
        <v>1184</v>
      </c>
      <c r="H279" s="98" t="s">
        <v>905</v>
      </c>
      <c r="I279" s="97"/>
      <c r="J279" s="99" t="s">
        <v>445</v>
      </c>
      <c r="K279" s="97"/>
      <c r="L279" s="101" t="s">
        <v>1185</v>
      </c>
    </row>
    <row r="280" spans="1:12" ht="12.75" customHeight="1">
      <c r="A280" s="104" t="s">
        <v>1058</v>
      </c>
      <c r="B280" s="103" t="s">
        <v>288</v>
      </c>
      <c r="C280" s="102">
        <v>56243.705399999999</v>
      </c>
      <c r="D280" s="99" t="s">
        <v>485</v>
      </c>
      <c r="E280" s="99">
        <v>46961.921142874286</v>
      </c>
      <c r="F280" s="99" t="s">
        <v>1186</v>
      </c>
      <c r="G280" s="98" t="s">
        <v>1187</v>
      </c>
      <c r="H280" s="98" t="s">
        <v>953</v>
      </c>
      <c r="I280" s="97"/>
      <c r="J280" s="99" t="s">
        <v>445</v>
      </c>
      <c r="K280" s="97"/>
      <c r="L280" s="100" t="s">
        <v>1176</v>
      </c>
    </row>
    <row r="281" spans="1:12" ht="12.75" customHeight="1">
      <c r="A281" s="104" t="s">
        <v>1190</v>
      </c>
      <c r="B281" s="103" t="s">
        <v>288</v>
      </c>
      <c r="C281" s="102">
        <v>56247.801200000002</v>
      </c>
      <c r="D281" s="99" t="s">
        <v>485</v>
      </c>
      <c r="E281" s="99">
        <v>46973.920024486426</v>
      </c>
      <c r="F281" s="99" t="s">
        <v>1188</v>
      </c>
      <c r="G281" s="98" t="s">
        <v>1189</v>
      </c>
      <c r="H281" s="98" t="s">
        <v>839</v>
      </c>
      <c r="I281" s="97"/>
      <c r="J281" s="99" t="s">
        <v>445</v>
      </c>
      <c r="K281" s="97"/>
      <c r="L281" s="100" t="s">
        <v>1176</v>
      </c>
    </row>
    <row r="282" spans="1:12" ht="12.75" customHeight="1">
      <c r="A282" s="104" t="s">
        <v>1193</v>
      </c>
      <c r="B282" s="103" t="s">
        <v>288</v>
      </c>
      <c r="C282" s="102">
        <v>56251.385999999999</v>
      </c>
      <c r="D282" s="99" t="s">
        <v>485</v>
      </c>
      <c r="E282" s="99">
        <v>46984.421902215596</v>
      </c>
      <c r="F282" s="99" t="s">
        <v>1191</v>
      </c>
      <c r="G282" s="98" t="s">
        <v>1192</v>
      </c>
      <c r="H282" s="98" t="s">
        <v>915</v>
      </c>
      <c r="I282" s="97"/>
      <c r="J282" s="99" t="s">
        <v>420</v>
      </c>
      <c r="K282" s="97"/>
      <c r="L282" s="101" t="s">
        <v>1194</v>
      </c>
    </row>
    <row r="283" spans="1:12" ht="12.75" customHeight="1">
      <c r="A283" s="104" t="s">
        <v>1058</v>
      </c>
      <c r="B283" s="103" t="s">
        <v>288</v>
      </c>
      <c r="C283" s="102">
        <v>56276.645799999998</v>
      </c>
      <c r="D283" s="99" t="s">
        <v>485</v>
      </c>
      <c r="E283" s="99">
        <v>47058.421938776468</v>
      </c>
      <c r="F283" s="99" t="s">
        <v>1195</v>
      </c>
      <c r="G283" s="98" t="s">
        <v>1196</v>
      </c>
      <c r="H283" s="98" t="s">
        <v>866</v>
      </c>
      <c r="I283" s="97"/>
      <c r="J283" s="99" t="s">
        <v>445</v>
      </c>
      <c r="K283" s="97"/>
      <c r="L283" s="100" t="s">
        <v>1197</v>
      </c>
    </row>
    <row r="284" spans="1:12" ht="12.75" customHeight="1">
      <c r="A284" s="104" t="s">
        <v>721</v>
      </c>
      <c r="B284" s="103" t="s">
        <v>288</v>
      </c>
      <c r="C284" s="102">
        <v>56290.6423</v>
      </c>
      <c r="D284" s="99" t="s">
        <v>485</v>
      </c>
      <c r="E284" s="99">
        <v>47099.42549033762</v>
      </c>
      <c r="F284" s="99" t="s">
        <v>1202</v>
      </c>
      <c r="G284" s="98" t="s">
        <v>1203</v>
      </c>
      <c r="H284" s="98" t="s">
        <v>1026</v>
      </c>
      <c r="I284" s="97"/>
      <c r="J284" s="99" t="s">
        <v>445</v>
      </c>
      <c r="K284" s="97"/>
      <c r="L284" s="101" t="s">
        <v>1204</v>
      </c>
    </row>
    <row r="285" spans="1:12" ht="12.75" customHeight="1">
      <c r="A285" s="104" t="s">
        <v>1208</v>
      </c>
      <c r="B285" s="103" t="s">
        <v>288</v>
      </c>
      <c r="C285" s="102">
        <v>56291.495349999997</v>
      </c>
      <c r="D285" s="99" t="s">
        <v>485</v>
      </c>
      <c r="E285" s="99">
        <v>47101.92454936375</v>
      </c>
      <c r="F285" s="99" t="s">
        <v>1205</v>
      </c>
      <c r="G285" s="98" t="s">
        <v>1206</v>
      </c>
      <c r="H285" s="98" t="s">
        <v>1207</v>
      </c>
      <c r="I285" s="97"/>
      <c r="J285" s="99" t="s">
        <v>445</v>
      </c>
      <c r="K285" s="97"/>
      <c r="L285" s="101" t="s">
        <v>1148</v>
      </c>
    </row>
    <row r="286" spans="1:12" ht="12.75" customHeight="1">
      <c r="A286" s="104" t="s">
        <v>1216</v>
      </c>
      <c r="B286" s="103" t="s">
        <v>288</v>
      </c>
      <c r="C286" s="102">
        <v>56549.551579999999</v>
      </c>
      <c r="D286" s="99" t="s">
        <v>485</v>
      </c>
      <c r="E286" s="99">
        <v>47857.915113610587</v>
      </c>
      <c r="F286" s="99" t="s">
        <v>1213</v>
      </c>
      <c r="G286" s="98" t="s">
        <v>1214</v>
      </c>
      <c r="H286" s="98" t="s">
        <v>1215</v>
      </c>
      <c r="I286" s="97"/>
      <c r="J286" s="99" t="s">
        <v>445</v>
      </c>
      <c r="K286" s="97"/>
      <c r="L286" s="101" t="s">
        <v>1148</v>
      </c>
    </row>
    <row r="287" spans="1:12" ht="12.75" customHeight="1">
      <c r="A287" s="104" t="s">
        <v>1216</v>
      </c>
      <c r="B287" s="103" t="s">
        <v>288</v>
      </c>
      <c r="C287" s="102">
        <v>56556.550170000002</v>
      </c>
      <c r="D287" s="99" t="s">
        <v>485</v>
      </c>
      <c r="E287" s="99">
        <v>47878.417885440722</v>
      </c>
      <c r="F287" s="99" t="s">
        <v>1217</v>
      </c>
      <c r="G287" s="98" t="s">
        <v>1218</v>
      </c>
      <c r="H287" s="98" t="s">
        <v>1219</v>
      </c>
      <c r="I287" s="97"/>
      <c r="J287" s="99" t="s">
        <v>445</v>
      </c>
      <c r="K287" s="97"/>
      <c r="L287" s="101" t="s">
        <v>1148</v>
      </c>
    </row>
    <row r="288" spans="1:12" ht="12.75" customHeight="1">
      <c r="A288" s="104" t="s">
        <v>1081</v>
      </c>
      <c r="B288" s="103" t="s">
        <v>288</v>
      </c>
      <c r="C288" s="102">
        <v>55142.345000000001</v>
      </c>
      <c r="D288" s="99" t="s">
        <v>485</v>
      </c>
      <c r="E288" s="99" t="e">
        <v>#N/A</v>
      </c>
      <c r="F288" s="99" t="s">
        <v>1084</v>
      </c>
      <c r="G288" s="98">
        <v>43735.5</v>
      </c>
      <c r="H288" s="98" t="s">
        <v>541</v>
      </c>
      <c r="I288" s="97"/>
      <c r="J288" s="99" t="s">
        <v>1080</v>
      </c>
      <c r="K288" s="97"/>
      <c r="L288" s="101" t="s">
        <v>1082</v>
      </c>
    </row>
    <row r="289" spans="1:12" ht="12.75" customHeight="1">
      <c r="A289" s="104" t="s">
        <v>849</v>
      </c>
      <c r="B289" s="103" t="s">
        <v>288</v>
      </c>
      <c r="C289" s="102">
        <v>51946.641799999998</v>
      </c>
      <c r="D289" s="99" t="s">
        <v>485</v>
      </c>
      <c r="E289" s="99" t="e">
        <v>#N/A</v>
      </c>
      <c r="F289" s="99" t="s">
        <v>847</v>
      </c>
      <c r="G289" s="98" t="s">
        <v>848</v>
      </c>
      <c r="H289" s="98" t="s">
        <v>835</v>
      </c>
      <c r="I289" s="97"/>
      <c r="J289" s="99" t="s">
        <v>779</v>
      </c>
      <c r="K289" s="97"/>
      <c r="L289" s="100" t="s">
        <v>823</v>
      </c>
    </row>
    <row r="290" spans="1:12" ht="12.75" customHeight="1">
      <c r="A290" s="104" t="s">
        <v>867</v>
      </c>
      <c r="B290" s="103" t="s">
        <v>288</v>
      </c>
      <c r="C290" s="102">
        <v>52219.548499999997</v>
      </c>
      <c r="D290" s="99" t="s">
        <v>485</v>
      </c>
      <c r="E290" s="99" t="e">
        <v>#N/A</v>
      </c>
      <c r="F290" s="99" t="s">
        <v>864</v>
      </c>
      <c r="G290" s="98" t="s">
        <v>865</v>
      </c>
      <c r="H290" s="98" t="s">
        <v>866</v>
      </c>
      <c r="I290" s="97"/>
      <c r="J290" s="99" t="s">
        <v>292</v>
      </c>
      <c r="K290" s="97"/>
      <c r="L290" s="101" t="s">
        <v>868</v>
      </c>
    </row>
    <row r="291" spans="1:12" ht="12.75" customHeight="1">
      <c r="A291" s="104" t="s">
        <v>867</v>
      </c>
      <c r="B291" s="103" t="s">
        <v>288</v>
      </c>
      <c r="C291" s="102">
        <v>52219.548600000002</v>
      </c>
      <c r="D291" s="99" t="s">
        <v>485</v>
      </c>
      <c r="E291" s="99" t="e">
        <v>#N/A</v>
      </c>
      <c r="F291" s="99" t="s">
        <v>864</v>
      </c>
      <c r="G291" s="98" t="s">
        <v>865</v>
      </c>
      <c r="H291" s="98" t="s">
        <v>869</v>
      </c>
      <c r="I291" s="97"/>
      <c r="J291" s="99" t="s">
        <v>445</v>
      </c>
      <c r="K291" s="97"/>
      <c r="L291" s="101" t="s">
        <v>868</v>
      </c>
    </row>
    <row r="292" spans="1:12" ht="12.75" customHeight="1">
      <c r="A292" s="104" t="s">
        <v>867</v>
      </c>
      <c r="B292" s="103" t="s">
        <v>288</v>
      </c>
      <c r="C292" s="102">
        <v>52219.548900000002</v>
      </c>
      <c r="D292" s="99" t="s">
        <v>485</v>
      </c>
      <c r="E292" s="99" t="e">
        <v>#N/A</v>
      </c>
      <c r="F292" s="99" t="s">
        <v>870</v>
      </c>
      <c r="G292" s="98" t="s">
        <v>865</v>
      </c>
      <c r="H292" s="98" t="s">
        <v>871</v>
      </c>
      <c r="I292" s="97"/>
      <c r="J292" s="99" t="s">
        <v>420</v>
      </c>
      <c r="K292" s="97"/>
      <c r="L292" s="101" t="s">
        <v>868</v>
      </c>
    </row>
    <row r="293" spans="1:12" ht="12.75" customHeight="1">
      <c r="A293" s="104" t="s">
        <v>849</v>
      </c>
      <c r="B293" s="103" t="s">
        <v>288</v>
      </c>
      <c r="C293" s="102">
        <v>52224.841099999998</v>
      </c>
      <c r="D293" s="99" t="s">
        <v>485</v>
      </c>
      <c r="E293" s="99" t="e">
        <v>#N/A</v>
      </c>
      <c r="F293" s="99" t="s">
        <v>872</v>
      </c>
      <c r="G293" s="98" t="s">
        <v>873</v>
      </c>
      <c r="H293" s="98" t="s">
        <v>825</v>
      </c>
      <c r="I293" s="97"/>
      <c r="J293" s="99" t="s">
        <v>779</v>
      </c>
      <c r="K293" s="97"/>
      <c r="L293" s="100" t="s">
        <v>823</v>
      </c>
    </row>
    <row r="294" spans="1:12" ht="12.75" customHeight="1">
      <c r="A294" s="104" t="s">
        <v>849</v>
      </c>
      <c r="B294" s="103" t="s">
        <v>288</v>
      </c>
      <c r="C294" s="102">
        <v>52256.585800000001</v>
      </c>
      <c r="D294" s="99" t="s">
        <v>485</v>
      </c>
      <c r="E294" s="99" t="e">
        <v>#N/A</v>
      </c>
      <c r="F294" s="99" t="s">
        <v>886</v>
      </c>
      <c r="G294" s="98">
        <v>35281.5</v>
      </c>
      <c r="H294" s="98" t="s">
        <v>887</v>
      </c>
      <c r="I294" s="97"/>
      <c r="J294" s="99" t="s">
        <v>779</v>
      </c>
      <c r="K294" s="97"/>
      <c r="L294" s="100" t="s">
        <v>823</v>
      </c>
    </row>
    <row r="295" spans="1:12" ht="12.75" customHeight="1">
      <c r="A295" s="104" t="s">
        <v>849</v>
      </c>
      <c r="B295" s="103" t="s">
        <v>288</v>
      </c>
      <c r="C295" s="102">
        <v>52265.802600000003</v>
      </c>
      <c r="D295" s="99" t="s">
        <v>485</v>
      </c>
      <c r="E295" s="99" t="e">
        <v>#N/A</v>
      </c>
      <c r="F295" s="99" t="s">
        <v>889</v>
      </c>
      <c r="G295" s="98">
        <v>35308.5</v>
      </c>
      <c r="H295" s="98" t="s">
        <v>835</v>
      </c>
      <c r="I295" s="97"/>
      <c r="J295" s="99" t="s">
        <v>779</v>
      </c>
      <c r="K295" s="97"/>
      <c r="L295" s="100" t="s">
        <v>823</v>
      </c>
    </row>
    <row r="296" spans="1:12" ht="12.75" customHeight="1">
      <c r="A296" s="104" t="s">
        <v>849</v>
      </c>
      <c r="B296" s="103" t="s">
        <v>288</v>
      </c>
      <c r="C296" s="102">
        <v>52310.519399999997</v>
      </c>
      <c r="D296" s="99" t="s">
        <v>485</v>
      </c>
      <c r="E296" s="99" t="e">
        <v>#N/A</v>
      </c>
      <c r="F296" s="99" t="s">
        <v>895</v>
      </c>
      <c r="G296" s="98">
        <v>35439.5</v>
      </c>
      <c r="H296" s="98" t="s">
        <v>896</v>
      </c>
      <c r="I296" s="97"/>
      <c r="J296" s="99" t="s">
        <v>779</v>
      </c>
      <c r="K296" s="97"/>
      <c r="L296" s="100" t="s">
        <v>897</v>
      </c>
    </row>
    <row r="297" spans="1:12" ht="12.75" customHeight="1">
      <c r="A297" s="104" t="s">
        <v>849</v>
      </c>
      <c r="B297" s="103" t="s">
        <v>288</v>
      </c>
      <c r="C297" s="102">
        <v>52496.8946</v>
      </c>
      <c r="D297" s="99" t="s">
        <v>485</v>
      </c>
      <c r="E297" s="99" t="e">
        <v>#N/A</v>
      </c>
      <c r="F297" s="99" t="s">
        <v>904</v>
      </c>
      <c r="G297" s="98">
        <v>35985.5</v>
      </c>
      <c r="H297" s="98" t="s">
        <v>905</v>
      </c>
      <c r="I297" s="97"/>
      <c r="J297" s="99" t="s">
        <v>779</v>
      </c>
      <c r="K297" s="97"/>
      <c r="L297" s="100" t="s">
        <v>897</v>
      </c>
    </row>
    <row r="298" spans="1:12" ht="12.75" customHeight="1">
      <c r="A298" s="104" t="s">
        <v>599</v>
      </c>
      <c r="B298" s="103" t="s">
        <v>292</v>
      </c>
      <c r="C298" s="102">
        <v>52606.637000000002</v>
      </c>
      <c r="D298" s="99" t="s">
        <v>485</v>
      </c>
      <c r="E298" s="99" t="e">
        <v>#N/A</v>
      </c>
      <c r="F298" s="99" t="s">
        <v>916</v>
      </c>
      <c r="G298" s="98">
        <v>36307</v>
      </c>
      <c r="H298" s="98" t="s">
        <v>839</v>
      </c>
      <c r="I298" s="97"/>
      <c r="J298" s="99" t="s">
        <v>779</v>
      </c>
      <c r="K298" s="97"/>
      <c r="L298" s="100" t="s">
        <v>897</v>
      </c>
    </row>
    <row r="299" spans="1:12" ht="12.75" customHeight="1">
      <c r="A299" s="104" t="s">
        <v>930</v>
      </c>
      <c r="B299" s="103" t="s">
        <v>292</v>
      </c>
      <c r="C299" s="102">
        <v>52645.550799999997</v>
      </c>
      <c r="D299" s="99" t="s">
        <v>485</v>
      </c>
      <c r="E299" s="99" t="e">
        <v>#N/A</v>
      </c>
      <c r="F299" s="99" t="s">
        <v>929</v>
      </c>
      <c r="G299" s="98">
        <v>36421</v>
      </c>
      <c r="H299" s="98" t="s">
        <v>918</v>
      </c>
      <c r="I299" s="97"/>
      <c r="J299" s="99" t="s">
        <v>779</v>
      </c>
      <c r="K299" s="97"/>
      <c r="L299" s="100" t="s">
        <v>897</v>
      </c>
    </row>
    <row r="300" spans="1:12" ht="12.75" customHeight="1">
      <c r="A300" s="104" t="s">
        <v>939</v>
      </c>
      <c r="B300" s="103" t="s">
        <v>288</v>
      </c>
      <c r="C300" s="102">
        <v>52672.692300000002</v>
      </c>
      <c r="D300" s="99" t="s">
        <v>485</v>
      </c>
      <c r="E300" s="99" t="e">
        <v>#N/A</v>
      </c>
      <c r="F300" s="99" t="s">
        <v>937</v>
      </c>
      <c r="G300" s="98">
        <v>36500.5</v>
      </c>
      <c r="H300" s="98" t="s">
        <v>938</v>
      </c>
      <c r="I300" s="97"/>
      <c r="J300" s="99" t="s">
        <v>779</v>
      </c>
      <c r="K300" s="97"/>
      <c r="L300" s="100" t="s">
        <v>897</v>
      </c>
    </row>
    <row r="301" spans="1:12" ht="12.75" customHeight="1">
      <c r="A301" s="104" t="s">
        <v>849</v>
      </c>
      <c r="B301" s="103" t="s">
        <v>288</v>
      </c>
      <c r="C301" s="102">
        <v>52928.699399999998</v>
      </c>
      <c r="D301" s="99" t="s">
        <v>485</v>
      </c>
      <c r="E301" s="99" t="e">
        <v>#N/A</v>
      </c>
      <c r="F301" s="99" t="s">
        <v>951</v>
      </c>
      <c r="G301" s="98">
        <v>37250.5</v>
      </c>
      <c r="H301" s="98" t="s">
        <v>918</v>
      </c>
      <c r="I301" s="97"/>
      <c r="J301" s="99" t="s">
        <v>779</v>
      </c>
      <c r="K301" s="97"/>
      <c r="L301" s="100" t="s">
        <v>897</v>
      </c>
    </row>
    <row r="302" spans="1:12" ht="12.75" customHeight="1">
      <c r="A302" s="104" t="s">
        <v>849</v>
      </c>
      <c r="B302" s="103" t="s">
        <v>288</v>
      </c>
      <c r="C302" s="102">
        <v>53302.817799999997</v>
      </c>
      <c r="D302" s="99" t="s">
        <v>485</v>
      </c>
      <c r="E302" s="99" t="e">
        <v>#N/A</v>
      </c>
      <c r="F302" s="99" t="s">
        <v>978</v>
      </c>
      <c r="G302" s="98">
        <v>38346.5</v>
      </c>
      <c r="H302" s="98" t="s">
        <v>915</v>
      </c>
      <c r="I302" s="97"/>
      <c r="J302" s="99" t="s">
        <v>779</v>
      </c>
      <c r="K302" s="97"/>
      <c r="L302" s="100" t="s">
        <v>897</v>
      </c>
    </row>
    <row r="303" spans="1:12" ht="12.75" customHeight="1">
      <c r="A303" s="104" t="s">
        <v>599</v>
      </c>
      <c r="B303" s="103" t="s">
        <v>292</v>
      </c>
      <c r="C303" s="102">
        <v>53341.558900000004</v>
      </c>
      <c r="D303" s="99" t="s">
        <v>485</v>
      </c>
      <c r="E303" s="99" t="e">
        <v>#N/A</v>
      </c>
      <c r="F303" s="99" t="s">
        <v>979</v>
      </c>
      <c r="G303" s="98">
        <v>38460</v>
      </c>
      <c r="H303" s="98" t="s">
        <v>980</v>
      </c>
      <c r="I303" s="97"/>
      <c r="J303" s="99" t="s">
        <v>779</v>
      </c>
      <c r="K303" s="97"/>
      <c r="L303" s="100" t="s">
        <v>897</v>
      </c>
    </row>
    <row r="304" spans="1:12" ht="12.75" customHeight="1">
      <c r="A304" s="104" t="s">
        <v>987</v>
      </c>
      <c r="B304" s="103" t="s">
        <v>292</v>
      </c>
      <c r="C304" s="102">
        <v>53392.419699999999</v>
      </c>
      <c r="D304" s="99" t="s">
        <v>485</v>
      </c>
      <c r="E304" s="99" t="e">
        <v>#N/A</v>
      </c>
      <c r="F304" s="99" t="s">
        <v>985</v>
      </c>
      <c r="G304" s="98">
        <v>38609</v>
      </c>
      <c r="H304" s="98" t="s">
        <v>986</v>
      </c>
      <c r="I304" s="97"/>
      <c r="J304" s="99" t="s">
        <v>779</v>
      </c>
      <c r="K304" s="97"/>
      <c r="L304" s="100" t="s">
        <v>897</v>
      </c>
    </row>
    <row r="305" spans="1:12" ht="12.75" customHeight="1">
      <c r="A305" s="104" t="s">
        <v>599</v>
      </c>
      <c r="B305" s="103" t="s">
        <v>288</v>
      </c>
      <c r="C305" s="102">
        <v>53645.872900000002</v>
      </c>
      <c r="D305" s="99" t="s">
        <v>485</v>
      </c>
      <c r="E305" s="99" t="e">
        <v>#N/A</v>
      </c>
      <c r="F305" s="99" t="s">
        <v>988</v>
      </c>
      <c r="G305" s="98">
        <v>39351.5</v>
      </c>
      <c r="H305" s="98" t="s">
        <v>989</v>
      </c>
      <c r="I305" s="97"/>
      <c r="J305" s="99" t="s">
        <v>779</v>
      </c>
      <c r="K305" s="97"/>
      <c r="L305" s="100" t="s">
        <v>990</v>
      </c>
    </row>
    <row r="306" spans="1:12" ht="12.75" customHeight="1">
      <c r="A306" s="104" t="s">
        <v>599</v>
      </c>
      <c r="B306" s="103" t="s">
        <v>292</v>
      </c>
      <c r="C306" s="102">
        <v>53686.663699999997</v>
      </c>
      <c r="D306" s="99" t="s">
        <v>485</v>
      </c>
      <c r="E306" s="99" t="e">
        <v>#N/A</v>
      </c>
      <c r="F306" s="99" t="s">
        <v>995</v>
      </c>
      <c r="G306" s="98">
        <v>39471</v>
      </c>
      <c r="H306" s="98" t="s">
        <v>918</v>
      </c>
      <c r="I306" s="97"/>
      <c r="J306" s="99" t="s">
        <v>779</v>
      </c>
      <c r="K306" s="97"/>
      <c r="L306" s="100" t="s">
        <v>990</v>
      </c>
    </row>
    <row r="307" spans="1:12" ht="12.75" customHeight="1">
      <c r="A307" s="104" t="s">
        <v>997</v>
      </c>
      <c r="B307" s="103" t="s">
        <v>292</v>
      </c>
      <c r="C307" s="102">
        <v>53702.707300000002</v>
      </c>
      <c r="D307" s="99" t="s">
        <v>485</v>
      </c>
      <c r="E307" s="99" t="e">
        <v>#N/A</v>
      </c>
      <c r="F307" s="99" t="s">
        <v>996</v>
      </c>
      <c r="G307" s="98">
        <v>39518</v>
      </c>
      <c r="H307" s="98" t="s">
        <v>953</v>
      </c>
      <c r="I307" s="97"/>
      <c r="J307" s="99" t="s">
        <v>779</v>
      </c>
      <c r="K307" s="97"/>
      <c r="L307" s="100" t="s">
        <v>990</v>
      </c>
    </row>
    <row r="308" spans="1:12" ht="12.75" customHeight="1">
      <c r="A308" s="104" t="s">
        <v>1003</v>
      </c>
      <c r="B308" s="103" t="s">
        <v>292</v>
      </c>
      <c r="C308" s="102">
        <v>53758.347500000003</v>
      </c>
      <c r="D308" s="99" t="s">
        <v>485</v>
      </c>
      <c r="E308" s="99" t="e">
        <v>#N/A</v>
      </c>
      <c r="F308" s="99" t="s">
        <v>1002</v>
      </c>
      <c r="G308" s="98">
        <v>39681</v>
      </c>
      <c r="H308" s="98" t="s">
        <v>869</v>
      </c>
      <c r="I308" s="97"/>
      <c r="J308" s="99" t="s">
        <v>779</v>
      </c>
      <c r="K308" s="97"/>
      <c r="L308" s="100" t="s">
        <v>990</v>
      </c>
    </row>
    <row r="309" spans="1:12" ht="12.75" customHeight="1">
      <c r="A309" s="104" t="s">
        <v>599</v>
      </c>
      <c r="B309" s="103" t="s">
        <v>292</v>
      </c>
      <c r="C309" s="102">
        <v>54015.724300000002</v>
      </c>
      <c r="D309" s="99" t="s">
        <v>485</v>
      </c>
      <c r="E309" s="99" t="e">
        <v>#N/A</v>
      </c>
      <c r="F309" s="99" t="s">
        <v>1014</v>
      </c>
      <c r="G309" s="98">
        <v>40435</v>
      </c>
      <c r="H309" s="98" t="s">
        <v>869</v>
      </c>
      <c r="I309" s="97"/>
      <c r="J309" s="99" t="s">
        <v>779</v>
      </c>
      <c r="K309" s="97"/>
      <c r="L309" s="100" t="s">
        <v>990</v>
      </c>
    </row>
    <row r="310" spans="1:12" ht="12.75" customHeight="1">
      <c r="A310" s="104" t="s">
        <v>599</v>
      </c>
      <c r="B310" s="103" t="s">
        <v>292</v>
      </c>
      <c r="C310" s="102">
        <v>54095.6005</v>
      </c>
      <c r="D310" s="99" t="s">
        <v>485</v>
      </c>
      <c r="E310" s="99" t="e">
        <v>#N/A</v>
      </c>
      <c r="F310" s="99" t="s">
        <v>1028</v>
      </c>
      <c r="G310" s="98">
        <v>40669</v>
      </c>
      <c r="H310" s="98" t="s">
        <v>841</v>
      </c>
      <c r="I310" s="97"/>
      <c r="J310" s="99" t="s">
        <v>779</v>
      </c>
      <c r="K310" s="97"/>
      <c r="L310" s="100" t="s">
        <v>990</v>
      </c>
    </row>
    <row r="311" spans="1:12" ht="12.75" customHeight="1">
      <c r="A311" s="104" t="s">
        <v>599</v>
      </c>
      <c r="B311" s="103" t="s">
        <v>292</v>
      </c>
      <c r="C311" s="102">
        <v>54135.537400000001</v>
      </c>
      <c r="D311" s="99" t="s">
        <v>485</v>
      </c>
      <c r="E311" s="99" t="e">
        <v>#N/A</v>
      </c>
      <c r="F311" s="99" t="s">
        <v>1036</v>
      </c>
      <c r="G311" s="98">
        <v>40786</v>
      </c>
      <c r="H311" s="98" t="s">
        <v>915</v>
      </c>
      <c r="I311" s="97"/>
      <c r="J311" s="99" t="s">
        <v>779</v>
      </c>
      <c r="K311" s="97"/>
      <c r="L311" s="100" t="s">
        <v>990</v>
      </c>
    </row>
    <row r="312" spans="1:12" ht="12.75" customHeight="1">
      <c r="A312" s="104" t="s">
        <v>1042</v>
      </c>
      <c r="B312" s="103" t="s">
        <v>292</v>
      </c>
      <c r="C312" s="102">
        <v>54506.242700000003</v>
      </c>
      <c r="D312" s="99" t="s">
        <v>485</v>
      </c>
      <c r="E312" s="99" t="e">
        <v>#N/A</v>
      </c>
      <c r="F312" s="99" t="s">
        <v>1049</v>
      </c>
      <c r="G312" s="98">
        <v>41872</v>
      </c>
      <c r="H312" s="98" t="s">
        <v>924</v>
      </c>
      <c r="I312" s="97"/>
      <c r="J312" s="99" t="s">
        <v>292</v>
      </c>
      <c r="K312" s="97"/>
      <c r="L312" s="101" t="s">
        <v>1043</v>
      </c>
    </row>
    <row r="313" spans="1:12" ht="12.75" customHeight="1">
      <c r="A313" s="104" t="s">
        <v>1042</v>
      </c>
      <c r="B313" s="103" t="s">
        <v>292</v>
      </c>
      <c r="C313" s="102">
        <v>54506.243399999999</v>
      </c>
      <c r="D313" s="99" t="s">
        <v>485</v>
      </c>
      <c r="E313" s="99" t="e">
        <v>#N/A</v>
      </c>
      <c r="F313" s="99" t="s">
        <v>1050</v>
      </c>
      <c r="G313" s="98">
        <v>41872</v>
      </c>
      <c r="H313" s="98" t="s">
        <v>835</v>
      </c>
      <c r="I313" s="97"/>
      <c r="J313" s="99" t="s">
        <v>420</v>
      </c>
      <c r="K313" s="97"/>
      <c r="L313" s="101" t="s">
        <v>1043</v>
      </c>
    </row>
    <row r="314" spans="1:12" ht="12.75" customHeight="1">
      <c r="A314" s="104" t="s">
        <v>1042</v>
      </c>
      <c r="B314" s="103" t="s">
        <v>292</v>
      </c>
      <c r="C314" s="102">
        <v>54509.3145</v>
      </c>
      <c r="D314" s="99" t="s">
        <v>485</v>
      </c>
      <c r="E314" s="99" t="e">
        <v>#N/A</v>
      </c>
      <c r="F314" s="99" t="s">
        <v>1053</v>
      </c>
      <c r="G314" s="98">
        <v>41881</v>
      </c>
      <c r="H314" s="98" t="s">
        <v>871</v>
      </c>
      <c r="I314" s="97"/>
      <c r="J314" s="99" t="s">
        <v>445</v>
      </c>
      <c r="K314" s="97"/>
      <c r="L314" s="101" t="s">
        <v>1043</v>
      </c>
    </row>
    <row r="315" spans="1:12" ht="12.75" customHeight="1">
      <c r="A315" s="104" t="s">
        <v>1042</v>
      </c>
      <c r="B315" s="103" t="s">
        <v>292</v>
      </c>
      <c r="C315" s="102">
        <v>54509.314599999998</v>
      </c>
      <c r="D315" s="99" t="s">
        <v>485</v>
      </c>
      <c r="E315" s="99" t="e">
        <v>#N/A</v>
      </c>
      <c r="F315" s="99" t="s">
        <v>1054</v>
      </c>
      <c r="G315" s="98">
        <v>41881</v>
      </c>
      <c r="H315" s="98" t="s">
        <v>905</v>
      </c>
      <c r="I315" s="97"/>
      <c r="J315" s="99" t="s">
        <v>420</v>
      </c>
      <c r="K315" s="97"/>
      <c r="L315" s="101" t="s">
        <v>1043</v>
      </c>
    </row>
    <row r="316" spans="1:12" ht="12.75" customHeight="1">
      <c r="A316" s="104" t="s">
        <v>1042</v>
      </c>
      <c r="B316" s="103" t="s">
        <v>292</v>
      </c>
      <c r="C316" s="102">
        <v>54509.314599999998</v>
      </c>
      <c r="D316" s="99" t="s">
        <v>485</v>
      </c>
      <c r="E316" s="99" t="e">
        <v>#N/A</v>
      </c>
      <c r="F316" s="99" t="s">
        <v>1054</v>
      </c>
      <c r="G316" s="98">
        <v>41881</v>
      </c>
      <c r="H316" s="98" t="s">
        <v>905</v>
      </c>
      <c r="I316" s="97"/>
      <c r="J316" s="99" t="s">
        <v>292</v>
      </c>
      <c r="K316" s="97"/>
      <c r="L316" s="101" t="s">
        <v>1043</v>
      </c>
    </row>
    <row r="317" spans="1:12" ht="12.75" customHeight="1">
      <c r="A317" s="104" t="s">
        <v>1064</v>
      </c>
      <c r="B317" s="103" t="s">
        <v>292</v>
      </c>
      <c r="C317" s="102">
        <v>54824.037799999998</v>
      </c>
      <c r="D317" s="99" t="s">
        <v>485</v>
      </c>
      <c r="E317" s="99" t="e">
        <v>#N/A</v>
      </c>
      <c r="F317" s="99" t="s">
        <v>1063</v>
      </c>
      <c r="G317" s="98">
        <v>42803</v>
      </c>
      <c r="H317" s="98" t="s">
        <v>871</v>
      </c>
      <c r="I317" s="97"/>
      <c r="J317" s="99" t="s">
        <v>445</v>
      </c>
      <c r="K317" s="97"/>
      <c r="L317" s="101" t="s">
        <v>1065</v>
      </c>
    </row>
    <row r="318" spans="1:12" ht="12.75" customHeight="1">
      <c r="A318" s="104" t="s">
        <v>1081</v>
      </c>
      <c r="B318" s="103" t="s">
        <v>288</v>
      </c>
      <c r="C318" s="102">
        <v>55142.0049</v>
      </c>
      <c r="D318" s="99" t="s">
        <v>485</v>
      </c>
      <c r="E318" s="99" t="e">
        <v>#N/A</v>
      </c>
      <c r="F318" s="99" t="s">
        <v>1079</v>
      </c>
      <c r="G318" s="98">
        <v>43734.5</v>
      </c>
      <c r="H318" s="98" t="s">
        <v>835</v>
      </c>
      <c r="I318" s="97"/>
      <c r="J318" s="99" t="s">
        <v>1080</v>
      </c>
      <c r="K318" s="97"/>
      <c r="L318" s="101" t="s">
        <v>1082</v>
      </c>
    </row>
    <row r="319" spans="1:12" ht="12.75" customHeight="1">
      <c r="A319" s="104" t="s">
        <v>1081</v>
      </c>
      <c r="B319" s="103" t="s">
        <v>292</v>
      </c>
      <c r="C319" s="102">
        <v>55142.1754</v>
      </c>
      <c r="D319" s="99" t="s">
        <v>485</v>
      </c>
      <c r="E319" s="99" t="e">
        <v>#N/A</v>
      </c>
      <c r="F319" s="99" t="s">
        <v>1083</v>
      </c>
      <c r="G319" s="98">
        <v>43735</v>
      </c>
      <c r="H319" s="98" t="s">
        <v>1026</v>
      </c>
      <c r="I319" s="97"/>
      <c r="J319" s="99" t="s">
        <v>1080</v>
      </c>
      <c r="K319" s="97"/>
      <c r="L319" s="101" t="s">
        <v>1082</v>
      </c>
    </row>
    <row r="320" spans="1:12" ht="12.75" customHeight="1">
      <c r="A320" s="104" t="s">
        <v>732</v>
      </c>
      <c r="B320" s="103" t="s">
        <v>288</v>
      </c>
      <c r="C320" s="102">
        <v>55175.457399999999</v>
      </c>
      <c r="D320" s="99" t="s">
        <v>485</v>
      </c>
      <c r="E320" s="99" t="e">
        <v>#N/A</v>
      </c>
      <c r="F320" s="99" t="s">
        <v>1087</v>
      </c>
      <c r="G320" s="98">
        <v>43832.5</v>
      </c>
      <c r="H320" s="98" t="s">
        <v>901</v>
      </c>
      <c r="I320" s="97"/>
      <c r="J320" s="99" t="s">
        <v>830</v>
      </c>
      <c r="K320" s="97"/>
      <c r="L320" s="101" t="s">
        <v>1088</v>
      </c>
    </row>
    <row r="321" spans="1:12" ht="12.75" customHeight="1">
      <c r="A321" s="104" t="s">
        <v>1064</v>
      </c>
      <c r="B321" s="103" t="s">
        <v>288</v>
      </c>
      <c r="C321" s="102">
        <v>55551.111599999997</v>
      </c>
      <c r="D321" s="99" t="s">
        <v>485</v>
      </c>
      <c r="E321" s="99" t="e">
        <v>#N/A</v>
      </c>
      <c r="F321" s="99" t="s">
        <v>1135</v>
      </c>
      <c r="G321" s="98" t="s">
        <v>1136</v>
      </c>
      <c r="H321" s="98" t="s">
        <v>819</v>
      </c>
      <c r="I321" s="97"/>
      <c r="J321" s="99" t="s">
        <v>445</v>
      </c>
      <c r="K321" s="97"/>
      <c r="L321" s="101" t="s">
        <v>1137</v>
      </c>
    </row>
    <row r="322" spans="1:12" ht="12.75" customHeight="1">
      <c r="A322" s="104" t="s">
        <v>1064</v>
      </c>
      <c r="B322" s="103" t="s">
        <v>288</v>
      </c>
      <c r="C322" s="102">
        <v>55554.012499999997</v>
      </c>
      <c r="D322" s="99" t="s">
        <v>485</v>
      </c>
      <c r="E322" s="99" t="e">
        <v>#N/A</v>
      </c>
      <c r="F322" s="99" t="s">
        <v>1138</v>
      </c>
      <c r="G322" s="98" t="s">
        <v>1139</v>
      </c>
      <c r="H322" s="98" t="s">
        <v>835</v>
      </c>
      <c r="I322" s="97"/>
      <c r="J322" s="99" t="s">
        <v>445</v>
      </c>
      <c r="K322" s="97"/>
      <c r="L322" s="101" t="s">
        <v>1137</v>
      </c>
    </row>
    <row r="323" spans="1:12" ht="12.75" customHeight="1">
      <c r="A323" s="104" t="s">
        <v>1064</v>
      </c>
      <c r="B323" s="103" t="s">
        <v>288</v>
      </c>
      <c r="C323" s="102">
        <v>55554.183499999999</v>
      </c>
      <c r="D323" s="99" t="s">
        <v>485</v>
      </c>
      <c r="E323" s="99" t="e">
        <v>#N/A</v>
      </c>
      <c r="F323" s="99" t="s">
        <v>1140</v>
      </c>
      <c r="G323" s="98" t="s">
        <v>1141</v>
      </c>
      <c r="H323" s="98" t="s">
        <v>825</v>
      </c>
      <c r="I323" s="97"/>
      <c r="J323" s="99" t="s">
        <v>445</v>
      </c>
      <c r="K323" s="97"/>
      <c r="L323" s="101" t="s">
        <v>1137</v>
      </c>
    </row>
    <row r="324" spans="1:12" ht="12.75" customHeight="1">
      <c r="A324" s="104" t="s">
        <v>1081</v>
      </c>
      <c r="B324" s="103" t="s">
        <v>288</v>
      </c>
      <c r="C324" s="102">
        <v>55910.038699999997</v>
      </c>
      <c r="D324" s="99" t="s">
        <v>485</v>
      </c>
      <c r="E324" s="99" t="e">
        <v>#N/A</v>
      </c>
      <c r="F324" s="99" t="s">
        <v>1168</v>
      </c>
      <c r="G324" s="98" t="s">
        <v>1169</v>
      </c>
      <c r="H324" s="98" t="s">
        <v>932</v>
      </c>
      <c r="I324" s="97"/>
      <c r="J324" s="99" t="s">
        <v>1080</v>
      </c>
      <c r="K324" s="97"/>
      <c r="L324" s="101" t="s">
        <v>1144</v>
      </c>
    </row>
    <row r="325" spans="1:12" ht="12.75" customHeight="1">
      <c r="A325" s="104" t="s">
        <v>1081</v>
      </c>
      <c r="B325" s="103" t="s">
        <v>288</v>
      </c>
      <c r="C325" s="102">
        <v>55910.2091</v>
      </c>
      <c r="D325" s="99" t="s">
        <v>485</v>
      </c>
      <c r="E325" s="99" t="e">
        <v>#N/A</v>
      </c>
      <c r="F325" s="99" t="s">
        <v>1170</v>
      </c>
      <c r="G325" s="98" t="s">
        <v>1171</v>
      </c>
      <c r="H325" s="98" t="s">
        <v>841</v>
      </c>
      <c r="I325" s="97"/>
      <c r="J325" s="99" t="s">
        <v>1080</v>
      </c>
      <c r="K325" s="97"/>
      <c r="L325" s="101" t="s">
        <v>1144</v>
      </c>
    </row>
    <row r="326" spans="1:12" ht="12.75" customHeight="1">
      <c r="A326" s="104" t="s">
        <v>1134</v>
      </c>
      <c r="B326" s="103" t="s">
        <v>288</v>
      </c>
      <c r="C326" s="102">
        <v>55962.776700000002</v>
      </c>
      <c r="D326" s="99" t="s">
        <v>485</v>
      </c>
      <c r="E326" s="99" t="e">
        <v>#N/A</v>
      </c>
      <c r="F326" s="99" t="s">
        <v>1177</v>
      </c>
      <c r="G326" s="98" t="s">
        <v>1178</v>
      </c>
      <c r="H326" s="98" t="s">
        <v>841</v>
      </c>
      <c r="I326" s="97"/>
      <c r="J326" s="99" t="s">
        <v>445</v>
      </c>
      <c r="K326" s="97"/>
      <c r="L326" s="100" t="s">
        <v>1176</v>
      </c>
    </row>
    <row r="327" spans="1:12" ht="12.75" customHeight="1">
      <c r="A327" s="104" t="s">
        <v>1200</v>
      </c>
      <c r="B327" s="103" t="s">
        <v>288</v>
      </c>
      <c r="C327" s="102">
        <v>56290.469700000001</v>
      </c>
      <c r="D327" s="99" t="s">
        <v>485</v>
      </c>
      <c r="E327" s="99" t="e">
        <v>#N/A</v>
      </c>
      <c r="F327" s="99" t="s">
        <v>1198</v>
      </c>
      <c r="G327" s="98" t="s">
        <v>1199</v>
      </c>
      <c r="H327" s="98" t="s">
        <v>948</v>
      </c>
      <c r="I327" s="97"/>
      <c r="J327" s="99" t="s">
        <v>445</v>
      </c>
      <c r="K327" s="97"/>
      <c r="L327" s="101" t="s">
        <v>1201</v>
      </c>
    </row>
    <row r="328" spans="1:12" ht="12.75" customHeight="1">
      <c r="A328" s="104" t="s">
        <v>919</v>
      </c>
      <c r="B328" s="103" t="s">
        <v>288</v>
      </c>
      <c r="C328" s="102">
        <v>56613.724199999997</v>
      </c>
      <c r="D328" s="99" t="s">
        <v>485</v>
      </c>
      <c r="E328" s="99" t="e">
        <v>#N/A</v>
      </c>
      <c r="F328" s="99" t="s">
        <v>1220</v>
      </c>
      <c r="G328" s="98" t="s">
        <v>1221</v>
      </c>
      <c r="H328" s="98" t="s">
        <v>1222</v>
      </c>
      <c r="I328" s="97"/>
      <c r="J328" s="99" t="s">
        <v>420</v>
      </c>
      <c r="K328" s="97"/>
      <c r="L328" s="101" t="s">
        <v>1223</v>
      </c>
    </row>
    <row r="329" spans="1:12" ht="12.75" customHeight="1">
      <c r="A329" s="104" t="s">
        <v>579</v>
      </c>
      <c r="B329" s="103" t="s">
        <v>288</v>
      </c>
      <c r="C329" s="102">
        <v>40212.472999999998</v>
      </c>
      <c r="D329" s="99" t="s">
        <v>465</v>
      </c>
      <c r="E329" s="99" t="e">
        <v>#N/A</v>
      </c>
      <c r="F329" s="99" t="s">
        <v>577</v>
      </c>
      <c r="G329" s="98">
        <v>-2.5</v>
      </c>
      <c r="H329" s="98" t="s">
        <v>576</v>
      </c>
      <c r="I329" s="97"/>
      <c r="J329" s="99" t="s">
        <v>578</v>
      </c>
      <c r="K329" s="97"/>
      <c r="L329" s="101" t="s">
        <v>551</v>
      </c>
    </row>
    <row r="330" spans="1:12" ht="12.75" customHeight="1">
      <c r="A330" s="104" t="s">
        <v>579</v>
      </c>
      <c r="B330" s="103" t="s">
        <v>292</v>
      </c>
      <c r="C330" s="102">
        <v>40213.326999999997</v>
      </c>
      <c r="D330" s="99" t="s">
        <v>465</v>
      </c>
      <c r="E330" s="99" t="e">
        <v>#N/A</v>
      </c>
      <c r="F330" s="99" t="s">
        <v>580</v>
      </c>
      <c r="G330" s="98">
        <v>0</v>
      </c>
      <c r="H330" s="98" t="s">
        <v>566</v>
      </c>
      <c r="I330" s="97"/>
      <c r="J330" s="99" t="s">
        <v>578</v>
      </c>
      <c r="K330" s="97"/>
      <c r="L330" s="101" t="s">
        <v>551</v>
      </c>
    </row>
    <row r="331" spans="1:12" ht="12.75" customHeight="1">
      <c r="A331" s="104" t="s">
        <v>579</v>
      </c>
      <c r="B331" s="103" t="s">
        <v>288</v>
      </c>
      <c r="C331" s="102">
        <v>40229.201999999997</v>
      </c>
      <c r="D331" s="99" t="s">
        <v>465</v>
      </c>
      <c r="E331" s="99" t="e">
        <v>#N/A</v>
      </c>
      <c r="F331" s="99" t="s">
        <v>581</v>
      </c>
      <c r="G331" s="98">
        <v>46.5</v>
      </c>
      <c r="H331" s="98" t="s">
        <v>562</v>
      </c>
      <c r="I331" s="97"/>
      <c r="J331" s="99" t="s">
        <v>578</v>
      </c>
      <c r="K331" s="97"/>
      <c r="L331" s="101" t="s">
        <v>551</v>
      </c>
    </row>
    <row r="332" spans="1:12" ht="12.75" customHeight="1">
      <c r="A332" s="104" t="s">
        <v>579</v>
      </c>
      <c r="B332" s="103" t="s">
        <v>292</v>
      </c>
      <c r="C332" s="102">
        <v>40504.495000000003</v>
      </c>
      <c r="D332" s="99" t="s">
        <v>465</v>
      </c>
      <c r="E332" s="99" t="e">
        <v>#N/A</v>
      </c>
      <c r="F332" s="99" t="s">
        <v>582</v>
      </c>
      <c r="G332" s="98">
        <v>853</v>
      </c>
      <c r="H332" s="98" t="s">
        <v>560</v>
      </c>
      <c r="I332" s="97"/>
      <c r="J332" s="99" t="s">
        <v>578</v>
      </c>
      <c r="K332" s="97"/>
      <c r="L332" s="101" t="s">
        <v>551</v>
      </c>
    </row>
    <row r="333" spans="1:12" ht="12.75" customHeight="1">
      <c r="A333" s="104" t="s">
        <v>579</v>
      </c>
      <c r="B333" s="103" t="s">
        <v>288</v>
      </c>
      <c r="C333" s="102">
        <v>40508.421999999999</v>
      </c>
      <c r="D333" s="99" t="s">
        <v>465</v>
      </c>
      <c r="E333" s="99" t="e">
        <v>#N/A</v>
      </c>
      <c r="F333" s="99" t="s">
        <v>583</v>
      </c>
      <c r="G333" s="98">
        <v>864.5</v>
      </c>
      <c r="H333" s="98" t="s">
        <v>576</v>
      </c>
      <c r="I333" s="97"/>
      <c r="J333" s="99" t="s">
        <v>578</v>
      </c>
      <c r="K333" s="97"/>
      <c r="L333" s="101" t="s">
        <v>551</v>
      </c>
    </row>
    <row r="334" spans="1:12" ht="12.75" customHeight="1">
      <c r="A334" s="104" t="s">
        <v>579</v>
      </c>
      <c r="B334" s="103" t="s">
        <v>288</v>
      </c>
      <c r="C334" s="102">
        <v>40509.446000000004</v>
      </c>
      <c r="D334" s="99" t="s">
        <v>465</v>
      </c>
      <c r="E334" s="99" t="e">
        <v>#N/A</v>
      </c>
      <c r="F334" s="99" t="s">
        <v>584</v>
      </c>
      <c r="G334" s="98">
        <v>867.5</v>
      </c>
      <c r="H334" s="98" t="s">
        <v>576</v>
      </c>
      <c r="I334" s="97"/>
      <c r="J334" s="99" t="s">
        <v>578</v>
      </c>
      <c r="K334" s="97"/>
      <c r="L334" s="101" t="s">
        <v>551</v>
      </c>
    </row>
    <row r="335" spans="1:12" ht="12.75" customHeight="1">
      <c r="A335" s="104" t="s">
        <v>579</v>
      </c>
      <c r="B335" s="103" t="s">
        <v>288</v>
      </c>
      <c r="C335" s="102">
        <v>40510.47</v>
      </c>
      <c r="D335" s="99" t="s">
        <v>465</v>
      </c>
      <c r="E335" s="99" t="e">
        <v>#N/A</v>
      </c>
      <c r="F335" s="99" t="s">
        <v>585</v>
      </c>
      <c r="G335" s="98">
        <v>870.5</v>
      </c>
      <c r="H335" s="98" t="s">
        <v>576</v>
      </c>
      <c r="I335" s="97"/>
      <c r="J335" s="99" t="s">
        <v>578</v>
      </c>
      <c r="K335" s="97"/>
      <c r="L335" s="101" t="s">
        <v>551</v>
      </c>
    </row>
    <row r="336" spans="1:12" ht="12.75" customHeight="1">
      <c r="A336" s="104" t="s">
        <v>579</v>
      </c>
      <c r="B336" s="103" t="s">
        <v>288</v>
      </c>
      <c r="C336" s="102">
        <v>40511.495000000003</v>
      </c>
      <c r="D336" s="99" t="s">
        <v>465</v>
      </c>
      <c r="E336" s="99" t="e">
        <v>#N/A</v>
      </c>
      <c r="F336" s="99" t="s">
        <v>586</v>
      </c>
      <c r="G336" s="98">
        <v>873.5</v>
      </c>
      <c r="H336" s="98" t="s">
        <v>566</v>
      </c>
      <c r="I336" s="97"/>
      <c r="J336" s="99" t="s">
        <v>578</v>
      </c>
      <c r="K336" s="97"/>
      <c r="L336" s="101" t="s">
        <v>551</v>
      </c>
    </row>
    <row r="337" spans="1:12" ht="12.75" customHeight="1">
      <c r="A337" s="104" t="s">
        <v>579</v>
      </c>
      <c r="B337" s="103" t="s">
        <v>288</v>
      </c>
      <c r="C337" s="102">
        <v>40512.517</v>
      </c>
      <c r="D337" s="99" t="s">
        <v>465</v>
      </c>
      <c r="E337" s="99" t="e">
        <v>#N/A</v>
      </c>
      <c r="F337" s="99" t="s">
        <v>587</v>
      </c>
      <c r="G337" s="98">
        <v>876.5</v>
      </c>
      <c r="H337" s="98" t="s">
        <v>588</v>
      </c>
      <c r="I337" s="97"/>
      <c r="J337" s="99" t="s">
        <v>578</v>
      </c>
      <c r="K337" s="97"/>
      <c r="L337" s="101" t="s">
        <v>551</v>
      </c>
    </row>
    <row r="338" spans="1:12" ht="12.75" customHeight="1">
      <c r="A338" s="104" t="s">
        <v>826</v>
      </c>
      <c r="B338" s="103" t="s">
        <v>288</v>
      </c>
      <c r="C338" s="102">
        <v>51911.3128</v>
      </c>
      <c r="D338" s="99" t="s">
        <v>465</v>
      </c>
      <c r="E338" s="99" t="e">
        <v>#N/A</v>
      </c>
      <c r="F338" s="99" t="s">
        <v>836</v>
      </c>
      <c r="G338" s="98" t="s">
        <v>834</v>
      </c>
      <c r="H338" s="98" t="s">
        <v>829</v>
      </c>
      <c r="I338" s="97"/>
      <c r="J338" s="99" t="s">
        <v>277</v>
      </c>
      <c r="K338" s="97"/>
      <c r="L338" s="101" t="s">
        <v>827</v>
      </c>
    </row>
    <row r="339" spans="1:12" ht="12.75" customHeight="1">
      <c r="A339" s="104" t="s">
        <v>862</v>
      </c>
      <c r="B339" s="103" t="s">
        <v>288</v>
      </c>
      <c r="C339" s="102">
        <v>52185.581700000002</v>
      </c>
      <c r="D339" s="99" t="s">
        <v>465</v>
      </c>
      <c r="E339" s="99" t="e">
        <v>#N/A</v>
      </c>
      <c r="F339" s="99" t="s">
        <v>859</v>
      </c>
      <c r="G339" s="98" t="s">
        <v>860</v>
      </c>
      <c r="H339" s="98" t="s">
        <v>861</v>
      </c>
      <c r="I339" s="97"/>
      <c r="J339" s="99" t="s">
        <v>578</v>
      </c>
      <c r="K339" s="97"/>
      <c r="L339" s="101" t="s">
        <v>863</v>
      </c>
    </row>
    <row r="340" spans="1:12" ht="12.75" customHeight="1">
      <c r="A340" s="104" t="s">
        <v>933</v>
      </c>
      <c r="B340" s="103" t="s">
        <v>292</v>
      </c>
      <c r="C340" s="102">
        <v>52647.941899999998</v>
      </c>
      <c r="D340" s="99" t="s">
        <v>465</v>
      </c>
      <c r="E340" s="99" t="e">
        <v>#N/A</v>
      </c>
      <c r="F340" s="99" t="s">
        <v>931</v>
      </c>
      <c r="G340" s="98">
        <v>36428</v>
      </c>
      <c r="H340" s="98" t="s">
        <v>932</v>
      </c>
      <c r="I340" s="97"/>
      <c r="J340" s="99" t="s">
        <v>578</v>
      </c>
      <c r="K340" s="97"/>
      <c r="L340" s="101" t="s">
        <v>934</v>
      </c>
    </row>
    <row r="341" spans="1:12" ht="12.75" customHeight="1">
      <c r="A341" s="104" t="s">
        <v>933</v>
      </c>
      <c r="B341" s="103" t="s">
        <v>288</v>
      </c>
      <c r="C341" s="102">
        <v>52648.113100000002</v>
      </c>
      <c r="D341" s="99" t="s">
        <v>465</v>
      </c>
      <c r="E341" s="99" t="e">
        <v>#N/A</v>
      </c>
      <c r="F341" s="99" t="s">
        <v>935</v>
      </c>
      <c r="G341" s="98">
        <v>36428.5</v>
      </c>
      <c r="H341" s="98" t="s">
        <v>936</v>
      </c>
      <c r="I341" s="97"/>
      <c r="J341" s="99" t="s">
        <v>578</v>
      </c>
      <c r="K341" s="97"/>
      <c r="L341" s="101" t="s">
        <v>934</v>
      </c>
    </row>
    <row r="342" spans="1:12" ht="12.75" customHeight="1">
      <c r="A342" s="104" t="s">
        <v>599</v>
      </c>
      <c r="B342" s="103" t="s">
        <v>288</v>
      </c>
      <c r="C342" s="102">
        <v>50320.811999999998</v>
      </c>
      <c r="D342" s="99" t="s">
        <v>503</v>
      </c>
      <c r="E342" s="99" t="e">
        <v>#N/A</v>
      </c>
      <c r="F342" s="99" t="s">
        <v>786</v>
      </c>
      <c r="G342" s="98">
        <v>29610.5</v>
      </c>
      <c r="H342" s="98" t="s">
        <v>539</v>
      </c>
      <c r="I342" s="97"/>
      <c r="J342" s="99"/>
      <c r="K342" s="97"/>
      <c r="L342" s="100" t="s">
        <v>787</v>
      </c>
    </row>
    <row r="343" spans="1:12" ht="12.75" customHeight="1">
      <c r="A343" s="104" t="s">
        <v>599</v>
      </c>
      <c r="B343" s="103" t="s">
        <v>288</v>
      </c>
      <c r="C343" s="102">
        <v>50376.788999999997</v>
      </c>
      <c r="D343" s="99" t="s">
        <v>503</v>
      </c>
      <c r="E343" s="99" t="e">
        <v>#N/A</v>
      </c>
      <c r="F343" s="99" t="s">
        <v>788</v>
      </c>
      <c r="G343" s="98">
        <v>29774.5</v>
      </c>
      <c r="H343" s="98" t="s">
        <v>734</v>
      </c>
      <c r="I343" s="97"/>
      <c r="J343" s="99"/>
      <c r="K343" s="97"/>
      <c r="L343" s="100" t="s">
        <v>787</v>
      </c>
    </row>
    <row r="344" spans="1:12" ht="12.75" customHeight="1">
      <c r="A344" s="104" t="s">
        <v>599</v>
      </c>
      <c r="B344" s="103" t="s">
        <v>292</v>
      </c>
      <c r="C344" s="102">
        <v>50474.584999999999</v>
      </c>
      <c r="D344" s="99" t="s">
        <v>503</v>
      </c>
      <c r="E344" s="99" t="e">
        <v>#N/A</v>
      </c>
      <c r="F344" s="99" t="s">
        <v>793</v>
      </c>
      <c r="G344" s="98">
        <v>30061</v>
      </c>
      <c r="H344" s="98" t="s">
        <v>537</v>
      </c>
      <c r="I344" s="97"/>
      <c r="J344" s="99"/>
      <c r="K344" s="97"/>
      <c r="L344" s="100" t="s">
        <v>787</v>
      </c>
    </row>
    <row r="345" spans="1:12" ht="12.75" customHeight="1">
      <c r="A345" s="104" t="s">
        <v>599</v>
      </c>
      <c r="B345" s="103" t="s">
        <v>292</v>
      </c>
      <c r="C345" s="102">
        <v>50488.586000000003</v>
      </c>
      <c r="D345" s="99" t="s">
        <v>503</v>
      </c>
      <c r="E345" s="99" t="e">
        <v>#N/A</v>
      </c>
      <c r="F345" s="99" t="s">
        <v>794</v>
      </c>
      <c r="G345" s="98">
        <v>30102</v>
      </c>
      <c r="H345" s="98" t="s">
        <v>525</v>
      </c>
      <c r="I345" s="97"/>
      <c r="J345" s="99"/>
      <c r="K345" s="97"/>
      <c r="L345" s="100" t="s">
        <v>787</v>
      </c>
    </row>
    <row r="346" spans="1:12" ht="12.75" customHeight="1">
      <c r="A346" s="104" t="s">
        <v>599</v>
      </c>
      <c r="B346" s="103" t="s">
        <v>292</v>
      </c>
      <c r="C346" s="102">
        <v>50503.610999999997</v>
      </c>
      <c r="D346" s="99" t="s">
        <v>503</v>
      </c>
      <c r="E346" s="99" t="e">
        <v>#N/A</v>
      </c>
      <c r="F346" s="99" t="s">
        <v>795</v>
      </c>
      <c r="G346" s="98">
        <v>30146</v>
      </c>
      <c r="H346" s="98" t="s">
        <v>553</v>
      </c>
      <c r="I346" s="97"/>
      <c r="J346" s="99"/>
      <c r="K346" s="97"/>
      <c r="L346" s="100" t="s">
        <v>787</v>
      </c>
    </row>
    <row r="347" spans="1:12" ht="12.75" customHeight="1">
      <c r="A347" s="104" t="s">
        <v>599</v>
      </c>
      <c r="B347" s="103" t="s">
        <v>292</v>
      </c>
      <c r="C347" s="102">
        <v>50517.601000000002</v>
      </c>
      <c r="D347" s="99" t="s">
        <v>503</v>
      </c>
      <c r="E347" s="99" t="e">
        <v>#N/A</v>
      </c>
      <c r="F347" s="99" t="s">
        <v>796</v>
      </c>
      <c r="G347" s="98">
        <v>30187</v>
      </c>
      <c r="H347" s="98" t="s">
        <v>525</v>
      </c>
      <c r="I347" s="97"/>
      <c r="J347" s="99"/>
      <c r="K347" s="97"/>
      <c r="L347" s="100" t="s">
        <v>787</v>
      </c>
    </row>
    <row r="348" spans="1:12" ht="12.75" customHeight="1">
      <c r="A348" s="104" t="s">
        <v>599</v>
      </c>
      <c r="B348" s="103" t="s">
        <v>288</v>
      </c>
      <c r="C348" s="102">
        <v>50779.584000000003</v>
      </c>
      <c r="D348" s="99" t="s">
        <v>503</v>
      </c>
      <c r="E348" s="99" t="e">
        <v>#N/A</v>
      </c>
      <c r="F348" s="99" t="s">
        <v>797</v>
      </c>
      <c r="G348" s="98">
        <v>30954.5</v>
      </c>
      <c r="H348" s="98" t="s">
        <v>745</v>
      </c>
      <c r="I348" s="97"/>
      <c r="J348" s="99"/>
      <c r="K348" s="97"/>
      <c r="L348" s="100" t="s">
        <v>787</v>
      </c>
    </row>
    <row r="349" spans="1:12" ht="12.75" customHeight="1">
      <c r="A349" s="104" t="s">
        <v>599</v>
      </c>
      <c r="B349" s="103" t="s">
        <v>292</v>
      </c>
      <c r="C349" s="102">
        <v>51141.580999999998</v>
      </c>
      <c r="D349" s="99" t="s">
        <v>503</v>
      </c>
      <c r="E349" s="99" t="e">
        <v>#N/A</v>
      </c>
      <c r="F349" s="99" t="s">
        <v>798</v>
      </c>
      <c r="G349" s="98">
        <v>32015</v>
      </c>
      <c r="H349" s="98" t="s">
        <v>734</v>
      </c>
      <c r="I349" s="97"/>
      <c r="J349" s="99"/>
      <c r="K349" s="97"/>
      <c r="L349" s="100" t="s">
        <v>787</v>
      </c>
    </row>
    <row r="350" spans="1:12" ht="12.75" customHeight="1">
      <c r="A350" s="104" t="s">
        <v>599</v>
      </c>
      <c r="B350" s="103" t="s">
        <v>288</v>
      </c>
      <c r="C350" s="102">
        <v>51144.830999999998</v>
      </c>
      <c r="D350" s="99" t="s">
        <v>503</v>
      </c>
      <c r="E350" s="99" t="e">
        <v>#N/A</v>
      </c>
      <c r="F350" s="99" t="s">
        <v>799</v>
      </c>
      <c r="G350" s="98">
        <v>32024.5</v>
      </c>
      <c r="H350" s="98" t="s">
        <v>743</v>
      </c>
      <c r="I350" s="97"/>
      <c r="J350" s="99"/>
      <c r="K350" s="97"/>
      <c r="L350" s="100" t="s">
        <v>787</v>
      </c>
    </row>
    <row r="351" spans="1:12" ht="12.75" customHeight="1">
      <c r="A351" s="104" t="s">
        <v>599</v>
      </c>
      <c r="B351" s="103" t="s">
        <v>292</v>
      </c>
      <c r="C351" s="102">
        <v>51156.595999999998</v>
      </c>
      <c r="D351" s="99" t="s">
        <v>503</v>
      </c>
      <c r="E351" s="99" t="e">
        <v>#N/A</v>
      </c>
      <c r="F351" s="99" t="s">
        <v>800</v>
      </c>
      <c r="G351" s="98">
        <v>32059</v>
      </c>
      <c r="H351" s="98" t="s">
        <v>801</v>
      </c>
      <c r="I351" s="97"/>
      <c r="J351" s="99"/>
      <c r="K351" s="97"/>
      <c r="L351" s="100" t="s">
        <v>787</v>
      </c>
    </row>
    <row r="352" spans="1:12" ht="12.75" customHeight="1">
      <c r="A352" s="104" t="s">
        <v>599</v>
      </c>
      <c r="B352" s="103" t="s">
        <v>288</v>
      </c>
      <c r="C352" s="102">
        <v>51189.542999999998</v>
      </c>
      <c r="D352" s="99" t="s">
        <v>503</v>
      </c>
      <c r="E352" s="99" t="e">
        <v>#N/A</v>
      </c>
      <c r="F352" s="99" t="s">
        <v>802</v>
      </c>
      <c r="G352" s="98">
        <v>32155.5</v>
      </c>
      <c r="H352" s="98" t="s">
        <v>745</v>
      </c>
      <c r="I352" s="97"/>
      <c r="J352" s="99"/>
      <c r="K352" s="97"/>
      <c r="L352" s="100" t="s">
        <v>787</v>
      </c>
    </row>
    <row r="353" spans="1:12" ht="12.75" customHeight="1">
      <c r="A353" s="104" t="s">
        <v>599</v>
      </c>
      <c r="B353" s="103" t="s">
        <v>288</v>
      </c>
      <c r="C353" s="102">
        <v>51223.673999999999</v>
      </c>
      <c r="D353" s="99" t="s">
        <v>503</v>
      </c>
      <c r="E353" s="99" t="e">
        <v>#N/A</v>
      </c>
      <c r="F353" s="99" t="s">
        <v>803</v>
      </c>
      <c r="G353" s="98">
        <v>32255.5</v>
      </c>
      <c r="H353" s="98" t="s">
        <v>537</v>
      </c>
      <c r="I353" s="97"/>
      <c r="J353" s="99"/>
      <c r="K353" s="97"/>
      <c r="L353" s="100" t="s">
        <v>787</v>
      </c>
    </row>
    <row r="354" spans="1:12" ht="12.75" customHeight="1">
      <c r="A354" s="104" t="s">
        <v>599</v>
      </c>
      <c r="B354" s="103" t="s">
        <v>292</v>
      </c>
      <c r="C354" s="102">
        <v>51256.616999999998</v>
      </c>
      <c r="D354" s="99" t="s">
        <v>503</v>
      </c>
      <c r="E354" s="99" t="e">
        <v>#N/A</v>
      </c>
      <c r="F354" s="99" t="s">
        <v>804</v>
      </c>
      <c r="G354" s="98">
        <v>32352</v>
      </c>
      <c r="H354" s="98" t="s">
        <v>568</v>
      </c>
      <c r="I354" s="97"/>
      <c r="J354" s="99"/>
      <c r="K354" s="97"/>
      <c r="L354" s="100" t="s">
        <v>787</v>
      </c>
    </row>
    <row r="355" spans="1:12" ht="12.75" customHeight="1">
      <c r="A355" s="104" t="s">
        <v>599</v>
      </c>
      <c r="B355" s="103" t="s">
        <v>288</v>
      </c>
      <c r="C355" s="102">
        <v>51488.904999999999</v>
      </c>
      <c r="D355" s="99" t="s">
        <v>503</v>
      </c>
      <c r="E355" s="99" t="e">
        <v>#N/A</v>
      </c>
      <c r="F355" s="99" t="s">
        <v>805</v>
      </c>
      <c r="G355" s="98">
        <v>33032.5</v>
      </c>
      <c r="H355" s="98" t="s">
        <v>568</v>
      </c>
      <c r="I355" s="97"/>
      <c r="J355" s="99"/>
      <c r="K355" s="97"/>
      <c r="L355" s="100" t="s">
        <v>787</v>
      </c>
    </row>
    <row r="356" spans="1:12" ht="12.75" customHeight="1">
      <c r="A356" s="104" t="s">
        <v>599</v>
      </c>
      <c r="B356" s="103" t="s">
        <v>292</v>
      </c>
      <c r="C356" s="102">
        <v>51538.563000000002</v>
      </c>
      <c r="D356" s="99" t="s">
        <v>503</v>
      </c>
      <c r="E356" s="99" t="e">
        <v>#N/A</v>
      </c>
      <c r="F356" s="99" t="s">
        <v>811</v>
      </c>
      <c r="G356" s="98">
        <v>33178</v>
      </c>
      <c r="H356" s="98" t="s">
        <v>640</v>
      </c>
      <c r="I356" s="97"/>
      <c r="J356" s="99"/>
      <c r="K356" s="97"/>
      <c r="L356" s="100" t="s">
        <v>787</v>
      </c>
    </row>
    <row r="357" spans="1:12" ht="12.75" customHeight="1">
      <c r="A357" s="104" t="s">
        <v>599</v>
      </c>
      <c r="B357" s="103" t="s">
        <v>292</v>
      </c>
      <c r="C357" s="102">
        <v>51544.701000000001</v>
      </c>
      <c r="D357" s="99" t="s">
        <v>503</v>
      </c>
      <c r="E357" s="99" t="e">
        <v>#N/A</v>
      </c>
      <c r="F357" s="99" t="s">
        <v>812</v>
      </c>
      <c r="G357" s="98">
        <v>33196</v>
      </c>
      <c r="H357" s="98" t="s">
        <v>813</v>
      </c>
      <c r="I357" s="97"/>
      <c r="J357" s="99"/>
      <c r="K357" s="97"/>
      <c r="L357" s="100" t="s">
        <v>787</v>
      </c>
    </row>
    <row r="358" spans="1:12" ht="12.75" customHeight="1">
      <c r="A358" s="104" t="s">
        <v>599</v>
      </c>
      <c r="B358" s="103" t="s">
        <v>292</v>
      </c>
      <c r="C358" s="102">
        <v>51567.576000000001</v>
      </c>
      <c r="D358" s="99" t="s">
        <v>503</v>
      </c>
      <c r="E358" s="99" t="e">
        <v>#N/A</v>
      </c>
      <c r="F358" s="99" t="s">
        <v>814</v>
      </c>
      <c r="G358" s="98">
        <v>33263</v>
      </c>
      <c r="H358" s="98" t="s">
        <v>815</v>
      </c>
      <c r="I358" s="97"/>
      <c r="J358" s="99"/>
      <c r="K358" s="97"/>
      <c r="L358" s="100" t="s">
        <v>787</v>
      </c>
    </row>
    <row r="359" spans="1:12" ht="12.75" customHeight="1">
      <c r="A359" s="104" t="s">
        <v>599</v>
      </c>
      <c r="B359" s="103" t="s">
        <v>288</v>
      </c>
      <c r="C359" s="102">
        <v>51576.63</v>
      </c>
      <c r="D359" s="99" t="s">
        <v>503</v>
      </c>
      <c r="E359" s="99" t="e">
        <v>#N/A</v>
      </c>
      <c r="F359" s="99" t="s">
        <v>816</v>
      </c>
      <c r="G359" s="98">
        <v>33289.5</v>
      </c>
      <c r="H359" s="98" t="s">
        <v>762</v>
      </c>
      <c r="I359" s="97"/>
      <c r="J359" s="99"/>
      <c r="K359" s="97"/>
      <c r="L359" s="100" t="s">
        <v>787</v>
      </c>
    </row>
    <row r="360" spans="1:12" ht="12.75" customHeight="1">
      <c r="A360" s="104" t="s">
        <v>599</v>
      </c>
      <c r="B360" s="103" t="s">
        <v>288</v>
      </c>
      <c r="C360" s="102">
        <v>51579.707000000002</v>
      </c>
      <c r="D360" s="99" t="s">
        <v>503</v>
      </c>
      <c r="E360" s="99" t="e">
        <v>#N/A</v>
      </c>
      <c r="F360" s="99" t="s">
        <v>817</v>
      </c>
      <c r="G360" s="98">
        <v>33298.5</v>
      </c>
      <c r="H360" s="98" t="s">
        <v>740</v>
      </c>
      <c r="I360" s="97"/>
      <c r="J360" s="99"/>
      <c r="K360" s="97"/>
      <c r="L360" s="100" t="s">
        <v>787</v>
      </c>
    </row>
    <row r="361" spans="1:12" ht="12.75" customHeight="1">
      <c r="A361" s="104" t="s">
        <v>599</v>
      </c>
      <c r="B361" s="103" t="s">
        <v>288</v>
      </c>
      <c r="C361" s="102">
        <v>51873.605000000003</v>
      </c>
      <c r="D361" s="99" t="s">
        <v>503</v>
      </c>
      <c r="E361" s="99" t="e">
        <v>#N/A</v>
      </c>
      <c r="F361" s="99" t="s">
        <v>822</v>
      </c>
      <c r="G361" s="98">
        <v>34159.5</v>
      </c>
      <c r="H361" s="98" t="s">
        <v>745</v>
      </c>
      <c r="I361" s="97"/>
      <c r="J361" s="99"/>
      <c r="K361" s="97"/>
      <c r="L361" s="100" t="s">
        <v>823</v>
      </c>
    </row>
    <row r="362" spans="1:12" ht="12.75" customHeight="1">
      <c r="A362" s="104" t="s">
        <v>599</v>
      </c>
      <c r="B362" s="103" t="s">
        <v>288</v>
      </c>
      <c r="C362" s="102">
        <v>51930.595000000001</v>
      </c>
      <c r="D362" s="99" t="s">
        <v>503</v>
      </c>
      <c r="E362" s="99" t="e">
        <v>#N/A</v>
      </c>
      <c r="F362" s="99" t="s">
        <v>842</v>
      </c>
      <c r="G362" s="98" t="s">
        <v>843</v>
      </c>
      <c r="H362" s="98" t="s">
        <v>544</v>
      </c>
      <c r="I362" s="97"/>
      <c r="J362" s="99"/>
      <c r="K362" s="97"/>
      <c r="L362" s="100" t="s">
        <v>823</v>
      </c>
    </row>
    <row r="363" spans="1:12" ht="12.75" customHeight="1">
      <c r="A363" s="104" t="s">
        <v>599</v>
      </c>
      <c r="B363" s="103" t="s">
        <v>288</v>
      </c>
      <c r="C363" s="102">
        <v>51937.603000000003</v>
      </c>
      <c r="D363" s="99" t="s">
        <v>503</v>
      </c>
      <c r="E363" s="99" t="e">
        <v>#N/A</v>
      </c>
      <c r="F363" s="99" t="s">
        <v>844</v>
      </c>
      <c r="G363" s="98" t="s">
        <v>845</v>
      </c>
      <c r="H363" s="98" t="s">
        <v>846</v>
      </c>
      <c r="I363" s="97"/>
      <c r="J363" s="99"/>
      <c r="K363" s="97"/>
      <c r="L363" s="100" t="s">
        <v>823</v>
      </c>
    </row>
    <row r="364" spans="1:12" ht="12.75" customHeight="1">
      <c r="A364" s="104" t="s">
        <v>599</v>
      </c>
      <c r="B364" s="103" t="s">
        <v>288</v>
      </c>
      <c r="C364" s="102">
        <v>51951.597000000002</v>
      </c>
      <c r="D364" s="99" t="s">
        <v>503</v>
      </c>
      <c r="E364" s="99" t="e">
        <v>#N/A</v>
      </c>
      <c r="F364" s="99" t="s">
        <v>850</v>
      </c>
      <c r="G364" s="98" t="s">
        <v>851</v>
      </c>
      <c r="H364" s="98" t="s">
        <v>801</v>
      </c>
      <c r="I364" s="97"/>
      <c r="J364" s="99"/>
      <c r="K364" s="97"/>
      <c r="L364" s="100" t="s">
        <v>823</v>
      </c>
    </row>
    <row r="365" spans="1:12" ht="12.75" customHeight="1">
      <c r="A365" s="104" t="s">
        <v>599</v>
      </c>
      <c r="B365" s="103" t="s">
        <v>288</v>
      </c>
      <c r="C365" s="102">
        <v>51957.58</v>
      </c>
      <c r="D365" s="99" t="s">
        <v>503</v>
      </c>
      <c r="E365" s="99" t="e">
        <v>#N/A</v>
      </c>
      <c r="F365" s="99" t="s">
        <v>852</v>
      </c>
      <c r="G365" s="98" t="s">
        <v>853</v>
      </c>
      <c r="H365" s="98" t="s">
        <v>740</v>
      </c>
      <c r="I365" s="97"/>
      <c r="J365" s="99"/>
      <c r="K365" s="97"/>
      <c r="L365" s="100" t="s">
        <v>823</v>
      </c>
    </row>
    <row r="366" spans="1:12" ht="12.75" customHeight="1">
      <c r="A366" s="104" t="s">
        <v>599</v>
      </c>
      <c r="B366" s="103" t="s">
        <v>288</v>
      </c>
      <c r="C366" s="102">
        <v>51958.601000000002</v>
      </c>
      <c r="D366" s="99" t="s">
        <v>503</v>
      </c>
      <c r="E366" s="99" t="e">
        <v>#N/A</v>
      </c>
      <c r="F366" s="99" t="s">
        <v>854</v>
      </c>
      <c r="G366" s="98" t="s">
        <v>855</v>
      </c>
      <c r="H366" s="98" t="s">
        <v>745</v>
      </c>
      <c r="I366" s="97"/>
      <c r="J366" s="99"/>
      <c r="K366" s="97"/>
      <c r="L366" s="100" t="s">
        <v>823</v>
      </c>
    </row>
    <row r="367" spans="1:12" ht="12.75" customHeight="1">
      <c r="A367" s="104" t="s">
        <v>599</v>
      </c>
      <c r="B367" s="103" t="s">
        <v>288</v>
      </c>
      <c r="C367" s="102">
        <v>51987.599000000002</v>
      </c>
      <c r="D367" s="99" t="s">
        <v>503</v>
      </c>
      <c r="E367" s="99" t="e">
        <v>#N/A</v>
      </c>
      <c r="F367" s="99" t="s">
        <v>856</v>
      </c>
      <c r="G367" s="98" t="s">
        <v>857</v>
      </c>
      <c r="H367" s="98" t="s">
        <v>858</v>
      </c>
      <c r="I367" s="97"/>
      <c r="J367" s="99"/>
      <c r="K367" s="97"/>
      <c r="L367" s="100" t="s">
        <v>823</v>
      </c>
    </row>
    <row r="368" spans="1:12" ht="12.75" customHeight="1">
      <c r="A368" s="104" t="s">
        <v>599</v>
      </c>
      <c r="B368" s="103" t="s">
        <v>292</v>
      </c>
      <c r="C368" s="102">
        <v>52235.601999999999</v>
      </c>
      <c r="D368" s="99" t="s">
        <v>503</v>
      </c>
      <c r="E368" s="99" t="e">
        <v>#N/A</v>
      </c>
      <c r="F368" s="99" t="s">
        <v>882</v>
      </c>
      <c r="G368" s="98">
        <v>35220</v>
      </c>
      <c r="H368" s="98" t="s">
        <v>734</v>
      </c>
      <c r="I368" s="97"/>
      <c r="J368" s="99"/>
      <c r="K368" s="97"/>
      <c r="L368" s="100" t="s">
        <v>823</v>
      </c>
    </row>
    <row r="369" spans="1:12" ht="12.75" customHeight="1">
      <c r="A369" s="104" t="s">
        <v>599</v>
      </c>
      <c r="B369" s="103" t="s">
        <v>292</v>
      </c>
      <c r="C369" s="102">
        <v>52252.66</v>
      </c>
      <c r="D369" s="99" t="s">
        <v>503</v>
      </c>
      <c r="E369" s="99" t="e">
        <v>#N/A</v>
      </c>
      <c r="F369" s="99" t="s">
        <v>885</v>
      </c>
      <c r="G369" s="98">
        <v>35270</v>
      </c>
      <c r="H369" s="98" t="s">
        <v>541</v>
      </c>
      <c r="I369" s="97"/>
      <c r="J369" s="99"/>
      <c r="K369" s="97"/>
      <c r="L369" s="100" t="s">
        <v>823</v>
      </c>
    </row>
    <row r="370" spans="1:12" ht="12.75" customHeight="1">
      <c r="A370" s="104" t="s">
        <v>599</v>
      </c>
      <c r="B370" s="103" t="s">
        <v>292</v>
      </c>
      <c r="C370" s="102">
        <v>52263.591</v>
      </c>
      <c r="D370" s="99" t="s">
        <v>503</v>
      </c>
      <c r="E370" s="99" t="e">
        <v>#N/A</v>
      </c>
      <c r="F370" s="99" t="s">
        <v>888</v>
      </c>
      <c r="G370" s="98">
        <v>35302</v>
      </c>
      <c r="H370" s="98" t="s">
        <v>846</v>
      </c>
      <c r="I370" s="97"/>
      <c r="J370" s="99"/>
      <c r="K370" s="97"/>
      <c r="L370" s="100" t="s">
        <v>823</v>
      </c>
    </row>
    <row r="371" spans="1:12" ht="12.75" customHeight="1">
      <c r="A371" s="104" t="s">
        <v>599</v>
      </c>
      <c r="B371" s="103" t="s">
        <v>292</v>
      </c>
      <c r="C371" s="102">
        <v>52307.620999999999</v>
      </c>
      <c r="D371" s="99" t="s">
        <v>503</v>
      </c>
      <c r="E371" s="99" t="e">
        <v>#N/A</v>
      </c>
      <c r="F371" s="99" t="s">
        <v>894</v>
      </c>
      <c r="G371" s="98">
        <v>35431</v>
      </c>
      <c r="H371" s="98" t="s">
        <v>640</v>
      </c>
      <c r="I371" s="97"/>
      <c r="J371" s="99"/>
      <c r="K371" s="97"/>
      <c r="L371" s="100" t="s">
        <v>823</v>
      </c>
    </row>
    <row r="372" spans="1:12" ht="12.75" customHeight="1">
      <c r="A372" s="104" t="s">
        <v>599</v>
      </c>
      <c r="B372" s="103" t="s">
        <v>288</v>
      </c>
      <c r="C372" s="102">
        <v>52311.548999999999</v>
      </c>
      <c r="D372" s="99" t="s">
        <v>503</v>
      </c>
      <c r="E372" s="99" t="e">
        <v>#N/A</v>
      </c>
      <c r="F372" s="99" t="s">
        <v>898</v>
      </c>
      <c r="G372" s="98">
        <v>35442.5</v>
      </c>
      <c r="H372" s="98" t="s">
        <v>801</v>
      </c>
      <c r="I372" s="97"/>
      <c r="J372" s="99"/>
      <c r="K372" s="97"/>
      <c r="L372" s="100" t="s">
        <v>823</v>
      </c>
    </row>
    <row r="373" spans="1:12" ht="12.75" customHeight="1">
      <c r="A373" s="104" t="s">
        <v>599</v>
      </c>
      <c r="B373" s="103" t="s">
        <v>292</v>
      </c>
      <c r="C373" s="102">
        <v>52319.576000000001</v>
      </c>
      <c r="D373" s="99" t="s">
        <v>503</v>
      </c>
      <c r="E373" s="99" t="e">
        <v>#N/A</v>
      </c>
      <c r="F373" s="99" t="s">
        <v>899</v>
      </c>
      <c r="G373" s="98">
        <v>35466</v>
      </c>
      <c r="H373" s="98" t="s">
        <v>568</v>
      </c>
      <c r="I373" s="97"/>
      <c r="J373" s="99"/>
      <c r="K373" s="97"/>
      <c r="L373" s="100" t="s">
        <v>823</v>
      </c>
    </row>
    <row r="374" spans="1:12" ht="12.75" customHeight="1">
      <c r="A374" s="104" t="s">
        <v>599</v>
      </c>
      <c r="B374" s="103" t="s">
        <v>292</v>
      </c>
      <c r="C374" s="102">
        <v>52558.857000000004</v>
      </c>
      <c r="D374" s="99" t="s">
        <v>503</v>
      </c>
      <c r="E374" s="99" t="e">
        <v>#N/A</v>
      </c>
      <c r="F374" s="99" t="s">
        <v>909</v>
      </c>
      <c r="G374" s="98">
        <v>36167</v>
      </c>
      <c r="H374" s="98" t="s">
        <v>846</v>
      </c>
      <c r="I374" s="97"/>
      <c r="J374" s="99"/>
      <c r="K374" s="97"/>
      <c r="L374" s="100" t="s">
        <v>897</v>
      </c>
    </row>
    <row r="375" spans="1:12" ht="12.75" customHeight="1">
      <c r="A375" s="104" t="s">
        <v>967</v>
      </c>
      <c r="B375" s="103" t="s">
        <v>292</v>
      </c>
      <c r="C375" s="102">
        <v>52991.684000000001</v>
      </c>
      <c r="D375" s="99" t="s">
        <v>503</v>
      </c>
      <c r="E375" s="99" t="e">
        <v>#N/A</v>
      </c>
      <c r="F375" s="99" t="s">
        <v>965</v>
      </c>
      <c r="G375" s="98">
        <v>37435</v>
      </c>
      <c r="H375" s="98" t="s">
        <v>966</v>
      </c>
      <c r="I375" s="97"/>
      <c r="J375" s="99"/>
      <c r="K375" s="97"/>
      <c r="L375" s="100" t="s">
        <v>897</v>
      </c>
    </row>
    <row r="376" spans="1:12" ht="12.75" customHeight="1">
      <c r="A376" s="104" t="s">
        <v>967</v>
      </c>
      <c r="B376" s="103" t="s">
        <v>292</v>
      </c>
      <c r="C376" s="102">
        <v>54097.652000000002</v>
      </c>
      <c r="D376" s="99" t="s">
        <v>503</v>
      </c>
      <c r="E376" s="99" t="e">
        <v>#N/A</v>
      </c>
      <c r="F376" s="99" t="s">
        <v>1029</v>
      </c>
      <c r="G376" s="98">
        <v>40675</v>
      </c>
      <c r="H376" s="98" t="s">
        <v>640</v>
      </c>
      <c r="I376" s="97"/>
      <c r="J376" s="99"/>
      <c r="K376" s="97"/>
      <c r="L376" s="100" t="s">
        <v>990</v>
      </c>
    </row>
    <row r="377" spans="1:12" ht="12.75" customHeight="1">
      <c r="A377" s="104" t="s">
        <v>967</v>
      </c>
      <c r="B377" s="103" t="s">
        <v>288</v>
      </c>
      <c r="C377" s="102">
        <v>55570.569000000003</v>
      </c>
      <c r="D377" s="99" t="s">
        <v>503</v>
      </c>
      <c r="E377" s="99" t="e">
        <v>#N/A</v>
      </c>
      <c r="F377" s="99" t="s">
        <v>1142</v>
      </c>
      <c r="G377" s="98" t="s">
        <v>1143</v>
      </c>
      <c r="H377" s="98" t="s">
        <v>529</v>
      </c>
      <c r="I377" s="97"/>
      <c r="J377" s="99"/>
      <c r="K377" s="97"/>
      <c r="L377" s="101" t="s">
        <v>1144</v>
      </c>
    </row>
    <row r="378" spans="1:12" ht="12.75" customHeight="1">
      <c r="A378" s="104" t="s">
        <v>967</v>
      </c>
      <c r="B378" s="103" t="s">
        <v>288</v>
      </c>
      <c r="C378" s="102">
        <v>55885.627</v>
      </c>
      <c r="D378" s="99" t="s">
        <v>503</v>
      </c>
      <c r="E378" s="99" t="e">
        <v>#N/A</v>
      </c>
      <c r="F378" s="99" t="s">
        <v>1162</v>
      </c>
      <c r="G378" s="98" t="s">
        <v>1163</v>
      </c>
      <c r="H378" s="98" t="s">
        <v>1164</v>
      </c>
      <c r="I378" s="97"/>
      <c r="J378" s="99"/>
      <c r="K378" s="97"/>
      <c r="L378" s="101" t="s">
        <v>1144</v>
      </c>
    </row>
    <row r="379" spans="1:12" ht="12.75" customHeight="1">
      <c r="A379" s="104" t="s">
        <v>967</v>
      </c>
      <c r="B379" s="103" t="s">
        <v>288</v>
      </c>
      <c r="C379" s="102">
        <v>56365.56</v>
      </c>
      <c r="D379" s="99" t="s">
        <v>503</v>
      </c>
      <c r="E379" s="99" t="e">
        <v>#N/A</v>
      </c>
      <c r="F379" s="99" t="s">
        <v>1209</v>
      </c>
      <c r="G379" s="98" t="s">
        <v>1210</v>
      </c>
      <c r="H379" s="98" t="s">
        <v>1211</v>
      </c>
      <c r="I379" s="97"/>
      <c r="J379" s="99"/>
      <c r="K379" s="97"/>
      <c r="L379" s="101" t="s">
        <v>1212</v>
      </c>
    </row>
    <row r="380" spans="1:12" ht="12.75" customHeight="1">
      <c r="B380" s="103"/>
      <c r="C380" s="97"/>
      <c r="I380" s="97"/>
      <c r="K380" s="97"/>
    </row>
    <row r="381" spans="1:12" ht="12.75" customHeight="1">
      <c r="B381" s="103"/>
      <c r="C381" s="97"/>
      <c r="I381" s="97"/>
      <c r="K381" s="97"/>
    </row>
    <row r="382" spans="1:12" ht="12.75" customHeight="1">
      <c r="B382" s="103"/>
      <c r="C382" s="97"/>
      <c r="I382" s="97"/>
      <c r="K382" s="97"/>
    </row>
    <row r="383" spans="1:12" ht="12.75" customHeight="1">
      <c r="B383" s="103"/>
      <c r="C383" s="97"/>
      <c r="I383" s="97"/>
      <c r="K383" s="97"/>
    </row>
    <row r="384" spans="1:12" ht="12.75" customHeight="1">
      <c r="B384" s="103"/>
      <c r="C384" s="97"/>
      <c r="I384" s="97"/>
      <c r="K384" s="97"/>
    </row>
    <row r="385" spans="2:11" ht="12.75" customHeight="1">
      <c r="B385" s="103"/>
      <c r="C385" s="97"/>
      <c r="I385" s="97"/>
      <c r="K385" s="97"/>
    </row>
    <row r="386" spans="2:11" ht="12.75" customHeight="1">
      <c r="B386" s="103"/>
      <c r="C386" s="97"/>
      <c r="I386" s="97"/>
      <c r="K386" s="97"/>
    </row>
    <row r="387" spans="2:11" ht="12.75" customHeight="1">
      <c r="B387" s="103"/>
      <c r="C387" s="97"/>
      <c r="I387" s="97"/>
      <c r="K387" s="97"/>
    </row>
    <row r="388" spans="2:11" ht="12.75" customHeight="1">
      <c r="B388" s="103"/>
      <c r="C388" s="97"/>
      <c r="I388" s="97"/>
      <c r="K388" s="97"/>
    </row>
    <row r="389" spans="2:11" ht="12.75" customHeight="1">
      <c r="B389" s="103"/>
      <c r="C389" s="97"/>
      <c r="I389" s="97"/>
      <c r="K389" s="97"/>
    </row>
    <row r="390" spans="2:11" ht="12.75" customHeight="1">
      <c r="B390" s="103"/>
      <c r="C390" s="97"/>
      <c r="I390" s="97"/>
      <c r="K390" s="97"/>
    </row>
    <row r="391" spans="2:11" ht="12.75" customHeight="1">
      <c r="B391" s="103"/>
      <c r="C391" s="97"/>
      <c r="I391" s="97"/>
      <c r="K391" s="97"/>
    </row>
    <row r="392" spans="2:11" ht="12.75" customHeight="1">
      <c r="B392" s="103"/>
      <c r="C392" s="97"/>
      <c r="I392" s="97"/>
      <c r="K392" s="97"/>
    </row>
    <row r="393" spans="2:11" ht="12.75" customHeight="1">
      <c r="B393" s="103"/>
      <c r="C393" s="97"/>
      <c r="I393" s="97"/>
      <c r="K393" s="97"/>
    </row>
    <row r="394" spans="2:11" ht="12.75" customHeight="1">
      <c r="B394" s="103"/>
      <c r="C394" s="97"/>
      <c r="I394" s="97"/>
      <c r="K394" s="97"/>
    </row>
    <row r="395" spans="2:11" ht="12.75" customHeight="1">
      <c r="B395" s="103"/>
      <c r="C395" s="97"/>
      <c r="I395" s="97"/>
      <c r="K395" s="97"/>
    </row>
    <row r="396" spans="2:11" ht="12.75" customHeight="1">
      <c r="B396" s="103"/>
      <c r="C396" s="97"/>
      <c r="I396" s="97"/>
      <c r="K396" s="97"/>
    </row>
    <row r="397" spans="2:11" ht="12.75" customHeight="1">
      <c r="B397" s="103"/>
      <c r="C397" s="97"/>
      <c r="I397" s="97"/>
      <c r="K397" s="97"/>
    </row>
    <row r="398" spans="2:11" ht="12.75" customHeight="1">
      <c r="B398" s="103"/>
      <c r="C398" s="97"/>
      <c r="I398" s="97"/>
      <c r="K398" s="97"/>
    </row>
    <row r="399" spans="2:11" ht="12.75" customHeight="1">
      <c r="B399" s="103"/>
      <c r="C399" s="97"/>
      <c r="I399" s="97"/>
      <c r="K399" s="97"/>
    </row>
    <row r="400" spans="2:11" ht="12.75" customHeight="1">
      <c r="B400" s="103"/>
      <c r="C400" s="97"/>
      <c r="I400" s="97"/>
      <c r="K400" s="97"/>
    </row>
    <row r="401" spans="2:11" ht="12.75" customHeight="1">
      <c r="B401" s="103"/>
      <c r="C401" s="97"/>
      <c r="I401" s="97"/>
      <c r="K401" s="97"/>
    </row>
    <row r="402" spans="2:11" ht="12.75" customHeight="1">
      <c r="B402" s="103"/>
      <c r="C402" s="97"/>
      <c r="I402" s="97"/>
      <c r="K402" s="97"/>
    </row>
    <row r="403" spans="2:11" ht="12.75" customHeight="1">
      <c r="B403" s="103"/>
      <c r="C403" s="97"/>
      <c r="I403" s="97"/>
      <c r="K403" s="97"/>
    </row>
    <row r="404" spans="2:11" ht="12.75" customHeight="1">
      <c r="B404" s="103"/>
      <c r="C404" s="97"/>
      <c r="I404" s="97"/>
      <c r="K404" s="97"/>
    </row>
    <row r="405" spans="2:11" ht="12.75" customHeight="1">
      <c r="B405" s="103"/>
      <c r="C405" s="97"/>
      <c r="I405" s="97"/>
      <c r="K405" s="97"/>
    </row>
    <row r="406" spans="2:11" ht="12.75" customHeight="1">
      <c r="B406" s="103"/>
      <c r="C406" s="97"/>
      <c r="I406" s="97"/>
      <c r="K406" s="97"/>
    </row>
    <row r="407" spans="2:11" ht="12.75" customHeight="1">
      <c r="B407" s="103"/>
      <c r="C407" s="97"/>
      <c r="I407" s="97"/>
      <c r="K407" s="97"/>
    </row>
    <row r="408" spans="2:11" ht="12.75" customHeight="1">
      <c r="B408" s="103"/>
      <c r="C408" s="97"/>
      <c r="I408" s="97"/>
      <c r="K408" s="97"/>
    </row>
    <row r="409" spans="2:11" ht="12.75" customHeight="1">
      <c r="B409" s="103"/>
      <c r="C409" s="97"/>
      <c r="I409" s="97"/>
      <c r="K409" s="97"/>
    </row>
    <row r="410" spans="2:11" ht="12.75" customHeight="1">
      <c r="B410" s="103"/>
      <c r="C410" s="97"/>
      <c r="I410" s="97"/>
      <c r="K410" s="97"/>
    </row>
    <row r="411" spans="2:11" ht="12.75" customHeight="1">
      <c r="B411" s="103"/>
      <c r="C411" s="97"/>
      <c r="I411" s="97"/>
      <c r="K411" s="97"/>
    </row>
    <row r="412" spans="2:11" ht="12.75" customHeight="1">
      <c r="B412" s="103"/>
      <c r="C412" s="97"/>
      <c r="I412" s="97"/>
      <c r="K412" s="97"/>
    </row>
    <row r="413" spans="2:11" ht="12.75" customHeight="1">
      <c r="B413" s="103"/>
      <c r="C413" s="97"/>
      <c r="I413" s="97"/>
      <c r="K413" s="97"/>
    </row>
    <row r="414" spans="2:11" ht="12.75" customHeight="1">
      <c r="B414" s="103"/>
      <c r="C414" s="97"/>
      <c r="I414" s="97"/>
      <c r="K414" s="97"/>
    </row>
    <row r="415" spans="2:11" ht="12.75" customHeight="1">
      <c r="B415" s="103"/>
      <c r="C415" s="97"/>
      <c r="I415" s="97"/>
      <c r="K415" s="97"/>
    </row>
    <row r="416" spans="2:11" ht="12.75" customHeight="1">
      <c r="B416" s="103"/>
      <c r="C416" s="97"/>
      <c r="I416" s="97"/>
      <c r="K416" s="97"/>
    </row>
    <row r="417" spans="2:11" ht="12.75" customHeight="1">
      <c r="B417" s="103"/>
      <c r="C417" s="97"/>
      <c r="I417" s="97"/>
      <c r="K417" s="97"/>
    </row>
    <row r="418" spans="2:11" ht="12.75" customHeight="1">
      <c r="B418" s="103"/>
      <c r="C418" s="97"/>
      <c r="I418" s="97"/>
      <c r="K418" s="97"/>
    </row>
    <row r="419" spans="2:11" ht="12.75" customHeight="1">
      <c r="B419" s="103"/>
      <c r="C419" s="97"/>
      <c r="I419" s="97"/>
      <c r="K419" s="97"/>
    </row>
    <row r="420" spans="2:11" ht="12.75" customHeight="1">
      <c r="B420" s="103"/>
      <c r="C420" s="97"/>
      <c r="I420" s="97"/>
      <c r="K420" s="97"/>
    </row>
    <row r="421" spans="2:11" ht="12.75" customHeight="1">
      <c r="B421" s="103"/>
      <c r="C421" s="97"/>
      <c r="I421" s="97"/>
      <c r="K421" s="97"/>
    </row>
    <row r="422" spans="2:11" ht="12.75" customHeight="1">
      <c r="B422" s="103"/>
      <c r="C422" s="97"/>
      <c r="I422" s="97"/>
      <c r="K422" s="97"/>
    </row>
    <row r="423" spans="2:11" ht="12.75" customHeight="1">
      <c r="B423" s="103"/>
      <c r="C423" s="97"/>
      <c r="I423" s="97"/>
      <c r="K423" s="97"/>
    </row>
    <row r="424" spans="2:11" ht="12.75" customHeight="1">
      <c r="B424" s="103"/>
      <c r="C424" s="97"/>
      <c r="I424" s="97"/>
      <c r="K424" s="97"/>
    </row>
    <row r="425" spans="2:11" ht="12.75" customHeight="1">
      <c r="B425" s="103"/>
      <c r="C425" s="97"/>
      <c r="I425" s="97"/>
      <c r="K425" s="97"/>
    </row>
    <row r="426" spans="2:11" ht="12.75" customHeight="1">
      <c r="B426" s="103"/>
      <c r="C426" s="97"/>
      <c r="I426" s="97"/>
      <c r="K426" s="97"/>
    </row>
    <row r="427" spans="2:11" ht="12.75" customHeight="1">
      <c r="B427" s="103"/>
      <c r="C427" s="97"/>
      <c r="I427" s="97"/>
      <c r="K427" s="97"/>
    </row>
    <row r="428" spans="2:11" ht="12.75" customHeight="1">
      <c r="B428" s="103"/>
      <c r="C428" s="97"/>
      <c r="I428" s="97"/>
      <c r="K428" s="97"/>
    </row>
    <row r="429" spans="2:11" ht="12.75" customHeight="1">
      <c r="B429" s="103"/>
      <c r="C429" s="97"/>
      <c r="I429" s="97"/>
      <c r="K429" s="97"/>
    </row>
    <row r="430" spans="2:11" ht="12.75" customHeight="1">
      <c r="B430" s="103"/>
      <c r="C430" s="97"/>
      <c r="I430" s="97"/>
      <c r="K430" s="97"/>
    </row>
    <row r="431" spans="2:11" ht="12.75" customHeight="1">
      <c r="B431" s="103"/>
      <c r="C431" s="97"/>
      <c r="I431" s="97"/>
      <c r="K431" s="97"/>
    </row>
    <row r="432" spans="2:11" ht="12.75" customHeight="1">
      <c r="B432" s="103"/>
      <c r="C432" s="97"/>
      <c r="I432" s="97"/>
      <c r="K432" s="97"/>
    </row>
    <row r="433" spans="2:11" ht="12.75" customHeight="1">
      <c r="B433" s="103"/>
      <c r="C433" s="97"/>
      <c r="I433" s="97"/>
      <c r="K433" s="97"/>
    </row>
    <row r="434" spans="2:11" ht="12.75" customHeight="1">
      <c r="B434" s="103"/>
      <c r="C434" s="97"/>
      <c r="I434" s="97"/>
      <c r="K434" s="97"/>
    </row>
    <row r="435" spans="2:11" ht="12.75" customHeight="1">
      <c r="B435" s="103"/>
      <c r="C435" s="97"/>
      <c r="I435" s="97"/>
      <c r="K435" s="97"/>
    </row>
    <row r="436" spans="2:11" ht="12.75" customHeight="1">
      <c r="B436" s="103"/>
      <c r="C436" s="97"/>
      <c r="I436" s="97"/>
      <c r="K436" s="97"/>
    </row>
    <row r="437" spans="2:11" ht="12.75" customHeight="1">
      <c r="B437" s="103"/>
      <c r="C437" s="97"/>
      <c r="I437" s="97"/>
      <c r="K437" s="97"/>
    </row>
    <row r="438" spans="2:11" ht="12.75" customHeight="1">
      <c r="B438" s="103"/>
      <c r="C438" s="97"/>
      <c r="I438" s="97"/>
      <c r="K438" s="97"/>
    </row>
    <row r="439" spans="2:11" ht="12.75" customHeight="1">
      <c r="B439" s="103"/>
      <c r="C439" s="97"/>
      <c r="I439" s="97"/>
      <c r="K439" s="97"/>
    </row>
    <row r="440" spans="2:11" ht="12.75" customHeight="1">
      <c r="B440" s="103"/>
      <c r="C440" s="97"/>
      <c r="I440" s="97"/>
      <c r="K440" s="97"/>
    </row>
    <row r="441" spans="2:11" ht="12.75" customHeight="1">
      <c r="B441" s="103"/>
      <c r="C441" s="97"/>
      <c r="I441" s="97"/>
      <c r="K441" s="97"/>
    </row>
    <row r="442" spans="2:11" ht="12.75" customHeight="1">
      <c r="B442" s="103"/>
      <c r="C442" s="97"/>
      <c r="I442" s="97"/>
      <c r="K442" s="97"/>
    </row>
    <row r="443" spans="2:11" ht="12.75" customHeight="1">
      <c r="B443" s="103"/>
      <c r="C443" s="97"/>
      <c r="I443" s="97"/>
      <c r="K443" s="97"/>
    </row>
    <row r="444" spans="2:11" ht="12.75" customHeight="1">
      <c r="B444" s="103"/>
      <c r="C444" s="97"/>
      <c r="I444" s="97"/>
      <c r="K444" s="97"/>
    </row>
    <row r="445" spans="2:11" ht="12.75" customHeight="1">
      <c r="B445" s="103"/>
      <c r="C445" s="97"/>
      <c r="I445" s="97"/>
      <c r="K445" s="97"/>
    </row>
    <row r="446" spans="2:11" ht="12.75" customHeight="1">
      <c r="B446" s="103"/>
      <c r="C446" s="97"/>
      <c r="I446" s="97"/>
      <c r="K446" s="97"/>
    </row>
    <row r="447" spans="2:11" ht="12.75" customHeight="1">
      <c r="B447" s="103"/>
      <c r="C447" s="97"/>
      <c r="I447" s="97"/>
      <c r="K447" s="97"/>
    </row>
    <row r="448" spans="2:11" ht="12.75" customHeight="1">
      <c r="B448" s="103"/>
      <c r="C448" s="97"/>
      <c r="I448" s="97"/>
      <c r="K448" s="97"/>
    </row>
    <row r="449" spans="2:11" ht="12.75" customHeight="1">
      <c r="B449" s="103"/>
      <c r="C449" s="97"/>
      <c r="I449" s="97"/>
      <c r="K449" s="97"/>
    </row>
    <row r="450" spans="2:11" ht="12.75" customHeight="1">
      <c r="B450" s="103"/>
      <c r="C450" s="97"/>
      <c r="I450" s="97"/>
      <c r="K450" s="97"/>
    </row>
    <row r="451" spans="2:11" ht="12.75" customHeight="1">
      <c r="B451" s="103"/>
      <c r="C451" s="97"/>
      <c r="I451" s="97"/>
      <c r="K451" s="97"/>
    </row>
    <row r="452" spans="2:11" ht="12.75" customHeight="1">
      <c r="B452" s="103"/>
      <c r="C452" s="97"/>
      <c r="I452" s="97"/>
      <c r="K452" s="97"/>
    </row>
    <row r="453" spans="2:11" ht="12.75" customHeight="1">
      <c r="B453" s="103"/>
      <c r="C453" s="97"/>
      <c r="I453" s="97"/>
      <c r="K453" s="97"/>
    </row>
    <row r="454" spans="2:11" ht="12.75" customHeight="1">
      <c r="B454" s="103"/>
      <c r="C454" s="97"/>
      <c r="I454" s="97"/>
      <c r="K454" s="97"/>
    </row>
    <row r="455" spans="2:11" ht="12.75" customHeight="1">
      <c r="B455" s="103"/>
      <c r="C455" s="97"/>
      <c r="I455" s="97"/>
      <c r="K455" s="97"/>
    </row>
    <row r="456" spans="2:11" ht="12.75" customHeight="1">
      <c r="B456" s="103"/>
      <c r="C456" s="97"/>
      <c r="I456" s="97"/>
      <c r="K456" s="97"/>
    </row>
    <row r="457" spans="2:11" ht="12.75" customHeight="1">
      <c r="B457" s="103"/>
      <c r="C457" s="97"/>
      <c r="I457" s="97"/>
      <c r="K457" s="97"/>
    </row>
    <row r="458" spans="2:11" ht="12.75" customHeight="1">
      <c r="B458" s="103"/>
      <c r="C458" s="97"/>
      <c r="I458" s="97"/>
      <c r="K458" s="97"/>
    </row>
    <row r="459" spans="2:11" ht="12.75" customHeight="1">
      <c r="B459" s="103"/>
      <c r="C459" s="97"/>
      <c r="I459" s="97"/>
      <c r="K459" s="97"/>
    </row>
    <row r="460" spans="2:11" ht="12.75" customHeight="1">
      <c r="B460" s="103"/>
      <c r="C460" s="97"/>
      <c r="I460" s="97"/>
      <c r="K460" s="97"/>
    </row>
    <row r="461" spans="2:11" ht="12.75" customHeight="1">
      <c r="B461" s="103"/>
      <c r="C461" s="97"/>
      <c r="I461" s="97"/>
      <c r="K461" s="97"/>
    </row>
    <row r="462" spans="2:11" ht="12.75" customHeight="1">
      <c r="B462" s="103"/>
      <c r="C462" s="97"/>
      <c r="I462" s="97"/>
      <c r="K462" s="97"/>
    </row>
    <row r="463" spans="2:11" ht="12.75" customHeight="1">
      <c r="B463" s="103"/>
      <c r="C463" s="97"/>
      <c r="I463" s="97"/>
      <c r="K463" s="97"/>
    </row>
    <row r="464" spans="2:11" ht="12.75" customHeight="1">
      <c r="B464" s="103"/>
      <c r="C464" s="97"/>
      <c r="I464" s="97"/>
      <c r="K464" s="97"/>
    </row>
    <row r="465" spans="2:11" ht="12.75" customHeight="1">
      <c r="B465" s="103"/>
      <c r="C465" s="97"/>
      <c r="I465" s="97"/>
      <c r="K465" s="97"/>
    </row>
    <row r="466" spans="2:11" ht="12.75" customHeight="1">
      <c r="B466" s="103"/>
      <c r="C466" s="97"/>
      <c r="I466" s="97"/>
      <c r="K466" s="97"/>
    </row>
    <row r="467" spans="2:11" ht="12.75" customHeight="1">
      <c r="B467" s="103"/>
      <c r="C467" s="97"/>
      <c r="I467" s="97"/>
      <c r="K467" s="97"/>
    </row>
    <row r="468" spans="2:11" ht="12.75" customHeight="1">
      <c r="B468" s="103"/>
      <c r="C468" s="97"/>
      <c r="I468" s="97"/>
      <c r="K468" s="97"/>
    </row>
    <row r="469" spans="2:11" ht="12.75" customHeight="1">
      <c r="B469" s="103"/>
      <c r="C469" s="97"/>
      <c r="I469" s="97"/>
      <c r="K469" s="97"/>
    </row>
    <row r="470" spans="2:11" ht="12.75" customHeight="1">
      <c r="B470" s="103"/>
      <c r="C470" s="97"/>
      <c r="I470" s="97"/>
      <c r="K470" s="97"/>
    </row>
    <row r="471" spans="2:11" ht="12.75" customHeight="1">
      <c r="B471" s="103"/>
      <c r="C471" s="97"/>
      <c r="I471" s="97"/>
      <c r="K471" s="97"/>
    </row>
    <row r="472" spans="2:11" ht="12.75" customHeight="1">
      <c r="B472" s="103"/>
      <c r="C472" s="97"/>
      <c r="I472" s="97"/>
      <c r="K472" s="97"/>
    </row>
    <row r="473" spans="2:11" ht="12.75" customHeight="1">
      <c r="B473" s="103"/>
      <c r="C473" s="97"/>
      <c r="I473" s="97"/>
      <c r="K473" s="97"/>
    </row>
    <row r="474" spans="2:11" ht="12.75" customHeight="1">
      <c r="B474" s="103"/>
      <c r="C474" s="97"/>
      <c r="I474" s="97"/>
      <c r="K474" s="97"/>
    </row>
    <row r="475" spans="2:11" ht="12.75" customHeight="1">
      <c r="B475" s="103"/>
      <c r="C475" s="97"/>
      <c r="I475" s="97"/>
      <c r="K475" s="97"/>
    </row>
    <row r="476" spans="2:11" ht="12.75" customHeight="1">
      <c r="B476" s="103"/>
      <c r="C476" s="97"/>
      <c r="I476" s="97"/>
      <c r="K476" s="97"/>
    </row>
    <row r="477" spans="2:11" ht="12.75" customHeight="1">
      <c r="B477" s="103"/>
      <c r="C477" s="97"/>
      <c r="I477" s="97"/>
      <c r="K477" s="97"/>
    </row>
    <row r="478" spans="2:11" ht="12.75" customHeight="1">
      <c r="B478" s="103"/>
      <c r="C478" s="97"/>
      <c r="I478" s="97"/>
      <c r="K478" s="97"/>
    </row>
    <row r="479" spans="2:11" ht="12.75" customHeight="1">
      <c r="B479" s="103"/>
      <c r="C479" s="97"/>
      <c r="I479" s="97"/>
      <c r="K479" s="97"/>
    </row>
    <row r="480" spans="2:11" ht="12.75" customHeight="1">
      <c r="B480" s="103"/>
      <c r="C480" s="97"/>
      <c r="I480" s="97"/>
      <c r="K480" s="97"/>
    </row>
    <row r="481" spans="2:11" ht="12.75" customHeight="1">
      <c r="B481" s="103"/>
      <c r="C481" s="97"/>
      <c r="I481" s="97"/>
      <c r="K481" s="97"/>
    </row>
    <row r="482" spans="2:11" ht="12.75" customHeight="1">
      <c r="B482" s="103"/>
      <c r="C482" s="97"/>
      <c r="I482" s="97"/>
      <c r="K482" s="97"/>
    </row>
    <row r="483" spans="2:11" ht="12.75" customHeight="1">
      <c r="B483" s="103"/>
      <c r="C483" s="97"/>
      <c r="I483" s="97"/>
      <c r="K483" s="97"/>
    </row>
    <row r="484" spans="2:11" ht="12.75" customHeight="1">
      <c r="B484" s="103"/>
      <c r="C484" s="97"/>
      <c r="I484" s="97"/>
      <c r="K484" s="97"/>
    </row>
    <row r="485" spans="2:11" ht="12.75" customHeight="1">
      <c r="B485" s="103"/>
      <c r="C485" s="97"/>
      <c r="I485" s="97"/>
      <c r="K485" s="97"/>
    </row>
    <row r="486" spans="2:11" ht="12.75" customHeight="1">
      <c r="B486" s="103"/>
      <c r="C486" s="97"/>
      <c r="I486" s="97"/>
      <c r="K486" s="97"/>
    </row>
    <row r="487" spans="2:11" ht="12.75" customHeight="1">
      <c r="B487" s="103"/>
      <c r="C487" s="97"/>
      <c r="I487" s="97"/>
      <c r="K487" s="97"/>
    </row>
    <row r="488" spans="2:11" ht="12.75" customHeight="1">
      <c r="B488" s="103"/>
      <c r="C488" s="97"/>
      <c r="I488" s="97"/>
      <c r="K488" s="97"/>
    </row>
    <row r="489" spans="2:11" ht="12.75" customHeight="1">
      <c r="B489" s="103"/>
      <c r="C489" s="97"/>
      <c r="I489" s="97"/>
      <c r="K489" s="97"/>
    </row>
    <row r="490" spans="2:11" ht="12.75" customHeight="1">
      <c r="B490" s="103"/>
      <c r="C490" s="97"/>
      <c r="I490" s="97"/>
      <c r="K490" s="97"/>
    </row>
    <row r="491" spans="2:11" ht="12.75" customHeight="1">
      <c r="B491" s="103"/>
      <c r="C491" s="97"/>
      <c r="I491" s="97"/>
      <c r="K491" s="97"/>
    </row>
    <row r="492" spans="2:11" ht="12.75" customHeight="1">
      <c r="B492" s="103"/>
      <c r="C492" s="97"/>
      <c r="I492" s="97"/>
      <c r="K492" s="97"/>
    </row>
    <row r="493" spans="2:11" ht="12.75" customHeight="1">
      <c r="B493" s="103"/>
      <c r="C493" s="97"/>
      <c r="I493" s="97"/>
      <c r="K493" s="97"/>
    </row>
    <row r="494" spans="2:11" ht="12.75" customHeight="1">
      <c r="B494" s="103"/>
      <c r="C494" s="97"/>
      <c r="I494" s="97"/>
      <c r="K494" s="97"/>
    </row>
    <row r="495" spans="2:11" ht="12.75" customHeight="1">
      <c r="B495" s="103"/>
      <c r="C495" s="97"/>
      <c r="I495" s="97"/>
      <c r="K495" s="97"/>
    </row>
    <row r="496" spans="2:11" ht="12.75" customHeight="1">
      <c r="B496" s="103"/>
      <c r="C496" s="97"/>
      <c r="I496" s="97"/>
      <c r="K496" s="97"/>
    </row>
    <row r="497" spans="2:11" ht="12.75" customHeight="1">
      <c r="B497" s="103"/>
      <c r="C497" s="97"/>
      <c r="I497" s="97"/>
      <c r="K497" s="97"/>
    </row>
    <row r="498" spans="2:11" ht="12.75" customHeight="1">
      <c r="B498" s="103"/>
      <c r="C498" s="97"/>
      <c r="I498" s="97"/>
      <c r="K498" s="97"/>
    </row>
    <row r="499" spans="2:11" ht="12.75" customHeight="1">
      <c r="B499" s="103"/>
      <c r="C499" s="97"/>
      <c r="I499" s="97"/>
      <c r="K499" s="97"/>
    </row>
    <row r="500" spans="2:11" ht="12.75" customHeight="1">
      <c r="B500" s="103"/>
      <c r="C500" s="97"/>
      <c r="I500" s="97"/>
      <c r="K500" s="97"/>
    </row>
    <row r="501" spans="2:11" ht="12.75" customHeight="1">
      <c r="B501" s="103"/>
      <c r="C501" s="97"/>
      <c r="I501" s="97"/>
      <c r="K501" s="97"/>
    </row>
    <row r="502" spans="2:11" ht="12.75" customHeight="1">
      <c r="B502" s="103"/>
      <c r="C502" s="97"/>
      <c r="I502" s="97"/>
      <c r="K502" s="97"/>
    </row>
    <row r="503" spans="2:11" ht="12.75" customHeight="1">
      <c r="B503" s="103"/>
      <c r="C503" s="97"/>
      <c r="I503" s="97"/>
      <c r="K503" s="97"/>
    </row>
    <row r="504" spans="2:11" ht="12.75" customHeight="1">
      <c r="B504" s="103"/>
      <c r="C504" s="97"/>
      <c r="I504" s="97"/>
      <c r="K504" s="97"/>
    </row>
    <row r="505" spans="2:11" ht="12.75" customHeight="1">
      <c r="B505" s="103"/>
      <c r="C505" s="97"/>
      <c r="I505" s="97"/>
      <c r="K505" s="97"/>
    </row>
    <row r="506" spans="2:11" ht="12.75" customHeight="1">
      <c r="B506" s="103"/>
      <c r="C506" s="97"/>
      <c r="I506" s="97"/>
      <c r="K506" s="97"/>
    </row>
    <row r="507" spans="2:11" ht="12.75" customHeight="1">
      <c r="B507" s="103"/>
      <c r="C507" s="97"/>
      <c r="I507" s="97"/>
      <c r="K507" s="97"/>
    </row>
    <row r="508" spans="2:11" ht="12.75" customHeight="1">
      <c r="B508" s="103"/>
      <c r="C508" s="97"/>
      <c r="I508" s="97"/>
      <c r="K508" s="97"/>
    </row>
    <row r="509" spans="2:11" ht="12.75" customHeight="1">
      <c r="B509" s="103"/>
      <c r="C509" s="97"/>
      <c r="I509" s="97"/>
      <c r="K509" s="97"/>
    </row>
    <row r="510" spans="2:11" ht="12.75" customHeight="1">
      <c r="B510" s="103"/>
      <c r="C510" s="97"/>
      <c r="I510" s="97"/>
      <c r="K510" s="97"/>
    </row>
    <row r="511" spans="2:11" ht="12.75" customHeight="1">
      <c r="B511" s="103"/>
      <c r="C511" s="97"/>
      <c r="I511" s="97"/>
      <c r="K511" s="97"/>
    </row>
    <row r="512" spans="2:11" ht="12.75" customHeight="1">
      <c r="B512" s="103"/>
      <c r="C512" s="97"/>
      <c r="I512" s="97"/>
      <c r="K512" s="97"/>
    </row>
    <row r="513" spans="2:11" ht="12.75" customHeight="1">
      <c r="B513" s="103"/>
      <c r="C513" s="97"/>
      <c r="I513" s="97"/>
      <c r="K513" s="97"/>
    </row>
    <row r="514" spans="2:11" ht="12.75" customHeight="1">
      <c r="B514" s="103"/>
      <c r="C514" s="97"/>
      <c r="I514" s="97"/>
      <c r="K514" s="97"/>
    </row>
    <row r="515" spans="2:11" ht="12.75" customHeight="1">
      <c r="B515" s="103"/>
      <c r="C515" s="97"/>
      <c r="I515" s="97"/>
      <c r="K515" s="97"/>
    </row>
    <row r="516" spans="2:11" ht="12.75" customHeight="1">
      <c r="B516" s="103"/>
      <c r="C516" s="97"/>
      <c r="I516" s="97"/>
      <c r="K516" s="97"/>
    </row>
    <row r="517" spans="2:11" ht="12.75" customHeight="1">
      <c r="B517" s="103"/>
      <c r="C517" s="97"/>
      <c r="I517" s="97"/>
      <c r="K517" s="97"/>
    </row>
    <row r="518" spans="2:11" ht="12.75" customHeight="1">
      <c r="B518" s="103"/>
      <c r="C518" s="97"/>
      <c r="I518" s="97"/>
      <c r="K518" s="97"/>
    </row>
    <row r="519" spans="2:11" ht="12.75" customHeight="1">
      <c r="B519" s="103"/>
      <c r="C519" s="97"/>
      <c r="I519" s="97"/>
      <c r="K519" s="97"/>
    </row>
    <row r="520" spans="2:11" ht="12.75" customHeight="1">
      <c r="B520" s="103"/>
      <c r="C520" s="97"/>
      <c r="I520" s="97"/>
      <c r="K520" s="97"/>
    </row>
    <row r="521" spans="2:11" ht="12.75" customHeight="1">
      <c r="B521" s="103"/>
      <c r="C521" s="97"/>
      <c r="I521" s="97"/>
      <c r="K521" s="97"/>
    </row>
    <row r="522" spans="2:11" ht="12.75" customHeight="1">
      <c r="B522" s="103"/>
      <c r="C522" s="97"/>
      <c r="I522" s="97"/>
      <c r="K522" s="97"/>
    </row>
    <row r="523" spans="2:11" ht="12.75" customHeight="1">
      <c r="B523" s="103"/>
      <c r="C523" s="97"/>
      <c r="I523" s="97"/>
      <c r="K523" s="97"/>
    </row>
    <row r="524" spans="2:11" ht="12.75" customHeight="1">
      <c r="B524" s="103"/>
      <c r="C524" s="97"/>
      <c r="I524" s="97"/>
      <c r="K524" s="97"/>
    </row>
    <row r="525" spans="2:11" ht="12.75" customHeight="1">
      <c r="B525" s="103"/>
      <c r="C525" s="97"/>
      <c r="I525" s="97"/>
      <c r="K525" s="97"/>
    </row>
    <row r="526" spans="2:11" ht="12.75" customHeight="1">
      <c r="B526" s="103"/>
      <c r="C526" s="97"/>
      <c r="I526" s="97"/>
      <c r="K526" s="97"/>
    </row>
    <row r="527" spans="2:11" ht="12.75" customHeight="1">
      <c r="B527" s="103"/>
      <c r="C527" s="97"/>
      <c r="I527" s="97"/>
      <c r="K527" s="97"/>
    </row>
    <row r="528" spans="2:11" ht="12.75" customHeight="1">
      <c r="B528" s="103"/>
      <c r="C528" s="97"/>
      <c r="I528" s="97"/>
      <c r="K528" s="97"/>
    </row>
    <row r="529" spans="2:11" ht="12.75" customHeight="1">
      <c r="B529" s="103"/>
      <c r="C529" s="97"/>
      <c r="I529" s="97"/>
      <c r="K529" s="97"/>
    </row>
    <row r="530" spans="2:11" ht="12.75" customHeight="1">
      <c r="B530" s="103"/>
      <c r="C530" s="97"/>
      <c r="I530" s="97"/>
      <c r="K530" s="97"/>
    </row>
    <row r="531" spans="2:11" ht="12.75" customHeight="1">
      <c r="B531" s="103"/>
      <c r="C531" s="97"/>
      <c r="I531" s="97"/>
      <c r="K531" s="97"/>
    </row>
    <row r="532" spans="2:11" ht="12.75" customHeight="1">
      <c r="B532" s="103"/>
      <c r="C532" s="97"/>
      <c r="I532" s="97"/>
      <c r="K532" s="97"/>
    </row>
    <row r="533" spans="2:11" ht="12.75" customHeight="1">
      <c r="B533" s="103"/>
      <c r="C533" s="97"/>
      <c r="I533" s="97"/>
      <c r="K533" s="97"/>
    </row>
    <row r="534" spans="2:11" ht="12.75" customHeight="1">
      <c r="B534" s="103"/>
      <c r="C534" s="97"/>
      <c r="I534" s="97"/>
      <c r="K534" s="97"/>
    </row>
    <row r="535" spans="2:11" ht="12.75" customHeight="1">
      <c r="B535" s="103"/>
      <c r="C535" s="97"/>
      <c r="I535" s="97"/>
      <c r="K535" s="97"/>
    </row>
    <row r="536" spans="2:11" ht="12.75" customHeight="1">
      <c r="B536" s="103"/>
      <c r="C536" s="97"/>
      <c r="I536" s="97"/>
      <c r="K536" s="97"/>
    </row>
    <row r="537" spans="2:11" ht="12.75" customHeight="1">
      <c r="B537" s="103"/>
      <c r="C537" s="97"/>
      <c r="I537" s="97"/>
      <c r="K537" s="97"/>
    </row>
    <row r="538" spans="2:11" ht="12.75" customHeight="1">
      <c r="B538" s="103"/>
      <c r="C538" s="97"/>
      <c r="I538" s="97"/>
      <c r="K538" s="97"/>
    </row>
    <row r="539" spans="2:11" ht="12.75" customHeight="1">
      <c r="B539" s="103"/>
      <c r="C539" s="97"/>
      <c r="I539" s="97"/>
      <c r="K539" s="97"/>
    </row>
    <row r="540" spans="2:11" ht="12.75" customHeight="1">
      <c r="B540" s="103"/>
      <c r="C540" s="97"/>
      <c r="I540" s="97"/>
      <c r="K540" s="97"/>
    </row>
    <row r="541" spans="2:11" ht="12.75" customHeight="1">
      <c r="B541" s="103"/>
      <c r="C541" s="97"/>
      <c r="I541" s="97"/>
      <c r="K541" s="97"/>
    </row>
    <row r="542" spans="2:11" ht="12.75" customHeight="1">
      <c r="B542" s="103"/>
      <c r="C542" s="97"/>
      <c r="I542" s="97"/>
      <c r="K542" s="97"/>
    </row>
    <row r="543" spans="2:11" ht="12.75" customHeight="1">
      <c r="B543" s="103"/>
      <c r="C543" s="97"/>
      <c r="I543" s="97"/>
      <c r="K543" s="97"/>
    </row>
    <row r="544" spans="2:11" ht="12.75" customHeight="1">
      <c r="B544" s="103"/>
      <c r="C544" s="97"/>
      <c r="I544" s="97"/>
      <c r="K544" s="97"/>
    </row>
    <row r="545" spans="2:11" ht="12.75" customHeight="1">
      <c r="B545" s="103"/>
      <c r="C545" s="97"/>
      <c r="I545" s="97"/>
      <c r="K545" s="97"/>
    </row>
    <row r="546" spans="2:11" ht="12.75" customHeight="1">
      <c r="B546" s="103"/>
      <c r="C546" s="97"/>
      <c r="I546" s="97"/>
      <c r="K546" s="97"/>
    </row>
    <row r="547" spans="2:11" ht="12.75" customHeight="1">
      <c r="B547" s="103"/>
      <c r="C547" s="97"/>
      <c r="I547" s="97"/>
      <c r="K547" s="97"/>
    </row>
    <row r="548" spans="2:11" ht="12.75" customHeight="1">
      <c r="B548" s="103"/>
      <c r="C548" s="97"/>
      <c r="I548" s="97"/>
      <c r="K548" s="97"/>
    </row>
    <row r="549" spans="2:11" ht="12.75" customHeight="1">
      <c r="B549" s="103"/>
      <c r="C549" s="97"/>
      <c r="I549" s="97"/>
      <c r="K549" s="97"/>
    </row>
    <row r="550" spans="2:11" ht="12.75" customHeight="1">
      <c r="B550" s="103"/>
      <c r="C550" s="97"/>
      <c r="I550" s="97"/>
      <c r="K550" s="97"/>
    </row>
    <row r="551" spans="2:11" ht="12.75" customHeight="1">
      <c r="B551" s="103"/>
      <c r="C551" s="97"/>
      <c r="I551" s="97"/>
      <c r="K551" s="97"/>
    </row>
    <row r="552" spans="2:11" ht="12.75" customHeight="1">
      <c r="B552" s="103"/>
      <c r="C552" s="97"/>
      <c r="I552" s="97"/>
      <c r="K552" s="97"/>
    </row>
    <row r="553" spans="2:11" ht="12.75" customHeight="1">
      <c r="B553" s="103"/>
      <c r="C553" s="97"/>
      <c r="I553" s="97"/>
      <c r="K553" s="97"/>
    </row>
    <row r="554" spans="2:11" ht="12.75" customHeight="1">
      <c r="B554" s="103"/>
      <c r="C554" s="97"/>
      <c r="I554" s="97"/>
      <c r="K554" s="97"/>
    </row>
    <row r="555" spans="2:11" ht="12.75" customHeight="1">
      <c r="B555" s="103"/>
      <c r="C555" s="97"/>
      <c r="I555" s="97"/>
      <c r="K555" s="97"/>
    </row>
    <row r="556" spans="2:11" ht="12.75" customHeight="1">
      <c r="B556" s="103"/>
      <c r="C556" s="97"/>
      <c r="I556" s="97"/>
      <c r="K556" s="97"/>
    </row>
    <row r="557" spans="2:11" ht="12.75" customHeight="1">
      <c r="B557" s="103"/>
      <c r="C557" s="97"/>
      <c r="I557" s="97"/>
      <c r="K557" s="97"/>
    </row>
    <row r="558" spans="2:11" ht="12.75" customHeight="1">
      <c r="B558" s="103"/>
      <c r="C558" s="97"/>
      <c r="I558" s="97"/>
      <c r="K558" s="97"/>
    </row>
    <row r="559" spans="2:11" ht="12.75" customHeight="1">
      <c r="B559" s="103"/>
      <c r="C559" s="97"/>
      <c r="I559" s="97"/>
      <c r="K559" s="97"/>
    </row>
    <row r="560" spans="2:11" ht="12.75" customHeight="1">
      <c r="B560" s="103"/>
      <c r="C560" s="97"/>
      <c r="I560" s="97"/>
      <c r="K560" s="97"/>
    </row>
    <row r="561" spans="2:11" ht="12.75" customHeight="1">
      <c r="B561" s="103"/>
      <c r="C561" s="97"/>
      <c r="I561" s="97"/>
      <c r="K561" s="97"/>
    </row>
    <row r="562" spans="2:11" ht="12.75" customHeight="1">
      <c r="B562" s="103"/>
      <c r="C562" s="97"/>
      <c r="I562" s="97"/>
      <c r="K562" s="97"/>
    </row>
    <row r="563" spans="2:11" ht="12.75" customHeight="1">
      <c r="B563" s="103"/>
      <c r="C563" s="97"/>
      <c r="I563" s="97"/>
      <c r="K563" s="97"/>
    </row>
    <row r="564" spans="2:11" ht="12.75" customHeight="1">
      <c r="B564" s="103"/>
      <c r="C564" s="97"/>
      <c r="I564" s="97"/>
      <c r="K564" s="97"/>
    </row>
    <row r="565" spans="2:11" ht="12.75" customHeight="1">
      <c r="B565" s="103"/>
      <c r="C565" s="97"/>
      <c r="I565" s="97"/>
      <c r="K565" s="97"/>
    </row>
    <row r="566" spans="2:11" ht="12.75" customHeight="1">
      <c r="B566" s="103"/>
      <c r="C566" s="97"/>
      <c r="I566" s="97"/>
      <c r="K566" s="97"/>
    </row>
    <row r="567" spans="2:11" ht="12.75" customHeight="1">
      <c r="B567" s="103"/>
      <c r="C567" s="97"/>
      <c r="I567" s="97"/>
      <c r="K567" s="97"/>
    </row>
    <row r="568" spans="2:11" ht="12.75" customHeight="1">
      <c r="B568" s="103"/>
      <c r="C568" s="97"/>
      <c r="I568" s="97"/>
      <c r="K568" s="97"/>
    </row>
    <row r="569" spans="2:11" ht="12.75" customHeight="1">
      <c r="B569" s="103"/>
      <c r="C569" s="97"/>
      <c r="I569" s="97"/>
      <c r="K569" s="97"/>
    </row>
    <row r="570" spans="2:11" ht="12.75" customHeight="1">
      <c r="B570" s="103"/>
      <c r="C570" s="97"/>
      <c r="I570" s="97"/>
      <c r="K570" s="97"/>
    </row>
    <row r="571" spans="2:11" ht="12.75" customHeight="1">
      <c r="B571" s="103"/>
      <c r="C571" s="97"/>
      <c r="I571" s="97"/>
      <c r="K571" s="97"/>
    </row>
    <row r="572" spans="2:11" ht="12.75" customHeight="1">
      <c r="B572" s="103"/>
      <c r="C572" s="97"/>
      <c r="I572" s="97"/>
      <c r="K572" s="97"/>
    </row>
    <row r="573" spans="2:11" ht="12.75" customHeight="1">
      <c r="B573" s="103"/>
      <c r="C573" s="97"/>
      <c r="I573" s="97"/>
      <c r="K573" s="97"/>
    </row>
    <row r="574" spans="2:11" ht="12.75" customHeight="1">
      <c r="B574" s="103"/>
      <c r="C574" s="97"/>
      <c r="I574" s="97"/>
      <c r="K574" s="97"/>
    </row>
    <row r="575" spans="2:11" ht="12.75" customHeight="1">
      <c r="B575" s="103"/>
      <c r="C575" s="97"/>
      <c r="I575" s="97"/>
      <c r="K575" s="97"/>
    </row>
    <row r="576" spans="2:11" ht="12.75" customHeight="1">
      <c r="B576" s="103"/>
      <c r="C576" s="97"/>
      <c r="I576" s="97"/>
      <c r="K576" s="97"/>
    </row>
    <row r="577" spans="2:11" ht="12.75" customHeight="1">
      <c r="B577" s="103"/>
      <c r="C577" s="97"/>
      <c r="I577" s="97"/>
      <c r="K577" s="97"/>
    </row>
    <row r="578" spans="2:11" ht="12.75" customHeight="1">
      <c r="B578" s="103"/>
      <c r="C578" s="97"/>
      <c r="I578" s="97"/>
      <c r="K578" s="97"/>
    </row>
    <row r="579" spans="2:11" ht="12.75" customHeight="1">
      <c r="B579" s="103"/>
      <c r="C579" s="97"/>
      <c r="I579" s="97"/>
      <c r="K579" s="97"/>
    </row>
    <row r="580" spans="2:11" ht="12.75" customHeight="1">
      <c r="B580" s="103"/>
      <c r="C580" s="97"/>
      <c r="I580" s="97"/>
      <c r="K580" s="97"/>
    </row>
    <row r="581" spans="2:11" ht="12.75" customHeight="1">
      <c r="B581" s="103"/>
      <c r="C581" s="97"/>
      <c r="I581" s="97"/>
      <c r="K581" s="97"/>
    </row>
    <row r="582" spans="2:11" ht="12.75" customHeight="1">
      <c r="B582" s="103"/>
      <c r="C582" s="97"/>
      <c r="I582" s="97"/>
      <c r="K582" s="97"/>
    </row>
    <row r="583" spans="2:11" ht="12.75" customHeight="1">
      <c r="B583" s="103"/>
      <c r="C583" s="97"/>
      <c r="I583" s="97"/>
      <c r="K583" s="97"/>
    </row>
    <row r="584" spans="2:11" ht="12.75" customHeight="1">
      <c r="B584" s="103"/>
      <c r="C584" s="97"/>
      <c r="I584" s="97"/>
      <c r="K584" s="97"/>
    </row>
    <row r="585" spans="2:11" ht="12.75" customHeight="1">
      <c r="B585" s="103"/>
      <c r="C585" s="97"/>
      <c r="I585" s="97"/>
      <c r="K585" s="97"/>
    </row>
    <row r="586" spans="2:11" ht="12.75" customHeight="1">
      <c r="B586" s="103"/>
      <c r="C586" s="97"/>
      <c r="I586" s="97"/>
      <c r="K586" s="97"/>
    </row>
    <row r="587" spans="2:11" ht="12.75" customHeight="1">
      <c r="B587" s="103"/>
      <c r="C587" s="97"/>
      <c r="I587" s="97"/>
      <c r="K587" s="97"/>
    </row>
    <row r="588" spans="2:11" ht="12.75" customHeight="1">
      <c r="B588" s="103"/>
      <c r="C588" s="97"/>
      <c r="I588" s="97"/>
      <c r="K588" s="97"/>
    </row>
    <row r="589" spans="2:11" ht="12.75" customHeight="1">
      <c r="B589" s="103"/>
      <c r="C589" s="97"/>
      <c r="I589" s="97"/>
      <c r="K589" s="97"/>
    </row>
    <row r="590" spans="2:11" ht="12.75" customHeight="1">
      <c r="B590" s="103"/>
      <c r="C590" s="97"/>
      <c r="I590" s="97"/>
      <c r="K590" s="97"/>
    </row>
    <row r="591" spans="2:11" ht="12.75" customHeight="1">
      <c r="B591" s="103"/>
      <c r="C591" s="97"/>
      <c r="I591" s="97"/>
      <c r="K591" s="97"/>
    </row>
    <row r="592" spans="2:11" ht="12.75" customHeight="1">
      <c r="B592" s="103"/>
      <c r="C592" s="97"/>
      <c r="I592" s="97"/>
      <c r="K592" s="97"/>
    </row>
    <row r="593" spans="2:11" ht="12.75" customHeight="1">
      <c r="B593" s="103"/>
      <c r="C593" s="97"/>
      <c r="I593" s="97"/>
      <c r="K593" s="97"/>
    </row>
    <row r="594" spans="2:11" ht="12.75" customHeight="1">
      <c r="B594" s="103"/>
      <c r="C594" s="97"/>
      <c r="I594" s="97"/>
      <c r="K594" s="97"/>
    </row>
    <row r="595" spans="2:11" ht="12.75" customHeight="1">
      <c r="B595" s="103"/>
      <c r="C595" s="97"/>
      <c r="I595" s="97"/>
      <c r="K595" s="97"/>
    </row>
    <row r="596" spans="2:11" ht="12.75" customHeight="1">
      <c r="B596" s="103"/>
      <c r="C596" s="97"/>
      <c r="I596" s="97"/>
      <c r="K596" s="97"/>
    </row>
    <row r="597" spans="2:11" ht="12.75" customHeight="1">
      <c r="B597" s="103"/>
      <c r="C597" s="97"/>
      <c r="I597" s="97"/>
      <c r="K597" s="97"/>
    </row>
    <row r="598" spans="2:11" ht="12.75" customHeight="1">
      <c r="B598" s="103"/>
      <c r="C598" s="97"/>
      <c r="I598" s="97"/>
      <c r="K598" s="97"/>
    </row>
    <row r="599" spans="2:11" ht="12.75" customHeight="1">
      <c r="B599" s="103"/>
      <c r="C599" s="97"/>
      <c r="I599" s="97"/>
      <c r="K599" s="97"/>
    </row>
    <row r="600" spans="2:11" ht="12.75" customHeight="1">
      <c r="B600" s="103"/>
      <c r="C600" s="97"/>
      <c r="I600" s="97"/>
      <c r="K600" s="97"/>
    </row>
    <row r="601" spans="2:11" ht="12.75" customHeight="1">
      <c r="B601" s="103"/>
      <c r="C601" s="97"/>
      <c r="I601" s="97"/>
      <c r="K601" s="97"/>
    </row>
    <row r="602" spans="2:11" ht="12.75" customHeight="1">
      <c r="B602" s="103"/>
      <c r="C602" s="97"/>
      <c r="I602" s="97"/>
      <c r="K602" s="97"/>
    </row>
    <row r="603" spans="2:11" ht="12.75" customHeight="1">
      <c r="B603" s="103"/>
      <c r="C603" s="97"/>
      <c r="I603" s="97"/>
      <c r="K603" s="97"/>
    </row>
    <row r="604" spans="2:11" ht="12.75" customHeight="1">
      <c r="B604" s="103"/>
      <c r="C604" s="97"/>
      <c r="I604" s="97"/>
      <c r="K604" s="97"/>
    </row>
    <row r="605" spans="2:11" ht="12.75" customHeight="1">
      <c r="B605" s="103"/>
      <c r="C605" s="97"/>
      <c r="I605" s="97"/>
      <c r="K605" s="97"/>
    </row>
    <row r="606" spans="2:11" ht="12.75" customHeight="1">
      <c r="B606" s="103"/>
      <c r="C606" s="97"/>
      <c r="I606" s="97"/>
      <c r="K606" s="97"/>
    </row>
    <row r="607" spans="2:11" ht="12.75" customHeight="1">
      <c r="B607" s="103"/>
      <c r="C607" s="97"/>
      <c r="I607" s="97"/>
      <c r="K607" s="97"/>
    </row>
    <row r="608" spans="2:11" ht="12.75" customHeight="1">
      <c r="C608" s="97"/>
      <c r="I608" s="97"/>
      <c r="K608" s="97"/>
    </row>
    <row r="609" spans="3:11" ht="12.75" customHeight="1">
      <c r="C609" s="97"/>
      <c r="I609" s="97"/>
      <c r="K609" s="97"/>
    </row>
    <row r="610" spans="3:11" ht="12.75" customHeight="1">
      <c r="C610" s="97"/>
      <c r="I610" s="97"/>
      <c r="K610" s="97"/>
    </row>
    <row r="611" spans="3:11" ht="12.75" customHeight="1">
      <c r="C611" s="97"/>
      <c r="I611" s="97"/>
      <c r="K611" s="97"/>
    </row>
    <row r="612" spans="3:11" ht="12.75" customHeight="1">
      <c r="C612" s="97"/>
      <c r="I612" s="97"/>
      <c r="K612" s="97"/>
    </row>
    <row r="613" spans="3:11" ht="12.75" customHeight="1">
      <c r="C613" s="97"/>
      <c r="I613" s="97"/>
      <c r="K613" s="97"/>
    </row>
    <row r="614" spans="3:11" ht="12.75" customHeight="1">
      <c r="C614" s="97"/>
      <c r="I614" s="97"/>
      <c r="K614" s="97"/>
    </row>
    <row r="615" spans="3:11" ht="12.75" customHeight="1">
      <c r="C615" s="97"/>
      <c r="I615" s="97"/>
      <c r="K615" s="97"/>
    </row>
    <row r="616" spans="3:11" ht="12.75" customHeight="1">
      <c r="C616" s="97"/>
      <c r="I616" s="97"/>
      <c r="K616" s="97"/>
    </row>
    <row r="617" spans="3:11" ht="12.75" customHeight="1">
      <c r="C617" s="97"/>
      <c r="I617" s="97"/>
      <c r="K617" s="97"/>
    </row>
    <row r="618" spans="3:11" ht="12.75" customHeight="1">
      <c r="C618" s="97"/>
      <c r="I618" s="97"/>
      <c r="K618" s="97"/>
    </row>
    <row r="619" spans="3:11" ht="12.75" customHeight="1">
      <c r="C619" s="97"/>
      <c r="I619" s="97"/>
      <c r="K619" s="97"/>
    </row>
    <row r="620" spans="3:11" ht="12.75" customHeight="1">
      <c r="C620" s="97"/>
      <c r="I620" s="97"/>
      <c r="K620" s="97"/>
    </row>
    <row r="621" spans="3:11" ht="12.75" customHeight="1">
      <c r="C621" s="97"/>
      <c r="I621" s="97"/>
      <c r="K621" s="97"/>
    </row>
    <row r="622" spans="3:11" ht="12.75" customHeight="1">
      <c r="C622" s="97"/>
      <c r="I622" s="97"/>
      <c r="K622" s="97"/>
    </row>
    <row r="623" spans="3:11" ht="12.75" customHeight="1">
      <c r="C623" s="97"/>
      <c r="I623" s="97"/>
      <c r="K623" s="97"/>
    </row>
    <row r="624" spans="3:11" ht="12.75" customHeight="1">
      <c r="C624" s="97"/>
      <c r="I624" s="97"/>
      <c r="K624" s="97"/>
    </row>
    <row r="625" spans="3:11" ht="12.75" customHeight="1">
      <c r="C625" s="97"/>
      <c r="I625" s="97"/>
      <c r="K625" s="97"/>
    </row>
    <row r="626" spans="3:11" ht="12.75" customHeight="1">
      <c r="C626" s="97"/>
      <c r="I626" s="97"/>
      <c r="K626" s="97"/>
    </row>
    <row r="627" spans="3:11" ht="12.75" customHeight="1">
      <c r="C627" s="97"/>
      <c r="I627" s="97"/>
      <c r="K627" s="97"/>
    </row>
    <row r="628" spans="3:11" ht="12.75" customHeight="1">
      <c r="C628" s="97"/>
      <c r="I628" s="97"/>
      <c r="K628" s="97"/>
    </row>
    <row r="629" spans="3:11" ht="12.75" customHeight="1">
      <c r="C629" s="97"/>
      <c r="I629" s="97"/>
      <c r="K629" s="97"/>
    </row>
    <row r="630" spans="3:11" ht="12.75" customHeight="1">
      <c r="C630" s="97"/>
      <c r="I630" s="97"/>
      <c r="K630" s="97"/>
    </row>
    <row r="631" spans="3:11" ht="12.75" customHeight="1">
      <c r="C631" s="97"/>
      <c r="I631" s="97"/>
      <c r="K631" s="97"/>
    </row>
    <row r="632" spans="3:11" ht="12.75" customHeight="1">
      <c r="C632" s="97"/>
      <c r="I632" s="97"/>
      <c r="K632" s="97"/>
    </row>
  </sheetData>
  <phoneticPr fontId="8" type="noConversion"/>
  <hyperlinks>
    <hyperlink ref="L30" r:id="rId1" display="http://www.konkoly.hu/cgi-bin/IBVS?633" xr:uid="{00000000-0004-0000-0700-000000000000}"/>
    <hyperlink ref="L31" r:id="rId2" display="http://www.konkoly.hu/cgi-bin/IBVS?633" xr:uid="{00000000-0004-0000-0700-000001000000}"/>
    <hyperlink ref="L32" r:id="rId3" display="http://www.konkoly.hu/cgi-bin/IBVS?633" xr:uid="{00000000-0004-0000-0700-000002000000}"/>
    <hyperlink ref="L33" r:id="rId4" display="http://www.konkoly.hu/cgi-bin/IBVS?633" xr:uid="{00000000-0004-0000-0700-000003000000}"/>
    <hyperlink ref="L34" r:id="rId5" display="http://www.konkoly.hu/cgi-bin/IBVS?633" xr:uid="{00000000-0004-0000-0700-000004000000}"/>
    <hyperlink ref="L35" r:id="rId6" display="http://www.konkoly.hu/cgi-bin/IBVS?633" xr:uid="{00000000-0004-0000-0700-000005000000}"/>
    <hyperlink ref="L38" r:id="rId7" display="http://www.konkoly.hu/cgi-bin/IBVS?633" xr:uid="{00000000-0004-0000-0700-000006000000}"/>
    <hyperlink ref="L41" r:id="rId8" display="http://www.konkoly.hu/cgi-bin/IBVS?633" xr:uid="{00000000-0004-0000-0700-000007000000}"/>
    <hyperlink ref="L42" r:id="rId9" display="http://www.konkoly.hu/cgi-bin/IBVS?633" xr:uid="{00000000-0004-0000-0700-000008000000}"/>
    <hyperlink ref="L43" r:id="rId10" display="http://www.konkoly.hu/cgi-bin/IBVS?633" xr:uid="{00000000-0004-0000-0700-000009000000}"/>
    <hyperlink ref="L44" r:id="rId11" display="http://www.konkoly.hu/cgi-bin/IBVS?633" xr:uid="{00000000-0004-0000-0700-00000A000000}"/>
    <hyperlink ref="L45" r:id="rId12" display="http://www.konkoly.hu/cgi-bin/IBVS?633" xr:uid="{00000000-0004-0000-0700-00000B000000}"/>
    <hyperlink ref="L329" r:id="rId13" display="http://www.konkoly.hu/cgi-bin/IBVS?633" xr:uid="{00000000-0004-0000-0700-00000C000000}"/>
    <hyperlink ref="L330" r:id="rId14" display="http://www.konkoly.hu/cgi-bin/IBVS?633" xr:uid="{00000000-0004-0000-0700-00000D000000}"/>
    <hyperlink ref="L331" r:id="rId15" display="http://www.konkoly.hu/cgi-bin/IBVS?633" xr:uid="{00000000-0004-0000-0700-00000E000000}"/>
    <hyperlink ref="L332" r:id="rId16" display="http://www.konkoly.hu/cgi-bin/IBVS?633" xr:uid="{00000000-0004-0000-0700-00000F000000}"/>
    <hyperlink ref="L333" r:id="rId17" display="http://www.konkoly.hu/cgi-bin/IBVS?633" xr:uid="{00000000-0004-0000-0700-000010000000}"/>
    <hyperlink ref="L334" r:id="rId18" display="http://www.konkoly.hu/cgi-bin/IBVS?633" xr:uid="{00000000-0004-0000-0700-000011000000}"/>
    <hyperlink ref="L335" r:id="rId19" display="http://www.konkoly.hu/cgi-bin/IBVS?633" xr:uid="{00000000-0004-0000-0700-000012000000}"/>
    <hyperlink ref="L336" r:id="rId20" display="http://www.konkoly.hu/cgi-bin/IBVS?633" xr:uid="{00000000-0004-0000-0700-000013000000}"/>
    <hyperlink ref="L337" r:id="rId21" display="http://www.konkoly.hu/cgi-bin/IBVS?633" xr:uid="{00000000-0004-0000-0700-000014000000}"/>
    <hyperlink ref="L73" r:id="rId22" display="http://www.bav-astro.de/sfs/BAVM_link.php?BAVMnr=39" xr:uid="{00000000-0004-0000-0700-000015000000}"/>
    <hyperlink ref="L74" r:id="rId23" display="http://www.bav-astro.de/sfs/BAVM_link.php?BAVMnr=39" xr:uid="{00000000-0004-0000-0700-000016000000}"/>
    <hyperlink ref="L75" r:id="rId24" display="http://www.bav-astro.de/sfs/BAVM_link.php?BAVMnr=36" xr:uid="{00000000-0004-0000-0700-000017000000}"/>
    <hyperlink ref="L78" r:id="rId25" display="http://www.bav-astro.de/sfs/BAVM_link.php?BAVMnr=36" xr:uid="{00000000-0004-0000-0700-000018000000}"/>
    <hyperlink ref="L85" r:id="rId26" display="http://www.bav-astro.de/sfs/BAVM_link.php?BAVMnr=39" xr:uid="{00000000-0004-0000-0700-000019000000}"/>
    <hyperlink ref="L90" r:id="rId27" display="http://www.bav-astro.de/sfs/BAVM_link.php?BAVMnr=39" xr:uid="{00000000-0004-0000-0700-00001A000000}"/>
    <hyperlink ref="L91" r:id="rId28" display="http://www.bav-astro.de/sfs/BAVM_link.php?BAVMnr=39" xr:uid="{00000000-0004-0000-0700-00001B000000}"/>
    <hyperlink ref="L97" r:id="rId29" display="http://www.bav-astro.de/sfs/BAVM_link.php?BAVMnr=43" xr:uid="{00000000-0004-0000-0700-00001C000000}"/>
    <hyperlink ref="L103" r:id="rId30" display="http://www.bav-astro.de/sfs/BAVM_link.php?BAVMnr=46" xr:uid="{00000000-0004-0000-0700-00001D000000}"/>
    <hyperlink ref="L115" r:id="rId31" display="http://www.bav-astro.de/sfs/BAVM_link.php?BAVMnr=50" xr:uid="{00000000-0004-0000-0700-00001E000000}"/>
    <hyperlink ref="L116" r:id="rId32" display="http://www.bav-astro.de/sfs/BAVM_link.php?BAVMnr=50" xr:uid="{00000000-0004-0000-0700-00001F000000}"/>
    <hyperlink ref="L122" r:id="rId33" display="http://www.bav-astro.de/sfs/BAVM_link.php?BAVMnr=52" xr:uid="{00000000-0004-0000-0700-000020000000}"/>
    <hyperlink ref="L123" r:id="rId34" display="http://www.bav-astro.de/sfs/BAVM_link.php?BAVMnr=52" xr:uid="{00000000-0004-0000-0700-000021000000}"/>
    <hyperlink ref="L124" r:id="rId35" display="http://www.bav-astro.de/sfs/BAVM_link.php?BAVMnr=52" xr:uid="{00000000-0004-0000-0700-000022000000}"/>
    <hyperlink ref="L131" r:id="rId36" display="http://www.bav-astro.de/sfs/BAVM_link.php?BAVMnr=56" xr:uid="{00000000-0004-0000-0700-000023000000}"/>
    <hyperlink ref="L132" r:id="rId37" display="http://www.bav-astro.de/sfs/BAVM_link.php?BAVMnr=56" xr:uid="{00000000-0004-0000-0700-000024000000}"/>
    <hyperlink ref="L136" r:id="rId38" display="http://www.bav-astro.de/sfs/BAVM_link.php?BAVMnr=59" xr:uid="{00000000-0004-0000-0700-000025000000}"/>
    <hyperlink ref="L141" r:id="rId39" display="http://www.bav-astro.de/sfs/BAVM_link.php?BAVMnr=59" xr:uid="{00000000-0004-0000-0700-000026000000}"/>
    <hyperlink ref="L142" r:id="rId40" display="http://www.bav-astro.de/sfs/BAVM_link.php?BAVMnr=60" xr:uid="{00000000-0004-0000-0700-000027000000}"/>
    <hyperlink ref="L143" r:id="rId41" display="http://www.bav-astro.de/sfs/BAVM_link.php?BAVMnr=60" xr:uid="{00000000-0004-0000-0700-000028000000}"/>
    <hyperlink ref="L152" r:id="rId42" display="http://www.bav-astro.de/sfs/BAVM_link.php?BAVMnr=68" xr:uid="{00000000-0004-0000-0700-000029000000}"/>
    <hyperlink ref="L161" r:id="rId43" display="http://www.konkoly.hu/cgi-bin/IBVS?4187" xr:uid="{00000000-0004-0000-0700-00002A000000}"/>
    <hyperlink ref="L168" r:id="rId44" display="http://www.konkoly.hu/cgi-bin/IBVS?4559" xr:uid="{00000000-0004-0000-0700-00002B000000}"/>
    <hyperlink ref="L169" r:id="rId45" display="http://www.bav-astro.de/sfs/BAVM_link.php?BAVMnr=178" xr:uid="{00000000-0004-0000-0700-00002C000000}"/>
    <hyperlink ref="L170" r:id="rId46" display="http://www.konkoly.hu/cgi-bin/IBVS?5040" xr:uid="{00000000-0004-0000-0700-00002D000000}"/>
    <hyperlink ref="L171" r:id="rId47" display="http://www.konkoly.hu/cgi-bin/IBVS?5056" xr:uid="{00000000-0004-0000-0700-00002E000000}"/>
    <hyperlink ref="L172" r:id="rId48" display="http://www.konkoly.hu/cgi-bin/IBVS?5056" xr:uid="{00000000-0004-0000-0700-00002F000000}"/>
    <hyperlink ref="L173" r:id="rId49" display="http://www.bav-astro.de/sfs/BAVM_link.php?BAVMnr=152" xr:uid="{00000000-0004-0000-0700-000030000000}"/>
    <hyperlink ref="L174" r:id="rId50" display="http://www.konkoly.hu/cgi-bin/IBVS?5056" xr:uid="{00000000-0004-0000-0700-000031000000}"/>
    <hyperlink ref="L338" r:id="rId51" display="http://www.konkoly.hu/cgi-bin/IBVS?5056" xr:uid="{00000000-0004-0000-0700-000032000000}"/>
    <hyperlink ref="L175" r:id="rId52" display="http://www.konkoly.hu/cgi-bin/IBVS?5056" xr:uid="{00000000-0004-0000-0700-000033000000}"/>
    <hyperlink ref="L176" r:id="rId53" display="http://www.konkoly.hu/cgi-bin/IBVS?5056" xr:uid="{00000000-0004-0000-0700-000034000000}"/>
    <hyperlink ref="L339" r:id="rId54" display="http://www.konkoly.hu/cgi-bin/IBVS?5594" xr:uid="{00000000-0004-0000-0700-000035000000}"/>
    <hyperlink ref="L290" r:id="rId55" display="http://var.astro.cz/oejv/issues/oejv0107.pdf" xr:uid="{00000000-0004-0000-0700-000036000000}"/>
    <hyperlink ref="L291" r:id="rId56" display="http://var.astro.cz/oejv/issues/oejv0107.pdf" xr:uid="{00000000-0004-0000-0700-000037000000}"/>
    <hyperlink ref="L292" r:id="rId57" display="http://var.astro.cz/oejv/issues/oejv0107.pdf" xr:uid="{00000000-0004-0000-0700-000038000000}"/>
    <hyperlink ref="L177" r:id="rId58" display="http://www.bav-astro.de/sfs/BAVM_link.php?BAVMnr=152" xr:uid="{00000000-0004-0000-0700-000039000000}"/>
    <hyperlink ref="L178" r:id="rId59" display="http://www.bav-astro.de/sfs/BAVM_link.php?BAVMnr=152" xr:uid="{00000000-0004-0000-0700-00003A000000}"/>
    <hyperlink ref="L179" r:id="rId60" display="http://www.konkoly.hu/cgi-bin/IBVS?5230" xr:uid="{00000000-0004-0000-0700-00003B000000}"/>
    <hyperlink ref="L180" r:id="rId61" display="http://www.konkoly.hu/cgi-bin/IBVS?5230" xr:uid="{00000000-0004-0000-0700-00003C000000}"/>
    <hyperlink ref="L181" r:id="rId62" display="http://www.konkoly.hu/cgi-bin/IBVS?5230" xr:uid="{00000000-0004-0000-0700-00003D000000}"/>
    <hyperlink ref="L182" r:id="rId63" display="http://www.bav-astro.de/sfs/BAVM_link.php?BAVMnr=152" xr:uid="{00000000-0004-0000-0700-00003E000000}"/>
    <hyperlink ref="L184" r:id="rId64" display="http://www.bav-astro.de/sfs/BAVM_link.php?BAVMnr=158" xr:uid="{00000000-0004-0000-0700-00003F000000}"/>
    <hyperlink ref="L186" r:id="rId65" display="http://www.konkoly.hu/cgi-bin/IBVS?5463" xr:uid="{00000000-0004-0000-0700-000040000000}"/>
    <hyperlink ref="L187" r:id="rId66" display="http://www.konkoly.hu/cgi-bin/IBVS?5463" xr:uid="{00000000-0004-0000-0700-000041000000}"/>
    <hyperlink ref="L188" r:id="rId67" display="http://www.konkoly.hu/cgi-bin/IBVS?5463" xr:uid="{00000000-0004-0000-0700-000042000000}"/>
    <hyperlink ref="L189" r:id="rId68" display="http://www.konkoly.hu/cgi-bin/IBVS?5371" xr:uid="{00000000-0004-0000-0700-000043000000}"/>
    <hyperlink ref="L191" r:id="rId69" display="http://www.bav-astro.de/sfs/BAVM_link.php?BAVMnr=172" xr:uid="{00000000-0004-0000-0700-000044000000}"/>
    <hyperlink ref="L192" r:id="rId70" display="http://www.bav-astro.de/sfs/BAVM_link.php?BAVMnr=158" xr:uid="{00000000-0004-0000-0700-000045000000}"/>
    <hyperlink ref="L340" r:id="rId71" display="http://vsolj.cetus-net.org/no42.pdf" xr:uid="{00000000-0004-0000-0700-000046000000}"/>
    <hyperlink ref="L341" r:id="rId72" display="http://vsolj.cetus-net.org/no42.pdf" xr:uid="{00000000-0004-0000-0700-000047000000}"/>
    <hyperlink ref="L195" r:id="rId73" display="http://www.konkoly.hu/cgi-bin/IBVS?5668" xr:uid="{00000000-0004-0000-0700-000048000000}"/>
    <hyperlink ref="L196" r:id="rId74" display="http://www.konkoly.hu/cgi-bin/IBVS?5579" xr:uid="{00000000-0004-0000-0700-000049000000}"/>
    <hyperlink ref="L197" r:id="rId75" display="http://www.konkoly.hu/cgi-bin/IBVS?5592" xr:uid="{00000000-0004-0000-0700-00004A000000}"/>
    <hyperlink ref="L198" r:id="rId76" display="http://www.konkoly.hu/cgi-bin/IBVS?5636" xr:uid="{00000000-0004-0000-0700-00004B000000}"/>
    <hyperlink ref="L199" r:id="rId77" display="http://www.bav-astro.de/sfs/BAVM_link.php?BAVMnr=172" xr:uid="{00000000-0004-0000-0700-00004C000000}"/>
    <hyperlink ref="L200" r:id="rId78" display="http://www.konkoly.hu/cgi-bin/IBVS?5493" xr:uid="{00000000-0004-0000-0700-00004D000000}"/>
    <hyperlink ref="L201" r:id="rId79" display="http://www.bav-astro.de/sfs/BAVM_link.php?BAVMnr=172" xr:uid="{00000000-0004-0000-0700-00004E000000}"/>
    <hyperlink ref="L202" r:id="rId80" display="http://www.bav-astro.de/sfs/BAVM_link.php?BAVMnr=172" xr:uid="{00000000-0004-0000-0700-00004F000000}"/>
    <hyperlink ref="L203" r:id="rId81" display="http://www.konkoly.hu/cgi-bin/IBVS?5636" xr:uid="{00000000-0004-0000-0700-000050000000}"/>
    <hyperlink ref="L204" r:id="rId82" display="http://www.konkoly.hu/cgi-bin/IBVS?5636" xr:uid="{00000000-0004-0000-0700-000051000000}"/>
    <hyperlink ref="L205" r:id="rId83" display="http://www.konkoly.hu/cgi-bin/IBVS?5636" xr:uid="{00000000-0004-0000-0700-000052000000}"/>
    <hyperlink ref="L206" r:id="rId84" display="http://www.bav-astro.de/sfs/BAVM_link.php?BAVMnr=173" xr:uid="{00000000-0004-0000-0700-000053000000}"/>
    <hyperlink ref="L207" r:id="rId85" display="http://www.konkoly.hu/cgi-bin/IBVS?5636" xr:uid="{00000000-0004-0000-0700-000054000000}"/>
    <hyperlink ref="L208" r:id="rId86" display="http://www.konkoly.hu/cgi-bin/IBVS?5636" xr:uid="{00000000-0004-0000-0700-000055000000}"/>
    <hyperlink ref="L209" r:id="rId87" display="http://www.konkoly.hu/cgi-bin/IBVS?5636" xr:uid="{00000000-0004-0000-0700-000056000000}"/>
    <hyperlink ref="L210" r:id="rId88" display="http://www.bav-astro.de/sfs/BAVM_link.php?BAVMnr=173" xr:uid="{00000000-0004-0000-0700-000057000000}"/>
    <hyperlink ref="L211" r:id="rId89" display="http://www.bav-astro.de/sfs/BAVM_link.php?BAVMnr=173" xr:uid="{00000000-0004-0000-0700-000058000000}"/>
    <hyperlink ref="L212" r:id="rId90" display="http://www.bav-astro.de/sfs/BAVM_link.php?BAVMnr=173" xr:uid="{00000000-0004-0000-0700-000059000000}"/>
    <hyperlink ref="L213" r:id="rId91" display="http://www.bav-astro.de/sfs/BAVM_link.php?BAVMnr=178" xr:uid="{00000000-0004-0000-0700-00005A000000}"/>
    <hyperlink ref="L214" r:id="rId92" display="http://www.bav-astro.de/sfs/BAVM_link.php?BAVMnr=178" xr:uid="{00000000-0004-0000-0700-00005B000000}"/>
    <hyperlink ref="L215" r:id="rId93" display="http://www.bav-astro.de/sfs/BAVM_link.php?BAVMnr=178" xr:uid="{00000000-0004-0000-0700-00005C000000}"/>
    <hyperlink ref="L216" r:id="rId94" display="http://var.astro.cz/oejv/issues/oejv0039.pdf" xr:uid="{00000000-0004-0000-0700-00005D000000}"/>
    <hyperlink ref="L217" r:id="rId95" display="http://var.astro.cz/oejv/issues/oejv0039.pdf" xr:uid="{00000000-0004-0000-0700-00005E000000}"/>
    <hyperlink ref="L218" r:id="rId96" display="http://var.astro.cz/oejv/issues/oejv0039.pdf" xr:uid="{00000000-0004-0000-0700-00005F000000}"/>
    <hyperlink ref="L219" r:id="rId97" display="http://var.astro.cz/oejv/issues/oejv0039.pdf" xr:uid="{00000000-0004-0000-0700-000060000000}"/>
    <hyperlink ref="L220" r:id="rId98" display="http://var.astro.cz/oejv/issues/oejv0039.pdf" xr:uid="{00000000-0004-0000-0700-000061000000}"/>
    <hyperlink ref="L221" r:id="rId99" display="http://var.astro.cz/oejv/issues/oejv0039.pdf" xr:uid="{00000000-0004-0000-0700-000062000000}"/>
    <hyperlink ref="L222" r:id="rId100" display="http://var.astro.cz/oejv/issues/oejv0039.pdf" xr:uid="{00000000-0004-0000-0700-000063000000}"/>
    <hyperlink ref="L223" r:id="rId101" display="http://www.konkoly.hu/cgi-bin/IBVS?5753" xr:uid="{00000000-0004-0000-0700-000064000000}"/>
    <hyperlink ref="L224" r:id="rId102" display="http://www.konkoly.hu/cgi-bin/IBVS?5753" xr:uid="{00000000-0004-0000-0700-000065000000}"/>
    <hyperlink ref="L225" r:id="rId103" display="http://www.konkoly.hu/cgi-bin/IBVS?5777" xr:uid="{00000000-0004-0000-0700-000066000000}"/>
    <hyperlink ref="L226" r:id="rId104" display="http://www.konkoly.hu/cgi-bin/IBVS?5736" xr:uid="{00000000-0004-0000-0700-000067000000}"/>
    <hyperlink ref="L227" r:id="rId105" display="http://www.konkoly.hu/cgi-bin/IBVS?6007" xr:uid="{00000000-0004-0000-0700-000068000000}"/>
    <hyperlink ref="L228" r:id="rId106" display="http://www.bav-astro.de/sfs/BAVM_link.php?BAVMnr=183" xr:uid="{00000000-0004-0000-0700-000069000000}"/>
    <hyperlink ref="L229" r:id="rId107" display="http://www.konkoly.hu/cgi-bin/IBVS?5897" xr:uid="{00000000-0004-0000-0700-00006A000000}"/>
    <hyperlink ref="L230" r:id="rId108" display="http://www.konkoly.hu/cgi-bin/IBVS?5795" xr:uid="{00000000-0004-0000-0700-00006B000000}"/>
    <hyperlink ref="L231" r:id="rId109" display="http://www.aavso.org/sites/default/files/jaavso/v36n2/171.pdf" xr:uid="{00000000-0004-0000-0700-00006C000000}"/>
    <hyperlink ref="L232" r:id="rId110" display="http://www.konkoly.hu/cgi-bin/IBVS?5820" xr:uid="{00000000-0004-0000-0700-00006D000000}"/>
    <hyperlink ref="L233" r:id="rId111" display="http://var.astro.cz/oejv/issues/oejv0094.pdf" xr:uid="{00000000-0004-0000-0700-00006E000000}"/>
    <hyperlink ref="L234" r:id="rId112" display="http://var.astro.cz/oejv/issues/oejv0094.pdf" xr:uid="{00000000-0004-0000-0700-00006F000000}"/>
    <hyperlink ref="L235" r:id="rId113" display="http://var.astro.cz/oejv/issues/oejv0094.pdf" xr:uid="{00000000-0004-0000-0700-000070000000}"/>
    <hyperlink ref="L236" r:id="rId114" display="http://www.aavso.org/sites/default/files/jaavso/v36n2/171.pdf" xr:uid="{00000000-0004-0000-0700-000071000000}"/>
    <hyperlink ref="L237" r:id="rId115" display="http://www.aavso.org/sites/default/files/jaavso/v36n2/171.pdf" xr:uid="{00000000-0004-0000-0700-000072000000}"/>
    <hyperlink ref="L312" r:id="rId116" display="http://var.astro.cz/oejv/issues/oejv0094.pdf" xr:uid="{00000000-0004-0000-0700-000073000000}"/>
    <hyperlink ref="L313" r:id="rId117" display="http://var.astro.cz/oejv/issues/oejv0094.pdf" xr:uid="{00000000-0004-0000-0700-000074000000}"/>
    <hyperlink ref="L238" r:id="rId118" display="http://www.konkoly.hu/cgi-bin/IBVS?5898" xr:uid="{00000000-0004-0000-0700-000075000000}"/>
    <hyperlink ref="L314" r:id="rId119" display="http://var.astro.cz/oejv/issues/oejv0094.pdf" xr:uid="{00000000-0004-0000-0700-000076000000}"/>
    <hyperlink ref="L315" r:id="rId120" display="http://var.astro.cz/oejv/issues/oejv0094.pdf" xr:uid="{00000000-0004-0000-0700-000077000000}"/>
    <hyperlink ref="L316" r:id="rId121" display="http://var.astro.cz/oejv/issues/oejv0094.pdf" xr:uid="{00000000-0004-0000-0700-000078000000}"/>
    <hyperlink ref="L239" r:id="rId122" display="http://www.aavso.org/sites/default/files/jaavso/v36n2/186.pdf" xr:uid="{00000000-0004-0000-0700-000079000000}"/>
    <hyperlink ref="L240" r:id="rId123" display="http://www.aavso.org/sites/default/files/jaavso/v37n1/44.pdf" xr:uid="{00000000-0004-0000-0700-00007A000000}"/>
    <hyperlink ref="L241" r:id="rId124" display="http://www.aavso.org/sites/default/files/jaavso/v37n1/44.pdf" xr:uid="{00000000-0004-0000-0700-00007B000000}"/>
    <hyperlink ref="L242" r:id="rId125" display="http://www.konkoly.hu/cgi-bin/IBVS?5898" xr:uid="{00000000-0004-0000-0700-00007C000000}"/>
    <hyperlink ref="L317" r:id="rId126" display="http://vsolj.cetus-net.org/no48.pdf" xr:uid="{00000000-0004-0000-0700-00007D000000}"/>
    <hyperlink ref="L243" r:id="rId127" display="http://www.konkoly.hu/cgi-bin/IBVS?5871" xr:uid="{00000000-0004-0000-0700-00007E000000}"/>
    <hyperlink ref="L244" r:id="rId128" display="http://www.aavso.org/sites/default/files/jaavso/v37n1/44.pdf" xr:uid="{00000000-0004-0000-0700-00007F000000}"/>
    <hyperlink ref="L245" r:id="rId129" display="http://www.konkoly.hu/cgi-bin/IBVS?5980" xr:uid="{00000000-0004-0000-0700-000080000000}"/>
    <hyperlink ref="L246" r:id="rId130" display="http://www.konkoly.hu/cgi-bin/IBVS?5980" xr:uid="{00000000-0004-0000-0700-000081000000}"/>
    <hyperlink ref="L318" r:id="rId131" display="http://vsolj.cetus-net.org/vsoljno50.pdf" xr:uid="{00000000-0004-0000-0700-000082000000}"/>
    <hyperlink ref="L319" r:id="rId132" display="http://vsolj.cetus-net.org/vsoljno50.pdf" xr:uid="{00000000-0004-0000-0700-000083000000}"/>
    <hyperlink ref="L288" r:id="rId133" display="http://vsolj.cetus-net.org/vsoljno50.pdf" xr:uid="{00000000-0004-0000-0700-000084000000}"/>
    <hyperlink ref="L249" r:id="rId134" display="http://www.konkoly.hu/cgi-bin/IBVS?5929" xr:uid="{00000000-0004-0000-0700-000085000000}"/>
    <hyperlink ref="L320" r:id="rId135" display="http://www.bav-astro.de/sfs/BAVM_link.php?BAVMnr=214" xr:uid="{00000000-0004-0000-0700-000086000000}"/>
    <hyperlink ref="L250" r:id="rId136" display="http://www.bav-astro.de/sfs/BAVM_link.php?BAVMnr=214" xr:uid="{00000000-0004-0000-0700-000087000000}"/>
    <hyperlink ref="L251" r:id="rId137" display="http://www.bav-astro.de/sfs/BAVM_link.php?BAVMnr=214" xr:uid="{00000000-0004-0000-0700-000088000000}"/>
    <hyperlink ref="L252" r:id="rId138" display="http://www.bav-astro.de/sfs/BAVM_link.php?BAVMnr=214" xr:uid="{00000000-0004-0000-0700-000089000000}"/>
    <hyperlink ref="L253" r:id="rId139" display="http://www.bav-astro.de/sfs/BAVM_link.php?BAVMnr=214" xr:uid="{00000000-0004-0000-0700-00008A000000}"/>
    <hyperlink ref="L254" r:id="rId140" display="http://www.bav-astro.de/sfs/BAVM_link.php?BAVMnr=214" xr:uid="{00000000-0004-0000-0700-00008B000000}"/>
    <hyperlink ref="L255" r:id="rId141" display="http://www.konkoly.hu/cgi-bin/IBVS?5980" xr:uid="{00000000-0004-0000-0700-00008C000000}"/>
    <hyperlink ref="L256" r:id="rId142" display="http://www.konkoly.hu/cgi-bin/IBVS?5920" xr:uid="{00000000-0004-0000-0700-00008D000000}"/>
    <hyperlink ref="L257" r:id="rId143" display="http://www.konkoly.hu/cgi-bin/IBVS?5980" xr:uid="{00000000-0004-0000-0700-00008E000000}"/>
    <hyperlink ref="L259" r:id="rId144" display="http://www.konkoly.hu/cgi-bin/IBVS?5980" xr:uid="{00000000-0004-0000-0700-00008F000000}"/>
    <hyperlink ref="L260" r:id="rId145" display="http://www.bav-astro.de/sfs/BAVM_link.php?BAVMnr=220" xr:uid="{00000000-0004-0000-0700-000090000000}"/>
    <hyperlink ref="L262" r:id="rId146" display="http://www.konkoly.hu/cgi-bin/IBVS?5960" xr:uid="{00000000-0004-0000-0700-000091000000}"/>
    <hyperlink ref="L263" r:id="rId147" display="http://www.konkoly.hu/cgi-bin/IBVS?5980" xr:uid="{00000000-0004-0000-0700-000092000000}"/>
    <hyperlink ref="L265" r:id="rId148" display="http://www.konkoly.hu/cgi-bin/IBVS?5966" xr:uid="{00000000-0004-0000-0700-000093000000}"/>
    <hyperlink ref="L321" r:id="rId149" display="http://vsolj.cetus-net.org/vsoljno51.pdf" xr:uid="{00000000-0004-0000-0700-000094000000}"/>
    <hyperlink ref="L322" r:id="rId150" display="http://vsolj.cetus-net.org/vsoljno51.pdf" xr:uid="{00000000-0004-0000-0700-000095000000}"/>
    <hyperlink ref="L323" r:id="rId151" display="http://vsolj.cetus-net.org/vsoljno51.pdf" xr:uid="{00000000-0004-0000-0700-000096000000}"/>
    <hyperlink ref="L377" r:id="rId152" display="http://vsolj.cetus-net.org/vsoljno53.pdf" xr:uid="{00000000-0004-0000-0700-000097000000}"/>
    <hyperlink ref="L267" r:id="rId153" display="http://var.astro.cz/oejv/issues/oejv0160.pdf" xr:uid="{00000000-0004-0000-0700-000098000000}"/>
    <hyperlink ref="L268" r:id="rId154" display="http://var.astro.cz/oejv/issues/oejv0160.pdf" xr:uid="{00000000-0004-0000-0700-000099000000}"/>
    <hyperlink ref="L269" r:id="rId155" display="http://var.astro.cz/oejv/issues/oejv0160.pdf" xr:uid="{00000000-0004-0000-0700-00009A000000}"/>
    <hyperlink ref="L272" r:id="rId156" display="http://www.konkoly.hu/cgi-bin/IBVS?6011" xr:uid="{00000000-0004-0000-0700-00009B000000}"/>
    <hyperlink ref="L378" r:id="rId157" display="http://vsolj.cetus-net.org/vsoljno53.pdf" xr:uid="{00000000-0004-0000-0700-00009C000000}"/>
    <hyperlink ref="L274" r:id="rId158" display="http://www.konkoly.hu/cgi-bin/IBVS?6018" xr:uid="{00000000-0004-0000-0700-00009D000000}"/>
    <hyperlink ref="L324" r:id="rId159" display="http://vsolj.cetus-net.org/vsoljno53.pdf" xr:uid="{00000000-0004-0000-0700-00009E000000}"/>
    <hyperlink ref="L325" r:id="rId160" display="http://vsolj.cetus-net.org/vsoljno53.pdf" xr:uid="{00000000-0004-0000-0700-00009F000000}"/>
    <hyperlink ref="L279" r:id="rId161" display="http://www.konkoly.hu/cgi-bin/IBVS?6044" xr:uid="{00000000-0004-0000-0700-0000A0000000}"/>
    <hyperlink ref="L282" r:id="rId162" display="http://www.bav-astro.de/sfs/BAVM_link.php?BAVMnr=232" xr:uid="{00000000-0004-0000-0700-0000A1000000}"/>
    <hyperlink ref="L327" r:id="rId163" display="http://www.konkoly.hu/cgi-bin/IBVS?6094" xr:uid="{00000000-0004-0000-0700-0000A2000000}"/>
    <hyperlink ref="L284" r:id="rId164" display="http://www.konkoly.hu/cgi-bin/IBVS?6042" xr:uid="{00000000-0004-0000-0700-0000A3000000}"/>
    <hyperlink ref="L285" r:id="rId165" display="http://var.astro.cz/oejv/issues/oejv0160.pdf" xr:uid="{00000000-0004-0000-0700-0000A4000000}"/>
    <hyperlink ref="L379" r:id="rId166" display="http://vsolj.cetus-net.org/vsoljno56.pdf" xr:uid="{00000000-0004-0000-0700-0000A5000000}"/>
    <hyperlink ref="L286" r:id="rId167" display="http://var.astro.cz/oejv/issues/oejv0160.pdf" xr:uid="{00000000-0004-0000-0700-0000A6000000}"/>
    <hyperlink ref="L287" r:id="rId168" display="http://var.astro.cz/oejv/issues/oejv0160.pdf" xr:uid="{00000000-0004-0000-0700-0000A7000000}"/>
    <hyperlink ref="L328" r:id="rId169" display="http://www.konkoly.hu/cgi-bin/IBVS?6092" xr:uid="{00000000-0004-0000-0700-0000A8000000}"/>
    <hyperlink ref="A3" r:id="rId170" xr:uid="{00000000-0004-0000-0700-0000A9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44"/>
  <sheetViews>
    <sheetView workbookViewId="0">
      <selection activeCell="A3" sqref="A3"/>
    </sheetView>
  </sheetViews>
  <sheetFormatPr defaultRowHeight="12.75"/>
  <cols>
    <col min="1" max="1" width="19.140625" customWidth="1"/>
    <col min="2" max="2" width="9.140625" style="2"/>
    <col min="3" max="3" width="12.85546875" style="24" customWidth="1"/>
    <col min="4" max="4" width="4" customWidth="1"/>
    <col min="5" max="5" width="12.85546875" style="24" customWidth="1"/>
  </cols>
  <sheetData>
    <row r="1" spans="1:14">
      <c r="A1" t="s">
        <v>33</v>
      </c>
    </row>
    <row r="3" spans="1:14">
      <c r="A3" s="107" t="s">
        <v>34</v>
      </c>
    </row>
    <row r="11" spans="1:14">
      <c r="A11" t="s">
        <v>1227</v>
      </c>
      <c r="B11" s="2" t="s">
        <v>288</v>
      </c>
      <c r="C11" s="24">
        <v>30647.238000000001</v>
      </c>
      <c r="D11" t="s">
        <v>503</v>
      </c>
      <c r="E11" s="24">
        <f>VLOOKUP(C11,'Active 1'!C$21:E$440,3,FALSE)</f>
        <v>-28024.401924977068</v>
      </c>
      <c r="F11">
        <v>-28025</v>
      </c>
      <c r="G11">
        <v>1.44E-2</v>
      </c>
      <c r="L11" t="s">
        <v>1228</v>
      </c>
      <c r="M11" t="s">
        <v>1229</v>
      </c>
    </row>
    <row r="12" spans="1:14">
      <c r="A12" t="s">
        <v>1227</v>
      </c>
      <c r="B12" s="2" t="s">
        <v>292</v>
      </c>
      <c r="C12" s="24">
        <v>30647.411</v>
      </c>
      <c r="D12" t="s">
        <v>503</v>
      </c>
      <c r="E12" s="24">
        <f>VLOOKUP(C12,'Active 1'!C$21:E$440,3,FALSE)</f>
        <v>-28023.895111529415</v>
      </c>
      <c r="F12">
        <v>-28024</v>
      </c>
      <c r="G12">
        <v>1.67E-2</v>
      </c>
      <c r="L12" t="s">
        <v>1228</v>
      </c>
      <c r="M12" t="s">
        <v>1229</v>
      </c>
    </row>
    <row r="13" spans="1:14">
      <c r="A13" t="s">
        <v>1231</v>
      </c>
      <c r="B13" s="2" t="s">
        <v>292</v>
      </c>
      <c r="C13" s="24">
        <v>34389.235000000001</v>
      </c>
      <c r="D13" t="s">
        <v>289</v>
      </c>
      <c r="E13" s="24">
        <f>VLOOKUP(C13,'Active 1'!C$21:E$440,3,FALSE)</f>
        <v>-17062.006545334541</v>
      </c>
      <c r="F13">
        <v>-17062</v>
      </c>
      <c r="G13">
        <v>-1.38E-2</v>
      </c>
      <c r="L13" t="s">
        <v>405</v>
      </c>
      <c r="M13" t="s">
        <v>1232</v>
      </c>
      <c r="N13" t="s">
        <v>1233</v>
      </c>
    </row>
    <row r="14" spans="1:14">
      <c r="A14" t="s">
        <v>1231</v>
      </c>
      <c r="B14" s="2" t="s">
        <v>288</v>
      </c>
      <c r="C14" s="24">
        <v>35093.275000000001</v>
      </c>
      <c r="D14" t="s">
        <v>289</v>
      </c>
      <c r="E14" s="24">
        <f>VLOOKUP(C14,'Active 1'!C$21:E$440,3,FALSE)</f>
        <v>-14999.48088241083</v>
      </c>
      <c r="F14">
        <v>-15000</v>
      </c>
      <c r="G14">
        <v>-3.7000000000000002E-3</v>
      </c>
      <c r="L14" t="s">
        <v>405</v>
      </c>
      <c r="M14" t="s">
        <v>1232</v>
      </c>
      <c r="N14" t="s">
        <v>1233</v>
      </c>
    </row>
    <row r="15" spans="1:14">
      <c r="A15" t="s">
        <v>1231</v>
      </c>
      <c r="B15" s="2" t="s">
        <v>292</v>
      </c>
      <c r="C15" s="24">
        <v>35093.455000000002</v>
      </c>
      <c r="D15" t="s">
        <v>289</v>
      </c>
      <c r="E15" s="24">
        <f>VLOOKUP(C15,'Active 1'!C$21:E$440,3,FALSE)</f>
        <v>-14998.953562060669</v>
      </c>
      <c r="F15">
        <v>-14999</v>
      </c>
      <c r="G15">
        <v>5.7000000000000002E-3</v>
      </c>
      <c r="L15" t="s">
        <v>405</v>
      </c>
      <c r="M15" t="s">
        <v>1232</v>
      </c>
      <c r="N15" t="s">
        <v>1233</v>
      </c>
    </row>
    <row r="16" spans="1:14">
      <c r="A16" t="s">
        <v>1231</v>
      </c>
      <c r="B16" s="2" t="s">
        <v>292</v>
      </c>
      <c r="C16" s="24">
        <v>35429.339</v>
      </c>
      <c r="D16" t="s">
        <v>289</v>
      </c>
      <c r="E16" s="24">
        <f>VLOOKUP(C16,'Active 1'!C$21:E$440,3,FALSE)</f>
        <v>-14014.962070433116</v>
      </c>
      <c r="F16">
        <v>-14015</v>
      </c>
      <c r="G16">
        <v>3.3999999999999998E-3</v>
      </c>
      <c r="L16" t="s">
        <v>405</v>
      </c>
      <c r="M16" t="s">
        <v>1232</v>
      </c>
      <c r="N16" t="s">
        <v>1233</v>
      </c>
    </row>
    <row r="17" spans="1:14">
      <c r="A17" t="s">
        <v>1231</v>
      </c>
      <c r="B17" s="2" t="s">
        <v>292</v>
      </c>
      <c r="C17" s="24">
        <v>35476.421000000002</v>
      </c>
      <c r="D17" t="s">
        <v>289</v>
      </c>
      <c r="E17" s="24">
        <f>VLOOKUP(C17,'Active 1'!C$21:E$440,3,FALSE)</f>
        <v>-13877.032644176399</v>
      </c>
      <c r="F17">
        <v>-13877</v>
      </c>
      <c r="G17">
        <v>-2.06E-2</v>
      </c>
      <c r="L17" t="s">
        <v>405</v>
      </c>
      <c r="M17" t="s">
        <v>1232</v>
      </c>
      <c r="N17" t="s">
        <v>1233</v>
      </c>
    </row>
    <row r="18" spans="1:14">
      <c r="A18" t="s">
        <v>1231</v>
      </c>
      <c r="B18" s="2" t="s">
        <v>288</v>
      </c>
      <c r="C18" s="24">
        <v>36596.232000000004</v>
      </c>
      <c r="D18" t="s">
        <v>289</v>
      </c>
      <c r="E18" s="24">
        <f>VLOOKUP(C18,'Active 1'!C$21:E$440,3,FALSE)</f>
        <v>-10596.481929551857</v>
      </c>
      <c r="F18">
        <v>-10597</v>
      </c>
      <c r="G18">
        <v>-1.1000000000000001E-3</v>
      </c>
      <c r="L18" t="s">
        <v>405</v>
      </c>
      <c r="M18" t="s">
        <v>1232</v>
      </c>
      <c r="N18" t="s">
        <v>1233</v>
      </c>
    </row>
    <row r="19" spans="1:14">
      <c r="A19" t="s">
        <v>1231</v>
      </c>
      <c r="B19" s="2" t="s">
        <v>288</v>
      </c>
      <c r="C19" s="24">
        <v>36598.281999999999</v>
      </c>
      <c r="D19" t="s">
        <v>289</v>
      </c>
      <c r="E19" s="24">
        <f>VLOOKUP(C19,'Active 1'!C$21:E$440,3,FALSE)</f>
        <v>-10590.476336675054</v>
      </c>
      <c r="F19">
        <v>-10591</v>
      </c>
      <c r="G19">
        <v>8.0000000000000004E-4</v>
      </c>
      <c r="L19" t="s">
        <v>405</v>
      </c>
      <c r="M19" t="s">
        <v>1232</v>
      </c>
      <c r="N19" t="s">
        <v>1233</v>
      </c>
    </row>
    <row r="20" spans="1:14">
      <c r="A20" t="s">
        <v>1231</v>
      </c>
      <c r="B20" s="2" t="s">
        <v>288</v>
      </c>
      <c r="C20" s="24">
        <v>36599.281000000003</v>
      </c>
      <c r="D20" t="s">
        <v>289</v>
      </c>
      <c r="E20" s="24">
        <f>VLOOKUP(C20,'Active 1'!C$21:E$440,3,FALSE)</f>
        <v>-10587.549708731658</v>
      </c>
      <c r="F20">
        <v>-10588</v>
      </c>
      <c r="G20">
        <v>-2.4199999999999999E-2</v>
      </c>
      <c r="L20" t="s">
        <v>405</v>
      </c>
      <c r="M20" t="s">
        <v>1232</v>
      </c>
      <c r="N20" t="s">
        <v>1233</v>
      </c>
    </row>
    <row r="21" spans="1:14">
      <c r="A21" t="s">
        <v>1231</v>
      </c>
      <c r="B21" s="2" t="s">
        <v>292</v>
      </c>
      <c r="C21" s="24">
        <v>36605.26</v>
      </c>
      <c r="D21" t="s">
        <v>289</v>
      </c>
      <c r="E21" s="24">
        <f>VLOOKUP(C21,'Active 1'!C$21:E$440,3,FALSE)</f>
        <v>-10570.033884433864</v>
      </c>
      <c r="F21">
        <v>-10570</v>
      </c>
      <c r="G21">
        <v>-1.8800000000000001E-2</v>
      </c>
      <c r="L21" t="s">
        <v>405</v>
      </c>
      <c r="M21" t="s">
        <v>1232</v>
      </c>
      <c r="N21" t="s">
        <v>1233</v>
      </c>
    </row>
    <row r="22" spans="1:14">
      <c r="A22" t="s">
        <v>1231</v>
      </c>
      <c r="B22" s="2" t="s">
        <v>292</v>
      </c>
      <c r="C22" s="24">
        <v>36608.351000000002</v>
      </c>
      <c r="D22" t="s">
        <v>289</v>
      </c>
      <c r="E22" s="24">
        <f>VLOOKUP(C22,'Active 1'!C$21:E$440,3,FALSE)</f>
        <v>-10560.978622198623</v>
      </c>
      <c r="F22">
        <v>-10561</v>
      </c>
      <c r="G22">
        <v>1E-4</v>
      </c>
      <c r="L22" t="s">
        <v>405</v>
      </c>
      <c r="M22" t="s">
        <v>1232</v>
      </c>
      <c r="N22" t="s">
        <v>1233</v>
      </c>
    </row>
    <row r="23" spans="1:14">
      <c r="A23" t="s">
        <v>1231</v>
      </c>
      <c r="B23" s="2" t="s">
        <v>288</v>
      </c>
      <c r="C23" s="24">
        <v>36627.277000000002</v>
      </c>
      <c r="D23" t="s">
        <v>289</v>
      </c>
      <c r="E23" s="24">
        <f>VLOOKUP(C23,'Active 1'!C$21:E$440,3,FALSE)</f>
        <v>-10505.533816936859</v>
      </c>
      <c r="F23">
        <v>-10506</v>
      </c>
      <c r="G23">
        <v>-1.8700000000000001E-2</v>
      </c>
      <c r="L23" t="s">
        <v>405</v>
      </c>
      <c r="M23" t="s">
        <v>1232</v>
      </c>
      <c r="N23" t="s">
        <v>1233</v>
      </c>
    </row>
    <row r="24" spans="1:14">
      <c r="A24" t="s">
        <v>1234</v>
      </c>
      <c r="B24" s="2" t="s">
        <v>292</v>
      </c>
      <c r="C24" s="24">
        <v>36646.567999999999</v>
      </c>
      <c r="D24" t="s">
        <v>289</v>
      </c>
      <c r="E24" s="24">
        <f>VLOOKUP(C24,'Active 1'!C$21:E$440,3,FALSE)</f>
        <v>-10449.019723187277</v>
      </c>
      <c r="F24">
        <v>-10449</v>
      </c>
      <c r="G24">
        <v>-1.38E-2</v>
      </c>
      <c r="L24" t="s">
        <v>277</v>
      </c>
      <c r="M24" t="s">
        <v>429</v>
      </c>
      <c r="N24" t="s">
        <v>1235</v>
      </c>
    </row>
    <row r="25" spans="1:14">
      <c r="A25" t="s">
        <v>1234</v>
      </c>
      <c r="B25" s="2" t="s">
        <v>292</v>
      </c>
      <c r="C25" s="24">
        <v>36905.652999999998</v>
      </c>
      <c r="D25" t="s">
        <v>289</v>
      </c>
      <c r="E25" s="24">
        <f>VLOOKUP(C25,'Active 1'!C$21:E$440,3,FALSE)</f>
        <v>-9690.0153180702564</v>
      </c>
      <c r="F25">
        <v>-9690</v>
      </c>
      <c r="G25">
        <v>-1.18E-2</v>
      </c>
      <c r="L25" t="s">
        <v>277</v>
      </c>
      <c r="M25" t="s">
        <v>429</v>
      </c>
      <c r="N25" t="s">
        <v>1235</v>
      </c>
    </row>
    <row r="26" spans="1:14">
      <c r="A26" t="s">
        <v>1234</v>
      </c>
      <c r="B26" s="2" t="s">
        <v>288</v>
      </c>
      <c r="C26" s="24">
        <v>36910.601999999999</v>
      </c>
      <c r="D26" t="s">
        <v>289</v>
      </c>
      <c r="E26" s="24">
        <f>VLOOKUP(C26,'Active 1'!C$21:E$440,3,FALSE)</f>
        <v>-9675.5169379983708</v>
      </c>
      <c r="F26">
        <v>-9676</v>
      </c>
      <c r="G26">
        <v>-1.24E-2</v>
      </c>
      <c r="L26" t="s">
        <v>277</v>
      </c>
      <c r="M26" t="s">
        <v>429</v>
      </c>
      <c r="N26" t="s">
        <v>1235</v>
      </c>
    </row>
    <row r="27" spans="1:14">
      <c r="A27" t="s">
        <v>1234</v>
      </c>
      <c r="B27" s="2" t="s">
        <v>292</v>
      </c>
      <c r="C27" s="24">
        <v>36946.616000000002</v>
      </c>
      <c r="D27" t="s">
        <v>289</v>
      </c>
      <c r="E27" s="24">
        <f>VLOOKUP(C27,'Active 1'!C$21:E$440,3,FALSE)</f>
        <v>-9570.0118541614574</v>
      </c>
      <c r="F27">
        <v>-9570</v>
      </c>
      <c r="G27">
        <v>-1.06E-2</v>
      </c>
      <c r="L27" t="s">
        <v>277</v>
      </c>
      <c r="M27" t="s">
        <v>429</v>
      </c>
      <c r="N27" t="s">
        <v>1235</v>
      </c>
    </row>
    <row r="28" spans="1:14">
      <c r="A28" t="s">
        <v>1234</v>
      </c>
      <c r="B28" s="2" t="s">
        <v>292</v>
      </c>
      <c r="C28" s="24">
        <v>37257.584000000003</v>
      </c>
      <c r="D28" t="s">
        <v>289</v>
      </c>
      <c r="E28" s="24">
        <f>VLOOKUP(C28,'Active 1'!C$21:E$440,3,FALSE)</f>
        <v>-8659.0132172259691</v>
      </c>
      <c r="F28">
        <v>-8659</v>
      </c>
      <c r="G28">
        <v>-1.04E-2</v>
      </c>
      <c r="L28" t="s">
        <v>277</v>
      </c>
      <c r="M28" t="s">
        <v>429</v>
      </c>
      <c r="N28" t="s">
        <v>1235</v>
      </c>
    </row>
    <row r="29" spans="1:14">
      <c r="A29" t="s">
        <v>1234</v>
      </c>
      <c r="B29" s="2" t="s">
        <v>288</v>
      </c>
      <c r="C29" s="24">
        <v>37267.658000000003</v>
      </c>
      <c r="D29" t="s">
        <v>289</v>
      </c>
      <c r="E29" s="24">
        <f>VLOOKUP(C29,'Active 1'!C$21:E$440,3,FALSE)</f>
        <v>-8629.5008549620434</v>
      </c>
      <c r="F29">
        <v>-8630</v>
      </c>
      <c r="G29">
        <v>-6.1999999999999998E-3</v>
      </c>
      <c r="L29" t="s">
        <v>277</v>
      </c>
      <c r="M29" t="s">
        <v>429</v>
      </c>
      <c r="N29" t="s">
        <v>1235</v>
      </c>
    </row>
    <row r="30" spans="1:14">
      <c r="A30" t="s">
        <v>1231</v>
      </c>
      <c r="B30" s="2" t="s">
        <v>288</v>
      </c>
      <c r="C30" s="24">
        <v>37285.411999999997</v>
      </c>
      <c r="D30" t="s">
        <v>289</v>
      </c>
      <c r="E30" s="24">
        <f>VLOOKUP(C30,'Active 1'!C$21:E$440,3,FALSE)</f>
        <v>-8577.4894910913335</v>
      </c>
      <c r="F30">
        <v>-8578</v>
      </c>
      <c r="G30">
        <v>-2.3E-3</v>
      </c>
      <c r="L30" t="s">
        <v>405</v>
      </c>
      <c r="M30" t="s">
        <v>1232</v>
      </c>
      <c r="N30" t="s">
        <v>1233</v>
      </c>
    </row>
    <row r="31" spans="1:14">
      <c r="A31" t="s">
        <v>1231</v>
      </c>
      <c r="B31" s="2" t="s">
        <v>292</v>
      </c>
      <c r="C31" s="24">
        <v>37290.355000000003</v>
      </c>
      <c r="D31" t="s">
        <v>289</v>
      </c>
      <c r="E31" s="24">
        <f>VLOOKUP(C31,'Active 1'!C$21:E$440,3,FALSE)</f>
        <v>-8563.0086883644362</v>
      </c>
      <c r="F31">
        <v>-8563</v>
      </c>
      <c r="G31">
        <v>-8.8000000000000005E-3</v>
      </c>
      <c r="L31" t="s">
        <v>405</v>
      </c>
      <c r="M31" t="s">
        <v>1232</v>
      </c>
      <c r="N31" t="s">
        <v>1233</v>
      </c>
    </row>
    <row r="32" spans="1:14">
      <c r="A32" t="s">
        <v>1234</v>
      </c>
      <c r="B32" s="2" t="s">
        <v>288</v>
      </c>
      <c r="C32" s="24">
        <v>37295.650999999998</v>
      </c>
      <c r="D32" t="s">
        <v>289</v>
      </c>
      <c r="E32" s="24">
        <f>VLOOKUP(C32,'Active 1'!C$21:E$440,3,FALSE)</f>
        <v>-8547.4937518397583</v>
      </c>
      <c r="F32">
        <v>-8548</v>
      </c>
      <c r="G32">
        <v>-3.7000000000000002E-3</v>
      </c>
      <c r="L32" t="s">
        <v>277</v>
      </c>
      <c r="M32" t="s">
        <v>429</v>
      </c>
      <c r="N32" t="s">
        <v>1235</v>
      </c>
    </row>
    <row r="33" spans="1:14">
      <c r="A33" t="s">
        <v>1231</v>
      </c>
      <c r="B33" s="2" t="s">
        <v>292</v>
      </c>
      <c r="C33" s="24">
        <v>37314.237999999998</v>
      </c>
      <c r="D33" t="s">
        <v>289</v>
      </c>
      <c r="E33" s="24">
        <f>VLOOKUP(C33,'Active 1'!C$21:E$440,3,FALSE)</f>
        <v>-8493.0420665707952</v>
      </c>
      <c r="F33">
        <v>-8493</v>
      </c>
      <c r="G33">
        <v>-2.01E-2</v>
      </c>
      <c r="L33" t="s">
        <v>405</v>
      </c>
      <c r="M33" t="s">
        <v>1232</v>
      </c>
      <c r="N33" t="s">
        <v>1233</v>
      </c>
    </row>
    <row r="34" spans="1:14">
      <c r="A34" t="s">
        <v>1231</v>
      </c>
      <c r="B34" s="2" t="s">
        <v>292</v>
      </c>
      <c r="C34" s="24">
        <v>37316.288</v>
      </c>
      <c r="D34" t="s">
        <v>289</v>
      </c>
      <c r="E34" s="24">
        <f>VLOOKUP(C34,'Active 1'!C$21:E$440,3,FALSE)</f>
        <v>-8487.03647369397</v>
      </c>
      <c r="F34">
        <v>-8487</v>
      </c>
      <c r="G34">
        <v>-1.8200000000000001E-2</v>
      </c>
      <c r="L34" t="s">
        <v>405</v>
      </c>
      <c r="M34" t="s">
        <v>1232</v>
      </c>
      <c r="N34" t="s">
        <v>1233</v>
      </c>
    </row>
    <row r="35" spans="1:14">
      <c r="A35" t="s">
        <v>1234</v>
      </c>
      <c r="B35" s="2" t="s">
        <v>292</v>
      </c>
      <c r="C35" s="24">
        <v>37355.553999999996</v>
      </c>
      <c r="D35" t="s">
        <v>289</v>
      </c>
      <c r="E35" s="24">
        <f>VLOOKUP(C35,'Active 1'!C$21:E$440,3,FALSE)</f>
        <v>-8372.0044688641956</v>
      </c>
      <c r="F35">
        <v>-8372</v>
      </c>
      <c r="G35">
        <v>-7.1999999999999998E-3</v>
      </c>
      <c r="L35" t="s">
        <v>277</v>
      </c>
      <c r="M35" t="s">
        <v>429</v>
      </c>
      <c r="N35" t="s">
        <v>1235</v>
      </c>
    </row>
    <row r="36" spans="1:14">
      <c r="A36" t="s">
        <v>1234</v>
      </c>
      <c r="B36" s="2" t="s">
        <v>292</v>
      </c>
      <c r="C36" s="24">
        <v>37357.607000000004</v>
      </c>
      <c r="D36" t="s">
        <v>289</v>
      </c>
      <c r="E36" s="24">
        <f>VLOOKUP(C36,'Active 1'!C$21:E$440,3,FALSE)</f>
        <v>-8365.9900873148563</v>
      </c>
      <c r="F36">
        <v>-8366</v>
      </c>
      <c r="G36">
        <v>-2.3E-3</v>
      </c>
      <c r="L36" t="s">
        <v>277</v>
      </c>
      <c r="M36" t="s">
        <v>429</v>
      </c>
      <c r="N36" t="s">
        <v>1235</v>
      </c>
    </row>
    <row r="37" spans="1:14">
      <c r="A37" t="s">
        <v>1234</v>
      </c>
      <c r="B37" s="2" t="s">
        <v>288</v>
      </c>
      <c r="C37" s="24">
        <v>37367.675999999999</v>
      </c>
      <c r="D37" t="s">
        <v>289</v>
      </c>
      <c r="E37" s="24">
        <f>VLOOKUP(C37,'Active 1'!C$21:E$440,3,FALSE)</f>
        <v>-8336.4923728384474</v>
      </c>
      <c r="F37">
        <v>-8337</v>
      </c>
      <c r="G37">
        <v>-3.0999999999999999E-3</v>
      </c>
      <c r="L37" t="s">
        <v>277</v>
      </c>
      <c r="M37" t="s">
        <v>429</v>
      </c>
      <c r="N37" t="s">
        <v>1235</v>
      </c>
    </row>
    <row r="38" spans="1:14">
      <c r="A38" t="s">
        <v>1234</v>
      </c>
      <c r="B38" s="2" t="s">
        <v>292</v>
      </c>
      <c r="C38" s="24">
        <v>37371.595999999998</v>
      </c>
      <c r="D38" t="s">
        <v>289</v>
      </c>
      <c r="E38" s="24">
        <f>VLOOKUP(C38,'Active 1'!C$21:E$440,3,FALSE)</f>
        <v>-8325.0085074349809</v>
      </c>
      <c r="F38">
        <v>-8325</v>
      </c>
      <c r="G38">
        <v>-8.6E-3</v>
      </c>
      <c r="L38" t="s">
        <v>277</v>
      </c>
      <c r="M38" t="s">
        <v>429</v>
      </c>
      <c r="N38" t="s">
        <v>1235</v>
      </c>
    </row>
    <row r="39" spans="1:14">
      <c r="A39" t="s">
        <v>1234</v>
      </c>
      <c r="B39" s="2" t="s">
        <v>288</v>
      </c>
      <c r="C39" s="24">
        <v>37706.633000000002</v>
      </c>
      <c r="D39" t="s">
        <v>289</v>
      </c>
      <c r="E39" s="24">
        <f>VLOOKUP(C39,'Active 1'!C$21:E$440,3,FALSE)</f>
        <v>-7343.4983510106604</v>
      </c>
      <c r="F39">
        <v>-7344</v>
      </c>
      <c r="G39">
        <v>-4.4999999999999997E-3</v>
      </c>
      <c r="L39" t="s">
        <v>277</v>
      </c>
      <c r="M39" t="s">
        <v>429</v>
      </c>
      <c r="N39" t="s">
        <v>1235</v>
      </c>
    </row>
    <row r="40" spans="1:14">
      <c r="A40" t="s">
        <v>1241</v>
      </c>
      <c r="B40" s="2" t="s">
        <v>288</v>
      </c>
      <c r="C40" s="24">
        <v>41932.525000000001</v>
      </c>
      <c r="D40" t="s">
        <v>503</v>
      </c>
      <c r="E40" s="24">
        <f>VLOOKUP(C40,'Active 1'!C$21:E$440,3,FALSE)</f>
        <v>5036.4952555230484</v>
      </c>
      <c r="F40">
        <v>5036</v>
      </c>
      <c r="G40">
        <v>1.8E-3</v>
      </c>
      <c r="L40" t="s">
        <v>1242</v>
      </c>
      <c r="M40" t="s">
        <v>1243</v>
      </c>
    </row>
    <row r="41" spans="1:14">
      <c r="A41" t="s">
        <v>1241</v>
      </c>
      <c r="B41" s="2" t="s">
        <v>292</v>
      </c>
      <c r="C41" s="24">
        <v>41972.629000000001</v>
      </c>
      <c r="D41" t="s">
        <v>503</v>
      </c>
      <c r="E41" s="24">
        <f>VLOOKUP(C41,'Active 1'!C$21:E$440,3,FALSE)</f>
        <v>5153.9822295385748</v>
      </c>
      <c r="F41">
        <v>5154</v>
      </c>
      <c r="G41">
        <v>-2.5999999999999999E-3</v>
      </c>
      <c r="L41" t="s">
        <v>1242</v>
      </c>
      <c r="M41" t="s">
        <v>1244</v>
      </c>
    </row>
    <row r="42" spans="1:14">
      <c r="A42" t="s">
        <v>1241</v>
      </c>
      <c r="B42" s="2" t="s">
        <v>292</v>
      </c>
      <c r="C42" s="24">
        <v>41974.671999999999</v>
      </c>
      <c r="D42" t="s">
        <v>503</v>
      </c>
      <c r="E42" s="24">
        <f>VLOOKUP(C42,'Active 1'!C$21:E$440,3,FALSE)</f>
        <v>5159.9673155128785</v>
      </c>
      <c r="F42">
        <v>5160</v>
      </c>
      <c r="G42">
        <v>-7.6E-3</v>
      </c>
      <c r="L42" t="s">
        <v>1242</v>
      </c>
      <c r="M42" t="s">
        <v>1244</v>
      </c>
    </row>
    <row r="43" spans="1:14">
      <c r="A43" t="s">
        <v>1245</v>
      </c>
      <c r="B43" s="2" t="s">
        <v>288</v>
      </c>
      <c r="C43" s="24">
        <v>43483.281000000003</v>
      </c>
      <c r="D43" t="s">
        <v>503</v>
      </c>
      <c r="E43" s="24">
        <f>VLOOKUP(C43,'Active 1'!C$21:E$440,3,FALSE)</f>
        <v>9579.5241273668635</v>
      </c>
      <c r="F43">
        <v>9579</v>
      </c>
      <c r="G43">
        <v>1.47E-2</v>
      </c>
      <c r="L43" t="s">
        <v>375</v>
      </c>
      <c r="M43" t="s">
        <v>1246</v>
      </c>
    </row>
    <row r="44" spans="1:14">
      <c r="A44" t="s">
        <v>1247</v>
      </c>
      <c r="B44" s="2" t="s">
        <v>292</v>
      </c>
      <c r="C44" s="24">
        <v>44986.398000000001</v>
      </c>
      <c r="D44" t="s">
        <v>503</v>
      </c>
      <c r="E44" s="24">
        <f>VLOOKUP(C44,'Active 1'!C$21:E$440,3,FALSE)</f>
        <v>13982.991809425968</v>
      </c>
      <c r="F44">
        <v>13983</v>
      </c>
      <c r="G44">
        <v>6.7000000000000002E-3</v>
      </c>
      <c r="L44" t="s">
        <v>1248</v>
      </c>
      <c r="M44" t="s">
        <v>1249</v>
      </c>
    </row>
    <row r="45" spans="1:14">
      <c r="A45" t="s">
        <v>1247</v>
      </c>
      <c r="B45" s="2" t="s">
        <v>292</v>
      </c>
      <c r="C45" s="24">
        <v>45011.292000000001</v>
      </c>
      <c r="D45" t="s">
        <v>503</v>
      </c>
      <c r="E45" s="24">
        <f>VLOOKUP(C45,'Active 1'!C$21:E$440,3,FALSE)</f>
        <v>14055.920213853022</v>
      </c>
      <c r="F45">
        <v>14056</v>
      </c>
      <c r="G45">
        <v>-1.77E-2</v>
      </c>
      <c r="L45" t="s">
        <v>1248</v>
      </c>
      <c r="M45" t="s">
        <v>1249</v>
      </c>
    </row>
    <row r="46" spans="1:14">
      <c r="A46" t="s">
        <v>1250</v>
      </c>
      <c r="B46" s="2" t="s">
        <v>292</v>
      </c>
      <c r="C46" s="24">
        <v>45289.495999999999</v>
      </c>
      <c r="D46" t="s">
        <v>503</v>
      </c>
      <c r="E46" s="24">
        <f>VLOOKUP(C46,'Active 1'!C$21:E$440,3,FALSE)</f>
        <v>14870.934828829477</v>
      </c>
      <c r="F46">
        <v>14871</v>
      </c>
      <c r="G46">
        <v>-1.21E-2</v>
      </c>
      <c r="L46" t="s">
        <v>407</v>
      </c>
      <c r="M46" t="s">
        <v>1251</v>
      </c>
    </row>
    <row r="47" spans="1:14">
      <c r="A47" t="s">
        <v>1252</v>
      </c>
      <c r="B47" s="2" t="s">
        <v>292</v>
      </c>
      <c r="C47" s="24">
        <v>45294.303999999996</v>
      </c>
      <c r="D47" t="s">
        <v>503</v>
      </c>
      <c r="E47" s="24">
        <f>VLOOKUP(C47,'Active 1'!C$21:E$440,3,FALSE)</f>
        <v>14885.020141293728</v>
      </c>
      <c r="F47">
        <v>14885</v>
      </c>
      <c r="G47">
        <v>1.7000000000000001E-2</v>
      </c>
      <c r="L47" t="s">
        <v>420</v>
      </c>
      <c r="M47" t="s">
        <v>1253</v>
      </c>
    </row>
    <row r="48" spans="1:14">
      <c r="A48" t="s">
        <v>1254</v>
      </c>
      <c r="B48" s="2" t="s">
        <v>292</v>
      </c>
      <c r="C48" s="24">
        <v>45336.288999999997</v>
      </c>
      <c r="D48" t="s">
        <v>503</v>
      </c>
      <c r="E48" s="24">
        <f>VLOOKUP(C48,'Active 1'!C$21:E$440,3,FALSE)</f>
        <v>15008.017612968424</v>
      </c>
      <c r="F48">
        <v>15008</v>
      </c>
      <c r="G48">
        <v>1.6199999999999999E-2</v>
      </c>
      <c r="L48" t="s">
        <v>407</v>
      </c>
      <c r="M48" t="s">
        <v>1251</v>
      </c>
    </row>
    <row r="49" spans="1:14">
      <c r="A49" t="s">
        <v>1252</v>
      </c>
      <c r="B49" s="2" t="s">
        <v>288</v>
      </c>
      <c r="C49" s="24">
        <v>45401.311000000002</v>
      </c>
      <c r="D49" t="s">
        <v>503</v>
      </c>
      <c r="E49" s="24">
        <f>VLOOKUP(C49,'Active 1'!C$21:E$440,3,FALSE)</f>
        <v>15198.503300791041</v>
      </c>
      <c r="F49">
        <v>15198</v>
      </c>
      <c r="G49">
        <v>1.14E-2</v>
      </c>
      <c r="L49" t="s">
        <v>420</v>
      </c>
      <c r="M49" t="s">
        <v>1255</v>
      </c>
    </row>
    <row r="50" spans="1:14">
      <c r="A50" t="s">
        <v>1252</v>
      </c>
      <c r="B50" s="2" t="s">
        <v>292</v>
      </c>
      <c r="C50" s="24">
        <v>45407.286</v>
      </c>
      <c r="D50" t="s">
        <v>503</v>
      </c>
      <c r="E50" s="24">
        <f>VLOOKUP(C50,'Active 1'!C$21:E$440,3,FALSE)</f>
        <v>15216.007406858829</v>
      </c>
      <c r="F50">
        <v>15216</v>
      </c>
      <c r="G50">
        <v>1.29E-2</v>
      </c>
      <c r="L50" t="s">
        <v>420</v>
      </c>
      <c r="M50" t="s">
        <v>1255</v>
      </c>
    </row>
    <row r="51" spans="1:14">
      <c r="A51" t="s">
        <v>1252</v>
      </c>
      <c r="B51" s="2" t="s">
        <v>288</v>
      </c>
      <c r="C51" s="24">
        <v>45697.260999999999</v>
      </c>
      <c r="D51" t="s">
        <v>503</v>
      </c>
      <c r="E51" s="24">
        <f>VLOOKUP(C51,'Active 1'!C$21:E$440,3,FALSE)</f>
        <v>16065.505843178213</v>
      </c>
      <c r="F51">
        <v>16065</v>
      </c>
      <c r="G51">
        <v>1.29E-2</v>
      </c>
      <c r="L51" t="s">
        <v>420</v>
      </c>
      <c r="M51" t="s">
        <v>1256</v>
      </c>
    </row>
    <row r="52" spans="1:14">
      <c r="A52" t="s">
        <v>1252</v>
      </c>
      <c r="B52" s="2" t="s">
        <v>292</v>
      </c>
      <c r="C52" s="24">
        <v>45991.343999999997</v>
      </c>
      <c r="D52" t="s">
        <v>503</v>
      </c>
      <c r="E52" s="24">
        <f>VLOOKUP(C52,'Active 1'!C$21:E$440,3,FALSE)</f>
        <v>16927.038901711236</v>
      </c>
      <c r="F52">
        <v>16927</v>
      </c>
      <c r="G52">
        <v>2.4799999999999999E-2</v>
      </c>
      <c r="L52" t="s">
        <v>420</v>
      </c>
      <c r="M52" t="s">
        <v>1257</v>
      </c>
    </row>
    <row r="53" spans="1:14">
      <c r="A53" t="s">
        <v>1252</v>
      </c>
      <c r="B53" s="2" t="s">
        <v>292</v>
      </c>
      <c r="C53" s="24">
        <v>46005.332000000002</v>
      </c>
      <c r="D53" t="s">
        <v>503</v>
      </c>
      <c r="E53" s="24">
        <f>VLOOKUP(C53,'Active 1'!C$21:E$440,3,FALSE)</f>
        <v>16968.017552033642</v>
      </c>
      <c r="F53">
        <v>16968</v>
      </c>
      <c r="G53">
        <v>1.7500000000000002E-2</v>
      </c>
      <c r="L53" t="s">
        <v>420</v>
      </c>
      <c r="M53" t="s">
        <v>1257</v>
      </c>
    </row>
    <row r="54" spans="1:14">
      <c r="A54" t="s">
        <v>1258</v>
      </c>
      <c r="B54" s="2" t="s">
        <v>288</v>
      </c>
      <c r="C54" s="24">
        <v>46006.525999999998</v>
      </c>
      <c r="D54" t="s">
        <v>503</v>
      </c>
      <c r="E54" s="24">
        <f>VLOOKUP(C54,'Active 1'!C$21:E$440,3,FALSE)</f>
        <v>16971.515443689688</v>
      </c>
      <c r="F54">
        <v>16971</v>
      </c>
      <c r="G54">
        <v>1.6799999999999999E-2</v>
      </c>
      <c r="L54" t="s">
        <v>277</v>
      </c>
      <c r="M54" t="s">
        <v>386</v>
      </c>
      <c r="N54" t="s">
        <v>1259</v>
      </c>
    </row>
    <row r="55" spans="1:14">
      <c r="A55" t="s">
        <v>1252</v>
      </c>
      <c r="B55" s="2" t="s">
        <v>288</v>
      </c>
      <c r="C55" s="24">
        <v>46023.249000000003</v>
      </c>
      <c r="D55" t="s">
        <v>503</v>
      </c>
      <c r="E55" s="24">
        <f>VLOOKUP(C55,'Active 1'!C$21:E$440,3,FALSE)</f>
        <v>17020.50643377702</v>
      </c>
      <c r="F55">
        <v>17020</v>
      </c>
      <c r="G55">
        <v>1.37E-2</v>
      </c>
      <c r="L55" t="s">
        <v>420</v>
      </c>
      <c r="M55" t="s">
        <v>1260</v>
      </c>
    </row>
    <row r="56" spans="1:14">
      <c r="A56" t="s">
        <v>1258</v>
      </c>
      <c r="B56" s="2" t="s">
        <v>288</v>
      </c>
      <c r="C56" s="24">
        <v>46036.563999999998</v>
      </c>
      <c r="D56" t="s">
        <v>503</v>
      </c>
      <c r="E56" s="24">
        <f>VLOOKUP(C56,'Active 1'!C$21:E$440,3,FALSE)</f>
        <v>17059.5134919013</v>
      </c>
      <c r="F56">
        <v>17059</v>
      </c>
      <c r="G56">
        <v>1.6199999999999999E-2</v>
      </c>
      <c r="L56" t="s">
        <v>277</v>
      </c>
      <c r="M56" t="s">
        <v>386</v>
      </c>
      <c r="N56" t="s">
        <v>1259</v>
      </c>
    </row>
    <row r="57" spans="1:14">
      <c r="A57" t="s">
        <v>1252</v>
      </c>
      <c r="B57" s="2" t="s">
        <v>288</v>
      </c>
      <c r="C57" s="24">
        <v>46095.267</v>
      </c>
      <c r="D57" t="s">
        <v>503</v>
      </c>
      <c r="E57" s="24">
        <f>VLOOKUP(C57,'Active 1'!C$21:E$440,3,FALSE)</f>
        <v>17231.487305875809</v>
      </c>
      <c r="F57">
        <v>17231</v>
      </c>
      <c r="G57">
        <v>7.4000000000000003E-3</v>
      </c>
      <c r="L57" t="s">
        <v>420</v>
      </c>
      <c r="M57" t="s">
        <v>1260</v>
      </c>
    </row>
    <row r="58" spans="1:14">
      <c r="A58" t="s">
        <v>1254</v>
      </c>
      <c r="B58" s="2" t="s">
        <v>292</v>
      </c>
      <c r="C58" s="24">
        <v>46102.28</v>
      </c>
      <c r="D58" t="s">
        <v>503</v>
      </c>
      <c r="E58" s="24">
        <f>VLOOKUP(C58,'Active 1'!C$21:E$440,3,FALSE)</f>
        <v>17252.032292629519</v>
      </c>
      <c r="F58">
        <v>17252</v>
      </c>
      <c r="G58">
        <v>2.2800000000000001E-2</v>
      </c>
      <c r="L58" t="s">
        <v>407</v>
      </c>
      <c r="M58" t="s">
        <v>1249</v>
      </c>
    </row>
    <row r="59" spans="1:14">
      <c r="A59" t="s">
        <v>1247</v>
      </c>
      <c r="B59" s="2" t="s">
        <v>292</v>
      </c>
      <c r="C59" s="24">
        <v>46109.445</v>
      </c>
      <c r="D59" t="s">
        <v>503</v>
      </c>
      <c r="E59" s="24">
        <f>VLOOKUP(C59,'Active 1'!C$21:E$440,3,FALSE)</f>
        <v>17273.022572123369</v>
      </c>
      <c r="F59">
        <v>17273</v>
      </c>
      <c r="G59">
        <v>1.95E-2</v>
      </c>
      <c r="L59" t="s">
        <v>1248</v>
      </c>
      <c r="M59" t="s">
        <v>1249</v>
      </c>
    </row>
    <row r="60" spans="1:14">
      <c r="A60" t="s">
        <v>1252</v>
      </c>
      <c r="B60" s="2" t="s">
        <v>292</v>
      </c>
      <c r="C60" s="24">
        <v>46119.332999999999</v>
      </c>
      <c r="D60" t="s">
        <v>503</v>
      </c>
      <c r="E60" s="24">
        <f>VLOOKUP(C60,'Active 1'!C$21:E$440,3,FALSE)</f>
        <v>17301.990036692125</v>
      </c>
      <c r="F60">
        <v>17302</v>
      </c>
      <c r="G60">
        <v>8.3999999999999995E-3</v>
      </c>
      <c r="L60" t="s">
        <v>420</v>
      </c>
      <c r="M60" t="s">
        <v>1261</v>
      </c>
    </row>
    <row r="61" spans="1:14">
      <c r="A61" t="s">
        <v>1252</v>
      </c>
      <c r="B61" s="2" t="s">
        <v>288</v>
      </c>
      <c r="C61" s="24">
        <v>46321.578000000001</v>
      </c>
      <c r="D61" t="s">
        <v>503</v>
      </c>
      <c r="E61" s="24">
        <f>VLOOKUP(C61,'Active 1'!C$21:E$440,3,FALSE)</f>
        <v>17894.478393458801</v>
      </c>
      <c r="F61">
        <v>17894</v>
      </c>
      <c r="G61">
        <v>4.7999999999999996E-3</v>
      </c>
      <c r="L61" t="s">
        <v>420</v>
      </c>
      <c r="M61" t="s">
        <v>1262</v>
      </c>
    </row>
    <row r="62" spans="1:14">
      <c r="A62" t="s">
        <v>1252</v>
      </c>
      <c r="B62" s="2" t="s">
        <v>288</v>
      </c>
      <c r="C62" s="24">
        <v>46355.377</v>
      </c>
      <c r="D62" t="s">
        <v>503</v>
      </c>
      <c r="E62" s="24">
        <f>VLOOKUP(C62,'Active 1'!C$21:E$440,3,FALSE)</f>
        <v>17993.494507431242</v>
      </c>
      <c r="F62">
        <v>17993</v>
      </c>
      <c r="G62">
        <v>1.03E-2</v>
      </c>
      <c r="L62" t="s">
        <v>420</v>
      </c>
      <c r="M62" t="s">
        <v>1262</v>
      </c>
    </row>
    <row r="63" spans="1:14">
      <c r="A63" t="s">
        <v>1250</v>
      </c>
      <c r="B63" s="2" t="s">
        <v>292</v>
      </c>
      <c r="C63" s="24">
        <v>46358.629000000001</v>
      </c>
      <c r="D63" t="s">
        <v>289</v>
      </c>
      <c r="E63" s="24">
        <f>VLOOKUP(C63,'Active 1'!C$21:E$440,3,FALSE)</f>
        <v>18003.021428424123</v>
      </c>
      <c r="F63">
        <v>18003</v>
      </c>
      <c r="G63">
        <v>1.9599999999999999E-2</v>
      </c>
      <c r="L63" t="s">
        <v>407</v>
      </c>
      <c r="M63" t="s">
        <v>1263</v>
      </c>
    </row>
    <row r="64" spans="1:14">
      <c r="A64" t="s">
        <v>1252</v>
      </c>
      <c r="B64" s="2" t="s">
        <v>292</v>
      </c>
      <c r="C64" s="24">
        <v>46373.642</v>
      </c>
      <c r="D64" t="s">
        <v>503</v>
      </c>
      <c r="E64" s="24">
        <f>VLOOKUP(C64,'Active 1'!C$21:E$440,3,FALSE)</f>
        <v>18047.00287518492</v>
      </c>
      <c r="F64">
        <v>18047</v>
      </c>
      <c r="G64">
        <v>1.3299999999999999E-2</v>
      </c>
      <c r="L64" t="s">
        <v>420</v>
      </c>
      <c r="M64" t="s">
        <v>1264</v>
      </c>
    </row>
    <row r="65" spans="1:13">
      <c r="A65" t="s">
        <v>1252</v>
      </c>
      <c r="B65" s="2" t="s">
        <v>292</v>
      </c>
      <c r="C65" s="24">
        <v>46416.298999999999</v>
      </c>
      <c r="D65" t="s">
        <v>503</v>
      </c>
      <c r="E65" s="24">
        <f>VLOOKUP(C65,'Active 1'!C$21:E$440,3,FALSE)</f>
        <v>18171.969009500208</v>
      </c>
      <c r="F65">
        <v>18172</v>
      </c>
      <c r="G65">
        <v>1.8E-3</v>
      </c>
      <c r="L65" t="s">
        <v>420</v>
      </c>
      <c r="M65" t="s">
        <v>1264</v>
      </c>
    </row>
    <row r="66" spans="1:13">
      <c r="A66" t="s">
        <v>1265</v>
      </c>
      <c r="B66" s="2" t="s">
        <v>288</v>
      </c>
      <c r="C66" s="24">
        <v>46737.351999999999</v>
      </c>
      <c r="D66" t="s">
        <v>503</v>
      </c>
      <c r="E66" s="24">
        <f>VLOOKUP(C66,'Active 1'!C$21:E$440,3,FALSE)</f>
        <v>19112.512233832127</v>
      </c>
      <c r="F66">
        <v>19112</v>
      </c>
      <c r="G66">
        <v>1.7100000000000001E-2</v>
      </c>
      <c r="L66" t="s">
        <v>446</v>
      </c>
      <c r="M66" t="s">
        <v>1266</v>
      </c>
    </row>
    <row r="67" spans="1:13">
      <c r="A67" t="s">
        <v>1252</v>
      </c>
      <c r="B67" s="2" t="s">
        <v>292</v>
      </c>
      <c r="C67" s="24">
        <v>46742.303</v>
      </c>
      <c r="D67" t="s">
        <v>503</v>
      </c>
      <c r="E67" s="24">
        <f>VLOOKUP(C67,'Active 1'!C$21:E$440,3,FALSE)</f>
        <v>19127.016473019019</v>
      </c>
      <c r="F67">
        <v>19127</v>
      </c>
      <c r="G67">
        <v>1.8599999999999998E-2</v>
      </c>
      <c r="L67" t="s">
        <v>420</v>
      </c>
      <c r="M67" t="s">
        <v>1267</v>
      </c>
    </row>
    <row r="68" spans="1:13">
      <c r="A68" t="s">
        <v>1252</v>
      </c>
      <c r="B68" s="2" t="s">
        <v>288</v>
      </c>
      <c r="C68" s="24">
        <v>46763.290999999997</v>
      </c>
      <c r="D68" t="s">
        <v>503</v>
      </c>
      <c r="E68" s="24">
        <f>VLOOKUP(C68,'Active 1'!C$21:E$440,3,FALSE)</f>
        <v>19188.502025847603</v>
      </c>
      <c r="F68">
        <v>19188</v>
      </c>
      <c r="G68">
        <v>1.37E-2</v>
      </c>
      <c r="L68" t="s">
        <v>420</v>
      </c>
      <c r="M68" t="s">
        <v>1267</v>
      </c>
    </row>
    <row r="69" spans="1:13">
      <c r="A69" t="s">
        <v>1268</v>
      </c>
      <c r="B69" s="2" t="s">
        <v>292</v>
      </c>
      <c r="C69" s="24">
        <v>46770.29</v>
      </c>
      <c r="D69" t="s">
        <v>503</v>
      </c>
      <c r="E69" s="24">
        <f>VLOOKUP(C69,'Active 1'!C$21:E$440,3,FALSE)</f>
        <v>19209.005998796314</v>
      </c>
      <c r="F69">
        <v>19209</v>
      </c>
      <c r="G69">
        <v>1.5100000000000001E-2</v>
      </c>
      <c r="L69" t="s">
        <v>1269</v>
      </c>
      <c r="M69" t="s">
        <v>1267</v>
      </c>
    </row>
    <row r="70" spans="1:13">
      <c r="A70" t="s">
        <v>1252</v>
      </c>
      <c r="B70" s="2" t="s">
        <v>292</v>
      </c>
      <c r="C70" s="24">
        <v>46770.292000000001</v>
      </c>
      <c r="D70" t="s">
        <v>503</v>
      </c>
      <c r="E70" s="24">
        <f>VLOOKUP(C70,'Active 1'!C$21:E$440,3,FALSE)</f>
        <v>19209.011857911319</v>
      </c>
      <c r="F70">
        <v>19209</v>
      </c>
      <c r="G70">
        <v>1.7100000000000001E-2</v>
      </c>
      <c r="L70" t="s">
        <v>420</v>
      </c>
      <c r="M70" t="s">
        <v>1267</v>
      </c>
    </row>
    <row r="71" spans="1:13">
      <c r="A71" t="s">
        <v>1252</v>
      </c>
      <c r="B71" s="2" t="s">
        <v>292</v>
      </c>
      <c r="C71" s="24">
        <v>46773.364000000001</v>
      </c>
      <c r="D71" t="s">
        <v>503</v>
      </c>
      <c r="E71" s="24">
        <f>VLOOKUP(C71,'Active 1'!C$21:E$440,3,FALSE)</f>
        <v>19218.01145855404</v>
      </c>
      <c r="F71">
        <v>19218</v>
      </c>
      <c r="G71">
        <v>1.7000000000000001E-2</v>
      </c>
      <c r="L71" t="s">
        <v>420</v>
      </c>
      <c r="M71" t="s">
        <v>1267</v>
      </c>
    </row>
    <row r="72" spans="1:13">
      <c r="A72" t="s">
        <v>1268</v>
      </c>
      <c r="B72" s="2" t="s">
        <v>288</v>
      </c>
      <c r="C72" s="24">
        <v>46821.324999999997</v>
      </c>
      <c r="D72" t="s">
        <v>503</v>
      </c>
      <c r="E72" s="24">
        <f>VLOOKUP(C72,'Active 1'!C$21:E$440,3,FALSE)</f>
        <v>19358.515965854014</v>
      </c>
      <c r="F72">
        <v>19358</v>
      </c>
      <c r="G72">
        <v>1.8599999999999998E-2</v>
      </c>
      <c r="L72" t="s">
        <v>1269</v>
      </c>
      <c r="M72" t="s">
        <v>1270</v>
      </c>
    </row>
    <row r="73" spans="1:13">
      <c r="A73" t="s">
        <v>1268</v>
      </c>
      <c r="B73" s="2" t="s">
        <v>292</v>
      </c>
      <c r="C73" s="24">
        <v>46825.249000000003</v>
      </c>
      <c r="D73" t="s">
        <v>503</v>
      </c>
      <c r="E73" s="24">
        <f>VLOOKUP(C73,'Active 1'!C$21:E$440,3,FALSE)</f>
        <v>19370.01154948751</v>
      </c>
      <c r="F73">
        <v>19370</v>
      </c>
      <c r="G73">
        <v>1.7100000000000001E-2</v>
      </c>
      <c r="L73" t="s">
        <v>1269</v>
      </c>
      <c r="M73" t="s">
        <v>1270</v>
      </c>
    </row>
    <row r="74" spans="1:13">
      <c r="A74" t="s">
        <v>1271</v>
      </c>
      <c r="B74" s="2" t="s">
        <v>288</v>
      </c>
      <c r="C74" s="24">
        <v>47138.428</v>
      </c>
      <c r="D74" t="s">
        <v>503</v>
      </c>
      <c r="E74" s="24">
        <f>VLOOKUP(C74,'Active 1'!C$21:E$440,3,FALSE)</f>
        <v>20287.487438057444</v>
      </c>
      <c r="F74">
        <v>20287</v>
      </c>
      <c r="G74">
        <v>9.4999999999999998E-3</v>
      </c>
      <c r="L74" t="s">
        <v>1272</v>
      </c>
      <c r="M74" t="s">
        <v>1273</v>
      </c>
    </row>
    <row r="75" spans="1:13">
      <c r="A75" t="s">
        <v>1271</v>
      </c>
      <c r="B75" s="2" t="s">
        <v>288</v>
      </c>
      <c r="C75" s="24">
        <v>47153.45</v>
      </c>
      <c r="D75" t="s">
        <v>503</v>
      </c>
      <c r="E75" s="24">
        <f>VLOOKUP(C75,'Active 1'!C$21:E$440,3,FALSE)</f>
        <v>20331.495250835742</v>
      </c>
      <c r="F75">
        <v>20331</v>
      </c>
      <c r="G75">
        <v>1.2200000000000001E-2</v>
      </c>
      <c r="L75" t="s">
        <v>1272</v>
      </c>
      <c r="M75" t="s">
        <v>1273</v>
      </c>
    </row>
    <row r="76" spans="1:13">
      <c r="A76" t="s">
        <v>1252</v>
      </c>
      <c r="B76" s="2" t="s">
        <v>288</v>
      </c>
      <c r="C76" s="24">
        <v>47159.266000000003</v>
      </c>
      <c r="D76" t="s">
        <v>503</v>
      </c>
      <c r="E76" s="24">
        <f>VLOOKUP(C76,'Active 1'!C$21:E$440,3,FALSE)</f>
        <v>20348.533557260915</v>
      </c>
      <c r="F76">
        <v>20348</v>
      </c>
      <c r="G76">
        <v>2.53E-2</v>
      </c>
      <c r="L76" t="s">
        <v>420</v>
      </c>
      <c r="M76" t="s">
        <v>1274</v>
      </c>
    </row>
    <row r="77" spans="1:13">
      <c r="A77" t="s">
        <v>1252</v>
      </c>
      <c r="B77" s="2" t="s">
        <v>288</v>
      </c>
      <c r="C77" s="24">
        <v>47174.279000000002</v>
      </c>
      <c r="D77" t="s">
        <v>503</v>
      </c>
      <c r="E77" s="24">
        <f>VLOOKUP(C77,'Active 1'!C$21:E$440,3,FALSE)</f>
        <v>20392.515004021712</v>
      </c>
      <c r="F77">
        <v>20392</v>
      </c>
      <c r="G77">
        <v>1.9E-2</v>
      </c>
      <c r="L77" t="s">
        <v>420</v>
      </c>
      <c r="M77" t="s">
        <v>1274</v>
      </c>
    </row>
    <row r="78" spans="1:13">
      <c r="A78" t="s">
        <v>1252</v>
      </c>
      <c r="B78" s="2" t="s">
        <v>288</v>
      </c>
      <c r="C78" s="24">
        <v>47176.334000000003</v>
      </c>
      <c r="D78" t="s">
        <v>503</v>
      </c>
      <c r="E78" s="24">
        <f>VLOOKUP(C78,'Active 1'!C$21:E$440,3,FALSE)</f>
        <v>20398.535244686034</v>
      </c>
      <c r="F78">
        <v>20398</v>
      </c>
      <c r="G78">
        <v>2.5899999999999999E-2</v>
      </c>
      <c r="L78" t="s">
        <v>420</v>
      </c>
      <c r="M78" t="s">
        <v>1274</v>
      </c>
    </row>
    <row r="79" spans="1:13">
      <c r="A79" t="s">
        <v>1268</v>
      </c>
      <c r="B79" s="2" t="s">
        <v>288</v>
      </c>
      <c r="C79" s="24">
        <v>47205.341999999997</v>
      </c>
      <c r="D79" t="s">
        <v>503</v>
      </c>
      <c r="E79" s="24">
        <f>VLOOKUP(C79,'Active 1'!C$21:E$440,3,FALSE)</f>
        <v>20483.515848671716</v>
      </c>
      <c r="F79">
        <v>20483</v>
      </c>
      <c r="G79">
        <v>1.9300000000000001E-2</v>
      </c>
      <c r="L79" t="s">
        <v>1269</v>
      </c>
      <c r="M79" t="s">
        <v>1275</v>
      </c>
    </row>
    <row r="80" spans="1:13">
      <c r="A80" t="s">
        <v>1271</v>
      </c>
      <c r="B80" s="2" t="s">
        <v>292</v>
      </c>
      <c r="C80" s="24">
        <v>47436.597000000002</v>
      </c>
      <c r="D80" t="s">
        <v>503</v>
      </c>
      <c r="E80" s="24">
        <f>VLOOKUP(C80,'Active 1'!C$21:E$440,3,FALSE)</f>
        <v>21160.990668539096</v>
      </c>
      <c r="F80">
        <v>21161</v>
      </c>
      <c r="G80">
        <v>1.12E-2</v>
      </c>
      <c r="L80" t="s">
        <v>1272</v>
      </c>
      <c r="M80" t="s">
        <v>1276</v>
      </c>
    </row>
    <row r="81" spans="1:14">
      <c r="A81" t="s">
        <v>1271</v>
      </c>
      <c r="B81" s="2" t="s">
        <v>292</v>
      </c>
      <c r="C81" s="24">
        <v>47469.366000000002</v>
      </c>
      <c r="D81" t="s">
        <v>503</v>
      </c>
      <c r="E81" s="24">
        <f>VLOOKUP(C81,'Active 1'!C$21:E$440,3,FALSE)</f>
        <v>21256.989338285628</v>
      </c>
      <c r="F81">
        <v>21257</v>
      </c>
      <c r="G81">
        <v>1.0800000000000001E-2</v>
      </c>
      <c r="L81" t="s">
        <v>1272</v>
      </c>
      <c r="M81" t="s">
        <v>1276</v>
      </c>
    </row>
    <row r="82" spans="1:14">
      <c r="A82" t="s">
        <v>1271</v>
      </c>
      <c r="B82" s="2" t="s">
        <v>292</v>
      </c>
      <c r="C82" s="24">
        <v>47470.39</v>
      </c>
      <c r="D82" t="s">
        <v>503</v>
      </c>
      <c r="E82" s="24">
        <f>VLOOKUP(C82,'Active 1'!C$21:E$440,3,FALSE)</f>
        <v>21259.989205166527</v>
      </c>
      <c r="F82">
        <v>21260</v>
      </c>
      <c r="G82">
        <v>1.0800000000000001E-2</v>
      </c>
      <c r="L82" t="s">
        <v>1272</v>
      </c>
      <c r="M82" t="s">
        <v>1276</v>
      </c>
    </row>
    <row r="83" spans="1:14">
      <c r="A83" t="s">
        <v>1277</v>
      </c>
      <c r="B83" s="2" t="s">
        <v>288</v>
      </c>
      <c r="C83" s="24">
        <v>47481.493999999999</v>
      </c>
      <c r="D83" t="s">
        <v>503</v>
      </c>
      <c r="E83" s="24">
        <f>VLOOKUP(C83,'Active 1'!C$21:E$440,3,FALSE)</f>
        <v>21292.519011656361</v>
      </c>
      <c r="F83">
        <v>21292</v>
      </c>
      <c r="G83">
        <v>2.0899999999999998E-2</v>
      </c>
      <c r="L83" t="s">
        <v>1278</v>
      </c>
      <c r="M83" t="s">
        <v>1279</v>
      </c>
    </row>
    <row r="84" spans="1:14">
      <c r="A84" t="s">
        <v>1280</v>
      </c>
      <c r="B84" s="2" t="s">
        <v>288</v>
      </c>
      <c r="C84" s="24">
        <v>47530.302100000001</v>
      </c>
      <c r="D84" t="s">
        <v>1236</v>
      </c>
      <c r="E84" s="24">
        <f>VLOOKUP(C84,'Active 1'!C$21:E$440,3,FALSE)</f>
        <v>21435.505147115357</v>
      </c>
      <c r="F84">
        <v>21435</v>
      </c>
      <c r="G84">
        <v>1.6299999999999999E-2</v>
      </c>
      <c r="L84" t="s">
        <v>1281</v>
      </c>
      <c r="M84" t="s">
        <v>1279</v>
      </c>
    </row>
    <row r="85" spans="1:14">
      <c r="A85" t="s">
        <v>1277</v>
      </c>
      <c r="B85" s="2" t="s">
        <v>288</v>
      </c>
      <c r="C85" s="24">
        <v>47558.292000000001</v>
      </c>
      <c r="D85" t="s">
        <v>503</v>
      </c>
      <c r="E85" s="24">
        <f>VLOOKUP(C85,'Active 1'!C$21:E$440,3,FALSE)</f>
        <v>21517.503168609404</v>
      </c>
      <c r="F85">
        <v>21517</v>
      </c>
      <c r="G85">
        <v>1.5699999999999999E-2</v>
      </c>
      <c r="L85" t="s">
        <v>1278</v>
      </c>
      <c r="M85" t="s">
        <v>1282</v>
      </c>
    </row>
    <row r="86" spans="1:14">
      <c r="A86" t="s">
        <v>1268</v>
      </c>
      <c r="B86" s="2" t="s">
        <v>288</v>
      </c>
      <c r="C86" s="24">
        <v>47615.3</v>
      </c>
      <c r="D86" t="s">
        <v>503</v>
      </c>
      <c r="E86" s="24">
        <f>VLOOKUP(C86,'Active 1'!C$21:E$440,3,FALSE)</f>
        <v>21684.511382619912</v>
      </c>
      <c r="F86">
        <v>21684</v>
      </c>
      <c r="G86">
        <v>1.8599999999999998E-2</v>
      </c>
      <c r="L86" t="s">
        <v>1269</v>
      </c>
      <c r="M86" t="s">
        <v>1282</v>
      </c>
    </row>
    <row r="87" spans="1:14">
      <c r="A87" t="s">
        <v>1271</v>
      </c>
      <c r="B87" s="2" t="s">
        <v>292</v>
      </c>
      <c r="C87" s="24">
        <v>47849.283000000003</v>
      </c>
      <c r="D87" t="s">
        <v>503</v>
      </c>
      <c r="E87" s="24">
        <f>VLOOKUP(C87,'Active 1'!C$21:E$440,3,FALSE)</f>
        <v>22369.978035349697</v>
      </c>
      <c r="F87">
        <v>22370</v>
      </c>
      <c r="G87">
        <v>7.7000000000000002E-3</v>
      </c>
      <c r="L87" t="s">
        <v>1272</v>
      </c>
      <c r="M87" t="s">
        <v>1283</v>
      </c>
    </row>
    <row r="88" spans="1:14">
      <c r="A88" t="s">
        <v>1284</v>
      </c>
      <c r="B88" s="2" t="s">
        <v>292</v>
      </c>
      <c r="C88" s="24">
        <v>47880.345300000001</v>
      </c>
      <c r="D88" t="s">
        <v>445</v>
      </c>
      <c r="E88" s="24">
        <f>VLOOKUP(C88,'Active 1'!C$21:E$440,3,FALSE)</f>
        <v>22460.97682930946</v>
      </c>
      <c r="F88">
        <v>22461</v>
      </c>
      <c r="G88">
        <v>7.4000000000000003E-3</v>
      </c>
      <c r="L88" t="s">
        <v>1285</v>
      </c>
      <c r="M88" t="s">
        <v>1283</v>
      </c>
    </row>
    <row r="89" spans="1:14">
      <c r="A89" t="s">
        <v>1284</v>
      </c>
      <c r="B89" s="2" t="s">
        <v>292</v>
      </c>
      <c r="C89" s="24">
        <v>47880.3459</v>
      </c>
      <c r="D89" t="s">
        <v>277</v>
      </c>
      <c r="E89" s="24">
        <f>VLOOKUP(C89,'Active 1'!C$21:E$440,3,FALSE)</f>
        <v>22460.978587043959</v>
      </c>
      <c r="F89">
        <v>22461</v>
      </c>
      <c r="G89">
        <v>8.0000000000000002E-3</v>
      </c>
      <c r="L89" t="s">
        <v>1285</v>
      </c>
      <c r="M89" t="s">
        <v>1283</v>
      </c>
    </row>
    <row r="90" spans="1:14">
      <c r="A90" t="s">
        <v>1271</v>
      </c>
      <c r="B90" s="2" t="s">
        <v>292</v>
      </c>
      <c r="C90" s="24">
        <v>48176.639000000003</v>
      </c>
      <c r="D90" t="s">
        <v>503</v>
      </c>
      <c r="E90" s="24">
        <f>VLOOKUP(C90,'Active 1'!C$21:E$440,3,FALSE)</f>
        <v>23328.986260609701</v>
      </c>
      <c r="F90">
        <v>23329</v>
      </c>
      <c r="G90">
        <v>1.12E-2</v>
      </c>
      <c r="L90" t="s">
        <v>1272</v>
      </c>
      <c r="M90" t="s">
        <v>1286</v>
      </c>
    </row>
    <row r="91" spans="1:14">
      <c r="A91" t="s">
        <v>1271</v>
      </c>
      <c r="B91" s="2" t="s">
        <v>288</v>
      </c>
      <c r="C91" s="24">
        <v>48312.322999999997</v>
      </c>
      <c r="D91" t="s">
        <v>503</v>
      </c>
      <c r="E91" s="24">
        <f>VLOOKUP(C91,'Active 1'!C$21:E$440,3,FALSE)</f>
        <v>23726.480340559887</v>
      </c>
      <c r="F91">
        <v>23726</v>
      </c>
      <c r="G91">
        <v>9.4000000000000004E-3</v>
      </c>
      <c r="L91" t="s">
        <v>1272</v>
      </c>
      <c r="M91" t="s">
        <v>1286</v>
      </c>
    </row>
    <row r="92" spans="1:14">
      <c r="A92" t="s">
        <v>1284</v>
      </c>
      <c r="B92" s="2" t="s">
        <v>292</v>
      </c>
      <c r="C92" s="24">
        <v>48558.600599999998</v>
      </c>
      <c r="D92" t="s">
        <v>277</v>
      </c>
      <c r="E92" s="24">
        <f>VLOOKUP(C92,'Active 1'!C$21:E$440,3,FALSE)</f>
        <v>24447.964730940068</v>
      </c>
      <c r="F92">
        <v>24448</v>
      </c>
      <c r="G92">
        <v>4.5999999999999999E-3</v>
      </c>
      <c r="L92" t="s">
        <v>1285</v>
      </c>
      <c r="M92" t="s">
        <v>1287</v>
      </c>
    </row>
    <row r="93" spans="1:14">
      <c r="A93" t="s">
        <v>1284</v>
      </c>
      <c r="B93" s="2" t="s">
        <v>292</v>
      </c>
      <c r="C93" s="24">
        <v>48558.601000000002</v>
      </c>
      <c r="D93" t="s">
        <v>445</v>
      </c>
      <c r="E93" s="24">
        <f>VLOOKUP(C93,'Active 1'!C$21:E$440,3,FALSE)</f>
        <v>24447.965902763081</v>
      </c>
      <c r="F93">
        <v>24448</v>
      </c>
      <c r="G93">
        <v>5.0000000000000001E-3</v>
      </c>
      <c r="L93" t="s">
        <v>1285</v>
      </c>
      <c r="M93" t="s">
        <v>1287</v>
      </c>
    </row>
    <row r="94" spans="1:14">
      <c r="A94" t="s">
        <v>1271</v>
      </c>
      <c r="B94" s="2" t="s">
        <v>292</v>
      </c>
      <c r="C94" s="24">
        <v>49028.292999999998</v>
      </c>
      <c r="D94" t="s">
        <v>503</v>
      </c>
      <c r="E94" s="24">
        <f>VLOOKUP(C94,'Active 1'!C$21:E$440,3,FALSE)</f>
        <v>25823.955624469167</v>
      </c>
      <c r="F94">
        <v>25824</v>
      </c>
      <c r="G94">
        <v>2.3999999999999998E-3</v>
      </c>
      <c r="L94" t="s">
        <v>1272</v>
      </c>
      <c r="M94" t="s">
        <v>1288</v>
      </c>
    </row>
    <row r="95" spans="1:14">
      <c r="A95" t="s">
        <v>1290</v>
      </c>
      <c r="B95" s="2" t="s">
        <v>288</v>
      </c>
      <c r="C95" s="24">
        <v>49687.607000000004</v>
      </c>
      <c r="D95" t="s">
        <v>1289</v>
      </c>
      <c r="E95" s="24">
        <f>VLOOKUP(C95,'Active 1'!C$21:E$440,3,FALSE)</f>
        <v>27755.453898608266</v>
      </c>
      <c r="F95">
        <v>27755</v>
      </c>
      <c r="G95">
        <v>3.0999999999999999E-3</v>
      </c>
      <c r="L95" t="s">
        <v>1291</v>
      </c>
    </row>
    <row r="96" spans="1:14">
      <c r="A96" t="s">
        <v>1292</v>
      </c>
      <c r="B96" s="2" t="s">
        <v>288</v>
      </c>
      <c r="C96" s="24">
        <v>50396.925000000003</v>
      </c>
      <c r="D96" t="s">
        <v>420</v>
      </c>
      <c r="E96" s="24">
        <f>VLOOKUP(C96,'Active 1'!C$21:E$440,3,FALSE)</f>
        <v>29833.44176602165</v>
      </c>
      <c r="F96">
        <v>29833</v>
      </c>
      <c r="G96">
        <v>4.0000000000000002E-4</v>
      </c>
      <c r="L96" t="s">
        <v>412</v>
      </c>
      <c r="M96" t="s">
        <v>1293</v>
      </c>
      <c r="N96" t="s">
        <v>1294</v>
      </c>
    </row>
    <row r="97" spans="1:14">
      <c r="A97" t="s">
        <v>1301</v>
      </c>
      <c r="B97" s="2" t="s">
        <v>292</v>
      </c>
      <c r="C97" s="24">
        <v>51498.283799999997</v>
      </c>
      <c r="D97" t="s">
        <v>1289</v>
      </c>
      <c r="E97" s="24">
        <f>VLOOKUP(C97,'Active 1'!C$21:E$440,3,FALSE)</f>
        <v>33059.935699728325</v>
      </c>
      <c r="F97">
        <v>33060</v>
      </c>
      <c r="G97">
        <v>5.0000000000000001E-4</v>
      </c>
      <c r="L97" t="s">
        <v>392</v>
      </c>
      <c r="M97" t="s">
        <v>1302</v>
      </c>
    </row>
    <row r="98" spans="1:14">
      <c r="A98" t="s">
        <v>354</v>
      </c>
      <c r="B98" s="2" t="s">
        <v>292</v>
      </c>
      <c r="C98" s="24">
        <v>51822.9035</v>
      </c>
      <c r="D98" t="s">
        <v>1289</v>
      </c>
      <c r="E98" s="24">
        <f>VLOOKUP(C98,'Active 1'!C$21:E$440,3,FALSE)</f>
        <v>34010.927776798664</v>
      </c>
      <c r="F98">
        <v>34011</v>
      </c>
      <c r="G98">
        <v>-1.5E-3</v>
      </c>
      <c r="L98" t="s">
        <v>1303</v>
      </c>
      <c r="M98" t="s">
        <v>1304</v>
      </c>
    </row>
    <row r="99" spans="1:14">
      <c r="A99" t="s">
        <v>1305</v>
      </c>
      <c r="B99" s="2" t="s">
        <v>292</v>
      </c>
      <c r="C99" s="24">
        <v>51896.2932</v>
      </c>
      <c r="D99" t="s">
        <v>277</v>
      </c>
      <c r="E99" s="24">
        <f>VLOOKUP(C99,'Active 1'!C$21:E$440,3,FALSE)</f>
        <v>34225.927122921428</v>
      </c>
      <c r="F99">
        <v>34226</v>
      </c>
      <c r="G99">
        <v>-1.6000000000000001E-3</v>
      </c>
      <c r="L99" t="s">
        <v>1306</v>
      </c>
      <c r="M99" t="s">
        <v>1307</v>
      </c>
      <c r="N99" t="s">
        <v>1308</v>
      </c>
    </row>
    <row r="100" spans="1:14">
      <c r="A100" t="s">
        <v>1305</v>
      </c>
      <c r="B100" s="2" t="s">
        <v>292</v>
      </c>
      <c r="C100" s="24">
        <v>51896.2932</v>
      </c>
      <c r="D100" t="s">
        <v>445</v>
      </c>
      <c r="E100" s="24">
        <f>VLOOKUP(C100,'Active 1'!C$21:E$440,3,FALSE)</f>
        <v>34225.927122921428</v>
      </c>
      <c r="F100">
        <v>34226</v>
      </c>
      <c r="G100">
        <v>-1.6000000000000001E-3</v>
      </c>
      <c r="L100" t="s">
        <v>1306</v>
      </c>
      <c r="M100" t="s">
        <v>1307</v>
      </c>
      <c r="N100" t="s">
        <v>1308</v>
      </c>
    </row>
    <row r="101" spans="1:14">
      <c r="A101" t="s">
        <v>1309</v>
      </c>
      <c r="B101" s="2" t="s">
        <v>292</v>
      </c>
      <c r="C101" s="24">
        <v>51899.365599999997</v>
      </c>
      <c r="D101" t="e">
        <f>-Ir</f>
        <v>#NAME?</v>
      </c>
      <c r="E101" s="24">
        <f>VLOOKUP(C101,'Active 1'!C$21:E$440,3,FALSE)</f>
        <v>34234.92789538714</v>
      </c>
      <c r="F101">
        <v>34235</v>
      </c>
      <c r="G101">
        <v>-1.2999999999999999E-3</v>
      </c>
      <c r="L101" t="s">
        <v>1310</v>
      </c>
      <c r="M101" t="s">
        <v>1311</v>
      </c>
    </row>
    <row r="102" spans="1:14">
      <c r="A102" t="s">
        <v>1305</v>
      </c>
      <c r="B102" s="2" t="s">
        <v>292</v>
      </c>
      <c r="C102" s="24">
        <v>51911.3122</v>
      </c>
      <c r="D102" t="s">
        <v>445</v>
      </c>
      <c r="E102" s="24">
        <f>VLOOKUP(C102,'Active 1'!C$21:E$440,3,FALSE)</f>
        <v>34269.926147027232</v>
      </c>
      <c r="F102">
        <v>34270</v>
      </c>
      <c r="G102">
        <v>-1.9E-3</v>
      </c>
      <c r="L102" t="s">
        <v>1306</v>
      </c>
      <c r="M102" t="s">
        <v>1307</v>
      </c>
      <c r="N102" t="s">
        <v>1308</v>
      </c>
    </row>
    <row r="103" spans="1:14">
      <c r="A103" t="s">
        <v>1305</v>
      </c>
      <c r="B103" s="2" t="s">
        <v>288</v>
      </c>
      <c r="C103" s="24">
        <v>51930.254999999997</v>
      </c>
      <c r="D103" t="s">
        <v>445</v>
      </c>
      <c r="E103" s="24">
        <f>VLOOKUP(C103,'Active 1'!C$21:E$440,3,FALSE)</f>
        <v>34325.420168855009</v>
      </c>
      <c r="F103">
        <v>34325</v>
      </c>
      <c r="G103">
        <v>-3.8999999999999998E-3</v>
      </c>
      <c r="L103" t="s">
        <v>1306</v>
      </c>
      <c r="M103" t="s">
        <v>1307</v>
      </c>
      <c r="N103" t="s">
        <v>1308</v>
      </c>
    </row>
    <row r="104" spans="1:14">
      <c r="A104" t="s">
        <v>1305</v>
      </c>
      <c r="B104" s="2" t="s">
        <v>288</v>
      </c>
      <c r="C104" s="24">
        <v>51930.256500000003</v>
      </c>
      <c r="D104" t="s">
        <v>277</v>
      </c>
      <c r="E104" s="24">
        <f>VLOOKUP(C104,'Active 1'!C$21:E$440,3,FALSE)</f>
        <v>34325.424563191278</v>
      </c>
      <c r="F104">
        <v>34325</v>
      </c>
      <c r="G104">
        <v>-2.3999999999999998E-3</v>
      </c>
      <c r="L104" t="s">
        <v>1306</v>
      </c>
      <c r="M104" t="s">
        <v>1307</v>
      </c>
      <c r="N104" t="s">
        <v>1308</v>
      </c>
    </row>
    <row r="105" spans="1:14">
      <c r="A105" t="s">
        <v>1312</v>
      </c>
      <c r="B105" s="2" t="s">
        <v>288</v>
      </c>
      <c r="C105" s="24">
        <v>52185.581700000002</v>
      </c>
      <c r="D105" t="s">
        <v>445</v>
      </c>
      <c r="E105" s="24" t="e">
        <f>VLOOKUP(C105,'Active 1'!C$21:E$440,3,FALSE)</f>
        <v>#N/A</v>
      </c>
      <c r="F105">
        <v>35073</v>
      </c>
      <c r="G105">
        <v>-5.4000000000000003E-3</v>
      </c>
      <c r="L105" t="s">
        <v>1313</v>
      </c>
      <c r="M105" t="s">
        <v>1314</v>
      </c>
    </row>
    <row r="106" spans="1:14">
      <c r="A106" t="s">
        <v>1247</v>
      </c>
      <c r="B106" s="2" t="s">
        <v>292</v>
      </c>
      <c r="C106" s="24">
        <v>52225.352200000001</v>
      </c>
      <c r="D106" t="e">
        <f>-Ir</f>
        <v>#NAME?</v>
      </c>
      <c r="E106" s="24">
        <f>VLOOKUP(C106,'Active 1'!C$21:E$440,3,FALSE)</f>
        <v>35189.924384605445</v>
      </c>
      <c r="F106">
        <v>35190</v>
      </c>
      <c r="G106">
        <v>-1.9E-3</v>
      </c>
      <c r="L106" t="s">
        <v>1248</v>
      </c>
      <c r="M106" t="s">
        <v>1315</v>
      </c>
    </row>
    <row r="107" spans="1:14">
      <c r="A107" t="s">
        <v>1247</v>
      </c>
      <c r="B107" s="2" t="s">
        <v>288</v>
      </c>
      <c r="C107" s="24">
        <v>52225.523500000003</v>
      </c>
      <c r="D107" t="e">
        <f>-Ir</f>
        <v>#NAME?</v>
      </c>
      <c r="E107" s="24">
        <f>VLOOKUP(C107,'Active 1'!C$21:E$440,3,FALSE)</f>
        <v>35190.426217805354</v>
      </c>
      <c r="F107">
        <v>35190</v>
      </c>
      <c r="G107">
        <v>-1.2999999999999999E-3</v>
      </c>
      <c r="L107" t="s">
        <v>1248</v>
      </c>
      <c r="M107" t="s">
        <v>1315</v>
      </c>
    </row>
    <row r="108" spans="1:14">
      <c r="A108" t="s">
        <v>1316</v>
      </c>
      <c r="B108" s="2" t="s">
        <v>292</v>
      </c>
      <c r="C108" s="24">
        <v>52230.130499999999</v>
      </c>
      <c r="D108" t="s">
        <v>445</v>
      </c>
      <c r="E108" s="24">
        <f>VLOOKUP(C108,'Active 1'!C$21:E$440,3,FALSE)</f>
        <v>35203.922689211919</v>
      </c>
      <c r="F108">
        <v>35204</v>
      </c>
      <c r="G108">
        <v>-2.5000000000000001E-3</v>
      </c>
      <c r="L108" t="s">
        <v>1317</v>
      </c>
      <c r="M108" t="s">
        <v>1318</v>
      </c>
      <c r="N108" t="s">
        <v>1319</v>
      </c>
    </row>
    <row r="109" spans="1:14">
      <c r="A109" t="s">
        <v>1320</v>
      </c>
      <c r="B109" s="2" t="s">
        <v>288</v>
      </c>
      <c r="C109" s="24">
        <v>52232.348400000003</v>
      </c>
      <c r="D109" t="s">
        <v>445</v>
      </c>
      <c r="E109" s="24">
        <f>VLOOKUP(C109,'Active 1'!C$21:E$440,3,FALSE)</f>
        <v>35210.420154793144</v>
      </c>
      <c r="F109">
        <v>35210</v>
      </c>
      <c r="G109">
        <v>-3.3E-3</v>
      </c>
      <c r="L109" t="s">
        <v>1321</v>
      </c>
      <c r="M109" t="s">
        <v>1322</v>
      </c>
    </row>
    <row r="110" spans="1:14">
      <c r="A110" t="s">
        <v>1320</v>
      </c>
      <c r="B110" s="2" t="s">
        <v>292</v>
      </c>
      <c r="C110" s="24">
        <v>52232.519200000002</v>
      </c>
      <c r="D110" t="s">
        <v>445</v>
      </c>
      <c r="E110" s="24">
        <f>VLOOKUP(C110,'Active 1'!C$21:E$440,3,FALSE)</f>
        <v>35210.920523214299</v>
      </c>
      <c r="F110">
        <v>35211</v>
      </c>
      <c r="G110">
        <v>-3.2000000000000002E-3</v>
      </c>
      <c r="L110" t="s">
        <v>1321</v>
      </c>
      <c r="M110" t="s">
        <v>1322</v>
      </c>
    </row>
    <row r="111" spans="1:14">
      <c r="A111" t="s">
        <v>1320</v>
      </c>
      <c r="B111" s="2" t="s">
        <v>288</v>
      </c>
      <c r="C111" s="24">
        <v>52247.367899999997</v>
      </c>
      <c r="D111" t="s">
        <v>1323</v>
      </c>
      <c r="E111" s="24">
        <f>VLOOKUP(C111,'Active 1'!C$21:E$440,3,FALSE)</f>
        <v>35254.420643677688</v>
      </c>
      <c r="F111">
        <v>35254</v>
      </c>
      <c r="G111">
        <v>-3.0999999999999999E-3</v>
      </c>
      <c r="L111" t="s">
        <v>1321</v>
      </c>
      <c r="M111" t="s">
        <v>1322</v>
      </c>
    </row>
    <row r="112" spans="1:14">
      <c r="A112" t="s">
        <v>1316</v>
      </c>
      <c r="B112" s="2" t="s">
        <v>288</v>
      </c>
      <c r="C112" s="24">
        <v>52250.100200000001</v>
      </c>
      <c r="D112" t="s">
        <v>445</v>
      </c>
      <c r="E112" s="24">
        <f>VLOOKUP(C112,'Active 1'!C$21:E$440,3,FALSE)</f>
        <v>35262.425073637365</v>
      </c>
      <c r="F112">
        <v>35262</v>
      </c>
      <c r="G112">
        <v>-1.6000000000000001E-3</v>
      </c>
      <c r="L112" t="s">
        <v>1317</v>
      </c>
      <c r="M112" t="s">
        <v>1318</v>
      </c>
      <c r="N112" t="s">
        <v>1319</v>
      </c>
    </row>
    <row r="113" spans="1:14">
      <c r="A113" t="s">
        <v>1316</v>
      </c>
      <c r="B113" s="2" t="s">
        <v>292</v>
      </c>
      <c r="C113" s="24">
        <v>52250.270799999998</v>
      </c>
      <c r="D113" t="s">
        <v>445</v>
      </c>
      <c r="E113" s="24">
        <f>VLOOKUP(C113,'Active 1'!C$21:E$440,3,FALSE)</f>
        <v>35262.924856147009</v>
      </c>
      <c r="F113">
        <v>35263</v>
      </c>
      <c r="G113">
        <v>-1.6999999999999999E-3</v>
      </c>
      <c r="L113" t="s">
        <v>1317</v>
      </c>
      <c r="M113" t="s">
        <v>1318</v>
      </c>
      <c r="N113" t="s">
        <v>1319</v>
      </c>
    </row>
    <row r="114" spans="1:14">
      <c r="A114" t="s">
        <v>1247</v>
      </c>
      <c r="B114" s="2" t="s">
        <v>292</v>
      </c>
      <c r="C114" s="24">
        <v>52252.317999999999</v>
      </c>
      <c r="D114" t="e">
        <f>-Ir</f>
        <v>#NAME?</v>
      </c>
      <c r="E114" s="24">
        <f>VLOOKUP(C114,'Active 1'!C$21:E$440,3,FALSE)</f>
        <v>35268.922246262824</v>
      </c>
      <c r="F114">
        <v>35269</v>
      </c>
      <c r="G114">
        <v>-2.5999999999999999E-3</v>
      </c>
      <c r="L114" t="s">
        <v>1248</v>
      </c>
      <c r="M114" t="s">
        <v>1315</v>
      </c>
    </row>
    <row r="115" spans="1:14">
      <c r="A115" t="s">
        <v>1324</v>
      </c>
      <c r="B115" s="2" t="s">
        <v>292</v>
      </c>
      <c r="C115" s="24">
        <v>52338.339599999999</v>
      </c>
      <c r="D115" t="e">
        <f>-Ir</f>
        <v>#NAME?</v>
      </c>
      <c r="E115" s="24">
        <f>VLOOKUP(C115,'Active 1'!C$21:E$440,3,FALSE)</f>
        <v>35520.927469781032</v>
      </c>
      <c r="F115">
        <v>35521</v>
      </c>
      <c r="G115">
        <v>-5.9999999999999995E-4</v>
      </c>
      <c r="L115" t="s">
        <v>1325</v>
      </c>
      <c r="M115" t="s">
        <v>1326</v>
      </c>
    </row>
    <row r="116" spans="1:14">
      <c r="A116" t="s">
        <v>1298</v>
      </c>
      <c r="B116" s="2" t="s">
        <v>292</v>
      </c>
      <c r="C116" s="24">
        <v>52548.608999999997</v>
      </c>
      <c r="D116" t="s">
        <v>1289</v>
      </c>
      <c r="E116" s="24">
        <f>VLOOKUP(C116,'Active 1'!C$21:E$440,3,FALSE)</f>
        <v>36136.923767757806</v>
      </c>
      <c r="F116">
        <v>36137</v>
      </c>
      <c r="G116">
        <v>-1.4E-3</v>
      </c>
      <c r="L116" t="s">
        <v>1299</v>
      </c>
      <c r="M116" t="s">
        <v>1327</v>
      </c>
    </row>
    <row r="117" spans="1:14">
      <c r="A117" t="s">
        <v>1328</v>
      </c>
      <c r="B117" s="2" t="s">
        <v>292</v>
      </c>
      <c r="C117" s="24">
        <v>52592.300499999998</v>
      </c>
      <c r="D117" t="s">
        <v>1240</v>
      </c>
      <c r="E117" s="24">
        <f>VLOOKUP(C117,'Active 1'!C$21:E$440,3,FALSE)</f>
        <v>36264.920529307761</v>
      </c>
      <c r="F117">
        <v>36265</v>
      </c>
      <c r="G117">
        <v>-2.5000000000000001E-3</v>
      </c>
      <c r="L117" t="s">
        <v>447</v>
      </c>
      <c r="M117" t="s">
        <v>1329</v>
      </c>
    </row>
    <row r="118" spans="1:14">
      <c r="A118" t="s">
        <v>1328</v>
      </c>
      <c r="B118" s="2" t="s">
        <v>288</v>
      </c>
      <c r="C118" s="24">
        <v>52592.472199999997</v>
      </c>
      <c r="D118" t="s">
        <v>1240</v>
      </c>
      <c r="E118" s="24">
        <f>VLOOKUP(C118,'Active 1'!C$21:E$440,3,FALSE)</f>
        <v>36265.423534330665</v>
      </c>
      <c r="F118">
        <v>36265</v>
      </c>
      <c r="G118">
        <v>-1.5E-3</v>
      </c>
      <c r="L118" t="s">
        <v>447</v>
      </c>
      <c r="M118" t="s">
        <v>1329</v>
      </c>
    </row>
    <row r="119" spans="1:14">
      <c r="A119" t="s">
        <v>1328</v>
      </c>
      <c r="B119" s="2" t="s">
        <v>292</v>
      </c>
      <c r="C119" s="24">
        <v>52593.324999999997</v>
      </c>
      <c r="D119" t="s">
        <v>1240</v>
      </c>
      <c r="E119" s="24">
        <f>VLOOKUP(C119,'Active 1'!C$21:E$440,3,FALSE)</f>
        <v>36267.921860967421</v>
      </c>
      <c r="F119">
        <v>36268</v>
      </c>
      <c r="G119">
        <v>-2E-3</v>
      </c>
      <c r="L119" t="s">
        <v>447</v>
      </c>
      <c r="M119" t="s">
        <v>1329</v>
      </c>
    </row>
    <row r="120" spans="1:14">
      <c r="A120" t="s">
        <v>354</v>
      </c>
      <c r="B120" s="2" t="s">
        <v>292</v>
      </c>
      <c r="C120" s="24">
        <v>52608.6852</v>
      </c>
      <c r="D120" t="s">
        <v>1289</v>
      </c>
      <c r="E120" s="24">
        <f>VLOOKUP(C120,'Active 1'!C$21:E$440,3,FALSE)</f>
        <v>36312.920450092533</v>
      </c>
      <c r="F120">
        <v>36313</v>
      </c>
      <c r="G120">
        <v>-2.5000000000000001E-3</v>
      </c>
      <c r="L120" t="s">
        <v>1303</v>
      </c>
      <c r="M120" t="s">
        <v>1330</v>
      </c>
    </row>
    <row r="121" spans="1:14">
      <c r="A121" t="s">
        <v>1271</v>
      </c>
      <c r="B121" s="2" t="s">
        <v>292</v>
      </c>
      <c r="C121" s="24">
        <v>52618.244200000001</v>
      </c>
      <c r="D121" t="s">
        <v>1289</v>
      </c>
      <c r="E121" s="24">
        <f>VLOOKUP(C121,'Active 1'!C$21:E$440,3,FALSE)</f>
        <v>36340.924090243505</v>
      </c>
      <c r="F121">
        <v>36341</v>
      </c>
      <c r="G121">
        <v>-1.1999999999999999E-3</v>
      </c>
      <c r="L121" t="s">
        <v>1272</v>
      </c>
      <c r="M121" t="s">
        <v>1331</v>
      </c>
    </row>
    <row r="122" spans="1:14">
      <c r="A122" t="s">
        <v>1332</v>
      </c>
      <c r="B122" s="2" t="s">
        <v>292</v>
      </c>
      <c r="C122" s="24">
        <v>52620.291599999997</v>
      </c>
      <c r="D122" t="e">
        <f>-Ir</f>
        <v>#NAME?</v>
      </c>
      <c r="E122" s="24">
        <f>VLOOKUP(C122,'Active 1'!C$21:E$440,3,FALSE)</f>
        <v>36346.92206627081</v>
      </c>
      <c r="F122">
        <v>36347</v>
      </c>
      <c r="G122">
        <v>-1.9E-3</v>
      </c>
      <c r="L122" t="s">
        <v>1333</v>
      </c>
      <c r="M122" t="s">
        <v>1326</v>
      </c>
    </row>
    <row r="123" spans="1:14">
      <c r="A123" t="s">
        <v>1334</v>
      </c>
      <c r="B123" s="2" t="s">
        <v>292</v>
      </c>
      <c r="C123" s="24">
        <v>52647.941899999998</v>
      </c>
      <c r="D123" t="s">
        <v>445</v>
      </c>
      <c r="E123" s="24">
        <f>VLOOKUP(C123,'Active 1'!C$21:E$440,3,FALSE)</f>
        <v>36427.92521003756</v>
      </c>
      <c r="F123">
        <v>36428</v>
      </c>
      <c r="G123">
        <v>-8.0000000000000004E-4</v>
      </c>
      <c r="L123" t="s">
        <v>1335</v>
      </c>
      <c r="M123" t="s">
        <v>1336</v>
      </c>
    </row>
    <row r="124" spans="1:14">
      <c r="A124" t="s">
        <v>1334</v>
      </c>
      <c r="B124" s="2" t="s">
        <v>288</v>
      </c>
      <c r="C124" s="24">
        <v>52648.113100000002</v>
      </c>
      <c r="D124" t="s">
        <v>445</v>
      </c>
      <c r="E124" s="24">
        <f>VLOOKUP(C124,'Active 1'!C$21:E$440,3,FALSE)</f>
        <v>36428.426750281724</v>
      </c>
      <c r="F124">
        <v>36428</v>
      </c>
      <c r="G124">
        <v>-2.9999999999999997E-4</v>
      </c>
      <c r="L124" t="s">
        <v>1335</v>
      </c>
      <c r="M124" t="s">
        <v>1336</v>
      </c>
    </row>
    <row r="125" spans="1:14">
      <c r="A125" t="s">
        <v>1305</v>
      </c>
      <c r="B125" s="2" t="s">
        <v>292</v>
      </c>
      <c r="C125" s="24">
        <v>52902.586199999998</v>
      </c>
      <c r="D125" t="s">
        <v>1337</v>
      </c>
      <c r="E125" s="24">
        <f>VLOOKUP(C125,'Active 1'!C$21:E$440,3,FALSE)</f>
        <v>37173.920329160392</v>
      </c>
      <c r="F125">
        <v>37174</v>
      </c>
      <c r="G125">
        <v>-1.9E-3</v>
      </c>
      <c r="L125" t="s">
        <v>1306</v>
      </c>
      <c r="M125" t="s">
        <v>1338</v>
      </c>
    </row>
    <row r="126" spans="1:14">
      <c r="A126" t="s">
        <v>1340</v>
      </c>
      <c r="B126" s="2" t="s">
        <v>288</v>
      </c>
      <c r="C126" s="24">
        <v>52922.552900000002</v>
      </c>
      <c r="D126" t="s">
        <v>1339</v>
      </c>
      <c r="E126" s="24">
        <f>VLOOKUP(C126,'Active 1'!C$21:E$440,3,FALSE)</f>
        <v>37232.413924913344</v>
      </c>
      <c r="F126">
        <v>37232</v>
      </c>
      <c r="G126">
        <v>-4.1000000000000003E-3</v>
      </c>
      <c r="L126" t="s">
        <v>1341</v>
      </c>
      <c r="M126" t="s">
        <v>1342</v>
      </c>
    </row>
    <row r="127" spans="1:14">
      <c r="A127" t="s">
        <v>1343</v>
      </c>
      <c r="B127" s="2" t="s">
        <v>292</v>
      </c>
      <c r="C127" s="24">
        <v>52923.408300000003</v>
      </c>
      <c r="D127" t="s">
        <v>1289</v>
      </c>
      <c r="E127" s="24">
        <f>VLOOKUP(C127,'Active 1'!C$21:E$440,3,FALSE)</f>
        <v>37234.919868399607</v>
      </c>
      <c r="F127">
        <v>37235</v>
      </c>
      <c r="G127">
        <v>-2E-3</v>
      </c>
      <c r="L127" t="s">
        <v>443</v>
      </c>
      <c r="M127" t="s">
        <v>1344</v>
      </c>
    </row>
    <row r="128" spans="1:14">
      <c r="A128" t="s">
        <v>1345</v>
      </c>
      <c r="B128" s="2" t="s">
        <v>292</v>
      </c>
      <c r="C128" s="24">
        <v>52939.7935</v>
      </c>
      <c r="D128" t="s">
        <v>420</v>
      </c>
      <c r="E128" s="24">
        <f>VLOOKUP(C128,'Active 1'!C$21:E$440,3,FALSE)</f>
        <v>37282.921253963112</v>
      </c>
      <c r="F128">
        <v>37283</v>
      </c>
      <c r="G128">
        <v>-1.5E-3</v>
      </c>
      <c r="L128" t="s">
        <v>408</v>
      </c>
      <c r="M128" t="s">
        <v>1346</v>
      </c>
    </row>
    <row r="129" spans="1:13">
      <c r="A129" t="s">
        <v>1347</v>
      </c>
      <c r="B129" s="2" t="s">
        <v>292</v>
      </c>
      <c r="C129" s="24">
        <v>52956.518600000003</v>
      </c>
      <c r="D129" t="e">
        <f>-Ir</f>
        <v>#NAME?</v>
      </c>
      <c r="E129" s="24">
        <f>VLOOKUP(C129,'Active 1'!C$21:E$440,3,FALSE)</f>
        <v>37331.918396121189</v>
      </c>
      <c r="F129">
        <v>37332</v>
      </c>
      <c r="G129">
        <v>-2.5000000000000001E-3</v>
      </c>
      <c r="L129" t="s">
        <v>280</v>
      </c>
      <c r="M129" t="s">
        <v>1331</v>
      </c>
    </row>
    <row r="130" spans="1:13">
      <c r="A130" t="s">
        <v>354</v>
      </c>
      <c r="B130" s="2" t="s">
        <v>292</v>
      </c>
      <c r="C130" s="24">
        <v>52964.7111</v>
      </c>
      <c r="D130" t="s">
        <v>1289</v>
      </c>
      <c r="E130" s="24">
        <f>VLOOKUP(C130,'Active 1'!C$21:E$440,3,FALSE)</f>
        <v>37355.918795947189</v>
      </c>
      <c r="F130">
        <v>37356</v>
      </c>
      <c r="G130">
        <v>-2.3E-3</v>
      </c>
      <c r="L130" t="s">
        <v>1303</v>
      </c>
      <c r="M130" t="s">
        <v>1348</v>
      </c>
    </row>
    <row r="131" spans="1:13">
      <c r="A131" t="s">
        <v>1347</v>
      </c>
      <c r="B131" s="2" t="s">
        <v>292</v>
      </c>
      <c r="C131" s="24">
        <v>52982.462200000002</v>
      </c>
      <c r="D131" t="e">
        <f>-Ir</f>
        <v>#NAME?</v>
      </c>
      <c r="E131" s="24">
        <f>VLOOKUP(C131,'Active 1'!C$21:E$440,3,FALSE)</f>
        <v>37407.921664101166</v>
      </c>
      <c r="F131">
        <v>37408</v>
      </c>
      <c r="G131">
        <v>-1.2999999999999999E-3</v>
      </c>
      <c r="L131" t="s">
        <v>280</v>
      </c>
      <c r="M131" t="s">
        <v>1331</v>
      </c>
    </row>
    <row r="132" spans="1:13">
      <c r="A132" t="s">
        <v>1347</v>
      </c>
      <c r="B132" s="2" t="s">
        <v>292</v>
      </c>
      <c r="C132" s="24">
        <v>52983.485399999998</v>
      </c>
      <c r="D132" t="e">
        <f>-Ir</f>
        <v>#NAME?</v>
      </c>
      <c r="E132" s="24">
        <f>VLOOKUP(C132,'Active 1'!C$21:E$440,3,FALSE)</f>
        <v>37410.919187336061</v>
      </c>
      <c r="F132">
        <v>37411</v>
      </c>
      <c r="G132">
        <v>-2.0999999999999999E-3</v>
      </c>
      <c r="L132" t="s">
        <v>280</v>
      </c>
      <c r="M132" t="s">
        <v>1331</v>
      </c>
    </row>
    <row r="133" spans="1:13">
      <c r="A133" t="s">
        <v>1345</v>
      </c>
      <c r="B133" s="2" t="s">
        <v>292</v>
      </c>
      <c r="C133" s="24">
        <v>53014.889799999997</v>
      </c>
      <c r="D133" t="s">
        <v>386</v>
      </c>
      <c r="E133" s="24">
        <f>VLOOKUP(C133,'Active 1'!C$21:E$440,3,FALSE)</f>
        <v>37502.920182916881</v>
      </c>
      <c r="F133">
        <v>37503</v>
      </c>
      <c r="G133">
        <v>-1.6999999999999999E-3</v>
      </c>
      <c r="L133" t="s">
        <v>408</v>
      </c>
      <c r="M133" t="s">
        <v>1346</v>
      </c>
    </row>
    <row r="134" spans="1:13">
      <c r="A134" t="s">
        <v>1345</v>
      </c>
      <c r="B134" s="2" t="s">
        <v>292</v>
      </c>
      <c r="C134" s="24">
        <v>53017.620699999999</v>
      </c>
      <c r="D134" t="s">
        <v>386</v>
      </c>
      <c r="E134" s="24">
        <f>VLOOKUP(C134,'Active 1'!C$21:E$440,3,FALSE)</f>
        <v>37510.920511496057</v>
      </c>
      <c r="F134">
        <v>37511</v>
      </c>
      <c r="G134">
        <v>-1.6000000000000001E-3</v>
      </c>
      <c r="L134" t="s">
        <v>408</v>
      </c>
      <c r="M134" t="s">
        <v>1346</v>
      </c>
    </row>
    <row r="135" spans="1:13">
      <c r="A135" t="s">
        <v>1345</v>
      </c>
      <c r="B135" s="2" t="s">
        <v>288</v>
      </c>
      <c r="C135" s="24">
        <v>53017.792300000001</v>
      </c>
      <c r="D135" t="s">
        <v>386</v>
      </c>
      <c r="E135" s="24">
        <f>VLOOKUP(C135,'Active 1'!C$21:E$440,3,FALSE)</f>
        <v>37511.423223563215</v>
      </c>
      <c r="F135">
        <v>37511</v>
      </c>
      <c r="G135">
        <v>-6.9999999999999999E-4</v>
      </c>
      <c r="L135" t="s">
        <v>408</v>
      </c>
      <c r="M135" t="s">
        <v>1346</v>
      </c>
    </row>
    <row r="136" spans="1:13">
      <c r="A136" t="s">
        <v>1347</v>
      </c>
      <c r="B136" s="2" t="s">
        <v>292</v>
      </c>
      <c r="C136" s="24">
        <v>53287.626700000001</v>
      </c>
      <c r="D136" t="s">
        <v>1289</v>
      </c>
      <c r="E136" s="24">
        <f>VLOOKUP(C136,'Active 1'!C$21:E$440,3,FALSE)</f>
        <v>38301.918614080263</v>
      </c>
      <c r="F136">
        <v>38302</v>
      </c>
      <c r="G136">
        <v>-1.6999999999999999E-3</v>
      </c>
      <c r="L136" t="s">
        <v>1352</v>
      </c>
      <c r="M136" t="s">
        <v>1353</v>
      </c>
    </row>
    <row r="137" spans="1:13">
      <c r="A137" t="s">
        <v>1345</v>
      </c>
      <c r="B137" s="2" t="s">
        <v>292</v>
      </c>
      <c r="C137" s="24">
        <v>53292.7474</v>
      </c>
      <c r="D137" t="s">
        <v>420</v>
      </c>
      <c r="E137" s="24">
        <f>VLOOKUP(C137,'Active 1'!C$21:E$440,3,FALSE)</f>
        <v>38316.919999175043</v>
      </c>
      <c r="F137">
        <v>38317</v>
      </c>
      <c r="G137">
        <v>-1.2999999999999999E-3</v>
      </c>
      <c r="L137" t="s">
        <v>408</v>
      </c>
      <c r="M137" t="s">
        <v>1346</v>
      </c>
    </row>
    <row r="138" spans="1:13">
      <c r="A138" t="s">
        <v>1345</v>
      </c>
      <c r="B138" s="2" t="s">
        <v>292</v>
      </c>
      <c r="C138" s="24">
        <v>53294.7958</v>
      </c>
      <c r="D138" t="s">
        <v>420</v>
      </c>
      <c r="E138" s="24">
        <f>VLOOKUP(C138,'Active 1'!C$21:E$440,3,FALSE)</f>
        <v>38322.920904759856</v>
      </c>
      <c r="F138">
        <v>38323</v>
      </c>
      <c r="G138">
        <v>-8.9999999999999998E-4</v>
      </c>
      <c r="L138" t="s">
        <v>408</v>
      </c>
      <c r="M138" t="s">
        <v>1346</v>
      </c>
    </row>
    <row r="139" spans="1:13">
      <c r="A139" t="s">
        <v>1345</v>
      </c>
      <c r="B139" s="2" t="s">
        <v>292</v>
      </c>
      <c r="C139" s="24">
        <v>53297.867599999998</v>
      </c>
      <c r="D139" t="s">
        <v>420</v>
      </c>
      <c r="E139" s="24">
        <f>VLOOKUP(C139,'Active 1'!C$21:E$440,3,FALSE)</f>
        <v>38331.919919491076</v>
      </c>
      <c r="F139">
        <v>38332</v>
      </c>
      <c r="G139">
        <v>-1.2999999999999999E-3</v>
      </c>
      <c r="L139" t="s">
        <v>408</v>
      </c>
      <c r="M139" t="s">
        <v>1346</v>
      </c>
    </row>
    <row r="140" spans="1:13">
      <c r="A140" t="s">
        <v>1284</v>
      </c>
      <c r="B140" s="2" t="s">
        <v>288</v>
      </c>
      <c r="C140" s="24">
        <v>53349.2405</v>
      </c>
      <c r="D140" t="s">
        <v>1289</v>
      </c>
      <c r="E140" s="24">
        <f>VLOOKUP(C140,'Active 1'!C$21:E$440,3,FALSE)</f>
        <v>38482.419784028338</v>
      </c>
      <c r="F140">
        <v>38482</v>
      </c>
      <c r="G140">
        <v>-1.1999999999999999E-3</v>
      </c>
      <c r="L140" t="s">
        <v>1285</v>
      </c>
      <c r="M140" t="s">
        <v>1353</v>
      </c>
    </row>
    <row r="141" spans="1:13">
      <c r="A141" t="s">
        <v>1284</v>
      </c>
      <c r="B141" s="2" t="s">
        <v>292</v>
      </c>
      <c r="C141" s="24">
        <v>53349.410600000003</v>
      </c>
      <c r="D141" t="s">
        <v>1289</v>
      </c>
      <c r="E141" s="24">
        <f>VLOOKUP(C141,'Active 1'!C$21:E$440,3,FALSE)</f>
        <v>38482.918101759249</v>
      </c>
      <c r="F141">
        <v>38483</v>
      </c>
      <c r="G141">
        <v>-1.8E-3</v>
      </c>
      <c r="L141" t="s">
        <v>1285</v>
      </c>
      <c r="M141" t="s">
        <v>1353</v>
      </c>
    </row>
    <row r="142" spans="1:13">
      <c r="A142" t="s">
        <v>1284</v>
      </c>
      <c r="B142" s="2" t="s">
        <v>288</v>
      </c>
      <c r="C142" s="24">
        <v>53349.582900000001</v>
      </c>
      <c r="D142" t="s">
        <v>1289</v>
      </c>
      <c r="E142" s="24">
        <f>VLOOKUP(C142,'Active 1'!C$21:E$440,3,FALSE)</f>
        <v>38483.422864516651</v>
      </c>
      <c r="F142">
        <v>38483</v>
      </c>
      <c r="G142">
        <v>-2.0000000000000001E-4</v>
      </c>
      <c r="L142" t="s">
        <v>1285</v>
      </c>
      <c r="M142" t="s">
        <v>1353</v>
      </c>
    </row>
    <row r="143" spans="1:13">
      <c r="A143" t="s">
        <v>1354</v>
      </c>
      <c r="B143" s="2" t="s">
        <v>288</v>
      </c>
      <c r="C143" s="24">
        <v>53645.872900000002</v>
      </c>
      <c r="D143" t="s">
        <v>1289</v>
      </c>
      <c r="E143" s="24">
        <f>VLOOKUP(C143,'Active 1'!C$21:E$440,3,FALSE)</f>
        <v>39351.421456454133</v>
      </c>
      <c r="F143">
        <v>39351</v>
      </c>
      <c r="G143">
        <v>-1E-4</v>
      </c>
      <c r="L143" t="s">
        <v>405</v>
      </c>
      <c r="M143" t="s">
        <v>1355</v>
      </c>
    </row>
    <row r="144" spans="1:13">
      <c r="A144" t="s">
        <v>1332</v>
      </c>
      <c r="B144" s="2" t="s">
        <v>292</v>
      </c>
      <c r="C144" s="24">
        <v>53652.528599999998</v>
      </c>
      <c r="D144" t="e">
        <f>-Ir</f>
        <v>#NAME?</v>
      </c>
      <c r="E144" s="24">
        <f>VLOOKUP(C144,'Active 1'!C$21:E$440,3,FALSE)</f>
        <v>39370.919712312767</v>
      </c>
      <c r="F144">
        <v>39371</v>
      </c>
      <c r="G144">
        <v>-5.9999999999999995E-4</v>
      </c>
      <c r="L144" t="s">
        <v>1333</v>
      </c>
      <c r="M144" t="s">
        <v>1302</v>
      </c>
    </row>
    <row r="145" spans="1:13">
      <c r="A145" t="s">
        <v>1284</v>
      </c>
      <c r="B145" s="2" t="s">
        <v>288</v>
      </c>
      <c r="C145" s="24">
        <v>53683.420599999998</v>
      </c>
      <c r="D145" t="e">
        <f>-Ir</f>
        <v>#NAME?</v>
      </c>
      <c r="E145" s="24">
        <f>VLOOKUP(C145,'Active 1'!C$21:E$440,3,FALSE)</f>
        <v>39461.419602630136</v>
      </c>
      <c r="F145">
        <v>39461</v>
      </c>
      <c r="G145">
        <v>-5.9999999999999995E-4</v>
      </c>
      <c r="L145" t="s">
        <v>1285</v>
      </c>
      <c r="M145" t="s">
        <v>1302</v>
      </c>
    </row>
    <row r="146" spans="1:13">
      <c r="A146" t="s">
        <v>1284</v>
      </c>
      <c r="B146" s="2" t="s">
        <v>292</v>
      </c>
      <c r="C146" s="24">
        <v>53683.591200000003</v>
      </c>
      <c r="D146" t="e">
        <f>-Ir</f>
        <v>#NAME?</v>
      </c>
      <c r="E146" s="24">
        <f>VLOOKUP(C146,'Active 1'!C$21:E$440,3,FALSE)</f>
        <v>39461.919385139801</v>
      </c>
      <c r="F146">
        <v>39462</v>
      </c>
      <c r="G146">
        <v>-6.9999999999999999E-4</v>
      </c>
      <c r="L146" t="s">
        <v>1285</v>
      </c>
      <c r="M146" t="s">
        <v>1302</v>
      </c>
    </row>
    <row r="147" spans="1:13">
      <c r="A147" t="s">
        <v>1354</v>
      </c>
      <c r="B147" s="2" t="s">
        <v>292</v>
      </c>
      <c r="C147" s="24">
        <v>53686.663699999997</v>
      </c>
      <c r="D147" t="s">
        <v>1289</v>
      </c>
      <c r="E147" s="24">
        <f>VLOOKUP(C147,'Active 1'!C$21:E$440,3,FALSE)</f>
        <v>39470.920450561258</v>
      </c>
      <c r="F147">
        <v>39471</v>
      </c>
      <c r="G147">
        <v>-2.9999999999999997E-4</v>
      </c>
      <c r="L147" t="s">
        <v>405</v>
      </c>
      <c r="M147" t="s">
        <v>1355</v>
      </c>
    </row>
    <row r="148" spans="1:13">
      <c r="A148" t="s">
        <v>1356</v>
      </c>
      <c r="B148" s="2" t="s">
        <v>292</v>
      </c>
      <c r="C148" s="24">
        <v>53702.707300000002</v>
      </c>
      <c r="D148" t="s">
        <v>1289</v>
      </c>
      <c r="E148" s="24">
        <f>VLOOKUP(C148,'Active 1'!C$21:E$440,3,FALSE)</f>
        <v>39517.921099282481</v>
      </c>
      <c r="F148">
        <v>39518</v>
      </c>
      <c r="G148">
        <v>-1E-4</v>
      </c>
      <c r="L148" t="s">
        <v>420</v>
      </c>
      <c r="M148" t="s">
        <v>1355</v>
      </c>
    </row>
    <row r="149" spans="1:13">
      <c r="A149" t="s">
        <v>1357</v>
      </c>
      <c r="B149" s="2" t="s">
        <v>292</v>
      </c>
      <c r="C149" s="24">
        <v>53724.553899999999</v>
      </c>
      <c r="D149" t="s">
        <v>420</v>
      </c>
      <c r="E149" s="24">
        <f>VLOOKUP(C149,'Active 1'!C$21:E$440,3,FALSE)</f>
        <v>39581.921970181327</v>
      </c>
      <c r="F149">
        <v>39582</v>
      </c>
      <c r="G149">
        <v>2.9999999999999997E-4</v>
      </c>
      <c r="L149" t="s">
        <v>1358</v>
      </c>
      <c r="M149" t="s">
        <v>1359</v>
      </c>
    </row>
    <row r="150" spans="1:13">
      <c r="A150" t="s">
        <v>1357</v>
      </c>
      <c r="B150" s="2" t="s">
        <v>288</v>
      </c>
      <c r="C150" s="24">
        <v>53748.618600000002</v>
      </c>
      <c r="D150" t="s">
        <v>420</v>
      </c>
      <c r="E150" s="24">
        <f>VLOOKUP(C150,'Active 1'!C$21:E$440,3,FALSE)</f>
        <v>39652.420892572904</v>
      </c>
      <c r="F150">
        <v>39652</v>
      </c>
      <c r="G150">
        <v>-1E-4</v>
      </c>
      <c r="L150" t="s">
        <v>1358</v>
      </c>
      <c r="M150" t="s">
        <v>1359</v>
      </c>
    </row>
    <row r="151" spans="1:13">
      <c r="A151" t="s">
        <v>1360</v>
      </c>
      <c r="B151" s="2" t="s">
        <v>292</v>
      </c>
      <c r="C151" s="24">
        <v>53758.347500000003</v>
      </c>
      <c r="D151" t="s">
        <v>1289</v>
      </c>
      <c r="E151" s="24">
        <f>VLOOKUP(C151,'Active 1'!C$21:E$440,3,FALSE)</f>
        <v>39680.922264543282</v>
      </c>
      <c r="F151">
        <v>39681</v>
      </c>
      <c r="G151">
        <v>4.0000000000000002E-4</v>
      </c>
      <c r="L151" t="s">
        <v>420</v>
      </c>
      <c r="M151" t="s">
        <v>1355</v>
      </c>
    </row>
    <row r="152" spans="1:13">
      <c r="A152" t="s">
        <v>1357</v>
      </c>
      <c r="B152" s="2" t="s">
        <v>288</v>
      </c>
      <c r="C152" s="24">
        <v>53762.614099999999</v>
      </c>
      <c r="D152" t="s">
        <v>445</v>
      </c>
      <c r="E152" s="24">
        <f>VLOOKUP(C152,'Active 1'!C$21:E$440,3,FALSE)</f>
        <v>39693.421514576548</v>
      </c>
      <c r="F152">
        <v>39693</v>
      </c>
      <c r="G152">
        <v>2.0000000000000001E-4</v>
      </c>
      <c r="L152" t="s">
        <v>1358</v>
      </c>
      <c r="M152" t="s">
        <v>1359</v>
      </c>
    </row>
    <row r="153" spans="1:13">
      <c r="A153" t="s">
        <v>1357</v>
      </c>
      <c r="B153" s="2" t="s">
        <v>288</v>
      </c>
      <c r="C153" s="24">
        <v>53776.609700000001</v>
      </c>
      <c r="D153" t="s">
        <v>445</v>
      </c>
      <c r="E153" s="24">
        <f>VLOOKUP(C153,'Active 1'!C$21:E$440,3,FALSE)</f>
        <v>39734.422429535953</v>
      </c>
      <c r="F153">
        <v>39734</v>
      </c>
      <c r="G153">
        <v>5.0000000000000001E-4</v>
      </c>
      <c r="L153" t="s">
        <v>1358</v>
      </c>
      <c r="M153" t="s">
        <v>1359</v>
      </c>
    </row>
    <row r="154" spans="1:13">
      <c r="A154" t="s">
        <v>1357</v>
      </c>
      <c r="B154" s="2" t="s">
        <v>288</v>
      </c>
      <c r="C154" s="24">
        <v>53788.555200000003</v>
      </c>
      <c r="D154" t="s">
        <v>420</v>
      </c>
      <c r="E154" s="24">
        <f>VLOOKUP(C154,'Active 1'!C$21:E$440,3,FALSE)</f>
        <v>39769.417458662785</v>
      </c>
      <c r="F154">
        <v>39769</v>
      </c>
      <c r="G154">
        <v>-1.1999999999999999E-3</v>
      </c>
      <c r="L154" t="s">
        <v>1358</v>
      </c>
      <c r="M154" t="s">
        <v>1359</v>
      </c>
    </row>
    <row r="155" spans="1:13">
      <c r="A155" t="s">
        <v>1357</v>
      </c>
      <c r="B155" s="2" t="s">
        <v>292</v>
      </c>
      <c r="C155" s="24">
        <v>53795.554199999999</v>
      </c>
      <c r="D155" t="s">
        <v>445</v>
      </c>
      <c r="E155" s="24">
        <f>VLOOKUP(C155,'Active 1'!C$21:E$440,3,FALSE)</f>
        <v>39789.921431611474</v>
      </c>
      <c r="F155">
        <v>39790</v>
      </c>
      <c r="G155">
        <v>2.0000000000000001E-4</v>
      </c>
      <c r="L155" t="s">
        <v>1358</v>
      </c>
      <c r="M155" t="s">
        <v>1359</v>
      </c>
    </row>
    <row r="156" spans="1:13">
      <c r="A156" t="s">
        <v>1357</v>
      </c>
      <c r="B156" s="2" t="s">
        <v>292</v>
      </c>
      <c r="C156" s="24">
        <v>53796.577899999997</v>
      </c>
      <c r="D156" t="s">
        <v>445</v>
      </c>
      <c r="E156" s="24">
        <f>VLOOKUP(C156,'Active 1'!C$21:E$440,3,FALSE)</f>
        <v>39792.920419625123</v>
      </c>
      <c r="F156">
        <v>39793</v>
      </c>
      <c r="G156">
        <v>-1E-4</v>
      </c>
      <c r="L156" t="s">
        <v>1358</v>
      </c>
      <c r="M156" t="s">
        <v>1359</v>
      </c>
    </row>
    <row r="157" spans="1:13">
      <c r="A157" t="s">
        <v>1340</v>
      </c>
      <c r="B157" s="2" t="s">
        <v>292</v>
      </c>
      <c r="C157" s="24">
        <v>53802.381099999999</v>
      </c>
      <c r="D157" t="s">
        <v>1361</v>
      </c>
      <c r="E157" s="24">
        <f>VLOOKUP(C157,'Active 1'!C$21:E$440,3,FALSE)</f>
        <v>39809.921227714272</v>
      </c>
      <c r="F157">
        <v>39810</v>
      </c>
      <c r="G157">
        <v>2.0000000000000001E-4</v>
      </c>
      <c r="L157" t="s">
        <v>1341</v>
      </c>
      <c r="M157" t="s">
        <v>1362</v>
      </c>
    </row>
    <row r="158" spans="1:13">
      <c r="A158" t="s">
        <v>1340</v>
      </c>
      <c r="B158" s="2" t="s">
        <v>292</v>
      </c>
      <c r="C158" s="24">
        <v>53815.352500000001</v>
      </c>
      <c r="D158" t="s">
        <v>420</v>
      </c>
      <c r="E158" s="24">
        <f>VLOOKUP(C158,'Active 1'!C$21:E$440,3,FALSE)</f>
        <v>39847.921689881274</v>
      </c>
      <c r="F158">
        <v>39848</v>
      </c>
      <c r="G158">
        <v>4.0000000000000002E-4</v>
      </c>
      <c r="L158" t="s">
        <v>1341</v>
      </c>
      <c r="M158" t="s">
        <v>1362</v>
      </c>
    </row>
    <row r="159" spans="1:13">
      <c r="A159" t="s">
        <v>1354</v>
      </c>
      <c r="B159" s="2" t="s">
        <v>292</v>
      </c>
      <c r="C159" s="24">
        <v>54015.724300000002</v>
      </c>
      <c r="D159" t="s">
        <v>1289</v>
      </c>
      <c r="E159" s="24">
        <f>VLOOKUP(C159,'Active 1'!C$21:E$440,3,FALSE)</f>
        <v>40434.922399537281</v>
      </c>
      <c r="F159">
        <v>40435</v>
      </c>
      <c r="G159">
        <v>1E-3</v>
      </c>
      <c r="L159" t="s">
        <v>405</v>
      </c>
      <c r="M159" t="s">
        <v>1355</v>
      </c>
    </row>
    <row r="160" spans="1:13">
      <c r="A160" t="s">
        <v>1363</v>
      </c>
      <c r="B160" s="2" t="s">
        <v>292</v>
      </c>
      <c r="C160" s="24">
        <v>54022.550799999997</v>
      </c>
      <c r="D160" t="s">
        <v>445</v>
      </c>
      <c r="E160" s="24">
        <f>VLOOKUP(C160,'Active 1'!C$21:E$440,3,FALSE)</f>
        <v>40454.921023817071</v>
      </c>
      <c r="F160">
        <v>40455</v>
      </c>
      <c r="G160">
        <v>5.9999999999999995E-4</v>
      </c>
      <c r="L160" t="s">
        <v>1364</v>
      </c>
      <c r="M160" t="s">
        <v>1365</v>
      </c>
    </row>
    <row r="161" spans="1:14">
      <c r="A161" t="s">
        <v>1366</v>
      </c>
      <c r="B161" s="2" t="s">
        <v>288</v>
      </c>
      <c r="C161" s="24">
        <v>54026.4781</v>
      </c>
      <c r="D161" t="s">
        <v>292</v>
      </c>
      <c r="E161" s="24">
        <f>VLOOKUP(C161,'Active 1'!C$21:E$440,3,FALSE)</f>
        <v>40466.426274990306</v>
      </c>
      <c r="F161">
        <v>40466</v>
      </c>
      <c r="G161">
        <v>2.3E-3</v>
      </c>
      <c r="L161" t="s">
        <v>429</v>
      </c>
      <c r="M161" t="s">
        <v>1367</v>
      </c>
    </row>
    <row r="162" spans="1:14">
      <c r="A162" t="s">
        <v>1368</v>
      </c>
      <c r="B162" s="2" t="s">
        <v>292</v>
      </c>
      <c r="C162" s="24">
        <v>54035.522400000002</v>
      </c>
      <c r="D162" t="s">
        <v>420</v>
      </c>
      <c r="E162" s="24">
        <f>VLOOKUP(C162,'Active 1'!C$21:E$440,3,FALSE)</f>
        <v>40492.922071895569</v>
      </c>
      <c r="F162">
        <v>40493</v>
      </c>
      <c r="G162">
        <v>8.9999999999999998E-4</v>
      </c>
      <c r="L162" t="s">
        <v>1369</v>
      </c>
      <c r="M162" t="s">
        <v>1370</v>
      </c>
    </row>
    <row r="163" spans="1:14">
      <c r="A163" t="s">
        <v>1284</v>
      </c>
      <c r="B163" s="2" t="s">
        <v>288</v>
      </c>
      <c r="C163" s="24">
        <v>54084.507100000003</v>
      </c>
      <c r="D163" t="e">
        <f>-Ir</f>
        <v>#NAME?</v>
      </c>
      <c r="E163" s="24">
        <f>VLOOKUP(C163,'Active 1'!C$21:E$440,3,FALSE)</f>
        <v>40636.425567209219</v>
      </c>
      <c r="F163">
        <v>40636</v>
      </c>
      <c r="G163">
        <v>2.2000000000000001E-3</v>
      </c>
      <c r="L163" t="s">
        <v>1285</v>
      </c>
      <c r="M163" t="s">
        <v>1371</v>
      </c>
    </row>
    <row r="164" spans="1:14">
      <c r="A164" t="s">
        <v>1354</v>
      </c>
      <c r="B164" s="2" t="s">
        <v>292</v>
      </c>
      <c r="C164" s="24">
        <v>54095.6005</v>
      </c>
      <c r="D164" t="s">
        <v>1289</v>
      </c>
      <c r="E164" s="24">
        <f>VLOOKUP(C164,'Active 1'!C$21:E$440,3,FALSE)</f>
        <v>40668.924320389538</v>
      </c>
      <c r="F164">
        <v>40669</v>
      </c>
      <c r="G164">
        <v>1.8E-3</v>
      </c>
      <c r="L164" t="s">
        <v>405</v>
      </c>
      <c r="M164" t="s">
        <v>1355</v>
      </c>
    </row>
    <row r="165" spans="1:14">
      <c r="A165" t="s">
        <v>1349</v>
      </c>
      <c r="B165" s="2" t="s">
        <v>292</v>
      </c>
      <c r="C165" s="24">
        <v>54097.652000000002</v>
      </c>
      <c r="D165" t="s">
        <v>503</v>
      </c>
      <c r="E165" s="24">
        <f>VLOOKUP(C165,'Active 1'!C$21:E$440,3,FALSE)</f>
        <v>40674.934307602613</v>
      </c>
      <c r="F165">
        <v>40675</v>
      </c>
      <c r="G165">
        <v>5.1999999999999998E-3</v>
      </c>
      <c r="L165" t="s">
        <v>1350</v>
      </c>
      <c r="M165" t="s">
        <v>1355</v>
      </c>
    </row>
    <row r="166" spans="1:14">
      <c r="A166" t="s">
        <v>1372</v>
      </c>
      <c r="B166" s="2" t="s">
        <v>292</v>
      </c>
      <c r="C166" s="24">
        <v>54108.2304</v>
      </c>
      <c r="D166" t="s">
        <v>420</v>
      </c>
      <c r="E166" s="24">
        <f>VLOOKUP(C166,'Active 1'!C$21:E$440,3,FALSE)</f>
        <v>40705.924338669982</v>
      </c>
      <c r="F166">
        <v>40706</v>
      </c>
      <c r="G166">
        <v>1.9E-3</v>
      </c>
      <c r="L166" t="s">
        <v>375</v>
      </c>
      <c r="M166" t="s">
        <v>1373</v>
      </c>
    </row>
    <row r="167" spans="1:14">
      <c r="A167" t="s">
        <v>1374</v>
      </c>
      <c r="B167" s="2" t="s">
        <v>292</v>
      </c>
      <c r="C167" s="24">
        <v>54116.422200000001</v>
      </c>
      <c r="D167" t="s">
        <v>1289</v>
      </c>
      <c r="E167" s="24">
        <f>VLOOKUP(C167,'Active 1'!C$21:E$440,3,FALSE)</f>
        <v>40729.922687805738</v>
      </c>
      <c r="F167">
        <v>40730</v>
      </c>
      <c r="G167">
        <v>1.2999999999999999E-3</v>
      </c>
      <c r="L167" t="s">
        <v>429</v>
      </c>
      <c r="M167" t="s">
        <v>429</v>
      </c>
      <c r="N167" t="s">
        <v>1375</v>
      </c>
    </row>
    <row r="168" spans="1:14">
      <c r="A168" t="s">
        <v>1354</v>
      </c>
      <c r="B168" s="2" t="s">
        <v>292</v>
      </c>
      <c r="C168" s="24">
        <v>54135.537400000001</v>
      </c>
      <c r="D168" t="s">
        <v>1289</v>
      </c>
      <c r="E168" s="24">
        <f>VLOOKUP(C168,'Active 1'!C$21:E$440,3,FALSE)</f>
        <v>40785.921765346677</v>
      </c>
      <c r="F168">
        <v>40786</v>
      </c>
      <c r="G168">
        <v>1E-3</v>
      </c>
      <c r="L168" t="s">
        <v>405</v>
      </c>
      <c r="M168" t="s">
        <v>1355</v>
      </c>
    </row>
    <row r="169" spans="1:14">
      <c r="A169" t="s">
        <v>1354</v>
      </c>
      <c r="B169" s="2" t="s">
        <v>288</v>
      </c>
      <c r="C169" s="24">
        <v>54338.811699999998</v>
      </c>
      <c r="D169" t="s">
        <v>1289</v>
      </c>
      <c r="E169" s="24">
        <f>VLOOKUP(C169,'Active 1'!C$21:E$440,3,FALSE)</f>
        <v>41381.425515648996</v>
      </c>
      <c r="F169">
        <v>41381</v>
      </c>
      <c r="G169">
        <v>2.7000000000000001E-3</v>
      </c>
      <c r="L169" t="s">
        <v>405</v>
      </c>
      <c r="M169" t="s">
        <v>1376</v>
      </c>
    </row>
    <row r="170" spans="1:14">
      <c r="A170" t="s">
        <v>354</v>
      </c>
      <c r="B170" s="2" t="s">
        <v>288</v>
      </c>
      <c r="C170" s="24">
        <v>54355.878900000003</v>
      </c>
      <c r="D170" t="s">
        <v>420</v>
      </c>
      <c r="E170" s="24">
        <f>VLOOKUP(C170,'Active 1'!C$21:E$440,3,FALSE)</f>
        <v>41431.424859428131</v>
      </c>
      <c r="F170">
        <v>41431</v>
      </c>
      <c r="G170">
        <v>2.5000000000000001E-3</v>
      </c>
      <c r="L170" t="s">
        <v>1303</v>
      </c>
      <c r="M170" t="s">
        <v>1377</v>
      </c>
    </row>
    <row r="171" spans="1:14">
      <c r="A171" t="s">
        <v>1418</v>
      </c>
      <c r="B171" s="2" t="s">
        <v>1230</v>
      </c>
      <c r="C171" s="24">
        <v>54389.500699999997</v>
      </c>
      <c r="D171" t="s">
        <v>292</v>
      </c>
      <c r="E171" s="24">
        <f>VLOOKUP(C171,'Active 1'!C$21:E$440,3,FALSE)</f>
        <v>41529.921855811393</v>
      </c>
      <c r="F171">
        <v>41530</v>
      </c>
      <c r="G171">
        <v>1.6000000000000001E-3</v>
      </c>
      <c r="L171" t="s">
        <v>1419</v>
      </c>
      <c r="M171" t="s">
        <v>1420</v>
      </c>
    </row>
    <row r="172" spans="1:14">
      <c r="A172" t="s">
        <v>1418</v>
      </c>
      <c r="B172" s="2" t="s">
        <v>1230</v>
      </c>
      <c r="C172" s="24">
        <v>54389.500699999997</v>
      </c>
      <c r="D172" t="s">
        <v>445</v>
      </c>
      <c r="E172" s="24">
        <f>VLOOKUP(C172,'Active 1'!C$21:E$440,3,FALSE)</f>
        <v>41529.921855811393</v>
      </c>
      <c r="F172">
        <v>41530</v>
      </c>
      <c r="G172">
        <v>1.6000000000000001E-3</v>
      </c>
      <c r="L172" t="s">
        <v>1419</v>
      </c>
      <c r="M172" t="s">
        <v>1420</v>
      </c>
    </row>
    <row r="173" spans="1:14">
      <c r="A173" t="s">
        <v>1418</v>
      </c>
      <c r="B173" s="2" t="s">
        <v>1230</v>
      </c>
      <c r="C173" s="24">
        <v>54389.500899999999</v>
      </c>
      <c r="D173" t="s">
        <v>420</v>
      </c>
      <c r="E173" s="24">
        <f>VLOOKUP(C173,'Active 1'!C$21:E$440,3,FALSE)</f>
        <v>41529.922441722905</v>
      </c>
      <c r="F173">
        <v>41530</v>
      </c>
      <c r="G173">
        <v>1.8E-3</v>
      </c>
      <c r="L173" t="s">
        <v>1419</v>
      </c>
      <c r="M173" t="s">
        <v>1420</v>
      </c>
    </row>
    <row r="174" spans="1:14">
      <c r="A174" t="s">
        <v>1378</v>
      </c>
      <c r="B174" s="2" t="s">
        <v>288</v>
      </c>
      <c r="C174" s="24">
        <v>54421.758800000003</v>
      </c>
      <c r="D174" t="s">
        <v>1289</v>
      </c>
      <c r="E174" s="24">
        <f>VLOOKUP(C174,'Active 1'!C$21:E$440,3,FALSE)</f>
        <v>41624.42381463074</v>
      </c>
      <c r="F174">
        <v>41624</v>
      </c>
      <c r="G174">
        <v>2.3E-3</v>
      </c>
      <c r="L174" t="s">
        <v>408</v>
      </c>
      <c r="M174" t="s">
        <v>1376</v>
      </c>
    </row>
    <row r="175" spans="1:14">
      <c r="A175" t="s">
        <v>1354</v>
      </c>
      <c r="B175" s="2" t="s">
        <v>292</v>
      </c>
      <c r="C175" s="24">
        <v>54462.550199999998</v>
      </c>
      <c r="D175" t="s">
        <v>1289</v>
      </c>
      <c r="E175" s="24">
        <f>VLOOKUP(C175,'Active 1'!C$21:E$440,3,FALSE)</f>
        <v>41743.924566472364</v>
      </c>
      <c r="F175">
        <v>41744</v>
      </c>
      <c r="G175">
        <v>2.5999999999999999E-3</v>
      </c>
      <c r="L175" t="s">
        <v>405</v>
      </c>
      <c r="M175" t="s">
        <v>1376</v>
      </c>
    </row>
    <row r="176" spans="1:14">
      <c r="A176" t="s">
        <v>1379</v>
      </c>
      <c r="B176" s="2" t="s">
        <v>292</v>
      </c>
      <c r="C176" s="24">
        <v>54508.290300000001</v>
      </c>
      <c r="D176" t="s">
        <v>1289</v>
      </c>
      <c r="E176" s="24">
        <f>VLOOKUP(C176,'Active 1'!C$21:E$440,3,FALSE)</f>
        <v>41877.922819518644</v>
      </c>
      <c r="F176">
        <v>41878</v>
      </c>
      <c r="G176">
        <v>2.0999999999999999E-3</v>
      </c>
      <c r="L176" t="s">
        <v>1380</v>
      </c>
      <c r="M176" t="s">
        <v>1381</v>
      </c>
    </row>
    <row r="177" spans="1:14">
      <c r="A177" t="s">
        <v>1354</v>
      </c>
      <c r="B177" s="2" t="s">
        <v>288</v>
      </c>
      <c r="C177" s="24">
        <v>54708.833500000001</v>
      </c>
      <c r="D177" t="s">
        <v>1289</v>
      </c>
      <c r="E177" s="24">
        <f>VLOOKUP(C177,'Active 1'!C$21:E$440,3,FALSE)</f>
        <v>42465.425655330306</v>
      </c>
      <c r="F177">
        <v>42465</v>
      </c>
      <c r="G177">
        <v>3.5000000000000001E-3</v>
      </c>
      <c r="L177" t="s">
        <v>405</v>
      </c>
      <c r="M177" t="s">
        <v>1382</v>
      </c>
    </row>
    <row r="178" spans="1:14">
      <c r="A178" t="s">
        <v>1379</v>
      </c>
      <c r="B178" s="2" t="s">
        <v>288</v>
      </c>
      <c r="C178" s="24">
        <v>54803.389000000003</v>
      </c>
      <c r="D178" t="s">
        <v>1289</v>
      </c>
      <c r="E178" s="24">
        <f>VLOOKUP(C178,'Active 1'!C$21:E$440,3,FALSE)</f>
        <v>42742.431429605327</v>
      </c>
      <c r="F178">
        <v>42742</v>
      </c>
      <c r="G178">
        <v>5.5999999999999999E-3</v>
      </c>
      <c r="L178" t="s">
        <v>1380</v>
      </c>
      <c r="M178" t="s">
        <v>1383</v>
      </c>
    </row>
    <row r="179" spans="1:14">
      <c r="A179" t="s">
        <v>1384</v>
      </c>
      <c r="B179" s="2" t="s">
        <v>292</v>
      </c>
      <c r="C179" s="24">
        <v>54824.037799999998</v>
      </c>
      <c r="D179" t="s">
        <v>445</v>
      </c>
      <c r="E179" s="24">
        <f>VLOOKUP(C179,'Active 1'!C$21:E$440,3,FALSE)</f>
        <v>42802.923276529604</v>
      </c>
      <c r="F179">
        <v>42803</v>
      </c>
      <c r="G179">
        <v>2.8999999999999998E-3</v>
      </c>
      <c r="L179" t="s">
        <v>1385</v>
      </c>
      <c r="M179" t="s">
        <v>1386</v>
      </c>
    </row>
    <row r="180" spans="1:14">
      <c r="A180" t="s">
        <v>1280</v>
      </c>
      <c r="B180" s="2" t="s">
        <v>288</v>
      </c>
      <c r="C180" s="24">
        <v>54829.673900000002</v>
      </c>
      <c r="D180" t="s">
        <v>445</v>
      </c>
      <c r="E180" s="24">
        <f>VLOOKUP(C180,'Active 1'!C$21:E$440,3,FALSE)</f>
        <v>42819.434555560358</v>
      </c>
      <c r="F180">
        <v>42819</v>
      </c>
      <c r="G180">
        <v>6.7999999999999996E-3</v>
      </c>
      <c r="L180" t="s">
        <v>1281</v>
      </c>
      <c r="M180" t="s">
        <v>1387</v>
      </c>
    </row>
    <row r="181" spans="1:14">
      <c r="A181" t="s">
        <v>1363</v>
      </c>
      <c r="B181" s="2" t="s">
        <v>288</v>
      </c>
      <c r="C181" s="24">
        <v>55094.554300000003</v>
      </c>
      <c r="D181" t="s">
        <v>445</v>
      </c>
      <c r="E181" s="24">
        <f>VLOOKUP(C181,'Active 1'!C$21:E$440,3,FALSE)</f>
        <v>43595.416918218019</v>
      </c>
      <c r="F181">
        <v>43595</v>
      </c>
      <c r="G181">
        <v>1.2999999999999999E-3</v>
      </c>
      <c r="L181" t="s">
        <v>1364</v>
      </c>
      <c r="M181" t="s">
        <v>1388</v>
      </c>
    </row>
    <row r="182" spans="1:14">
      <c r="A182" t="s">
        <v>1363</v>
      </c>
      <c r="B182" s="2" t="s">
        <v>292</v>
      </c>
      <c r="C182" s="24">
        <v>55101.555200000003</v>
      </c>
      <c r="D182" t="s">
        <v>445</v>
      </c>
      <c r="E182" s="24">
        <f>VLOOKUP(C182,'Active 1'!C$21:E$440,3,FALSE)</f>
        <v>43615.926457325972</v>
      </c>
      <c r="F182">
        <v>43616</v>
      </c>
      <c r="G182">
        <v>4.5999999999999999E-3</v>
      </c>
      <c r="L182" t="s">
        <v>1364</v>
      </c>
      <c r="M182" t="s">
        <v>1388</v>
      </c>
    </row>
    <row r="183" spans="1:14">
      <c r="A183" t="s">
        <v>354</v>
      </c>
      <c r="B183" s="2" t="s">
        <v>292</v>
      </c>
      <c r="C183" s="24">
        <v>55171.872499999998</v>
      </c>
      <c r="D183" t="s">
        <v>1289</v>
      </c>
      <c r="E183" s="24">
        <f>VLOOKUP(C183,'Active 1'!C$21:E$440,3,FALSE)</f>
        <v>43821.925030983002</v>
      </c>
      <c r="F183">
        <v>43822</v>
      </c>
      <c r="G183">
        <v>4.1999999999999997E-3</v>
      </c>
      <c r="L183" t="s">
        <v>1303</v>
      </c>
      <c r="M183" t="s">
        <v>1389</v>
      </c>
    </row>
    <row r="184" spans="1:14">
      <c r="A184" t="s">
        <v>1284</v>
      </c>
      <c r="B184" s="2" t="s">
        <v>288</v>
      </c>
      <c r="C184" s="24">
        <v>55175.457699999999</v>
      </c>
      <c r="D184" t="e">
        <f>-Ir</f>
        <v>#NAME?</v>
      </c>
      <c r="E184" s="24">
        <f>VLOOKUP(C184,'Active 1'!C$21:E$440,3,FALSE)</f>
        <v>43832.428080535181</v>
      </c>
      <c r="F184">
        <v>43832</v>
      </c>
      <c r="G184">
        <v>5.1999999999999998E-3</v>
      </c>
      <c r="L184" t="s">
        <v>1285</v>
      </c>
      <c r="M184" t="s">
        <v>1390</v>
      </c>
      <c r="N184">
        <v>1603</v>
      </c>
    </row>
    <row r="185" spans="1:14">
      <c r="A185" t="s">
        <v>1284</v>
      </c>
      <c r="B185" s="2" t="s">
        <v>288</v>
      </c>
      <c r="C185" s="24">
        <v>55175.458400000003</v>
      </c>
      <c r="D185" t="s">
        <v>277</v>
      </c>
      <c r="E185" s="24">
        <f>VLOOKUP(C185,'Active 1'!C$21:E$440,3,FALSE)</f>
        <v>43832.430131225447</v>
      </c>
      <c r="F185">
        <v>43832</v>
      </c>
      <c r="G185">
        <v>5.8999999999999999E-3</v>
      </c>
      <c r="L185" t="s">
        <v>1285</v>
      </c>
      <c r="M185" t="s">
        <v>1390</v>
      </c>
      <c r="N185">
        <v>1603</v>
      </c>
    </row>
    <row r="186" spans="1:14">
      <c r="A186" t="s">
        <v>1284</v>
      </c>
      <c r="B186" s="2" t="s">
        <v>288</v>
      </c>
      <c r="C186" s="24">
        <v>55175.4594</v>
      </c>
      <c r="D186" t="s">
        <v>420</v>
      </c>
      <c r="E186" s="24">
        <f>VLOOKUP(C186,'Active 1'!C$21:E$440,3,FALSE)</f>
        <v>43832.433060782932</v>
      </c>
      <c r="F186">
        <v>43832</v>
      </c>
      <c r="G186">
        <v>6.8999999999999999E-3</v>
      </c>
      <c r="L186" t="s">
        <v>1285</v>
      </c>
      <c r="M186" t="s">
        <v>1390</v>
      </c>
      <c r="N186">
        <v>1603</v>
      </c>
    </row>
    <row r="187" spans="1:14">
      <c r="A187" t="s">
        <v>1284</v>
      </c>
      <c r="B187" s="2" t="s">
        <v>288</v>
      </c>
      <c r="C187" s="24">
        <v>55175.4594</v>
      </c>
      <c r="D187" t="s">
        <v>445</v>
      </c>
      <c r="E187" s="24">
        <f>VLOOKUP(C187,'Active 1'!C$21:E$440,3,FALSE)</f>
        <v>43832.433060782932</v>
      </c>
      <c r="F187">
        <v>43832</v>
      </c>
      <c r="G187">
        <v>6.8999999999999999E-3</v>
      </c>
      <c r="L187" t="s">
        <v>1285</v>
      </c>
      <c r="M187" t="s">
        <v>1390</v>
      </c>
      <c r="N187">
        <v>1603</v>
      </c>
    </row>
    <row r="188" spans="1:14">
      <c r="A188" t="s">
        <v>1284</v>
      </c>
      <c r="B188" s="2" t="s">
        <v>292</v>
      </c>
      <c r="C188" s="24">
        <v>55175.627</v>
      </c>
      <c r="D188" t="s">
        <v>420</v>
      </c>
      <c r="E188" s="24">
        <f>VLOOKUP(C188,'Active 1'!C$21:E$440,3,FALSE)</f>
        <v>43832.924054620082</v>
      </c>
      <c r="F188">
        <v>43833</v>
      </c>
      <c r="G188">
        <v>3.8999999999999998E-3</v>
      </c>
      <c r="L188" t="s">
        <v>1285</v>
      </c>
      <c r="M188" t="s">
        <v>1390</v>
      </c>
      <c r="N188">
        <v>1603</v>
      </c>
    </row>
    <row r="189" spans="1:14">
      <c r="A189" t="s">
        <v>1284</v>
      </c>
      <c r="B189" s="2" t="s">
        <v>292</v>
      </c>
      <c r="C189" s="24">
        <v>55175.628599999996</v>
      </c>
      <c r="D189" t="e">
        <f>-Ir</f>
        <v>#NAME?</v>
      </c>
      <c r="E189" s="24">
        <f>VLOOKUP(C189,'Active 1'!C$21:E$440,3,FALSE)</f>
        <v>43832.928741912074</v>
      </c>
      <c r="F189">
        <v>43833</v>
      </c>
      <c r="G189">
        <v>5.4999999999999997E-3</v>
      </c>
      <c r="L189" t="s">
        <v>1285</v>
      </c>
      <c r="M189" t="s">
        <v>1390</v>
      </c>
      <c r="N189">
        <v>1603</v>
      </c>
    </row>
    <row r="190" spans="1:14">
      <c r="A190" t="s">
        <v>1363</v>
      </c>
      <c r="B190" s="2" t="s">
        <v>288</v>
      </c>
      <c r="C190" s="24">
        <v>55186.380700000002</v>
      </c>
      <c r="D190" t="s">
        <v>445</v>
      </c>
      <c r="E190" s="24">
        <f>VLOOKUP(C190,'Active 1'!C$21:E$440,3,FALSE)</f>
        <v>43864.427637117362</v>
      </c>
      <c r="F190">
        <v>43864</v>
      </c>
      <c r="G190">
        <v>5.1000000000000004E-3</v>
      </c>
      <c r="L190" t="s">
        <v>1364</v>
      </c>
      <c r="M190" t="s">
        <v>1388</v>
      </c>
    </row>
    <row r="191" spans="1:14">
      <c r="A191" t="s">
        <v>1280</v>
      </c>
      <c r="B191" s="2" t="s">
        <v>292</v>
      </c>
      <c r="C191" s="24">
        <v>55192.695</v>
      </c>
      <c r="D191" t="s">
        <v>445</v>
      </c>
      <c r="E191" s="24">
        <f>VLOOKUP(C191,'Active 1'!C$21:E$440,3,FALSE)</f>
        <v>43882.925742045205</v>
      </c>
      <c r="F191">
        <v>43883</v>
      </c>
      <c r="G191">
        <v>4.4999999999999997E-3</v>
      </c>
      <c r="L191" t="s">
        <v>1281</v>
      </c>
      <c r="M191" t="s">
        <v>1391</v>
      </c>
    </row>
    <row r="192" spans="1:14">
      <c r="A192" t="s">
        <v>1363</v>
      </c>
      <c r="B192" s="2" t="s">
        <v>292</v>
      </c>
      <c r="C192" s="24">
        <v>55219.320200000002</v>
      </c>
      <c r="D192" t="s">
        <v>445</v>
      </c>
      <c r="E192" s="24" t="e">
        <f>VLOOKUP(C192,'Active 1'!C$21:E$440,3,FALSE)</f>
        <v>#N/A</v>
      </c>
      <c r="F192">
        <v>43961</v>
      </c>
      <c r="G192">
        <v>4.5999999999999999E-3</v>
      </c>
      <c r="L192" t="s">
        <v>1364</v>
      </c>
      <c r="M192" t="s">
        <v>1388</v>
      </c>
    </row>
    <row r="193" spans="1:13">
      <c r="A193" t="s">
        <v>1354</v>
      </c>
      <c r="B193" s="2" t="s">
        <v>292</v>
      </c>
      <c r="C193" s="24">
        <v>55259.599099999999</v>
      </c>
      <c r="D193" t="s">
        <v>1289</v>
      </c>
      <c r="E193" s="24" t="e">
        <f>VLOOKUP(C193,'Active 1'!C$21:E$440,3,FALSE)</f>
        <v>#N/A</v>
      </c>
      <c r="F193">
        <v>44079</v>
      </c>
      <c r="G193">
        <v>4.4000000000000003E-3</v>
      </c>
      <c r="L193" t="s">
        <v>405</v>
      </c>
      <c r="M193" t="s">
        <v>1392</v>
      </c>
    </row>
    <row r="194" spans="1:13">
      <c r="A194" t="s">
        <v>1363</v>
      </c>
      <c r="B194" s="2" t="s">
        <v>292</v>
      </c>
      <c r="C194" s="24">
        <v>55453.485000000001</v>
      </c>
      <c r="D194" t="s">
        <v>420</v>
      </c>
      <c r="E194" s="24" t="e">
        <f>VLOOKUP(C194,'Active 1'!C$21:E$440,3,FALSE)</f>
        <v>#N/A</v>
      </c>
      <c r="F194">
        <v>44647</v>
      </c>
      <c r="G194">
        <v>4.7999999999999996E-3</v>
      </c>
      <c r="L194" t="s">
        <v>1364</v>
      </c>
      <c r="M194" t="s">
        <v>1393</v>
      </c>
    </row>
    <row r="195" spans="1:13">
      <c r="A195" t="s">
        <v>1271</v>
      </c>
      <c r="B195" s="2" t="s">
        <v>292</v>
      </c>
      <c r="C195" s="24">
        <v>55480.4519</v>
      </c>
      <c r="D195" t="s">
        <v>1289</v>
      </c>
      <c r="E195" s="24" t="e">
        <f>VLOOKUP(C195,'Active 1'!C$21:E$440,3,FALSE)</f>
        <v>#N/A</v>
      </c>
      <c r="F195">
        <v>44726</v>
      </c>
      <c r="G195">
        <v>5.1999999999999998E-3</v>
      </c>
      <c r="L195" t="s">
        <v>446</v>
      </c>
      <c r="M195" t="s">
        <v>1394</v>
      </c>
    </row>
    <row r="196" spans="1:13">
      <c r="A196" t="s">
        <v>1354</v>
      </c>
      <c r="B196" s="2" t="s">
        <v>288</v>
      </c>
      <c r="C196" s="24">
        <v>55485.744299999998</v>
      </c>
      <c r="D196" t="s">
        <v>445</v>
      </c>
      <c r="E196" s="24" t="e">
        <f>VLOOKUP(C196,'Active 1'!C$21:E$440,3,FALSE)</f>
        <v>#N/A</v>
      </c>
      <c r="F196">
        <v>44741</v>
      </c>
      <c r="G196">
        <v>6.7000000000000002E-3</v>
      </c>
      <c r="L196" t="s">
        <v>405</v>
      </c>
      <c r="M196" t="s">
        <v>1395</v>
      </c>
    </row>
    <row r="197" spans="1:13">
      <c r="A197" t="s">
        <v>1280</v>
      </c>
      <c r="B197" s="2" t="s">
        <v>292</v>
      </c>
      <c r="C197" s="24">
        <v>55498.884599999998</v>
      </c>
      <c r="D197" t="s">
        <v>445</v>
      </c>
      <c r="E197" s="24" t="e">
        <f>VLOOKUP(C197,'Active 1'!C$21:E$440,3,FALSE)</f>
        <v>#N/A</v>
      </c>
      <c r="F197">
        <v>44780</v>
      </c>
      <c r="G197">
        <v>5.1000000000000004E-3</v>
      </c>
      <c r="L197" t="s">
        <v>1281</v>
      </c>
      <c r="M197" t="s">
        <v>1396</v>
      </c>
    </row>
    <row r="198" spans="1:13">
      <c r="A198" t="s">
        <v>1363</v>
      </c>
      <c r="B198" s="2" t="s">
        <v>288</v>
      </c>
      <c r="C198" s="24">
        <v>55499.397900000004</v>
      </c>
      <c r="D198" t="s">
        <v>420</v>
      </c>
      <c r="E198" s="24" t="e">
        <f>VLOOKUP(C198,'Active 1'!C$21:E$440,3,FALSE)</f>
        <v>#N/A</v>
      </c>
      <c r="F198">
        <v>44781</v>
      </c>
      <c r="G198">
        <v>6.4000000000000003E-3</v>
      </c>
      <c r="L198" t="s">
        <v>1364</v>
      </c>
      <c r="M198" t="s">
        <v>1393</v>
      </c>
    </row>
    <row r="199" spans="1:13">
      <c r="A199" t="s">
        <v>1356</v>
      </c>
      <c r="B199" s="2" t="s">
        <v>288</v>
      </c>
      <c r="C199" s="24">
        <v>55511.686999999998</v>
      </c>
      <c r="D199" t="s">
        <v>445</v>
      </c>
      <c r="E199" s="24" t="e">
        <f>VLOOKUP(C199,'Active 1'!C$21:E$440,3,FALSE)</f>
        <v>#N/A</v>
      </c>
      <c r="F199">
        <v>44817</v>
      </c>
      <c r="G199">
        <v>6.8999999999999999E-3</v>
      </c>
      <c r="L199" t="s">
        <v>420</v>
      </c>
      <c r="M199" t="s">
        <v>1395</v>
      </c>
    </row>
    <row r="200" spans="1:13">
      <c r="A200" t="s">
        <v>354</v>
      </c>
      <c r="B200" s="2" t="s">
        <v>292</v>
      </c>
      <c r="C200" s="24">
        <v>55520.731</v>
      </c>
      <c r="D200" t="s">
        <v>420</v>
      </c>
      <c r="E200" s="24" t="e">
        <f>VLOOKUP(C200,'Active 1'!C$21:E$440,3,FALSE)</f>
        <v>#N/A</v>
      </c>
      <c r="F200">
        <v>44844</v>
      </c>
      <c r="G200">
        <v>5.3E-3</v>
      </c>
      <c r="L200" t="s">
        <v>1303</v>
      </c>
      <c r="M200" t="s">
        <v>1397</v>
      </c>
    </row>
    <row r="201" spans="1:13">
      <c r="A201" t="s">
        <v>1398</v>
      </c>
      <c r="B201" s="2" t="s">
        <v>288</v>
      </c>
      <c r="C201" s="24">
        <v>55539.677100000001</v>
      </c>
      <c r="D201" t="s">
        <v>445</v>
      </c>
      <c r="E201" s="24" t="e">
        <f>VLOOKUP(C201,'Active 1'!C$21:E$440,3,FALSE)</f>
        <v>#N/A</v>
      </c>
      <c r="F201">
        <v>44899</v>
      </c>
      <c r="G201">
        <v>6.4999999999999997E-3</v>
      </c>
      <c r="L201" t="s">
        <v>413</v>
      </c>
      <c r="M201" t="s">
        <v>1395</v>
      </c>
    </row>
    <row r="202" spans="1:13">
      <c r="A202" t="s">
        <v>1384</v>
      </c>
      <c r="B202" s="2" t="s">
        <v>292</v>
      </c>
      <c r="C202" s="24">
        <v>55551.111599999997</v>
      </c>
      <c r="D202" t="s">
        <v>445</v>
      </c>
      <c r="E202" s="24" t="e">
        <f>VLOOKUP(C202,'Active 1'!C$21:E$440,3,FALSE)</f>
        <v>#N/A</v>
      </c>
      <c r="F202">
        <v>44933</v>
      </c>
      <c r="G202">
        <v>5.8999999999999999E-3</v>
      </c>
      <c r="L202" t="s">
        <v>1385</v>
      </c>
      <c r="M202" t="s">
        <v>1399</v>
      </c>
    </row>
    <row r="203" spans="1:13">
      <c r="A203" t="s">
        <v>1384</v>
      </c>
      <c r="B203" s="2" t="s">
        <v>288</v>
      </c>
      <c r="C203" s="24">
        <v>55554.012499999997</v>
      </c>
      <c r="D203" t="s">
        <v>445</v>
      </c>
      <c r="E203" s="24" t="e">
        <f>VLOOKUP(C203,'Active 1'!C$21:E$440,3,FALSE)</f>
        <v>#N/A</v>
      </c>
      <c r="F203">
        <v>44941</v>
      </c>
      <c r="G203">
        <v>5.3E-3</v>
      </c>
      <c r="L203" t="s">
        <v>1385</v>
      </c>
      <c r="M203" t="s">
        <v>1399</v>
      </c>
    </row>
    <row r="204" spans="1:13">
      <c r="A204" t="s">
        <v>1384</v>
      </c>
      <c r="B204" s="2" t="s">
        <v>292</v>
      </c>
      <c r="C204" s="24">
        <v>55554.183499999999</v>
      </c>
      <c r="D204" t="s">
        <v>445</v>
      </c>
      <c r="E204" s="24" t="e">
        <f>VLOOKUP(C204,'Active 1'!C$21:E$440,3,FALSE)</f>
        <v>#N/A</v>
      </c>
      <c r="F204">
        <v>44942</v>
      </c>
      <c r="G204">
        <v>5.7000000000000002E-3</v>
      </c>
      <c r="L204" t="s">
        <v>1385</v>
      </c>
      <c r="M204" t="s">
        <v>1399</v>
      </c>
    </row>
    <row r="205" spans="1:13">
      <c r="A205" t="s">
        <v>1349</v>
      </c>
      <c r="B205" s="2" t="s">
        <v>292</v>
      </c>
      <c r="C205" s="24">
        <v>55570.569000000003</v>
      </c>
      <c r="D205" t="s">
        <v>503</v>
      </c>
      <c r="E205" s="24" t="e">
        <f>VLOOKUP(C205,'Active 1'!C$21:E$440,3,FALSE)</f>
        <v>#N/A</v>
      </c>
      <c r="F205">
        <v>44990</v>
      </c>
      <c r="G205">
        <v>6.4999999999999997E-3</v>
      </c>
      <c r="L205" t="s">
        <v>1350</v>
      </c>
      <c r="M205" t="s">
        <v>1400</v>
      </c>
    </row>
    <row r="206" spans="1:13">
      <c r="A206" t="s">
        <v>1280</v>
      </c>
      <c r="B206" s="2" t="s">
        <v>288</v>
      </c>
      <c r="C206" s="24">
        <v>55846.888599999998</v>
      </c>
      <c r="D206" t="s">
        <v>1289</v>
      </c>
      <c r="E206" s="24" t="e">
        <f>VLOOKUP(C206,'Active 1'!C$21:E$440,3,FALSE)</f>
        <v>#N/A</v>
      </c>
      <c r="F206">
        <v>45799</v>
      </c>
      <c r="G206">
        <v>5.0000000000000001E-3</v>
      </c>
      <c r="L206" t="s">
        <v>1281</v>
      </c>
      <c r="M206" t="s">
        <v>1401</v>
      </c>
    </row>
    <row r="207" spans="1:13">
      <c r="A207" t="s">
        <v>1349</v>
      </c>
      <c r="B207" s="2" t="s">
        <v>292</v>
      </c>
      <c r="C207" s="24">
        <v>55885.627</v>
      </c>
      <c r="D207" t="s">
        <v>503</v>
      </c>
      <c r="E207" s="24" t="e">
        <f>VLOOKUP(C207,'Active 1'!C$21:E$440,3,FALSE)</f>
        <v>#N/A</v>
      </c>
      <c r="F207">
        <v>45913</v>
      </c>
      <c r="G207">
        <v>5.0000000000000001E-4</v>
      </c>
      <c r="L207" t="s">
        <v>1350</v>
      </c>
      <c r="M207" t="s">
        <v>1400</v>
      </c>
    </row>
    <row r="208" spans="1:13">
      <c r="A208" t="s">
        <v>354</v>
      </c>
      <c r="B208" s="2" t="s">
        <v>292</v>
      </c>
      <c r="C208" s="24">
        <v>55901.675000000003</v>
      </c>
      <c r="D208" t="s">
        <v>1289</v>
      </c>
      <c r="E208" s="24" t="e">
        <f>VLOOKUP(C208,'Active 1'!C$21:E$440,3,FALSE)</f>
        <v>#N/A</v>
      </c>
      <c r="F208">
        <v>45960</v>
      </c>
      <c r="G208">
        <v>5.1000000000000004E-3</v>
      </c>
      <c r="L208" t="s">
        <v>1303</v>
      </c>
      <c r="M208" t="s">
        <v>1402</v>
      </c>
    </row>
    <row r="209" spans="1:14">
      <c r="A209" t="s">
        <v>1403</v>
      </c>
      <c r="B209" s="2" t="s">
        <v>288</v>
      </c>
      <c r="C209" s="24">
        <v>55910.038699999997</v>
      </c>
      <c r="D209" t="s">
        <v>1080</v>
      </c>
      <c r="E209" s="24" t="e">
        <f>VLOOKUP(C209,'Active 1'!C$21:E$440,3,FALSE)</f>
        <v>#N/A</v>
      </c>
      <c r="F209">
        <v>45984</v>
      </c>
      <c r="G209">
        <v>5.7999999999999996E-3</v>
      </c>
      <c r="L209" t="s">
        <v>1404</v>
      </c>
      <c r="M209" t="s">
        <v>1405</v>
      </c>
    </row>
    <row r="210" spans="1:14">
      <c r="A210" t="s">
        <v>1403</v>
      </c>
      <c r="B210" s="2" t="s">
        <v>292</v>
      </c>
      <c r="C210" s="24">
        <v>55910.2091</v>
      </c>
      <c r="D210" t="s">
        <v>1080</v>
      </c>
      <c r="E210" s="24" t="e">
        <f>VLOOKUP(C210,'Active 1'!C$21:E$440,3,FALSE)</f>
        <v>#N/A</v>
      </c>
      <c r="F210">
        <v>45985</v>
      </c>
      <c r="G210">
        <v>5.4999999999999997E-3</v>
      </c>
      <c r="L210" t="s">
        <v>1404</v>
      </c>
      <c r="M210" t="s">
        <v>1405</v>
      </c>
    </row>
    <row r="211" spans="1:14">
      <c r="A211" t="s">
        <v>1363</v>
      </c>
      <c r="B211" s="2" t="s">
        <v>288</v>
      </c>
      <c r="C211" s="24">
        <v>56222.371899999998</v>
      </c>
      <c r="D211" t="s">
        <v>445</v>
      </c>
      <c r="E211" s="24" t="e">
        <f>VLOOKUP(C211,'Active 1'!C$21:E$440,3,FALSE)</f>
        <v>#N/A</v>
      </c>
      <c r="F211">
        <v>46899</v>
      </c>
      <c r="G211">
        <v>5.7000000000000002E-3</v>
      </c>
      <c r="L211" t="s">
        <v>429</v>
      </c>
      <c r="M211" t="s">
        <v>1406</v>
      </c>
    </row>
    <row r="212" spans="1:14">
      <c r="A212" t="s">
        <v>1332</v>
      </c>
      <c r="B212" s="2" t="s">
        <v>288</v>
      </c>
      <c r="C212" s="24">
        <v>56251.385999999999</v>
      </c>
      <c r="D212" t="s">
        <v>420</v>
      </c>
      <c r="E212" s="24" t="e">
        <f>VLOOKUP(C212,'Active 1'!C$21:E$440,3,FALSE)</f>
        <v>#N/A</v>
      </c>
      <c r="F212">
        <v>46984</v>
      </c>
      <c r="G212">
        <v>5.3E-3</v>
      </c>
      <c r="L212" t="s">
        <v>412</v>
      </c>
      <c r="M212" t="s">
        <v>1407</v>
      </c>
    </row>
    <row r="213" spans="1:14">
      <c r="A213" t="s">
        <v>1408</v>
      </c>
      <c r="B213" s="2" t="s">
        <v>288</v>
      </c>
      <c r="C213" s="24">
        <v>56276.645799999998</v>
      </c>
      <c r="D213" t="s">
        <v>445</v>
      </c>
      <c r="E213" s="24" t="e">
        <f>VLOOKUP(C213,'Active 1'!C$21:E$440,3,FALSE)</f>
        <v>#N/A</v>
      </c>
      <c r="F213">
        <v>47058</v>
      </c>
      <c r="G213">
        <v>5.3E-3</v>
      </c>
      <c r="L213" t="s">
        <v>280</v>
      </c>
      <c r="M213" t="s">
        <v>1409</v>
      </c>
      <c r="N213" t="s">
        <v>1410</v>
      </c>
    </row>
    <row r="214" spans="1:14">
      <c r="A214" t="s">
        <v>1280</v>
      </c>
      <c r="B214" s="2" t="s">
        <v>288</v>
      </c>
      <c r="C214" s="24">
        <v>56290.6423</v>
      </c>
      <c r="D214" t="s">
        <v>445</v>
      </c>
      <c r="E214" s="24" t="e">
        <f>VLOOKUP(C214,'Active 1'!C$21:E$440,3,FALSE)</f>
        <v>#N/A</v>
      </c>
      <c r="F214">
        <v>47099</v>
      </c>
      <c r="G214">
        <v>6.6E-3</v>
      </c>
      <c r="L214" t="s">
        <v>1281</v>
      </c>
      <c r="M214" t="s">
        <v>1411</v>
      </c>
    </row>
    <row r="215" spans="1:14">
      <c r="A215" t="s">
        <v>1350</v>
      </c>
      <c r="B215" s="2" t="s">
        <v>292</v>
      </c>
      <c r="C215" s="24">
        <v>56365.56</v>
      </c>
      <c r="D215" t="s">
        <v>503</v>
      </c>
      <c r="E215" s="24" t="e">
        <f>VLOOKUP(C215,'Active 1'!C$21:E$440,3,FALSE)</f>
        <v>#N/A</v>
      </c>
      <c r="F215">
        <v>47319</v>
      </c>
      <c r="G215">
        <v>-1.5E-3</v>
      </c>
      <c r="L215" t="s">
        <v>1349</v>
      </c>
      <c r="M215" t="s">
        <v>1412</v>
      </c>
    </row>
    <row r="216" spans="1:14">
      <c r="A216" t="s">
        <v>1305</v>
      </c>
      <c r="B216" s="2" t="s">
        <v>292</v>
      </c>
      <c r="C216" s="24">
        <v>51911.3128</v>
      </c>
      <c r="D216" t="s">
        <v>277</v>
      </c>
      <c r="E216" s="24">
        <f>VLOOKUP(C216,'Active 1'!C$21:E$440,3,FALSE)</f>
        <v>34269.927904761731</v>
      </c>
      <c r="F216">
        <v>34270</v>
      </c>
      <c r="G216">
        <v>-1.2999999999999999E-3</v>
      </c>
      <c r="L216" t="s">
        <v>1306</v>
      </c>
      <c r="M216" t="s">
        <v>1307</v>
      </c>
      <c r="N216" t="s">
        <v>1308</v>
      </c>
    </row>
    <row r="217" spans="1:14">
      <c r="A217" t="s">
        <v>1237</v>
      </c>
      <c r="B217" s="2" t="s">
        <v>292</v>
      </c>
      <c r="C217" s="24">
        <v>40504.495000000003</v>
      </c>
      <c r="D217" t="s">
        <v>1240</v>
      </c>
      <c r="E217" s="24" t="e">
        <f>VLOOKUP(C217,'Active 1'!C$21:E$440,3,FALSE)</f>
        <v>#N/A</v>
      </c>
      <c r="F217">
        <v>853</v>
      </c>
      <c r="G217">
        <v>2.9999999999999997E-4</v>
      </c>
      <c r="L217" t="s">
        <v>413</v>
      </c>
      <c r="M217" t="s">
        <v>410</v>
      </c>
      <c r="N217" t="s">
        <v>1238</v>
      </c>
    </row>
    <row r="218" spans="1:14">
      <c r="A218" t="s">
        <v>1237</v>
      </c>
      <c r="B218" s="2" t="s">
        <v>288</v>
      </c>
      <c r="C218" s="24">
        <v>40508.421999999999</v>
      </c>
      <c r="D218" t="s">
        <v>1240</v>
      </c>
      <c r="E218" s="24" t="e">
        <f>VLOOKUP(C218,'Active 1'!C$21:E$440,3,FALSE)</f>
        <v>#N/A</v>
      </c>
      <c r="F218">
        <v>864</v>
      </c>
      <c r="G218">
        <v>1.8E-3</v>
      </c>
      <c r="L218" t="s">
        <v>413</v>
      </c>
      <c r="M218" t="s">
        <v>410</v>
      </c>
      <c r="N218" t="s">
        <v>1238</v>
      </c>
    </row>
    <row r="219" spans="1:14">
      <c r="A219" t="s">
        <v>1237</v>
      </c>
      <c r="B219" s="2" t="s">
        <v>288</v>
      </c>
      <c r="C219" s="24">
        <v>40509.446000000004</v>
      </c>
      <c r="D219" t="s">
        <v>1240</v>
      </c>
      <c r="E219" s="24" t="e">
        <f>VLOOKUP(C219,'Active 1'!C$21:E$440,3,FALSE)</f>
        <v>#N/A</v>
      </c>
      <c r="F219">
        <v>867</v>
      </c>
      <c r="G219">
        <v>1.8E-3</v>
      </c>
      <c r="L219" t="s">
        <v>413</v>
      </c>
      <c r="M219" t="s">
        <v>410</v>
      </c>
      <c r="N219" t="s">
        <v>1238</v>
      </c>
    </row>
    <row r="220" spans="1:14">
      <c r="A220" t="s">
        <v>1237</v>
      </c>
      <c r="B220" s="2" t="s">
        <v>288</v>
      </c>
      <c r="C220" s="24">
        <v>40510.47</v>
      </c>
      <c r="D220" t="s">
        <v>1240</v>
      </c>
      <c r="E220" s="24" t="e">
        <f>VLOOKUP(C220,'Active 1'!C$21:E$440,3,FALSE)</f>
        <v>#N/A</v>
      </c>
      <c r="F220">
        <v>870</v>
      </c>
      <c r="G220">
        <v>1.6999999999999999E-3</v>
      </c>
      <c r="L220" t="s">
        <v>413</v>
      </c>
      <c r="M220" t="s">
        <v>410</v>
      </c>
      <c r="N220" t="s">
        <v>1238</v>
      </c>
    </row>
    <row r="221" spans="1:14">
      <c r="A221" t="s">
        <v>1237</v>
      </c>
      <c r="B221" s="2" t="s">
        <v>288</v>
      </c>
      <c r="C221" s="24">
        <v>40511.495000000003</v>
      </c>
      <c r="D221" t="s">
        <v>1240</v>
      </c>
      <c r="E221" s="24" t="e">
        <f>VLOOKUP(C221,'Active 1'!C$21:E$440,3,FALSE)</f>
        <v>#N/A</v>
      </c>
      <c r="F221">
        <v>873</v>
      </c>
      <c r="G221">
        <v>2.7000000000000001E-3</v>
      </c>
      <c r="L221" t="s">
        <v>413</v>
      </c>
      <c r="M221" t="s">
        <v>410</v>
      </c>
      <c r="N221" t="s">
        <v>1238</v>
      </c>
    </row>
    <row r="222" spans="1:14">
      <c r="A222" t="s">
        <v>1237</v>
      </c>
      <c r="B222" s="2" t="s">
        <v>288</v>
      </c>
      <c r="C222" s="24">
        <v>40512.517</v>
      </c>
      <c r="D222" t="s">
        <v>1240</v>
      </c>
      <c r="E222" s="24" t="e">
        <f>VLOOKUP(C222,'Active 1'!C$21:E$440,3,FALSE)</f>
        <v>#N/A</v>
      </c>
      <c r="F222">
        <v>876</v>
      </c>
      <c r="G222">
        <v>5.9999999999999995E-4</v>
      </c>
      <c r="L222" t="s">
        <v>413</v>
      </c>
      <c r="M222" t="s">
        <v>410</v>
      </c>
      <c r="N222" t="s">
        <v>1238</v>
      </c>
    </row>
    <row r="223" spans="1:14">
      <c r="A223" t="s">
        <v>1298</v>
      </c>
      <c r="B223" s="2" t="s">
        <v>292</v>
      </c>
      <c r="C223" s="24">
        <v>51425.915000000001</v>
      </c>
      <c r="D223" t="s">
        <v>1289</v>
      </c>
      <c r="E223" s="24">
        <f>VLOOKUP(C223,'Active 1'!C$21:E$440,3,FALSE)</f>
        <v>32847.92713885822</v>
      </c>
      <c r="F223">
        <v>32848</v>
      </c>
      <c r="G223">
        <v>-2.5000000000000001E-3</v>
      </c>
      <c r="L223" t="s">
        <v>1299</v>
      </c>
      <c r="M223" t="s">
        <v>1300</v>
      </c>
    </row>
    <row r="224" spans="1:14">
      <c r="A224" t="s">
        <v>1414</v>
      </c>
      <c r="B224" s="2" t="s">
        <v>1230</v>
      </c>
      <c r="C224" s="24">
        <v>52219.548499999997</v>
      </c>
      <c r="D224" t="s">
        <v>292</v>
      </c>
      <c r="E224" s="24" t="e">
        <f>VLOOKUP(C224,'Active 1'!C$21:E$440,3,FALSE)</f>
        <v>#N/A</v>
      </c>
      <c r="F224">
        <v>35173</v>
      </c>
      <c r="G224">
        <v>-2.5999999999999999E-3</v>
      </c>
      <c r="L224" t="s">
        <v>1415</v>
      </c>
      <c r="M224" t="s">
        <v>1416</v>
      </c>
      <c r="N224" t="s">
        <v>1417</v>
      </c>
    </row>
    <row r="225" spans="1:14">
      <c r="A225" t="s">
        <v>1418</v>
      </c>
      <c r="B225" s="2" t="s">
        <v>1230</v>
      </c>
      <c r="C225" s="24">
        <v>54506.2428</v>
      </c>
      <c r="D225" t="s">
        <v>292</v>
      </c>
      <c r="E225" s="24">
        <f>VLOOKUP(C225,'Active 1'!C$21:E$440,3,FALSE)</f>
        <v>41871.924550535579</v>
      </c>
      <c r="F225">
        <v>41872</v>
      </c>
      <c r="G225">
        <v>2.7000000000000001E-3</v>
      </c>
      <c r="L225" t="s">
        <v>1419</v>
      </c>
      <c r="M225" t="s">
        <v>1420</v>
      </c>
    </row>
    <row r="226" spans="1:14">
      <c r="A226" t="s">
        <v>1418</v>
      </c>
      <c r="B226" s="2" t="s">
        <v>1230</v>
      </c>
      <c r="C226" s="24">
        <v>54509.314700000003</v>
      </c>
      <c r="D226" t="s">
        <v>292</v>
      </c>
      <c r="E226" s="24">
        <f>VLOOKUP(C226,'Active 1'!C$21:E$440,3,FALSE)</f>
        <v>41880.923858222559</v>
      </c>
      <c r="F226">
        <v>41881</v>
      </c>
      <c r="G226">
        <v>2.5000000000000001E-3</v>
      </c>
      <c r="L226" t="s">
        <v>1419</v>
      </c>
      <c r="M226" t="s">
        <v>1420</v>
      </c>
    </row>
    <row r="227" spans="1:14">
      <c r="A227" t="s">
        <v>1418</v>
      </c>
      <c r="B227" s="2" t="s">
        <v>1230</v>
      </c>
      <c r="C227" s="24">
        <v>55643.275800000003</v>
      </c>
      <c r="D227" t="s">
        <v>292</v>
      </c>
      <c r="E227" s="24" t="e">
        <f>VLOOKUP(C227,'Active 1'!C$21:E$440,3,FALSE)</f>
        <v>#N/A</v>
      </c>
      <c r="F227">
        <v>45203</v>
      </c>
      <c r="G227">
        <v>6.1999999999999998E-3</v>
      </c>
      <c r="L227" t="s">
        <v>1421</v>
      </c>
      <c r="M227" t="s">
        <v>1422</v>
      </c>
    </row>
    <row r="228" spans="1:14">
      <c r="A228" t="s">
        <v>1237</v>
      </c>
      <c r="B228" s="2" t="s">
        <v>288</v>
      </c>
      <c r="C228" s="24">
        <v>40212.472999999998</v>
      </c>
      <c r="D228" t="s">
        <v>1236</v>
      </c>
      <c r="E228" s="24" t="e">
        <f>VLOOKUP(C228,'Active 1'!C$21:E$440,3,FALSE)</f>
        <v>#N/A</v>
      </c>
      <c r="F228">
        <v>-3</v>
      </c>
      <c r="G228">
        <v>1.2999999999999999E-3</v>
      </c>
      <c r="L228" t="s">
        <v>413</v>
      </c>
      <c r="M228" t="s">
        <v>410</v>
      </c>
      <c r="N228" t="s">
        <v>1238</v>
      </c>
    </row>
    <row r="229" spans="1:14">
      <c r="A229" t="s">
        <v>1237</v>
      </c>
      <c r="B229" s="2" t="s">
        <v>292</v>
      </c>
      <c r="C229" s="24">
        <v>40213.326999999997</v>
      </c>
      <c r="D229" t="s">
        <v>1236</v>
      </c>
      <c r="E229" s="24" t="e">
        <f>VLOOKUP(C229,'Active 1'!C$21:E$440,3,FALSE)</f>
        <v>#N/A</v>
      </c>
      <c r="F229">
        <v>0</v>
      </c>
      <c r="G229">
        <v>2E-3</v>
      </c>
      <c r="L229" t="s">
        <v>413</v>
      </c>
      <c r="M229" t="s">
        <v>410</v>
      </c>
      <c r="N229" t="s">
        <v>1239</v>
      </c>
    </row>
    <row r="230" spans="1:14">
      <c r="A230" t="s">
        <v>1237</v>
      </c>
      <c r="B230" s="2" t="s">
        <v>288</v>
      </c>
      <c r="C230" s="24">
        <v>40229.201999999997</v>
      </c>
      <c r="D230" t="s">
        <v>1236</v>
      </c>
      <c r="E230" s="24" t="e">
        <f>VLOOKUP(C230,'Active 1'!C$21:E$440,3,FALSE)</f>
        <v>#N/A</v>
      </c>
      <c r="F230">
        <v>46</v>
      </c>
      <c r="G230">
        <v>4.3E-3</v>
      </c>
      <c r="L230" t="s">
        <v>413</v>
      </c>
      <c r="M230" t="s">
        <v>410</v>
      </c>
      <c r="N230" t="s">
        <v>1238</v>
      </c>
    </row>
    <row r="231" spans="1:14">
      <c r="A231" t="s">
        <v>1284</v>
      </c>
      <c r="B231" s="2" t="s">
        <v>288</v>
      </c>
      <c r="C231" s="24">
        <v>49689.31</v>
      </c>
      <c r="D231" t="s">
        <v>1236</v>
      </c>
      <c r="E231" s="24">
        <f>VLOOKUP(C231,'Active 1'!C$21:E$440,3,FALSE)</f>
        <v>27760.442935032257</v>
      </c>
      <c r="F231">
        <v>27760</v>
      </c>
      <c r="G231">
        <v>-5.9999999999999995E-4</v>
      </c>
      <c r="L231" t="s">
        <v>1285</v>
      </c>
      <c r="M231" t="s">
        <v>1259</v>
      </c>
    </row>
    <row r="232" spans="1:14">
      <c r="A232" t="s">
        <v>354</v>
      </c>
      <c r="B232" s="2" t="s">
        <v>292</v>
      </c>
      <c r="C232" s="24">
        <v>56613.724199999997</v>
      </c>
      <c r="D232" t="s">
        <v>420</v>
      </c>
      <c r="E232" s="24" t="e">
        <f>VLOOKUP(C232,'Active 1'!C$21:E$440,3,FALSE)</f>
        <v>#N/A</v>
      </c>
      <c r="F232">
        <v>48046</v>
      </c>
      <c r="G232">
        <v>2.8E-3</v>
      </c>
      <c r="L232" t="s">
        <v>1303</v>
      </c>
      <c r="M232" t="s">
        <v>1413</v>
      </c>
    </row>
    <row r="233" spans="1:14">
      <c r="A233" t="s">
        <v>1414</v>
      </c>
      <c r="B233" s="2" t="s">
        <v>1230</v>
      </c>
      <c r="C233" s="24">
        <v>52219.548999999999</v>
      </c>
      <c r="D233" t="s">
        <v>420</v>
      </c>
      <c r="E233" s="24" t="e">
        <f>VLOOKUP(C233,'Active 1'!C$21:E$440,3,FALSE)</f>
        <v>#N/A</v>
      </c>
      <c r="F233">
        <v>35173</v>
      </c>
      <c r="G233">
        <v>-2.2000000000000001E-3</v>
      </c>
      <c r="L233" t="s">
        <v>1415</v>
      </c>
      <c r="M233" t="s">
        <v>1416</v>
      </c>
      <c r="N233" t="s">
        <v>1417</v>
      </c>
    </row>
    <row r="234" spans="1:14">
      <c r="A234" t="s">
        <v>1418</v>
      </c>
      <c r="B234" s="2" t="s">
        <v>1230</v>
      </c>
      <c r="C234" s="24">
        <v>54506.243499999997</v>
      </c>
      <c r="D234" t="s">
        <v>420</v>
      </c>
      <c r="E234" s="24">
        <f>VLOOKUP(C234,'Active 1'!C$21:E$440,3,FALSE)</f>
        <v>41871.926601225816</v>
      </c>
      <c r="F234">
        <v>41872</v>
      </c>
      <c r="G234">
        <v>3.3999999999999998E-3</v>
      </c>
      <c r="L234" t="s">
        <v>1419</v>
      </c>
      <c r="M234" t="s">
        <v>1420</v>
      </c>
    </row>
    <row r="235" spans="1:14">
      <c r="A235" t="s">
        <v>1418</v>
      </c>
      <c r="B235" s="2" t="s">
        <v>1230</v>
      </c>
      <c r="C235" s="24">
        <v>54509.314700000003</v>
      </c>
      <c r="D235" t="s">
        <v>420</v>
      </c>
      <c r="E235" s="24">
        <f>VLOOKUP(C235,'Active 1'!C$21:E$440,3,FALSE)</f>
        <v>41880.923858222559</v>
      </c>
      <c r="F235">
        <v>41881</v>
      </c>
      <c r="G235">
        <v>2.5000000000000001E-3</v>
      </c>
      <c r="L235" t="s">
        <v>1419</v>
      </c>
      <c r="M235" t="s">
        <v>1420</v>
      </c>
    </row>
    <row r="236" spans="1:14">
      <c r="A236" t="s">
        <v>1418</v>
      </c>
      <c r="B236" s="2" t="s">
        <v>1230</v>
      </c>
      <c r="C236" s="24">
        <v>55643.275500000003</v>
      </c>
      <c r="D236" t="s">
        <v>420</v>
      </c>
      <c r="E236" s="24" t="e">
        <f>VLOOKUP(C236,'Active 1'!C$21:E$440,3,FALSE)</f>
        <v>#N/A</v>
      </c>
      <c r="F236">
        <v>45203</v>
      </c>
      <c r="G236">
        <v>5.8999999999999999E-3</v>
      </c>
      <c r="L236" t="s">
        <v>1421</v>
      </c>
      <c r="M236" t="s">
        <v>1422</v>
      </c>
    </row>
    <row r="237" spans="1:14">
      <c r="A237" t="s">
        <v>1295</v>
      </c>
      <c r="B237" s="2" t="s">
        <v>292</v>
      </c>
      <c r="C237" s="24">
        <v>50397.095699999998</v>
      </c>
      <c r="D237" t="s">
        <v>445</v>
      </c>
      <c r="E237" s="24">
        <f>VLOOKUP(C237,'Active 1'!C$21:E$440,3,FALSE)</f>
        <v>29833.941841487034</v>
      </c>
      <c r="F237">
        <v>29834</v>
      </c>
      <c r="G237">
        <v>4.0000000000000002E-4</v>
      </c>
      <c r="L237" t="s">
        <v>420</v>
      </c>
      <c r="M237" t="s">
        <v>1296</v>
      </c>
      <c r="N237" t="s">
        <v>1297</v>
      </c>
    </row>
    <row r="238" spans="1:14">
      <c r="A238" t="s">
        <v>1414</v>
      </c>
      <c r="B238" s="2" t="s">
        <v>1230</v>
      </c>
      <c r="C238" s="24">
        <v>52219.548600000002</v>
      </c>
      <c r="D238" t="s">
        <v>445</v>
      </c>
      <c r="E238" s="24" t="e">
        <f>VLOOKUP(C238,'Active 1'!C$21:E$440,3,FALSE)</f>
        <v>#N/A</v>
      </c>
      <c r="F238">
        <v>35173</v>
      </c>
      <c r="G238">
        <v>-2.5999999999999999E-3</v>
      </c>
      <c r="L238" t="s">
        <v>1415</v>
      </c>
      <c r="M238" t="s">
        <v>1416</v>
      </c>
      <c r="N238" t="s">
        <v>1417</v>
      </c>
    </row>
    <row r="239" spans="1:14">
      <c r="A239" t="s">
        <v>1418</v>
      </c>
      <c r="B239" s="2" t="s">
        <v>1230</v>
      </c>
      <c r="C239" s="24">
        <v>54509.314599999998</v>
      </c>
      <c r="D239" t="s">
        <v>445</v>
      </c>
      <c r="E239" s="24">
        <f>VLOOKUP(C239,'Active 1'!C$21:E$440,3,FALSE)</f>
        <v>41880.923565266792</v>
      </c>
      <c r="F239">
        <v>41881</v>
      </c>
      <c r="G239">
        <v>2.3999999999999998E-3</v>
      </c>
      <c r="L239" t="s">
        <v>1419</v>
      </c>
      <c r="M239" t="s">
        <v>1420</v>
      </c>
    </row>
    <row r="240" spans="1:14">
      <c r="A240" t="s">
        <v>1418</v>
      </c>
      <c r="B240" s="2" t="s">
        <v>1230</v>
      </c>
      <c r="C240" s="24">
        <v>55643.275699999998</v>
      </c>
      <c r="D240" t="s">
        <v>445</v>
      </c>
      <c r="E240" s="24" t="e">
        <f>VLOOKUP(C240,'Active 1'!C$21:E$440,3,FALSE)</f>
        <v>#N/A</v>
      </c>
      <c r="F240">
        <v>45203</v>
      </c>
      <c r="G240">
        <v>6.0000000000000001E-3</v>
      </c>
      <c r="L240" t="s">
        <v>1421</v>
      </c>
      <c r="M240" t="s">
        <v>1422</v>
      </c>
    </row>
    <row r="241" spans="1:13">
      <c r="A241" t="s">
        <v>1423</v>
      </c>
      <c r="B241" s="2" t="s">
        <v>1230</v>
      </c>
      <c r="C241" s="24">
        <v>56291.495300000002</v>
      </c>
      <c r="D241" t="s">
        <v>445</v>
      </c>
      <c r="E241" s="24" t="e">
        <f>VLOOKUP(C241,'Active 1'!C$21:E$440,3,FALSE)</f>
        <v>#N/A</v>
      </c>
      <c r="F241">
        <v>47102</v>
      </c>
      <c r="G241">
        <v>6.3E-3</v>
      </c>
      <c r="L241" t="s">
        <v>1424</v>
      </c>
      <c r="M241" t="s">
        <v>1425</v>
      </c>
    </row>
    <row r="242" spans="1:13">
      <c r="A242" t="s">
        <v>1426</v>
      </c>
      <c r="B242" s="2" t="s">
        <v>1230</v>
      </c>
      <c r="C242" s="24">
        <v>56549.551599999999</v>
      </c>
      <c r="D242" t="s">
        <v>445</v>
      </c>
      <c r="E242" s="24" t="e">
        <f>VLOOKUP(C242,'Active 1'!C$21:E$440,3,FALSE)</f>
        <v>#N/A</v>
      </c>
      <c r="F242">
        <v>47858</v>
      </c>
      <c r="G242">
        <v>3.5999999999999999E-3</v>
      </c>
      <c r="L242" t="s">
        <v>1424</v>
      </c>
      <c r="M242" t="s">
        <v>1427</v>
      </c>
    </row>
    <row r="243" spans="1:13">
      <c r="A243" t="s">
        <v>1426</v>
      </c>
      <c r="B243" s="2" t="s">
        <v>1226</v>
      </c>
      <c r="C243" s="24">
        <v>56556.550199999998</v>
      </c>
      <c r="D243" t="s">
        <v>445</v>
      </c>
      <c r="E243" s="24" t="e">
        <f>VLOOKUP(C243,'Active 1'!C$21:E$440,3,FALSE)</f>
        <v>#N/A</v>
      </c>
      <c r="F243">
        <v>47878</v>
      </c>
      <c r="G243">
        <v>4.4999999999999997E-3</v>
      </c>
      <c r="L243" t="s">
        <v>1424</v>
      </c>
      <c r="M243" t="s">
        <v>1427</v>
      </c>
    </row>
    <row r="244" spans="1:13">
      <c r="A244" t="s">
        <v>1349</v>
      </c>
      <c r="B244" s="2" t="s">
        <v>292</v>
      </c>
      <c r="C244" s="24">
        <v>52991.684999999998</v>
      </c>
      <c r="D244" t="s">
        <v>503</v>
      </c>
      <c r="E244" s="24" t="e">
        <f>VLOOKUP(C244,'Active 1'!C$21:E$440,3,FALSE)</f>
        <v>#N/A</v>
      </c>
      <c r="F244">
        <v>37435</v>
      </c>
      <c r="G244">
        <v>5.1000000000000004E-3</v>
      </c>
      <c r="L244" t="s">
        <v>1350</v>
      </c>
      <c r="M244" t="s">
        <v>1351</v>
      </c>
    </row>
  </sheetData>
  <phoneticPr fontId="8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52"/>
  <sheetViews>
    <sheetView topLeftCell="A73" workbookViewId="0">
      <selection activeCell="H18" sqref="H18:J18"/>
    </sheetView>
  </sheetViews>
  <sheetFormatPr defaultRowHeight="12.75"/>
  <cols>
    <col min="1" max="1" width="18.140625" customWidth="1"/>
    <col min="2" max="2" width="9.140625" style="2"/>
    <col min="3" max="3" width="12.42578125" style="24" customWidth="1"/>
  </cols>
  <sheetData>
    <row r="1" spans="1:3" ht="18.75">
      <c r="A1" s="119" t="s">
        <v>248</v>
      </c>
    </row>
    <row r="7" spans="1:3">
      <c r="A7" t="s">
        <v>252</v>
      </c>
      <c r="C7" s="24">
        <v>40203.434300000001</v>
      </c>
    </row>
    <row r="8" spans="1:3">
      <c r="A8" t="s">
        <v>253</v>
      </c>
      <c r="C8" s="24">
        <v>0.34134794699999998</v>
      </c>
    </row>
    <row r="18" spans="1:11">
      <c r="C18" s="2">
        <v>1</v>
      </c>
      <c r="D18" s="2">
        <v>2</v>
      </c>
      <c r="E18" s="2">
        <v>3</v>
      </c>
      <c r="F18" s="2">
        <v>4</v>
      </c>
      <c r="G18" s="2">
        <v>5</v>
      </c>
      <c r="H18" s="2"/>
      <c r="I18" s="2"/>
      <c r="J18" s="2"/>
    </row>
    <row r="20" spans="1:11" ht="13.5" thickBot="1">
      <c r="E20" s="3" t="s">
        <v>259</v>
      </c>
      <c r="F20" s="3" t="s">
        <v>260</v>
      </c>
      <c r="G20" s="3" t="s">
        <v>261</v>
      </c>
    </row>
    <row r="21" spans="1:11">
      <c r="A21" t="s">
        <v>247</v>
      </c>
      <c r="B21" s="2" t="s">
        <v>288</v>
      </c>
      <c r="C21" s="24">
        <v>30647.217000000001</v>
      </c>
      <c r="D21" t="s">
        <v>289</v>
      </c>
      <c r="E21" s="33">
        <f>+(C21-C$7)/C$8</f>
        <v>-27995.531785049818</v>
      </c>
      <c r="F21" s="25">
        <f t="shared" ref="F21:F84" si="0">ROUND(2*E21,0)/2</f>
        <v>-27995.5</v>
      </c>
      <c r="G21" s="25">
        <f t="shared" ref="G21:G84" si="1">+C21-(C$7+F21*C$8)</f>
        <v>-1.0849761500139721E-2</v>
      </c>
      <c r="H21" t="s">
        <v>101</v>
      </c>
      <c r="I21" t="s">
        <v>102</v>
      </c>
      <c r="J21">
        <v>5.1999999999999998E-3</v>
      </c>
      <c r="K21" t="s">
        <v>103</v>
      </c>
    </row>
    <row r="22" spans="1:11">
      <c r="A22" t="s">
        <v>247</v>
      </c>
      <c r="B22" s="2" t="s">
        <v>292</v>
      </c>
      <c r="C22" s="24">
        <v>36646.567999999999</v>
      </c>
      <c r="D22" t="s">
        <v>289</v>
      </c>
      <c r="E22" s="33">
        <f t="shared" ref="E22:E85" si="2">+(C22-C$7)/C$8</f>
        <v>-10420.060619260152</v>
      </c>
      <c r="F22" s="25">
        <f t="shared" si="0"/>
        <v>-10420</v>
      </c>
      <c r="G22" s="25">
        <f t="shared" si="1"/>
        <v>-2.0692260004580021E-2</v>
      </c>
      <c r="H22" t="s">
        <v>104</v>
      </c>
      <c r="I22" t="s">
        <v>105</v>
      </c>
      <c r="J22" t="s">
        <v>106</v>
      </c>
      <c r="K22" t="s">
        <v>107</v>
      </c>
    </row>
    <row r="23" spans="1:11">
      <c r="A23" t="s">
        <v>247</v>
      </c>
      <c r="B23" s="2" t="s">
        <v>292</v>
      </c>
      <c r="C23" s="24">
        <v>36905.652999999998</v>
      </c>
      <c r="D23" t="s">
        <v>289</v>
      </c>
      <c r="E23" s="33">
        <f t="shared" si="2"/>
        <v>-9661.0550289907042</v>
      </c>
      <c r="F23" s="25">
        <f t="shared" si="0"/>
        <v>-9661</v>
      </c>
      <c r="G23" s="25">
        <f t="shared" si="1"/>
        <v>-1.8784033003612421E-2</v>
      </c>
      <c r="H23" t="s">
        <v>108</v>
      </c>
      <c r="I23" t="s">
        <v>109</v>
      </c>
      <c r="J23" t="s">
        <v>110</v>
      </c>
      <c r="K23" t="s">
        <v>107</v>
      </c>
    </row>
    <row r="24" spans="1:11">
      <c r="A24" t="s">
        <v>247</v>
      </c>
      <c r="B24" s="2" t="s">
        <v>288</v>
      </c>
      <c r="C24" s="24">
        <v>36910.601999999999</v>
      </c>
      <c r="D24" t="s">
        <v>289</v>
      </c>
      <c r="E24" s="33">
        <f t="shared" si="2"/>
        <v>-9646.5566262802276</v>
      </c>
      <c r="F24" s="25">
        <f t="shared" si="0"/>
        <v>-9646.5</v>
      </c>
      <c r="G24" s="25">
        <f t="shared" si="1"/>
        <v>-1.9329264505358879E-2</v>
      </c>
      <c r="H24" t="s">
        <v>111</v>
      </c>
      <c r="I24" t="s">
        <v>112</v>
      </c>
      <c r="J24" t="s">
        <v>113</v>
      </c>
      <c r="K24" t="s">
        <v>107</v>
      </c>
    </row>
    <row r="25" spans="1:11">
      <c r="A25" t="s">
        <v>247</v>
      </c>
      <c r="B25" s="2" t="s">
        <v>292</v>
      </c>
      <c r="C25" s="24">
        <v>36946.616000000002</v>
      </c>
      <c r="D25" t="s">
        <v>289</v>
      </c>
      <c r="E25" s="33">
        <f t="shared" si="2"/>
        <v>-9541.0513777017059</v>
      </c>
      <c r="F25" s="25">
        <f t="shared" si="0"/>
        <v>-9541</v>
      </c>
      <c r="G25" s="25">
        <f t="shared" si="1"/>
        <v>-1.7537672996695619E-2</v>
      </c>
      <c r="H25" t="s">
        <v>114</v>
      </c>
      <c r="I25" t="s">
        <v>115</v>
      </c>
      <c r="J25" t="s">
        <v>116</v>
      </c>
      <c r="K25" t="s">
        <v>107</v>
      </c>
    </row>
    <row r="26" spans="1:11">
      <c r="A26" t="s">
        <v>247</v>
      </c>
      <c r="B26" s="2" t="s">
        <v>292</v>
      </c>
      <c r="C26" s="24">
        <v>37257.584000000003</v>
      </c>
      <c r="D26" t="s">
        <v>289</v>
      </c>
      <c r="E26" s="33">
        <f t="shared" si="2"/>
        <v>-8630.0513182813975</v>
      </c>
      <c r="F26" s="25">
        <f t="shared" si="0"/>
        <v>-8630</v>
      </c>
      <c r="G26" s="25">
        <f t="shared" si="1"/>
        <v>-1.7517389998829458E-2</v>
      </c>
      <c r="H26" t="s">
        <v>117</v>
      </c>
      <c r="I26" t="s">
        <v>115</v>
      </c>
      <c r="J26" t="s">
        <v>118</v>
      </c>
      <c r="K26" t="s">
        <v>107</v>
      </c>
    </row>
    <row r="27" spans="1:11">
      <c r="A27" t="s">
        <v>247</v>
      </c>
      <c r="B27" s="2" t="s">
        <v>288</v>
      </c>
      <c r="C27" s="24">
        <v>37267.658000000003</v>
      </c>
      <c r="D27" t="s">
        <v>289</v>
      </c>
      <c r="E27" s="33">
        <f t="shared" si="2"/>
        <v>-8600.5389099351978</v>
      </c>
      <c r="F27" s="25">
        <f t="shared" si="0"/>
        <v>-8600.5</v>
      </c>
      <c r="G27" s="25">
        <f t="shared" si="1"/>
        <v>-1.3281826497404836E-2</v>
      </c>
      <c r="H27" t="s">
        <v>119</v>
      </c>
      <c r="I27" t="s">
        <v>120</v>
      </c>
      <c r="J27" t="s">
        <v>121</v>
      </c>
      <c r="K27" t="s">
        <v>107</v>
      </c>
    </row>
    <row r="28" spans="1:11">
      <c r="A28" t="s">
        <v>247</v>
      </c>
      <c r="B28" s="2" t="s">
        <v>288</v>
      </c>
      <c r="C28" s="24">
        <v>37295.650999999998</v>
      </c>
      <c r="D28" t="s">
        <v>289</v>
      </c>
      <c r="E28" s="33">
        <f t="shared" si="2"/>
        <v>-8518.5316787623833</v>
      </c>
      <c r="F28" s="25">
        <f t="shared" si="0"/>
        <v>-8518.5</v>
      </c>
      <c r="G28" s="25">
        <f t="shared" si="1"/>
        <v>-1.0813480505021289E-2</v>
      </c>
      <c r="H28" t="s">
        <v>122</v>
      </c>
      <c r="I28" t="s">
        <v>123</v>
      </c>
      <c r="J28">
        <v>2.0000000000000001E-4</v>
      </c>
      <c r="K28" t="s">
        <v>107</v>
      </c>
    </row>
    <row r="29" spans="1:11">
      <c r="A29" t="s">
        <v>247</v>
      </c>
      <c r="B29" s="2" t="s">
        <v>292</v>
      </c>
      <c r="C29" s="24">
        <v>37355.553999999996</v>
      </c>
      <c r="D29" t="s">
        <v>289</v>
      </c>
      <c r="E29" s="33">
        <f t="shared" si="2"/>
        <v>-8343.0421217679232</v>
      </c>
      <c r="F29" s="25">
        <f t="shared" si="0"/>
        <v>-8343</v>
      </c>
      <c r="G29" s="25">
        <f t="shared" si="1"/>
        <v>-1.4378179002960678E-2</v>
      </c>
      <c r="H29" t="s">
        <v>124</v>
      </c>
      <c r="I29" t="s">
        <v>125</v>
      </c>
      <c r="J29" t="s">
        <v>126</v>
      </c>
      <c r="K29" t="s">
        <v>107</v>
      </c>
    </row>
    <row r="30" spans="1:11">
      <c r="A30" t="s">
        <v>247</v>
      </c>
      <c r="B30" s="2" t="s">
        <v>292</v>
      </c>
      <c r="C30" s="24">
        <v>37357.607000000004</v>
      </c>
      <c r="D30" t="s">
        <v>289</v>
      </c>
      <c r="E30" s="33">
        <f t="shared" si="2"/>
        <v>-8337.0277308273871</v>
      </c>
      <c r="F30" s="25">
        <f t="shared" si="0"/>
        <v>-8337</v>
      </c>
      <c r="G30" s="25">
        <f t="shared" si="1"/>
        <v>-9.4658609959878959E-3</v>
      </c>
      <c r="H30" t="s">
        <v>127</v>
      </c>
      <c r="I30" t="s">
        <v>128</v>
      </c>
      <c r="J30">
        <v>1.1000000000000001E-3</v>
      </c>
      <c r="K30" t="s">
        <v>107</v>
      </c>
    </row>
    <row r="31" spans="1:11">
      <c r="A31" t="s">
        <v>247</v>
      </c>
      <c r="B31" s="2" t="s">
        <v>288</v>
      </c>
      <c r="C31" s="24">
        <v>37367.675999999999</v>
      </c>
      <c r="D31" t="s">
        <v>289</v>
      </c>
      <c r="E31" s="33">
        <f t="shared" si="2"/>
        <v>-8307.5299702915781</v>
      </c>
      <c r="F31" s="25">
        <f t="shared" si="0"/>
        <v>-8307.5</v>
      </c>
      <c r="G31" s="25">
        <f t="shared" si="1"/>
        <v>-1.0230297499219887E-2</v>
      </c>
      <c r="H31" t="s">
        <v>129</v>
      </c>
      <c r="I31" t="s">
        <v>130</v>
      </c>
      <c r="J31">
        <v>2.9999999999999997E-4</v>
      </c>
      <c r="K31" t="s">
        <v>107</v>
      </c>
    </row>
    <row r="32" spans="1:11">
      <c r="A32" t="s">
        <v>247</v>
      </c>
      <c r="B32" s="2" t="s">
        <v>292</v>
      </c>
      <c r="C32" s="24">
        <v>37371.595999999998</v>
      </c>
      <c r="D32" t="s">
        <v>289</v>
      </c>
      <c r="E32" s="33">
        <f t="shared" si="2"/>
        <v>-8296.0460869565541</v>
      </c>
      <c r="F32" s="25">
        <f t="shared" si="0"/>
        <v>-8296</v>
      </c>
      <c r="G32" s="25">
        <f t="shared" si="1"/>
        <v>-1.5731687999505084E-2</v>
      </c>
      <c r="H32" t="s">
        <v>131</v>
      </c>
      <c r="I32" t="s">
        <v>132</v>
      </c>
      <c r="J32" t="s">
        <v>133</v>
      </c>
      <c r="K32" t="s">
        <v>107</v>
      </c>
    </row>
    <row r="33" spans="1:11">
      <c r="A33" t="s">
        <v>247</v>
      </c>
      <c r="B33" s="2" t="s">
        <v>288</v>
      </c>
      <c r="C33" s="24">
        <v>37706.633000000002</v>
      </c>
      <c r="D33" t="s">
        <v>289</v>
      </c>
      <c r="E33" s="33">
        <f t="shared" si="2"/>
        <v>-7314.5343979467361</v>
      </c>
      <c r="F33" s="25">
        <f t="shared" si="0"/>
        <v>-7314.5</v>
      </c>
      <c r="G33" s="25">
        <f t="shared" si="1"/>
        <v>-1.1741668502509128E-2</v>
      </c>
      <c r="H33" t="s">
        <v>134</v>
      </c>
      <c r="I33" t="s">
        <v>135</v>
      </c>
      <c r="J33" t="s">
        <v>136</v>
      </c>
      <c r="K33" t="s">
        <v>107</v>
      </c>
    </row>
    <row r="34" spans="1:11">
      <c r="A34" t="s">
        <v>247</v>
      </c>
      <c r="B34" s="2" t="s">
        <v>288</v>
      </c>
      <c r="C34" s="24">
        <v>40212.491999999998</v>
      </c>
      <c r="D34" t="s">
        <v>1236</v>
      </c>
      <c r="E34" s="33">
        <f t="shared" si="2"/>
        <v>26.535094409100306</v>
      </c>
      <c r="F34" s="25">
        <f t="shared" si="0"/>
        <v>26.5</v>
      </c>
      <c r="G34" s="25">
        <f t="shared" si="1"/>
        <v>1.1979404494923074E-2</v>
      </c>
      <c r="H34">
        <v>26.5</v>
      </c>
      <c r="I34" t="s">
        <v>137</v>
      </c>
      <c r="J34" t="s">
        <v>138</v>
      </c>
      <c r="K34" t="s">
        <v>107</v>
      </c>
    </row>
    <row r="35" spans="1:11">
      <c r="A35" t="s">
        <v>247</v>
      </c>
      <c r="B35" s="2" t="s">
        <v>292</v>
      </c>
      <c r="C35" s="24">
        <v>40213.345999999998</v>
      </c>
      <c r="D35" t="s">
        <v>1236</v>
      </c>
      <c r="E35" s="33">
        <f t="shared" si="2"/>
        <v>29.036940421372819</v>
      </c>
      <c r="F35" s="25">
        <f t="shared" si="0"/>
        <v>29</v>
      </c>
      <c r="G35" s="25">
        <f t="shared" si="1"/>
        <v>1.2609536999661941E-2</v>
      </c>
      <c r="H35">
        <v>29</v>
      </c>
      <c r="I35" t="s">
        <v>139</v>
      </c>
      <c r="J35" t="s">
        <v>140</v>
      </c>
      <c r="K35" t="s">
        <v>107</v>
      </c>
    </row>
    <row r="36" spans="1:11">
      <c r="A36" t="s">
        <v>247</v>
      </c>
      <c r="B36" s="2" t="s">
        <v>288</v>
      </c>
      <c r="C36" s="24">
        <v>40229.218000000001</v>
      </c>
      <c r="D36" t="s">
        <v>1236</v>
      </c>
      <c r="E36" s="33">
        <f t="shared" si="2"/>
        <v>75.534949679952092</v>
      </c>
      <c r="F36" s="25">
        <f t="shared" si="0"/>
        <v>75.5</v>
      </c>
      <c r="G36" s="25">
        <f t="shared" si="1"/>
        <v>1.193000149942236E-2</v>
      </c>
      <c r="H36">
        <v>75.5</v>
      </c>
      <c r="I36" t="s">
        <v>141</v>
      </c>
      <c r="J36" t="s">
        <v>142</v>
      </c>
      <c r="K36" t="s">
        <v>107</v>
      </c>
    </row>
    <row r="37" spans="1:11">
      <c r="A37" t="s">
        <v>247</v>
      </c>
      <c r="B37" s="2" t="s">
        <v>292</v>
      </c>
      <c r="C37" s="24">
        <v>40504.517999999996</v>
      </c>
      <c r="D37" t="s">
        <v>1236</v>
      </c>
      <c r="E37" s="33">
        <f t="shared" si="2"/>
        <v>882.04338899977506</v>
      </c>
      <c r="F37" s="25">
        <f t="shared" si="0"/>
        <v>882</v>
      </c>
      <c r="G37" s="25">
        <f t="shared" si="1"/>
        <v>1.4810745997237973E-2</v>
      </c>
      <c r="H37">
        <v>882</v>
      </c>
      <c r="I37" t="s">
        <v>143</v>
      </c>
      <c r="J37" t="s">
        <v>144</v>
      </c>
      <c r="K37" t="s">
        <v>107</v>
      </c>
    </row>
    <row r="38" spans="1:11">
      <c r="A38" t="s">
        <v>247</v>
      </c>
      <c r="B38" s="2" t="s">
        <v>288</v>
      </c>
      <c r="C38" s="24">
        <v>40508.444000000003</v>
      </c>
      <c r="D38" t="s">
        <v>1236</v>
      </c>
      <c r="E38" s="33">
        <f t="shared" si="2"/>
        <v>893.5448497072764</v>
      </c>
      <c r="F38" s="25">
        <f t="shared" si="0"/>
        <v>893.5</v>
      </c>
      <c r="G38" s="25">
        <f t="shared" si="1"/>
        <v>1.5309355505451094E-2</v>
      </c>
      <c r="H38">
        <v>893.5</v>
      </c>
      <c r="I38" t="s">
        <v>145</v>
      </c>
      <c r="J38" t="s">
        <v>116</v>
      </c>
      <c r="K38" t="s">
        <v>107</v>
      </c>
    </row>
    <row r="39" spans="1:11">
      <c r="A39" t="s">
        <v>247</v>
      </c>
      <c r="B39" s="2" t="s">
        <v>288</v>
      </c>
      <c r="C39" s="24">
        <v>40509.468000000001</v>
      </c>
      <c r="D39" t="s">
        <v>1236</v>
      </c>
      <c r="E39" s="33">
        <f t="shared" si="2"/>
        <v>896.54472127233851</v>
      </c>
      <c r="F39" s="25">
        <f t="shared" si="0"/>
        <v>896.5</v>
      </c>
      <c r="G39" s="25">
        <f t="shared" si="1"/>
        <v>1.5265514499333221E-2</v>
      </c>
      <c r="H39">
        <v>896.5</v>
      </c>
      <c r="I39" t="s">
        <v>145</v>
      </c>
      <c r="J39" t="s">
        <v>116</v>
      </c>
      <c r="K39" t="s">
        <v>107</v>
      </c>
    </row>
    <row r="40" spans="1:11">
      <c r="A40" t="s">
        <v>247</v>
      </c>
      <c r="B40" s="2" t="s">
        <v>288</v>
      </c>
      <c r="C40" s="24">
        <v>40510.491999999998</v>
      </c>
      <c r="D40" t="s">
        <v>1236</v>
      </c>
      <c r="E40" s="33">
        <f t="shared" si="2"/>
        <v>899.5445928374005</v>
      </c>
      <c r="F40" s="25">
        <f t="shared" si="0"/>
        <v>899.5</v>
      </c>
      <c r="G40" s="25">
        <f t="shared" si="1"/>
        <v>1.5221673500491306E-2</v>
      </c>
      <c r="H40">
        <v>899.5</v>
      </c>
      <c r="I40" t="s">
        <v>146</v>
      </c>
      <c r="J40" t="s">
        <v>147</v>
      </c>
      <c r="K40" t="s">
        <v>107</v>
      </c>
    </row>
    <row r="41" spans="1:11">
      <c r="A41" t="s">
        <v>247</v>
      </c>
      <c r="B41" s="2" t="s">
        <v>288</v>
      </c>
      <c r="C41" s="24">
        <v>40511.516000000003</v>
      </c>
      <c r="D41" t="s">
        <v>1236</v>
      </c>
      <c r="E41" s="33">
        <f t="shared" si="2"/>
        <v>902.54446440248398</v>
      </c>
      <c r="F41" s="25">
        <f t="shared" si="0"/>
        <v>902.5</v>
      </c>
      <c r="G41" s="25">
        <f t="shared" si="1"/>
        <v>1.5177832501649391E-2</v>
      </c>
      <c r="H41">
        <v>902.5</v>
      </c>
      <c r="I41" t="s">
        <v>148</v>
      </c>
      <c r="J41" t="s">
        <v>149</v>
      </c>
      <c r="K41" t="s">
        <v>107</v>
      </c>
    </row>
    <row r="42" spans="1:11">
      <c r="A42" t="s">
        <v>247</v>
      </c>
      <c r="B42" s="2" t="s">
        <v>288</v>
      </c>
      <c r="C42" s="24">
        <v>40512.54</v>
      </c>
      <c r="D42" t="s">
        <v>1236</v>
      </c>
      <c r="E42" s="33">
        <f t="shared" si="2"/>
        <v>905.54433596754598</v>
      </c>
      <c r="F42" s="25">
        <f t="shared" si="0"/>
        <v>905.5</v>
      </c>
      <c r="G42" s="25">
        <f t="shared" si="1"/>
        <v>1.5133991502807476E-2</v>
      </c>
      <c r="H42">
        <v>905.5</v>
      </c>
      <c r="I42" t="s">
        <v>150</v>
      </c>
      <c r="J42" t="s">
        <v>151</v>
      </c>
      <c r="K42" t="s">
        <v>107</v>
      </c>
    </row>
    <row r="43" spans="1:11">
      <c r="A43" t="s">
        <v>247</v>
      </c>
      <c r="B43" s="2" t="s">
        <v>292</v>
      </c>
      <c r="C43" s="24">
        <v>46102.28</v>
      </c>
      <c r="D43" t="s">
        <v>289</v>
      </c>
      <c r="E43" s="33">
        <f t="shared" si="2"/>
        <v>17281.034650546757</v>
      </c>
      <c r="F43" s="25">
        <f t="shared" si="0"/>
        <v>17281</v>
      </c>
      <c r="G43" s="25">
        <f t="shared" si="1"/>
        <v>1.1827893002191558E-2</v>
      </c>
      <c r="H43">
        <v>17281</v>
      </c>
      <c r="I43">
        <v>1.18E-2</v>
      </c>
      <c r="J43">
        <v>2.5999999999999999E-3</v>
      </c>
      <c r="K43" t="s">
        <v>152</v>
      </c>
    </row>
    <row r="44" spans="1:11">
      <c r="A44" t="s">
        <v>247</v>
      </c>
      <c r="B44" s="2" t="s">
        <v>292</v>
      </c>
      <c r="C44" s="24">
        <v>46109.445</v>
      </c>
      <c r="D44" t="s">
        <v>289</v>
      </c>
      <c r="E44" s="33">
        <f t="shared" si="2"/>
        <v>17302.02496281602</v>
      </c>
      <c r="F44" s="25">
        <f t="shared" si="0"/>
        <v>17302</v>
      </c>
      <c r="G44" s="25">
        <f t="shared" si="1"/>
        <v>8.5210059987730347E-3</v>
      </c>
      <c r="H44">
        <v>17302</v>
      </c>
      <c r="I44">
        <v>8.5000000000000006E-3</v>
      </c>
      <c r="J44" t="s">
        <v>153</v>
      </c>
      <c r="K44" t="s">
        <v>152</v>
      </c>
    </row>
    <row r="45" spans="1:11">
      <c r="A45" t="s">
        <v>247</v>
      </c>
      <c r="B45" s="2" t="s">
        <v>292</v>
      </c>
      <c r="C45" s="24">
        <v>46358.627999999997</v>
      </c>
      <c r="D45" t="s">
        <v>289</v>
      </c>
      <c r="E45" s="33">
        <f t="shared" si="2"/>
        <v>18032.02202941621</v>
      </c>
      <c r="F45" s="25">
        <f t="shared" si="0"/>
        <v>18032</v>
      </c>
      <c r="G45" s="25">
        <f t="shared" si="1"/>
        <v>7.5196959951426834E-3</v>
      </c>
      <c r="H45">
        <v>18032</v>
      </c>
      <c r="I45">
        <v>7.4999999999999997E-3</v>
      </c>
      <c r="J45" t="s">
        <v>154</v>
      </c>
      <c r="K45" t="s">
        <v>155</v>
      </c>
    </row>
    <row r="46" spans="1:11">
      <c r="A46" t="s">
        <v>247</v>
      </c>
      <c r="B46" s="2" t="s">
        <v>288</v>
      </c>
      <c r="C46" s="24">
        <v>47138.428</v>
      </c>
      <c r="D46" t="s">
        <v>289</v>
      </c>
      <c r="E46" s="33">
        <f t="shared" si="2"/>
        <v>20316.494535706111</v>
      </c>
      <c r="F46" s="25">
        <f t="shared" si="0"/>
        <v>20316.5</v>
      </c>
      <c r="G46" s="25">
        <f t="shared" si="1"/>
        <v>-1.8652255021152087E-3</v>
      </c>
      <c r="H46">
        <v>20316.5</v>
      </c>
      <c r="I46" t="s">
        <v>156</v>
      </c>
      <c r="J46" t="s">
        <v>157</v>
      </c>
      <c r="K46" t="s">
        <v>158</v>
      </c>
    </row>
    <row r="47" spans="1:11">
      <c r="A47" t="s">
        <v>247</v>
      </c>
      <c r="B47" s="2" t="s">
        <v>288</v>
      </c>
      <c r="C47" s="24">
        <v>47153.45</v>
      </c>
      <c r="D47" t="s">
        <v>289</v>
      </c>
      <c r="E47" s="33">
        <f t="shared" si="2"/>
        <v>20360.5024172007</v>
      </c>
      <c r="F47" s="25">
        <f t="shared" si="0"/>
        <v>20360.5</v>
      </c>
      <c r="G47" s="25">
        <f t="shared" si="1"/>
        <v>8.2510649372125044E-4</v>
      </c>
      <c r="H47">
        <v>20360.5</v>
      </c>
      <c r="I47">
        <v>8.0000000000000004E-4</v>
      </c>
      <c r="J47" t="s">
        <v>159</v>
      </c>
      <c r="K47" t="s">
        <v>158</v>
      </c>
    </row>
    <row r="48" spans="1:11">
      <c r="A48" t="s">
        <v>247</v>
      </c>
      <c r="B48" s="2" t="s">
        <v>292</v>
      </c>
      <c r="C48" s="24">
        <v>47436.597000000002</v>
      </c>
      <c r="D48" t="s">
        <v>289</v>
      </c>
      <c r="E48" s="33">
        <f t="shared" si="2"/>
        <v>21189.999130125136</v>
      </c>
      <c r="F48" s="25">
        <f t="shared" si="0"/>
        <v>21190</v>
      </c>
      <c r="G48" s="25">
        <f t="shared" si="1"/>
        <v>-2.9692999669350684E-4</v>
      </c>
      <c r="H48">
        <v>21190</v>
      </c>
      <c r="I48" t="s">
        <v>160</v>
      </c>
      <c r="J48" t="s">
        <v>161</v>
      </c>
      <c r="K48" t="s">
        <v>162</v>
      </c>
    </row>
    <row r="49" spans="1:11">
      <c r="A49" t="s">
        <v>247</v>
      </c>
      <c r="B49" s="2" t="s">
        <v>292</v>
      </c>
      <c r="C49" s="24">
        <v>47469.366000000002</v>
      </c>
      <c r="D49" t="s">
        <v>289</v>
      </c>
      <c r="E49" s="33">
        <f t="shared" si="2"/>
        <v>21285.997949769422</v>
      </c>
      <c r="F49" s="25">
        <f t="shared" si="0"/>
        <v>21286</v>
      </c>
      <c r="G49" s="25">
        <f t="shared" si="1"/>
        <v>-6.9984199944883585E-4</v>
      </c>
      <c r="H49">
        <v>21286</v>
      </c>
      <c r="I49" t="s">
        <v>153</v>
      </c>
      <c r="J49" t="s">
        <v>163</v>
      </c>
      <c r="K49" t="s">
        <v>162</v>
      </c>
    </row>
    <row r="50" spans="1:11">
      <c r="A50" t="s">
        <v>247</v>
      </c>
      <c r="B50" s="2" t="s">
        <v>292</v>
      </c>
      <c r="C50" s="24">
        <v>47470.39</v>
      </c>
      <c r="D50" t="s">
        <v>289</v>
      </c>
      <c r="E50" s="33">
        <f t="shared" si="2"/>
        <v>21288.997821334484</v>
      </c>
      <c r="F50" s="25">
        <f t="shared" si="0"/>
        <v>21289</v>
      </c>
      <c r="G50" s="25">
        <f t="shared" si="1"/>
        <v>-7.4368299829075113E-4</v>
      </c>
      <c r="H50">
        <v>21289</v>
      </c>
      <c r="I50" t="s">
        <v>153</v>
      </c>
      <c r="J50" t="s">
        <v>163</v>
      </c>
      <c r="K50" t="s">
        <v>162</v>
      </c>
    </row>
    <row r="51" spans="1:11">
      <c r="A51" t="s">
        <v>247</v>
      </c>
      <c r="B51" s="2" t="s">
        <v>288</v>
      </c>
      <c r="C51" s="24">
        <v>47530.302100000001</v>
      </c>
      <c r="D51" t="s">
        <v>1236</v>
      </c>
      <c r="E51" s="33">
        <f t="shared" si="2"/>
        <v>21464.514037343837</v>
      </c>
      <c r="F51" s="25">
        <f t="shared" si="0"/>
        <v>21464.5</v>
      </c>
      <c r="G51" s="25">
        <f t="shared" si="1"/>
        <v>4.7916184994392097E-3</v>
      </c>
      <c r="H51">
        <v>21464.5</v>
      </c>
      <c r="I51">
        <v>4.7999999999999996E-3</v>
      </c>
      <c r="J51">
        <v>3.3E-3</v>
      </c>
      <c r="K51" t="s">
        <v>164</v>
      </c>
    </row>
    <row r="52" spans="1:11">
      <c r="A52" t="s">
        <v>247</v>
      </c>
      <c r="B52" s="2" t="s">
        <v>292</v>
      </c>
      <c r="C52" s="24">
        <v>47880.345300000001</v>
      </c>
      <c r="D52" t="s">
        <v>1236</v>
      </c>
      <c r="E52" s="33">
        <f t="shared" si="2"/>
        <v>22489.987320767454</v>
      </c>
      <c r="F52" s="25">
        <f t="shared" si="0"/>
        <v>22490</v>
      </c>
      <c r="G52" s="25">
        <f t="shared" si="1"/>
        <v>-4.3280300014885142E-3</v>
      </c>
      <c r="H52">
        <v>22490</v>
      </c>
      <c r="I52" t="s">
        <v>165</v>
      </c>
      <c r="J52" t="s">
        <v>166</v>
      </c>
      <c r="K52" t="s">
        <v>167</v>
      </c>
    </row>
    <row r="53" spans="1:11">
      <c r="A53" t="s">
        <v>247</v>
      </c>
      <c r="B53" s="2" t="s">
        <v>292</v>
      </c>
      <c r="C53" s="24">
        <v>47880.3459</v>
      </c>
      <c r="D53" t="s">
        <v>1236</v>
      </c>
      <c r="E53" s="33">
        <f t="shared" si="2"/>
        <v>22489.989078504695</v>
      </c>
      <c r="F53" s="25">
        <f t="shared" si="0"/>
        <v>22490</v>
      </c>
      <c r="G53" s="25">
        <f t="shared" si="1"/>
        <v>-3.7280300020938739E-3</v>
      </c>
      <c r="H53">
        <v>22490</v>
      </c>
      <c r="I53" t="s">
        <v>168</v>
      </c>
      <c r="J53" t="s">
        <v>136</v>
      </c>
      <c r="K53" t="s">
        <v>167</v>
      </c>
    </row>
    <row r="54" spans="1:11">
      <c r="A54" t="s">
        <v>247</v>
      </c>
      <c r="B54" s="2" t="s">
        <v>292</v>
      </c>
      <c r="C54" s="24">
        <v>48176.639000000003</v>
      </c>
      <c r="D54" t="s">
        <v>289</v>
      </c>
      <c r="E54" s="33">
        <f t="shared" si="2"/>
        <v>23357.998107426738</v>
      </c>
      <c r="F54" s="25">
        <f t="shared" si="0"/>
        <v>23358</v>
      </c>
      <c r="G54" s="25">
        <f t="shared" si="1"/>
        <v>-6.4602599741192535E-4</v>
      </c>
      <c r="H54">
        <v>23358</v>
      </c>
      <c r="I54" t="s">
        <v>153</v>
      </c>
      <c r="J54">
        <v>1.5E-3</v>
      </c>
      <c r="K54" t="s">
        <v>169</v>
      </c>
    </row>
    <row r="55" spans="1:11">
      <c r="A55" t="s">
        <v>247</v>
      </c>
      <c r="B55" s="2" t="s">
        <v>288</v>
      </c>
      <c r="C55" s="24">
        <v>48312.322999999997</v>
      </c>
      <c r="D55" t="s">
        <v>289</v>
      </c>
      <c r="E55" s="33">
        <f t="shared" si="2"/>
        <v>23755.492808046671</v>
      </c>
      <c r="F55" s="25">
        <f t="shared" si="0"/>
        <v>23755.5</v>
      </c>
      <c r="G55" s="25">
        <f t="shared" si="1"/>
        <v>-2.454958506859839E-3</v>
      </c>
      <c r="H55">
        <v>23755.5</v>
      </c>
      <c r="I55" t="s">
        <v>170</v>
      </c>
      <c r="J55">
        <v>5.0000000000000001E-4</v>
      </c>
      <c r="K55" t="s">
        <v>169</v>
      </c>
    </row>
    <row r="56" spans="1:11">
      <c r="A56" t="s">
        <v>247</v>
      </c>
      <c r="B56" s="2" t="s">
        <v>292</v>
      </c>
      <c r="C56" s="24">
        <v>48558.6008</v>
      </c>
      <c r="D56" t="s">
        <v>1236</v>
      </c>
      <c r="E56" s="33">
        <f t="shared" si="2"/>
        <v>24476.978910905826</v>
      </c>
      <c r="F56" s="25">
        <f t="shared" si="0"/>
        <v>24477</v>
      </c>
      <c r="G56" s="25">
        <f t="shared" si="1"/>
        <v>-7.198719002190046E-3</v>
      </c>
      <c r="H56">
        <v>24477</v>
      </c>
      <c r="I56" t="s">
        <v>171</v>
      </c>
      <c r="J56" t="s">
        <v>159</v>
      </c>
      <c r="K56" t="s">
        <v>172</v>
      </c>
    </row>
    <row r="57" spans="1:11">
      <c r="A57" t="s">
        <v>247</v>
      </c>
      <c r="B57" s="2" t="s">
        <v>292</v>
      </c>
      <c r="C57" s="24">
        <v>49028.292999999998</v>
      </c>
      <c r="D57" t="s">
        <v>289</v>
      </c>
      <c r="E57" s="33">
        <f t="shared" si="2"/>
        <v>25852.971367072547</v>
      </c>
      <c r="F57" s="25">
        <f t="shared" si="0"/>
        <v>25853</v>
      </c>
      <c r="G57" s="25">
        <f t="shared" si="1"/>
        <v>-9.7737910036812536E-3</v>
      </c>
      <c r="H57">
        <v>25853</v>
      </c>
      <c r="I57" t="s">
        <v>173</v>
      </c>
      <c r="J57" t="s">
        <v>174</v>
      </c>
      <c r="K57" t="s">
        <v>175</v>
      </c>
    </row>
    <row r="58" spans="1:11">
      <c r="A58" t="s">
        <v>247</v>
      </c>
      <c r="B58" s="2" t="s">
        <v>288</v>
      </c>
      <c r="C58" s="24">
        <v>49687.607000000004</v>
      </c>
      <c r="D58" t="s">
        <v>485</v>
      </c>
      <c r="E58" s="33">
        <f t="shared" si="2"/>
        <v>27784.472657162351</v>
      </c>
      <c r="F58" s="25">
        <f t="shared" si="0"/>
        <v>27784.5</v>
      </c>
      <c r="G58" s="25">
        <f t="shared" si="1"/>
        <v>-9.3334214980131947E-3</v>
      </c>
      <c r="H58">
        <v>27784.5</v>
      </c>
      <c r="I58" t="s">
        <v>176</v>
      </c>
      <c r="J58">
        <v>6.9999999999999999E-4</v>
      </c>
      <c r="K58" t="s">
        <v>177</v>
      </c>
    </row>
    <row r="59" spans="1:11">
      <c r="A59" t="s">
        <v>247</v>
      </c>
      <c r="B59" s="2" t="s">
        <v>292</v>
      </c>
      <c r="C59" s="24">
        <v>49725.667200000004</v>
      </c>
      <c r="D59" t="s">
        <v>485</v>
      </c>
      <c r="E59" s="33">
        <f t="shared" si="2"/>
        <v>27895.972375659265</v>
      </c>
      <c r="F59" s="25">
        <f t="shared" si="0"/>
        <v>27896</v>
      </c>
      <c r="G59" s="25">
        <f t="shared" si="1"/>
        <v>-9.429511999769602E-3</v>
      </c>
      <c r="H59">
        <v>27896</v>
      </c>
      <c r="I59" t="s">
        <v>178</v>
      </c>
      <c r="J59">
        <v>8.0000000000000004E-4</v>
      </c>
      <c r="K59" t="s">
        <v>179</v>
      </c>
    </row>
    <row r="60" spans="1:11">
      <c r="A60" t="s">
        <v>247</v>
      </c>
      <c r="B60" s="2" t="s">
        <v>288</v>
      </c>
      <c r="C60" s="24">
        <v>50396.925000000003</v>
      </c>
      <c r="D60" t="s">
        <v>485</v>
      </c>
      <c r="E60" s="33">
        <f t="shared" si="2"/>
        <v>29862.463769263573</v>
      </c>
      <c r="F60" s="25">
        <f t="shared" si="0"/>
        <v>29862.5</v>
      </c>
      <c r="G60" s="25">
        <f t="shared" si="1"/>
        <v>-1.2367287497909274E-2</v>
      </c>
      <c r="H60">
        <v>29862.5</v>
      </c>
      <c r="I60" t="s">
        <v>180</v>
      </c>
      <c r="J60">
        <v>5.0000000000000001E-4</v>
      </c>
      <c r="K60" t="s">
        <v>181</v>
      </c>
    </row>
    <row r="61" spans="1:11">
      <c r="A61" t="s">
        <v>247</v>
      </c>
      <c r="B61" s="2" t="s">
        <v>288</v>
      </c>
      <c r="C61" s="24">
        <v>51166.322399999997</v>
      </c>
      <c r="D61" t="s">
        <v>485</v>
      </c>
      <c r="E61" s="33">
        <f t="shared" si="2"/>
        <v>32116.461213109324</v>
      </c>
      <c r="F61" s="25">
        <f t="shared" si="0"/>
        <v>32116.5</v>
      </c>
      <c r="G61" s="25">
        <f t="shared" si="1"/>
        <v>-1.3239825500932056E-2</v>
      </c>
      <c r="H61">
        <v>32116.5</v>
      </c>
      <c r="I61" t="s">
        <v>182</v>
      </c>
      <c r="J61">
        <v>1.8E-3</v>
      </c>
      <c r="K61" t="s">
        <v>183</v>
      </c>
    </row>
    <row r="62" spans="1:11">
      <c r="A62" t="s">
        <v>247</v>
      </c>
      <c r="B62" s="2" t="s">
        <v>292</v>
      </c>
      <c r="C62" s="24">
        <v>51166.4931</v>
      </c>
      <c r="D62" t="s">
        <v>485</v>
      </c>
      <c r="E62" s="33">
        <f t="shared" si="2"/>
        <v>32116.961289355579</v>
      </c>
      <c r="F62" s="25">
        <f t="shared" si="0"/>
        <v>32117</v>
      </c>
      <c r="G62" s="25">
        <f t="shared" si="1"/>
        <v>-1.3213799000368454E-2</v>
      </c>
      <c r="H62">
        <v>32117</v>
      </c>
      <c r="I62" t="s">
        <v>182</v>
      </c>
      <c r="J62">
        <v>1.8E-3</v>
      </c>
      <c r="K62" t="s">
        <v>183</v>
      </c>
    </row>
    <row r="63" spans="1:11">
      <c r="A63" t="s">
        <v>247</v>
      </c>
      <c r="B63" s="2" t="s">
        <v>292</v>
      </c>
      <c r="C63" s="24">
        <v>51183.902999999998</v>
      </c>
      <c r="D63" t="s">
        <v>184</v>
      </c>
      <c r="E63" s="33">
        <f t="shared" si="2"/>
        <v>32167.964672129692</v>
      </c>
      <c r="F63" s="25">
        <f t="shared" si="0"/>
        <v>32168</v>
      </c>
      <c r="G63" s="25">
        <f t="shared" si="1"/>
        <v>-1.205909599957522E-2</v>
      </c>
      <c r="H63">
        <v>32168</v>
      </c>
      <c r="I63" t="s">
        <v>185</v>
      </c>
      <c r="J63">
        <v>3.0000000000000001E-3</v>
      </c>
      <c r="K63" t="s">
        <v>186</v>
      </c>
    </row>
    <row r="64" spans="1:11">
      <c r="A64" t="s">
        <v>247</v>
      </c>
      <c r="B64" s="2" t="s">
        <v>292</v>
      </c>
      <c r="C64" s="24">
        <v>51184.242299999998</v>
      </c>
      <c r="D64" t="s">
        <v>485</v>
      </c>
      <c r="E64" s="33">
        <f t="shared" si="2"/>
        <v>32168.958672541827</v>
      </c>
      <c r="F64" s="25">
        <f t="shared" si="0"/>
        <v>32169</v>
      </c>
      <c r="G64" s="25">
        <f t="shared" si="1"/>
        <v>-1.4107043003605213E-2</v>
      </c>
      <c r="H64">
        <v>32169</v>
      </c>
      <c r="I64" t="s">
        <v>187</v>
      </c>
      <c r="J64">
        <v>8.9999999999999998E-4</v>
      </c>
      <c r="K64" t="s">
        <v>183</v>
      </c>
    </row>
    <row r="65" spans="1:11">
      <c r="A65" t="s">
        <v>247</v>
      </c>
      <c r="B65" s="2" t="s">
        <v>292</v>
      </c>
      <c r="C65" s="24">
        <v>51822.9035</v>
      </c>
      <c r="D65" t="s">
        <v>485</v>
      </c>
      <c r="E65" s="33">
        <f t="shared" si="2"/>
        <v>34039.95630300363</v>
      </c>
      <c r="F65" s="25">
        <f t="shared" si="0"/>
        <v>34040</v>
      </c>
      <c r="G65" s="25">
        <f t="shared" si="1"/>
        <v>-1.491587999771582E-2</v>
      </c>
      <c r="H65">
        <v>34040</v>
      </c>
      <c r="I65" t="s">
        <v>188</v>
      </c>
      <c r="J65">
        <v>1E-3</v>
      </c>
      <c r="K65" t="s">
        <v>189</v>
      </c>
    </row>
    <row r="66" spans="1:11">
      <c r="A66" t="s">
        <v>247</v>
      </c>
      <c r="B66" s="2" t="s">
        <v>292</v>
      </c>
      <c r="C66" s="24">
        <v>51849.1875</v>
      </c>
      <c r="D66" t="s">
        <v>485</v>
      </c>
      <c r="E66" s="33">
        <f t="shared" si="2"/>
        <v>34116.956912589842</v>
      </c>
      <c r="F66" s="25">
        <f t="shared" si="0"/>
        <v>34117</v>
      </c>
      <c r="G66" s="25">
        <f t="shared" si="1"/>
        <v>-1.470779899682384E-2</v>
      </c>
      <c r="H66">
        <v>34117</v>
      </c>
      <c r="I66" t="s">
        <v>190</v>
      </c>
      <c r="J66">
        <v>1.2999999999999999E-3</v>
      </c>
      <c r="K66" t="s">
        <v>191</v>
      </c>
    </row>
    <row r="67" spans="1:11">
      <c r="A67" t="s">
        <v>247</v>
      </c>
      <c r="B67" s="2" t="s">
        <v>292</v>
      </c>
      <c r="C67" s="24">
        <v>51896.2932</v>
      </c>
      <c r="D67" t="s">
        <v>1236</v>
      </c>
      <c r="E67" s="33">
        <f t="shared" si="2"/>
        <v>34254.95598483854</v>
      </c>
      <c r="F67" s="25">
        <f t="shared" si="0"/>
        <v>34255</v>
      </c>
      <c r="G67" s="25">
        <f t="shared" si="1"/>
        <v>-1.502448500104947E-2</v>
      </c>
      <c r="H67">
        <v>34255</v>
      </c>
      <c r="I67" t="s">
        <v>192</v>
      </c>
      <c r="J67">
        <v>1E-3</v>
      </c>
      <c r="K67" t="s">
        <v>193</v>
      </c>
    </row>
    <row r="68" spans="1:11">
      <c r="A68" t="s">
        <v>247</v>
      </c>
      <c r="B68" s="2" t="s">
        <v>292</v>
      </c>
      <c r="C68" s="24">
        <v>51896.293239999999</v>
      </c>
      <c r="D68" t="s">
        <v>1236</v>
      </c>
      <c r="E68" s="33">
        <f t="shared" si="2"/>
        <v>34254.956102021024</v>
      </c>
      <c r="F68" s="25">
        <f t="shared" si="0"/>
        <v>34255</v>
      </c>
      <c r="G68" s="25">
        <f t="shared" si="1"/>
        <v>-1.4984485002059955E-2</v>
      </c>
      <c r="H68">
        <v>34255</v>
      </c>
      <c r="I68" t="s">
        <v>192</v>
      </c>
      <c r="J68">
        <v>1E-3</v>
      </c>
      <c r="K68" t="s">
        <v>193</v>
      </c>
    </row>
    <row r="69" spans="1:11">
      <c r="A69" t="s">
        <v>247</v>
      </c>
      <c r="B69" s="2" t="s">
        <v>292</v>
      </c>
      <c r="C69" s="24">
        <v>51899.365599999997</v>
      </c>
      <c r="D69" t="s">
        <v>1236</v>
      </c>
      <c r="E69" s="33">
        <f t="shared" si="2"/>
        <v>34263.956771358571</v>
      </c>
      <c r="F69" s="25">
        <f t="shared" si="0"/>
        <v>34264</v>
      </c>
      <c r="G69" s="25">
        <f t="shared" si="1"/>
        <v>-1.4756008000404108E-2</v>
      </c>
      <c r="H69">
        <v>34264</v>
      </c>
      <c r="I69" t="s">
        <v>194</v>
      </c>
      <c r="J69">
        <v>1.1999999999999999E-3</v>
      </c>
      <c r="K69" t="s">
        <v>195</v>
      </c>
    </row>
    <row r="70" spans="1:11">
      <c r="A70" t="s">
        <v>247</v>
      </c>
      <c r="B70" s="2" t="s">
        <v>292</v>
      </c>
      <c r="C70" s="24">
        <v>51911.3122</v>
      </c>
      <c r="D70" t="s">
        <v>1236</v>
      </c>
      <c r="E70" s="33">
        <f t="shared" si="2"/>
        <v>34298.955077646911</v>
      </c>
      <c r="F70" s="25">
        <f t="shared" si="0"/>
        <v>34299</v>
      </c>
      <c r="G70" s="25">
        <f t="shared" si="1"/>
        <v>-1.5334153002186213E-2</v>
      </c>
      <c r="H70">
        <v>34299</v>
      </c>
      <c r="I70" t="s">
        <v>196</v>
      </c>
      <c r="J70">
        <v>6.9999999999999999E-4</v>
      </c>
      <c r="K70" t="s">
        <v>193</v>
      </c>
    </row>
    <row r="71" spans="1:11">
      <c r="A71" t="s">
        <v>247</v>
      </c>
      <c r="B71" s="2" t="s">
        <v>292</v>
      </c>
      <c r="C71" s="24">
        <v>51911.312790000004</v>
      </c>
      <c r="D71" t="s">
        <v>1236</v>
      </c>
      <c r="E71" s="33">
        <f t="shared" si="2"/>
        <v>34298.95680608855</v>
      </c>
      <c r="F71" s="25">
        <f t="shared" si="0"/>
        <v>34299</v>
      </c>
      <c r="G71" s="25">
        <f t="shared" si="1"/>
        <v>-1.4744152998900972E-2</v>
      </c>
      <c r="H71">
        <v>34299</v>
      </c>
      <c r="I71" t="s">
        <v>190</v>
      </c>
      <c r="J71">
        <v>1.2999999999999999E-3</v>
      </c>
      <c r="K71" t="s">
        <v>193</v>
      </c>
    </row>
    <row r="72" spans="1:11">
      <c r="A72" t="s">
        <v>247</v>
      </c>
      <c r="B72" s="2" t="s">
        <v>288</v>
      </c>
      <c r="C72" s="24">
        <v>51930.254999999997</v>
      </c>
      <c r="D72" t="s">
        <v>1236</v>
      </c>
      <c r="E72" s="33">
        <f t="shared" si="2"/>
        <v>34354.449186126192</v>
      </c>
      <c r="F72" s="25">
        <f t="shared" si="0"/>
        <v>34354.5</v>
      </c>
      <c r="G72" s="25">
        <f t="shared" si="1"/>
        <v>-1.7345211505016778E-2</v>
      </c>
      <c r="H72">
        <v>34354.5</v>
      </c>
      <c r="I72" t="s">
        <v>197</v>
      </c>
      <c r="J72" t="s">
        <v>198</v>
      </c>
      <c r="K72" t="s">
        <v>193</v>
      </c>
    </row>
    <row r="73" spans="1:11">
      <c r="A73" t="s">
        <v>247</v>
      </c>
      <c r="B73" s="2" t="s">
        <v>288</v>
      </c>
      <c r="C73" s="24">
        <v>51930.256500000003</v>
      </c>
      <c r="D73" t="s">
        <v>1236</v>
      </c>
      <c r="E73" s="33">
        <f t="shared" si="2"/>
        <v>34354.453580469322</v>
      </c>
      <c r="F73" s="25">
        <f t="shared" si="0"/>
        <v>34354.5</v>
      </c>
      <c r="G73" s="25">
        <f t="shared" si="1"/>
        <v>-1.5845211499254219E-2</v>
      </c>
      <c r="H73">
        <v>34354.5</v>
      </c>
      <c r="I73" t="s">
        <v>199</v>
      </c>
      <c r="J73">
        <v>2.0000000000000001E-4</v>
      </c>
      <c r="K73" t="s">
        <v>193</v>
      </c>
    </row>
    <row r="74" spans="1:11">
      <c r="A74" t="s">
        <v>247</v>
      </c>
      <c r="B74" s="2" t="s">
        <v>292</v>
      </c>
      <c r="C74" s="24">
        <v>52185.414100000002</v>
      </c>
      <c r="D74" t="s">
        <v>485</v>
      </c>
      <c r="E74" s="33">
        <f t="shared" si="2"/>
        <v>35101.953608644384</v>
      </c>
      <c r="F74" s="25">
        <f t="shared" si="0"/>
        <v>35102</v>
      </c>
      <c r="G74" s="25">
        <f t="shared" si="1"/>
        <v>-1.5835594000236597E-2</v>
      </c>
      <c r="H74">
        <v>35102</v>
      </c>
      <c r="I74" t="s">
        <v>200</v>
      </c>
      <c r="J74">
        <v>2.9999999999999997E-4</v>
      </c>
      <c r="K74" t="s">
        <v>183</v>
      </c>
    </row>
    <row r="75" spans="1:11">
      <c r="A75" t="s">
        <v>247</v>
      </c>
      <c r="B75" s="2" t="s">
        <v>288</v>
      </c>
      <c r="C75" s="24">
        <v>52185.58167</v>
      </c>
      <c r="D75" t="s">
        <v>485</v>
      </c>
      <c r="E75" s="33">
        <f t="shared" si="2"/>
        <v>35102.444515361327</v>
      </c>
      <c r="F75" s="25">
        <f t="shared" si="0"/>
        <v>35102.5</v>
      </c>
      <c r="G75" s="25">
        <f t="shared" si="1"/>
        <v>-1.8939567497000098E-2</v>
      </c>
      <c r="H75">
        <v>35102.5</v>
      </c>
      <c r="I75" t="s">
        <v>201</v>
      </c>
      <c r="J75" t="s">
        <v>140</v>
      </c>
      <c r="K75" t="s">
        <v>202</v>
      </c>
    </row>
    <row r="76" spans="1:11">
      <c r="A76" t="s">
        <v>247</v>
      </c>
      <c r="B76" s="2" t="s">
        <v>288</v>
      </c>
      <c r="C76" s="24">
        <v>52185.585500000001</v>
      </c>
      <c r="D76" t="s">
        <v>485</v>
      </c>
      <c r="E76" s="33">
        <f t="shared" si="2"/>
        <v>35102.455735584081</v>
      </c>
      <c r="F76" s="25">
        <f t="shared" si="0"/>
        <v>35102.5</v>
      </c>
      <c r="G76" s="25">
        <f t="shared" si="1"/>
        <v>-1.5109567495528609E-2</v>
      </c>
      <c r="H76">
        <v>35102.5</v>
      </c>
      <c r="I76" t="s">
        <v>203</v>
      </c>
      <c r="J76">
        <v>1E-3</v>
      </c>
      <c r="K76" t="s">
        <v>183</v>
      </c>
    </row>
    <row r="77" spans="1:11">
      <c r="A77" t="s">
        <v>247</v>
      </c>
      <c r="B77" s="2" t="s">
        <v>288</v>
      </c>
      <c r="C77" s="24">
        <v>52193.432699999998</v>
      </c>
      <c r="D77" t="s">
        <v>485</v>
      </c>
      <c r="E77" s="33">
        <f t="shared" si="2"/>
        <v>35125.444595101071</v>
      </c>
      <c r="F77" s="25">
        <f t="shared" si="0"/>
        <v>35125.5</v>
      </c>
      <c r="G77" s="25">
        <f t="shared" si="1"/>
        <v>-1.8912348503363319E-2</v>
      </c>
      <c r="H77">
        <v>35125.5</v>
      </c>
      <c r="I77" t="s">
        <v>201</v>
      </c>
      <c r="J77" t="s">
        <v>140</v>
      </c>
      <c r="K77" t="s">
        <v>183</v>
      </c>
    </row>
    <row r="78" spans="1:11">
      <c r="A78" t="s">
        <v>247</v>
      </c>
      <c r="B78" s="2" t="s">
        <v>288</v>
      </c>
      <c r="C78" s="24">
        <v>52195.483500000002</v>
      </c>
      <c r="D78" t="s">
        <v>485</v>
      </c>
      <c r="E78" s="33">
        <f t="shared" si="2"/>
        <v>35131.452541005034</v>
      </c>
      <c r="F78" s="25">
        <f t="shared" si="0"/>
        <v>35131.5</v>
      </c>
      <c r="G78" s="25">
        <f t="shared" si="1"/>
        <v>-1.6200030499021523E-2</v>
      </c>
      <c r="H78">
        <v>35131.5</v>
      </c>
      <c r="I78" t="s">
        <v>204</v>
      </c>
      <c r="J78" t="s">
        <v>205</v>
      </c>
      <c r="K78" t="s">
        <v>183</v>
      </c>
    </row>
    <row r="79" spans="1:11">
      <c r="A79" t="s">
        <v>247</v>
      </c>
      <c r="B79" s="2" t="s">
        <v>288</v>
      </c>
      <c r="C79" s="24">
        <v>52198.553699999997</v>
      </c>
      <c r="D79" t="s">
        <v>485</v>
      </c>
      <c r="E79" s="33">
        <f t="shared" si="2"/>
        <v>35140.44688248849</v>
      </c>
      <c r="F79" s="25">
        <f t="shared" si="0"/>
        <v>35140.5</v>
      </c>
      <c r="G79" s="25">
        <f t="shared" si="1"/>
        <v>-1.8131553501007147E-2</v>
      </c>
      <c r="H79">
        <v>35140.5</v>
      </c>
      <c r="I79" t="s">
        <v>206</v>
      </c>
      <c r="J79" t="s">
        <v>207</v>
      </c>
      <c r="K79" t="s">
        <v>183</v>
      </c>
    </row>
    <row r="80" spans="1:11">
      <c r="A80" t="s">
        <v>247</v>
      </c>
      <c r="B80" s="2" t="s">
        <v>292</v>
      </c>
      <c r="C80" s="24">
        <v>52219.549099999997</v>
      </c>
      <c r="D80" t="s">
        <v>485</v>
      </c>
      <c r="E80" s="33">
        <f t="shared" si="2"/>
        <v>35201.954210083459</v>
      </c>
      <c r="F80" s="25">
        <f t="shared" si="0"/>
        <v>35202</v>
      </c>
      <c r="G80" s="25">
        <f t="shared" si="1"/>
        <v>-1.5630294001311995E-2</v>
      </c>
      <c r="H80">
        <v>35202</v>
      </c>
      <c r="I80" t="s">
        <v>208</v>
      </c>
      <c r="J80">
        <v>5.0000000000000001E-4</v>
      </c>
      <c r="K80" t="s">
        <v>183</v>
      </c>
    </row>
    <row r="81" spans="1:11">
      <c r="A81" t="s">
        <v>247</v>
      </c>
      <c r="B81" s="2" t="s">
        <v>292</v>
      </c>
      <c r="C81" s="24">
        <v>52225.352200000001</v>
      </c>
      <c r="D81" t="s">
        <v>1236</v>
      </c>
      <c r="E81" s="33">
        <f t="shared" si="2"/>
        <v>35218.954751762431</v>
      </c>
      <c r="F81" s="25">
        <f t="shared" si="0"/>
        <v>35219</v>
      </c>
      <c r="G81" s="25">
        <f t="shared" si="1"/>
        <v>-1.5445393000845797E-2</v>
      </c>
      <c r="H81">
        <v>35219</v>
      </c>
      <c r="I81" t="s">
        <v>209</v>
      </c>
      <c r="J81">
        <v>6.9999999999999999E-4</v>
      </c>
      <c r="K81" t="s">
        <v>195</v>
      </c>
    </row>
    <row r="82" spans="1:11">
      <c r="A82" t="s">
        <v>247</v>
      </c>
      <c r="B82" s="2" t="s">
        <v>288</v>
      </c>
      <c r="C82" s="24">
        <v>52225.523500000003</v>
      </c>
      <c r="D82" t="s">
        <v>1236</v>
      </c>
      <c r="E82" s="33">
        <f t="shared" si="2"/>
        <v>35219.456585745931</v>
      </c>
      <c r="F82" s="25">
        <f t="shared" si="0"/>
        <v>35219.5</v>
      </c>
      <c r="G82" s="25">
        <f t="shared" si="1"/>
        <v>-1.4819366500887554E-2</v>
      </c>
      <c r="H82">
        <v>35219.5</v>
      </c>
      <c r="I82" t="s">
        <v>194</v>
      </c>
      <c r="J82">
        <v>1.2999999999999999E-3</v>
      </c>
      <c r="K82" t="s">
        <v>195</v>
      </c>
    </row>
    <row r="83" spans="1:11">
      <c r="A83" t="s">
        <v>247</v>
      </c>
      <c r="B83" s="2" t="s">
        <v>292</v>
      </c>
      <c r="C83" s="24">
        <v>52230.130700000002</v>
      </c>
      <c r="D83" t="s">
        <v>485</v>
      </c>
      <c r="E83" s="33">
        <f t="shared" si="2"/>
        <v>35232.953664139073</v>
      </c>
      <c r="F83" s="25">
        <f t="shared" si="0"/>
        <v>35233</v>
      </c>
      <c r="G83" s="25">
        <f t="shared" si="1"/>
        <v>-1.5816651000932325E-2</v>
      </c>
      <c r="H83">
        <v>35233</v>
      </c>
      <c r="I83" t="s">
        <v>200</v>
      </c>
      <c r="J83">
        <v>2.9999999999999997E-4</v>
      </c>
      <c r="K83" t="s">
        <v>210</v>
      </c>
    </row>
    <row r="84" spans="1:11">
      <c r="A84" t="s">
        <v>247</v>
      </c>
      <c r="B84" s="2" t="s">
        <v>288</v>
      </c>
      <c r="C84" s="24">
        <v>52232.348400000003</v>
      </c>
      <c r="D84" t="s">
        <v>485</v>
      </c>
      <c r="E84" s="33">
        <f t="shared" si="2"/>
        <v>35239.450553953393</v>
      </c>
      <c r="F84" s="25">
        <f t="shared" si="0"/>
        <v>35239.5</v>
      </c>
      <c r="G84" s="25">
        <f t="shared" si="1"/>
        <v>-1.6878306501894258E-2</v>
      </c>
      <c r="H84">
        <v>35239.5</v>
      </c>
      <c r="I84" t="s">
        <v>211</v>
      </c>
      <c r="J84" t="s">
        <v>212</v>
      </c>
      <c r="K84" t="s">
        <v>213</v>
      </c>
    </row>
    <row r="85" spans="1:11">
      <c r="A85" t="s">
        <v>247</v>
      </c>
      <c r="B85" s="2" t="s">
        <v>292</v>
      </c>
      <c r="C85" s="24">
        <v>52232.519200000002</v>
      </c>
      <c r="D85" t="s">
        <v>485</v>
      </c>
      <c r="E85" s="33">
        <f t="shared" si="2"/>
        <v>35239.950923155848</v>
      </c>
      <c r="F85" s="25">
        <f t="shared" ref="F85:F127" si="3">ROUND(2*E85,0)/2</f>
        <v>35240</v>
      </c>
      <c r="G85" s="25">
        <f t="shared" ref="G85:G127" si="4">+C85-(C$7+F85*C$8)</f>
        <v>-1.675227999658091E-2</v>
      </c>
      <c r="H85">
        <v>35240</v>
      </c>
      <c r="I85" t="s">
        <v>214</v>
      </c>
      <c r="J85" t="s">
        <v>142</v>
      </c>
      <c r="K85" t="s">
        <v>213</v>
      </c>
    </row>
    <row r="86" spans="1:11">
      <c r="A86" t="s">
        <v>247</v>
      </c>
      <c r="B86" s="2" t="s">
        <v>288</v>
      </c>
      <c r="C86" s="24">
        <v>52247.367899999997</v>
      </c>
      <c r="D86" t="s">
        <v>485</v>
      </c>
      <c r="E86" s="33">
        <f t="shared" ref="E86:E127" si="5">+(C86-C$7)/C$8</f>
        <v>35283.451111542781</v>
      </c>
      <c r="F86" s="25">
        <f t="shared" si="3"/>
        <v>35283.5</v>
      </c>
      <c r="G86" s="25">
        <f t="shared" si="4"/>
        <v>-1.6687974501110148E-2</v>
      </c>
      <c r="H86">
        <v>35283.5</v>
      </c>
      <c r="I86" t="s">
        <v>215</v>
      </c>
      <c r="J86" t="s">
        <v>142</v>
      </c>
      <c r="K86" t="s">
        <v>213</v>
      </c>
    </row>
    <row r="87" spans="1:11">
      <c r="A87" t="s">
        <v>247</v>
      </c>
      <c r="B87" s="2" t="s">
        <v>288</v>
      </c>
      <c r="C87" s="24">
        <v>52250.100100000003</v>
      </c>
      <c r="D87" t="s">
        <v>485</v>
      </c>
      <c r="E87" s="33">
        <f t="shared" si="5"/>
        <v>35291.45526104483</v>
      </c>
      <c r="F87" s="25">
        <f t="shared" si="3"/>
        <v>35291.5</v>
      </c>
      <c r="G87" s="25">
        <f t="shared" si="4"/>
        <v>-1.5271550495526753E-2</v>
      </c>
      <c r="H87">
        <v>35291.5</v>
      </c>
      <c r="I87" t="s">
        <v>196</v>
      </c>
      <c r="J87">
        <v>8.0000000000000004E-4</v>
      </c>
      <c r="K87" t="s">
        <v>210</v>
      </c>
    </row>
    <row r="88" spans="1:11">
      <c r="A88" t="s">
        <v>247</v>
      </c>
      <c r="B88" s="2" t="s">
        <v>292</v>
      </c>
      <c r="C88" s="24">
        <v>52250.270400000001</v>
      </c>
      <c r="D88" t="s">
        <v>485</v>
      </c>
      <c r="E88" s="33">
        <f t="shared" si="5"/>
        <v>35291.954165466246</v>
      </c>
      <c r="F88" s="25">
        <f t="shared" si="3"/>
        <v>35292</v>
      </c>
      <c r="G88" s="25">
        <f t="shared" si="4"/>
        <v>-1.5645523999410216E-2</v>
      </c>
      <c r="H88">
        <v>35292</v>
      </c>
      <c r="I88" t="s">
        <v>132</v>
      </c>
      <c r="J88">
        <v>5.0000000000000001E-4</v>
      </c>
      <c r="K88" t="s">
        <v>210</v>
      </c>
    </row>
    <row r="89" spans="1:11">
      <c r="A89" t="s">
        <v>247</v>
      </c>
      <c r="B89" s="2" t="s">
        <v>292</v>
      </c>
      <c r="C89" s="24">
        <v>52252.317999999999</v>
      </c>
      <c r="D89" t="s">
        <v>1236</v>
      </c>
      <c r="E89" s="33">
        <f t="shared" si="5"/>
        <v>35297.952736771549</v>
      </c>
      <c r="F89" s="25">
        <f t="shared" si="3"/>
        <v>35298</v>
      </c>
      <c r="G89" s="25">
        <f t="shared" si="4"/>
        <v>-1.6133206001541112E-2</v>
      </c>
      <c r="H89">
        <v>35298</v>
      </c>
      <c r="I89" t="s">
        <v>216</v>
      </c>
      <c r="J89" t="s">
        <v>217</v>
      </c>
      <c r="K89" t="s">
        <v>195</v>
      </c>
    </row>
    <row r="90" spans="1:11">
      <c r="A90" t="s">
        <v>247</v>
      </c>
      <c r="B90" s="2" t="s">
        <v>292</v>
      </c>
      <c r="C90" s="24">
        <v>52296.693399999996</v>
      </c>
      <c r="D90" t="s">
        <v>485</v>
      </c>
      <c r="E90" s="33">
        <f t="shared" si="5"/>
        <v>35427.953225686157</v>
      </c>
      <c r="F90" s="25">
        <f t="shared" si="3"/>
        <v>35428</v>
      </c>
      <c r="G90" s="25">
        <f t="shared" si="4"/>
        <v>-1.5966316001140513E-2</v>
      </c>
      <c r="H90">
        <v>35428</v>
      </c>
      <c r="I90" t="s">
        <v>218</v>
      </c>
      <c r="J90">
        <v>2.0000000000000001E-4</v>
      </c>
      <c r="K90" t="s">
        <v>219</v>
      </c>
    </row>
    <row r="91" spans="1:11">
      <c r="A91" t="s">
        <v>247</v>
      </c>
      <c r="B91" s="2" t="s">
        <v>292</v>
      </c>
      <c r="C91" s="24">
        <v>52338.339599999999</v>
      </c>
      <c r="D91" t="s">
        <v>1236</v>
      </c>
      <c r="E91" s="33">
        <f t="shared" si="5"/>
        <v>35549.958353784968</v>
      </c>
      <c r="F91" s="25">
        <f t="shared" si="3"/>
        <v>35550</v>
      </c>
      <c r="G91" s="25">
        <f t="shared" si="4"/>
        <v>-1.4215850002074149E-2</v>
      </c>
      <c r="H91">
        <v>35550</v>
      </c>
      <c r="I91" t="s">
        <v>220</v>
      </c>
      <c r="J91">
        <v>1.9E-3</v>
      </c>
      <c r="K91" t="s">
        <v>221</v>
      </c>
    </row>
    <row r="92" spans="1:11">
      <c r="A92" t="s">
        <v>247</v>
      </c>
      <c r="B92" s="2" t="s">
        <v>292</v>
      </c>
      <c r="C92" s="24">
        <v>52592.300499999998</v>
      </c>
      <c r="D92" t="s">
        <v>1236</v>
      </c>
      <c r="E92" s="33">
        <f t="shared" si="5"/>
        <v>36293.952575024559</v>
      </c>
      <c r="F92" s="25">
        <f t="shared" si="3"/>
        <v>36294</v>
      </c>
      <c r="G92" s="25">
        <f t="shared" si="4"/>
        <v>-1.6188418005185667E-2</v>
      </c>
      <c r="H92">
        <v>36294</v>
      </c>
      <c r="I92" t="s">
        <v>204</v>
      </c>
      <c r="J92" t="s">
        <v>217</v>
      </c>
      <c r="K92" t="s">
        <v>222</v>
      </c>
    </row>
    <row r="93" spans="1:11">
      <c r="A93" t="s">
        <v>247</v>
      </c>
      <c r="B93" s="2" t="s">
        <v>288</v>
      </c>
      <c r="C93" s="24">
        <v>52592.472199999997</v>
      </c>
      <c r="D93" t="s">
        <v>1236</v>
      </c>
      <c r="E93" s="33">
        <f t="shared" si="5"/>
        <v>36294.455580832881</v>
      </c>
      <c r="F93" s="25">
        <f t="shared" si="3"/>
        <v>36294.5</v>
      </c>
      <c r="G93" s="25">
        <f t="shared" si="4"/>
        <v>-1.5162391508056317E-2</v>
      </c>
      <c r="H93">
        <v>36294.5</v>
      </c>
      <c r="I93" t="s">
        <v>223</v>
      </c>
      <c r="J93">
        <v>8.0000000000000004E-4</v>
      </c>
      <c r="K93" t="s">
        <v>222</v>
      </c>
    </row>
    <row r="94" spans="1:11">
      <c r="A94" t="s">
        <v>247</v>
      </c>
      <c r="B94" s="2" t="s">
        <v>292</v>
      </c>
      <c r="C94" s="24">
        <v>52593.324999999997</v>
      </c>
      <c r="D94" t="s">
        <v>1236</v>
      </c>
      <c r="E94" s="33">
        <f t="shared" si="5"/>
        <v>36296.953911370663</v>
      </c>
      <c r="F94" s="25">
        <f t="shared" si="3"/>
        <v>36297</v>
      </c>
      <c r="G94" s="25">
        <f t="shared" si="4"/>
        <v>-1.573225900210673E-2</v>
      </c>
      <c r="H94">
        <v>36297</v>
      </c>
      <c r="I94" t="s">
        <v>132</v>
      </c>
      <c r="J94">
        <v>2.0000000000000001E-4</v>
      </c>
      <c r="K94" t="s">
        <v>222</v>
      </c>
    </row>
    <row r="95" spans="1:11">
      <c r="A95" t="s">
        <v>247</v>
      </c>
      <c r="B95" s="2" t="s">
        <v>292</v>
      </c>
      <c r="C95" s="24">
        <v>52608.6852</v>
      </c>
      <c r="D95" t="s">
        <v>485</v>
      </c>
      <c r="E95" s="33">
        <f t="shared" si="5"/>
        <v>36341.952570759124</v>
      </c>
      <c r="F95" s="25">
        <f t="shared" si="3"/>
        <v>36342</v>
      </c>
      <c r="G95" s="25">
        <f t="shared" si="4"/>
        <v>-1.6189873997063842E-2</v>
      </c>
      <c r="H95">
        <v>36342</v>
      </c>
      <c r="I95" t="s">
        <v>204</v>
      </c>
      <c r="J95" t="s">
        <v>217</v>
      </c>
      <c r="K95" t="s">
        <v>224</v>
      </c>
    </row>
    <row r="96" spans="1:11">
      <c r="A96" t="s">
        <v>247</v>
      </c>
      <c r="B96" s="2" t="s">
        <v>288</v>
      </c>
      <c r="C96" s="24">
        <v>52614.659699999997</v>
      </c>
      <c r="D96" t="s">
        <v>485</v>
      </c>
      <c r="E96" s="33">
        <f t="shared" si="5"/>
        <v>36359.45523937777</v>
      </c>
      <c r="F96" s="25">
        <f t="shared" si="3"/>
        <v>36359.5</v>
      </c>
      <c r="G96" s="25">
        <f t="shared" si="4"/>
        <v>-1.5278946506441571E-2</v>
      </c>
      <c r="H96">
        <v>36359.5</v>
      </c>
      <c r="I96" t="s">
        <v>196</v>
      </c>
      <c r="J96">
        <v>6.9999999999999999E-4</v>
      </c>
      <c r="K96" t="s">
        <v>219</v>
      </c>
    </row>
    <row r="97" spans="1:11">
      <c r="A97" t="s">
        <v>247</v>
      </c>
      <c r="B97" s="2" t="s">
        <v>292</v>
      </c>
      <c r="C97" s="24">
        <v>52620.633000000002</v>
      </c>
      <c r="D97" t="s">
        <v>485</v>
      </c>
      <c r="E97" s="33">
        <f t="shared" si="5"/>
        <v>36376.954392521955</v>
      </c>
      <c r="F97" s="25">
        <f t="shared" si="3"/>
        <v>36377</v>
      </c>
      <c r="G97" s="25">
        <f t="shared" si="4"/>
        <v>-1.5568019000056665E-2</v>
      </c>
      <c r="H97">
        <v>36377</v>
      </c>
      <c r="I97" t="s">
        <v>208</v>
      </c>
      <c r="J97">
        <v>4.0000000000000002E-4</v>
      </c>
      <c r="K97" t="s">
        <v>219</v>
      </c>
    </row>
    <row r="98" spans="1:11">
      <c r="A98" t="s">
        <v>247</v>
      </c>
      <c r="B98" s="2" t="s">
        <v>292</v>
      </c>
      <c r="C98" s="24">
        <v>52618.244200000001</v>
      </c>
      <c r="D98" t="s">
        <v>1236</v>
      </c>
      <c r="E98" s="33">
        <f t="shared" si="5"/>
        <v>36369.956254636563</v>
      </c>
      <c r="F98" s="25">
        <f t="shared" si="3"/>
        <v>36370</v>
      </c>
      <c r="G98" s="25">
        <f t="shared" si="4"/>
        <v>-1.4932389996829443E-2</v>
      </c>
      <c r="H98">
        <v>36370</v>
      </c>
      <c r="I98" t="s">
        <v>188</v>
      </c>
      <c r="J98">
        <v>1E-3</v>
      </c>
      <c r="K98" t="s">
        <v>225</v>
      </c>
    </row>
    <row r="99" spans="1:11">
      <c r="A99" t="s">
        <v>247</v>
      </c>
      <c r="B99" s="2" t="s">
        <v>292</v>
      </c>
      <c r="C99" s="24">
        <v>52620.291599999997</v>
      </c>
      <c r="D99" t="s">
        <v>1236</v>
      </c>
      <c r="E99" s="33">
        <f t="shared" si="5"/>
        <v>36375.954240029445</v>
      </c>
      <c r="F99" s="25">
        <f t="shared" si="3"/>
        <v>36376</v>
      </c>
      <c r="G99" s="25">
        <f t="shared" si="4"/>
        <v>-1.5620072001183871E-2</v>
      </c>
      <c r="H99">
        <v>36376</v>
      </c>
      <c r="I99" t="s">
        <v>208</v>
      </c>
      <c r="J99">
        <v>2.9999999999999997E-4</v>
      </c>
      <c r="K99" t="s">
        <v>221</v>
      </c>
    </row>
    <row r="100" spans="1:11">
      <c r="A100" t="s">
        <v>247</v>
      </c>
      <c r="B100" s="2" t="s">
        <v>288</v>
      </c>
      <c r="C100" s="24">
        <v>52684.635999999999</v>
      </c>
      <c r="D100" t="s">
        <v>485</v>
      </c>
      <c r="E100" s="33">
        <f t="shared" si="5"/>
        <v>36564.455154024989</v>
      </c>
      <c r="F100" s="25">
        <f t="shared" si="3"/>
        <v>36564.5</v>
      </c>
      <c r="G100" s="25">
        <f t="shared" si="4"/>
        <v>-1.5308081499824766E-2</v>
      </c>
      <c r="H100">
        <v>36564.5</v>
      </c>
      <c r="I100" t="s">
        <v>196</v>
      </c>
      <c r="J100">
        <v>5.9999999999999995E-4</v>
      </c>
      <c r="K100" t="s">
        <v>219</v>
      </c>
    </row>
    <row r="101" spans="1:11">
      <c r="A101" t="s">
        <v>247</v>
      </c>
      <c r="B101" s="2" t="s">
        <v>292</v>
      </c>
      <c r="C101" s="24">
        <v>52902.586199999998</v>
      </c>
      <c r="D101" t="s">
        <v>485</v>
      </c>
      <c r="E101" s="33">
        <f t="shared" si="5"/>
        <v>37202.953794240915</v>
      </c>
      <c r="F101" s="25">
        <f t="shared" si="3"/>
        <v>37203</v>
      </c>
      <c r="G101" s="25">
        <f t="shared" si="4"/>
        <v>-1.5772241000377107E-2</v>
      </c>
      <c r="H101">
        <v>37203</v>
      </c>
      <c r="I101" t="s">
        <v>200</v>
      </c>
      <c r="J101" t="s">
        <v>217</v>
      </c>
      <c r="K101" t="s">
        <v>226</v>
      </c>
    </row>
    <row r="102" spans="1:11">
      <c r="A102" t="s">
        <v>247</v>
      </c>
      <c r="B102" s="2" t="s">
        <v>288</v>
      </c>
      <c r="C102" s="24">
        <v>52922.552900000002</v>
      </c>
      <c r="D102" t="s">
        <v>485</v>
      </c>
      <c r="E102" s="33">
        <f t="shared" si="5"/>
        <v>37261.44748132908</v>
      </c>
      <c r="F102" s="25">
        <f t="shared" si="3"/>
        <v>37261.5</v>
      </c>
      <c r="G102" s="25">
        <f t="shared" si="4"/>
        <v>-1.7927140499523375E-2</v>
      </c>
      <c r="H102">
        <v>37261.5</v>
      </c>
      <c r="I102" t="s">
        <v>227</v>
      </c>
      <c r="J102" t="s">
        <v>228</v>
      </c>
      <c r="K102" t="s">
        <v>229</v>
      </c>
    </row>
    <row r="103" spans="1:11">
      <c r="A103" t="s">
        <v>247</v>
      </c>
      <c r="B103" s="2" t="s">
        <v>292</v>
      </c>
      <c r="C103" s="24">
        <v>52923.408300000003</v>
      </c>
      <c r="D103" t="s">
        <v>1236</v>
      </c>
      <c r="E103" s="33">
        <f t="shared" si="5"/>
        <v>37263.953428728259</v>
      </c>
      <c r="F103" s="25">
        <f t="shared" si="3"/>
        <v>37264</v>
      </c>
      <c r="G103" s="25">
        <f t="shared" si="4"/>
        <v>-1.5897008001047652E-2</v>
      </c>
      <c r="H103">
        <v>37264</v>
      </c>
      <c r="I103" t="s">
        <v>199</v>
      </c>
      <c r="J103" t="s">
        <v>160</v>
      </c>
      <c r="K103" t="s">
        <v>230</v>
      </c>
    </row>
    <row r="104" spans="1:11">
      <c r="A104" t="s">
        <v>247</v>
      </c>
      <c r="B104" s="2" t="s">
        <v>292</v>
      </c>
      <c r="C104" s="24">
        <v>52939.7935</v>
      </c>
      <c r="D104" t="s">
        <v>485</v>
      </c>
      <c r="E104" s="33">
        <f t="shared" si="5"/>
        <v>37311.954889243847</v>
      </c>
      <c r="F104" s="25">
        <f t="shared" si="3"/>
        <v>37312</v>
      </c>
      <c r="G104" s="25">
        <f t="shared" si="4"/>
        <v>-1.5398463998280931E-2</v>
      </c>
      <c r="H104">
        <v>37312</v>
      </c>
      <c r="I104" t="s">
        <v>231</v>
      </c>
      <c r="J104">
        <v>2.0000000000000001E-4</v>
      </c>
      <c r="K104" t="s">
        <v>232</v>
      </c>
    </row>
    <row r="105" spans="1:11">
      <c r="A105" t="s">
        <v>247</v>
      </c>
      <c r="B105" s="2" t="s">
        <v>292</v>
      </c>
      <c r="C105" s="24">
        <v>52956.518600000003</v>
      </c>
      <c r="D105" t="s">
        <v>1236</v>
      </c>
      <c r="E105" s="33">
        <f t="shared" si="5"/>
        <v>37360.952107908837</v>
      </c>
      <c r="F105" s="25">
        <f t="shared" si="3"/>
        <v>37361</v>
      </c>
      <c r="G105" s="25">
        <f t="shared" si="4"/>
        <v>-1.6347866992873605E-2</v>
      </c>
      <c r="H105">
        <v>37361</v>
      </c>
      <c r="I105" t="s">
        <v>233</v>
      </c>
      <c r="J105" t="s">
        <v>212</v>
      </c>
      <c r="K105" t="s">
        <v>225</v>
      </c>
    </row>
    <row r="106" spans="1:11">
      <c r="A106" t="s">
        <v>247</v>
      </c>
      <c r="B106" s="2" t="s">
        <v>292</v>
      </c>
      <c r="C106" s="24">
        <v>52964.7111</v>
      </c>
      <c r="D106" t="s">
        <v>485</v>
      </c>
      <c r="E106" s="33">
        <f t="shared" si="5"/>
        <v>37384.952545210414</v>
      </c>
      <c r="F106" s="25">
        <f t="shared" si="3"/>
        <v>37385</v>
      </c>
      <c r="G106" s="25">
        <f t="shared" si="4"/>
        <v>-1.619859499623999E-2</v>
      </c>
      <c r="H106">
        <v>37385</v>
      </c>
      <c r="I106" t="s">
        <v>204</v>
      </c>
      <c r="J106" t="s">
        <v>153</v>
      </c>
      <c r="K106" t="s">
        <v>234</v>
      </c>
    </row>
    <row r="107" spans="1:11">
      <c r="A107" t="s">
        <v>247</v>
      </c>
      <c r="B107" s="2" t="s">
        <v>292</v>
      </c>
      <c r="C107" s="24">
        <v>52982.462200000002</v>
      </c>
      <c r="D107" t="s">
        <v>1236</v>
      </c>
      <c r="E107" s="33">
        <f t="shared" si="5"/>
        <v>37436.955494564616</v>
      </c>
      <c r="F107" s="25">
        <f t="shared" si="3"/>
        <v>37437</v>
      </c>
      <c r="G107" s="25">
        <f t="shared" si="4"/>
        <v>-1.5191838996543083E-2</v>
      </c>
      <c r="H107">
        <v>37437</v>
      </c>
      <c r="I107" t="s">
        <v>223</v>
      </c>
      <c r="J107">
        <v>2.9999999999999997E-4</v>
      </c>
      <c r="K107" t="s">
        <v>225</v>
      </c>
    </row>
    <row r="108" spans="1:11">
      <c r="A108" t="s">
        <v>247</v>
      </c>
      <c r="B108" s="2" t="s">
        <v>292</v>
      </c>
      <c r="C108" s="24">
        <v>52983.485399999998</v>
      </c>
      <c r="D108" t="s">
        <v>1236</v>
      </c>
      <c r="E108" s="33">
        <f t="shared" si="5"/>
        <v>37439.953022480011</v>
      </c>
      <c r="F108" s="25">
        <f t="shared" si="3"/>
        <v>37440</v>
      </c>
      <c r="G108" s="25">
        <f t="shared" si="4"/>
        <v>-1.6035680004279129E-2</v>
      </c>
      <c r="H108">
        <v>37440</v>
      </c>
      <c r="I108" t="s">
        <v>218</v>
      </c>
      <c r="J108" t="s">
        <v>235</v>
      </c>
      <c r="K108" t="s">
        <v>225</v>
      </c>
    </row>
    <row r="109" spans="1:11">
      <c r="A109" t="s">
        <v>247</v>
      </c>
      <c r="B109" s="2" t="s">
        <v>292</v>
      </c>
      <c r="C109" s="24">
        <v>53014.889799999997</v>
      </c>
      <c r="D109" t="s">
        <v>485</v>
      </c>
      <c r="E109" s="33">
        <f t="shared" si="5"/>
        <v>37531.954161716392</v>
      </c>
      <c r="F109" s="25">
        <f t="shared" si="3"/>
        <v>37532</v>
      </c>
      <c r="G109" s="25">
        <f t="shared" si="4"/>
        <v>-1.5646804000425618E-2</v>
      </c>
      <c r="H109">
        <v>37532</v>
      </c>
      <c r="I109" t="s">
        <v>132</v>
      </c>
      <c r="J109" t="s">
        <v>217</v>
      </c>
      <c r="K109" t="s">
        <v>232</v>
      </c>
    </row>
    <row r="110" spans="1:11">
      <c r="A110" t="s">
        <v>247</v>
      </c>
      <c r="B110" s="2" t="s">
        <v>292</v>
      </c>
      <c r="C110" s="24">
        <v>53017.620699999999</v>
      </c>
      <c r="D110" t="s">
        <v>485</v>
      </c>
      <c r="E110" s="33">
        <f t="shared" si="5"/>
        <v>37539.954502787732</v>
      </c>
      <c r="F110" s="25">
        <f t="shared" si="3"/>
        <v>37540</v>
      </c>
      <c r="G110" s="25">
        <f t="shared" si="4"/>
        <v>-1.553037999838125E-2</v>
      </c>
      <c r="H110">
        <v>37540</v>
      </c>
      <c r="I110" t="s">
        <v>209</v>
      </c>
      <c r="J110" t="s">
        <v>205</v>
      </c>
      <c r="K110" t="s">
        <v>232</v>
      </c>
    </row>
    <row r="111" spans="1:11">
      <c r="A111" t="s">
        <v>247</v>
      </c>
      <c r="B111" s="2" t="s">
        <v>288</v>
      </c>
      <c r="C111" s="24">
        <v>53017.792300000001</v>
      </c>
      <c r="D111" t="s">
        <v>485</v>
      </c>
      <c r="E111" s="33">
        <f t="shared" si="5"/>
        <v>37540.457215639857</v>
      </c>
      <c r="F111" s="25">
        <f t="shared" si="3"/>
        <v>37540.5</v>
      </c>
      <c r="G111" s="25">
        <f t="shared" si="4"/>
        <v>-1.4604353498725686E-2</v>
      </c>
      <c r="H111">
        <v>37540.5</v>
      </c>
      <c r="I111" t="s">
        <v>236</v>
      </c>
      <c r="J111">
        <v>8.0000000000000004E-4</v>
      </c>
      <c r="K111" t="s">
        <v>232</v>
      </c>
    </row>
    <row r="112" spans="1:11">
      <c r="A112" t="s">
        <v>247</v>
      </c>
      <c r="B112" s="2" t="s">
        <v>288</v>
      </c>
      <c r="C112" s="24">
        <v>53019.158000000003</v>
      </c>
      <c r="D112" t="s">
        <v>485</v>
      </c>
      <c r="E112" s="33">
        <f t="shared" si="5"/>
        <v>37544.45811856605</v>
      </c>
      <c r="F112" s="25">
        <f t="shared" si="3"/>
        <v>37544.5</v>
      </c>
      <c r="G112" s="25">
        <f t="shared" si="4"/>
        <v>-1.4296141496743076E-2</v>
      </c>
      <c r="H112">
        <v>37544.5</v>
      </c>
      <c r="I112" t="s">
        <v>237</v>
      </c>
      <c r="J112">
        <v>1.1000000000000001E-3</v>
      </c>
      <c r="K112" t="s">
        <v>191</v>
      </c>
    </row>
    <row r="113" spans="1:11">
      <c r="A113" t="s">
        <v>247</v>
      </c>
      <c r="B113" s="2" t="s">
        <v>292</v>
      </c>
      <c r="C113" s="24">
        <v>53287.626700000001</v>
      </c>
      <c r="D113" t="s">
        <v>1236</v>
      </c>
      <c r="E113" s="33">
        <f t="shared" si="5"/>
        <v>38330.953840481132</v>
      </c>
      <c r="F113" s="25">
        <f t="shared" si="3"/>
        <v>38331</v>
      </c>
      <c r="G113" s="25">
        <f t="shared" si="4"/>
        <v>-1.5756457003590185E-2</v>
      </c>
      <c r="H113">
        <v>38331</v>
      </c>
      <c r="I113" t="s">
        <v>200</v>
      </c>
      <c r="J113" t="s">
        <v>212</v>
      </c>
      <c r="K113" t="s">
        <v>238</v>
      </c>
    </row>
    <row r="114" spans="1:11">
      <c r="A114" t="s">
        <v>247</v>
      </c>
      <c r="B114" s="2" t="s">
        <v>292</v>
      </c>
      <c r="C114" s="24">
        <v>53292.7474</v>
      </c>
      <c r="D114" t="s">
        <v>485</v>
      </c>
      <c r="E114" s="33">
        <f t="shared" si="5"/>
        <v>38345.955248999933</v>
      </c>
      <c r="F114" s="25">
        <f t="shared" si="3"/>
        <v>38346</v>
      </c>
      <c r="G114" s="25">
        <f t="shared" si="4"/>
        <v>-1.5275662000931334E-2</v>
      </c>
      <c r="H114">
        <v>38346</v>
      </c>
      <c r="I114" t="s">
        <v>196</v>
      </c>
      <c r="J114" t="s">
        <v>154</v>
      </c>
      <c r="K114" t="s">
        <v>232</v>
      </c>
    </row>
    <row r="115" spans="1:11">
      <c r="A115" t="s">
        <v>247</v>
      </c>
      <c r="B115" s="2" t="s">
        <v>292</v>
      </c>
      <c r="C115" s="24">
        <v>53294.7958</v>
      </c>
      <c r="D115" t="s">
        <v>485</v>
      </c>
      <c r="E115" s="33">
        <f t="shared" si="5"/>
        <v>38351.956163954899</v>
      </c>
      <c r="F115" s="25">
        <f t="shared" si="3"/>
        <v>38352</v>
      </c>
      <c r="G115" s="25">
        <f t="shared" si="4"/>
        <v>-1.4963344001444057E-2</v>
      </c>
      <c r="H115">
        <v>38352</v>
      </c>
      <c r="I115" t="s">
        <v>192</v>
      </c>
      <c r="J115" t="s">
        <v>205</v>
      </c>
      <c r="K115" t="s">
        <v>232</v>
      </c>
    </row>
    <row r="116" spans="1:11">
      <c r="A116" t="s">
        <v>247</v>
      </c>
      <c r="B116" s="2" t="s">
        <v>292</v>
      </c>
      <c r="C116" s="24">
        <v>53297.867599999998</v>
      </c>
      <c r="D116" t="s">
        <v>485</v>
      </c>
      <c r="E116" s="33">
        <f t="shared" si="5"/>
        <v>38360.955192737682</v>
      </c>
      <c r="F116" s="25">
        <f t="shared" si="3"/>
        <v>38361</v>
      </c>
      <c r="G116" s="25">
        <f t="shared" si="4"/>
        <v>-1.5294867000193335E-2</v>
      </c>
      <c r="H116">
        <v>38361</v>
      </c>
      <c r="I116" t="s">
        <v>196</v>
      </c>
      <c r="J116" t="s">
        <v>154</v>
      </c>
      <c r="K116" t="s">
        <v>232</v>
      </c>
    </row>
    <row r="117" spans="1:11">
      <c r="A117" t="s">
        <v>247</v>
      </c>
      <c r="B117" s="2" t="s">
        <v>288</v>
      </c>
      <c r="C117" s="24">
        <v>53349.2405</v>
      </c>
      <c r="D117" t="s">
        <v>1236</v>
      </c>
      <c r="E117" s="33">
        <f t="shared" si="5"/>
        <v>38511.455292273953</v>
      </c>
      <c r="F117" s="25">
        <f t="shared" si="3"/>
        <v>38511.5</v>
      </c>
      <c r="G117" s="25">
        <f t="shared" si="4"/>
        <v>-1.5260890504578128E-2</v>
      </c>
      <c r="H117">
        <v>38511.5</v>
      </c>
      <c r="I117" t="s">
        <v>196</v>
      </c>
      <c r="J117" t="s">
        <v>235</v>
      </c>
      <c r="K117" t="s">
        <v>238</v>
      </c>
    </row>
    <row r="118" spans="1:11">
      <c r="A118" t="s">
        <v>247</v>
      </c>
      <c r="B118" s="2" t="s">
        <v>292</v>
      </c>
      <c r="C118" s="24">
        <v>53349.410600000003</v>
      </c>
      <c r="D118" t="s">
        <v>1236</v>
      </c>
      <c r="E118" s="33">
        <f t="shared" si="5"/>
        <v>38511.95361078297</v>
      </c>
      <c r="F118" s="25">
        <f t="shared" si="3"/>
        <v>38512</v>
      </c>
      <c r="G118" s="25">
        <f t="shared" si="4"/>
        <v>-1.5834863996133208E-2</v>
      </c>
      <c r="H118">
        <v>38512</v>
      </c>
      <c r="I118" t="s">
        <v>200</v>
      </c>
      <c r="J118" t="s">
        <v>239</v>
      </c>
      <c r="K118" t="s">
        <v>238</v>
      </c>
    </row>
    <row r="119" spans="1:11">
      <c r="A119" t="s">
        <v>247</v>
      </c>
      <c r="B119" s="2" t="s">
        <v>288</v>
      </c>
      <c r="C119" s="24">
        <v>53349.582900000001</v>
      </c>
      <c r="D119" t="s">
        <v>1236</v>
      </c>
      <c r="E119" s="33">
        <f t="shared" si="5"/>
        <v>38512.458374328533</v>
      </c>
      <c r="F119" s="25">
        <f t="shared" si="3"/>
        <v>38512.5</v>
      </c>
      <c r="G119" s="25">
        <f t="shared" si="4"/>
        <v>-1.4208837499609217E-2</v>
      </c>
      <c r="H119">
        <v>38512.5</v>
      </c>
      <c r="I119" t="s">
        <v>220</v>
      </c>
      <c r="J119">
        <v>5.9999999999999995E-4</v>
      </c>
      <c r="K119" t="s">
        <v>238</v>
      </c>
    </row>
    <row r="120" spans="1:11">
      <c r="A120" t="s">
        <v>247</v>
      </c>
      <c r="B120" s="2" t="s">
        <v>292</v>
      </c>
      <c r="C120" s="24">
        <v>53352.141499999998</v>
      </c>
      <c r="D120" t="s">
        <v>485</v>
      </c>
      <c r="E120" s="33">
        <f t="shared" si="5"/>
        <v>38519.953951854288</v>
      </c>
      <c r="F120" s="25">
        <f t="shared" si="3"/>
        <v>38520</v>
      </c>
      <c r="G120" s="25">
        <f t="shared" si="4"/>
        <v>-1.5718440001364797E-2</v>
      </c>
      <c r="H120">
        <v>38520</v>
      </c>
      <c r="I120" t="s">
        <v>132</v>
      </c>
      <c r="J120" t="s">
        <v>240</v>
      </c>
      <c r="K120" t="s">
        <v>191</v>
      </c>
    </row>
    <row r="121" spans="1:11">
      <c r="A121" t="s">
        <v>247</v>
      </c>
      <c r="B121" s="2" t="s">
        <v>288</v>
      </c>
      <c r="C121" s="24">
        <v>53358.116300000002</v>
      </c>
      <c r="D121" t="s">
        <v>485</v>
      </c>
      <c r="E121" s="33">
        <f t="shared" si="5"/>
        <v>38537.457499341581</v>
      </c>
      <c r="F121" s="25">
        <f t="shared" si="3"/>
        <v>38537.5</v>
      </c>
      <c r="G121" s="25">
        <f t="shared" si="4"/>
        <v>-1.4507512496493291E-2</v>
      </c>
      <c r="H121">
        <v>38537.5</v>
      </c>
      <c r="I121" t="s">
        <v>241</v>
      </c>
      <c r="J121">
        <v>2.9999999999999997E-4</v>
      </c>
      <c r="K121" t="s">
        <v>191</v>
      </c>
    </row>
    <row r="122" spans="1:11">
      <c r="A122" t="s">
        <v>247</v>
      </c>
      <c r="B122" s="2" t="s">
        <v>292</v>
      </c>
      <c r="C122" s="24">
        <v>53724.553899999999</v>
      </c>
      <c r="D122" t="s">
        <v>485</v>
      </c>
      <c r="E122" s="33">
        <f t="shared" si="5"/>
        <v>39610.959195251875</v>
      </c>
      <c r="F122" s="25">
        <f t="shared" si="3"/>
        <v>39611</v>
      </c>
      <c r="G122" s="25">
        <f t="shared" si="4"/>
        <v>-1.3928617001511157E-2</v>
      </c>
      <c r="H122">
        <v>39611</v>
      </c>
      <c r="I122" t="s">
        <v>242</v>
      </c>
      <c r="J122" t="s">
        <v>217</v>
      </c>
      <c r="K122" t="s">
        <v>243</v>
      </c>
    </row>
    <row r="123" spans="1:11">
      <c r="A123" t="s">
        <v>247</v>
      </c>
      <c r="B123" s="2" t="s">
        <v>288</v>
      </c>
      <c r="C123" s="24">
        <v>53748.618600000002</v>
      </c>
      <c r="D123" t="s">
        <v>485</v>
      </c>
      <c r="E123" s="33">
        <f t="shared" si="5"/>
        <v>39681.458227724455</v>
      </c>
      <c r="F123" s="25">
        <f t="shared" si="3"/>
        <v>39681.5</v>
      </c>
      <c r="G123" s="25">
        <f t="shared" si="4"/>
        <v>-1.4258880502893589E-2</v>
      </c>
      <c r="H123">
        <v>39681.5</v>
      </c>
      <c r="I123" t="s">
        <v>237</v>
      </c>
      <c r="J123" t="s">
        <v>142</v>
      </c>
      <c r="K123" t="s">
        <v>243</v>
      </c>
    </row>
    <row r="124" spans="1:11">
      <c r="A124" t="s">
        <v>247</v>
      </c>
      <c r="B124" s="2" t="s">
        <v>288</v>
      </c>
      <c r="C124" s="24">
        <v>53762.614099999999</v>
      </c>
      <c r="D124" t="s">
        <v>485</v>
      </c>
      <c r="E124" s="33">
        <f t="shared" si="5"/>
        <v>39722.458913748786</v>
      </c>
      <c r="F124" s="25">
        <f t="shared" si="3"/>
        <v>39722.5</v>
      </c>
      <c r="G124" s="25">
        <f t="shared" si="4"/>
        <v>-1.4024707503267564E-2</v>
      </c>
      <c r="H124">
        <v>39722.5</v>
      </c>
      <c r="I124" t="s">
        <v>244</v>
      </c>
      <c r="J124" t="s">
        <v>154</v>
      </c>
      <c r="K124" t="s">
        <v>243</v>
      </c>
    </row>
    <row r="125" spans="1:11">
      <c r="A125" t="s">
        <v>247</v>
      </c>
      <c r="B125" s="2" t="s">
        <v>288</v>
      </c>
      <c r="C125" s="24">
        <v>53776.609700000001</v>
      </c>
      <c r="D125" t="s">
        <v>485</v>
      </c>
      <c r="E125" s="33">
        <f t="shared" si="5"/>
        <v>39763.459892729341</v>
      </c>
      <c r="F125" s="25">
        <f t="shared" si="3"/>
        <v>39763.5</v>
      </c>
      <c r="G125" s="25">
        <f t="shared" si="4"/>
        <v>-1.3690534498891793E-2</v>
      </c>
      <c r="H125">
        <v>39763.5</v>
      </c>
      <c r="I125" t="s">
        <v>245</v>
      </c>
      <c r="J125" t="s">
        <v>205</v>
      </c>
      <c r="K125" t="s">
        <v>243</v>
      </c>
    </row>
    <row r="126" spans="1:11">
      <c r="A126" t="s">
        <v>247</v>
      </c>
      <c r="B126" s="2" t="s">
        <v>288</v>
      </c>
      <c r="C126" s="24">
        <v>53788.555200000003</v>
      </c>
      <c r="D126" t="s">
        <v>485</v>
      </c>
      <c r="E126" s="33">
        <f t="shared" si="5"/>
        <v>39798.454976499394</v>
      </c>
      <c r="F126" s="25">
        <f t="shared" si="3"/>
        <v>39798.5</v>
      </c>
      <c r="G126" s="25">
        <f t="shared" si="4"/>
        <v>-1.5368679494713433E-2</v>
      </c>
      <c r="H126">
        <v>39798.5</v>
      </c>
      <c r="I126" t="s">
        <v>231</v>
      </c>
      <c r="J126" t="s">
        <v>246</v>
      </c>
      <c r="K126" t="s">
        <v>243</v>
      </c>
    </row>
    <row r="127" spans="1:11">
      <c r="A127" t="s">
        <v>247</v>
      </c>
      <c r="B127" s="2" t="s">
        <v>292</v>
      </c>
      <c r="C127" s="24">
        <v>53795.554199999999</v>
      </c>
      <c r="D127" t="s">
        <v>485</v>
      </c>
      <c r="E127" s="33">
        <f t="shared" si="5"/>
        <v>39818.958981464151</v>
      </c>
      <c r="F127" s="25">
        <f t="shared" si="3"/>
        <v>39819</v>
      </c>
      <c r="G127" s="25">
        <f t="shared" si="4"/>
        <v>-1.4001593001012225E-2</v>
      </c>
      <c r="H127">
        <v>39819</v>
      </c>
      <c r="I127" t="s">
        <v>244</v>
      </c>
      <c r="J127" t="s">
        <v>235</v>
      </c>
      <c r="K127" t="s">
        <v>243</v>
      </c>
    </row>
    <row r="128" spans="1:11">
      <c r="G128" s="25"/>
    </row>
    <row r="129" spans="7:7">
      <c r="G129" s="25"/>
    </row>
    <row r="130" spans="7:7">
      <c r="G130" s="25"/>
    </row>
    <row r="131" spans="7:7">
      <c r="G131" s="25"/>
    </row>
    <row r="132" spans="7:7">
      <c r="G132" s="25"/>
    </row>
    <row r="133" spans="7:7">
      <c r="G133" s="25"/>
    </row>
    <row r="134" spans="7:7">
      <c r="G134" s="25"/>
    </row>
    <row r="135" spans="7:7">
      <c r="G135" s="25"/>
    </row>
    <row r="136" spans="7:7">
      <c r="G136" s="25"/>
    </row>
    <row r="137" spans="7:7">
      <c r="G137" s="25"/>
    </row>
    <row r="138" spans="7:7">
      <c r="G138" s="25"/>
    </row>
    <row r="139" spans="7:7">
      <c r="G139" s="25"/>
    </row>
    <row r="140" spans="7:7">
      <c r="G140" s="25"/>
    </row>
    <row r="141" spans="7:7">
      <c r="G141" s="25"/>
    </row>
    <row r="142" spans="7:7">
      <c r="G142" s="25"/>
    </row>
    <row r="143" spans="7:7">
      <c r="G143" s="25"/>
    </row>
    <row r="144" spans="7:7">
      <c r="G144" s="25"/>
    </row>
    <row r="145" spans="7:7">
      <c r="G145" s="25"/>
    </row>
    <row r="146" spans="7:7">
      <c r="G146" s="25"/>
    </row>
    <row r="147" spans="7:7">
      <c r="G147" s="25"/>
    </row>
    <row r="148" spans="7:7">
      <c r="G148" s="25"/>
    </row>
    <row r="149" spans="7:7">
      <c r="G149" s="25"/>
    </row>
    <row r="150" spans="7:7">
      <c r="G150" s="25"/>
    </row>
    <row r="151" spans="7:7">
      <c r="G151" s="25"/>
    </row>
    <row r="152" spans="7:7">
      <c r="G152" s="25"/>
    </row>
    <row r="153" spans="7:7">
      <c r="G153" s="25"/>
    </row>
    <row r="154" spans="7:7">
      <c r="G154" s="25"/>
    </row>
    <row r="155" spans="7:7">
      <c r="G155" s="25"/>
    </row>
    <row r="156" spans="7:7">
      <c r="G156" s="25"/>
    </row>
    <row r="157" spans="7:7">
      <c r="G157" s="25"/>
    </row>
    <row r="158" spans="7:7">
      <c r="G158" s="25"/>
    </row>
    <row r="159" spans="7:7">
      <c r="G159" s="25"/>
    </row>
    <row r="160" spans="7:7">
      <c r="G160" s="25"/>
    </row>
    <row r="161" spans="7:7">
      <c r="G161" s="25"/>
    </row>
    <row r="162" spans="7:7">
      <c r="G162" s="25"/>
    </row>
    <row r="163" spans="7:7">
      <c r="G163" s="25"/>
    </row>
    <row r="164" spans="7:7">
      <c r="G164" s="25"/>
    </row>
    <row r="165" spans="7:7">
      <c r="G165" s="25"/>
    </row>
    <row r="166" spans="7:7">
      <c r="G166" s="25"/>
    </row>
    <row r="167" spans="7:7">
      <c r="G167" s="25"/>
    </row>
    <row r="168" spans="7:7">
      <c r="G168" s="25"/>
    </row>
    <row r="169" spans="7:7">
      <c r="G169" s="25"/>
    </row>
    <row r="170" spans="7:7">
      <c r="G170" s="25"/>
    </row>
    <row r="171" spans="7:7">
      <c r="G171" s="25"/>
    </row>
    <row r="172" spans="7:7">
      <c r="G172" s="25"/>
    </row>
    <row r="173" spans="7:7">
      <c r="G173" s="25"/>
    </row>
    <row r="174" spans="7:7">
      <c r="G174" s="25"/>
    </row>
    <row r="175" spans="7:7">
      <c r="G175" s="25"/>
    </row>
    <row r="176" spans="7:7">
      <c r="G176" s="25"/>
    </row>
    <row r="177" spans="7:7">
      <c r="G177" s="25"/>
    </row>
    <row r="178" spans="7:7">
      <c r="G178" s="25"/>
    </row>
    <row r="179" spans="7:7">
      <c r="G179" s="25"/>
    </row>
    <row r="180" spans="7:7">
      <c r="G180" s="25"/>
    </row>
    <row r="181" spans="7:7">
      <c r="G181" s="25"/>
    </row>
    <row r="182" spans="7:7">
      <c r="G182" s="25"/>
    </row>
    <row r="183" spans="7:7">
      <c r="G183" s="25"/>
    </row>
    <row r="184" spans="7:7">
      <c r="G184" s="25"/>
    </row>
    <row r="185" spans="7:7">
      <c r="G185" s="25"/>
    </row>
    <row r="186" spans="7:7">
      <c r="G186" s="25"/>
    </row>
    <row r="187" spans="7:7">
      <c r="G187" s="25"/>
    </row>
    <row r="188" spans="7:7">
      <c r="G188" s="25"/>
    </row>
    <row r="189" spans="7:7">
      <c r="G189" s="25"/>
    </row>
    <row r="190" spans="7:7">
      <c r="G190" s="25"/>
    </row>
    <row r="191" spans="7:7">
      <c r="G191" s="25"/>
    </row>
    <row r="192" spans="7:7">
      <c r="G192" s="25"/>
    </row>
    <row r="193" spans="7:7">
      <c r="G193" s="25"/>
    </row>
    <row r="194" spans="7:7">
      <c r="G194" s="25"/>
    </row>
    <row r="195" spans="7:7">
      <c r="G195" s="25"/>
    </row>
    <row r="196" spans="7:7">
      <c r="G196" s="25"/>
    </row>
    <row r="197" spans="7:7">
      <c r="G197" s="25"/>
    </row>
    <row r="198" spans="7:7">
      <c r="G198" s="25"/>
    </row>
    <row r="199" spans="7:7">
      <c r="G199" s="25"/>
    </row>
    <row r="200" spans="7:7">
      <c r="G200" s="25"/>
    </row>
    <row r="201" spans="7:7">
      <c r="G201" s="25"/>
    </row>
    <row r="202" spans="7:7">
      <c r="G202" s="25"/>
    </row>
    <row r="203" spans="7:7">
      <c r="G203" s="25"/>
    </row>
    <row r="204" spans="7:7">
      <c r="G204" s="25"/>
    </row>
    <row r="205" spans="7:7">
      <c r="G205" s="25"/>
    </row>
    <row r="206" spans="7:7">
      <c r="G206" s="25"/>
    </row>
    <row r="207" spans="7:7">
      <c r="G207" s="25"/>
    </row>
    <row r="208" spans="7:7">
      <c r="G208" s="25"/>
    </row>
    <row r="209" spans="7:7">
      <c r="G209" s="25"/>
    </row>
    <row r="210" spans="7:7">
      <c r="G210" s="25"/>
    </row>
    <row r="211" spans="7:7">
      <c r="G211" s="25"/>
    </row>
    <row r="212" spans="7:7">
      <c r="G212" s="25"/>
    </row>
    <row r="213" spans="7:7">
      <c r="G213" s="25"/>
    </row>
    <row r="214" spans="7:7">
      <c r="G214" s="25"/>
    </row>
    <row r="215" spans="7:7">
      <c r="G215" s="25"/>
    </row>
    <row r="216" spans="7:7">
      <c r="G216" s="25"/>
    </row>
    <row r="217" spans="7:7">
      <c r="G217" s="25"/>
    </row>
    <row r="218" spans="7:7">
      <c r="G218" s="25"/>
    </row>
    <row r="219" spans="7:7">
      <c r="G219" s="25"/>
    </row>
    <row r="220" spans="7:7">
      <c r="G220" s="25"/>
    </row>
    <row r="221" spans="7:7">
      <c r="G221" s="25"/>
    </row>
    <row r="222" spans="7:7">
      <c r="G222" s="25"/>
    </row>
    <row r="223" spans="7:7">
      <c r="G223" s="25"/>
    </row>
    <row r="224" spans="7:7">
      <c r="G224" s="25"/>
    </row>
    <row r="225" spans="7:7">
      <c r="G225" s="25"/>
    </row>
    <row r="226" spans="7:7">
      <c r="G226" s="25"/>
    </row>
    <row r="227" spans="7:7">
      <c r="G227" s="25"/>
    </row>
    <row r="228" spans="7:7">
      <c r="G228" s="25"/>
    </row>
    <row r="229" spans="7:7">
      <c r="G229" s="25"/>
    </row>
    <row r="230" spans="7:7">
      <c r="G230" s="25"/>
    </row>
    <row r="231" spans="7:7">
      <c r="G231" s="25"/>
    </row>
    <row r="232" spans="7:7">
      <c r="G232" s="25"/>
    </row>
    <row r="233" spans="7:7">
      <c r="G233" s="25"/>
    </row>
    <row r="234" spans="7:7">
      <c r="G234" s="25"/>
    </row>
    <row r="235" spans="7:7">
      <c r="G235" s="25"/>
    </row>
    <row r="236" spans="7:7">
      <c r="G236" s="25"/>
    </row>
    <row r="237" spans="7:7">
      <c r="G237" s="25"/>
    </row>
    <row r="238" spans="7:7">
      <c r="G238" s="25"/>
    </row>
    <row r="239" spans="7:7">
      <c r="G239" s="25"/>
    </row>
    <row r="240" spans="7:7">
      <c r="G240" s="25"/>
    </row>
    <row r="241" spans="7:7">
      <c r="G241" s="25"/>
    </row>
    <row r="242" spans="7:7">
      <c r="G242" s="25"/>
    </row>
    <row r="243" spans="7:7">
      <c r="G243" s="25"/>
    </row>
    <row r="244" spans="7:7">
      <c r="G244" s="25"/>
    </row>
    <row r="245" spans="7:7">
      <c r="G245" s="25"/>
    </row>
    <row r="246" spans="7:7">
      <c r="G246" s="25"/>
    </row>
    <row r="247" spans="7:7">
      <c r="G247" s="25"/>
    </row>
    <row r="248" spans="7:7">
      <c r="G248" s="25"/>
    </row>
    <row r="249" spans="7:7">
      <c r="G249" s="25"/>
    </row>
    <row r="250" spans="7:7">
      <c r="G250" s="25"/>
    </row>
    <row r="251" spans="7:7">
      <c r="G251" s="25"/>
    </row>
    <row r="252" spans="7:7">
      <c r="G252" s="25"/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B039F-E0CA-470E-997B-9FA77FA90E1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F647"/>
  <sheetViews>
    <sheetView workbookViewId="0">
      <pane xSplit="13" ySplit="22" topLeftCell="N633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95" customHeight="1"/>
  <cols>
    <col min="1" max="1" width="17.85546875" style="43" customWidth="1"/>
    <col min="2" max="2" width="5.140625" style="43" customWidth="1"/>
    <col min="3" max="3" width="13.28515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43" t="s">
        <v>285</v>
      </c>
      <c r="C2" s="131" t="s">
        <v>286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A3" s="166" t="s">
        <v>36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144">
        <v>0.34134848000000001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D7" s="166" t="s">
        <v>36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D8" s="166" t="s">
        <v>36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INTERCEPT(INDIRECT(D9):G883,INDIRECT(C9):$F883)</f>
        <v>4.3133114396113517E-2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SLOPE(INDIRECT(D9):G883,INDIRECT(C9):$F883)</f>
        <v>-1.5729338651028462E-6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SUM(U21:U852)</f>
        <v>2.1304093122146449E-2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(C7+C11)+(C8+C12)*INT(MAX(F21:F3435))</f>
        <v>60343.277936618499</v>
      </c>
      <c r="D15" s="173">
        <f>+C7+INT(MAX(F21:F1490))*C8+D11+D12*INT(MAX(F21:F3925))+D13*INT(MAX(F21:F3952)^2)</f>
        <v>60343.290960817336</v>
      </c>
      <c r="E15" s="174" t="s">
        <v>453</v>
      </c>
      <c r="F15" s="175">
        <v>1</v>
      </c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0.34134690706613491</v>
      </c>
      <c r="D16" s="173">
        <f>+C8+D12+2*D13*MAX(F21:F120)</f>
        <v>0.34134746850189063</v>
      </c>
      <c r="E16" s="174" t="s">
        <v>454</v>
      </c>
      <c r="F16" s="178">
        <f ca="1">NOW()+15018.5+$C$5/24</f>
        <v>60683.82546782407</v>
      </c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COUNT(C21:C4641)</f>
        <v>627</v>
      </c>
      <c r="E17" s="174" t="s">
        <v>455</v>
      </c>
      <c r="F17" s="178">
        <f ca="1">ROUND(2*(F16-$C$7)/$C$8,0)/2+F15</f>
        <v>59970.5</v>
      </c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60343.277936618499</v>
      </c>
      <c r="D18" s="182">
        <f ca="1">C16</f>
        <v>0.34134690706613491</v>
      </c>
      <c r="E18" s="174" t="s">
        <v>456</v>
      </c>
      <c r="F18" s="166">
        <f ca="1">ROUND(2*(F16-$C$15)/$C$16,0)/2+F15</f>
        <v>998.5</v>
      </c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60343.290960817336</v>
      </c>
      <c r="D19" s="188">
        <f>+D16</f>
        <v>0.34134746850189063</v>
      </c>
      <c r="E19" s="174" t="s">
        <v>457</v>
      </c>
      <c r="F19" s="189">
        <f ca="1">+$C$15+$C$16*F18-15018.5-$C$5/24</f>
        <v>45666.008656657374</v>
      </c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1472</v>
      </c>
      <c r="M20" s="192" t="s">
        <v>504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505</v>
      </c>
      <c r="T20" s="193" t="s">
        <v>507</v>
      </c>
      <c r="U20" s="193" t="s">
        <v>506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>+(C21-C$7)/C$8</f>
        <v>-28024.463445684585</v>
      </c>
      <c r="F21" s="132">
        <f>ROUND(2*E21,0)/2</f>
        <v>-28024.5</v>
      </c>
      <c r="G21" s="132">
        <f>+C21-(C$7+F21*C$8)</f>
        <v>1.2477760003093863E-2</v>
      </c>
      <c r="H21" s="132">
        <f>G21</f>
        <v>1.2477760003093863E-2</v>
      </c>
      <c r="J21" s="178"/>
      <c r="O21" s="132">
        <f ca="1">+C$11+C$12*F21</f>
        <v>8.7213799498688238E-2</v>
      </c>
      <c r="P21" s="199">
        <f>+D$11+D$12*F21+D$13*F21^2</f>
        <v>5.3355355567899387E-2</v>
      </c>
      <c r="Q21" s="200">
        <f>+C21-15018.5</f>
        <v>15628.717000000001</v>
      </c>
      <c r="S21" s="132">
        <f>+(P21-G21)^2</f>
        <v>1.6709778191598083E-3</v>
      </c>
      <c r="T21" s="130">
        <v>0.1</v>
      </c>
      <c r="U21" s="43">
        <f>+T21*S21</f>
        <v>1.6709778191598083E-4</v>
      </c>
      <c r="V21" s="132">
        <f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>+(C22-C$7)/C$8</f>
        <v>-28024.401924977068</v>
      </c>
      <c r="F22" s="132">
        <f>ROUND(2*E22,0)/2</f>
        <v>-28024.5</v>
      </c>
      <c r="G22" s="132">
        <f>+C22-(C$7+F22*C$8)</f>
        <v>3.3477760003734147E-2</v>
      </c>
      <c r="I22" s="202">
        <f>G22</f>
        <v>3.3477760003734147E-2</v>
      </c>
      <c r="P22" s="199">
        <f>+D$11+D$12*F22+D$13*F22^2</f>
        <v>5.3355355567899387E-2</v>
      </c>
      <c r="Q22" s="200">
        <f>+C22-15018.5</f>
        <v>15628.738000000001</v>
      </c>
      <c r="S22" s="132">
        <f>+(P22-G22)^2</f>
        <v>3.9511880541252164E-4</v>
      </c>
      <c r="T22" s="130">
        <v>0.1</v>
      </c>
      <c r="U22" s="43">
        <f>+T22*S22</f>
        <v>3.9511880541252165E-5</v>
      </c>
      <c r="V22" s="132">
        <f>+G22-P22</f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>+(C23-C$7)/C$8</f>
        <v>-28023.895111529415</v>
      </c>
      <c r="F23" s="132">
        <f>ROUND(2*E23,0)/2</f>
        <v>-28024</v>
      </c>
      <c r="G23" s="132">
        <f>+C23-(C$7+F23*C$8)</f>
        <v>3.580352000426501E-2</v>
      </c>
      <c r="I23" s="202">
        <f>G23</f>
        <v>3.580352000426501E-2</v>
      </c>
      <c r="P23" s="199">
        <f>+D$11+D$12*F23+D$13*F23^2</f>
        <v>5.3354558013250925E-2</v>
      </c>
      <c r="Q23" s="200">
        <f>+C23-15018.5</f>
        <v>15628.911</v>
      </c>
      <c r="S23" s="132">
        <f>+(P23-G23)^2</f>
        <v>3.0803893519286825E-4</v>
      </c>
      <c r="T23" s="130">
        <v>0.1</v>
      </c>
      <c r="U23" s="43">
        <f>+T23*S23</f>
        <v>3.0803893519286829E-5</v>
      </c>
      <c r="V23" s="132">
        <f>+G23-P23</f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>+(C24-C$7)/C$8</f>
        <v>-17062.006545334541</v>
      </c>
      <c r="F24" s="132">
        <f>ROUND(2*E24,0)/2</f>
        <v>-17062</v>
      </c>
      <c r="G24" s="132">
        <f>+C24-(C$7+F24*C$8)</f>
        <v>-2.2342399970511906E-3</v>
      </c>
      <c r="I24" s="202">
        <f>G24</f>
        <v>-2.2342399970511906E-3</v>
      </c>
      <c r="P24" s="199">
        <f>+D$11+D$12*F24+D$13*F24^2</f>
        <v>3.6644002596916303E-2</v>
      </c>
      <c r="Q24" s="200">
        <f>+C24-15018.5</f>
        <v>19370.735000000001</v>
      </c>
      <c r="S24" s="132">
        <f>+(P24-G24)^2</f>
        <v>1.5115177471953882E-3</v>
      </c>
      <c r="T24" s="130">
        <v>0.1</v>
      </c>
      <c r="U24" s="43">
        <f>+T24*S24</f>
        <v>1.5115177471953882E-4</v>
      </c>
      <c r="V24" s="132">
        <f>+G24-P24</f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>+(C25-C$7)/C$8</f>
        <v>-14999.48088241083</v>
      </c>
      <c r="F25" s="132">
        <f>ROUND(2*E25,0)/2</f>
        <v>-14999.5</v>
      </c>
      <c r="G25" s="132">
        <f>+C25-(C$7+F25*C$8)</f>
        <v>6.5257600072072819E-3</v>
      </c>
      <c r="I25" s="202">
        <f>G25</f>
        <v>6.5257600072072819E-3</v>
      </c>
      <c r="P25" s="199">
        <f>+D$11+D$12*F25+D$13*F25^2</f>
        <v>3.3673163007936296E-2</v>
      </c>
      <c r="Q25" s="200">
        <f>+C25-15018.5</f>
        <v>20074.775000000001</v>
      </c>
      <c r="S25" s="132">
        <f>+(P25-G25)^2</f>
        <v>7.3698148968399067E-4</v>
      </c>
      <c r="T25" s="130">
        <v>0.1</v>
      </c>
      <c r="U25" s="43">
        <f>+T25*S25</f>
        <v>7.369814896839907E-5</v>
      </c>
      <c r="V25" s="132">
        <f>+G25-P25</f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>+(C26-C$7)/C$8</f>
        <v>-14998.953562060669</v>
      </c>
      <c r="F26" s="132">
        <f>ROUND(2*E26,0)/2</f>
        <v>-14999</v>
      </c>
      <c r="G26" s="132">
        <f>+C26-(C$7+F26*C$8)</f>
        <v>1.5851520001888275E-2</v>
      </c>
      <c r="I26" s="202">
        <f>G26</f>
        <v>1.5851520001888275E-2</v>
      </c>
      <c r="P26" s="199">
        <f>+D$11+D$12*F26+D$13*F26^2</f>
        <v>3.3672449456975694E-2</v>
      </c>
      <c r="Q26" s="200">
        <f>+C26-15018.5</f>
        <v>20074.955000000002</v>
      </c>
      <c r="S26" s="132">
        <f>+(P26-G26)^2</f>
        <v>3.1758552664320236E-4</v>
      </c>
      <c r="T26" s="130">
        <v>0.1</v>
      </c>
      <c r="U26" s="43">
        <f>+T26*S26</f>
        <v>3.1758552664320236E-5</v>
      </c>
      <c r="V26" s="132">
        <f>+G26-P26</f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>+(C27-C$7)/C$8</f>
        <v>-14014.962070433116</v>
      </c>
      <c r="F27" s="132">
        <f>ROUND(2*E27,0)/2</f>
        <v>-14015</v>
      </c>
      <c r="G27" s="132">
        <f>+C27-(C$7+F27*C$8)</f>
        <v>1.2947200004418846E-2</v>
      </c>
      <c r="I27" s="202">
        <f>G27</f>
        <v>1.2947200004418846E-2</v>
      </c>
      <c r="P27" s="199">
        <f>+D$11+D$12*F27+D$13*F27^2</f>
        <v>3.2274429028681564E-2</v>
      </c>
      <c r="Q27" s="200">
        <f>+C27-15018.5</f>
        <v>20410.839</v>
      </c>
      <c r="S27" s="132">
        <f>+(P27-G27)^2</f>
        <v>3.7354178175630321E-4</v>
      </c>
      <c r="T27" s="130">
        <v>0.1</v>
      </c>
      <c r="U27" s="43">
        <f>+T27*S27</f>
        <v>3.7354178175630325E-5</v>
      </c>
      <c r="V27" s="132">
        <f>+G27-P27</f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>+(C28-C$7)/C$8</f>
        <v>-13877.032644176399</v>
      </c>
      <c r="F28" s="132">
        <f>ROUND(2*E28,0)/2</f>
        <v>-13877</v>
      </c>
      <c r="G28" s="132">
        <f>+C28-(C$7+F28*C$8)</f>
        <v>-1.1143039992020931E-2</v>
      </c>
      <c r="I28" s="202">
        <f>G28</f>
        <v>-1.1143039992020931E-2</v>
      </c>
      <c r="P28" s="199">
        <f>+D$11+D$12*F28+D$13*F28^2</f>
        <v>3.2079363790432608E-2</v>
      </c>
      <c r="Q28" s="200">
        <f>+C28-15018.5</f>
        <v>20457.921000000002</v>
      </c>
      <c r="S28" s="132">
        <f>+(P28-G28)^2</f>
        <v>1.868176188733454E-3</v>
      </c>
      <c r="T28" s="130">
        <v>0.1</v>
      </c>
      <c r="U28" s="43">
        <f>+T28*S28</f>
        <v>1.868176188733454E-4</v>
      </c>
      <c r="V28" s="132">
        <f>+G28-P28</f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>+(C29-C$7)/C$8</f>
        <v>-12834.283017753576</v>
      </c>
      <c r="F29" s="132">
        <f>ROUND(2*E29,0)/2</f>
        <v>-12834.5</v>
      </c>
      <c r="I29" s="202"/>
      <c r="P29" s="199">
        <f>+D$11+D$12*F29+D$13*F29^2</f>
        <v>3.0613710246974336E-2</v>
      </c>
      <c r="Q29" s="200">
        <f>+C29-15018.5</f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>+(C30-C$7)/C$8</f>
        <v>-10903.569865024721</v>
      </c>
      <c r="F30" s="132">
        <f>ROUND(2*E30,0)/2</f>
        <v>-10903.5</v>
      </c>
      <c r="G30" s="132">
        <f>+C30-(C$7+F30*C$8)</f>
        <v>-2.3848319993703626E-2</v>
      </c>
      <c r="I30" s="202">
        <f>G30</f>
        <v>-2.3848319993703626E-2</v>
      </c>
      <c r="P30" s="199">
        <f>+D$11+D$12*F30+D$13*F30^2</f>
        <v>2.7935943632916245E-2</v>
      </c>
      <c r="Q30" s="200">
        <f>+C30-15018.5</f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>+(C31-C$7)/C$8</f>
        <v>-10757.226749625474</v>
      </c>
      <c r="F31" s="132">
        <f>ROUND(2*E31,0)/2</f>
        <v>-10757</v>
      </c>
      <c r="I31" s="202"/>
      <c r="P31" s="199">
        <f>+D$11+D$12*F31+D$13*F31^2</f>
        <v>2.7734751276916735E-2</v>
      </c>
      <c r="Q31" s="200">
        <f>+C31-15018.5</f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>+(C32-C$7)/C$8</f>
        <v>-10596.481929551857</v>
      </c>
      <c r="F32" s="132">
        <f>ROUND(2*E32,0)/2</f>
        <v>-10596.5</v>
      </c>
      <c r="G32" s="132">
        <f>+C32-(C$7+F32*C$8)</f>
        <v>6.1683200037805364E-3</v>
      </c>
      <c r="I32" s="202">
        <f>G32</f>
        <v>6.1683200037805364E-3</v>
      </c>
      <c r="P32" s="199">
        <f>+D$11+D$12*F32+D$13*F32^2</f>
        <v>2.7514650133115177E-2</v>
      </c>
      <c r="Q32" s="200">
        <f>+C32-15018.5</f>
        <v>21577.732000000004</v>
      </c>
      <c r="R32" s="132">
        <f>+C31-(C$7+F31*C$8)</f>
        <v>-7.7400639995175879E-2</v>
      </c>
      <c r="S32" s="132">
        <f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>+(C33-C$7)/C$8</f>
        <v>-10590.476336675054</v>
      </c>
      <c r="F33" s="132">
        <f>ROUND(2*E33,0)/2</f>
        <v>-10590.5</v>
      </c>
      <c r="G33" s="132">
        <f>+C33-(C$7+F33*C$8)</f>
        <v>8.0774400048539974E-3</v>
      </c>
      <c r="I33" s="202">
        <f>G33</f>
        <v>8.0774400048539974E-3</v>
      </c>
      <c r="P33" s="199">
        <f>+D$11+D$12*F33+D$13*F33^2</f>
        <v>2.7506428495943057E-2</v>
      </c>
      <c r="Q33" s="200">
        <f>+C33-15018.5</f>
        <v>21579.781999999999</v>
      </c>
      <c r="S33" s="132">
        <f>+(P33-G33)^2</f>
        <v>3.7748559378687112E-4</v>
      </c>
      <c r="T33" s="130">
        <v>0.1</v>
      </c>
      <c r="U33" s="43">
        <f>+T33*S33</f>
        <v>3.7748559378687114E-5</v>
      </c>
      <c r="V33" s="132">
        <f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>+(C34-C$7)/C$8</f>
        <v>-10587.549708731658</v>
      </c>
      <c r="F34" s="132">
        <f>ROUND(2*E34,0)/2</f>
        <v>-10587.5</v>
      </c>
      <c r="G34" s="132">
        <f>+C34-(C$7+F34*C$8)</f>
        <v>-1.696799999626819E-2</v>
      </c>
      <c r="I34" s="202">
        <f>G34</f>
        <v>-1.696799999626819E-2</v>
      </c>
      <c r="P34" s="199">
        <f>+D$11+D$12*F34+D$13*F34^2</f>
        <v>2.750231785149132E-2</v>
      </c>
      <c r="Q34" s="200">
        <f>+C34-15018.5</f>
        <v>21580.781000000003</v>
      </c>
      <c r="S34" s="132">
        <f>+(P34-G34)^2</f>
        <v>1.977609169480758E-3</v>
      </c>
      <c r="T34" s="130">
        <v>0.1</v>
      </c>
      <c r="U34" s="43">
        <f>+T34*S34</f>
        <v>1.977609169480758E-4</v>
      </c>
      <c r="V34" s="132">
        <f>+G34-P34</f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>+(C35-C$7)/C$8</f>
        <v>-10570.033884433864</v>
      </c>
      <c r="F35" s="132">
        <f>ROUND(2*E35,0)/2</f>
        <v>-10570</v>
      </c>
      <c r="G35" s="132">
        <f>+C35-(C$7+F35*C$8)</f>
        <v>-1.1566399996809196E-2</v>
      </c>
      <c r="I35" s="202">
        <f>G35</f>
        <v>-1.1566399996809196E-2</v>
      </c>
      <c r="P35" s="199">
        <f>+D$11+D$12*F35+D$13*F35^2</f>
        <v>2.7478341405918746E-2</v>
      </c>
      <c r="Q35" s="200">
        <f>+C35-15018.5</f>
        <v>21586.760000000002</v>
      </c>
      <c r="S35" s="132">
        <f>+(P35-G35)^2</f>
        <v>1.5244918312058975E-3</v>
      </c>
      <c r="T35" s="130">
        <v>0.1</v>
      </c>
      <c r="U35" s="43">
        <f>+T35*S35</f>
        <v>1.5244918312058977E-4</v>
      </c>
      <c r="V35" s="132">
        <f>+G35-P35</f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>+(C36-C$7)/C$8</f>
        <v>-10567.075031357985</v>
      </c>
      <c r="F36" s="132">
        <f>ROUND(2*E36,0)/2</f>
        <v>-10567</v>
      </c>
      <c r="G36" s="132">
        <f>+C36-(C$7+F36*C$8)</f>
        <v>-2.5611839999328367E-2</v>
      </c>
      <c r="I36" s="202">
        <f>G36</f>
        <v>-2.5611839999328367E-2</v>
      </c>
      <c r="P36" s="199">
        <f>+D$11+D$12*F36+D$13*F36^2</f>
        <v>2.7474231554745602E-2</v>
      </c>
      <c r="Q36" s="200">
        <f>+C36-15018.5</f>
        <v>21587.769999999997</v>
      </c>
      <c r="S36" s="132">
        <f>+(P36-G36)^2</f>
        <v>2.8181309930442613E-3</v>
      </c>
      <c r="T36" s="130">
        <v>0.1</v>
      </c>
      <c r="U36" s="43">
        <f>+T36*S36</f>
        <v>2.8181309930442613E-4</v>
      </c>
      <c r="V36" s="132">
        <f>+G36-P36</f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>+(C37-C$7)/C$8</f>
        <v>-10560.978622198623</v>
      </c>
      <c r="F37" s="132">
        <f>ROUND(2*E37,0)/2</f>
        <v>-10561</v>
      </c>
      <c r="G37" s="132">
        <f>+C37-(C$7+F37*C$8)</f>
        <v>7.297280004422646E-3</v>
      </c>
      <c r="I37" s="202">
        <f>G37</f>
        <v>7.297280004422646E-3</v>
      </c>
      <c r="P37" s="199">
        <f>+D$11+D$12*F37+D$13*F37^2</f>
        <v>2.7466012200667956E-2</v>
      </c>
      <c r="Q37" s="200">
        <f>+C37-15018.5</f>
        <v>21589.851000000002</v>
      </c>
      <c r="S37" s="132">
        <f>+(P37-G37)^2</f>
        <v>4.0677775840386216E-4</v>
      </c>
      <c r="T37" s="130">
        <v>0.1</v>
      </c>
      <c r="U37" s="43">
        <f>+T37*S37</f>
        <v>4.0677775840386216E-5</v>
      </c>
      <c r="V37" s="132">
        <f>+G37-P37</f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>+(C38-C$7)/C$8</f>
        <v>-10558.084219387756</v>
      </c>
      <c r="F38" s="132">
        <f>ROUND(2*E38,0)/2</f>
        <v>-10558</v>
      </c>
      <c r="G38" s="132">
        <f>+C38-(C$7+F38*C$8)</f>
        <v>-2.8748159995302558E-2</v>
      </c>
      <c r="I38" s="202">
        <f>G38</f>
        <v>-2.8748159995302558E-2</v>
      </c>
      <c r="P38" s="199">
        <f>+D$11+D$12*F38+D$13*F38^2</f>
        <v>2.7461902697763451E-2</v>
      </c>
      <c r="Q38" s="200">
        <f>+C38-15018.5</f>
        <v>21590.839</v>
      </c>
      <c r="S38" s="132">
        <f>+(P38-G38)^2</f>
        <v>3.1595711479584115E-3</v>
      </c>
      <c r="T38" s="130">
        <v>0.1</v>
      </c>
      <c r="U38" s="43">
        <f>+T38*S38</f>
        <v>3.1595711479584119E-4</v>
      </c>
      <c r="V38" s="132">
        <f>+G38-P38</f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>+(C39-C$7)/C$8</f>
        <v>-10505.533816936859</v>
      </c>
      <c r="F39" s="132">
        <f>ROUND(2*E39,0)/2</f>
        <v>-10505.5</v>
      </c>
      <c r="G39" s="132">
        <f>+C39-(C$7+F39*C$8)</f>
        <v>-1.1543359993083868E-2</v>
      </c>
      <c r="I39" s="202">
        <f>G39</f>
        <v>-1.1543359993083868E-2</v>
      </c>
      <c r="J39" s="178"/>
      <c r="P39" s="199">
        <f>+D$11+D$12*F39+D$13*F39^2</f>
        <v>2.7390005188930543E-2</v>
      </c>
      <c r="Q39" s="200">
        <f>+C39-15018.5</f>
        <v>21608.777000000002</v>
      </c>
      <c r="S39" s="132">
        <f>+(P39-G39)^2</f>
        <v>1.5158069243960924E-3</v>
      </c>
      <c r="T39" s="130">
        <v>0.1</v>
      </c>
      <c r="U39" s="43">
        <f>+T39*S39</f>
        <v>1.5158069243960924E-4</v>
      </c>
      <c r="V39" s="132">
        <f>+G39-P39</f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>+(C40-C$7)/C$8</f>
        <v>-10499.648335917585</v>
      </c>
      <c r="F40" s="132">
        <f>ROUND(2*E40,0)/2</f>
        <v>-10499.5</v>
      </c>
      <c r="I40" s="202"/>
      <c r="J40" s="178"/>
      <c r="P40" s="199">
        <f>+D$11+D$12*F40+D$13*F40^2</f>
        <v>2.7381790594524426E-2</v>
      </c>
      <c r="Q40" s="200">
        <f>+C40-15018.5</f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>+(C41-C$7)/C$8</f>
        <v>-10449.019723187277</v>
      </c>
      <c r="F41" s="132">
        <f>ROUND(2*E41,0)/2</f>
        <v>-10449</v>
      </c>
      <c r="G41" s="132">
        <f>+C41-(C$7+F41*C$8)</f>
        <v>-6.732479996571783E-3</v>
      </c>
      <c r="H41" s="132">
        <f>G41</f>
        <v>-6.732479996571783E-3</v>
      </c>
      <c r="J41" s="178"/>
      <c r="P41" s="199">
        <f>+D$11+D$12*F41+D$13*F41^2</f>
        <v>2.7312669493412208E-2</v>
      </c>
      <c r="Q41" s="200">
        <f>+C41-15018.5</f>
        <v>21628.067999999999</v>
      </c>
      <c r="S41" s="132">
        <f>+(P41-G41)^2</f>
        <v>1.1590722037953575E-3</v>
      </c>
      <c r="T41" s="130">
        <v>0.1</v>
      </c>
      <c r="U41" s="43">
        <f>+T41*S41</f>
        <v>1.1590722037953575E-4</v>
      </c>
      <c r="V41" s="132">
        <f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>+(C42-C$7)/C$8</f>
        <v>-9690.0153180702564</v>
      </c>
      <c r="F42" s="132">
        <f>ROUND(2*E42,0)/2</f>
        <v>-9690</v>
      </c>
      <c r="G42" s="132">
        <f>+C42-(C$7+F42*C$8)</f>
        <v>-5.2288000006228685E-3</v>
      </c>
      <c r="H42" s="132">
        <f>G42</f>
        <v>-5.2288000006228685E-3</v>
      </c>
      <c r="J42" s="178"/>
      <c r="P42" s="199">
        <f>+D$11+D$12*F42+D$13*F42^2</f>
        <v>2.6277762465723012E-2</v>
      </c>
      <c r="Q42" s="200">
        <f>+C42-15018.5</f>
        <v>21887.152999999998</v>
      </c>
      <c r="S42" s="132">
        <f>+(P42-G42)^2</f>
        <v>9.9266347844575499E-4</v>
      </c>
      <c r="T42" s="130">
        <v>0.1</v>
      </c>
      <c r="U42" s="43">
        <f>+T42*S42</f>
        <v>9.9266347844575499E-5</v>
      </c>
      <c r="V42" s="132">
        <f>+G42-P42</f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>+(C43-C$7)/C$8</f>
        <v>-9675.5169379983708</v>
      </c>
      <c r="F43" s="132">
        <f>ROUND(2*E43,0)/2</f>
        <v>-9675.5</v>
      </c>
      <c r="G43" s="132">
        <f>+C43-(C$7+F43*C$8)</f>
        <v>-5.7817599954432808E-3</v>
      </c>
      <c r="H43" s="132">
        <f>G43</f>
        <v>-5.7817599954432808E-3</v>
      </c>
      <c r="P43" s="199">
        <f>+D$11+D$12*F43+D$13*F43^2</f>
        <v>2.6258063849676948E-2</v>
      </c>
      <c r="Q43" s="200">
        <f>+C43-15018.5</f>
        <v>21892.101999999999</v>
      </c>
      <c r="S43" s="132">
        <f>+(P43-G43)^2</f>
        <v>1.0265503120263351E-3</v>
      </c>
      <c r="T43" s="130">
        <v>0.1</v>
      </c>
      <c r="U43" s="43">
        <f>+T43*S43</f>
        <v>1.0265503120263352E-4</v>
      </c>
      <c r="V43" s="132">
        <f>+G43-P43</f>
        <v>-3.2039823845120233E-2</v>
      </c>
      <c r="Y43" s="132"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>+(C44-C$7)/C$8</f>
        <v>-9570.0118541614574</v>
      </c>
      <c r="F44" s="132">
        <f>ROUND(2*E44,0)/2</f>
        <v>-9570</v>
      </c>
      <c r="G44" s="132">
        <f>+C44-(C$7+F44*C$8)</f>
        <v>-4.0463999976054765E-3</v>
      </c>
      <c r="H44" s="132">
        <f>G44</f>
        <v>-4.0463999976054765E-3</v>
      </c>
      <c r="P44" s="199">
        <f>+D$11+D$12*F44+D$13*F44^2</f>
        <v>2.6114821086026082E-2</v>
      </c>
      <c r="Q44" s="200">
        <f>+C44-15018.5</f>
        <v>21928.116000000002</v>
      </c>
      <c r="S44" s="132">
        <f>+(P44-G44)^2</f>
        <v>9.0969925725570082E-4</v>
      </c>
      <c r="T44" s="130">
        <v>0.1</v>
      </c>
      <c r="U44" s="43">
        <f>+T44*S44</f>
        <v>9.0969925725570082E-5</v>
      </c>
      <c r="V44" s="132">
        <f>+G44-P44</f>
        <v>-3.0161221083631558E-2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>+(C45-C$7)/C$8</f>
        <v>-8659.0132172259691</v>
      </c>
      <c r="F45" s="132">
        <f>ROUND(2*E45,0)/2</f>
        <v>-8659</v>
      </c>
      <c r="G45" s="132">
        <f>+C45-(C$7+F45*C$8)</f>
        <v>-4.5116799956304021E-3</v>
      </c>
      <c r="H45" s="132">
        <f>G45</f>
        <v>-4.5116799956304021E-3</v>
      </c>
      <c r="P45" s="199">
        <f>+D$11+D$12*F45+D$13*F45^2</f>
        <v>2.4883882004300705E-2</v>
      </c>
      <c r="Q45" s="200">
        <f>+C45-15018.5</f>
        <v>22239.084000000003</v>
      </c>
      <c r="S45" s="132">
        <f>+(P45-G45)^2</f>
        <v>8.6409906529179368E-4</v>
      </c>
      <c r="T45" s="130">
        <v>0.1</v>
      </c>
      <c r="U45" s="43">
        <f>+T45*S45</f>
        <v>8.6409906529179379E-5</v>
      </c>
      <c r="V45" s="132">
        <f>+G45-P45</f>
        <v>-2.9395561999931107E-2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>+(C46-C$7)/C$8</f>
        <v>-8629.5008549620434</v>
      </c>
      <c r="F46" s="132">
        <f>ROUND(2*E46,0)/2</f>
        <v>-8629.5</v>
      </c>
      <c r="G46" s="132">
        <f>+C46-(C$7+F46*C$8)</f>
        <v>-2.9183999140514061E-4</v>
      </c>
      <c r="H46" s="132">
        <f>G46</f>
        <v>-2.9183999140514061E-4</v>
      </c>
      <c r="P46" s="199">
        <f>+D$11+D$12*F46+D$13*F46^2</f>
        <v>2.4844200675187968E-2</v>
      </c>
      <c r="Q46" s="200">
        <f>+C46-15018.5</f>
        <v>22249.158000000003</v>
      </c>
      <c r="S46" s="132">
        <f>+(P46-G46)^2</f>
        <v>6.3182054039262253E-4</v>
      </c>
      <c r="T46" s="130">
        <v>0.1</v>
      </c>
      <c r="U46" s="43">
        <f>+T46*S46</f>
        <v>6.3182054039262261E-5</v>
      </c>
      <c r="V46" s="132">
        <f>+G46-P46</f>
        <v>-2.5136040666593109E-2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>+(C47-C$7)/C$8</f>
        <v>-8577.4894910913335</v>
      </c>
      <c r="F47" s="132">
        <f>ROUND(2*E47,0)/2</f>
        <v>-8577.5</v>
      </c>
      <c r="G47" s="132">
        <f>+C47-(C$7+F47*C$8)</f>
        <v>3.5872000007657334E-3</v>
      </c>
      <c r="I47" s="202">
        <f>G47</f>
        <v>3.5872000007657334E-3</v>
      </c>
      <c r="P47" s="199">
        <f>+D$11+D$12*F47+D$13*F47^2</f>
        <v>2.4774281258204998E-2</v>
      </c>
      <c r="Q47" s="200">
        <f>+C47-15018.5</f>
        <v>22266.911999999997</v>
      </c>
      <c r="S47" s="132">
        <f>+(P47-G47)^2</f>
        <v>4.4889241220933416E-4</v>
      </c>
      <c r="T47" s="130">
        <v>0.1</v>
      </c>
      <c r="U47" s="43">
        <f>+T47*S47</f>
        <v>4.4889241220933416E-5</v>
      </c>
      <c r="V47" s="132">
        <f>+G47-P47</f>
        <v>-2.1187081257439264E-2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>+(C48-C$7)/C$8</f>
        <v>-8563.0086883644362</v>
      </c>
      <c r="F48" s="132">
        <f>ROUND(2*E48,0)/2</f>
        <v>-8563</v>
      </c>
      <c r="G48" s="132">
        <f>+C48-(C$7+F48*C$8)</f>
        <v>-2.9657599952770397E-3</v>
      </c>
      <c r="I48" s="202">
        <f>G48</f>
        <v>-2.9657599952770397E-3</v>
      </c>
      <c r="P48" s="199">
        <f>+D$11+D$12*F48+D$13*F48^2</f>
        <v>2.4754790716552805E-2</v>
      </c>
      <c r="Q48" s="200">
        <f>+C48-15018.5</f>
        <v>22271.855000000003</v>
      </c>
      <c r="S48" s="132">
        <f>+(P48-G48)^2</f>
        <v>7.6842893176713018E-4</v>
      </c>
      <c r="T48" s="130">
        <v>0.1</v>
      </c>
      <c r="U48" s="43">
        <f>+T48*S48</f>
        <v>7.6842893176713018E-5</v>
      </c>
      <c r="V48" s="132">
        <f>+G48-P48</f>
        <v>-2.7720550711829845E-2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>+(C49-C$7)/C$8</f>
        <v>-8547.4937518397583</v>
      </c>
      <c r="F49" s="132">
        <f>ROUND(2*E49,0)/2</f>
        <v>-8547.5</v>
      </c>
      <c r="G49" s="132">
        <f>+C49-(C$7+F49*C$8)</f>
        <v>2.1328000002540648E-3</v>
      </c>
      <c r="H49" s="132">
        <f>G49</f>
        <v>2.1328000002540648E-3</v>
      </c>
      <c r="P49" s="199">
        <f>+D$11+D$12*F49+D$13*F49^2</f>
        <v>2.4733958998594277E-2</v>
      </c>
      <c r="Q49" s="200">
        <f>+C49-15018.5</f>
        <v>22277.150999999998</v>
      </c>
      <c r="S49" s="132">
        <f>+(P49-G49)^2</f>
        <v>5.1081238806825475E-4</v>
      </c>
      <c r="T49" s="130">
        <v>0.1</v>
      </c>
      <c r="U49" s="43">
        <f>+T49*S49</f>
        <v>5.1081238806825478E-5</v>
      </c>
      <c r="V49" s="132">
        <f>+G49-P49</f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>+(C50-C$7)/C$8</f>
        <v>-8493.0420665707952</v>
      </c>
      <c r="F50" s="132">
        <f>ROUND(2*E50,0)/2</f>
        <v>-8493</v>
      </c>
      <c r="G50" s="132">
        <f>+C50-(C$7+F50*C$8)</f>
        <v>-1.4359360000526067E-2</v>
      </c>
      <c r="I50" s="202">
        <f>G50</f>
        <v>-1.4359360000526067E-2</v>
      </c>
      <c r="P50" s="199">
        <f>+D$11+D$12*F50+D$13*F50^2</f>
        <v>2.4660736594823558E-2</v>
      </c>
      <c r="Q50" s="200">
        <f>+C50-15018.5</f>
        <v>22295.737999999998</v>
      </c>
      <c r="S50" s="132">
        <f>+(P50-G50)^2</f>
        <v>1.5225679383104151E-3</v>
      </c>
      <c r="T50" s="130">
        <v>0.1</v>
      </c>
      <c r="U50" s="43">
        <f>+T50*S50</f>
        <v>1.5225679383104151E-4</v>
      </c>
      <c r="V50" s="132">
        <f>+G50-P50</f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>+(C51-C$7)/C$8</f>
        <v>-8487.03647369397</v>
      </c>
      <c r="F51" s="132">
        <f>ROUND(2*E51,0)/2</f>
        <v>-8487</v>
      </c>
      <c r="G51" s="132">
        <f>+C51-(C$7+F51*C$8)</f>
        <v>-1.2450239999452606E-2</v>
      </c>
      <c r="I51" s="202">
        <f>G51</f>
        <v>-1.2450239999452606E-2</v>
      </c>
      <c r="P51" s="199">
        <f>+D$11+D$12*F51+D$13*F51^2</f>
        <v>2.4652677753896304E-2</v>
      </c>
      <c r="Q51" s="200">
        <f>+C51-15018.5</f>
        <v>22297.788</v>
      </c>
      <c r="S51" s="132">
        <f>+(P51-G51)^2</f>
        <v>1.3766265058117737E-3</v>
      </c>
      <c r="T51" s="130">
        <v>0.1</v>
      </c>
      <c r="U51" s="43">
        <f>+T51*S51</f>
        <v>1.3766265058117737E-4</v>
      </c>
      <c r="V51" s="132">
        <f>+G51-P51</f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>+(C52-C$7)/C$8</f>
        <v>-8372.0044688641956</v>
      </c>
      <c r="F52" s="132">
        <f>ROUND(2*E52,0)/2</f>
        <v>-8372</v>
      </c>
      <c r="G52" s="132">
        <f>+C52-(C$7+F52*C$8)</f>
        <v>-1.5254399986588396E-3</v>
      </c>
      <c r="H52" s="132">
        <f>G52</f>
        <v>-1.5254399986588396E-3</v>
      </c>
      <c r="P52" s="199">
        <f>+D$11+D$12*F52+D$13*F52^2</f>
        <v>2.4498306379795103E-2</v>
      </c>
      <c r="Q52" s="200">
        <f>+C52-15018.5</f>
        <v>22337.053999999996</v>
      </c>
      <c r="S52" s="132">
        <f>+(P52-G52)^2</f>
        <v>6.7723537557009465E-4</v>
      </c>
      <c r="T52" s="130">
        <v>0.1</v>
      </c>
      <c r="U52" s="43">
        <f>+T52*S52</f>
        <v>6.7723537557009473E-5</v>
      </c>
      <c r="V52" s="132">
        <f>+G52-P52</f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>+(C53-C$7)/C$8</f>
        <v>-8365.9900873148563</v>
      </c>
      <c r="F53" s="132">
        <f>ROUND(2*E53,0)/2</f>
        <v>-8366</v>
      </c>
      <c r="G53" s="132">
        <f>+C53-(C$7+F53*C$8)</f>
        <v>3.3836800066637807E-3</v>
      </c>
      <c r="H53" s="132">
        <f>G53</f>
        <v>3.3836800066637807E-3</v>
      </c>
      <c r="P53" s="199">
        <f>+D$11+D$12*F53+D$13*F53^2</f>
        <v>2.4490256903424837E-2</v>
      </c>
      <c r="Q53" s="200">
        <f>+C53-15018.5</f>
        <v>22339.107000000004</v>
      </c>
      <c r="S53" s="132">
        <f>+(P53-G53)^2</f>
        <v>4.4548758829888758E-4</v>
      </c>
      <c r="T53" s="130">
        <v>0.1</v>
      </c>
      <c r="U53" s="43">
        <f>+T53*S53</f>
        <v>4.4548758829888758E-5</v>
      </c>
      <c r="V53" s="132">
        <f>+G53-P53</f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>+(C54-C$7)/C$8</f>
        <v>-8336.4923728384474</v>
      </c>
      <c r="F54" s="132">
        <f>ROUND(2*E54,0)/2</f>
        <v>-8336.5</v>
      </c>
      <c r="G54" s="132">
        <f>+C54-(C$7+F54*C$8)</f>
        <v>2.6035200062324293E-3</v>
      </c>
      <c r="H54" s="132">
        <f>G54</f>
        <v>2.6035200062324293E-3</v>
      </c>
      <c r="P54" s="199">
        <f>+D$11+D$12*F54+D$13*F54^2</f>
        <v>2.4450687065425528E-2</v>
      </c>
      <c r="Q54" s="200">
        <f>+C54-15018.5</f>
        <v>22349.175999999999</v>
      </c>
      <c r="S54" s="132">
        <f>+(P54-G54)^2</f>
        <v>4.7729870851229205E-4</v>
      </c>
      <c r="T54" s="130">
        <v>0.1</v>
      </c>
      <c r="U54" s="43">
        <f>+T54*S54</f>
        <v>4.7729870851229206E-5</v>
      </c>
      <c r="V54" s="132">
        <f>+G54-P54</f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>+(C55-C$7)/C$8</f>
        <v>-8325.0085074349809</v>
      </c>
      <c r="F55" s="132">
        <f>ROUND(2*E55,0)/2</f>
        <v>-8325</v>
      </c>
      <c r="G55" s="132">
        <f>+C55-(C$7+F55*C$8)</f>
        <v>-2.9040000008535571E-3</v>
      </c>
      <c r="H55" s="132">
        <f>G55</f>
        <v>-2.9040000008535571E-3</v>
      </c>
      <c r="P55" s="199">
        <f>+D$11+D$12*F55+D$13*F55^2</f>
        <v>2.443526457625925E-2</v>
      </c>
      <c r="Q55" s="200">
        <f>+C55-15018.5</f>
        <v>22353.095999999998</v>
      </c>
      <c r="S55" s="132">
        <f>+(P55-G55)^2</f>
        <v>7.4743538761737512E-4</v>
      </c>
      <c r="T55" s="130">
        <v>0.1</v>
      </c>
      <c r="U55" s="43">
        <f>+T55*S55</f>
        <v>7.474353876173752E-5</v>
      </c>
      <c r="V55" s="132">
        <f>+G55-P55</f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>+(C56-C$7)/C$8</f>
        <v>-7343.4983510106604</v>
      </c>
      <c r="F56" s="132">
        <f>ROUND(2*E56,0)/2</f>
        <v>-7343.5</v>
      </c>
      <c r="G56" s="132">
        <f>+C56-(C$7+F56*C$8)</f>
        <v>5.6288000632775947E-4</v>
      </c>
      <c r="H56" s="132">
        <f>G56</f>
        <v>5.6288000632775947E-4</v>
      </c>
      <c r="P56" s="199">
        <f>+D$11+D$12*F56+D$13*F56^2</f>
        <v>2.3125274447487486E-2</v>
      </c>
      <c r="Q56" s="200">
        <f>+C56-15018.5</f>
        <v>22688.133000000002</v>
      </c>
      <c r="S56" s="132">
        <f>+(P56-G56)^2</f>
        <v>5.0906164291847529E-4</v>
      </c>
      <c r="T56" s="130">
        <v>0.1</v>
      </c>
      <c r="U56" s="43">
        <f>+T56*S56</f>
        <v>5.0906164291847532E-5</v>
      </c>
      <c r="V56" s="132">
        <f>+G56-P56</f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>+(C57-C$7)/C$8</f>
        <v>-2.4403213982342016</v>
      </c>
      <c r="F57" s="132">
        <f>ROUND(2*E57,0)/2</f>
        <v>-2.5</v>
      </c>
      <c r="G57" s="132">
        <f>+C57-(C$7+F57*C$8)</f>
        <v>2.0371200000226963E-2</v>
      </c>
      <c r="J57" s="43">
        <f>G57</f>
        <v>2.0371200000226963E-2</v>
      </c>
      <c r="K57" s="132"/>
      <c r="O57" s="132">
        <f ca="1">+C$11+C$12*F57</f>
        <v>4.3137046730776271E-2</v>
      </c>
      <c r="P57" s="199">
        <f>+D$11+D$12*F57+D$13*F57^2</f>
        <v>1.3721406113445057E-2</v>
      </c>
      <c r="Q57" s="200">
        <f>+C57-15018.5</f>
        <v>25193.991999999998</v>
      </c>
      <c r="S57" s="132">
        <f>+(P57-G57)^2</f>
        <v>4.4219758736682008E-5</v>
      </c>
      <c r="T57" s="7">
        <v>1</v>
      </c>
      <c r="U57" s="43">
        <f>+T57*S57</f>
        <v>4.4219758736682008E-5</v>
      </c>
      <c r="V57" s="132">
        <f>+G57-P57</f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>+(C58-C$7)/C$8</f>
        <v>-2.4403213982342016</v>
      </c>
      <c r="F58" s="132">
        <f>ROUND(2*E58,0)/2</f>
        <v>-2.5</v>
      </c>
      <c r="G58" s="132">
        <f>+C58-(C$7+F58*C$8)</f>
        <v>2.0371200000226963E-2</v>
      </c>
      <c r="J58" s="43">
        <f>G58</f>
        <v>2.0371200000226963E-2</v>
      </c>
      <c r="N58" s="132"/>
      <c r="O58" s="132">
        <f ca="1">+C$11+C$12*F58</f>
        <v>4.3137046730776271E-2</v>
      </c>
      <c r="P58" s="199">
        <f>+D$11+D$12*F58+D$13*F58^2</f>
        <v>1.3721406113445057E-2</v>
      </c>
      <c r="Q58" s="200">
        <f>+C58-15018.5</f>
        <v>25193.991999999998</v>
      </c>
      <c r="S58" s="132">
        <f>+(P58-G58)^2</f>
        <v>4.4219758736682008E-5</v>
      </c>
      <c r="T58" s="7">
        <v>1</v>
      </c>
      <c r="U58" s="43">
        <f>+T58*S58</f>
        <v>4.4219758736682008E-5</v>
      </c>
      <c r="V58" s="132">
        <f>+G58-P58</f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>+(C59-C$7)/C$8</f>
        <v>0</v>
      </c>
      <c r="F59" s="132">
        <f>ROUND(2*E59,0)/2</f>
        <v>0</v>
      </c>
      <c r="G59" s="132">
        <f>+C59-(C$7+F59*C$8)</f>
        <v>0</v>
      </c>
      <c r="H59" s="132">
        <f>G59</f>
        <v>0</v>
      </c>
      <c r="P59" s="199">
        <f>+D$11+D$12*F59+D$13*F59^2</f>
        <v>1.3718322000603984E-2</v>
      </c>
      <c r="Q59" s="200">
        <f>+C59-15018.5</f>
        <v>25194.824999999997</v>
      </c>
      <c r="S59" s="132">
        <f>+(P59-G59)^2</f>
        <v>1.8819235851225529E-4</v>
      </c>
      <c r="T59" s="130">
        <v>0.1</v>
      </c>
      <c r="U59" s="43">
        <f>+T59*S59</f>
        <v>1.881923585122553E-5</v>
      </c>
      <c r="V59" s="132">
        <f>+G59-P59</f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>+(C60-C$7)/C$8</f>
        <v>6.1520707520479612E-2</v>
      </c>
      <c r="F60" s="132">
        <f>ROUND(2*E60,0)/2</f>
        <v>0</v>
      </c>
      <c r="G60" s="132">
        <f>+C60-(C$7+F60*C$8)</f>
        <v>2.1000000000640284E-2</v>
      </c>
      <c r="J60" s="43">
        <f>G60</f>
        <v>2.1000000000640284E-2</v>
      </c>
      <c r="K60" s="132"/>
      <c r="O60" s="132">
        <f ca="1">+C$11+C$12*F60</f>
        <v>4.3133114396113517E-2</v>
      </c>
      <c r="P60" s="199">
        <f>+D$11+D$12*F60+D$13*F60^2</f>
        <v>1.3718322000603984E-2</v>
      </c>
      <c r="Q60" s="200">
        <f>+C60-15018.5</f>
        <v>25194.845999999998</v>
      </c>
      <c r="S60" s="132">
        <f>+(P60-G60)^2</f>
        <v>5.3022834496212659E-5</v>
      </c>
      <c r="T60" s="7">
        <v>1</v>
      </c>
      <c r="U60" s="43">
        <f>+T60*S60</f>
        <v>5.3022834496212659E-5</v>
      </c>
      <c r="V60" s="132">
        <f>+G60-P60</f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>+(C61-C$7)/C$8</f>
        <v>6.1520707520479612E-2</v>
      </c>
      <c r="F61" s="132">
        <f>ROUND(2*E61,0)/2</f>
        <v>0</v>
      </c>
      <c r="G61" s="132">
        <f>+C61-(C$7+F61*C$8)</f>
        <v>2.1000000000640284E-2</v>
      </c>
      <c r="J61" s="43">
        <f>G61</f>
        <v>2.1000000000640284E-2</v>
      </c>
      <c r="N61" s="132"/>
      <c r="O61" s="132">
        <f ca="1">+C$11+C$12*F61</f>
        <v>4.3133114396113517E-2</v>
      </c>
      <c r="P61" s="199">
        <f>+D$11+D$12*F61+D$13*F61^2</f>
        <v>1.3718322000603984E-2</v>
      </c>
      <c r="Q61" s="200">
        <f>+C61-15018.5</f>
        <v>25194.845999999998</v>
      </c>
      <c r="S61" s="132">
        <f>+(P61-G61)^2</f>
        <v>5.3022834496212659E-5</v>
      </c>
      <c r="T61" s="7">
        <v>1</v>
      </c>
      <c r="U61" s="43">
        <f>+T61*S61</f>
        <v>5.3022834496212659E-5</v>
      </c>
      <c r="V61" s="132">
        <f>+G61-P61</f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>+(C62-C$7)/C$8</f>
        <v>46.559457361590319</v>
      </c>
      <c r="F62" s="132">
        <f>ROUND(2*E62,0)/2</f>
        <v>46.5</v>
      </c>
      <c r="G62" s="132">
        <f>+C62-(C$7+F62*C$8)</f>
        <v>2.0295680005801842E-2</v>
      </c>
      <c r="J62" s="43">
        <f>G62</f>
        <v>2.0295680005801842E-2</v>
      </c>
      <c r="K62" s="132"/>
      <c r="O62" s="132">
        <f ca="1">+C$11+C$12*F62</f>
        <v>4.3059972971386237E-2</v>
      </c>
      <c r="P62" s="199">
        <f>+D$11+D$12*F62+D$13*F62^2</f>
        <v>1.3660972196762152E-2</v>
      </c>
      <c r="Q62" s="200">
        <f>+C62-15018.5</f>
        <v>25210.718000000001</v>
      </c>
      <c r="S62" s="132">
        <f>+(P62-G62)^2</f>
        <v>4.4019347711332234E-5</v>
      </c>
      <c r="T62" s="7">
        <v>1</v>
      </c>
      <c r="U62" s="43">
        <f>+T62*S62</f>
        <v>4.4019347711332234E-5</v>
      </c>
      <c r="V62" s="132">
        <f>+G62-P62</f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>+(C63-C$7)/C$8</f>
        <v>46.559457361590319</v>
      </c>
      <c r="F63" s="132">
        <f>ROUND(2*E63,0)/2</f>
        <v>46.5</v>
      </c>
      <c r="G63" s="132">
        <f>+C63-(C$7+F63*C$8)</f>
        <v>2.0295680005801842E-2</v>
      </c>
      <c r="J63" s="43">
        <f>G63</f>
        <v>2.0295680005801842E-2</v>
      </c>
      <c r="N63" s="132"/>
      <c r="O63" s="132">
        <f ca="1">+C$11+C$12*F63</f>
        <v>4.3059972971386237E-2</v>
      </c>
      <c r="P63" s="199">
        <f>+D$11+D$12*F63+D$13*F63^2</f>
        <v>1.3660972196762152E-2</v>
      </c>
      <c r="Q63" s="200">
        <f>+C63-15018.5</f>
        <v>25210.718000000001</v>
      </c>
      <c r="S63" s="132">
        <f>+(P63-G63)^2</f>
        <v>4.4019347711332234E-5</v>
      </c>
      <c r="T63" s="7">
        <v>1</v>
      </c>
      <c r="U63" s="43">
        <f>+T63*S63</f>
        <v>4.4019347711332234E-5</v>
      </c>
      <c r="V63" s="132">
        <f>+G63-P63</f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>+(C64-C$7)/C$8</f>
        <v>853.06663735546533</v>
      </c>
      <c r="F64" s="132">
        <f>ROUND(2*E64,0)/2</f>
        <v>853</v>
      </c>
      <c r="G64" s="132">
        <f>+C64-(C$7+F64*C$8)</f>
        <v>2.2746559996448923E-2</v>
      </c>
      <c r="J64" s="43">
        <f>G64</f>
        <v>2.2746559996448923E-2</v>
      </c>
      <c r="K64" s="132"/>
      <c r="O64" s="132">
        <f ca="1">+C$11+C$12*F64</f>
        <v>4.1791401809180791E-2</v>
      </c>
      <c r="P64" s="199">
        <f>+D$11+D$12*F64+D$13*F64^2</f>
        <v>1.26707291082275E-2</v>
      </c>
      <c r="Q64" s="200">
        <f>+C64-15018.5</f>
        <v>25486.017999999996</v>
      </c>
      <c r="S64" s="132">
        <f>+(P64-G64)^2</f>
        <v>1.0152236808803691E-4</v>
      </c>
      <c r="T64" s="7">
        <v>1</v>
      </c>
      <c r="U64" s="43">
        <f>+T64*S64</f>
        <v>1.0152236808803691E-4</v>
      </c>
      <c r="V64" s="132">
        <f>+G64-P64</f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>+(C65-C$7)/C$8</f>
        <v>853.06663735546533</v>
      </c>
      <c r="F65" s="132">
        <f>ROUND(2*E65,0)/2</f>
        <v>853</v>
      </c>
      <c r="G65" s="132">
        <f>+C65-(C$7+F65*C$8)</f>
        <v>2.2746559996448923E-2</v>
      </c>
      <c r="J65" s="43">
        <f>G65</f>
        <v>2.2746559996448923E-2</v>
      </c>
      <c r="N65" s="132"/>
      <c r="O65" s="132">
        <f ca="1">+C$11+C$12*F65</f>
        <v>4.1791401809180791E-2</v>
      </c>
      <c r="P65" s="199">
        <f>+D$11+D$12*F65+D$13*F65^2</f>
        <v>1.26707291082275E-2</v>
      </c>
      <c r="Q65" s="200">
        <f>+C65-15018.5</f>
        <v>25486.017999999996</v>
      </c>
      <c r="S65" s="132">
        <f>+(P65-G65)^2</f>
        <v>1.0152236808803691E-4</v>
      </c>
      <c r="T65" s="7">
        <v>1</v>
      </c>
      <c r="U65" s="43">
        <f>+T65*S65</f>
        <v>1.0152236808803691E-4</v>
      </c>
      <c r="V65" s="132">
        <f>+G65-P65</f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>+(C66-C$7)/C$8</f>
        <v>864.5680801039631</v>
      </c>
      <c r="F66" s="132">
        <f>ROUND(2*E66,0)/2</f>
        <v>864.5</v>
      </c>
      <c r="G66" s="132">
        <f>+C66-(C$7+F66*C$8)</f>
        <v>2.3239040005137213E-2</v>
      </c>
      <c r="J66" s="43">
        <f>G66</f>
        <v>2.3239040005137213E-2</v>
      </c>
      <c r="K66" s="132"/>
      <c r="O66" s="132">
        <f ca="1">+C$11+C$12*F66</f>
        <v>4.1773313069732108E-2</v>
      </c>
      <c r="P66" s="199">
        <f>+D$11+D$12*F66+D$13*F66^2</f>
        <v>1.2656669758674586E-2</v>
      </c>
      <c r="Q66" s="200">
        <f>+C66-15018.5</f>
        <v>25489.944000000003</v>
      </c>
      <c r="S66" s="132">
        <f>+(P66-G66)^2</f>
        <v>1.1198656003321748E-4</v>
      </c>
      <c r="T66" s="7">
        <v>1</v>
      </c>
      <c r="U66" s="43">
        <f>+T66*S66</f>
        <v>1.1198656003321748E-4</v>
      </c>
      <c r="V66" s="132">
        <f>+G66-P66</f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>+(C67-C$7)/C$8</f>
        <v>864.5680801039631</v>
      </c>
      <c r="F67" s="132">
        <f>ROUND(2*E67,0)/2</f>
        <v>864.5</v>
      </c>
      <c r="G67" s="132">
        <f>+C67-(C$7+F67*C$8)</f>
        <v>2.3239040005137213E-2</v>
      </c>
      <c r="J67" s="43">
        <f>G67</f>
        <v>2.3239040005137213E-2</v>
      </c>
      <c r="N67" s="132"/>
      <c r="O67" s="132">
        <f ca="1">+C$11+C$12*F67</f>
        <v>4.1773313069732108E-2</v>
      </c>
      <c r="P67" s="199">
        <f>+D$11+D$12*F67+D$13*F67^2</f>
        <v>1.2656669758674586E-2</v>
      </c>
      <c r="Q67" s="200">
        <f>+C67-15018.5</f>
        <v>25489.944000000003</v>
      </c>
      <c r="S67" s="132">
        <f>+(P67-G67)^2</f>
        <v>1.1198656003321748E-4</v>
      </c>
      <c r="T67" s="7">
        <v>1</v>
      </c>
      <c r="U67" s="43">
        <f>+T67*S67</f>
        <v>1.1198656003321748E-4</v>
      </c>
      <c r="V67" s="132">
        <f>+G67-P67</f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>+(C68-C$7)/C$8</f>
        <v>867.56794698486328</v>
      </c>
      <c r="F68" s="132">
        <f>ROUND(2*E68,0)/2</f>
        <v>867.5</v>
      </c>
      <c r="G68" s="132">
        <f>+C68-(C$7+F68*C$8)</f>
        <v>2.3193600005470216E-2</v>
      </c>
      <c r="J68" s="43">
        <f>G68</f>
        <v>2.3193600005470216E-2</v>
      </c>
      <c r="K68" s="132"/>
      <c r="O68" s="132">
        <f ca="1">+C$11+C$12*F68</f>
        <v>4.1768594268136797E-2</v>
      </c>
      <c r="P68" s="199">
        <f>+D$11+D$12*F68+D$13*F68^2</f>
        <v>1.2653002382819221E-2</v>
      </c>
      <c r="Q68" s="200">
        <f>+C68-15018.5</f>
        <v>25490.968000000001</v>
      </c>
      <c r="S68" s="132">
        <f>+(P68-G68)^2</f>
        <v>1.1110419824263582E-4</v>
      </c>
      <c r="T68" s="7">
        <v>1</v>
      </c>
      <c r="U68" s="43">
        <f>+T68*S68</f>
        <v>1.1110419824263582E-4</v>
      </c>
      <c r="V68" s="132">
        <f>+G68-P68</f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>+(C69-C$7)/C$8</f>
        <v>867.56794698486328</v>
      </c>
      <c r="F69" s="132">
        <f>ROUND(2*E69,0)/2</f>
        <v>867.5</v>
      </c>
      <c r="G69" s="132">
        <f>+C69-(C$7+F69*C$8)</f>
        <v>2.3193600005470216E-2</v>
      </c>
      <c r="J69" s="43">
        <f>G69</f>
        <v>2.3193600005470216E-2</v>
      </c>
      <c r="N69" s="132"/>
      <c r="O69" s="132">
        <f ca="1">+C$11+C$12*F69</f>
        <v>4.1768594268136797E-2</v>
      </c>
      <c r="P69" s="199">
        <f>+D$11+D$12*F69+D$13*F69^2</f>
        <v>1.2653002382819221E-2</v>
      </c>
      <c r="Q69" s="200">
        <f>+C69-15018.5</f>
        <v>25490.968000000001</v>
      </c>
      <c r="S69" s="132">
        <f>+(P69-G69)^2</f>
        <v>1.1110419824263582E-4</v>
      </c>
      <c r="T69" s="7">
        <v>1</v>
      </c>
      <c r="U69" s="43">
        <f>+T69*S69</f>
        <v>1.1110419824263582E-4</v>
      </c>
      <c r="V69" s="132">
        <f>+G69-P69</f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>+(C70-C$7)/C$8</f>
        <v>870.56781386576347</v>
      </c>
      <c r="F70" s="132">
        <f>ROUND(2*E70,0)/2</f>
        <v>870.5</v>
      </c>
      <c r="G70" s="132">
        <f>+C70-(C$7+F70*C$8)</f>
        <v>2.3148159998527262E-2</v>
      </c>
      <c r="J70" s="43">
        <f>G70</f>
        <v>2.3148159998527262E-2</v>
      </c>
      <c r="K70" s="132"/>
      <c r="O70" s="132">
        <f ca="1">+C$11+C$12*F70</f>
        <v>4.1763875466541492E-2</v>
      </c>
      <c r="P70" s="199">
        <f>+D$11+D$12*F70+D$13*F70^2</f>
        <v>1.2649335123053405E-2</v>
      </c>
      <c r="Q70" s="200">
        <f>+C70-15018.5</f>
        <v>25491.991999999998</v>
      </c>
      <c r="S70" s="132">
        <f>+(P70-G70)^2</f>
        <v>1.1022532376586864E-4</v>
      </c>
      <c r="T70" s="7">
        <v>1</v>
      </c>
      <c r="U70" s="43">
        <f>+T70*S70</f>
        <v>1.1022532376586864E-4</v>
      </c>
      <c r="V70" s="132">
        <f>+G70-P70</f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>+(C71-C$7)/C$8</f>
        <v>870.56781386576347</v>
      </c>
      <c r="F71" s="132">
        <f>ROUND(2*E71,0)/2</f>
        <v>870.5</v>
      </c>
      <c r="G71" s="132">
        <f>+C71-(C$7+F71*C$8)</f>
        <v>2.3148159998527262E-2</v>
      </c>
      <c r="J71" s="43">
        <f>G71</f>
        <v>2.3148159998527262E-2</v>
      </c>
      <c r="N71" s="132"/>
      <c r="O71" s="132">
        <f ca="1">+C$11+C$12*F71</f>
        <v>4.1763875466541492E-2</v>
      </c>
      <c r="P71" s="199">
        <f>+D$11+D$12*F71+D$13*F71^2</f>
        <v>1.2649335123053405E-2</v>
      </c>
      <c r="Q71" s="200">
        <f>+C71-15018.5</f>
        <v>25491.991999999998</v>
      </c>
      <c r="S71" s="132">
        <f>+(P71-G71)^2</f>
        <v>1.1022532376586864E-4</v>
      </c>
      <c r="T71" s="7">
        <v>1</v>
      </c>
      <c r="U71" s="43">
        <f>+T71*S71</f>
        <v>1.1022532376586864E-4</v>
      </c>
      <c r="V71" s="132">
        <f>+G71-P71</f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>+(C72-C$7)/C$8</f>
        <v>873.56768074668491</v>
      </c>
      <c r="F72" s="132">
        <f>ROUND(2*E72,0)/2</f>
        <v>873.5</v>
      </c>
      <c r="G72" s="132">
        <f>+C72-(C$7+F72*C$8)</f>
        <v>2.3102720006136224E-2</v>
      </c>
      <c r="J72" s="43">
        <f>G72</f>
        <v>2.3102720006136224E-2</v>
      </c>
      <c r="K72" s="132"/>
      <c r="O72" s="132">
        <f ca="1">+C$11+C$12*F72</f>
        <v>4.175915666494618E-2</v>
      </c>
      <c r="P72" s="199">
        <f>+D$11+D$12*F72+D$13*F72^2</f>
        <v>1.2645667979377141E-2</v>
      </c>
      <c r="Q72" s="200">
        <f>+C72-15018.5</f>
        <v>25493.016000000003</v>
      </c>
      <c r="S72" s="132">
        <f>+(P72-G72)^2</f>
        <v>1.0934993709034624E-4</v>
      </c>
      <c r="T72" s="7">
        <v>1</v>
      </c>
      <c r="U72" s="43">
        <f>+T72*S72</f>
        <v>1.0934993709034624E-4</v>
      </c>
      <c r="V72" s="132">
        <f>+G72-P72</f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>+(C73-C$7)/C$8</f>
        <v>873.56768074668491</v>
      </c>
      <c r="F73" s="132">
        <f>ROUND(2*E73,0)/2</f>
        <v>873.5</v>
      </c>
      <c r="G73" s="132">
        <f>+C73-(C$7+F73*C$8)</f>
        <v>2.3102720006136224E-2</v>
      </c>
      <c r="J73" s="43">
        <f>G73</f>
        <v>2.3102720006136224E-2</v>
      </c>
      <c r="N73" s="132"/>
      <c r="O73" s="132">
        <f ca="1">+C$11+C$12*F73</f>
        <v>4.175915666494618E-2</v>
      </c>
      <c r="P73" s="199">
        <f>+D$11+D$12*F73+D$13*F73^2</f>
        <v>1.2645667979377141E-2</v>
      </c>
      <c r="Q73" s="200">
        <f>+C73-15018.5</f>
        <v>25493.016000000003</v>
      </c>
      <c r="S73" s="132">
        <f>+(P73-G73)^2</f>
        <v>1.0934993709034624E-4</v>
      </c>
      <c r="T73" s="7">
        <v>1</v>
      </c>
      <c r="U73" s="43">
        <f>+T73*S73</f>
        <v>1.0934993709034624E-4</v>
      </c>
      <c r="V73" s="132">
        <f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>+(C74-C$7)/C$8</f>
        <v>876.5675476275851</v>
      </c>
      <c r="F74" s="132">
        <f>ROUND(2*E74,0)/2</f>
        <v>876.5</v>
      </c>
      <c r="G74" s="132">
        <f>+C74-(C$7+F74*C$8)</f>
        <v>2.3057280006469227E-2</v>
      </c>
      <c r="J74" s="43">
        <f>G74</f>
        <v>2.3057280006469227E-2</v>
      </c>
      <c r="K74" s="132"/>
      <c r="O74" s="132">
        <f ca="1">+C$11+C$12*F74</f>
        <v>4.1754437863350875E-2</v>
      </c>
      <c r="P74" s="199">
        <f>+D$11+D$12*F74+D$13*F74^2</f>
        <v>1.2642000951790425E-2</v>
      </c>
      <c r="Q74" s="200">
        <f>+C74-15018.5</f>
        <v>25494.04</v>
      </c>
      <c r="S74" s="132">
        <f>+(P74-G74)^2</f>
        <v>1.0847803778683097E-4</v>
      </c>
      <c r="T74" s="7">
        <v>1</v>
      </c>
      <c r="U74" s="43">
        <f>+T74*S74</f>
        <v>1.0847803778683097E-4</v>
      </c>
      <c r="V74" s="132">
        <f>+G74-P74</f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>+(C75-C$7)/C$8</f>
        <v>876.5675476275851</v>
      </c>
      <c r="F75" s="132">
        <f>ROUND(2*E75,0)/2</f>
        <v>876.5</v>
      </c>
      <c r="G75" s="132">
        <f>+C75-(C$7+F75*C$8)</f>
        <v>2.3057280006469227E-2</v>
      </c>
      <c r="J75" s="43">
        <f>G75</f>
        <v>2.3057280006469227E-2</v>
      </c>
      <c r="N75" s="132"/>
      <c r="O75" s="132">
        <f ca="1">+C$11+C$12*F75</f>
        <v>4.1754437863350875E-2</v>
      </c>
      <c r="P75" s="199">
        <f>+D$11+D$12*F75+D$13*F75^2</f>
        <v>1.2642000951790425E-2</v>
      </c>
      <c r="Q75" s="200">
        <f>+C75-15018.5</f>
        <v>25494.04</v>
      </c>
      <c r="S75" s="132">
        <f>+(P75-G75)^2</f>
        <v>1.0847803778683097E-4</v>
      </c>
      <c r="T75" s="7">
        <v>1</v>
      </c>
      <c r="U75" s="43">
        <f>+T75*S75</f>
        <v>1.0847803778683097E-4</v>
      </c>
      <c r="V75" s="132">
        <f>+G75-P75</f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>+(C76-C$7)/C$8</f>
        <v>5036.4952555230484</v>
      </c>
      <c r="F76" s="132">
        <f>ROUND(2*E76,0)/2</f>
        <v>5036.5</v>
      </c>
      <c r="G76" s="132">
        <f>+C76-(C$7+F76*C$8)</f>
        <v>-1.6195199932553805E-3</v>
      </c>
      <c r="I76" s="202">
        <f>G76</f>
        <v>-1.6195199932553805E-3</v>
      </c>
      <c r="P76" s="199">
        <f>+D$11+D$12*F76+D$13*F76^2</f>
        <v>7.6687475929220145E-3</v>
      </c>
      <c r="Q76" s="200">
        <f>+C76-15018.5</f>
        <v>26914.025000000001</v>
      </c>
      <c r="S76" s="132">
        <f>+(P76-G76)^2</f>
        <v>8.6271914752433633E-5</v>
      </c>
      <c r="T76" s="130">
        <v>0.1</v>
      </c>
      <c r="U76" s="43">
        <f>+T76*S76</f>
        <v>8.6271914752433643E-6</v>
      </c>
      <c r="V76" s="132">
        <f>+G76-P76</f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>+(C77-C$7)/C$8</f>
        <v>5153.6306826384607</v>
      </c>
      <c r="F77" s="132">
        <f>ROUND(2*E77,0)/2</f>
        <v>5153.5</v>
      </c>
      <c r="G77" s="132">
        <f>+C77-(C$7+F77*C$8)</f>
        <v>4.460832000040682E-2</v>
      </c>
      <c r="I77" s="202">
        <f>G77</f>
        <v>4.460832000040682E-2</v>
      </c>
      <c r="P77" s="199">
        <f>+D$11+D$12*F77+D$13*F77^2</f>
        <v>7.5321021897237243E-3</v>
      </c>
      <c r="Q77" s="200">
        <f>+C77-15018.5</f>
        <v>26954.008999999998</v>
      </c>
      <c r="S77" s="132">
        <f>+(P77-G77)^2</f>
        <v>1.3746459271452146E-3</v>
      </c>
      <c r="T77" s="130">
        <v>0.1</v>
      </c>
      <c r="U77" s="43">
        <f>+T77*S77</f>
        <v>1.3746459271452146E-4</v>
      </c>
      <c r="V77" s="132">
        <f>+G77-P77</f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>+(C78-C$7)/C$8</f>
        <v>5153.9822295385748</v>
      </c>
      <c r="F78" s="132">
        <f>ROUND(2*E78,0)/2</f>
        <v>5154</v>
      </c>
      <c r="G78" s="132">
        <f>+C78-(C$7+F78*C$8)</f>
        <v>-6.0659199953079224E-3</v>
      </c>
      <c r="I78" s="202">
        <f>G78</f>
        <v>-6.0659199953079224E-3</v>
      </c>
      <c r="P78" s="199">
        <f>+D$11+D$12*F78+D$13*F78^2</f>
        <v>7.5315186139125918E-3</v>
      </c>
      <c r="Q78" s="200">
        <f>+C78-15018.5</f>
        <v>26954.129000000001</v>
      </c>
      <c r="S78" s="132">
        <f>+(P78-G78)^2</f>
        <v>1.8489033673152071E-4</v>
      </c>
      <c r="T78" s="130">
        <v>0.1</v>
      </c>
      <c r="U78" s="43">
        <f>+T78*S78</f>
        <v>1.8489033673152071E-5</v>
      </c>
      <c r="V78" s="132">
        <f>+G78-P78</f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>+(C79-C$7)/C$8</f>
        <v>5159.9673155128785</v>
      </c>
      <c r="F79" s="132">
        <f>ROUND(2*E79,0)/2</f>
        <v>5160</v>
      </c>
      <c r="G79" s="132">
        <f>+C79-(C$7+F79*C$8)</f>
        <v>-1.1156799999298528E-2</v>
      </c>
      <c r="I79" s="202">
        <f>G79</f>
        <v>-1.1156799999298528E-2</v>
      </c>
      <c r="P79" s="199">
        <f>+D$11+D$12*F79+D$13*F79^2</f>
        <v>7.5245159557063646E-3</v>
      </c>
      <c r="Q79" s="200">
        <f>+C79-15018.5</f>
        <v>26956.171999999999</v>
      </c>
      <c r="S79" s="132">
        <f>+(P79-G79)^2</f>
        <v>3.4899156581072032E-4</v>
      </c>
      <c r="T79" s="130">
        <v>0.1</v>
      </c>
      <c r="U79" s="43">
        <f>+T79*S79</f>
        <v>3.4899156581072035E-5</v>
      </c>
      <c r="V79" s="132">
        <f>+G79-P79</f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>+(C80-C$7)/C$8</f>
        <v>7673.5422990604975</v>
      </c>
      <c r="F80" s="132">
        <f>ROUND(2*E80,0)/2</f>
        <v>7673.5</v>
      </c>
      <c r="G80" s="132">
        <f>+C80-(C$7+F80*C$8)</f>
        <v>1.4438720005273353E-2</v>
      </c>
      <c r="I80" s="132">
        <f>G80</f>
        <v>1.4438720005273353E-2</v>
      </c>
      <c r="P80" s="199">
        <f>+D$11+D$12*F80+D$13*F80^2</f>
        <v>4.6318283684010373E-3</v>
      </c>
      <c r="Q80" s="200">
        <f>+C80-15018.5</f>
        <v>27814.177000000003</v>
      </c>
      <c r="S80" s="132">
        <f>+(P80-G80)^2</f>
        <v>9.6175123577356186E-5</v>
      </c>
      <c r="T80" s="130">
        <v>0.1</v>
      </c>
      <c r="U80" s="43">
        <f>+T80*S80</f>
        <v>9.617512357735619E-6</v>
      </c>
      <c r="V80" s="132">
        <f>+G80-P80</f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>+(C81-C$7)/C$8</f>
        <v>7708.5124269485668</v>
      </c>
      <c r="F81" s="132">
        <f>ROUND(2*E81,0)/2</f>
        <v>7708.5</v>
      </c>
      <c r="G81" s="132">
        <f>+C81-(C$7+F81*C$8)</f>
        <v>4.2419200035510585E-3</v>
      </c>
      <c r="I81" s="132">
        <f>G81</f>
        <v>4.2419200035510585E-3</v>
      </c>
      <c r="P81" s="199">
        <f>+D$11+D$12*F81+D$13*F81^2</f>
        <v>4.5921235268804907E-3</v>
      </c>
      <c r="Q81" s="200">
        <f>+C81-15018.5</f>
        <v>27826.114000000001</v>
      </c>
      <c r="S81" s="132">
        <f>+(P81-G81)^2</f>
        <v>1.2264250775234817E-7</v>
      </c>
      <c r="T81" s="130">
        <v>0.1</v>
      </c>
      <c r="U81" s="43">
        <f>+T81*S81</f>
        <v>1.2264250775234818E-8</v>
      </c>
      <c r="V81" s="132">
        <f>+G81-P81</f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>+(C82-C$7)/C$8</f>
        <v>7708.5329338510664</v>
      </c>
      <c r="F82" s="132">
        <f>ROUND(2*E82,0)/2</f>
        <v>7708.5</v>
      </c>
      <c r="G82" s="132">
        <f>+C82-(C$7+F82*C$8)</f>
        <v>1.1241920001339167E-2</v>
      </c>
      <c r="I82" s="132">
        <f>G82</f>
        <v>1.1241920001339167E-2</v>
      </c>
      <c r="P82" s="199">
        <f>+D$11+D$12*F82+D$13*F82^2</f>
        <v>4.5921235268804907E-3</v>
      </c>
      <c r="Q82" s="200">
        <f>+C82-15018.5</f>
        <v>27826.120999999999</v>
      </c>
      <c r="S82" s="132">
        <f>+(P82-G82)^2</f>
        <v>4.4219793151723049E-5</v>
      </c>
      <c r="T82" s="130">
        <v>0.1</v>
      </c>
      <c r="U82" s="43">
        <f>+T82*S82</f>
        <v>4.4219793151723049E-6</v>
      </c>
      <c r="V82" s="132">
        <f>+G82-P82</f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>+(C83-C$7)/C$8</f>
        <v>8298.0360715243387</v>
      </c>
      <c r="F83" s="132">
        <f>ROUND(2*E83,0)/2</f>
        <v>8298</v>
      </c>
      <c r="G83" s="132">
        <f>+C83-(C$7+F83*C$8)</f>
        <v>1.2312960003328044E-2</v>
      </c>
      <c r="I83" s="132">
        <f>G83</f>
        <v>1.2312960003328044E-2</v>
      </c>
      <c r="P83" s="199">
        <f>+D$11+D$12*F83+D$13*F83^2</f>
        <v>3.9257548602693836E-3</v>
      </c>
      <c r="Q83" s="200">
        <f>+C83-15018.5</f>
        <v>28027.347000000002</v>
      </c>
      <c r="S83" s="132">
        <f>+(P83-G83)^2</f>
        <v>7.0345210111749646E-5</v>
      </c>
      <c r="T83" s="130">
        <v>0.1</v>
      </c>
      <c r="U83" s="43">
        <f>+T83*S83</f>
        <v>7.0345210111749651E-6</v>
      </c>
      <c r="V83" s="132">
        <f>+G83-P83</f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>+(C84-C$7)/C$8</f>
        <v>8298.0448601968328</v>
      </c>
      <c r="F84" s="132">
        <f>ROUND(2*E84,0)/2</f>
        <v>8298</v>
      </c>
      <c r="G84" s="132">
        <f>+C84-(C$7+F84*C$8)</f>
        <v>1.5312960000301246E-2</v>
      </c>
      <c r="I84" s="132">
        <f>G84</f>
        <v>1.5312960000301246E-2</v>
      </c>
      <c r="P84" s="199">
        <f>+D$11+D$12*F84+D$13*F84^2</f>
        <v>3.9257548602693836E-3</v>
      </c>
      <c r="Q84" s="200">
        <f>+C84-15018.5</f>
        <v>28027.35</v>
      </c>
      <c r="S84" s="132">
        <f>+(P84-G84)^2</f>
        <v>1.2966844090116805E-4</v>
      </c>
      <c r="T84" s="130">
        <v>0.1</v>
      </c>
      <c r="U84" s="43">
        <f>+T84*S84</f>
        <v>1.2966844090116806E-5</v>
      </c>
      <c r="V84" s="132">
        <f>+G84-P84</f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>+(C85-C$7)/C$8</f>
        <v>8359.5011174504252</v>
      </c>
      <c r="F85" s="132">
        <f>ROUND(2*E85,0)/2</f>
        <v>8359.5</v>
      </c>
      <c r="G85" s="132">
        <f>+C85-(C$7+F85*C$8)</f>
        <v>3.8144000427564606E-4</v>
      </c>
      <c r="I85" s="132">
        <f>G85</f>
        <v>3.8144000427564606E-4</v>
      </c>
      <c r="P85" s="199">
        <f>+D$11+D$12*F85+D$13*F85^2</f>
        <v>3.8564936950170694E-3</v>
      </c>
      <c r="Q85" s="200">
        <f>+C85-15018.5</f>
        <v>28048.328000000001</v>
      </c>
      <c r="S85" s="132">
        <f>+(P85-G85)^2</f>
        <v>1.2075998153535588E-5</v>
      </c>
      <c r="T85" s="130">
        <v>0.1</v>
      </c>
      <c r="U85" s="43">
        <f>+T85*S85</f>
        <v>1.2075998153535589E-6</v>
      </c>
      <c r="V85" s="132">
        <f>+G85-P85</f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>+(C86-C$7)/C$8</f>
        <v>8415.0191616497159</v>
      </c>
      <c r="F86" s="132">
        <f>ROUND(2*E86,0)/2</f>
        <v>8415</v>
      </c>
      <c r="G86" s="132">
        <f>+C86-(C$7+F86*C$8)</f>
        <v>6.5408000082243234E-3</v>
      </c>
      <c r="I86" s="132">
        <f>G86</f>
        <v>6.5408000082243234E-3</v>
      </c>
      <c r="P86" s="199">
        <f>+D$11+D$12*F86+D$13*F86^2</f>
        <v>3.7940315959236089E-3</v>
      </c>
      <c r="Q86" s="200">
        <f>+C86-15018.5</f>
        <v>28067.279000000002</v>
      </c>
      <c r="S86" s="132">
        <f>+(P86-G86)^2</f>
        <v>7.5447367108129885E-6</v>
      </c>
      <c r="T86" s="130">
        <v>0.1</v>
      </c>
      <c r="U86" s="43">
        <f>+T86*S86</f>
        <v>7.5447367108129889E-7</v>
      </c>
      <c r="V86" s="132">
        <f>+G86-P86</f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>+(C87-C$7)/C$8</f>
        <v>8453.5311245563644</v>
      </c>
      <c r="F87" s="132">
        <f>ROUND(2*E87,0)/2</f>
        <v>8453.5</v>
      </c>
      <c r="G87" s="132">
        <f>+C87-(C$7+F87*C$8)</f>
        <v>1.0624320006172638E-2</v>
      </c>
      <c r="I87" s="132">
        <f>G87</f>
        <v>1.0624320006172638E-2</v>
      </c>
      <c r="P87" s="199">
        <f>+D$11+D$12*F87+D$13*F87^2</f>
        <v>3.7507253721364656E-3</v>
      </c>
      <c r="Q87" s="200">
        <f>+C87-15018.5</f>
        <v>28080.425000000003</v>
      </c>
      <c r="S87" s="132">
        <f>+(P87-G87)^2</f>
        <v>4.7246303193050867E-5</v>
      </c>
      <c r="T87" s="130">
        <v>0.1</v>
      </c>
      <c r="U87" s="43">
        <f>+T87*S87</f>
        <v>4.7246303193050869E-6</v>
      </c>
      <c r="V87" s="132">
        <f>+G87-P87</f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>+(C88-C$7)/C$8</f>
        <v>8617.0414469108055</v>
      </c>
      <c r="F88" s="132">
        <f>ROUND(2*E88,0)/2</f>
        <v>8617</v>
      </c>
      <c r="G88" s="132">
        <f>+C88-(C$7+F88*C$8)</f>
        <v>1.4147840003715828E-2</v>
      </c>
      <c r="I88" s="132">
        <f>G88</f>
        <v>1.4147840003715828E-2</v>
      </c>
      <c r="P88" s="199">
        <f>+D$11+D$12*F88+D$13*F88^2</f>
        <v>3.5670275306388033E-3</v>
      </c>
      <c r="Q88" s="200">
        <f>+C88-15018.5</f>
        <v>28136.239000000001</v>
      </c>
      <c r="S88" s="132">
        <f>+(P88-G88)^2</f>
        <v>1.1195359259042233E-4</v>
      </c>
      <c r="T88" s="130">
        <v>0.1</v>
      </c>
      <c r="U88" s="43">
        <f>+T88*S88</f>
        <v>1.1195359259042234E-5</v>
      </c>
      <c r="V88" s="132">
        <f>+G88-P88</f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>+(C89-C$7)/C$8</f>
        <v>8649.0204965904686</v>
      </c>
      <c r="F89" s="132">
        <f>ROUND(2*E89,0)/2</f>
        <v>8649</v>
      </c>
      <c r="G89" s="132">
        <f>+C89-(C$7+F89*C$8)</f>
        <v>6.9964799986337312E-3</v>
      </c>
      <c r="I89" s="132">
        <f>G89</f>
        <v>6.9964799986337312E-3</v>
      </c>
      <c r="P89" s="199">
        <f>+D$11+D$12*F89+D$13*F89^2</f>
        <v>3.5311147838462636E-3</v>
      </c>
      <c r="Q89" s="200">
        <f>+C89-15018.5</f>
        <v>28147.154999999999</v>
      </c>
      <c r="S89" s="132">
        <f>+(P89-G89)^2</f>
        <v>1.2008756071858991E-5</v>
      </c>
      <c r="T89" s="130">
        <v>0.1</v>
      </c>
      <c r="U89" s="43">
        <f>+T89*S89</f>
        <v>1.2008756071858991E-6</v>
      </c>
      <c r="V89" s="132">
        <f>+G89-P89</f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>+(C90-C$7)/C$8</f>
        <v>8722.0221399550501</v>
      </c>
      <c r="F90" s="132">
        <f>ROUND(2*E90,0)/2</f>
        <v>8722</v>
      </c>
      <c r="G90" s="132">
        <f>+C90-(C$7+F90*C$8)</f>
        <v>7.5574400034383871E-3</v>
      </c>
      <c r="I90" s="132">
        <f>G90</f>
        <v>7.5574400034383871E-3</v>
      </c>
      <c r="P90" s="199">
        <f>+D$11+D$12*F90+D$13*F90^2</f>
        <v>3.4492382650255934E-3</v>
      </c>
      <c r="Q90" s="200">
        <f>+C90-15018.5</f>
        <v>28172.074000000001</v>
      </c>
      <c r="S90" s="132">
        <f>+(P90-G90)^2</f>
        <v>1.6877321523497897E-5</v>
      </c>
      <c r="T90" s="130">
        <v>0.1</v>
      </c>
      <c r="U90" s="43">
        <f>+T90*S90</f>
        <v>1.6877321523497898E-6</v>
      </c>
      <c r="V90" s="132">
        <f>+G90-P90</f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>+(C91-C$7)/C$8</f>
        <v>9396.5029520565131</v>
      </c>
      <c r="F91" s="132">
        <f>ROUND(2*E91,0)/2</f>
        <v>9396.5</v>
      </c>
      <c r="G91" s="132">
        <f>+C91-(C$7+F91*C$8)</f>
        <v>1.0076800026581623E-3</v>
      </c>
      <c r="I91" s="132">
        <f>G91</f>
        <v>1.0076800026581623E-3</v>
      </c>
      <c r="P91" s="199">
        <f>+D$11+D$12*F91+D$13*F91^2</f>
        <v>2.6959733877584889E-3</v>
      </c>
      <c r="Q91" s="200">
        <f>+C91-15018.5</f>
        <v>28402.307000000001</v>
      </c>
      <c r="S91" s="132">
        <f>+(P91-G91)^2</f>
        <v>2.8503345541735196E-6</v>
      </c>
      <c r="T91" s="130">
        <v>0.1</v>
      </c>
      <c r="U91" s="43">
        <f>+T91*S91</f>
        <v>2.8503345541735197E-7</v>
      </c>
      <c r="V91" s="132">
        <f>+G91-P91</f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>+(C92-C$7)/C$8</f>
        <v>9579.5241273668635</v>
      </c>
      <c r="F92" s="132">
        <f>ROUND(2*E92,0)/2</f>
        <v>9579.5</v>
      </c>
      <c r="G92" s="132">
        <f>+C92-(C$7+F92*C$8)</f>
        <v>8.2358400031807832E-3</v>
      </c>
      <c r="I92" s="202">
        <f>G92</f>
        <v>8.2358400031807832E-3</v>
      </c>
      <c r="P92" s="199">
        <f>+D$11+D$12*F92+D$13*F92^2</f>
        <v>2.4926155838560851E-3</v>
      </c>
      <c r="Q92" s="200">
        <f>+C92-15018.5</f>
        <v>28464.781000000003</v>
      </c>
      <c r="S92" s="132">
        <f>+(P92-G92)^2</f>
        <v>3.2984626730727518E-5</v>
      </c>
      <c r="T92" s="130">
        <v>0.1</v>
      </c>
      <c r="U92" s="43">
        <f>+T92*S92</f>
        <v>3.2984626730727519E-6</v>
      </c>
      <c r="V92" s="132">
        <f>+G92-P92</f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>+(C93-C$7)/C$8</f>
        <v>9856.0011165129708</v>
      </c>
      <c r="F93" s="132">
        <f>ROUND(2*E93,0)/2</f>
        <v>9856</v>
      </c>
      <c r="G93" s="132">
        <f>+C93-(C$7+F93*C$8)</f>
        <v>3.8112000765977427E-4</v>
      </c>
      <c r="I93" s="132">
        <f>G93</f>
        <v>3.8112000765977427E-4</v>
      </c>
      <c r="P93" s="199">
        <f>+D$11+D$12*F93+D$13*F93^2</f>
        <v>2.1861757983654656E-3</v>
      </c>
      <c r="Q93" s="200">
        <f>+C93-15018.5</f>
        <v>28559.156000000003</v>
      </c>
      <c r="S93" s="132">
        <f>+(P93-G93)^2</f>
        <v>3.2582264075601486E-6</v>
      </c>
      <c r="T93" s="130">
        <v>0.1</v>
      </c>
      <c r="U93" s="43">
        <f>+T93*S93</f>
        <v>3.258226407560149E-7</v>
      </c>
      <c r="V93" s="132">
        <f>+G93-P93</f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>+(C94-C$7)/C$8</f>
        <v>10515.040231027262</v>
      </c>
      <c r="F94" s="132">
        <f>ROUND(2*E94,0)/2</f>
        <v>10515</v>
      </c>
      <c r="G94" s="132">
        <f>+C94-(C$7+F94*C$8)</f>
        <v>1.3732800005527679E-2</v>
      </c>
      <c r="I94" s="132">
        <f>G94</f>
        <v>1.3732800005527679E-2</v>
      </c>
      <c r="P94" s="199">
        <f>+D$11+D$12*F94+D$13*F94^2</f>
        <v>1.4597944388658199E-3</v>
      </c>
      <c r="Q94" s="200">
        <f>+C94-15018.5</f>
        <v>28784.118000000002</v>
      </c>
      <c r="S94" s="132">
        <f>+(P94-G94)^2</f>
        <v>1.5062666563931299E-4</v>
      </c>
      <c r="T94" s="130">
        <v>0.1</v>
      </c>
      <c r="U94" s="43">
        <f>+T94*S94</f>
        <v>1.50626665639313E-5</v>
      </c>
      <c r="V94" s="132">
        <f>+G94-P94</f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>+(C95-C$7)/C$8</f>
        <v>10732.017907330363</v>
      </c>
      <c r="F95" s="132">
        <f>ROUND(2*E95,0)/2</f>
        <v>10732</v>
      </c>
      <c r="G95" s="132">
        <f>+C95-(C$7+F95*C$8)</f>
        <v>6.1126400032662787E-3</v>
      </c>
      <c r="I95" s="132">
        <f>G95</f>
        <v>6.1126400032662787E-3</v>
      </c>
      <c r="P95" s="199">
        <f>+D$11+D$12*F95+D$13*F95^2</f>
        <v>1.2218326297746065E-3</v>
      </c>
      <c r="Q95" s="200">
        <f>+C95-15018.5</f>
        <v>28858.182999999997</v>
      </c>
      <c r="S95" s="132">
        <f>+(P95-G95)^2</f>
        <v>2.3919996764600508E-5</v>
      </c>
      <c r="T95" s="130">
        <v>0.1</v>
      </c>
      <c r="U95" s="43">
        <f>+T95*S95</f>
        <v>2.3919996764600509E-6</v>
      </c>
      <c r="V95" s="132">
        <f>+G95-P95</f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>+(C96-C$7)/C$8</f>
        <v>11482.50608879231</v>
      </c>
      <c r="F96" s="132">
        <f>ROUND(2*E96,0)/2</f>
        <v>11482.5</v>
      </c>
      <c r="G96" s="132">
        <f>+C96-(C$7+F96*C$8)</f>
        <v>2.0784000007552095E-3</v>
      </c>
      <c r="I96" s="132">
        <f>G96</f>
        <v>2.0784000007552095E-3</v>
      </c>
      <c r="P96" s="199">
        <f>+D$11+D$12*F96+D$13*F96^2</f>
        <v>4.0351866161197425E-4</v>
      </c>
      <c r="Q96" s="200">
        <f>+C96-15018.5</f>
        <v>29114.360999999997</v>
      </c>
      <c r="S96" s="132">
        <f>+(P96-G96)^2</f>
        <v>2.805227500210237E-6</v>
      </c>
      <c r="T96" s="130">
        <v>0.1</v>
      </c>
      <c r="U96" s="43">
        <f>+T96*S96</f>
        <v>2.8052275002102372E-7</v>
      </c>
      <c r="V96" s="132">
        <f>+G96-P96</f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>+(C97-C$7)/C$8</f>
        <v>11889.017346730247</v>
      </c>
      <c r="F97" s="132">
        <f>ROUND(2*E97,0)/2</f>
        <v>11889</v>
      </c>
      <c r="G97" s="132">
        <f>+C97-(C$7+F97*C$8)</f>
        <v>5.9212800042587332E-3</v>
      </c>
      <c r="I97" s="132">
        <f>G97</f>
        <v>5.9212800042587332E-3</v>
      </c>
      <c r="P97" s="199">
        <f>+D$11+D$12*F97+D$13*F97^2</f>
        <v>-3.667872784593202E-5</v>
      </c>
      <c r="Q97" s="200">
        <f>+C97-15018.5</f>
        <v>29253.123</v>
      </c>
      <c r="S97" s="132">
        <f>+(P97-G97)^2</f>
        <v>3.5497272253462229E-5</v>
      </c>
      <c r="T97" s="130">
        <v>0.1</v>
      </c>
      <c r="U97" s="43">
        <f>+T97*S97</f>
        <v>3.5497272253462231E-6</v>
      </c>
      <c r="V97" s="132">
        <f>+G97-P97</f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>+(C98-C$7)/C$8</f>
        <v>11973.99795071595</v>
      </c>
      <c r="F98" s="132">
        <f>ROUND(2*E98,0)/2</f>
        <v>11974</v>
      </c>
      <c r="G98" s="132">
        <f>+C98-(C$7+F98*C$8)</f>
        <v>-6.9951999466866255E-4</v>
      </c>
      <c r="I98" s="132">
        <f>G98</f>
        <v>-6.9951999466866255E-4</v>
      </c>
      <c r="P98" s="199">
        <f>+D$11+D$12*F98+D$13*F98^2</f>
        <v>-1.2845548182392882E-4</v>
      </c>
      <c r="Q98" s="200">
        <f>+C98-15018.5</f>
        <v>29282.131000000001</v>
      </c>
      <c r="S98" s="132">
        <f>+(P98-G98)^2</f>
        <v>3.2611467783059307E-7</v>
      </c>
      <c r="T98" s="130">
        <v>0.1</v>
      </c>
      <c r="U98" s="43">
        <f>+T98*S98</f>
        <v>3.2611467783059308E-8</v>
      </c>
      <c r="V98" s="132">
        <f>+G98-P98</f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>+(C99-C$7)/C$8</f>
        <v>12689.015049957168</v>
      </c>
      <c r="F99" s="132">
        <f>ROUND(2*E99,0)/2</f>
        <v>12689</v>
      </c>
      <c r="G99" s="132">
        <f>+C99-(C$7+F99*C$8)</f>
        <v>5.1372800007811747E-3</v>
      </c>
      <c r="I99" s="132">
        <f>G99</f>
        <v>5.1372800007811747E-3</v>
      </c>
      <c r="P99" s="199">
        <f>+D$11+D$12*F99+D$13*F99^2</f>
        <v>-8.9677087385129262E-4</v>
      </c>
      <c r="Q99" s="200">
        <f>+C99-15018.5</f>
        <v>29526.201000000001</v>
      </c>
      <c r="S99" s="132">
        <f>+(P99-G99)^2</f>
        <v>3.6409769957652841E-5</v>
      </c>
      <c r="T99" s="130">
        <v>0.1</v>
      </c>
      <c r="U99" s="43">
        <f>+T99*S99</f>
        <v>3.6409769957652841E-6</v>
      </c>
      <c r="V99" s="132">
        <f>+G99-P99</f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>+(C100-C$7)/C$8</f>
        <v>12894.010836081656</v>
      </c>
      <c r="F100" s="132">
        <f>ROUND(2*E100,0)/2</f>
        <v>12894</v>
      </c>
      <c r="G100" s="132">
        <f>+C100-(C$7+F100*C$8)</f>
        <v>3.6988800056860782E-3</v>
      </c>
      <c r="I100" s="132">
        <f>G100</f>
        <v>3.6988800056860782E-3</v>
      </c>
      <c r="P100" s="199">
        <f>+D$11+D$12*F100+D$13*F100^2</f>
        <v>-1.1158407446302543E-3</v>
      </c>
      <c r="Q100" s="200">
        <f>+C100-15018.5</f>
        <v>29596.175999999999</v>
      </c>
      <c r="S100" s="132">
        <f>+(P100-G100)^2</f>
        <v>2.3181535903526664E-5</v>
      </c>
      <c r="T100" s="130">
        <v>0.1</v>
      </c>
      <c r="U100" s="43">
        <f>+T100*S100</f>
        <v>2.3181535903526665E-6</v>
      </c>
      <c r="V100" s="132">
        <f>+G100-P100</f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>+(C101-C$7)/C$8</f>
        <v>12920.048743149526</v>
      </c>
      <c r="F101" s="132">
        <f>ROUND(2*E101,0)/2</f>
        <v>12920</v>
      </c>
      <c r="G101" s="132">
        <f>+C101-(C$7+F101*C$8)</f>
        <v>1.663840000401251E-2</v>
      </c>
      <c r="I101" s="132">
        <f>G101</f>
        <v>1.663840000401251E-2</v>
      </c>
      <c r="P101" s="199">
        <f>+D$11+D$12*F101+D$13*F101^2</f>
        <v>-1.1435864808331205E-3</v>
      </c>
      <c r="Q101" s="200">
        <f>+C101-15018.5</f>
        <v>29605.063999999998</v>
      </c>
      <c r="S101" s="132">
        <f>+(P101-G101)^2</f>
        <v>3.1619904334723273E-4</v>
      </c>
      <c r="T101" s="130">
        <v>0.1</v>
      </c>
      <c r="U101" s="43">
        <f>+T101*S101</f>
        <v>3.1619904334723273E-5</v>
      </c>
      <c r="V101" s="132">
        <f>+G101-P101</f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>+(C102-C$7)/C$8</f>
        <v>13902.001262756474</v>
      </c>
      <c r="F102" s="132">
        <f>ROUND(2*E102,0)/2</f>
        <v>13902</v>
      </c>
      <c r="G102" s="132">
        <f>+C102-(C$7+F102*C$8)</f>
        <v>4.3104000360472128E-4</v>
      </c>
      <c r="I102" s="132">
        <f>G102</f>
        <v>4.3104000360472128E-4</v>
      </c>
      <c r="P102" s="199">
        <f>+D$11+D$12*F102+D$13*F102^2</f>
        <v>-2.185137597837142E-3</v>
      </c>
      <c r="Q102" s="200">
        <f>+C102-15018.5</f>
        <v>29940.252</v>
      </c>
      <c r="S102" s="132">
        <f>+(P102-G102)^2</f>
        <v>6.8443852422861003E-6</v>
      </c>
      <c r="T102" s="130">
        <v>0.1</v>
      </c>
      <c r="U102" s="43">
        <f>+T102*S102</f>
        <v>6.8443852422861012E-7</v>
      </c>
      <c r="V102" s="132">
        <f>+G102-P102</f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>+(C103-C$7)/C$8</f>
        <v>13982.991809425968</v>
      </c>
      <c r="F103" s="132">
        <f>ROUND(2*E103,0)/2</f>
        <v>13983</v>
      </c>
      <c r="G103" s="132">
        <f>+C103-(C$7+F103*C$8)</f>
        <v>-2.7958399950875901E-3</v>
      </c>
      <c r="I103" s="202">
        <f>G103</f>
        <v>-2.7958399950875901E-3</v>
      </c>
      <c r="P103" s="199">
        <f>+D$11+D$12*F103+D$13*F103^2</f>
        <v>-2.2704943409898311E-3</v>
      </c>
      <c r="Q103" s="200">
        <f>+C103-15018.5</f>
        <v>29967.898000000001</v>
      </c>
      <c r="S103" s="132">
        <f>+(P103-G103)^2</f>
        <v>2.7598805627940225E-7</v>
      </c>
      <c r="T103" s="130">
        <v>0.1</v>
      </c>
      <c r="U103" s="43">
        <f>+T103*S103</f>
        <v>2.7598805627940228E-8</v>
      </c>
      <c r="V103" s="132">
        <f>+G103-P103</f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>+(C104-C$7)/C$8</f>
        <v>14055.920213853022</v>
      </c>
      <c r="F104" s="132">
        <f>ROUND(2*E104,0)/2</f>
        <v>14056</v>
      </c>
      <c r="I104" s="202"/>
      <c r="P104" s="199">
        <f>+D$11+D$12*F104+D$13*F104^2</f>
        <v>-2.3473482841494405E-3</v>
      </c>
      <c r="Q104" s="200">
        <f>+C104-15018.5</f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>+(C105-C$7)/C$8</f>
        <v>14870.934828829477</v>
      </c>
      <c r="F105" s="142">
        <f>ROUND(2*E105,0)/2</f>
        <v>14871</v>
      </c>
      <c r="I105" s="202"/>
      <c r="P105" s="199">
        <f>+D$11+D$12*F105+D$13*F105^2</f>
        <v>-3.200707609989307E-3</v>
      </c>
      <c r="Q105" s="200">
        <f>+C105-15018.5</f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>+(C106-C$7)/C$8</f>
        <v>14885.020141293728</v>
      </c>
      <c r="F106" s="132">
        <f>ROUND(2*E106,0)/2</f>
        <v>14885</v>
      </c>
      <c r="G106" s="132">
        <f>+C106-(C$7+F106*C$8)</f>
        <v>6.8752000006497838E-3</v>
      </c>
      <c r="I106" s="202">
        <f>G106</f>
        <v>6.8752000006497838E-3</v>
      </c>
      <c r="P106" s="199">
        <f>+D$11+D$12*F106+D$13*F106^2</f>
        <v>-3.2152916912321899E-3</v>
      </c>
      <c r="Q106" s="200">
        <f>+C106-15018.5</f>
        <v>30275.803999999996</v>
      </c>
      <c r="S106" s="132">
        <f>+(P106-G106)^2</f>
        <v>1.0181802258393913E-4</v>
      </c>
      <c r="T106" s="130">
        <v>0.1</v>
      </c>
      <c r="U106" s="43">
        <f>+T106*S106</f>
        <v>1.0181802258393914E-5</v>
      </c>
      <c r="V106" s="132">
        <f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>+(C107-C$7)/C$8</f>
        <v>14898.003940137656</v>
      </c>
      <c r="F107" s="132">
        <f>ROUND(2*E107,0)/2</f>
        <v>14898</v>
      </c>
      <c r="G107" s="132">
        <f>+C107-(C$7+F107*C$8)</f>
        <v>1.3449600010062568E-3</v>
      </c>
      <c r="I107" s="132">
        <f>G107</f>
        <v>1.3449600010062568E-3</v>
      </c>
      <c r="P107" s="199">
        <f>+D$11+D$12*F107+D$13*F107^2</f>
        <v>-3.2288317886400818E-3</v>
      </c>
      <c r="Q107" s="200">
        <f>+C107-15018.5</f>
        <v>30280.235999999997</v>
      </c>
      <c r="S107" s="132">
        <f>+(P107-G107)^2</f>
        <v>2.0919571335036255E-5</v>
      </c>
      <c r="T107" s="130">
        <v>0.1</v>
      </c>
      <c r="U107" s="43">
        <f>+T107*S107</f>
        <v>2.0919571335036258E-6</v>
      </c>
      <c r="V107" s="132">
        <f>+G107-P107</f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>+(C108-C$7)/C$8</f>
        <v>15008.017612968424</v>
      </c>
      <c r="F108" s="132">
        <f>ROUND(2*E108,0)/2</f>
        <v>15008</v>
      </c>
      <c r="G108" s="132">
        <f>+C108-(C$7+F108*C$8)</f>
        <v>6.0121600035927258E-3</v>
      </c>
      <c r="I108" s="202">
        <f>G108</f>
        <v>6.0121600035927258E-3</v>
      </c>
      <c r="P108" s="199">
        <f>+D$11+D$12*F108+D$13*F108^2</f>
        <v>-3.343314582985259E-3</v>
      </c>
      <c r="Q108" s="200">
        <f>+C108-15018.5</f>
        <v>30317.788999999997</v>
      </c>
      <c r="S108" s="132">
        <f>+(P108-G108)^2</f>
        <v>8.752490474010652E-5</v>
      </c>
      <c r="T108" s="130">
        <v>0.1</v>
      </c>
      <c r="U108" s="43">
        <f>+T108*S108</f>
        <v>8.7524904740106527E-6</v>
      </c>
      <c r="V108" s="132">
        <f>+G108-P108</f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>+(C109-C$7)/C$8</f>
        <v>15117.518613236549</v>
      </c>
      <c r="F109" s="132">
        <f>ROUND(2*E109,0)/2</f>
        <v>15117.5</v>
      </c>
      <c r="G109" s="132">
        <f>+C109-(C$7+F109*C$8)</f>
        <v>6.3536000016028993E-3</v>
      </c>
      <c r="I109" s="132">
        <f>G109</f>
        <v>6.3536000016028993E-3</v>
      </c>
      <c r="P109" s="199">
        <f>+D$11+D$12*F109+D$13*F109^2</f>
        <v>-3.4571219875845173E-3</v>
      </c>
      <c r="Q109" s="200">
        <f>+C109-15018.5</f>
        <v>30355.167000000001</v>
      </c>
      <c r="S109" s="132">
        <f>+(P109-G109)^2</f>
        <v>9.625026594912551E-5</v>
      </c>
      <c r="T109" s="130">
        <v>0.1</v>
      </c>
      <c r="U109" s="43">
        <f>+T109*S109</f>
        <v>9.6250265949125517E-6</v>
      </c>
      <c r="V109" s="132">
        <f>+G109-P109</f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>+(C110-C$7)/C$8</f>
        <v>15198.503300791041</v>
      </c>
      <c r="F110" s="132">
        <f>ROUND(2*E110,0)/2</f>
        <v>15198.5</v>
      </c>
      <c r="G110" s="132">
        <f>+C110-(C$7+F110*C$8)</f>
        <v>1.1267200025031343E-3</v>
      </c>
      <c r="I110" s="202">
        <f>G110</f>
        <v>1.1267200025031343E-3</v>
      </c>
      <c r="P110" s="199">
        <f>+D$11+D$12*F110+D$13*F110^2</f>
        <v>-3.5412087691108415E-3</v>
      </c>
      <c r="Q110" s="200">
        <f>+C110-15018.5</f>
        <v>30382.811000000002</v>
      </c>
      <c r="S110" s="132">
        <f>+(P110-G110)^2</f>
        <v>2.1789559016861563E-5</v>
      </c>
      <c r="T110" s="130">
        <v>0.1</v>
      </c>
      <c r="U110" s="43">
        <f>+T110*S110</f>
        <v>2.1789559016861562E-6</v>
      </c>
      <c r="V110" s="132">
        <f>+G110-P110</f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>+(C111-C$7)/C$8</f>
        <v>15216.007406858829</v>
      </c>
      <c r="F111" s="132">
        <f>ROUND(2*E111,0)/2</f>
        <v>15216</v>
      </c>
      <c r="G111" s="132">
        <f>+C111-(C$7+F111*C$8)</f>
        <v>2.5283200011472218E-3</v>
      </c>
      <c r="I111" s="202">
        <f>G111</f>
        <v>2.5283200011472218E-3</v>
      </c>
      <c r="P111" s="199">
        <f>+D$11+D$12*F111+D$13*F111^2</f>
        <v>-3.5593645491674682E-3</v>
      </c>
      <c r="Q111" s="200">
        <f>+C111-15018.5</f>
        <v>30388.786</v>
      </c>
      <c r="S111" s="132">
        <f>+(P111-G111)^2</f>
        <v>3.7059903184140167E-5</v>
      </c>
      <c r="T111" s="130">
        <v>0.1</v>
      </c>
      <c r="U111" s="43">
        <f>+T111*S111</f>
        <v>3.705990318414017E-6</v>
      </c>
      <c r="V111" s="132">
        <f>+G111-P111</f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>+(C112-C$7)/C$8</f>
        <v>16065.505843178213</v>
      </c>
      <c r="F112" s="132">
        <f>ROUND(2*E112,0)/2</f>
        <v>16065.5</v>
      </c>
      <c r="G112" s="132">
        <f>+C112-(C$7+F112*C$8)</f>
        <v>1.9945599997299723E-3</v>
      </c>
      <c r="I112" s="202">
        <f>G112</f>
        <v>1.9945599997299723E-3</v>
      </c>
      <c r="P112" s="199">
        <f>+D$11+D$12*F112+D$13*F112^2</f>
        <v>-4.4359478829590314E-3</v>
      </c>
      <c r="Q112" s="200">
        <f>+C112-15018.5</f>
        <v>30678.760999999999</v>
      </c>
      <c r="S112" s="132">
        <f>+(P112-G112)^2</f>
        <v>4.1351431629325412E-5</v>
      </c>
      <c r="T112" s="130">
        <v>0.1</v>
      </c>
      <c r="U112" s="43">
        <f>+T112*S112</f>
        <v>4.135143162932541E-6</v>
      </c>
      <c r="V112" s="132">
        <f>+G112-P112</f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>+(C113-C$7)/C$8</f>
        <v>16230.492662513103</v>
      </c>
      <c r="F113" s="132">
        <f>ROUND(2*E113,0)/2</f>
        <v>16230.5</v>
      </c>
      <c r="G113" s="132">
        <f>+C113-(C$7+F113*C$8)</f>
        <v>-2.504639996914193E-3</v>
      </c>
      <c r="I113" s="132">
        <f>G113</f>
        <v>-2.504639996914193E-3</v>
      </c>
      <c r="P113" s="199">
        <f>+D$11+D$12*F113+D$13*F113^2</f>
        <v>-4.6051287459306168E-3</v>
      </c>
      <c r="Q113" s="200">
        <f>+C113-15018.5</f>
        <v>30735.078999999998</v>
      </c>
      <c r="S113" s="132">
        <f>+(P113-G113)^2</f>
        <v>4.4120529847445803E-6</v>
      </c>
      <c r="T113" s="130">
        <v>0.1</v>
      </c>
      <c r="U113" s="43">
        <f>+T113*S113</f>
        <v>4.4120529847445805E-7</v>
      </c>
      <c r="V113" s="132">
        <f>+G113-P113</f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>+(C114-C$7)/C$8</f>
        <v>16927.038901711236</v>
      </c>
      <c r="F114" s="132">
        <f>ROUND(2*E114,0)/2</f>
        <v>16927</v>
      </c>
      <c r="G114" s="132">
        <f>+C114-(C$7+F114*C$8)</f>
        <v>1.3279040002089459E-2</v>
      </c>
      <c r="I114" s="202">
        <f>G114</f>
        <v>1.3279040002089459E-2</v>
      </c>
      <c r="P114" s="199">
        <f>+D$11+D$12*F114+D$13*F114^2</f>
        <v>-5.3154071796172597E-3</v>
      </c>
      <c r="Q114" s="200">
        <f>+C114-15018.5</f>
        <v>30972.843999999997</v>
      </c>
      <c r="S114" s="132">
        <f>+(P114-G114)^2</f>
        <v>3.4575346599328093E-4</v>
      </c>
      <c r="T114" s="130">
        <v>0.1</v>
      </c>
      <c r="U114" s="43">
        <f>+T114*S114</f>
        <v>3.4575346599328096E-5</v>
      </c>
      <c r="V114" s="132">
        <f>+G114-P114</f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>+(C115-C$7)/C$8</f>
        <v>16927.624813211427</v>
      </c>
      <c r="F115" s="132">
        <f>ROUND(2*E115,0)/2</f>
        <v>16927.5</v>
      </c>
      <c r="I115" s="202"/>
      <c r="P115" s="199">
        <f>+D$11+D$12*F115+D$13*F115^2</f>
        <v>-5.3159148231889126E-3</v>
      </c>
      <c r="Q115" s="200">
        <f>+C115-15018.5</f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>+(C116-C$7)/C$8</f>
        <v>16968.017552033642</v>
      </c>
      <c r="F116" s="132">
        <f>ROUND(2*E116,0)/2</f>
        <v>16968</v>
      </c>
      <c r="G116" s="132">
        <f>+C116-(C$7+F116*C$8)</f>
        <v>5.9913600052823313E-3</v>
      </c>
      <c r="I116" s="202">
        <f>G116</f>
        <v>5.9913600052823313E-3</v>
      </c>
      <c r="P116" s="199">
        <f>+D$11+D$12*F116+D$13*F116^2</f>
        <v>-5.3570232432318815E-3</v>
      </c>
      <c r="Q116" s="200">
        <f>+C116-15018.5</f>
        <v>30986.832000000002</v>
      </c>
      <c r="S116" s="132">
        <f>+(P116-G116)^2</f>
        <v>1.28785802355158E-4</v>
      </c>
      <c r="T116" s="130">
        <v>0.1</v>
      </c>
      <c r="U116" s="43">
        <f>+T116*S116</f>
        <v>1.2878580235515801E-5</v>
      </c>
      <c r="V116" s="132">
        <f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>+(C117-C$7)/C$8</f>
        <v>16971.515443689688</v>
      </c>
      <c r="F117" s="132">
        <f>ROUND(2*E117,0)/2</f>
        <v>16971.5</v>
      </c>
      <c r="G117" s="132">
        <f>+C117-(C$7+F117*C$8)</f>
        <v>5.2716799982590601E-3</v>
      </c>
      <c r="I117" s="202">
        <f>G117</f>
        <v>5.2716799982590601E-3</v>
      </c>
      <c r="P117" s="199">
        <f>+D$11+D$12*F117+D$13*F117^2</f>
        <v>-5.360574829531178E-3</v>
      </c>
      <c r="Q117" s="200">
        <f>+C117-15018.5</f>
        <v>30988.025999999998</v>
      </c>
      <c r="S117" s="132">
        <f>+(P117-G117)^2</f>
        <v>1.1304484272306883E-4</v>
      </c>
      <c r="T117" s="130">
        <v>0.1</v>
      </c>
      <c r="U117" s="43">
        <f>+T117*S117</f>
        <v>1.1304484272306884E-5</v>
      </c>
      <c r="V117" s="132">
        <f>+G117-P117</f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>+(C118-C$7)/C$8</f>
        <v>17020.50643377702</v>
      </c>
      <c r="F118" s="132">
        <f>ROUND(2*E118,0)/2</f>
        <v>17020.5</v>
      </c>
      <c r="G118" s="132">
        <f>+C118-(C$7+F118*C$8)</f>
        <v>2.1961600068607368E-3</v>
      </c>
      <c r="I118" s="202">
        <f>G118</f>
        <v>2.1961600068607368E-3</v>
      </c>
      <c r="P118" s="199">
        <f>+D$11+D$12*F118+D$13*F118^2</f>
        <v>-5.4102804465898848E-3</v>
      </c>
      <c r="Q118" s="200">
        <f>+C118-15018.5</f>
        <v>31004.749000000003</v>
      </c>
      <c r="S118" s="132">
        <f>+(P118-G118)^2</f>
        <v>5.7857936371890099E-5</v>
      </c>
      <c r="T118" s="130">
        <v>0.1</v>
      </c>
      <c r="U118" s="43">
        <f>+T118*S118</f>
        <v>5.7857936371890106E-6</v>
      </c>
      <c r="V118" s="132">
        <f>+G118-P118</f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>+(C119-C$7)/C$8</f>
        <v>17059.5134919013</v>
      </c>
      <c r="F119" s="132">
        <f>ROUND(2*E119,0)/2</f>
        <v>17059.5</v>
      </c>
      <c r="G119" s="132">
        <f>+C119-(C$7+F119*C$8)</f>
        <v>4.6054400008870289E-3</v>
      </c>
      <c r="I119" s="202">
        <f>G119</f>
        <v>4.6054400008870289E-3</v>
      </c>
      <c r="P119" s="199">
        <f>+D$11+D$12*F119+D$13*F119^2</f>
        <v>-5.4498199257597881E-3</v>
      </c>
      <c r="Q119" s="200">
        <f>+C119-15018.5</f>
        <v>31018.063999999998</v>
      </c>
      <c r="S119" s="132">
        <f>+(P119-G119)^2</f>
        <v>1.0110825219242936E-4</v>
      </c>
      <c r="T119" s="130">
        <v>0.1</v>
      </c>
      <c r="U119" s="43">
        <f>+T119*S119</f>
        <v>1.0110825219242937E-5</v>
      </c>
      <c r="V119" s="132">
        <f>+G119-P119</f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>+(C120-C$7)/C$8</f>
        <v>17221.014137810151</v>
      </c>
      <c r="F120" s="132">
        <f>ROUND(2*E120,0)/2</f>
        <v>17221</v>
      </c>
      <c r="G120" s="132">
        <f>+C120-(C$7+F120*C$8)</f>
        <v>4.8259200048050843E-3</v>
      </c>
      <c r="I120" s="132">
        <f>G120</f>
        <v>4.8259200048050843E-3</v>
      </c>
      <c r="P120" s="199">
        <f>+D$11+D$12*F120+D$13*F120^2</f>
        <v>-5.6133450857974564E-3</v>
      </c>
      <c r="Q120" s="200">
        <f>+C120-15018.5</f>
        <v>31073.192000000003</v>
      </c>
      <c r="S120" s="132">
        <f>+(P120-G120)^2</f>
        <v>1.0897825563187287E-4</v>
      </c>
      <c r="T120" s="130">
        <v>0.1</v>
      </c>
      <c r="U120" s="43">
        <f>+T120*S120</f>
        <v>1.0897825563187288E-5</v>
      </c>
      <c r="V120" s="132">
        <f>+G120-P120</f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>+(C121-C$7)/C$8</f>
        <v>17231.487305875809</v>
      </c>
      <c r="F121" s="132">
        <f>ROUND(2*E121,0)/2</f>
        <v>17231.5</v>
      </c>
      <c r="G121" s="132">
        <f>+C121-(C$7+F121*C$8)</f>
        <v>-4.3331199995009229E-3</v>
      </c>
      <c r="I121" s="202">
        <f>G121</f>
        <v>-4.3331199995009229E-3</v>
      </c>
      <c r="P121" s="199">
        <f>+D$11+D$12*F121+D$13*F121^2</f>
        <v>-5.6239651048976668E-3</v>
      </c>
      <c r="Q121" s="200">
        <f>+C121-15018.5</f>
        <v>31076.767</v>
      </c>
      <c r="S121" s="132">
        <f>+(P121-G121)^2</f>
        <v>1.666281086126731E-6</v>
      </c>
      <c r="T121" s="130">
        <v>0.1</v>
      </c>
      <c r="U121" s="43">
        <f>+T121*S121</f>
        <v>1.6662810861267311E-7</v>
      </c>
      <c r="V121" s="132">
        <f>+G121-P121</f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>+(C122-C$7)/C$8</f>
        <v>17252.032292629519</v>
      </c>
      <c r="F122" s="132">
        <f>ROUND(2*E122,0)/2</f>
        <v>17252</v>
      </c>
      <c r="G122" s="132">
        <f>+C122-(C$7+F122*C$8)</f>
        <v>1.1023040002328344E-2</v>
      </c>
      <c r="I122" s="202">
        <f>G122</f>
        <v>1.1023040002328344E-2</v>
      </c>
      <c r="P122" s="199">
        <f>+D$11+D$12*F122+D$13*F122^2</f>
        <v>-5.6446953292968059E-3</v>
      </c>
      <c r="Q122" s="200">
        <f>+C122-15018.5</f>
        <v>31083.78</v>
      </c>
      <c r="S122" s="132">
        <f>+(P122-G122)^2</f>
        <v>2.7781340108510536E-4</v>
      </c>
      <c r="T122" s="130">
        <v>0.1</v>
      </c>
      <c r="U122" s="43">
        <f>+T122*S122</f>
        <v>2.7781340108510539E-5</v>
      </c>
      <c r="V122" s="132">
        <f>+G122-P122</f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>+(C123-C$7)/C$8</f>
        <v>17273.022572123369</v>
      </c>
      <c r="F123" s="132">
        <f>ROUND(2*E123,0)/2</f>
        <v>17273</v>
      </c>
      <c r="G123" s="132">
        <f>+C123-(C$7+F123*C$8)</f>
        <v>7.7049600004102103E-3</v>
      </c>
      <c r="I123" s="202">
        <f>G123</f>
        <v>7.7049600004102103E-3</v>
      </c>
      <c r="P123" s="199">
        <f>+D$11+D$12*F123+D$13*F123^2</f>
        <v>-5.6659255482561684E-3</v>
      </c>
      <c r="Q123" s="200">
        <f>+C123-15018.5</f>
        <v>31090.945</v>
      </c>
      <c r="S123" s="132">
        <f>+(P123-G123)^2</f>
        <v>1.787805803555354E-4</v>
      </c>
      <c r="T123" s="130">
        <v>0.1</v>
      </c>
      <c r="U123" s="43">
        <f>+T123*S123</f>
        <v>1.787805803555354E-5</v>
      </c>
      <c r="V123" s="132">
        <f>+G123-P123</f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>+(C124-C$7)/C$8</f>
        <v>17288.039483872923</v>
      </c>
      <c r="F124" s="132">
        <f>ROUND(2*E124,0)/2</f>
        <v>17288</v>
      </c>
      <c r="G124" s="132">
        <f>+C124-(C$7+F124*C$8)</f>
        <v>1.347776000329759E-2</v>
      </c>
      <c r="I124" s="132">
        <f>G124</f>
        <v>1.347776000329759E-2</v>
      </c>
      <c r="P124" s="199">
        <f>+D$11+D$12*F124+D$13*F124^2</f>
        <v>-5.6810865076835177E-3</v>
      </c>
      <c r="Q124" s="200">
        <f>+C124-15018.5</f>
        <v>31096.071000000004</v>
      </c>
      <c r="S124" s="132">
        <f>+(P124-G124)^2</f>
        <v>3.6706139963133298E-4</v>
      </c>
      <c r="T124" s="130">
        <v>0.1</v>
      </c>
      <c r="U124" s="43">
        <f>+T124*S124</f>
        <v>3.6706139963133298E-5</v>
      </c>
      <c r="V124" s="132">
        <f>+G124-P124</f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>+(C125-C$7)/C$8</f>
        <v>17301.990036692125</v>
      </c>
      <c r="F125" s="132">
        <f>ROUND(2*E125,0)/2</f>
        <v>17302</v>
      </c>
      <c r="G125" s="132">
        <f>+C125-(C$7+F125*C$8)</f>
        <v>-3.4009599985438399E-3</v>
      </c>
      <c r="I125" s="202">
        <f>G125</f>
        <v>-3.4009599985438399E-3</v>
      </c>
      <c r="P125" s="199">
        <f>+D$11+D$12*F125+D$13*F125^2</f>
        <v>-5.6952341180180957E-3</v>
      </c>
      <c r="Q125" s="200">
        <f>+C125-15018.5</f>
        <v>31100.832999999999</v>
      </c>
      <c r="S125" s="132">
        <f>+(P125-G125)^2</f>
        <v>5.2636937352893718E-6</v>
      </c>
      <c r="T125" s="130">
        <v>0.1</v>
      </c>
      <c r="U125" s="43">
        <f>+T125*S125</f>
        <v>5.2636937352893716E-7</v>
      </c>
      <c r="V125" s="132">
        <f>+G125-P125</f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>+(C126-C$7)/C$8</f>
        <v>17376.011166067008</v>
      </c>
      <c r="F126" s="132">
        <f>ROUND(2*E126,0)/2</f>
        <v>17376</v>
      </c>
      <c r="G126" s="132">
        <f>+C126-(C$7+F126*C$8)</f>
        <v>3.8115200004540384E-3</v>
      </c>
      <c r="I126" s="132">
        <f>G126</f>
        <v>3.8115200004540384E-3</v>
      </c>
      <c r="P126" s="199">
        <f>+D$11+D$12*F126+D$13*F126^2</f>
        <v>-5.7699723454530524E-3</v>
      </c>
      <c r="Q126" s="200">
        <f>+C126-15018.5</f>
        <v>31126.1</v>
      </c>
      <c r="S126" s="132">
        <f>+(P126-G126)^2</f>
        <v>9.1804995574676184E-5</v>
      </c>
      <c r="T126" s="130">
        <v>0.1</v>
      </c>
      <c r="U126" s="43">
        <f>+T126*S126</f>
        <v>9.1804995574676194E-6</v>
      </c>
      <c r="V126" s="132">
        <f>+G126-P126</f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>+(C127-C$7)/C$8</f>
        <v>17894.478393458801</v>
      </c>
      <c r="F127" s="132">
        <f>ROUND(2*E127,0)/2</f>
        <v>17894.5</v>
      </c>
      <c r="G127" s="132">
        <f>+C127-(C$7+F127*C$8)</f>
        <v>-7.3753599936026148E-3</v>
      </c>
      <c r="I127" s="202">
        <f>G127</f>
        <v>-7.3753599936026148E-3</v>
      </c>
      <c r="P127" s="199">
        <f>+D$11+D$12*F127+D$13*F127^2</f>
        <v>-6.2916635913208164E-3</v>
      </c>
      <c r="Q127" s="200">
        <f>+C127-15018.5</f>
        <v>31303.078000000001</v>
      </c>
      <c r="S127" s="132">
        <f>+(P127-G127)^2</f>
        <v>1.1743978923185135E-6</v>
      </c>
      <c r="T127" s="130">
        <v>0.1</v>
      </c>
      <c r="U127" s="43">
        <f>+T127*S127</f>
        <v>1.1743978923185135E-7</v>
      </c>
      <c r="V127" s="132">
        <f>+G127-P127</f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>+(C128-C$7)/C$8</f>
        <v>17993.494507431242</v>
      </c>
      <c r="F128" s="132">
        <f>ROUND(2*E128,0)/2</f>
        <v>17993.5</v>
      </c>
      <c r="G128" s="132">
        <f>+C128-(C$7+F128*C$8)</f>
        <v>-1.8748799993772991E-3</v>
      </c>
      <c r="I128" s="202">
        <f>G128</f>
        <v>-1.8748799993772991E-3</v>
      </c>
      <c r="P128" s="199">
        <f>+D$11+D$12*F128+D$13*F128^2</f>
        <v>-6.3908786439645475E-3</v>
      </c>
      <c r="Q128" s="200">
        <f>+C128-15018.5</f>
        <v>31336.877</v>
      </c>
      <c r="S128" s="132">
        <f>+(P128-G128)^2</f>
        <v>2.0394243757913866E-5</v>
      </c>
      <c r="T128" s="130">
        <v>0.1</v>
      </c>
      <c r="U128" s="43">
        <f>+T128*S128</f>
        <v>2.0394243757913866E-6</v>
      </c>
      <c r="V128" s="132">
        <f>+G128-P128</f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>+(C129-C$7)/C$8</f>
        <v>18003.018498866611</v>
      </c>
      <c r="F129" s="132">
        <f>ROUND(2*E129,0)/2</f>
        <v>18003</v>
      </c>
      <c r="G129" s="132">
        <f>+C129-(C$7+F129*C$8)</f>
        <v>6.3145599997369573E-3</v>
      </c>
      <c r="H129" s="132">
        <f>G129</f>
        <v>6.3145599997369573E-3</v>
      </c>
      <c r="N129" s="132"/>
      <c r="O129" s="132">
        <f ca="1">+C$11+C$12*F129</f>
        <v>1.4815586022666975E-2</v>
      </c>
      <c r="P129" s="199">
        <f>+D$11+D$12*F129+D$13*F129^2</f>
        <v>-6.4003926325902887E-3</v>
      </c>
      <c r="Q129" s="200">
        <f>+C129-15018.5</f>
        <v>31340.127999999997</v>
      </c>
      <c r="S129" s="132">
        <f>+(P129-G129)^2</f>
        <v>1.6167002044232556E-4</v>
      </c>
      <c r="T129" s="130">
        <v>0.1</v>
      </c>
      <c r="U129" s="43">
        <f>+T129*S129</f>
        <v>1.6167002044232557E-5</v>
      </c>
      <c r="V129" s="132">
        <f>+G129-P129</f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>+(C130-C$7)/C$8</f>
        <v>18003.021428424123</v>
      </c>
      <c r="F130" s="132">
        <f>ROUND(2*E130,0)/2</f>
        <v>18003</v>
      </c>
      <c r="G130" s="132">
        <f>+C130-(C$7+F130*C$8)</f>
        <v>7.3145600035786629E-3</v>
      </c>
      <c r="I130" s="202">
        <f>G130</f>
        <v>7.3145600035786629E-3</v>
      </c>
      <c r="P130" s="199">
        <f>+D$11+D$12*F130+D$13*F130^2</f>
        <v>-6.4003926325902887E-3</v>
      </c>
      <c r="Q130" s="200">
        <f>+C130-15018.5</f>
        <v>31340.129000000001</v>
      </c>
      <c r="S130" s="132">
        <f>+(P130-G130)^2</f>
        <v>1.8809992581235769E-4</v>
      </c>
      <c r="T130" s="130">
        <v>0.1</v>
      </c>
      <c r="U130" s="43">
        <f>+T130*S130</f>
        <v>1.8809992581235769E-5</v>
      </c>
      <c r="V130" s="132">
        <f>+G130-P130</f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>+(C131-C$7)/C$8</f>
        <v>18047.00287518492</v>
      </c>
      <c r="F131" s="132">
        <f>ROUND(2*E131,0)/2</f>
        <v>18047</v>
      </c>
      <c r="G131" s="132">
        <f>+C131-(C$7+F131*C$8)</f>
        <v>9.8144000367028639E-4</v>
      </c>
      <c r="I131" s="202">
        <f>G131</f>
        <v>9.8144000367028639E-4</v>
      </c>
      <c r="P131" s="199">
        <f>+D$11+D$12*F131+D$13*F131^2</f>
        <v>-6.4444422400814702E-3</v>
      </c>
      <c r="Q131" s="200">
        <f>+C131-15018.5</f>
        <v>31355.142</v>
      </c>
      <c r="S131" s="132">
        <f>+(P131-G131)^2</f>
        <v>5.5143727098067624E-5</v>
      </c>
      <c r="T131" s="130">
        <v>0.1</v>
      </c>
      <c r="U131" s="43">
        <f>+T131*S131</f>
        <v>5.5143727098067626E-6</v>
      </c>
      <c r="V131" s="132">
        <f>+G131-P131</f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>+(C132-C$7)/C$8</f>
        <v>18153.005983796978</v>
      </c>
      <c r="F132" s="132">
        <f>ROUND(2*E132,0)/2</f>
        <v>18153</v>
      </c>
      <c r="G132" s="132">
        <f>+C132-(C$7+F132*C$8)</f>
        <v>2.0425600014277734E-3</v>
      </c>
      <c r="I132" s="132">
        <f>G132</f>
        <v>2.0425600014277734E-3</v>
      </c>
      <c r="P132" s="199">
        <f>+D$11+D$12*F132+D$13*F132^2</f>
        <v>-6.5504592032688078E-3</v>
      </c>
      <c r="Q132" s="200">
        <f>+C132-15018.5</f>
        <v>31391.326000000001</v>
      </c>
      <c r="S132" s="132">
        <f>+(P132-G132)^2</f>
        <v>7.3839979052284268E-5</v>
      </c>
      <c r="T132" s="130">
        <v>0.1</v>
      </c>
      <c r="U132" s="43">
        <f>+T132*S132</f>
        <v>7.3839979052284273E-6</v>
      </c>
      <c r="V132" s="132">
        <f>+G132-P132</f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>+(C133-C$7)/C$8</f>
        <v>18164.035767787813</v>
      </c>
      <c r="F133" s="132">
        <f>ROUND(2*E133,0)/2</f>
        <v>18164</v>
      </c>
      <c r="G133" s="132">
        <f>+C133-(C$7+F133*C$8)</f>
        <v>1.2209280001115985E-2</v>
      </c>
      <c r="I133" s="132">
        <f>G133</f>
        <v>1.2209280001115985E-2</v>
      </c>
      <c r="P133" s="199">
        <f>+D$11+D$12*F133+D$13*F133^2</f>
        <v>-6.5614526631967811E-3</v>
      </c>
      <c r="Q133" s="200">
        <f>+C133-15018.5</f>
        <v>31395.091</v>
      </c>
      <c r="S133" s="132">
        <f>+(P133-G133)^2</f>
        <v>3.5234040475509823E-4</v>
      </c>
      <c r="T133" s="130">
        <v>0.1</v>
      </c>
      <c r="U133" s="43">
        <f>+T133*S133</f>
        <v>3.5234040475509827E-5</v>
      </c>
      <c r="V133" s="132">
        <f>+G133-P133</f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>+(C134-C$7)/C$8</f>
        <v>18171.969009500208</v>
      </c>
      <c r="F134" s="132">
        <f>ROUND(2*E134,0)/2</f>
        <v>18172</v>
      </c>
      <c r="G134" s="132">
        <f>+C134-(C$7+F134*C$8)</f>
        <v>-1.0578559995337855E-2</v>
      </c>
      <c r="I134" s="202">
        <f>G134</f>
        <v>-1.0578559995337855E-2</v>
      </c>
      <c r="P134" s="199">
        <f>+D$11+D$12*F134+D$13*F134^2</f>
        <v>-6.5694469264690122E-3</v>
      </c>
      <c r="Q134" s="200">
        <f>+C134-15018.5</f>
        <v>31397.798999999999</v>
      </c>
      <c r="S134" s="132">
        <f>+(P134-G134)^2</f>
        <v>1.6072987598974952E-5</v>
      </c>
      <c r="T134" s="130">
        <v>0.1</v>
      </c>
      <c r="U134" s="43">
        <f>+T134*S134</f>
        <v>1.6072987598974953E-6</v>
      </c>
      <c r="V134" s="132">
        <f>+G134-P134</f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>+(C135-C$7)/C$8</f>
        <v>18336.996842640121</v>
      </c>
      <c r="F135" s="132">
        <f>ROUND(2*E135,0)/2</f>
        <v>18337</v>
      </c>
      <c r="G135" s="132">
        <f>+C135-(C$7+F135*C$8)</f>
        <v>-1.0777599964058027E-3</v>
      </c>
      <c r="I135" s="132">
        <f>G135</f>
        <v>-1.0777599964058027E-3</v>
      </c>
      <c r="P135" s="199">
        <f>+D$11+D$12*F135+D$13*F135^2</f>
        <v>-6.7341445077815764E-3</v>
      </c>
      <c r="Q135" s="200">
        <f>+C135-15018.5</f>
        <v>31454.131000000001</v>
      </c>
      <c r="S135" s="132">
        <f>+(P135-G135)^2</f>
        <v>3.1994685740531754E-5</v>
      </c>
      <c r="T135" s="130">
        <v>0.1</v>
      </c>
      <c r="U135" s="43">
        <f>+T135*S135</f>
        <v>3.1994685740531756E-6</v>
      </c>
      <c r="V135" s="132">
        <f>+G135-P135</f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>+(C136-C$7)/C$8</f>
        <v>19112.512233832127</v>
      </c>
      <c r="F136" s="132">
        <f>ROUND(2*E136,0)/2</f>
        <v>19112.5</v>
      </c>
      <c r="G136" s="132">
        <f>+C136-(C$7+F136*C$8)</f>
        <v>4.1760000021895394E-3</v>
      </c>
      <c r="I136" s="202">
        <f>G136</f>
        <v>4.1760000021895394E-3</v>
      </c>
      <c r="P136" s="199">
        <f>+D$11+D$12*F136+D$13*F136^2</f>
        <v>-7.5035192059175141E-3</v>
      </c>
      <c r="Q136" s="200">
        <f>+C136-15018.5</f>
        <v>31718.851999999999</v>
      </c>
      <c r="S136" s="132">
        <f>+(P136-G136)^2</f>
        <v>1.3641116893254161E-4</v>
      </c>
      <c r="T136" s="130">
        <v>0.1</v>
      </c>
      <c r="U136" s="43">
        <f>+T136*S136</f>
        <v>1.3641116893254162E-5</v>
      </c>
      <c r="V136" s="132">
        <f>+G136-P136</f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>+(C137-C$7)/C$8</f>
        <v>19127.016473019019</v>
      </c>
      <c r="F137" s="132">
        <f>ROUND(2*E137,0)/2</f>
        <v>19127</v>
      </c>
      <c r="G137" s="132">
        <f>+C137-(C$7+F137*C$8)</f>
        <v>5.6230400005006231E-3</v>
      </c>
      <c r="I137" s="202">
        <f>G137</f>
        <v>5.6230400005006231E-3</v>
      </c>
      <c r="P137" s="199">
        <f>+D$11+D$12*F137+D$13*F137^2</f>
        <v>-7.5178307992855202E-3</v>
      </c>
      <c r="Q137" s="200">
        <f>+C137-15018.5</f>
        <v>31723.803</v>
      </c>
      <c r="S137" s="132">
        <f>+(P137-G137)^2</f>
        <v>1.7268248537667208E-4</v>
      </c>
      <c r="T137" s="130">
        <v>0.1</v>
      </c>
      <c r="U137" s="43">
        <f>+T137*S137</f>
        <v>1.7268248537667207E-5</v>
      </c>
      <c r="V137" s="132">
        <f>+G137-P137</f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>+(C138-C$7)/C$8</f>
        <v>19169.489197666859</v>
      </c>
      <c r="F138" s="132">
        <f>ROUND(2*E138,0)/2</f>
        <v>19169.5</v>
      </c>
      <c r="G138" s="132">
        <f>+C138-(C$7+F138*C$8)</f>
        <v>-3.6873599965474568E-3</v>
      </c>
      <c r="I138" s="132">
        <f>G138</f>
        <v>-3.6873599965474568E-3</v>
      </c>
      <c r="P138" s="199">
        <f>+D$11+D$12*F138+D$13*F138^2</f>
        <v>-7.5597629492318401E-3</v>
      </c>
      <c r="Q138" s="200">
        <f>+C138-15018.5</f>
        <v>31738.300999999999</v>
      </c>
      <c r="S138" s="132">
        <f>+(P138-G138)^2</f>
        <v>1.4995504627958729E-5</v>
      </c>
      <c r="T138" s="130">
        <v>0.1</v>
      </c>
      <c r="U138" s="43">
        <f>+T138*S138</f>
        <v>1.4995504627958731E-6</v>
      </c>
      <c r="V138" s="132">
        <f>+G138-P138</f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>+(C139-C$7)/C$8</f>
        <v>19188.502025847603</v>
      </c>
      <c r="F139" s="132">
        <f>ROUND(2*E139,0)/2</f>
        <v>19188.5</v>
      </c>
      <c r="G139" s="132">
        <f>+C139-(C$7+F139*C$8)</f>
        <v>6.9151999923633412E-4</v>
      </c>
      <c r="I139" s="202">
        <f>G139</f>
        <v>6.9151999923633412E-4</v>
      </c>
      <c r="P139" s="199">
        <f>+D$11+D$12*F139+D$13*F139^2</f>
        <v>-7.5785015507083137E-3</v>
      </c>
      <c r="Q139" s="200">
        <f>+C139-15018.5</f>
        <v>31744.790999999997</v>
      </c>
      <c r="S139" s="132">
        <f>+(P139-G139)^2</f>
        <v>6.8393256436548869E-5</v>
      </c>
      <c r="T139" s="130">
        <v>0.1</v>
      </c>
      <c r="U139" s="43">
        <f>+T139*S139</f>
        <v>6.8393256436548876E-6</v>
      </c>
      <c r="V139" s="132">
        <f>+G139-P139</f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>+(C140-C$7)/C$8</f>
        <v>19207.002181465705</v>
      </c>
      <c r="F140" s="132">
        <f>ROUND(2*E140,0)/2</f>
        <v>19207</v>
      </c>
      <c r="G140" s="132">
        <f>+C140-(C$7+F140*C$8)</f>
        <v>7.4464000499574468E-4</v>
      </c>
      <c r="I140" s="132">
        <f>G140</f>
        <v>7.4464000499574468E-4</v>
      </c>
      <c r="P140" s="199">
        <f>+D$11+D$12*F140+D$13*F140^2</f>
        <v>-7.5967425568085837E-3</v>
      </c>
      <c r="Q140" s="200">
        <f>+C140-15018.5</f>
        <v>31751.106</v>
      </c>
      <c r="S140" s="132">
        <f>+(P140-G140)^2</f>
        <v>6.9578663042373342E-5</v>
      </c>
      <c r="T140" s="130">
        <v>0.1</v>
      </c>
      <c r="U140" s="43">
        <f>+T140*S140</f>
        <v>6.9578663042373349E-6</v>
      </c>
      <c r="V140" s="132">
        <f>+G140-P140</f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>+(C141-C$7)/C$8</f>
        <v>19209.005998796314</v>
      </c>
      <c r="F141" s="132">
        <f>ROUND(2*E141,0)/2</f>
        <v>19209</v>
      </c>
      <c r="G141" s="132">
        <f>+C141-(C$7+F141*C$8)</f>
        <v>2.0476800054893829E-3</v>
      </c>
      <c r="I141" s="202">
        <f>G141</f>
        <v>2.0476800054893829E-3</v>
      </c>
      <c r="P141" s="199">
        <f>+D$11+D$12*F141+D$13*F141^2</f>
        <v>-7.5987142930418767E-3</v>
      </c>
      <c r="Q141" s="200">
        <f>+C141-15018.5</f>
        <v>31751.79</v>
      </c>
      <c r="S141" s="132">
        <f>+(P141-G141)^2</f>
        <v>9.3052922962736392E-5</v>
      </c>
      <c r="T141" s="130">
        <v>0.1</v>
      </c>
      <c r="U141" s="43">
        <f>+T141*S141</f>
        <v>9.3052922962736396E-6</v>
      </c>
      <c r="V141" s="132">
        <f>+G141-P141</f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>+(C142-C$7)/C$8</f>
        <v>19209.011857911319</v>
      </c>
      <c r="F142" s="132">
        <f>ROUND(2*E142,0)/2</f>
        <v>19209</v>
      </c>
      <c r="G142" s="132">
        <f>+C142-(C$7+F142*C$8)</f>
        <v>4.0476800058968365E-3</v>
      </c>
      <c r="I142" s="202">
        <f>G142</f>
        <v>4.0476800058968365E-3</v>
      </c>
      <c r="P142" s="199">
        <f>+D$11+D$12*F142+D$13*F142^2</f>
        <v>-7.5987142930418767E-3</v>
      </c>
      <c r="Q142" s="200">
        <f>+C142-15018.5</f>
        <v>31751.792000000001</v>
      </c>
      <c r="S142" s="132">
        <f>+(P142-G142)^2</f>
        <v>1.3563850016635217E-4</v>
      </c>
      <c r="T142" s="130">
        <v>0.1</v>
      </c>
      <c r="U142" s="43">
        <f>+T142*S142</f>
        <v>1.3563850016635218E-5</v>
      </c>
      <c r="V142" s="132">
        <f>+G142-P142</f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>+(C143-C$7)/C$8</f>
        <v>19218.01145855404</v>
      </c>
      <c r="F143" s="132">
        <f>ROUND(2*E143,0)/2</f>
        <v>19218</v>
      </c>
      <c r="G143" s="132">
        <f>+C143-(C$7+F143*C$8)</f>
        <v>3.9113600068958476E-3</v>
      </c>
      <c r="I143" s="202">
        <f>G143</f>
        <v>3.9113600068958476E-3</v>
      </c>
      <c r="P143" s="199">
        <f>+D$11+D$12*F143+D$13*F143^2</f>
        <v>-7.607586467599169E-3</v>
      </c>
      <c r="Q143" s="200">
        <f>+C143-15018.5</f>
        <v>31754.864000000001</v>
      </c>
      <c r="S143" s="132">
        <f>+(P143-G143)^2</f>
        <v>1.3268612788228118E-4</v>
      </c>
      <c r="T143" s="130">
        <v>0.1</v>
      </c>
      <c r="U143" s="43">
        <f>+T143*S143</f>
        <v>1.3268612788228118E-5</v>
      </c>
      <c r="V143" s="132">
        <f>+G143-P143</f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>+(C144-C$7)/C$8</f>
        <v>19339.008042455618</v>
      </c>
      <c r="F144" s="132">
        <f>ROUND(2*E144,0)/2</f>
        <v>19339</v>
      </c>
      <c r="G144" s="132">
        <f>+C144-(C$7+F144*C$8)</f>
        <v>2.7452799986349419E-3</v>
      </c>
      <c r="I144" s="132">
        <f>G144</f>
        <v>2.7452799986349419E-3</v>
      </c>
      <c r="P144" s="199">
        <f>+D$11+D$12*F144+D$13*F144^2</f>
        <v>-7.7267664761687341E-3</v>
      </c>
      <c r="Q144" s="200">
        <f>+C144-15018.5</f>
        <v>31796.165999999997</v>
      </c>
      <c r="S144" s="132">
        <f>+(P144-G144)^2</f>
        <v>1.0966375737044809E-4</v>
      </c>
      <c r="T144" s="130">
        <v>0.1</v>
      </c>
      <c r="U144" s="43">
        <f>+T144*S144</f>
        <v>1.096637573704481E-5</v>
      </c>
      <c r="V144" s="132">
        <f>+G144-P144</f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>+(C145-C$7)/C$8</f>
        <v>19358.515965854014</v>
      </c>
      <c r="F145" s="132">
        <f>ROUND(2*E145,0)/2</f>
        <v>19358.5</v>
      </c>
      <c r="G145" s="132">
        <f>+C145-(C$7+F145*C$8)</f>
        <v>5.4499199977726676E-3</v>
      </c>
      <c r="I145" s="202">
        <f>G145</f>
        <v>5.4499199977726676E-3</v>
      </c>
      <c r="P145" s="199">
        <f>+D$11+D$12*F145+D$13*F145^2</f>
        <v>-7.7459555019678134E-3</v>
      </c>
      <c r="Q145" s="200">
        <f>+C145-15018.5</f>
        <v>31802.824999999997</v>
      </c>
      <c r="S145" s="132">
        <f>+(P145-G145)^2</f>
        <v>1.7413113020465107E-4</v>
      </c>
      <c r="T145" s="130">
        <v>0.1</v>
      </c>
      <c r="U145" s="43">
        <f>+T145*S145</f>
        <v>1.7413113020465109E-5</v>
      </c>
      <c r="V145" s="132">
        <f>+G145-P145</f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>+(C146-C$7)/C$8</f>
        <v>19370.01154948751</v>
      </c>
      <c r="F146" s="132">
        <f>ROUND(2*E146,0)/2</f>
        <v>19370</v>
      </c>
      <c r="G146" s="132">
        <f>+C146-(C$7+F146*C$8)</f>
        <v>3.9424000060535036E-3</v>
      </c>
      <c r="I146" s="202">
        <f>G146</f>
        <v>3.9424000060535036E-3</v>
      </c>
      <c r="P146" s="199">
        <f>+D$11+D$12*F146+D$13*F146^2</f>
        <v>-7.7572698077082256E-3</v>
      </c>
      <c r="Q146" s="200">
        <f>+C146-15018.5</f>
        <v>31806.749000000003</v>
      </c>
      <c r="S146" s="132">
        <f>+(P146-G146)^2</f>
        <v>1.3688227375104742E-4</v>
      </c>
      <c r="T146" s="130">
        <v>0.1</v>
      </c>
      <c r="U146" s="43">
        <f>+T146*S146</f>
        <v>1.3688227375104742E-5</v>
      </c>
      <c r="V146" s="132">
        <f>+G146-P146</f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>+(C147-C$7)/C$8</f>
        <v>19464.984874108712</v>
      </c>
      <c r="F147" s="132">
        <f>ROUND(2*E147,0)/2</f>
        <v>19465</v>
      </c>
      <c r="G147" s="132">
        <f>+C147-(C$7+F147*C$8)</f>
        <v>-5.1632000031531788E-3</v>
      </c>
      <c r="I147" s="132">
        <f>G147</f>
        <v>-5.1632000031531788E-3</v>
      </c>
      <c r="P147" s="199">
        <f>+D$11+D$12*F147+D$13*F147^2</f>
        <v>-7.8506705596498184E-3</v>
      </c>
      <c r="Q147" s="200">
        <f>+C147-15018.5</f>
        <v>31839.167999999998</v>
      </c>
      <c r="S147" s="132">
        <f>+(P147-G147)^2</f>
        <v>7.2224979920363574E-6</v>
      </c>
      <c r="T147" s="130">
        <v>0.1</v>
      </c>
      <c r="U147" s="43">
        <f>+T147*S147</f>
        <v>7.2224979920363578E-7</v>
      </c>
      <c r="V147" s="132">
        <f>+G147-P147</f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>+(C148-C$7)/C$8</f>
        <v>20287.487438057444</v>
      </c>
      <c r="F148" s="132">
        <f>ROUND(2*E148,0)/2</f>
        <v>20287.5</v>
      </c>
      <c r="G148" s="132">
        <f>+C148-(C$7+F148*C$8)</f>
        <v>-4.2879999964497983E-3</v>
      </c>
      <c r="I148" s="202">
        <f>G148</f>
        <v>-4.2879999964497983E-3</v>
      </c>
      <c r="N148" s="132"/>
      <c r="P148" s="199">
        <f>+D$11+D$12*F148+D$13*F148^2</f>
        <v>-8.6544574242496137E-3</v>
      </c>
      <c r="Q148" s="200">
        <f>+C148-15018.5</f>
        <v>32119.928</v>
      </c>
      <c r="S148" s="132">
        <f>+(P148-G148)^2</f>
        <v>1.9065950468788179E-5</v>
      </c>
      <c r="T148" s="130">
        <v>0.1</v>
      </c>
      <c r="U148" s="43">
        <f>+T148*S148</f>
        <v>1.906595046878818E-6</v>
      </c>
      <c r="V148" s="132">
        <f>+G148-P148</f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>+(C149-C$7)/C$8</f>
        <v>20331.495250835742</v>
      </c>
      <c r="F149" s="132">
        <f>ROUND(2*E149,0)/2</f>
        <v>20331.5</v>
      </c>
      <c r="G149" s="132">
        <f>+C149-(C$7+F149*C$8)</f>
        <v>-1.6211199981626123E-3</v>
      </c>
      <c r="I149" s="202">
        <f>G149</f>
        <v>-1.6211199981626123E-3</v>
      </c>
      <c r="N149" s="132"/>
      <c r="P149" s="199">
        <f>+D$11+D$12*F149+D$13*F149^2</f>
        <v>-8.697210466259344E-3</v>
      </c>
      <c r="Q149" s="200">
        <f>+C149-15018.5</f>
        <v>32134.949999999997</v>
      </c>
      <c r="S149" s="132">
        <f>+(P149-G149)^2</f>
        <v>5.0071056312689424E-5</v>
      </c>
      <c r="T149" s="130">
        <v>0.1</v>
      </c>
      <c r="U149" s="43">
        <f>+T149*S149</f>
        <v>5.0071056312689428E-6</v>
      </c>
      <c r="V149" s="132">
        <f>+G149-P149</f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>+(C150-C$7)/C$8</f>
        <v>20348.533557260915</v>
      </c>
      <c r="F150" s="132">
        <f>ROUND(2*E150,0)/2</f>
        <v>20348.5</v>
      </c>
      <c r="G150" s="132">
        <f>+C150-(C$7+F150*C$8)</f>
        <v>1.1454720006440766E-2</v>
      </c>
      <c r="I150" s="202">
        <f>G150</f>
        <v>1.1454720006440766E-2</v>
      </c>
      <c r="J150" s="132"/>
      <c r="P150" s="199">
        <f>+D$11+D$12*F150+D$13*F150^2</f>
        <v>-8.7137219989879E-3</v>
      </c>
      <c r="Q150" s="200">
        <f>+C150-15018.5</f>
        <v>32140.766000000003</v>
      </c>
      <c r="S150" s="132">
        <f>+(P150-G150)^2</f>
        <v>4.067660529263395E-4</v>
      </c>
      <c r="T150" s="130">
        <v>0.1</v>
      </c>
      <c r="U150" s="43">
        <f>+T150*S150</f>
        <v>4.0676605292633955E-5</v>
      </c>
      <c r="V150" s="132">
        <f>+G150-P150</f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>+(C151-C$7)/C$8</f>
        <v>20392.515004021712</v>
      </c>
      <c r="F151" s="132">
        <f>ROUND(2*E151,0)/2</f>
        <v>20392.5</v>
      </c>
      <c r="G151" s="132">
        <f>+C151-(C$7+F151*C$8)</f>
        <v>5.1216000065323897E-3</v>
      </c>
      <c r="I151" s="202">
        <f>G151</f>
        <v>5.1216000065323897E-3</v>
      </c>
      <c r="J151" s="132"/>
      <c r="P151" s="199">
        <f>+D$11+D$12*F151+D$13*F151^2</f>
        <v>-8.7564404205142145E-3</v>
      </c>
      <c r="Q151" s="200">
        <f>+C151-15018.5</f>
        <v>32155.779000000002</v>
      </c>
      <c r="S151" s="132">
        <f>+(P151-G151)^2</f>
        <v>1.9260000609473989E-4</v>
      </c>
      <c r="T151" s="130">
        <v>0.1</v>
      </c>
      <c r="U151" s="43">
        <f>+T151*S151</f>
        <v>1.9260000609473991E-5</v>
      </c>
      <c r="V151" s="132">
        <f>+G151-P151</f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>+(C152-C$7)/C$8</f>
        <v>20398.535244686034</v>
      </c>
      <c r="F152" s="132">
        <f>ROUND(2*E152,0)/2</f>
        <v>20398.5</v>
      </c>
      <c r="G152" s="132">
        <f>+C152-(C$7+F152*C$8)</f>
        <v>1.2030720004986506E-2</v>
      </c>
      <c r="I152" s="202">
        <f>G152</f>
        <v>1.2030720004986506E-2</v>
      </c>
      <c r="J152" s="132"/>
      <c r="P152" s="199">
        <f>+D$11+D$12*F152+D$13*F152^2</f>
        <v>-8.7622637249874322E-3</v>
      </c>
      <c r="Q152" s="200">
        <f>+C152-15018.5</f>
        <v>32157.834000000003</v>
      </c>
      <c r="S152" s="132">
        <f>+(P152-G152)^2</f>
        <v>4.3234817239496082E-4</v>
      </c>
      <c r="T152" s="130">
        <v>0.1</v>
      </c>
      <c r="U152" s="43">
        <f>+T152*S152</f>
        <v>4.3234817239496087E-5</v>
      </c>
      <c r="V152" s="132">
        <f>+G152-P152</f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>+(C153-C$7)/C$8</f>
        <v>20483.515848671716</v>
      </c>
      <c r="F153" s="132">
        <f>ROUND(2*E153,0)/2</f>
        <v>20483.5</v>
      </c>
      <c r="G153" s="132">
        <f>+C153-(C$7+F153*C$8)</f>
        <v>5.4099199987831526E-3</v>
      </c>
      <c r="I153" s="202">
        <f>G153</f>
        <v>5.4099199987831526E-3</v>
      </c>
      <c r="J153" s="132"/>
      <c r="P153" s="199">
        <f>+D$11+D$12*F153+D$13*F153^2</f>
        <v>-8.8447106520988528E-3</v>
      </c>
      <c r="Q153" s="200">
        <f>+C153-15018.5</f>
        <v>32186.841999999997</v>
      </c>
      <c r="S153" s="132">
        <f>+(P153-G153)^2</f>
        <v>2.0319449499306473E-4</v>
      </c>
      <c r="T153" s="130">
        <v>0.1</v>
      </c>
      <c r="U153" s="43">
        <f>+T153*S153</f>
        <v>2.0319449499306476E-5</v>
      </c>
      <c r="V153" s="132">
        <f>+G153-P153</f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>+(C154-C$7)/C$8</f>
        <v>20504.995364268216</v>
      </c>
      <c r="F154" s="132">
        <f>ROUND(2*E154,0)/2</f>
        <v>20505</v>
      </c>
      <c r="G154" s="132">
        <f>+C154-(C$7+F154*C$8)</f>
        <v>-1.5824000001884997E-3</v>
      </c>
      <c r="I154" s="132">
        <f>G154</f>
        <v>-1.5824000001884997E-3</v>
      </c>
      <c r="P154" s="199">
        <f>+D$11+D$12*F154+D$13*F154^2</f>
        <v>-8.8655501072806946E-3</v>
      </c>
      <c r="Q154" s="200">
        <f>+C154-15018.5</f>
        <v>32194.173999999999</v>
      </c>
      <c r="S154" s="132">
        <f>+(P154-G154)^2</f>
        <v>5.3044275482437049E-5</v>
      </c>
      <c r="T154" s="130">
        <v>0.1</v>
      </c>
      <c r="U154" s="43">
        <f>+T154*S154</f>
        <v>5.3044275482437049E-6</v>
      </c>
      <c r="V154" s="132">
        <f>+G154-P154</f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>+(C155-C$7)/C$8</f>
        <v>21160.990668539096</v>
      </c>
      <c r="F155" s="132">
        <f>ROUND(2*E155,0)/2</f>
        <v>21161</v>
      </c>
      <c r="G155" s="132">
        <f>+C155-(C$7+F155*C$8)</f>
        <v>-3.1852799947955646E-3</v>
      </c>
      <c r="I155" s="202">
        <f>G155</f>
        <v>-3.1852799947955646E-3</v>
      </c>
      <c r="N155" s="132"/>
      <c r="P155" s="199">
        <f>+D$11+D$12*F155+D$13*F155^2</f>
        <v>-9.4985294296085331E-3</v>
      </c>
      <c r="Q155" s="200">
        <f>+C155-15018.5</f>
        <v>32418.097000000002</v>
      </c>
      <c r="S155" s="132">
        <f>+(P155-G155)^2</f>
        <v>3.9857118426166268E-5</v>
      </c>
      <c r="T155" s="130">
        <v>0.1</v>
      </c>
      <c r="U155" s="43">
        <f>+T155*S155</f>
        <v>3.9857118426166266E-6</v>
      </c>
      <c r="V155" s="132">
        <f>+G155-P155</f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>+(C156-C$7)/C$8</f>
        <v>21256.989338285628</v>
      </c>
      <c r="F156" s="132">
        <f>ROUND(2*E156,0)/2</f>
        <v>21257</v>
      </c>
      <c r="G156" s="132">
        <f>+C156-(C$7+F156*C$8)</f>
        <v>-3.6393599948496558E-3</v>
      </c>
      <c r="I156" s="202">
        <f>G156</f>
        <v>-3.6393599948496558E-3</v>
      </c>
      <c r="N156" s="132"/>
      <c r="P156" s="199">
        <f>+D$11+D$12*F156+D$13*F156^2</f>
        <v>-9.5906949534628055E-3</v>
      </c>
      <c r="Q156" s="200">
        <f>+C156-15018.5</f>
        <v>32450.866000000002</v>
      </c>
      <c r="S156" s="132">
        <f>+(P156-G156)^2</f>
        <v>3.5418387789610982E-5</v>
      </c>
      <c r="T156" s="130">
        <v>0.1</v>
      </c>
      <c r="U156" s="43">
        <f>+T156*S156</f>
        <v>3.5418387789610982E-6</v>
      </c>
      <c r="V156" s="132">
        <f>+G156-P156</f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>+(C157-C$7)/C$8</f>
        <v>21259.989205166527</v>
      </c>
      <c r="F157" s="132">
        <f>ROUND(2*E157,0)/2</f>
        <v>21260</v>
      </c>
      <c r="G157" s="132">
        <f>+C157-(C$7+F157*C$8)</f>
        <v>-3.6848000017926097E-3</v>
      </c>
      <c r="I157" s="202">
        <f>G157</f>
        <v>-3.6848000017926097E-3</v>
      </c>
      <c r="N157" s="132"/>
      <c r="P157" s="199">
        <f>+D$11+D$12*F157+D$13*F157^2</f>
        <v>-9.593573210605685E-3</v>
      </c>
      <c r="Q157" s="200">
        <f>+C157-15018.5</f>
        <v>32451.89</v>
      </c>
      <c r="S157" s="132">
        <f>+(P157-G157)^2</f>
        <v>3.4913600833187168E-5</v>
      </c>
      <c r="T157" s="130">
        <v>0.1</v>
      </c>
      <c r="U157" s="43">
        <f>+T157*S157</f>
        <v>3.4913600833187168E-6</v>
      </c>
      <c r="V157" s="132">
        <f>+G157-P157</f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>+(C158-C$7)/C$8</f>
        <v>21292.519011656361</v>
      </c>
      <c r="F158" s="132">
        <f>ROUND(2*E158,0)/2</f>
        <v>21292.5</v>
      </c>
      <c r="G158" s="132">
        <f>+C158-(C$7+F158*C$8)</f>
        <v>6.4896000039880164E-3</v>
      </c>
      <c r="I158" s="202">
        <f>G158</f>
        <v>6.4896000039880164E-3</v>
      </c>
      <c r="J158" s="132"/>
      <c r="P158" s="199">
        <f>+D$11+D$12*F158+D$13*F158^2</f>
        <v>-9.6247468886359027E-3</v>
      </c>
      <c r="Q158" s="200">
        <f>+C158-15018.5</f>
        <v>32462.993999999999</v>
      </c>
      <c r="S158" s="132">
        <f>+(P158-G158)^2</f>
        <v>2.5967217577581823E-4</v>
      </c>
      <c r="T158" s="130">
        <v>0.1</v>
      </c>
      <c r="U158" s="43">
        <f>+T158*S158</f>
        <v>2.5967217577581823E-5</v>
      </c>
      <c r="V158" s="132">
        <f>+G158-P158</f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>+(C159-C$7)/C$8</f>
        <v>21435.505147115357</v>
      </c>
      <c r="F159" s="132">
        <f>ROUND(2*E159,0)/2</f>
        <v>21435.5</v>
      </c>
      <c r="G159" s="132">
        <f>+C159-(C$7+F159*C$8)</f>
        <v>1.7569600022397935E-3</v>
      </c>
      <c r="K159" s="132">
        <f>G159</f>
        <v>1.7569600022397935E-3</v>
      </c>
      <c r="O159" s="132">
        <f ca="1">+C$11+C$12*F159</f>
        <v>9.4164905307014546E-3</v>
      </c>
      <c r="P159" s="199">
        <f>+D$11+D$12*F159+D$13*F159^2</f>
        <v>-9.761749214114511E-3</v>
      </c>
      <c r="Q159" s="200">
        <f>+C159-15018.5</f>
        <v>32511.802100000001</v>
      </c>
      <c r="S159" s="132">
        <f>+(P159-G159)^2</f>
        <v>1.3268066201092561E-4</v>
      </c>
      <c r="T159" s="7">
        <v>1</v>
      </c>
      <c r="U159" s="43">
        <f>+T159*S159</f>
        <v>1.3268066201092561E-4</v>
      </c>
      <c r="V159" s="132">
        <f>+G159-P159</f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>+(C160-C$7)/C$8</f>
        <v>21462.984103517916</v>
      </c>
      <c r="F160" s="132">
        <f>ROUND(2*E160,0)/2</f>
        <v>21463</v>
      </c>
      <c r="G160" s="132">
        <f>+C160-(C$7+F160*C$8)</f>
        <v>-5.4262399935396388E-3</v>
      </c>
      <c r="I160" s="132">
        <f>G160</f>
        <v>-5.4262399935396388E-3</v>
      </c>
      <c r="P160" s="199">
        <f>+D$11+D$12*F160+D$13*F160^2</f>
        <v>-9.788065575452809E-3</v>
      </c>
      <c r="Q160" s="200">
        <f>+C160-15018.5</f>
        <v>32521.182000000001</v>
      </c>
      <c r="S160" s="132">
        <f>+(P160-G160)^2</f>
        <v>1.9025522407032165E-5</v>
      </c>
      <c r="T160" s="130">
        <v>0.1</v>
      </c>
      <c r="U160" s="43">
        <f>+T160*S160</f>
        <v>1.9025522407032167E-6</v>
      </c>
      <c r="V160" s="132">
        <f>+G160-P160</f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>+(C161-C$7)/C$8</f>
        <v>21517.503168609404</v>
      </c>
      <c r="F161" s="132">
        <f>ROUND(2*E161,0)/2</f>
        <v>21517.5</v>
      </c>
      <c r="G161" s="132">
        <f>+C161-(C$7+F161*C$8)</f>
        <v>1.0816000067279674E-3</v>
      </c>
      <c r="I161" s="202">
        <f>G161</f>
        <v>1.0816000067279674E-3</v>
      </c>
      <c r="K161" s="132"/>
      <c r="P161" s="199">
        <f>+D$11+D$12*F161+D$13*F161^2</f>
        <v>-9.8401909963769796E-3</v>
      </c>
      <c r="Q161" s="200">
        <f>+C161-15018.5</f>
        <v>32539.792000000001</v>
      </c>
      <c r="S161" s="132">
        <f>+(P161-G161)^2</f>
        <v>1.1928551871550416E-4</v>
      </c>
      <c r="T161" s="130">
        <v>0.1</v>
      </c>
      <c r="U161" s="43">
        <f>+T161*S161</f>
        <v>1.1928551871550416E-5</v>
      </c>
      <c r="V161" s="132">
        <f>+G161-P161</f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>+(C162-C$7)/C$8</f>
        <v>21684.511382619912</v>
      </c>
      <c r="F162" s="132">
        <f>ROUND(2*E162,0)/2</f>
        <v>21684.5</v>
      </c>
      <c r="G162" s="132">
        <f>+C162-(C$7+F162*C$8)</f>
        <v>3.8854400045238435E-3</v>
      </c>
      <c r="I162" s="202">
        <f>G162</f>
        <v>3.8854400045238435E-3</v>
      </c>
      <c r="K162" s="132"/>
      <c r="P162" s="199">
        <f>+D$11+D$12*F162+D$13*F162^2</f>
        <v>-9.9996761959966866E-3</v>
      </c>
      <c r="Q162" s="200">
        <f>+C162-15018.5</f>
        <v>32596.800000000003</v>
      </c>
      <c r="S162" s="132">
        <f>+(P162-G162)^2</f>
        <v>1.9279645190195768E-4</v>
      </c>
      <c r="T162" s="130">
        <v>0.1</v>
      </c>
      <c r="U162" s="43">
        <f>+T162*S162</f>
        <v>1.927964519019577E-5</v>
      </c>
      <c r="V162" s="132">
        <f>+G162-P162</f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>+(C163-C$7)/C$8</f>
        <v>22365.00071715569</v>
      </c>
      <c r="F163" s="132">
        <f>ROUND(2*E163,0)/2</f>
        <v>22365</v>
      </c>
      <c r="G163" s="132">
        <f>+C163-(C$7+F163*C$8)</f>
        <v>2.4480000138282776E-4</v>
      </c>
      <c r="I163" s="132">
        <f>G163</f>
        <v>2.4480000138282776E-4</v>
      </c>
      <c r="P163" s="199">
        <f>+D$11+D$12*F163+D$13*F163^2</f>
        <v>-1.0645834976066941E-2</v>
      </c>
      <c r="Q163" s="200">
        <f>+C163-15018.5</f>
        <v>32829.084000000003</v>
      </c>
      <c r="S163" s="132">
        <f>+(P163-G163)^2</f>
        <v>1.1860593021205232E-4</v>
      </c>
      <c r="T163" s="130">
        <v>0.1</v>
      </c>
      <c r="U163" s="43">
        <f>+T163*S163</f>
        <v>1.1860593021205233E-5</v>
      </c>
      <c r="V163" s="132">
        <f>+G163-P163</f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>+(C164-C$7)/C$8</f>
        <v>22369.978035349697</v>
      </c>
      <c r="F164" s="132">
        <f>ROUND(2*E164,0)/2</f>
        <v>22370</v>
      </c>
      <c r="G164" s="132">
        <f>+C164-(C$7+F164*C$8)</f>
        <v>-7.4975999959860928E-3</v>
      </c>
      <c r="I164" s="202">
        <f>G164</f>
        <v>-7.4975999959860928E-3</v>
      </c>
      <c r="N164" s="132"/>
      <c r="P164" s="199">
        <f>+D$11+D$12*F164+D$13*F164^2</f>
        <v>-1.0650560547243764E-2</v>
      </c>
      <c r="Q164" s="200">
        <f>+C164-15018.5</f>
        <v>32830.783000000003</v>
      </c>
      <c r="S164" s="132">
        <f>+(P164-G164)^2</f>
        <v>9.9411602377870777E-6</v>
      </c>
      <c r="T164" s="130">
        <v>0.1</v>
      </c>
      <c r="U164" s="43">
        <f>+T164*S164</f>
        <v>9.9411602377870781E-7</v>
      </c>
      <c r="V164" s="132">
        <f>+G164-P164</f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>+(C165-C$7)/C$8</f>
        <v>22460.97682930946</v>
      </c>
      <c r="F165" s="132">
        <f>ROUND(2*E165,0)/2</f>
        <v>22461</v>
      </c>
      <c r="G165" s="132">
        <f>+C165-(C$7+F165*C$8)</f>
        <v>-7.9092799933278002E-3</v>
      </c>
      <c r="J165" s="43">
        <f>G165</f>
        <v>-7.9092799933278002E-3</v>
      </c>
      <c r="N165" s="132"/>
      <c r="O165" s="132">
        <f ca="1">+C$11+C$12*F165</f>
        <v>7.803446852038487E-3</v>
      </c>
      <c r="P165" s="199">
        <f>+D$11+D$12*F165+D$13*F165^2</f>
        <v>-1.0736509600533958E-2</v>
      </c>
      <c r="Q165" s="200">
        <f>+C165-15018.5</f>
        <v>32861.845300000001</v>
      </c>
      <c r="S165" s="132">
        <f>+(P165-G165)^2</f>
        <v>7.9932272518630841E-6</v>
      </c>
      <c r="T165" s="7">
        <v>1</v>
      </c>
      <c r="U165" s="43">
        <f>+T165*S165</f>
        <v>7.9932272518630841E-6</v>
      </c>
      <c r="V165" s="132">
        <f>+G165-P165</f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>+(C166-C$7)/C$8</f>
        <v>22460.97770817671</v>
      </c>
      <c r="F166" s="132">
        <f>ROUND(2*E166,0)/2</f>
        <v>22461</v>
      </c>
      <c r="G166" s="132">
        <f>+C166-(C$7+F166*C$8)</f>
        <v>-7.60927999363048E-3</v>
      </c>
      <c r="K166" s="202">
        <f>G166</f>
        <v>-7.60927999363048E-3</v>
      </c>
      <c r="N166" s="132"/>
      <c r="O166" s="132">
        <f ca="1">+C$11+C$12*F166</f>
        <v>7.803446852038487E-3</v>
      </c>
      <c r="P166" s="199">
        <f>+D$11+D$12*F166+D$13*F166^2</f>
        <v>-1.0736509600533958E-2</v>
      </c>
      <c r="Q166" s="200">
        <f>+C166-15018.5</f>
        <v>32861.845600000001</v>
      </c>
      <c r="S166" s="132">
        <f>+(P166-G166)^2</f>
        <v>9.7795650142936789E-6</v>
      </c>
      <c r="T166" s="7">
        <v>1</v>
      </c>
      <c r="U166" s="43">
        <f>+T166*S166</f>
        <v>9.7795650142936789E-6</v>
      </c>
      <c r="V166" s="132">
        <f>+G166-P166</f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>+(C167-C$7)/C$8</f>
        <v>22460.978587043959</v>
      </c>
      <c r="F167" s="132">
        <f>ROUND(2*E167,0)/2</f>
        <v>22461</v>
      </c>
      <c r="G167" s="132">
        <f>+C167-(C$7+F167*C$8)</f>
        <v>-7.3092799939331599E-3</v>
      </c>
      <c r="J167" s="43">
        <f>G167</f>
        <v>-7.3092799939331599E-3</v>
      </c>
      <c r="N167" s="132"/>
      <c r="O167" s="132">
        <f ca="1">+C$11+C$12*F167</f>
        <v>7.803446852038487E-3</v>
      </c>
      <c r="P167" s="199">
        <f>+D$11+D$12*F167+D$13*F167^2</f>
        <v>-1.0736509600533958E-2</v>
      </c>
      <c r="Q167" s="200">
        <f>+C167-15018.5</f>
        <v>32861.8459</v>
      </c>
      <c r="S167" s="132">
        <f>+(P167-G167)^2</f>
        <v>1.1745902776361059E-5</v>
      </c>
      <c r="T167" s="7">
        <v>1</v>
      </c>
      <c r="U167" s="43">
        <f>+T167*S167</f>
        <v>1.1745902776361059E-5</v>
      </c>
      <c r="V167" s="132">
        <f>+G167-P167</f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>+(C168-C$7)/C$8</f>
        <v>22576.453248012123</v>
      </c>
      <c r="F168" s="132">
        <f>ROUND(2*E168,0)/2</f>
        <v>22576.5</v>
      </c>
      <c r="G168" s="132">
        <f>+C168-(C$7+F168*C$8)</f>
        <v>-1.5958719995978754E-2</v>
      </c>
      <c r="I168" s="132">
        <f>G168</f>
        <v>-1.5958719995978754E-2</v>
      </c>
      <c r="P168" s="199">
        <f>+D$11+D$12*F168+D$13*F168^2</f>
        <v>-1.0845444960066026E-2</v>
      </c>
      <c r="Q168" s="200">
        <f>+C168-15018.5</f>
        <v>32901.262999999999</v>
      </c>
      <c r="S168" s="132">
        <f>+(P168-G168)^2</f>
        <v>2.6145581592888312E-5</v>
      </c>
      <c r="T168" s="130">
        <v>0.1</v>
      </c>
      <c r="U168" s="43">
        <f>+T168*S168</f>
        <v>2.6145581592888313E-6</v>
      </c>
      <c r="V168" s="132">
        <f>+G168-P168</f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>+(C169-C$7)/C$8</f>
        <v>22666.982433904504</v>
      </c>
      <c r="F169" s="132">
        <f>ROUND(2*E169,0)/2</f>
        <v>22667</v>
      </c>
      <c r="G169" s="132">
        <f>+C169-(C$7+F169*C$8)</f>
        <v>-5.9961599981761537E-3</v>
      </c>
      <c r="I169" s="132">
        <f>G169</f>
        <v>-5.9961599981761537E-3</v>
      </c>
      <c r="P169" s="199">
        <f>+D$11+D$12*F169+D$13*F169^2</f>
        <v>-1.0930681000922147E-2</v>
      </c>
      <c r="Q169" s="200">
        <f>+C169-15018.5</f>
        <v>32932.165000000001</v>
      </c>
      <c r="S169" s="132">
        <f>+(P169-G169)^2</f>
        <v>2.4349497526541324E-5</v>
      </c>
      <c r="T169" s="130">
        <v>0.1</v>
      </c>
      <c r="U169" s="43">
        <f>+T169*S169</f>
        <v>2.4349497526541324E-6</v>
      </c>
      <c r="V169" s="132">
        <f>+G169-P169</f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>+(C170-C$7)/C$8</f>
        <v>23209.498398821059</v>
      </c>
      <c r="F170" s="132">
        <f>ROUND(2*E170,0)/2</f>
        <v>23209.5</v>
      </c>
      <c r="G170" s="132">
        <f>+C170-(C$7+F170*C$8)</f>
        <v>-5.4655999701935798E-4</v>
      </c>
      <c r="I170" s="132">
        <f>G170</f>
        <v>-5.4655999701935798E-4</v>
      </c>
      <c r="P170" s="199">
        <f>+D$11+D$12*F170+D$13*F170^2</f>
        <v>-1.1439411581955522E-2</v>
      </c>
      <c r="Q170" s="200">
        <f>+C170-15018.5</f>
        <v>33117.351999999999</v>
      </c>
      <c r="S170" s="132">
        <f>+(P170-G170)^2</f>
        <v>1.186542156514463E-4</v>
      </c>
      <c r="T170" s="130">
        <v>0.1</v>
      </c>
      <c r="U170" s="43">
        <f>+T170*S170</f>
        <v>1.1865421565144632E-5</v>
      </c>
      <c r="V170" s="132">
        <f>+G170-P170</f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>+(C171-C$7)/C$8</f>
        <v>23328.986260609701</v>
      </c>
      <c r="F171" s="132">
        <f>ROUND(2*E171,0)/2</f>
        <v>23329</v>
      </c>
      <c r="G171" s="132">
        <f>+C171-(C$7+F171*C$8)</f>
        <v>-4.6899199951440096E-3</v>
      </c>
      <c r="I171" s="202">
        <f>G171</f>
        <v>-4.6899199951440096E-3</v>
      </c>
      <c r="N171" s="132"/>
      <c r="P171" s="199">
        <f>+D$11+D$12*F171+D$13*F171^2</f>
        <v>-1.1550962765495852E-2</v>
      </c>
      <c r="Q171" s="200">
        <f>+C171-15018.5</f>
        <v>33158.139000000003</v>
      </c>
      <c r="S171" s="132">
        <f>+(P171-G171)^2</f>
        <v>4.7073907896597286E-5</v>
      </c>
      <c r="T171" s="130">
        <v>0.1</v>
      </c>
      <c r="U171" s="43">
        <f>+T171*S171</f>
        <v>4.7073907896597289E-6</v>
      </c>
      <c r="V171" s="132">
        <f>+G171-P171</f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>+(C172-C$7)/C$8</f>
        <v>23428.471103782271</v>
      </c>
      <c r="F172" s="132">
        <f>ROUND(2*E172,0)/2</f>
        <v>23428.5</v>
      </c>
      <c r="G172" s="132">
        <f>+C172-(C$7+F172*C$8)</f>
        <v>-9.8636799957603216E-3</v>
      </c>
      <c r="I172" s="132">
        <f>G172</f>
        <v>-9.8636799957603216E-3</v>
      </c>
      <c r="P172" s="199">
        <f>+D$11+D$12*F172+D$13*F172^2</f>
        <v>-1.164370375881342E-2</v>
      </c>
      <c r="Q172" s="200">
        <f>+C172-15018.5</f>
        <v>33192.097999999998</v>
      </c>
      <c r="S172" s="132">
        <f>+(P172-G172)^2</f>
        <v>3.1684845970337133E-6</v>
      </c>
      <c r="T172" s="130">
        <v>0.1</v>
      </c>
      <c r="U172" s="43">
        <f>+T172*S172</f>
        <v>3.1684845970337135E-7</v>
      </c>
      <c r="V172" s="132">
        <f>+G172-P172</f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>+(C173-C$7)/C$8</f>
        <v>23492.971171279278</v>
      </c>
      <c r="F173" s="132">
        <f>ROUND(2*E173,0)/2</f>
        <v>23493</v>
      </c>
      <c r="G173" s="132">
        <f>+C173-(C$7+F173*C$8)</f>
        <v>-9.8406399993109517E-3</v>
      </c>
      <c r="I173" s="132">
        <f>G173</f>
        <v>-9.8406399993109517E-3</v>
      </c>
      <c r="P173" s="199">
        <f>+D$11+D$12*F173+D$13*F173^2</f>
        <v>-1.1703754070211462E-2</v>
      </c>
      <c r="Q173" s="200">
        <f>+C173-15018.5</f>
        <v>33214.114999999998</v>
      </c>
      <c r="S173" s="132">
        <f>+(P173-G173)^2</f>
        <v>3.4711940411874715E-6</v>
      </c>
      <c r="T173" s="130">
        <v>0.1</v>
      </c>
      <c r="U173" s="43">
        <f>+T173*S173</f>
        <v>3.4711940411874715E-7</v>
      </c>
      <c r="V173" s="132">
        <f>+G173-P173</f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>+(C174-C$7)/C$8</f>
        <v>23548.477497248561</v>
      </c>
      <c r="F174" s="132">
        <f>ROUND(2*E174,0)/2</f>
        <v>23548.5</v>
      </c>
      <c r="G174" s="132">
        <f>+C174-(C$7+F174*C$8)</f>
        <v>-7.6812799961771816E-3</v>
      </c>
      <c r="I174" s="132">
        <f>G174</f>
        <v>-7.6812799961771816E-3</v>
      </c>
      <c r="P174" s="199">
        <f>+D$11+D$12*F174+D$13*F174^2</f>
        <v>-1.1755382315257874E-2</v>
      </c>
      <c r="Q174" s="200">
        <f>+C174-15018.5</f>
        <v>33233.061999999998</v>
      </c>
      <c r="S174" s="132">
        <f>+(P174-G174)^2</f>
        <v>1.6598309706338672E-5</v>
      </c>
      <c r="T174" s="130">
        <v>0.1</v>
      </c>
      <c r="U174" s="43">
        <f>+T174*S174</f>
        <v>1.6598309706338672E-6</v>
      </c>
      <c r="V174" s="132">
        <f>+G174-P174</f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>+(C175-C$7)/C$8</f>
        <v>23677.462984455073</v>
      </c>
      <c r="F175" s="132">
        <f>ROUND(2*E175,0)/2</f>
        <v>23677.5</v>
      </c>
      <c r="G175" s="132">
        <f>+C175-(C$7+F175*C$8)</f>
        <v>-1.2635199993383139E-2</v>
      </c>
      <c r="I175" s="132">
        <f>G175</f>
        <v>-1.2635199993383139E-2</v>
      </c>
      <c r="P175" s="199">
        <f>+D$11+D$12*F175+D$13*F175^2</f>
        <v>-1.1875229601634646E-2</v>
      </c>
      <c r="Q175" s="200">
        <f>+C175-15018.5</f>
        <v>33277.091</v>
      </c>
      <c r="S175" s="132">
        <f>+(P175-G175)^2</f>
        <v>5.7755499633435863E-7</v>
      </c>
      <c r="T175" s="130">
        <v>0.1</v>
      </c>
      <c r="U175" s="43">
        <f>+T175*S175</f>
        <v>5.7755499633435868E-8</v>
      </c>
      <c r="V175" s="132">
        <f>+G175-P175</f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>+(C176-C$7)/C$8</f>
        <v>23726.480340559887</v>
      </c>
      <c r="F176" s="132">
        <f>ROUND(2*E176,0)/2</f>
        <v>23726.5</v>
      </c>
      <c r="G176" s="132">
        <f>+C176-(C$7+F176*C$8)</f>
        <v>-6.7107200011378154E-3</v>
      </c>
      <c r="I176" s="202">
        <f>G176</f>
        <v>-6.7107200011378154E-3</v>
      </c>
      <c r="N176" s="132"/>
      <c r="P176" s="199">
        <f>+D$11+D$12*F176+D$13*F176^2</f>
        <v>-1.1920696737647053E-2</v>
      </c>
      <c r="Q176" s="200">
        <f>+C176-15018.5</f>
        <v>33293.822999999997</v>
      </c>
      <c r="S176" s="132">
        <f>+(P176-G176)^2</f>
        <v>2.714385759496744E-5</v>
      </c>
      <c r="T176" s="130">
        <v>0.1</v>
      </c>
      <c r="U176" s="43">
        <f>+T176*S176</f>
        <v>2.7143857594967441E-6</v>
      </c>
      <c r="V176" s="132">
        <f>+G176-P176</f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>+(C177-C$7)/C$8</f>
        <v>24447.964730940068</v>
      </c>
      <c r="F177" s="132">
        <f>ROUND(2*E177,0)/2</f>
        <v>24448</v>
      </c>
      <c r="G177" s="132">
        <f>+C177-(C$7+F177*C$8)</f>
        <v>-1.2039039997034706E-2</v>
      </c>
      <c r="K177" s="202">
        <f>G177</f>
        <v>-1.2039039997034706E-2</v>
      </c>
      <c r="N177" s="132"/>
      <c r="O177" s="132">
        <f ca="1">+C$11+C$12*F177</f>
        <v>4.6780272620791305E-3</v>
      </c>
      <c r="P177" s="199">
        <f>+D$11+D$12*F177+D$13*F177^2</f>
        <v>-1.2586591784080376E-2</v>
      </c>
      <c r="Q177" s="200">
        <f>+C177-15018.5</f>
        <v>33540.100599999998</v>
      </c>
      <c r="S177" s="132">
        <f>+(P177-G177)^2</f>
        <v>2.9981295949690703E-7</v>
      </c>
      <c r="T177" s="7">
        <v>1</v>
      </c>
      <c r="U177" s="43">
        <f>+T177*S177</f>
        <v>2.9981295949690703E-7</v>
      </c>
      <c r="V177" s="132">
        <f>+G177-P177</f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>+(C178-C$7)/C$8</f>
        <v>24447.965316851572</v>
      </c>
      <c r="F178" s="132">
        <f>ROUND(2*E178,0)/2</f>
        <v>24448</v>
      </c>
      <c r="G178" s="132">
        <f>+C178-(C$7+F178*C$8)</f>
        <v>-1.1839039994811174E-2</v>
      </c>
      <c r="J178" s="43">
        <f>G178</f>
        <v>-1.1839039994811174E-2</v>
      </c>
      <c r="N178" s="132"/>
      <c r="O178" s="132">
        <f ca="1">+C$11+C$12*F178</f>
        <v>4.6780272620791305E-3</v>
      </c>
      <c r="P178" s="199">
        <f>+D$11+D$12*F178+D$13*F178^2</f>
        <v>-1.2586591784080376E-2</v>
      </c>
      <c r="Q178" s="200">
        <f>+C178-15018.5</f>
        <v>33540.1008</v>
      </c>
      <c r="S178" s="132">
        <f>+(P178-G178)^2</f>
        <v>5.5883367763958678E-7</v>
      </c>
      <c r="T178" s="7">
        <v>1</v>
      </c>
      <c r="U178" s="43">
        <f>+T178*S178</f>
        <v>5.5883367763958678E-7</v>
      </c>
      <c r="V178" s="132">
        <f>+G178-P178</f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>+(C179-C$7)/C$8</f>
        <v>24447.965902763081</v>
      </c>
      <c r="F179" s="132">
        <f>ROUND(2*E179,0)/2</f>
        <v>24448</v>
      </c>
      <c r="G179" s="132">
        <f>+C179-(C$7+F179*C$8)</f>
        <v>-1.1639039992587641E-2</v>
      </c>
      <c r="I179" s="202">
        <f>G179</f>
        <v>-1.1639039992587641E-2</v>
      </c>
      <c r="N179" s="132"/>
      <c r="P179" s="199">
        <f>+D$11+D$12*F179+D$13*F179^2</f>
        <v>-1.2586591784080376E-2</v>
      </c>
      <c r="Q179" s="200">
        <f>+C179-15018.5</f>
        <v>33540.101000000002</v>
      </c>
      <c r="S179" s="132">
        <f>+(P179-G179)^2</f>
        <v>8.978543975610926E-7</v>
      </c>
      <c r="T179" s="130">
        <v>0.1</v>
      </c>
      <c r="U179" s="43">
        <f>+T179*S179</f>
        <v>8.9785439756109265E-8</v>
      </c>
      <c r="V179" s="132">
        <f>+G179-P179</f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>+(C180-C$7)/C$8</f>
        <v>24477.492912814501</v>
      </c>
      <c r="F180" s="132">
        <f>ROUND(2*E180,0)/2</f>
        <v>24477.5</v>
      </c>
      <c r="G180" s="132">
        <f>+C180-(C$7+F180*C$8)</f>
        <v>-2.4191999982576817E-3</v>
      </c>
      <c r="I180" s="132">
        <f>G180</f>
        <v>-2.4191999982576817E-3</v>
      </c>
      <c r="P180" s="199">
        <f>+D$11+D$12*F180+D$13*F180^2</f>
        <v>-1.2613675378407949E-2</v>
      </c>
      <c r="Q180" s="200">
        <f>+C180-15018.5</f>
        <v>33550.18</v>
      </c>
      <c r="S180" s="132">
        <f>+(P180-G180)^2</f>
        <v>1.0392732827648993E-4</v>
      </c>
      <c r="T180" s="130">
        <v>0.1</v>
      </c>
      <c r="U180" s="43">
        <f>+T180*S180</f>
        <v>1.0392732827648993E-5</v>
      </c>
      <c r="V180" s="132">
        <f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>+(C181-C$7)/C$8</f>
        <v>24802.477515060269</v>
      </c>
      <c r="F181" s="132">
        <f>ROUND(2*E181,0)/2</f>
        <v>24802.5</v>
      </c>
      <c r="G181" s="132">
        <f>+C181-(C$7+F181*C$8)</f>
        <v>-7.6752000022679567E-3</v>
      </c>
      <c r="I181" s="132">
        <f>G181</f>
        <v>-7.6752000022679567E-3</v>
      </c>
      <c r="P181" s="199">
        <f>+D$11+D$12*F181+D$13*F181^2</f>
        <v>-1.291131090624861E-2</v>
      </c>
      <c r="Q181" s="200">
        <f>+C181-15018.5</f>
        <v>33661.112999999998</v>
      </c>
      <c r="S181" s="132">
        <f>+(P181-G181)^2</f>
        <v>2.7416857398785091E-5</v>
      </c>
      <c r="T181" s="130">
        <v>0.1</v>
      </c>
      <c r="U181" s="43">
        <f>+T181*S181</f>
        <v>2.7416857398785091E-6</v>
      </c>
      <c r="V181" s="132">
        <f>+G181-P181</f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>+(C182-C$7)/C$8</f>
        <v>24846.467750493583</v>
      </c>
      <c r="F182" s="132">
        <f>ROUND(2*E182,0)/2</f>
        <v>24846.5</v>
      </c>
      <c r="G182" s="132">
        <f>+C182-(C$7+F182*C$8)</f>
        <v>-1.1008319997927174E-2</v>
      </c>
      <c r="I182" s="132">
        <f>G182</f>
        <v>-1.1008319997927174E-2</v>
      </c>
      <c r="P182" s="199">
        <f>+D$11+D$12*F182+D$13*F182^2</f>
        <v>-1.29515014649365E-2</v>
      </c>
      <c r="Q182" s="200">
        <f>+C182-15018.5</f>
        <v>33676.129000000001</v>
      </c>
      <c r="S182" s="132">
        <f>+(P182-G182)^2</f>
        <v>3.7759542137285154E-6</v>
      </c>
      <c r="T182" s="130">
        <v>0.1</v>
      </c>
      <c r="U182" s="43">
        <f>+T182*S182</f>
        <v>3.7759542137285157E-7</v>
      </c>
      <c r="V182" s="132">
        <f>+G182-P182</f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>+(C183-C$7)/C$8</f>
        <v>25514.485958748097</v>
      </c>
      <c r="F183" s="132">
        <f>ROUND(2*E183,0)/2</f>
        <v>25514.5</v>
      </c>
      <c r="G183" s="132">
        <f>+C183-(C$7+F183*C$8)</f>
        <v>-4.7929599968483672E-3</v>
      </c>
      <c r="I183" s="132">
        <f>G183</f>
        <v>-4.7929599968483672E-3</v>
      </c>
      <c r="P183" s="199">
        <f>+D$11+D$12*F183+D$13*F183^2</f>
        <v>-1.3558599772497366E-2</v>
      </c>
      <c r="Q183" s="200">
        <f>+C183-15018.5</f>
        <v>33904.156000000003</v>
      </c>
      <c r="S183" s="132">
        <f>+(P183-G183)^2</f>
        <v>7.6836440676439832E-5</v>
      </c>
      <c r="T183" s="130">
        <v>0.1</v>
      </c>
      <c r="U183" s="43">
        <f>+T183*S183</f>
        <v>7.6836440676439842E-6</v>
      </c>
      <c r="V183" s="132">
        <f>+G183-P183</f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>+(C184-C$7)/C$8</f>
        <v>25672.969160431017</v>
      </c>
      <c r="F184" s="132">
        <f>ROUND(2*E184,0)/2</f>
        <v>25673</v>
      </c>
      <c r="G184" s="132">
        <f>+C184-(C$7+F184*C$8)</f>
        <v>-1.0527039994485676E-2</v>
      </c>
      <c r="I184" s="132">
        <f>G184</f>
        <v>-1.0527039994485676E-2</v>
      </c>
      <c r="P184" s="199">
        <f>+D$11+D$12*F184+D$13*F184^2</f>
        <v>-1.3701804420517136E-2</v>
      </c>
      <c r="Q184" s="200">
        <f>+C184-15018.5</f>
        <v>33958.254000000001</v>
      </c>
      <c r="S184" s="132">
        <f>+(P184-G184)^2</f>
        <v>1.0079129160794867E-5</v>
      </c>
      <c r="T184" s="130">
        <v>0.1</v>
      </c>
      <c r="U184" s="43">
        <f>+T184*S184</f>
        <v>1.0079129160794868E-6</v>
      </c>
      <c r="V184" s="132">
        <f>+G184-P184</f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>+(C185-C$7)/C$8</f>
        <v>25757.478105659076</v>
      </c>
      <c r="F185" s="132">
        <f>ROUND(2*E185,0)/2</f>
        <v>25757.5</v>
      </c>
      <c r="G185" s="132">
        <f>+C185-(C$7+F185*C$8)</f>
        <v>-7.4735999951371923E-3</v>
      </c>
      <c r="I185" s="132">
        <f>G185</f>
        <v>-7.4735999951371923E-3</v>
      </c>
      <c r="P185" s="199">
        <f>+D$11+D$12*F185+D$13*F185^2</f>
        <v>-1.3778017686995575E-2</v>
      </c>
      <c r="Q185" s="200">
        <f>+C185-15018.5</f>
        <v>33987.101000000002</v>
      </c>
      <c r="S185" s="132">
        <f>+(P185-G185)^2</f>
        <v>3.974568243341698E-5</v>
      </c>
      <c r="T185" s="130">
        <v>0.1</v>
      </c>
      <c r="U185" s="43">
        <f>+T185*S185</f>
        <v>3.9745682433416983E-6</v>
      </c>
      <c r="V185" s="132">
        <f>+G185-P185</f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>+(C186-C$7)/C$8</f>
        <v>25763.466121190871</v>
      </c>
      <c r="F186" s="132">
        <f>ROUND(2*E186,0)/2</f>
        <v>25763.5</v>
      </c>
      <c r="G186" s="132">
        <f>+C186-(C$7+F186*C$8)</f>
        <v>-1.156448000256205E-2</v>
      </c>
      <c r="I186" s="132">
        <f>G186</f>
        <v>-1.156448000256205E-2</v>
      </c>
      <c r="P186" s="199">
        <f>+D$11+D$12*F186+D$13*F186^2</f>
        <v>-1.3783425777846876E-2</v>
      </c>
      <c r="Q186" s="200">
        <f>+C186-15018.5</f>
        <v>33989.144999999997</v>
      </c>
      <c r="S186" s="132">
        <f>+(P186-G186)^2</f>
        <v>4.9237203536543766E-6</v>
      </c>
      <c r="T186" s="130">
        <v>0.1</v>
      </c>
      <c r="U186" s="43">
        <f>+T186*S186</f>
        <v>4.9237203536543768E-7</v>
      </c>
      <c r="V186" s="132">
        <f>+G186-P186</f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>+(C187-C$7)/C$8</f>
        <v>25777.94985347526</v>
      </c>
      <c r="F187" s="132">
        <f>ROUND(2*E187,0)/2</f>
        <v>25778</v>
      </c>
      <c r="G187" s="132">
        <f>+C187-(C$7+F187*C$8)</f>
        <v>-1.7117439994763117E-2</v>
      </c>
      <c r="I187" s="132">
        <f>G187</f>
        <v>-1.7117439994763117E-2</v>
      </c>
      <c r="P187" s="199">
        <f>+D$11+D$12*F187+D$13*F187^2</f>
        <v>-1.3796493413647599E-2</v>
      </c>
      <c r="Q187" s="200">
        <f>+C187-15018.5</f>
        <v>33994.089</v>
      </c>
      <c r="S187" s="132">
        <f>+(P187-G187)^2</f>
        <v>1.1028686194622852E-5</v>
      </c>
      <c r="T187" s="130">
        <v>0.1</v>
      </c>
      <c r="U187" s="43">
        <f>+T187*S187</f>
        <v>1.1028686194622852E-6</v>
      </c>
      <c r="V187" s="132">
        <f>+G187-P187</f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>+(C188-C$7)/C$8</f>
        <v>25823.955624469167</v>
      </c>
      <c r="F188" s="132">
        <f>ROUND(2*E188,0)/2</f>
        <v>25824</v>
      </c>
      <c r="G188" s="132">
        <f>+C188-(C$7+F188*C$8)</f>
        <v>-1.5147520003665704E-2</v>
      </c>
      <c r="I188" s="202">
        <f>G188</f>
        <v>-1.5147520003665704E-2</v>
      </c>
      <c r="N188" s="132"/>
      <c r="P188" s="199">
        <f>+D$11+D$12*F188+D$13*F188^2</f>
        <v>-1.3837931412970831E-2</v>
      </c>
      <c r="Q188" s="200">
        <f>+C188-15018.5</f>
        <v>34009.792999999998</v>
      </c>
      <c r="S188" s="132">
        <f>+(P188-G188)^2</f>
        <v>1.7150222768781853E-6</v>
      </c>
      <c r="T188" s="130">
        <v>0.1</v>
      </c>
      <c r="U188" s="43">
        <f>+T188*S188</f>
        <v>1.7150222768781855E-7</v>
      </c>
      <c r="V188" s="132">
        <f>+G188-P188</f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>+(C189-C$7)/C$8</f>
        <v>25848.45844340658</v>
      </c>
      <c r="F189" s="132">
        <f>ROUND(2*E189,0)/2</f>
        <v>25848.5</v>
      </c>
      <c r="G189" s="132">
        <f>+C189-(C$7+F189*C$8)</f>
        <v>-1.4185280000674538E-2</v>
      </c>
      <c r="I189" s="132">
        <f>G189</f>
        <v>-1.4185280000674538E-2</v>
      </c>
      <c r="P189" s="199">
        <f>+D$11+D$12*F189+D$13*F189^2</f>
        <v>-1.3859990511981134E-2</v>
      </c>
      <c r="Q189" s="200">
        <f>+C189-15018.5</f>
        <v>34018.156999999999</v>
      </c>
      <c r="S189" s="132">
        <f>+(P189-G189)^2</f>
        <v>1.0581325145441661E-7</v>
      </c>
      <c r="T189" s="130">
        <v>0.1</v>
      </c>
      <c r="U189" s="43">
        <f>+T189*S189</f>
        <v>1.0581325145441662E-8</v>
      </c>
      <c r="V189" s="132">
        <f>+G189-P189</f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>+(C190-C$7)/C$8</f>
        <v>26534.428980026514</v>
      </c>
      <c r="F190" s="132">
        <f>ROUND(2*E190,0)/2</f>
        <v>26534.5</v>
      </c>
      <c r="G190" s="132">
        <f>+C190-(C$7+F190*C$8)</f>
        <v>-2.4242560000857338E-2</v>
      </c>
      <c r="I190" s="132">
        <f>G190</f>
        <v>-2.4242560000857338E-2</v>
      </c>
      <c r="P190" s="199">
        <f>+D$11+D$12*F190+D$13*F190^2</f>
        <v>-1.4474501817898527E-2</v>
      </c>
      <c r="Q190" s="200">
        <f>+C190-15018.5</f>
        <v>34252.311999999998</v>
      </c>
      <c r="S190" s="132">
        <f>+(P190-G190)^2</f>
        <v>9.5414960665668588E-5</v>
      </c>
      <c r="T190" s="130">
        <v>0.1</v>
      </c>
      <c r="U190" s="43">
        <f>+T190*S190</f>
        <v>9.5414960665668598E-6</v>
      </c>
      <c r="V190" s="132">
        <f>+G190-P190</f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>+(C191-C$7)/C$8</f>
        <v>26572.442918158016</v>
      </c>
      <c r="F191" s="132">
        <f>ROUND(2*E191,0)/2</f>
        <v>26572.5</v>
      </c>
      <c r="G191" s="132">
        <f>+C191-(C$7+F191*C$8)</f>
        <v>-1.9484799995552748E-2</v>
      </c>
      <c r="I191" s="132">
        <f>G191</f>
        <v>-1.9484799995552748E-2</v>
      </c>
      <c r="P191" s="199">
        <f>+D$11+D$12*F191+D$13*F191^2</f>
        <v>-1.4508364366347479E-2</v>
      </c>
      <c r="Q191" s="200">
        <f>+C191-15018.5</f>
        <v>34265.288</v>
      </c>
      <c r="S191" s="132">
        <f>+(P191-G191)^2</f>
        <v>2.4764911571623641E-5</v>
      </c>
      <c r="T191" s="130">
        <v>0.1</v>
      </c>
      <c r="U191" s="43">
        <f>+T191*S191</f>
        <v>2.4764911571623643E-6</v>
      </c>
      <c r="V191" s="132">
        <f>+G191-P191</f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>+(C192-C$7)/C$8</f>
        <v>26653.954926062666</v>
      </c>
      <c r="F192" s="132">
        <f>ROUND(2*E192,0)/2</f>
        <v>26654</v>
      </c>
      <c r="G192" s="132">
        <f>+C192-(C$7+F192*C$8)</f>
        <v>-1.538591999997152E-2</v>
      </c>
      <c r="I192" s="132">
        <f>G192</f>
        <v>-1.538591999997152E-2</v>
      </c>
      <c r="P192" s="199">
        <f>+D$11+D$12*F192+D$13*F192^2</f>
        <v>-1.4580927809065489E-2</v>
      </c>
      <c r="Q192" s="200">
        <f>+C192-15018.5</f>
        <v>34293.112000000001</v>
      </c>
      <c r="S192" s="132">
        <f>+(P192-G192)^2</f>
        <v>6.480124274196926E-7</v>
      </c>
      <c r="T192" s="130">
        <v>0.1</v>
      </c>
      <c r="U192" s="43">
        <f>+T192*S192</f>
        <v>6.480124274196926E-8</v>
      </c>
      <c r="V192" s="132">
        <f>+G192-P192</f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>+(C193-C$7)/C$8</f>
        <v>26654.485175970316</v>
      </c>
      <c r="F193" s="132">
        <f>ROUND(2*E193,0)/2</f>
        <v>26654.5</v>
      </c>
      <c r="G193" s="132">
        <f>+C193-(C$7+F193*C$8)</f>
        <v>-5.0601600014488213E-3</v>
      </c>
      <c r="I193" s="132">
        <f>G193</f>
        <v>-5.0601600014488213E-3</v>
      </c>
      <c r="P193" s="199">
        <f>+D$11+D$12*F193+D$13*F193^2</f>
        <v>-1.4581372719134497E-2</v>
      </c>
      <c r="Q193" s="200">
        <f>+C193-15018.5</f>
        <v>34293.292999999998</v>
      </c>
      <c r="S193" s="132">
        <f>+(P193-G193)^2</f>
        <v>9.0653491615419449E-5</v>
      </c>
      <c r="T193" s="130">
        <v>0.1</v>
      </c>
      <c r="U193" s="43">
        <f>+T193*S193</f>
        <v>9.0653491615419446E-6</v>
      </c>
      <c r="V193" s="132">
        <f>+G193-P193</f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>+(C194-C$7)/C$8</f>
        <v>26718.953018334818</v>
      </c>
      <c r="F194" s="132">
        <f>ROUND(2*E194,0)/2</f>
        <v>26719</v>
      </c>
      <c r="G194" s="132">
        <f>+C194-(C$7+F194*C$8)</f>
        <v>-1.603711999632651E-2</v>
      </c>
      <c r="I194" s="132">
        <f>G194</f>
        <v>-1.603711999632651E-2</v>
      </c>
      <c r="P194" s="199">
        <f>+D$11+D$12*F194+D$13*F194^2</f>
        <v>-1.4638739078845445E-2</v>
      </c>
      <c r="Q194" s="200">
        <f>+C194-15018.5</f>
        <v>34315.298999999999</v>
      </c>
      <c r="S194" s="132">
        <f>+(P194-G194)^2</f>
        <v>1.9554691903751835E-6</v>
      </c>
      <c r="T194" s="130">
        <v>0.1</v>
      </c>
      <c r="U194" s="43">
        <f>+T194*S194</f>
        <v>1.9554691903751837E-7</v>
      </c>
      <c r="V194" s="132">
        <f>+G194-P194</f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>+(C195-C$7)/C$8</f>
        <v>26905.934955386361</v>
      </c>
      <c r="F195" s="132">
        <f>ROUND(2*E195,0)/2</f>
        <v>26906</v>
      </c>
      <c r="G195" s="132">
        <f>+C195-(C$7+F195*C$8)</f>
        <v>-2.2202879998076241E-2</v>
      </c>
      <c r="I195" s="132">
        <f>G195</f>
        <v>-2.2202879998076241E-2</v>
      </c>
      <c r="P195" s="199">
        <f>+D$11+D$12*F195+D$13*F195^2</f>
        <v>-1.4804753732541117E-2</v>
      </c>
      <c r="Q195" s="200">
        <f>+C195-15018.5</f>
        <v>34379.125</v>
      </c>
      <c r="S195" s="132">
        <f>+(P195-G195)^2</f>
        <v>5.4732272240800694E-5</v>
      </c>
      <c r="T195" s="130">
        <v>0.1</v>
      </c>
      <c r="U195" s="43">
        <f>+T195*S195</f>
        <v>5.4732272240800701E-6</v>
      </c>
      <c r="V195" s="132">
        <f>+G195-P195</f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>+(C196-C$7)/C$8</f>
        <v>27731.952988336147</v>
      </c>
      <c r="F196" s="132">
        <f>ROUND(2*E196,0)/2</f>
        <v>27732</v>
      </c>
      <c r="G196" s="132">
        <f>+C196-(C$7+F196*C$8)</f>
        <v>-1.6047359997173771E-2</v>
      </c>
      <c r="I196" s="132">
        <f>G196</f>
        <v>-1.6047359997173771E-2</v>
      </c>
      <c r="P196" s="199">
        <f>+D$11+D$12*F196+D$13*F196^2</f>
        <v>-1.5532662626969517E-2</v>
      </c>
      <c r="Q196" s="200">
        <f>+C196-15018.5</f>
        <v>34661.084999999999</v>
      </c>
      <c r="S196" s="132">
        <f>+(P196-G196)^2</f>
        <v>2.6491338289517501E-7</v>
      </c>
      <c r="T196" s="130">
        <v>0.1</v>
      </c>
      <c r="U196" s="43">
        <f>+T196*S196</f>
        <v>2.6491338289517503E-8</v>
      </c>
      <c r="V196" s="132">
        <f>+G196-P196</f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>+(C197-C$7)/C$8</f>
        <v>27755.453898608266</v>
      </c>
      <c r="F197" s="132">
        <f>ROUND(2*E197,0)/2</f>
        <v>27755.5</v>
      </c>
      <c r="G197" s="132">
        <f>+C197-(C$7+F197*C$8)</f>
        <v>-1.5736639994429424E-2</v>
      </c>
      <c r="I197" s="202">
        <f>G197</f>
        <v>-1.5736639994429424E-2</v>
      </c>
      <c r="P197" s="199">
        <f>+D$11+D$12*F197+D$13*F197^2</f>
        <v>-1.555324314801757E-2</v>
      </c>
      <c r="Q197" s="200">
        <f>+C197-15018.5</f>
        <v>34669.107000000004</v>
      </c>
      <c r="S197" s="132">
        <f>+(P197-G197)^2</f>
        <v>3.3634403273813314E-8</v>
      </c>
      <c r="T197" s="130">
        <v>0.1</v>
      </c>
      <c r="U197" s="43">
        <f>+T197*S197</f>
        <v>3.3634403273813316E-9</v>
      </c>
      <c r="V197" s="132">
        <f>+G197-P197</f>
        <v>-1.833968464118544E-4</v>
      </c>
    </row>
    <row r="198" spans="1:22" ht="12.95" customHeight="1">
      <c r="A198" s="174" t="s">
        <v>1284</v>
      </c>
      <c r="B198" s="174" t="s">
        <v>288</v>
      </c>
      <c r="C198" s="162">
        <v>49689.31</v>
      </c>
      <c r="D198" s="162" t="s">
        <v>1236</v>
      </c>
      <c r="E198" s="41">
        <f>+(C198-C$7)/C$8</f>
        <v>27760.442935032257</v>
      </c>
      <c r="F198" s="132">
        <f>ROUND(2*E198,0)/2</f>
        <v>27760.5</v>
      </c>
      <c r="G198" s="132">
        <f>+C198-(C$7+F198*C$8)</f>
        <v>-1.9479039998259395E-2</v>
      </c>
      <c r="J198" s="43">
        <f>G198</f>
        <v>-1.9479039998259395E-2</v>
      </c>
      <c r="L198" s="132"/>
      <c r="O198" s="132">
        <f ca="1">+C$11+C$12*F198</f>
        <v>-5.323161660740483E-4</v>
      </c>
      <c r="P198" s="199">
        <f>+D$11+D$12*F198+D$13*F198^2</f>
        <v>-1.555762106324084E-2</v>
      </c>
      <c r="Q198" s="200">
        <f>+C198-15018.5</f>
        <v>34670.81</v>
      </c>
      <c r="S198" s="132">
        <f>+(P198-G198)^2</f>
        <v>1.537752646392206E-5</v>
      </c>
      <c r="T198" s="7">
        <v>1</v>
      </c>
      <c r="U198" s="43">
        <f>+T198*S198</f>
        <v>1.537752646392206E-5</v>
      </c>
      <c r="V198" s="132">
        <f>+G198-P198</f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>+(C199-C$7)/C$8</f>
        <v>27831.434901951226</v>
      </c>
      <c r="F199" s="132">
        <f>ROUND(2*E199,0)/2</f>
        <v>27831.5</v>
      </c>
      <c r="G199" s="132">
        <f>+C199-(C$7+F199*C$8)</f>
        <v>-2.2221120001631789E-2</v>
      </c>
      <c r="I199" s="202">
        <f>G199</f>
        <v>-2.2221120001631789E-2</v>
      </c>
      <c r="P199" s="199">
        <f>+D$11+D$12*F199+D$13*F199^2</f>
        <v>-1.5619752658344198E-2</v>
      </c>
      <c r="Q199" s="200">
        <f>+C199-15018.5</f>
        <v>34695.042999999998</v>
      </c>
      <c r="S199" s="132">
        <f>+(P199-G199)^2</f>
        <v>4.3578050801023871E-5</v>
      </c>
      <c r="T199" s="130">
        <v>0.1</v>
      </c>
      <c r="U199" s="43">
        <f>+T199*S199</f>
        <v>4.3578050801023875E-6</v>
      </c>
      <c r="V199" s="132">
        <f>+G199-P199</f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>+(C200-C$7)/C$8</f>
        <v>27866.953443003484</v>
      </c>
      <c r="F200" s="132">
        <f>ROUND(2*E200,0)/2</f>
        <v>27867</v>
      </c>
      <c r="G200" s="132">
        <f>+C200-(C$7+F200*C$8)</f>
        <v>-1.5892159994109534E-2</v>
      </c>
      <c r="I200" s="132"/>
      <c r="K200" s="43">
        <f>G200</f>
        <v>-1.5892159994109534E-2</v>
      </c>
      <c r="P200" s="199">
        <f>+D$11+D$12*F200+D$13*F200^2</f>
        <v>-1.5650794072253421E-2</v>
      </c>
      <c r="Q200" s="200">
        <f>+C200-15018.5</f>
        <v>34707.167200000004</v>
      </c>
      <c r="S200" s="132">
        <f>+(P200-G200)^2</f>
        <v>5.8257508233451055E-8</v>
      </c>
      <c r="T200" s="7">
        <v>1</v>
      </c>
      <c r="U200" s="43">
        <f>+T200*S200</f>
        <v>5.8257508233451055E-8</v>
      </c>
      <c r="V200" s="132">
        <f>+G200-P200</f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>+(C201-C$7)/C$8</f>
        <v>27919.456386622853</v>
      </c>
      <c r="F201" s="132">
        <f>ROUND(2*E201,0)/2</f>
        <v>27919.5</v>
      </c>
      <c r="G201" s="132">
        <f>+C201-(C$7+F201*C$8)</f>
        <v>-1.4887359997374006E-2</v>
      </c>
      <c r="I201" s="202">
        <f>G201</f>
        <v>-1.4887359997374006E-2</v>
      </c>
      <c r="P201" s="199">
        <f>+D$11+D$12*F201+D$13*F201^2</f>
        <v>-1.5696670592280353E-2</v>
      </c>
      <c r="Q201" s="200">
        <f>+C201-15018.5</f>
        <v>34725.089</v>
      </c>
      <c r="S201" s="132">
        <f>+(P201-G201)^2</f>
        <v>6.5498363902766529E-7</v>
      </c>
      <c r="T201" s="130">
        <v>0.1</v>
      </c>
      <c r="U201" s="43">
        <f>+T201*S201</f>
        <v>6.5498363902766526E-8</v>
      </c>
      <c r="V201" s="132">
        <f>+G201-P201</f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>+(C202-C$7)/C$8</f>
        <v>28024.973188689772</v>
      </c>
      <c r="F202" s="132">
        <f>ROUND(2*E202,0)/2</f>
        <v>28025</v>
      </c>
      <c r="G202" s="132">
        <f>+C202-(C$7+F202*C$8)</f>
        <v>-9.1519999914453365E-3</v>
      </c>
      <c r="I202" s="202">
        <f>G202</f>
        <v>-9.1519999914453365E-3</v>
      </c>
      <c r="P202" s="199">
        <f>+D$11+D$12*F202+D$13*F202^2</f>
        <v>-1.5788753046200341E-2</v>
      </c>
      <c r="Q202" s="200">
        <f>+C202-15018.5</f>
        <v>34761.107000000004</v>
      </c>
      <c r="S202" s="132">
        <f>+(P202-G202)^2</f>
        <v>4.4046491109799886E-5</v>
      </c>
      <c r="T202" s="130">
        <v>0.1</v>
      </c>
      <c r="U202" s="43">
        <f>+T202*S202</f>
        <v>4.4046491109799889E-6</v>
      </c>
      <c r="V202" s="132">
        <f>+G202-P202</f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>+(C203-C$7)/C$8</f>
        <v>28798.470114763673</v>
      </c>
      <c r="F203" s="132">
        <f>ROUND(2*E203,0)/2</f>
        <v>28798.5</v>
      </c>
      <c r="G203" s="132">
        <f>+C203-(C$7+F203*C$8)</f>
        <v>-1.0201279998000246E-2</v>
      </c>
      <c r="I203" s="202">
        <f>G203</f>
        <v>-1.0201279998000246E-2</v>
      </c>
      <c r="P203" s="199">
        <f>+D$11+D$12*F203+D$13*F203^2</f>
        <v>-1.6459493902854262E-2</v>
      </c>
      <c r="Q203" s="200">
        <f>+C203-15018.5</f>
        <v>35025.139000000003</v>
      </c>
      <c r="S203" s="132">
        <f>+(P203-G203)^2</f>
        <v>3.9165241278908157E-5</v>
      </c>
      <c r="T203" s="130">
        <v>0.1</v>
      </c>
      <c r="U203" s="43">
        <f>+T203*S203</f>
        <v>3.9165241278908157E-6</v>
      </c>
      <c r="V203" s="132">
        <f>+G203-P203</f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>+(C204-C$7)/C$8</f>
        <v>28801.46705208706</v>
      </c>
      <c r="F204" s="132">
        <f>ROUND(2*E204,0)/2</f>
        <v>28801.5</v>
      </c>
      <c r="G204" s="132">
        <f>+C204-(C$7+F204*C$8)</f>
        <v>-1.1246720001508947E-2</v>
      </c>
      <c r="I204" s="202">
        <f>G204</f>
        <v>-1.1246720001508947E-2</v>
      </c>
      <c r="P204" s="199">
        <f>+D$11+D$12*F204+D$13*F204^2</f>
        <v>-1.6462080330218041E-2</v>
      </c>
      <c r="Q204" s="200">
        <f>+C204-15018.5</f>
        <v>35026.161999999997</v>
      </c>
      <c r="S204" s="132">
        <f>+(P204-G204)^2</f>
        <v>2.7199983358272623E-5</v>
      </c>
      <c r="T204" s="130">
        <v>0.1</v>
      </c>
      <c r="U204" s="43">
        <f>+T204*S204</f>
        <v>2.7199983358272626E-6</v>
      </c>
      <c r="V204" s="132">
        <f>+G204-P204</f>
        <v>5.2153603287090934E-3</v>
      </c>
    </row>
    <row r="205" spans="1:22" ht="12.95" customHeight="1">
      <c r="A205" s="219" t="s">
        <v>599</v>
      </c>
      <c r="B205" s="219" t="s">
        <v>288</v>
      </c>
      <c r="C205" s="242">
        <v>50320.811999999998</v>
      </c>
      <c r="D205" s="242" t="s">
        <v>503</v>
      </c>
      <c r="E205" s="41">
        <f>+(C205-C$7)/C$8</f>
        <v>29610.464355956705</v>
      </c>
      <c r="F205" s="132">
        <f>ROUND(2*E205,0)/2</f>
        <v>29610.5</v>
      </c>
      <c r="G205" s="132">
        <f>+C205-(C$7+F205*C$8)</f>
        <v>-1.2167039996711537E-2</v>
      </c>
      <c r="I205" s="43">
        <f>G205</f>
        <v>-1.2167039996711537E-2</v>
      </c>
      <c r="L205" s="132"/>
      <c r="O205" s="132">
        <f ca="1">+C$11+C$12*F205</f>
        <v>-3.4422438165143121E-3</v>
      </c>
      <c r="P205" s="199">
        <f>+D$11+D$12*F205+D$13*F205^2</f>
        <v>-1.7155316900776464E-2</v>
      </c>
      <c r="Q205" s="200">
        <f>+C205-15018.5</f>
        <v>35302.311999999998</v>
      </c>
      <c r="S205" s="132">
        <f>+(P205-G205)^2</f>
        <v>2.4882906471627571E-5</v>
      </c>
      <c r="T205" s="7">
        <v>0.1</v>
      </c>
      <c r="U205" s="43">
        <f>+T205*S205</f>
        <v>2.4882906471627574E-6</v>
      </c>
      <c r="V205" s="132">
        <f>+G205-P205</f>
        <v>4.9882769040649269E-3</v>
      </c>
    </row>
    <row r="206" spans="1:22" ht="12.95" customHeight="1">
      <c r="A206" s="219" t="s">
        <v>599</v>
      </c>
      <c r="B206" s="219" t="s">
        <v>288</v>
      </c>
      <c r="C206" s="242">
        <v>50376.788999999997</v>
      </c>
      <c r="D206" s="242" t="s">
        <v>503</v>
      </c>
      <c r="E206" s="41">
        <f>+(C206-C$7)/C$8</f>
        <v>29774.452196183793</v>
      </c>
      <c r="F206" s="132">
        <f>ROUND(2*E206,0)/2</f>
        <v>29774.5</v>
      </c>
      <c r="G206" s="132">
        <f>+C206-(C$7+F206*C$8)</f>
        <v>-1.6317759997036774E-2</v>
      </c>
      <c r="I206" s="43">
        <f>G206</f>
        <v>-1.6317759997036774E-2</v>
      </c>
      <c r="M206" s="132"/>
      <c r="O206" s="132">
        <f ca="1">+C$11+C$12*F206</f>
        <v>-3.7002049703911757E-3</v>
      </c>
      <c r="P206" s="199">
        <f>+D$11+D$12*F206+D$13*F206^2</f>
        <v>-1.7294820260290573E-2</v>
      </c>
      <c r="Q206" s="200">
        <f>+C206-15018.5</f>
        <v>35358.288999999997</v>
      </c>
      <c r="S206" s="132">
        <f>+(P206-G206)^2</f>
        <v>9.5464675802958319E-7</v>
      </c>
      <c r="T206" s="7">
        <v>0.1</v>
      </c>
      <c r="U206" s="43">
        <f>+T206*S206</f>
        <v>9.5464675802958329E-8</v>
      </c>
      <c r="V206" s="132">
        <f>+G206-P206</f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>+(C207-C$7)/C$8</f>
        <v>29833.44176602165</v>
      </c>
      <c r="F207" s="132">
        <f>ROUND(2*E207,0)/2</f>
        <v>29833.5</v>
      </c>
      <c r="G207" s="132">
        <f>+C207-(C$7+F207*C$8)</f>
        <v>-1.987807999830693E-2</v>
      </c>
      <c r="K207" s="43">
        <f>G207</f>
        <v>-1.987807999830693E-2</v>
      </c>
      <c r="P207" s="199">
        <f>+D$11+D$12*F207+D$13*F207^2</f>
        <v>-1.7344922589494782E-2</v>
      </c>
      <c r="Q207" s="200">
        <f>+C207-15018.5</f>
        <v>35378.425000000003</v>
      </c>
      <c r="S207" s="132">
        <f>+(P207-G207)^2</f>
        <v>6.4168864578198786E-6</v>
      </c>
      <c r="T207" s="7">
        <v>1</v>
      </c>
      <c r="U207" s="43">
        <f>+T207*S207</f>
        <v>6.4168864578198786E-6</v>
      </c>
      <c r="V207" s="132">
        <f>+G207-P207</f>
        <v>-2.5331574088121485E-3</v>
      </c>
    </row>
    <row r="208" spans="1:22" ht="12.95" customHeight="1">
      <c r="A208" s="174" t="s">
        <v>1295</v>
      </c>
      <c r="B208" s="174" t="s">
        <v>292</v>
      </c>
      <c r="C208" s="162">
        <v>50397.095699999998</v>
      </c>
      <c r="D208" s="162" t="s">
        <v>445</v>
      </c>
      <c r="E208" s="41">
        <f>+(C208-C$7)/C$8</f>
        <v>29833.941841487034</v>
      </c>
      <c r="F208" s="132">
        <f>ROUND(2*E208,0)/2</f>
        <v>29834</v>
      </c>
      <c r="G208" s="132">
        <f>+C208-(C$7+F208*C$8)</f>
        <v>-1.9852320001518819E-2</v>
      </c>
      <c r="K208" s="43">
        <f>G208</f>
        <v>-1.9852320001518819E-2</v>
      </c>
      <c r="L208" s="132"/>
      <c r="O208" s="132">
        <f ca="1">+C$11+C$12*F208</f>
        <v>-3.7937945353647973E-3</v>
      </c>
      <c r="P208" s="199">
        <f>+D$11+D$12*F208+D$13*F208^2</f>
        <v>-1.7345346993634755E-2</v>
      </c>
      <c r="Q208" s="200">
        <f>+C208-15018.5</f>
        <v>35378.595699999998</v>
      </c>
      <c r="S208" s="132">
        <f>+(P208-G208)^2</f>
        <v>6.2849136622592712E-6</v>
      </c>
      <c r="T208" s="7">
        <v>1</v>
      </c>
      <c r="U208" s="43">
        <f>+T208*S208</f>
        <v>6.2849136622592712E-6</v>
      </c>
      <c r="V208" s="132">
        <f>+G208-P208</f>
        <v>-2.5069730078840641E-3</v>
      </c>
    </row>
    <row r="209" spans="1:27" ht="12.95" customHeight="1">
      <c r="A209" s="219" t="s">
        <v>599</v>
      </c>
      <c r="B209" s="219" t="s">
        <v>292</v>
      </c>
      <c r="C209" s="242">
        <v>50474.584999999999</v>
      </c>
      <c r="D209" s="242" t="s">
        <v>503</v>
      </c>
      <c r="E209" s="41">
        <f>+(C209-C$7)/C$8</f>
        <v>30060.951201540436</v>
      </c>
      <c r="F209" s="132">
        <f>ROUND(2*E209,0)/2</f>
        <v>30061</v>
      </c>
      <c r="G209" s="132">
        <f>+C209-(C$7+F209*C$8)</f>
        <v>-1.6657280000799801E-2</v>
      </c>
      <c r="I209" s="43">
        <f>G209</f>
        <v>-1.6657280000799801E-2</v>
      </c>
      <c r="L209" s="132"/>
      <c r="O209" s="132">
        <f ca="1">+C$11+C$12*F209</f>
        <v>-4.150850522743145E-3</v>
      </c>
      <c r="P209" s="199">
        <f>+D$11+D$12*F209+D$13*F209^2</f>
        <v>-1.7537693409042432E-2</v>
      </c>
      <c r="Q209" s="200">
        <f>+C209-15018.5</f>
        <v>35456.084999999999</v>
      </c>
      <c r="S209" s="132">
        <f>+(P209-G209)^2</f>
        <v>7.7512776941340506E-7</v>
      </c>
      <c r="T209" s="7">
        <v>0.1</v>
      </c>
      <c r="U209" s="43">
        <f>+T209*S209</f>
        <v>7.7512776941340506E-8</v>
      </c>
      <c r="V209" s="132">
        <f>+G209-P209</f>
        <v>8.804134082426307E-4</v>
      </c>
    </row>
    <row r="210" spans="1:27" ht="12.95" customHeight="1">
      <c r="A210" s="219" t="s">
        <v>599</v>
      </c>
      <c r="B210" s="219" t="s">
        <v>292</v>
      </c>
      <c r="C210" s="242">
        <v>50488.586000000003</v>
      </c>
      <c r="D210" s="242" t="s">
        <v>503</v>
      </c>
      <c r="E210" s="41">
        <f>+(C210-C$7)/C$8</f>
        <v>30101.967936110352</v>
      </c>
      <c r="F210" s="132">
        <f>ROUND(2*E210,0)/2</f>
        <v>30102</v>
      </c>
      <c r="G210" s="132">
        <f>+C210-(C$7+F210*C$8)</f>
        <v>-1.0944959991320502E-2</v>
      </c>
      <c r="I210" s="43">
        <f>G210</f>
        <v>-1.0944959991320502E-2</v>
      </c>
      <c r="M210" s="132"/>
      <c r="O210" s="132">
        <f ca="1">+C$11+C$12*F210</f>
        <v>-4.2153408112123592E-3</v>
      </c>
      <c r="P210" s="199">
        <f>+D$11+D$12*F210+D$13*F210^2</f>
        <v>-1.7572363525340466E-2</v>
      </c>
      <c r="Q210" s="200">
        <f>+C210-15018.5</f>
        <v>35470.086000000003</v>
      </c>
      <c r="S210" s="132">
        <f>+(P210-G210)^2</f>
        <v>4.3922477602740313E-5</v>
      </c>
      <c r="T210" s="7">
        <v>0.1</v>
      </c>
      <c r="U210" s="43">
        <f>+T210*S210</f>
        <v>4.3922477602740318E-6</v>
      </c>
      <c r="V210" s="132">
        <f>+G210-P210</f>
        <v>6.6274035340199641E-3</v>
      </c>
    </row>
    <row r="211" spans="1:27" ht="12.95" customHeight="1">
      <c r="A211" s="219" t="s">
        <v>599</v>
      </c>
      <c r="B211" s="219" t="s">
        <v>292</v>
      </c>
      <c r="C211" s="242">
        <v>50503.610999999997</v>
      </c>
      <c r="D211" s="242" t="s">
        <v>503</v>
      </c>
      <c r="E211" s="41">
        <f>+(C211-C$7)/C$8</f>
        <v>30145.984537561144</v>
      </c>
      <c r="F211" s="132">
        <f>ROUND(2*E211,0)/2</f>
        <v>30146</v>
      </c>
      <c r="G211" s="132">
        <f>+C211-(C$7+F211*C$8)</f>
        <v>-5.2780799960601144E-3</v>
      </c>
      <c r="I211" s="43">
        <f>G211</f>
        <v>-5.2780799960601144E-3</v>
      </c>
      <c r="L211" s="132"/>
      <c r="O211" s="132">
        <f ca="1">+C$11+C$12*F211</f>
        <v>-4.2845499012768851E-3</v>
      </c>
      <c r="P211" s="199">
        <f>+D$11+D$12*F211+D$13*F211^2</f>
        <v>-1.7609546358587799E-2</v>
      </c>
      <c r="Q211" s="200">
        <f>+C211-15018.5</f>
        <v>35485.110999999997</v>
      </c>
      <c r="S211" s="132">
        <f>+(P211-G211)^2</f>
        <v>1.5206506265015175E-4</v>
      </c>
      <c r="T211" s="7">
        <v>0.1</v>
      </c>
      <c r="U211" s="43">
        <f>+T211*S211</f>
        <v>1.5206506265015176E-5</v>
      </c>
      <c r="V211" s="132">
        <f>+G211-P211</f>
        <v>1.2331466362527684E-2</v>
      </c>
    </row>
    <row r="212" spans="1:27" ht="12.95" customHeight="1">
      <c r="A212" s="219" t="s">
        <v>599</v>
      </c>
      <c r="B212" s="219" t="s">
        <v>292</v>
      </c>
      <c r="C212" s="242">
        <v>50517.601000000002</v>
      </c>
      <c r="D212" s="242" t="s">
        <v>503</v>
      </c>
      <c r="E212" s="41">
        <f>+(C212-C$7)/C$8</f>
        <v>30186.969046998554</v>
      </c>
      <c r="F212" s="132">
        <f>ROUND(2*E212,0)/2</f>
        <v>30187</v>
      </c>
      <c r="G212" s="132">
        <f>+C212-(C$7+F212*C$8)</f>
        <v>-1.0565759992459789E-2</v>
      </c>
      <c r="I212" s="43">
        <f>G212</f>
        <v>-1.0565759992459789E-2</v>
      </c>
      <c r="M212" s="132"/>
      <c r="O212" s="132">
        <f ca="1">+C$11+C$12*F212</f>
        <v>-4.3490401897460992E-3</v>
      </c>
      <c r="P212" s="199">
        <f>+D$11+D$12*F212+D$13*F212^2</f>
        <v>-1.7644171522432521E-2</v>
      </c>
      <c r="Q212" s="200">
        <f>+C212-15018.5</f>
        <v>35499.101000000002</v>
      </c>
      <c r="S212" s="132">
        <f>+(P212-G212)^2</f>
        <v>5.0103909787650914E-5</v>
      </c>
      <c r="T212" s="7">
        <v>0.1</v>
      </c>
      <c r="U212" s="43">
        <f>+T212*S212</f>
        <v>5.0103909787650914E-6</v>
      </c>
      <c r="V212" s="132">
        <f>+G212-P212</f>
        <v>7.0784115299727321E-3</v>
      </c>
    </row>
    <row r="213" spans="1:27" ht="12.95" customHeight="1">
      <c r="A213" s="219" t="s">
        <v>599</v>
      </c>
      <c r="B213" s="219" t="s">
        <v>288</v>
      </c>
      <c r="C213" s="242">
        <v>50779.584000000003</v>
      </c>
      <c r="D213" s="242" t="s">
        <v>503</v>
      </c>
      <c r="E213" s="41">
        <f>+(C213-C$7)/C$8</f>
        <v>30954.463309753144</v>
      </c>
      <c r="F213" s="132">
        <f>ROUND(2*E213,0)/2</f>
        <v>30954.5</v>
      </c>
      <c r="G213" s="132">
        <f>+C213-(C$7+F213*C$8)</f>
        <v>-1.2524159996246453E-2</v>
      </c>
      <c r="I213" s="43">
        <f>G213</f>
        <v>-1.2524159996246453E-2</v>
      </c>
      <c r="L213" s="132"/>
      <c r="O213" s="132">
        <f ca="1">+C$11+C$12*F213</f>
        <v>-5.5562669312125348E-3</v>
      </c>
      <c r="P213" s="199">
        <f>+D$11+D$12*F213+D$13*F213^2</f>
        <v>-1.8288335681361276E-2</v>
      </c>
      <c r="Q213" s="200">
        <f>+C213-15018.5</f>
        <v>35761.084000000003</v>
      </c>
      <c r="S213" s="132">
        <f>+(P213-G213)^2</f>
        <v>3.3225721328868931E-5</v>
      </c>
      <c r="T213" s="7">
        <v>0.1</v>
      </c>
      <c r="U213" s="43">
        <f>+T213*S213</f>
        <v>3.3225721328868933E-6</v>
      </c>
      <c r="V213" s="132">
        <f>+G213-P213</f>
        <v>5.7641756851148224E-3</v>
      </c>
    </row>
    <row r="214" spans="1:27" ht="12.95" customHeight="1">
      <c r="A214" s="219" t="s">
        <v>599</v>
      </c>
      <c r="B214" s="219" t="s">
        <v>292</v>
      </c>
      <c r="C214" s="242">
        <v>51141.580999999998</v>
      </c>
      <c r="D214" s="242" t="s">
        <v>503</v>
      </c>
      <c r="E214" s="41">
        <f>+(C214-C$7)/C$8</f>
        <v>32014.954336401326</v>
      </c>
      <c r="F214" s="132">
        <f>ROUND(2*E214,0)/2</f>
        <v>32015</v>
      </c>
      <c r="G214" s="132">
        <f>+C214-(C$7+F214*C$8)</f>
        <v>-1.5587199995934498E-2</v>
      </c>
      <c r="I214" s="43">
        <f>G214</f>
        <v>-1.5587199995934498E-2</v>
      </c>
      <c r="M214" s="132"/>
      <c r="O214" s="132">
        <f ca="1">+C$11+C$12*F214</f>
        <v>-7.224363295154107E-3</v>
      </c>
      <c r="P214" s="199">
        <f>+D$11+D$12*F214+D$13*F214^2</f>
        <v>-1.9165912472380423E-2</v>
      </c>
      <c r="Q214" s="200">
        <f>+C214-15018.5</f>
        <v>36123.080999999998</v>
      </c>
      <c r="S214" s="132">
        <f>+(P214-G214)^2</f>
        <v>1.2807182989069729E-5</v>
      </c>
      <c r="T214" s="7">
        <v>0.1</v>
      </c>
      <c r="U214" s="43">
        <f>+T214*S214</f>
        <v>1.280718298906973E-6</v>
      </c>
      <c r="V214" s="132">
        <f>+G214-P214</f>
        <v>3.5787124764459256E-3</v>
      </c>
    </row>
    <row r="215" spans="1:27" ht="12.95" customHeight="1">
      <c r="A215" s="219" t="s">
        <v>599</v>
      </c>
      <c r="B215" s="219" t="s">
        <v>288</v>
      </c>
      <c r="C215" s="242">
        <v>51144.830999999998</v>
      </c>
      <c r="D215" s="242" t="s">
        <v>503</v>
      </c>
      <c r="E215" s="41">
        <f>+(C215-C$7)/C$8</f>
        <v>32024.475398279203</v>
      </c>
      <c r="F215" s="132">
        <f>ROUND(2*E215,0)/2</f>
        <v>32024.5</v>
      </c>
      <c r="G215" s="132">
        <f>+C215-(C$7+F215*C$8)</f>
        <v>-8.3977600006619468E-3</v>
      </c>
      <c r="I215" s="43">
        <f>G215</f>
        <v>-8.3977600006619468E-3</v>
      </c>
      <c r="L215" s="132"/>
      <c r="O215" s="132">
        <f ca="1">+C$11+C$12*F215</f>
        <v>-7.2393061668725792E-3</v>
      </c>
      <c r="P215" s="199">
        <f>+D$11+D$12*F215+D$13*F215^2</f>
        <v>-1.9173708280854025E-2</v>
      </c>
      <c r="Q215" s="200">
        <f>+C215-15018.5</f>
        <v>36126.330999999998</v>
      </c>
      <c r="S215" s="132">
        <f>+(P215-G215)^2</f>
        <v>1.1612106133737461E-4</v>
      </c>
      <c r="T215" s="7">
        <v>0.1</v>
      </c>
      <c r="U215" s="43">
        <f>+T215*S215</f>
        <v>1.1612106133737463E-5</v>
      </c>
      <c r="V215" s="132">
        <f>+G215-P215</f>
        <v>1.0775948280192078E-2</v>
      </c>
    </row>
    <row r="216" spans="1:27" ht="12.95" customHeight="1">
      <c r="A216" s="219" t="s">
        <v>599</v>
      </c>
      <c r="B216" s="219" t="s">
        <v>292</v>
      </c>
      <c r="C216" s="242">
        <v>51156.595999999998</v>
      </c>
      <c r="D216" s="242" t="s">
        <v>503</v>
      </c>
      <c r="E216" s="41">
        <f>+(C216-C$7)/C$8</f>
        <v>32058.941642277125</v>
      </c>
      <c r="F216" s="132">
        <f>ROUND(2*E216,0)/2</f>
        <v>32059</v>
      </c>
      <c r="G216" s="132">
        <f>+C216-(C$7+F216*C$8)</f>
        <v>-1.992031999543542E-2</v>
      </c>
      <c r="I216" s="43">
        <f>G216</f>
        <v>-1.992031999543542E-2</v>
      </c>
      <c r="M216" s="132"/>
      <c r="O216" s="132">
        <f ca="1">+C$11+C$12*F216</f>
        <v>-7.2935723852186329E-3</v>
      </c>
      <c r="P216" s="199">
        <f>+D$11+D$12*F216+D$13*F216^2</f>
        <v>-1.9202009584565808E-2</v>
      </c>
      <c r="Q216" s="200">
        <f>+C216-15018.5</f>
        <v>36138.095999999998</v>
      </c>
      <c r="S216" s="132">
        <f>+(P216-G216)^2</f>
        <v>5.1596984636367138E-7</v>
      </c>
      <c r="T216" s="7">
        <v>0.1</v>
      </c>
      <c r="U216" s="43">
        <f>+T216*S216</f>
        <v>5.1596984636367142E-8</v>
      </c>
      <c r="V216" s="132">
        <f>+G216-P216</f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>+(C217-C$7)/C$8</f>
        <v>32087.435690353741</v>
      </c>
      <c r="F217" s="132">
        <f>ROUND(2*E217,0)/2</f>
        <v>32087.5</v>
      </c>
      <c r="G217" s="132">
        <f>+C217-(C$7+F217*C$8)</f>
        <v>-2.1952000002784189E-2</v>
      </c>
      <c r="K217" s="202">
        <f>G217</f>
        <v>-2.1952000002784189E-2</v>
      </c>
      <c r="O217" s="132">
        <f ca="1">+C$11+C$12*F217</f>
        <v>-7.3384010003740632E-3</v>
      </c>
      <c r="P217" s="199">
        <f>+D$11+D$12*F217+D$13*F217^2</f>
        <v>-1.9225377342482114E-2</v>
      </c>
      <c r="Q217" s="200">
        <f>+C217-15018.5</f>
        <v>36147.822399999997</v>
      </c>
      <c r="S217" s="132">
        <f>+(P217-G217)^2</f>
        <v>7.4344711316727645E-6</v>
      </c>
      <c r="T217" s="7">
        <v>1</v>
      </c>
      <c r="U217" s="43">
        <f>+T217*S217</f>
        <v>7.4344711316727645E-6</v>
      </c>
      <c r="V217" s="132">
        <f>+G217-P217</f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>+(C218-C$7)/C$8</f>
        <v>32087.935765819147</v>
      </c>
      <c r="F218" s="132">
        <f>ROUND(2*E218,0)/2</f>
        <v>32088</v>
      </c>
      <c r="G218" s="132">
        <f>+C218-(C$7+F218*C$8)</f>
        <v>-2.1926239998720121E-2</v>
      </c>
      <c r="K218" s="202">
        <f>G218</f>
        <v>-2.1926239998720121E-2</v>
      </c>
      <c r="O218" s="132">
        <f ca="1">+C$11+C$12*F218</f>
        <v>-7.339187467306614E-3</v>
      </c>
      <c r="P218" s="199">
        <f>+D$11+D$12*F218+D$13*F218^2</f>
        <v>-1.9225787209630734E-2</v>
      </c>
      <c r="Q218" s="200">
        <f>+C218-15018.5</f>
        <v>36147.9931</v>
      </c>
      <c r="S218" s="132">
        <f>+(P218-G218)^2</f>
        <v>7.2924452661006473E-6</v>
      </c>
      <c r="T218" s="7">
        <v>1</v>
      </c>
      <c r="U218" s="43">
        <f>+T218*S218</f>
        <v>7.2924452661006473E-6</v>
      </c>
      <c r="V218" s="132">
        <f>+G218-P218</f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>+(C219-C$7)/C$8</f>
        <v>32138.93906895382</v>
      </c>
      <c r="F219" s="132">
        <f>ROUND(2*E219,0)/2</f>
        <v>32139</v>
      </c>
      <c r="G219" s="132">
        <f>+C219-(C$7+F219*C$8)</f>
        <v>-2.0798719997401349E-2</v>
      </c>
      <c r="K219" s="202">
        <f>G219</f>
        <v>-2.0798719997401349E-2</v>
      </c>
      <c r="O219" s="132">
        <f ca="1">+C$11+C$12*F219</f>
        <v>-7.4194070944268581E-3</v>
      </c>
      <c r="P219" s="199">
        <f>+D$11+D$12*F219+D$13*F219^2</f>
        <v>-1.9267576719389556E-2</v>
      </c>
      <c r="Q219" s="200">
        <f>+C219-15018.5</f>
        <v>36165.402999999998</v>
      </c>
      <c r="S219" s="132">
        <f>+(P219-G219)^2</f>
        <v>2.3443997378006983E-6</v>
      </c>
      <c r="T219" s="7">
        <v>1</v>
      </c>
      <c r="U219" s="43">
        <f>+T219*S219</f>
        <v>2.3443997378006983E-6</v>
      </c>
      <c r="V219" s="132">
        <f>+G219-P219</f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>+(C220-C$7)/C$8</f>
        <v>32139.933067813869</v>
      </c>
      <c r="F220" s="132">
        <f>ROUND(2*E220,0)/2</f>
        <v>32140</v>
      </c>
      <c r="G220" s="132">
        <f>+C220-(C$7+F220*C$8)</f>
        <v>-2.2847200001706369E-2</v>
      </c>
      <c r="K220" s="202">
        <f>G220</f>
        <v>-2.2847200001706369E-2</v>
      </c>
      <c r="O220" s="132">
        <f ca="1">+C$11+C$12*F220</f>
        <v>-7.4209800282919597E-3</v>
      </c>
      <c r="P220" s="199">
        <f>+D$11+D$12*F220+D$13*F220^2</f>
        <v>-1.9268395786171878E-2</v>
      </c>
      <c r="Q220" s="200">
        <f>+C220-15018.5</f>
        <v>36165.742299999998</v>
      </c>
      <c r="S220" s="132">
        <f>+(P220-G220)^2</f>
        <v>1.2807839613127443E-5</v>
      </c>
      <c r="T220" s="7">
        <v>1</v>
      </c>
      <c r="U220" s="43">
        <f>+T220*S220</f>
        <v>1.2807839613127443E-5</v>
      </c>
      <c r="V220" s="132">
        <f>+G220-P220</f>
        <v>-3.578804215534491E-3</v>
      </c>
    </row>
    <row r="221" spans="1:27" ht="12.95" customHeight="1">
      <c r="A221" s="219" t="s">
        <v>599</v>
      </c>
      <c r="B221" s="219" t="s">
        <v>288</v>
      </c>
      <c r="C221" s="242">
        <v>51189.542999999998</v>
      </c>
      <c r="D221" s="242" t="s">
        <v>503</v>
      </c>
      <c r="E221" s="41">
        <f>+(C221-C$7)/C$8</f>
        <v>32155.461773258812</v>
      </c>
      <c r="F221" s="132">
        <f>ROUND(2*E221,0)/2</f>
        <v>32155.5</v>
      </c>
      <c r="G221" s="132">
        <f>+C221-(C$7+F221*C$8)</f>
        <v>-1.3048640001215972E-2</v>
      </c>
      <c r="I221" s="43">
        <f>G221</f>
        <v>-1.3048640001215972E-2</v>
      </c>
      <c r="L221" s="132"/>
      <c r="O221" s="132">
        <f ca="1">+C$11+C$12*F221</f>
        <v>-7.4453605032010553E-3</v>
      </c>
      <c r="P221" s="199">
        <f>+D$11+D$12*F221+D$13*F221^2</f>
        <v>-1.9281089671858889E-2</v>
      </c>
      <c r="Q221" s="200">
        <f>+C221-15018.5</f>
        <v>36171.042999999998</v>
      </c>
      <c r="S221" s="132">
        <f>+(P221-G221)^2</f>
        <v>3.8843428897097011E-5</v>
      </c>
      <c r="T221" s="7">
        <v>0.1</v>
      </c>
      <c r="U221" s="43">
        <f>+T221*S221</f>
        <v>3.8843428897097012E-6</v>
      </c>
      <c r="V221" s="132">
        <f>+G221-P221</f>
        <v>6.2324496706429172E-3</v>
      </c>
    </row>
    <row r="222" spans="1:27" ht="12.95" customHeight="1">
      <c r="A222" s="219" t="s">
        <v>599</v>
      </c>
      <c r="B222" s="219" t="s">
        <v>288</v>
      </c>
      <c r="C222" s="242">
        <v>51223.673999999999</v>
      </c>
      <c r="D222" s="242" t="s">
        <v>503</v>
      </c>
      <c r="E222" s="41">
        <f>+(C222-C$7)/C$8</f>
        <v>32255.450500321553</v>
      </c>
      <c r="F222" s="132">
        <f>ROUND(2*E222,0)/2</f>
        <v>32255.5</v>
      </c>
      <c r="G222" s="132">
        <f>+C222-(C$7+F222*C$8)</f>
        <v>-1.689663999422919E-2</v>
      </c>
      <c r="I222" s="43">
        <f>G222</f>
        <v>-1.689663999422919E-2</v>
      </c>
      <c r="M222" s="132"/>
      <c r="O222" s="132">
        <f ca="1">+C$11+C$12*F222</f>
        <v>-7.6026538897113402E-3</v>
      </c>
      <c r="P222" s="199">
        <f>+D$11+D$12*F222+D$13*F222^2</f>
        <v>-1.9362911217755036E-2</v>
      </c>
      <c r="Q222" s="200">
        <f>+C222-15018.5</f>
        <v>36205.173999999999</v>
      </c>
      <c r="S222" s="132">
        <f>+(P222-G222)^2</f>
        <v>6.0824937479916741E-6</v>
      </c>
      <c r="T222" s="7">
        <v>0.1</v>
      </c>
      <c r="U222" s="43">
        <f>+T222*S222</f>
        <v>6.0824937479916745E-7</v>
      </c>
      <c r="V222" s="132">
        <f>+G222-P222</f>
        <v>2.4662712235258462E-3</v>
      </c>
    </row>
    <row r="223" spans="1:27" ht="12.95" customHeight="1">
      <c r="A223" s="219" t="s">
        <v>599</v>
      </c>
      <c r="B223" s="219" t="s">
        <v>292</v>
      </c>
      <c r="C223" s="242">
        <v>51256.616999999998</v>
      </c>
      <c r="D223" s="242" t="s">
        <v>503</v>
      </c>
      <c r="E223" s="41">
        <f>+(C223-C$7)/C$8</f>
        <v>32351.958913073235</v>
      </c>
      <c r="F223" s="132">
        <f>ROUND(2*E223,0)/2</f>
        <v>32352</v>
      </c>
      <c r="G223" s="132">
        <f>+C223-(C$7+F223*C$8)</f>
        <v>-1.4024960000824649E-2</v>
      </c>
      <c r="I223" s="43">
        <f>G223</f>
        <v>-1.4024960000824649E-2</v>
      </c>
      <c r="L223" s="132"/>
      <c r="O223" s="132">
        <f ca="1">+C$11+C$12*F223</f>
        <v>-7.7544420076937626E-3</v>
      </c>
      <c r="P223" s="199">
        <f>+D$11+D$12*F223+D$13*F223^2</f>
        <v>-1.9441746714041523E-2</v>
      </c>
      <c r="Q223" s="200">
        <f>+C223-15018.5</f>
        <v>36238.116999999998</v>
      </c>
      <c r="S223" s="132">
        <f>+(P223-G223)^2</f>
        <v>2.9341578296482867E-5</v>
      </c>
      <c r="T223" s="7">
        <v>0.1</v>
      </c>
      <c r="U223" s="43">
        <f>+T223*S223</f>
        <v>2.9341578296482869E-6</v>
      </c>
      <c r="V223" s="132">
        <f>+G223-P223</f>
        <v>5.4167867132168743E-3</v>
      </c>
      <c r="Y223" s="203"/>
      <c r="Z223" s="204"/>
      <c r="AA223" s="204"/>
    </row>
    <row r="224" spans="1:27" ht="12.95" customHeight="1">
      <c r="A224" s="174" t="s">
        <v>1298</v>
      </c>
      <c r="B224" s="174" t="s">
        <v>292</v>
      </c>
      <c r="C224" s="162">
        <v>51425.915000000001</v>
      </c>
      <c r="D224" s="162" t="s">
        <v>1289</v>
      </c>
      <c r="E224" s="41">
        <f>+(C224-C$7)/C$8</f>
        <v>32847.92713885822</v>
      </c>
      <c r="F224" s="132">
        <f>ROUND(2*E224,0)/2</f>
        <v>32848</v>
      </c>
      <c r="G224" s="132">
        <f>+C224-(C$7+F224*C$8)</f>
        <v>-2.487103999737883E-2</v>
      </c>
      <c r="K224" s="43">
        <f>G224</f>
        <v>-2.487103999737883E-2</v>
      </c>
      <c r="L224" s="132"/>
      <c r="O224" s="132">
        <f ca="1">+C$11+C$12*F224</f>
        <v>-8.5346172047847738E-3</v>
      </c>
      <c r="P224" s="199">
        <f>+D$11+D$12*F224+D$13*F224^2</f>
        <v>-1.9845057640094997E-2</v>
      </c>
      <c r="Q224" s="200">
        <f>+C224-15018.5</f>
        <v>36407.415000000001</v>
      </c>
      <c r="S224" s="132">
        <f>+(P224-G224)^2</f>
        <v>2.5260498655728351E-5</v>
      </c>
      <c r="T224" s="7">
        <v>1</v>
      </c>
      <c r="U224" s="43">
        <f>+T224*S224</f>
        <v>2.5260498655728351E-5</v>
      </c>
      <c r="V224" s="132">
        <f>+G224-P224</f>
        <v>-5.0259823572838327E-3</v>
      </c>
      <c r="Y224" s="203"/>
      <c r="Z224" s="204"/>
      <c r="AA224" s="204"/>
    </row>
    <row r="225" spans="1:27" ht="12.95" customHeight="1">
      <c r="A225" s="219" t="s">
        <v>599</v>
      </c>
      <c r="B225" s="219" t="s">
        <v>288</v>
      </c>
      <c r="C225" s="242">
        <v>51488.904999999999</v>
      </c>
      <c r="D225" s="242" t="s">
        <v>503</v>
      </c>
      <c r="E225" s="41">
        <f>+(C225-C$7)/C$8</f>
        <v>33032.459965839022</v>
      </c>
      <c r="F225" s="132">
        <f>ROUND(2*E225,0)/2</f>
        <v>33032.5</v>
      </c>
      <c r="G225" s="132">
        <f>+C225-(C$7+F225*C$8)</f>
        <v>-1.36655999958748E-2</v>
      </c>
      <c r="I225" s="43">
        <f>G225</f>
        <v>-1.36655999958748E-2</v>
      </c>
      <c r="M225" s="132"/>
      <c r="O225" s="132">
        <f ca="1">+C$11+C$12*F225</f>
        <v>-8.8248235028962549E-3</v>
      </c>
      <c r="P225" s="199">
        <f>+D$11+D$12*F225+D$13*F225^2</f>
        <v>-1.9994269807945778E-2</v>
      </c>
      <c r="Q225" s="200">
        <f>+C225-15018.5</f>
        <v>36470.404999999999</v>
      </c>
      <c r="S225" s="132">
        <f>+(P225-G225)^2</f>
        <v>4.0052061590218516E-5</v>
      </c>
      <c r="T225" s="7">
        <v>0.1</v>
      </c>
      <c r="U225" s="43">
        <f>+T225*S225</f>
        <v>4.005206159021852E-6</v>
      </c>
      <c r="V225" s="132">
        <f>+G225-P225</f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>+(C226-C$7)/C$8</f>
        <v>33059.935699728325</v>
      </c>
      <c r="F226" s="132">
        <f>ROUND(2*E226,0)/2</f>
        <v>33060</v>
      </c>
      <c r="G226" s="132">
        <f>+C226-(C$7+F226*C$8)</f>
        <v>-2.1948800000245683E-2</v>
      </c>
      <c r="K226" s="43">
        <f>G226</f>
        <v>-2.1948800000245683E-2</v>
      </c>
      <c r="P226" s="199">
        <f>+D$11+D$12*F226+D$13*F226^2</f>
        <v>-2.0016472503851711E-2</v>
      </c>
      <c r="Q226" s="200">
        <f>+C226-15018.5</f>
        <v>36479.783799999997</v>
      </c>
      <c r="S226" s="132">
        <f>+(P226-G226)^2</f>
        <v>3.7338895533201963E-6</v>
      </c>
      <c r="T226" s="7">
        <v>1</v>
      </c>
      <c r="U226" s="43">
        <f>+T226*S226</f>
        <v>3.7338895533201963E-6</v>
      </c>
      <c r="V226" s="132">
        <f>+G226-P226</f>
        <v>-1.9323274963939721E-3</v>
      </c>
    </row>
    <row r="227" spans="1:27" ht="12.95" customHeight="1">
      <c r="A227" s="219" t="s">
        <v>599</v>
      </c>
      <c r="B227" s="219" t="s">
        <v>292</v>
      </c>
      <c r="C227" s="242">
        <v>51538.563000000002</v>
      </c>
      <c r="D227" s="242" t="s">
        <v>503</v>
      </c>
      <c r="E227" s="41">
        <f>+(C227-C$7)/C$8</f>
        <v>33177.935932218024</v>
      </c>
      <c r="F227" s="132">
        <f>ROUND(2*E227,0)/2</f>
        <v>33178</v>
      </c>
      <c r="G227" s="132">
        <f>+C227-(C$7+F227*C$8)</f>
        <v>-2.1869439995498396E-2</v>
      </c>
      <c r="I227" s="43">
        <f>G227</f>
        <v>-2.1869439995498396E-2</v>
      </c>
      <c r="L227" s="132"/>
      <c r="O227" s="132">
        <f ca="1">+C$11+C$12*F227</f>
        <v>-9.0536853802687181E-3</v>
      </c>
      <c r="P227" s="199">
        <f>+D$11+D$12*F227+D$13*F227^2</f>
        <v>-2.0111631523475226E-2</v>
      </c>
      <c r="Q227" s="200">
        <f>+C227-15018.5</f>
        <v>36520.063000000002</v>
      </c>
      <c r="S227" s="132">
        <f>+(P227-G227)^2</f>
        <v>3.0898906243164322E-6</v>
      </c>
      <c r="T227" s="7">
        <v>0.1</v>
      </c>
      <c r="U227" s="43">
        <f>+T227*S227</f>
        <v>3.0898906243164323E-7</v>
      </c>
      <c r="V227" s="132">
        <f>+G227-P227</f>
        <v>-1.7578084720231701E-3</v>
      </c>
    </row>
    <row r="228" spans="1:27" ht="12.95" customHeight="1">
      <c r="A228" s="219" t="s">
        <v>599</v>
      </c>
      <c r="B228" s="219" t="s">
        <v>292</v>
      </c>
      <c r="C228" s="242">
        <v>51544.701000000001</v>
      </c>
      <c r="D228" s="242" t="s">
        <v>503</v>
      </c>
      <c r="E228" s="41">
        <f>+(C228-C$7)/C$8</f>
        <v>33195.917556158456</v>
      </c>
      <c r="F228" s="132">
        <f>ROUND(2*E228,0)/2</f>
        <v>33196</v>
      </c>
      <c r="G228" s="132">
        <f>+C228-(C$7+F228*C$8)</f>
        <v>-2.8142079994722735E-2</v>
      </c>
      <c r="I228" s="43">
        <f>G228</f>
        <v>-2.8142079994722735E-2</v>
      </c>
      <c r="M228" s="132"/>
      <c r="O228" s="132">
        <f ca="1">+C$11+C$12*F228</f>
        <v>-9.0819981898405677E-3</v>
      </c>
      <c r="P228" s="199">
        <f>+D$11+D$12*F228+D$13*F228^2</f>
        <v>-2.0126131517950934E-2</v>
      </c>
      <c r="Q228" s="200">
        <f>+C228-15018.5</f>
        <v>36526.201000000001</v>
      </c>
      <c r="S228" s="132">
        <f>+(P228-G228)^2</f>
        <v>6.4255429982260152E-5</v>
      </c>
      <c r="T228" s="7">
        <v>0.1</v>
      </c>
      <c r="U228" s="43">
        <f>+T228*S228</f>
        <v>6.4255429982260155E-6</v>
      </c>
      <c r="V228" s="132">
        <f>+G228-P228</f>
        <v>-8.015948476771801E-3</v>
      </c>
    </row>
    <row r="229" spans="1:27" ht="12.95" customHeight="1">
      <c r="A229" s="219" t="s">
        <v>599</v>
      </c>
      <c r="B229" s="219" t="s">
        <v>292</v>
      </c>
      <c r="C229" s="242">
        <v>51567.576000000001</v>
      </c>
      <c r="D229" s="242" t="s">
        <v>503</v>
      </c>
      <c r="E229" s="41">
        <f>+(C229-C$7)/C$8</f>
        <v>33262.931183991219</v>
      </c>
      <c r="F229" s="132">
        <f>ROUND(2*E229,0)/2</f>
        <v>33263</v>
      </c>
      <c r="G229" s="132">
        <f>+C229-(C$7+F229*C$8)</f>
        <v>-2.3490239997045137E-2</v>
      </c>
      <c r="I229" s="43">
        <f>G229</f>
        <v>-2.3490239997045137E-2</v>
      </c>
      <c r="L229" s="132"/>
      <c r="O229" s="132">
        <f ca="1">+C$11+C$12*F229</f>
        <v>-9.1873847588024582E-3</v>
      </c>
      <c r="P229" s="199">
        <f>+D$11+D$12*F229+D$13*F229^2</f>
        <v>-2.0180066990166952E-2</v>
      </c>
      <c r="Q229" s="200">
        <f>+C229-15018.5</f>
        <v>36549.076000000001</v>
      </c>
      <c r="S229" s="132">
        <f>+(P229-G229)^2</f>
        <v>1.0957245335464965E-5</v>
      </c>
      <c r="T229" s="7">
        <v>0.1</v>
      </c>
      <c r="U229" s="43">
        <f>+T229*S229</f>
        <v>1.0957245335464964E-6</v>
      </c>
      <c r="V229" s="132">
        <f>+G229-P229</f>
        <v>-3.3101730068781851E-3</v>
      </c>
      <c r="Y229" s="205"/>
      <c r="Z229" s="204"/>
      <c r="AA229" s="204"/>
    </row>
    <row r="230" spans="1:27" ht="12.95" customHeight="1">
      <c r="A230" s="219" t="s">
        <v>599</v>
      </c>
      <c r="B230" s="219" t="s">
        <v>288</v>
      </c>
      <c r="C230" s="242">
        <v>51576.63</v>
      </c>
      <c r="D230" s="242" t="s">
        <v>503</v>
      </c>
      <c r="E230" s="41">
        <f>+(C230-C$7)/C$8</f>
        <v>33289.45539760423</v>
      </c>
      <c r="F230" s="132">
        <f>ROUND(2*E230,0)/2</f>
        <v>33289.5</v>
      </c>
      <c r="G230" s="132">
        <f>+C230-(C$7+F230*C$8)</f>
        <v>-1.522495999961393E-2</v>
      </c>
      <c r="I230" s="43">
        <f>G230</f>
        <v>-1.522495999961393E-2</v>
      </c>
      <c r="M230" s="132"/>
      <c r="O230" s="132">
        <f ca="1">+C$11+C$12*F230</f>
        <v>-9.2290675062276853E-3</v>
      </c>
      <c r="P230" s="199">
        <f>+D$11+D$12*F230+D$13*F230^2</f>
        <v>-2.0201383696890004E-2</v>
      </c>
      <c r="Q230" s="200">
        <f>+C230-15018.5</f>
        <v>36558.129999999997</v>
      </c>
      <c r="S230" s="132">
        <f>+(P230-G230)^2</f>
        <v>2.4764792814810874E-5</v>
      </c>
      <c r="T230" s="7">
        <v>0.1</v>
      </c>
      <c r="U230" s="43">
        <f>+T230*S230</f>
        <v>2.4764792814810877E-6</v>
      </c>
      <c r="V230" s="132">
        <f>+G230-P230</f>
        <v>4.9764236972760743E-3</v>
      </c>
    </row>
    <row r="231" spans="1:27" ht="12.95" customHeight="1">
      <c r="A231" s="219" t="s">
        <v>599</v>
      </c>
      <c r="B231" s="219" t="s">
        <v>288</v>
      </c>
      <c r="C231" s="242">
        <v>51579.707000000002</v>
      </c>
      <c r="D231" s="242" t="s">
        <v>503</v>
      </c>
      <c r="E231" s="41">
        <f>+(C231-C$7)/C$8</f>
        <v>33298.469646034471</v>
      </c>
      <c r="F231" s="132">
        <f>ROUND(2*E231,0)/2</f>
        <v>33298.5</v>
      </c>
      <c r="G231" s="132">
        <f>+C231-(C$7+F231*C$8)</f>
        <v>-1.0361279993958306E-2</v>
      </c>
      <c r="I231" s="43">
        <f>G231</f>
        <v>-1.0361279993958306E-2</v>
      </c>
      <c r="L231" s="132"/>
      <c r="O231" s="132">
        <f ca="1">+C$11+C$12*F231</f>
        <v>-9.2432239110136066E-3</v>
      </c>
      <c r="P231" s="199">
        <f>+D$11+D$12*F231+D$13*F231^2</f>
        <v>-2.0208621272546062E-2</v>
      </c>
      <c r="Q231" s="200">
        <f>+C231-15018.5</f>
        <v>36561.207000000002</v>
      </c>
      <c r="S231" s="132">
        <f>+(P231-G231)^2</f>
        <v>9.6970130256978341E-5</v>
      </c>
      <c r="T231" s="7">
        <v>0.1</v>
      </c>
      <c r="U231" s="43">
        <f>+T231*S231</f>
        <v>9.6970130256978355E-6</v>
      </c>
      <c r="V231" s="132">
        <f>+G231-P231</f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>+(C232-C$7)/C$8</f>
        <v>34010.927776798664</v>
      </c>
      <c r="F232" s="132">
        <f>ROUND(2*E232,0)/2</f>
        <v>34011</v>
      </c>
      <c r="G232" s="132">
        <f>+C232-(C$7+F232*C$8)</f>
        <v>-2.4653279993799515E-2</v>
      </c>
      <c r="K232" s="43">
        <f>G232</f>
        <v>-2.4653279993799515E-2</v>
      </c>
      <c r="P232" s="199">
        <f>+D$11+D$12*F232+D$13*F232^2</f>
        <v>-2.077828056700752E-2</v>
      </c>
      <c r="Q232" s="200">
        <f>+C232-15018.5</f>
        <v>36804.4035</v>
      </c>
      <c r="S232" s="132">
        <f>+(P232-G232)^2</f>
        <v>1.5015620557638287E-5</v>
      </c>
      <c r="T232" s="7">
        <v>1</v>
      </c>
      <c r="U232" s="43">
        <f>+T232*S232</f>
        <v>1.5015620557638287E-5</v>
      </c>
      <c r="V232" s="132">
        <f>+G232-P232</f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>+(C233-C$7)/C$8</f>
        <v>34087.927973196201</v>
      </c>
      <c r="F233" s="132">
        <f>ROUND(2*E233,0)/2</f>
        <v>34088</v>
      </c>
      <c r="G233" s="132">
        <f>+C233-(C$7+F233*C$8)</f>
        <v>-2.4586239997006487E-2</v>
      </c>
      <c r="K233" s="43">
        <f>G233</f>
        <v>-2.4586239997006487E-2</v>
      </c>
      <c r="P233" s="199">
        <f>+D$11+D$12*F233+D$13*F233^2</f>
        <v>-2.0839451677019848E-2</v>
      </c>
      <c r="Q233" s="200">
        <f>+C233-15018.5</f>
        <v>36830.687400000003</v>
      </c>
      <c r="S233" s="132">
        <f>+(P233-G233)^2</f>
        <v>1.40384227147883E-5</v>
      </c>
      <c r="T233" s="7">
        <v>1</v>
      </c>
      <c r="U233" s="43">
        <f>+T233*S233</f>
        <v>1.40384227147883E-5</v>
      </c>
      <c r="V233" s="132">
        <f>+G233-P233</f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>+(C234-C$7)/C$8</f>
        <v>34087.928266151946</v>
      </c>
      <c r="F234" s="132">
        <f>ROUND(2*E234,0)/2</f>
        <v>34088</v>
      </c>
      <c r="G234" s="132">
        <f>+C234-(C$7+F234*C$8)</f>
        <v>-2.44862399995327E-2</v>
      </c>
      <c r="K234" s="43">
        <f>G234</f>
        <v>-2.44862399995327E-2</v>
      </c>
      <c r="P234" s="199">
        <f>+D$11+D$12*F234+D$13*F234^2</f>
        <v>-2.0839451677019848E-2</v>
      </c>
      <c r="Q234" s="200">
        <f>+C234-15018.5</f>
        <v>36830.6875</v>
      </c>
      <c r="S234" s="132">
        <f>+(P234-G234)^2</f>
        <v>1.3299065069216096E-5</v>
      </c>
      <c r="T234" s="7">
        <v>1</v>
      </c>
      <c r="U234" s="43">
        <f>+T234*S234</f>
        <v>1.3299065069216096E-5</v>
      </c>
      <c r="V234" s="132">
        <f>+G234-P234</f>
        <v>-3.6467883225128513E-3</v>
      </c>
    </row>
    <row r="235" spans="1:27" ht="12.95" customHeight="1">
      <c r="A235" s="219" t="s">
        <v>599</v>
      </c>
      <c r="B235" s="219" t="s">
        <v>288</v>
      </c>
      <c r="C235" s="242">
        <v>51873.605000000003</v>
      </c>
      <c r="D235" s="242" t="s">
        <v>503</v>
      </c>
      <c r="E235" s="41">
        <f>+(C235-C$7)/C$8</f>
        <v>34159.460736429835</v>
      </c>
      <c r="F235" s="132">
        <f>ROUND(2*E235,0)/2</f>
        <v>34159.5</v>
      </c>
      <c r="G235" s="132">
        <f>+C235-(C$7+F235*C$8)</f>
        <v>-1.3402559990936425E-2</v>
      </c>
      <c r="I235" s="43">
        <f>G235</f>
        <v>-1.3402559990936425E-2</v>
      </c>
      <c r="M235" s="132"/>
      <c r="O235" s="132">
        <f ca="1">+C$11+C$12*F235</f>
        <v>-1.059751996886716E-2</v>
      </c>
      <c r="P235" s="199">
        <f>+D$11+D$12*F235+D$13*F235^2</f>
        <v>-2.0896184943708308E-2</v>
      </c>
      <c r="Q235" s="200">
        <f>+C235-15018.5</f>
        <v>36855.105000000003</v>
      </c>
      <c r="S235" s="132">
        <f>+(P235-G235)^2</f>
        <v>5.6154414932805405E-5</v>
      </c>
      <c r="T235" s="7">
        <v>0.1</v>
      </c>
      <c r="U235" s="43">
        <f>+T235*S235</f>
        <v>5.6154414932805408E-6</v>
      </c>
      <c r="V235" s="132">
        <f>+G235-P235</f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>+(C236-C$7)/C$8</f>
        <v>34225.927122921428</v>
      </c>
      <c r="F236" s="132">
        <f>ROUND(2*E236,0)/2</f>
        <v>34226</v>
      </c>
      <c r="G236" s="132">
        <f>+C236-(C$7+F236*C$8)</f>
        <v>-2.4876479998056311E-2</v>
      </c>
      <c r="K236" s="43">
        <f>G236</f>
        <v>-2.4876479998056311E-2</v>
      </c>
      <c r="P236" s="199">
        <f>+D$11+D$12*F236+D$13*F236^2</f>
        <v>-2.0948891662767911E-2</v>
      </c>
      <c r="Q236" s="200">
        <f>+C236-15018.5</f>
        <v>36877.7932</v>
      </c>
      <c r="S236" s="132">
        <f>+(P236-G236)^2</f>
        <v>1.5425950131493507E-5</v>
      </c>
      <c r="T236" s="7">
        <v>1</v>
      </c>
      <c r="U236" s="43">
        <f>+T236*S236</f>
        <v>1.5425950131493507E-5</v>
      </c>
      <c r="V236" s="132">
        <f>+G236-P236</f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>+(C237-C$7)/C$8</f>
        <v>34225.927240103723</v>
      </c>
      <c r="F237" s="132">
        <f>ROUND(2*E237,0)/2</f>
        <v>34226</v>
      </c>
      <c r="G237" s="132">
        <f>+C237-(C$7+F237*C$8)</f>
        <v>-2.4836479999066796E-2</v>
      </c>
      <c r="K237" s="202">
        <f>G237</f>
        <v>-2.4836479999066796E-2</v>
      </c>
      <c r="O237" s="132">
        <f ca="1">+C$11+C$12*F237</f>
        <v>-1.0702120070896499E-2</v>
      </c>
      <c r="P237" s="199">
        <f>+D$11+D$12*F237+D$13*F237^2</f>
        <v>-2.0948891662767911E-2</v>
      </c>
      <c r="Q237" s="200">
        <f>+C237-15018.5</f>
        <v>36877.793239999999</v>
      </c>
      <c r="S237" s="132">
        <f>+(P237-G237)^2</f>
        <v>1.5113343072527136E-5</v>
      </c>
      <c r="T237" s="7">
        <v>1</v>
      </c>
      <c r="U237" s="43">
        <f>+T237*S237</f>
        <v>1.5113343072527136E-5</v>
      </c>
      <c r="V237" s="132">
        <f>+G237-P237</f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>+(C238-C$7)/C$8</f>
        <v>34234.92789538714</v>
      </c>
      <c r="F238" s="132">
        <f>ROUND(2*E238,0)/2</f>
        <v>34235</v>
      </c>
      <c r="G238" s="132">
        <f>+C238-(C$7+F238*C$8)</f>
        <v>-2.4612799999886192E-2</v>
      </c>
      <c r="K238" s="43">
        <f>G238</f>
        <v>-2.4612799999886192E-2</v>
      </c>
      <c r="P238" s="199">
        <f>+D$11+D$12*F238+D$13*F238^2</f>
        <v>-2.0956020520560902E-2</v>
      </c>
      <c r="Q238" s="200">
        <f>+C238-15018.5</f>
        <v>36880.865599999997</v>
      </c>
      <c r="S238" s="132">
        <f>+(P238-G238)^2</f>
        <v>1.337203616041454E-5</v>
      </c>
      <c r="T238" s="7">
        <v>1</v>
      </c>
      <c r="U238" s="43">
        <f>+T238*S238</f>
        <v>1.337203616041454E-5</v>
      </c>
      <c r="V238" s="132">
        <f>+G238-P238</f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>+(C239-C$7)/C$8</f>
        <v>34269.926147027232</v>
      </c>
      <c r="F239" s="132">
        <f>ROUND(2*E239,0)/2</f>
        <v>34270</v>
      </c>
      <c r="G239" s="132">
        <f>+C239-(C$7+F239*C$8)</f>
        <v>-2.5209599996742327E-2</v>
      </c>
      <c r="K239" s="43">
        <f>G239</f>
        <v>-2.5209599996742327E-2</v>
      </c>
      <c r="P239" s="199">
        <f>+D$11+D$12*F239+D$13*F239^2</f>
        <v>-2.0983733924316621E-2</v>
      </c>
      <c r="Q239" s="200">
        <f>+C239-15018.5</f>
        <v>36892.8122</v>
      </c>
      <c r="S239" s="132">
        <f>+(P239-G239)^2</f>
        <v>1.7857944062078663E-5</v>
      </c>
      <c r="T239" s="7">
        <v>1</v>
      </c>
      <c r="U239" s="43">
        <f>+T239*S239</f>
        <v>1.7857944062078663E-5</v>
      </c>
      <c r="V239" s="132">
        <f>+G239-P239</f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>+(C240-C$7)/C$8</f>
        <v>34269.927875466172</v>
      </c>
      <c r="F240" s="132">
        <f>ROUND(2*E240,0)/2</f>
        <v>34270</v>
      </c>
      <c r="G240" s="132">
        <f>+C240-(C$7+F240*C$8)</f>
        <v>-2.4619599993457086E-2</v>
      </c>
      <c r="K240" s="43">
        <f>G240</f>
        <v>-2.4619599993457086E-2</v>
      </c>
      <c r="P240" s="199">
        <f>+D$11+D$12*F240+D$13*F240^2</f>
        <v>-2.0983733924316621E-2</v>
      </c>
      <c r="Q240" s="200">
        <f>+C240-15018.5</f>
        <v>36892.812790000004</v>
      </c>
      <c r="S240" s="132">
        <f>+(P240-G240)^2</f>
        <v>1.3219522072726941E-5</v>
      </c>
      <c r="T240" s="7">
        <v>1</v>
      </c>
      <c r="U240" s="43">
        <f>+T240*S240</f>
        <v>1.3219522072726941E-5</v>
      </c>
      <c r="V240" s="132">
        <f>+G240-P240</f>
        <v>-3.6358660691404657E-3</v>
      </c>
    </row>
    <row r="241" spans="1:27" ht="12.95" customHeight="1">
      <c r="A241" s="174" t="s">
        <v>1305</v>
      </c>
      <c r="B241" s="174" t="s">
        <v>292</v>
      </c>
      <c r="C241" s="162">
        <v>51911.3128</v>
      </c>
      <c r="D241" s="162" t="s">
        <v>277</v>
      </c>
      <c r="E241" s="41">
        <f>+(C241-C$7)/C$8</f>
        <v>34269.927904761731</v>
      </c>
      <c r="F241" s="132">
        <f>ROUND(2*E241,0)/2</f>
        <v>34270</v>
      </c>
      <c r="G241" s="132">
        <f>+C241-(C$7+F241*C$8)</f>
        <v>-2.4609599997347686E-2</v>
      </c>
      <c r="K241" s="43">
        <f>G241</f>
        <v>-2.4609599997347686E-2</v>
      </c>
      <c r="M241" s="132"/>
      <c r="O241" s="132">
        <f ca="1">+C$11+C$12*F241</f>
        <v>-1.0771329160961025E-2</v>
      </c>
      <c r="P241" s="199">
        <f>+D$11+D$12*F241+D$13*F241^2</f>
        <v>-2.0983733924316621E-2</v>
      </c>
      <c r="Q241" s="200">
        <f>+C241-15018.5</f>
        <v>36892.8128</v>
      </c>
      <c r="S241" s="132">
        <f>+(P241-G241)^2</f>
        <v>1.3146904779557722E-5</v>
      </c>
      <c r="T241" s="7">
        <v>1</v>
      </c>
      <c r="U241" s="43">
        <f>+T241*S241</f>
        <v>1.3146904779557722E-5</v>
      </c>
      <c r="V241" s="132">
        <f>+G241-P241</f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>+(C242-C$7)/C$8</f>
        <v>34325.420168855009</v>
      </c>
      <c r="F242" s="132">
        <f>ROUND(2*E242,0)/2</f>
        <v>34325.5</v>
      </c>
      <c r="G242" s="132">
        <f>+C242-(C$7+F242*C$8)</f>
        <v>-2.7250239996646997E-2</v>
      </c>
      <c r="K242" s="43">
        <f>G242</f>
        <v>-2.7250239996646997E-2</v>
      </c>
      <c r="P242" s="199">
        <f>+D$11+D$12*F242+D$13*F242^2</f>
        <v>-2.1027647070736476E-2</v>
      </c>
      <c r="Q242" s="200">
        <f>+C242-15018.5</f>
        <v>36911.754999999997</v>
      </c>
      <c r="S242" s="132">
        <f>+(P242-G242)^2</f>
        <v>3.8720662721591657E-5</v>
      </c>
      <c r="T242" s="7">
        <v>1</v>
      </c>
      <c r="U242" s="43">
        <f>+T242*S242</f>
        <v>3.8720662721591657E-5</v>
      </c>
      <c r="V242" s="132">
        <f>+G242-P242</f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>+(C243-C$7)/C$8</f>
        <v>34325.424563191278</v>
      </c>
      <c r="F243" s="132">
        <f>ROUND(2*E243,0)/2</f>
        <v>34325.5</v>
      </c>
      <c r="G243" s="132">
        <f>+C243-(C$7+F243*C$8)</f>
        <v>-2.5750239990884438E-2</v>
      </c>
      <c r="K243" s="43">
        <f>G243</f>
        <v>-2.5750239990884438E-2</v>
      </c>
      <c r="P243" s="199">
        <f>+D$11+D$12*F243+D$13*F243^2</f>
        <v>-2.1027647070736476E-2</v>
      </c>
      <c r="Q243" s="200">
        <f>+C243-15018.5</f>
        <v>36911.756500000003</v>
      </c>
      <c r="S243" s="132">
        <f>+(P243-G243)^2</f>
        <v>2.2302883889431659E-5</v>
      </c>
      <c r="T243" s="7">
        <v>1</v>
      </c>
      <c r="U243" s="43">
        <f>+T243*S243</f>
        <v>2.2302883889431659E-5</v>
      </c>
      <c r="V243" s="132">
        <f>+G243-P243</f>
        <v>-4.7225929201479624E-3</v>
      </c>
    </row>
    <row r="244" spans="1:27" ht="12.95" customHeight="1">
      <c r="A244" s="219" t="s">
        <v>599</v>
      </c>
      <c r="B244" s="219" t="s">
        <v>288</v>
      </c>
      <c r="C244" s="242">
        <v>51930.595000000001</v>
      </c>
      <c r="D244" s="242" t="s">
        <v>503</v>
      </c>
      <c r="E244" s="41">
        <f>+(C244-C$7)/C$8</f>
        <v>34326.41621840532</v>
      </c>
      <c r="F244" s="132">
        <f>ROUND(2*E244,0)/2</f>
        <v>34326.5</v>
      </c>
      <c r="G244" s="132">
        <f>+C244-(C$7+F244*C$8)</f>
        <v>-2.8598719996807631E-2</v>
      </c>
      <c r="I244" s="43">
        <f>G244</f>
        <v>-2.8598719996807631E-2</v>
      </c>
      <c r="L244" s="132"/>
      <c r="O244" s="132">
        <f ca="1">+C$11+C$12*F244</f>
        <v>-1.0860199924339335E-2</v>
      </c>
      <c r="P244" s="199">
        <f>+D$11+D$12*F244+D$13*F244^2</f>
        <v>-2.1028437934207698E-2</v>
      </c>
      <c r="Q244" s="200">
        <f>+C244-15018.5</f>
        <v>36912.095000000001</v>
      </c>
      <c r="S244" s="132">
        <f>+(P244-G244)^2</f>
        <v>5.7309170507322301E-5</v>
      </c>
      <c r="T244" s="7">
        <v>0.1</v>
      </c>
      <c r="U244" s="43">
        <f>+T244*S244</f>
        <v>5.7309170507322306E-6</v>
      </c>
      <c r="V244" s="132">
        <f>+G244-P244</f>
        <v>-7.5702820625999333E-3</v>
      </c>
    </row>
    <row r="245" spans="1:27" ht="12.95" customHeight="1">
      <c r="A245" s="219" t="s">
        <v>599</v>
      </c>
      <c r="B245" s="219" t="s">
        <v>288</v>
      </c>
      <c r="C245" s="242">
        <v>51937.603000000003</v>
      </c>
      <c r="D245" s="242" t="s">
        <v>503</v>
      </c>
      <c r="E245" s="41">
        <f>+(C245-C$7)/C$8</f>
        <v>34346.946557371535</v>
      </c>
      <c r="F245" s="132">
        <f>ROUND(2*E245,0)/2</f>
        <v>34347</v>
      </c>
      <c r="G245" s="132">
        <f>+C245-(C$7+F245*C$8)</f>
        <v>-1.824255999235902E-2</v>
      </c>
      <c r="I245" s="43">
        <f>G245</f>
        <v>-1.824255999235902E-2</v>
      </c>
      <c r="M245" s="132"/>
      <c r="O245" s="132">
        <f ca="1">+C$11+C$12*F245</f>
        <v>-1.0892445068573946E-2</v>
      </c>
      <c r="P245" s="199">
        <f>+D$11+D$12*F245+D$13*F245^2</f>
        <v>-2.104464779278618E-2</v>
      </c>
      <c r="Q245" s="200">
        <f>+C245-15018.5</f>
        <v>36919.103000000003</v>
      </c>
      <c r="S245" s="132">
        <f>+(P245-G245)^2</f>
        <v>7.8516960413027212E-6</v>
      </c>
      <c r="T245" s="7">
        <v>0.1</v>
      </c>
      <c r="U245" s="43">
        <f>+T245*S245</f>
        <v>7.8516960413027216E-7</v>
      </c>
      <c r="V245" s="132">
        <f>+G245-P245</f>
        <v>2.8020878004271603E-3</v>
      </c>
    </row>
    <row r="246" spans="1:27" ht="12.95" customHeight="1">
      <c r="A246" s="219" t="s">
        <v>849</v>
      </c>
      <c r="B246" s="219" t="s">
        <v>288</v>
      </c>
      <c r="C246" s="242">
        <v>51946.641799999998</v>
      </c>
      <c r="D246" s="242" t="s">
        <v>485</v>
      </c>
      <c r="E246" s="41">
        <f>+(C246-C$7)/C$8</f>
        <v>34373.426241710527</v>
      </c>
      <c r="F246" s="132">
        <f>ROUND(2*E246,0)/2</f>
        <v>34373.5</v>
      </c>
      <c r="G246" s="132">
        <f>+C246-(C$7+F246*C$8)</f>
        <v>-2.5177279996569268E-2</v>
      </c>
      <c r="K246" s="43">
        <f>G246</f>
        <v>-2.5177279996569268E-2</v>
      </c>
      <c r="L246" s="132"/>
      <c r="O246" s="132">
        <f ca="1">+C$11+C$12*F246</f>
        <v>-1.0934127815999166E-2</v>
      </c>
      <c r="P246" s="199">
        <f>+D$11+D$12*F246+D$13*F246^2</f>
        <v>-2.1065593967465011E-2</v>
      </c>
      <c r="Q246" s="200">
        <f>+C246-15018.5</f>
        <v>36928.141799999998</v>
      </c>
      <c r="S246" s="132">
        <f>+(P246-G246)^2</f>
        <v>1.6905962001931133E-5</v>
      </c>
      <c r="T246" s="7">
        <v>1</v>
      </c>
      <c r="U246" s="43">
        <f>+T246*S246</f>
        <v>1.6905962001931133E-5</v>
      </c>
      <c r="V246" s="132">
        <f>+G246-P246</f>
        <v>-4.111686029104257E-3</v>
      </c>
    </row>
    <row r="247" spans="1:27" ht="12.95" customHeight="1">
      <c r="A247" s="219" t="s">
        <v>599</v>
      </c>
      <c r="B247" s="219" t="s">
        <v>288</v>
      </c>
      <c r="C247" s="242">
        <v>51951.597000000002</v>
      </c>
      <c r="D247" s="242" t="s">
        <v>503</v>
      </c>
      <c r="E247" s="41">
        <f>+(C247-C$7)/C$8</f>
        <v>34387.942785038926</v>
      </c>
      <c r="F247" s="132">
        <f>ROUND(2*E247,0)/2</f>
        <v>34388</v>
      </c>
      <c r="G247" s="132">
        <f>+C247-(C$7+F247*C$8)</f>
        <v>-1.9530239995219745E-2</v>
      </c>
      <c r="I247" s="43">
        <f>G247</f>
        <v>-1.9530239995219745E-2</v>
      </c>
      <c r="L247" s="132"/>
      <c r="O247" s="132">
        <f ca="1">+C$11+C$12*F247</f>
        <v>-1.095693535704316E-2</v>
      </c>
      <c r="P247" s="199">
        <f>+D$11+D$12*F247+D$13*F247^2</f>
        <v>-2.1077051247732084E-2</v>
      </c>
      <c r="Q247" s="200">
        <f>+C247-15018.5</f>
        <v>36933.097000000002</v>
      </c>
      <c r="S247" s="132">
        <f>+(P247-G247)^2</f>
        <v>2.3926250508987928E-6</v>
      </c>
      <c r="T247" s="7">
        <v>0.1</v>
      </c>
      <c r="U247" s="43">
        <f>+T247*S247</f>
        <v>2.3926250508987927E-7</v>
      </c>
      <c r="V247" s="132">
        <f>+G247-P247</f>
        <v>1.5468112525123395E-3</v>
      </c>
    </row>
    <row r="248" spans="1:27" ht="12.95" customHeight="1">
      <c r="A248" s="219" t="s">
        <v>599</v>
      </c>
      <c r="B248" s="219" t="s">
        <v>288</v>
      </c>
      <c r="C248" s="242">
        <v>51957.58</v>
      </c>
      <c r="D248" s="242" t="s">
        <v>503</v>
      </c>
      <c r="E248" s="41">
        <f>+(C248-C$7)/C$8</f>
        <v>34405.470327566727</v>
      </c>
      <c r="F248" s="132">
        <f>ROUND(2*E248,0)/2</f>
        <v>34405.5</v>
      </c>
      <c r="G248" s="132">
        <f>+C248-(C$7+F248*C$8)</f>
        <v>-1.0128639994945843E-2</v>
      </c>
      <c r="I248" s="43">
        <f>G248</f>
        <v>-1.0128639994945843E-2</v>
      </c>
      <c r="M248" s="132"/>
      <c r="O248" s="132">
        <f ca="1">+C$11+C$12*F248</f>
        <v>-1.0984461699682459E-2</v>
      </c>
      <c r="P248" s="199">
        <f>+D$11+D$12*F248+D$13*F248^2</f>
        <v>-2.109087538810368E-2</v>
      </c>
      <c r="Q248" s="200">
        <f>+C248-15018.5</f>
        <v>36939.08</v>
      </c>
      <c r="S248" s="132">
        <f>+(P248-G248)^2</f>
        <v>1.2017060481500236E-4</v>
      </c>
      <c r="T248" s="7">
        <v>0.1</v>
      </c>
      <c r="U248" s="43">
        <f>+T248*S248</f>
        <v>1.2017060481500237E-5</v>
      </c>
      <c r="V248" s="132">
        <f>+G248-P248</f>
        <v>1.0962235393157837E-2</v>
      </c>
    </row>
    <row r="249" spans="1:27" ht="12.95" customHeight="1">
      <c r="A249" s="219" t="s">
        <v>599</v>
      </c>
      <c r="B249" s="219" t="s">
        <v>288</v>
      </c>
      <c r="C249" s="242">
        <v>51958.601000000002</v>
      </c>
      <c r="D249" s="242" t="s">
        <v>503</v>
      </c>
      <c r="E249" s="41">
        <f>+(C249-C$7)/C$8</f>
        <v>34408.461405775131</v>
      </c>
      <c r="F249" s="132">
        <f>ROUND(2*E249,0)/2</f>
        <v>34408.5</v>
      </c>
      <c r="G249" s="132">
        <f>+C249-(C$7+F249*C$8)</f>
        <v>-1.3174079991586041E-2</v>
      </c>
      <c r="I249" s="43">
        <f>G249</f>
        <v>-1.3174079991586041E-2</v>
      </c>
      <c r="L249" s="132"/>
      <c r="O249" s="132">
        <f ca="1">+C$11+C$12*F249</f>
        <v>-1.098918050127777E-2</v>
      </c>
      <c r="P249" s="199">
        <f>+D$11+D$12*F249+D$13*F249^2</f>
        <v>-2.109324484409951E-2</v>
      </c>
      <c r="Q249" s="200">
        <f>+C249-15018.5</f>
        <v>36940.101000000002</v>
      </c>
      <c r="S249" s="132">
        <f>+(P249-G249)^2</f>
        <v>6.271317196128467E-5</v>
      </c>
      <c r="T249" s="7">
        <v>0.1</v>
      </c>
      <c r="U249" s="43">
        <f>+T249*S249</f>
        <v>6.2713171961284675E-6</v>
      </c>
      <c r="V249" s="132">
        <f>+G249-P249</f>
        <v>7.9191648525134689E-3</v>
      </c>
    </row>
    <row r="250" spans="1:27" ht="12.95" customHeight="1">
      <c r="A250" s="219" t="s">
        <v>599</v>
      </c>
      <c r="B250" s="219" t="s">
        <v>288</v>
      </c>
      <c r="C250" s="242">
        <v>51987.599000000002</v>
      </c>
      <c r="D250" s="242" t="s">
        <v>503</v>
      </c>
      <c r="E250" s="41">
        <f>+(C250-C$7)/C$8</f>
        <v>34493.412714185819</v>
      </c>
      <c r="F250" s="132">
        <f>ROUND(2*E250,0)/2</f>
        <v>34493.5</v>
      </c>
      <c r="G250" s="132">
        <f>+C250-(C$7+F250*C$8)</f>
        <v>-2.9794879999826662E-2</v>
      </c>
      <c r="I250" s="43">
        <f>G250</f>
        <v>-2.9794879999826662E-2</v>
      </c>
      <c r="M250" s="132"/>
      <c r="O250" s="132">
        <f ca="1">+C$11+C$12*F250</f>
        <v>-1.1122879879811511E-2</v>
      </c>
      <c r="P250" s="199">
        <f>+D$11+D$12*F250+D$13*F250^2</f>
        <v>-2.1160331188990973E-2</v>
      </c>
      <c r="Q250" s="200">
        <f>+C250-15018.5</f>
        <v>36969.099000000002</v>
      </c>
      <c r="S250" s="132">
        <f>+(P250-G250)^2</f>
        <v>7.455543316670401E-5</v>
      </c>
      <c r="T250" s="7">
        <v>0.1</v>
      </c>
      <c r="U250" s="43">
        <f>+T250*S250</f>
        <v>7.4555433166704012E-6</v>
      </c>
      <c r="V250" s="132">
        <f>+G250-P250</f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>+(C251-C$7)/C$8</f>
        <v>35072.923424179316</v>
      </c>
      <c r="F251" s="132">
        <f>ROUND(2*E251,0)/2</f>
        <v>35073</v>
      </c>
      <c r="G251" s="132">
        <f>+C251-(C$7+F251*C$8)</f>
        <v>-2.6139039997360669E-2</v>
      </c>
      <c r="K251" s="202">
        <f>G251</f>
        <v>-2.6139039997360669E-2</v>
      </c>
      <c r="O251" s="132">
        <f ca="1">+C$11+C$12*F251</f>
        <v>-1.2034395054638609E-2</v>
      </c>
      <c r="P251" s="199">
        <f>+D$11+D$12*F251+D$13*F251^2</f>
        <v>-2.1615218683010442E-2</v>
      </c>
      <c r="Q251" s="200">
        <f>+C251-15018.5</f>
        <v>37166.914100000002</v>
      </c>
      <c r="S251" s="132">
        <f>+(P251-G251)^2</f>
        <v>2.0464959284169416E-5</v>
      </c>
      <c r="T251" s="7">
        <v>1</v>
      </c>
      <c r="U251" s="43">
        <f>+T251*S251</f>
        <v>2.0464959284169416E-5</v>
      </c>
      <c r="V251" s="132">
        <f>+G251-P251</f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>+(C252-C$7)/C$8</f>
        <v>35073.41433012973</v>
      </c>
      <c r="F252" s="132">
        <f>ROUND(2*E252,0)/2</f>
        <v>35073.5</v>
      </c>
      <c r="G252" s="132">
        <f>+C252-(C$7+F252*C$8)</f>
        <v>-2.9243279997899663E-2</v>
      </c>
      <c r="K252" s="43">
        <f>G252</f>
        <v>-2.9243279997899663E-2</v>
      </c>
      <c r="P252" s="199">
        <f>+D$11+D$12*F252+D$13*F252^2</f>
        <v>-2.16156092954174E-2</v>
      </c>
      <c r="Q252" s="200">
        <f>+C252-15018.5</f>
        <v>37167.08167</v>
      </c>
      <c r="S252" s="132">
        <f>+(P252-G252)^2</f>
        <v>5.8181360345506259E-5</v>
      </c>
      <c r="T252" s="7">
        <v>1</v>
      </c>
      <c r="U252" s="43">
        <f>+T252*S252</f>
        <v>5.8181360345506259E-5</v>
      </c>
      <c r="V252" s="132">
        <f>+G252-P252</f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>+(C253-C$7)/C$8</f>
        <v>35073.425550334963</v>
      </c>
      <c r="F253" s="132">
        <f>ROUND(2*E253,0)/2</f>
        <v>35073.5</v>
      </c>
      <c r="G253" s="132">
        <f>+C253-(C$7+F253*C$8)</f>
        <v>-2.5413279996428173E-2</v>
      </c>
      <c r="K253" s="43">
        <f>G253</f>
        <v>-2.5413279996428173E-2</v>
      </c>
      <c r="P253" s="199">
        <f>+D$11+D$12*F253+D$13*F253^2</f>
        <v>-2.16156092954174E-2</v>
      </c>
      <c r="Q253" s="200">
        <f>+C253-15018.5</f>
        <v>37167.085500000001</v>
      </c>
      <c r="S253" s="132">
        <f>+(P253-G253)^2</f>
        <v>1.4422302753315658E-5</v>
      </c>
      <c r="T253" s="7">
        <v>1</v>
      </c>
      <c r="U253" s="43">
        <f>+T253*S253</f>
        <v>1.4422302753315658E-5</v>
      </c>
      <c r="V253" s="132">
        <f>+G253-P253</f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>+(C254-C$7)/C$8</f>
        <v>35096.414373955908</v>
      </c>
      <c r="F254" s="132">
        <f>ROUND(2*E254,0)/2</f>
        <v>35096.5</v>
      </c>
      <c r="G254" s="132">
        <f>+C254-(C$7+F254*C$8)</f>
        <v>-2.9228320003312547E-2</v>
      </c>
      <c r="K254" s="43">
        <f>G254</f>
        <v>-2.9228320003312547E-2</v>
      </c>
      <c r="N254" s="132"/>
      <c r="O254" s="132">
        <f ca="1">+C$11+C$12*F254</f>
        <v>-1.2071359000468525E-2</v>
      </c>
      <c r="P254" s="199">
        <f>+D$11+D$12*F254+D$13*F254^2</f>
        <v>-2.1633573980226105E-2</v>
      </c>
      <c r="Q254" s="200">
        <f>+C254-15018.5</f>
        <v>37174.932699999998</v>
      </c>
      <c r="S254" s="132">
        <f>+(P254-G254)^2</f>
        <v>5.7680167155187326E-5</v>
      </c>
      <c r="T254" s="7">
        <v>1</v>
      </c>
      <c r="U254" s="43">
        <f>+T254*S254</f>
        <v>5.7680167155187326E-5</v>
      </c>
      <c r="V254" s="132">
        <f>+G254-P254</f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>+(C255-C$7)/C$8</f>
        <v>35102.422310478738</v>
      </c>
      <c r="F255" s="132">
        <f>ROUND(2*E255,0)/2</f>
        <v>35102.5</v>
      </c>
      <c r="G255" s="132">
        <f>+C255-(C$7+F255*C$8)</f>
        <v>-2.6519199993344955E-2</v>
      </c>
      <c r="K255" s="43">
        <f>G255</f>
        <v>-2.6519199993344955E-2</v>
      </c>
      <c r="N255" s="132"/>
      <c r="O255" s="132">
        <f ca="1">+C$11+C$12*F255</f>
        <v>-1.2080796603659141E-2</v>
      </c>
      <c r="P255" s="199">
        <f>+D$11+D$12*F255+D$13*F255^2</f>
        <v>-2.1638259297542442E-2</v>
      </c>
      <c r="Q255" s="200">
        <f>+C255-15018.5</f>
        <v>37176.983500000002</v>
      </c>
      <c r="S255" s="132">
        <f>+(P255-G255)^2</f>
        <v>2.3823582075941119E-5</v>
      </c>
      <c r="T255" s="7">
        <v>1</v>
      </c>
      <c r="U255" s="43">
        <f>+T255*S255</f>
        <v>2.3823582075941119E-5</v>
      </c>
      <c r="V255" s="132">
        <f>+G255-P255</f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>+(C256-C$7)/C$8</f>
        <v>35111.416637917937</v>
      </c>
      <c r="F256" s="132">
        <f>ROUND(2*E256,0)/2</f>
        <v>35111.5</v>
      </c>
      <c r="G256" s="132">
        <f>+C256-(C$7+F256*C$8)</f>
        <v>-2.8455519997805823E-2</v>
      </c>
      <c r="K256" s="43">
        <f>G256</f>
        <v>-2.8455519997805823E-2</v>
      </c>
      <c r="N256" s="132"/>
      <c r="O256" s="132">
        <f ca="1">+C$11+C$12*F256</f>
        <v>-1.209495300844507E-2</v>
      </c>
      <c r="P256" s="199">
        <f>+D$11+D$12*F256+D$13*F256^2</f>
        <v>-2.1645286402845319E-2</v>
      </c>
      <c r="Q256" s="200">
        <f>+C256-15018.5</f>
        <v>37180.053699999997</v>
      </c>
      <c r="S256" s="132">
        <f>+(P256-G256)^2</f>
        <v>4.6379281617928661E-5</v>
      </c>
      <c r="T256" s="7">
        <v>1</v>
      </c>
      <c r="U256" s="43">
        <f>+T256*S256</f>
        <v>4.6379281617928661E-5</v>
      </c>
      <c r="V256" s="132">
        <f>+G256-P256</f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>+(C257-C$7)/C$8</f>
        <v>35172.922228919859</v>
      </c>
      <c r="F257" s="132">
        <f>ROUND(2*E257,0)/2</f>
        <v>35173</v>
      </c>
      <c r="G257" s="132">
        <f>+C257-(C$7+F257*C$8)</f>
        <v>-2.6547039989964105E-2</v>
      </c>
      <c r="K257" s="43">
        <f>G257</f>
        <v>-2.6547039989964105E-2</v>
      </c>
      <c r="M257" s="132"/>
      <c r="O257" s="132">
        <f ca="1">+C$11+C$12*F257</f>
        <v>-1.2191688441148894E-2</v>
      </c>
      <c r="P257" s="199">
        <f>+D$11+D$12*F257+D$13*F257^2</f>
        <v>-2.1693276992678121E-2</v>
      </c>
      <c r="Q257" s="200">
        <f>+C257-15018.5</f>
        <v>37201.048540000003</v>
      </c>
      <c r="S257" s="132">
        <f>+(P257-G257)^2</f>
        <v>2.3559015233822619E-5</v>
      </c>
      <c r="T257" s="7">
        <v>1</v>
      </c>
      <c r="U257" s="43">
        <f>+T257*S257</f>
        <v>2.3559015233822619E-5</v>
      </c>
      <c r="V257" s="132">
        <f>+G257-P257</f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>+(C258-C$7)/C$8</f>
        <v>35172.922433988868</v>
      </c>
      <c r="F258" s="132">
        <f>ROUND(2*E258,0)/2</f>
        <v>35173</v>
      </c>
      <c r="G258" s="132">
        <f>+C258-(C$7+F258*C$8)</f>
        <v>-2.6477039995370433E-2</v>
      </c>
      <c r="K258" s="43">
        <f>G258</f>
        <v>-2.6477039995370433E-2</v>
      </c>
      <c r="M258" s="132"/>
      <c r="O258" s="132">
        <f ca="1">+C$11+C$12*F258</f>
        <v>-1.2191688441148894E-2</v>
      </c>
      <c r="P258" s="199">
        <f>+D$11+D$12*F258+D$13*F258^2</f>
        <v>-2.1693276992678121E-2</v>
      </c>
      <c r="Q258" s="200">
        <f>+C258-15018.5</f>
        <v>37201.048609999998</v>
      </c>
      <c r="S258" s="132">
        <f>+(P258-G258)^2</f>
        <v>2.288438846592776E-5</v>
      </c>
      <c r="T258" s="7">
        <v>1</v>
      </c>
      <c r="U258" s="43">
        <f>+T258*S258</f>
        <v>2.288438846592776E-5</v>
      </c>
      <c r="V258" s="132">
        <f>+G258-P258</f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>+(C259-C$7)/C$8</f>
        <v>35172.923517925148</v>
      </c>
      <c r="F259" s="132">
        <f>ROUND(2*E259,0)/2</f>
        <v>35173</v>
      </c>
      <c r="G259" s="132">
        <f>+C259-(C$7+F259*C$8)</f>
        <v>-2.6107039993803483E-2</v>
      </c>
      <c r="K259" s="43">
        <f>G259</f>
        <v>-2.6107039993803483E-2</v>
      </c>
      <c r="M259" s="132"/>
      <c r="O259" s="132">
        <f ca="1">+C$11+C$12*F259</f>
        <v>-1.2191688441148894E-2</v>
      </c>
      <c r="P259" s="199">
        <f>+D$11+D$12*F259+D$13*F259^2</f>
        <v>-2.1693276992678121E-2</v>
      </c>
      <c r="Q259" s="200">
        <f>+C259-15018.5</f>
        <v>37201.04898</v>
      </c>
      <c r="S259" s="132">
        <f>+(P259-G259)^2</f>
        <v>1.9481303830103155E-5</v>
      </c>
      <c r="T259" s="7">
        <v>1</v>
      </c>
      <c r="U259" s="43">
        <f>+T259*S259</f>
        <v>1.9481303830103155E-5</v>
      </c>
      <c r="V259" s="132">
        <f>+G259-P259</f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>+(C260-C$7)/C$8</f>
        <v>35172.923869472041</v>
      </c>
      <c r="F260" s="132">
        <f>ROUND(2*E260,0)/2</f>
        <v>35173</v>
      </c>
      <c r="G260" s="132">
        <f>+C260-(C$7+F260*C$8)</f>
        <v>-2.5987039996834937E-2</v>
      </c>
      <c r="K260" s="43">
        <f>G260</f>
        <v>-2.5987039996834937E-2</v>
      </c>
      <c r="N260" s="132"/>
      <c r="O260" s="132">
        <f ca="1">+C$11+C$12*F260</f>
        <v>-1.2191688441148894E-2</v>
      </c>
      <c r="P260" s="199">
        <f>+D$11+D$12*F260+D$13*F260^2</f>
        <v>-2.1693276992678121E-2</v>
      </c>
      <c r="Q260" s="200">
        <f>+C260-15018.5</f>
        <v>37201.049099999997</v>
      </c>
      <c r="S260" s="132">
        <f>+(P260-G260)^2</f>
        <v>1.8436400735865767E-5</v>
      </c>
      <c r="T260" s="7">
        <v>1</v>
      </c>
      <c r="U260" s="43">
        <f>+T260*S260</f>
        <v>1.8436400735865767E-5</v>
      </c>
      <c r="V260" s="132">
        <f>+G260-P260</f>
        <v>-4.2937630041568163E-3</v>
      </c>
    </row>
    <row r="261" spans="1:22" ht="12.95" customHeight="1">
      <c r="A261" s="219" t="s">
        <v>849</v>
      </c>
      <c r="B261" s="219" t="s">
        <v>288</v>
      </c>
      <c r="C261" s="242">
        <v>52224.841099999998</v>
      </c>
      <c r="D261" s="242" t="s">
        <v>485</v>
      </c>
      <c r="E261" s="41">
        <f>+(C261-C$7)/C$8</f>
        <v>35188.42708776673</v>
      </c>
      <c r="F261" s="132">
        <f>ROUND(2*E261,0)/2</f>
        <v>35188.5</v>
      </c>
      <c r="G261" s="132">
        <f>+C261-(C$7+F261*C$8)</f>
        <v>-2.488848000211874E-2</v>
      </c>
      <c r="K261" s="43">
        <f>G261</f>
        <v>-2.488848000211874E-2</v>
      </c>
      <c r="L261" s="132"/>
      <c r="O261" s="132">
        <f ca="1">+C$11+C$12*F261</f>
        <v>-1.221606891605799E-2</v>
      </c>
      <c r="P261" s="199">
        <f>+D$11+D$12*F261+D$13*F261^2</f>
        <v>-2.1705364484603504E-2</v>
      </c>
      <c r="Q261" s="200">
        <f>+C261-15018.5</f>
        <v>37206.341099999998</v>
      </c>
      <c r="S261" s="132">
        <f>+(P261-G261)^2</f>
        <v>1.0132224397846288E-5</v>
      </c>
      <c r="T261" s="7">
        <v>1</v>
      </c>
      <c r="U261" s="43">
        <f>+T261*S261</f>
        <v>1.0132224397846288E-5</v>
      </c>
      <c r="V261" s="132">
        <f>+G261-P261</f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>+(C262-C$7)/C$8</f>
        <v>35189.924384605445</v>
      </c>
      <c r="F262" s="132">
        <f>ROUND(2*E262,0)/2</f>
        <v>35190</v>
      </c>
      <c r="G262" s="132">
        <f>+C262-(C$7+F262*C$8)</f>
        <v>-2.5811199993768241E-2</v>
      </c>
      <c r="K262" s="43">
        <f>G262</f>
        <v>-2.5811199993768241E-2</v>
      </c>
      <c r="P262" s="199">
        <f>+D$11+D$12*F262+D$13*F262^2</f>
        <v>-2.1706534077426412E-2</v>
      </c>
      <c r="Q262" s="200">
        <f>+C262-15018.5</f>
        <v>37206.852200000001</v>
      </c>
      <c r="S262" s="132">
        <f>+(P262-G262)^2</f>
        <v>1.6848282284778308E-5</v>
      </c>
      <c r="T262" s="7">
        <v>1</v>
      </c>
      <c r="U262" s="43">
        <f>+T262*S262</f>
        <v>1.6848282284778308E-5</v>
      </c>
      <c r="V262" s="132">
        <f>+G262-P262</f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>+(C263-C$7)/C$8</f>
        <v>35190.426217805354</v>
      </c>
      <c r="F263" s="132">
        <f>ROUND(2*E263,0)/2</f>
        <v>35190.5</v>
      </c>
      <c r="G263" s="132">
        <f>+C263-(C$7+F263*C$8)</f>
        <v>-2.5185439990309533E-2</v>
      </c>
      <c r="K263" s="43">
        <f>G263</f>
        <v>-2.5185439990309533E-2</v>
      </c>
      <c r="P263" s="199">
        <f>+D$11+D$12*F263+D$13*F263^2</f>
        <v>-2.1706923935251296E-2</v>
      </c>
      <c r="Q263" s="200">
        <f>+C263-15018.5</f>
        <v>37207.023500000003</v>
      </c>
      <c r="S263" s="132">
        <f>+(P263-G263)^2</f>
        <v>1.2100073945297918E-5</v>
      </c>
      <c r="T263" s="7">
        <v>1</v>
      </c>
      <c r="U263" s="43">
        <f>+T263*S263</f>
        <v>1.2100073945297918E-5</v>
      </c>
      <c r="V263" s="132">
        <f>+G263-P263</f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>+(C264-C$7)/C$8</f>
        <v>35203.922689211919</v>
      </c>
      <c r="F264" s="132">
        <f>ROUND(2*E264,0)/2</f>
        <v>35204</v>
      </c>
      <c r="G264" s="132">
        <f>+C264-(C$7+F264*C$8)</f>
        <v>-2.6389919999928679E-2</v>
      </c>
      <c r="K264" s="202">
        <f>G264</f>
        <v>-2.6389919999928679E-2</v>
      </c>
      <c r="O264" s="132">
        <f ca="1">+C$11+C$12*F264</f>
        <v>-1.2240449390967079E-2</v>
      </c>
      <c r="P264" s="199">
        <f>+D$11+D$12*F264+D$13*F264^2</f>
        <v>-2.1717448877582861E-2</v>
      </c>
      <c r="Q264" s="200">
        <f>+C264-15018.5</f>
        <v>37211.630499999999</v>
      </c>
      <c r="S264" s="132">
        <f>+(P264-G264)^2</f>
        <v>2.1831986389155591E-5</v>
      </c>
      <c r="T264" s="7">
        <v>1</v>
      </c>
      <c r="U264" s="43">
        <f>+T264*S264</f>
        <v>2.1831986389155591E-5</v>
      </c>
      <c r="V264" s="132">
        <f>+G264-P264</f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>+(C265-C$7)/C$8</f>
        <v>35203.92327512343</v>
      </c>
      <c r="F265" s="132">
        <f>ROUND(2*E265,0)/2</f>
        <v>35204</v>
      </c>
      <c r="G265" s="132">
        <f>+C265-(C$7+F265*C$8)</f>
        <v>-2.6189919997705147E-2</v>
      </c>
      <c r="K265" s="43">
        <f>G265</f>
        <v>-2.6189919997705147E-2</v>
      </c>
      <c r="N265" s="132"/>
      <c r="O265" s="132">
        <f ca="1">+C$11+C$12*F265</f>
        <v>-1.2240449390967079E-2</v>
      </c>
      <c r="P265" s="199">
        <f>+D$11+D$12*F265+D$13*F265^2</f>
        <v>-2.1717448877582861E-2</v>
      </c>
      <c r="Q265" s="200">
        <f>+C265-15018.5</f>
        <v>37211.630700000002</v>
      </c>
      <c r="S265" s="132">
        <f>+(P265-G265)^2</f>
        <v>2.0002997920327894E-5</v>
      </c>
      <c r="T265" s="7">
        <v>1</v>
      </c>
      <c r="U265" s="43">
        <f>+T265*S265</f>
        <v>2.0002997920327894E-5</v>
      </c>
      <c r="V265" s="132">
        <f>+G265-P265</f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>+(C266-C$7)/C$8</f>
        <v>35210.420154793144</v>
      </c>
      <c r="F266" s="132">
        <f>ROUND(2*E266,0)/2</f>
        <v>35210.5</v>
      </c>
      <c r="G266" s="132">
        <f>+C266-(C$7+F266*C$8)</f>
        <v>-2.7255039996816777E-2</v>
      </c>
      <c r="K266" s="43">
        <f>G266</f>
        <v>-2.7255039996816777E-2</v>
      </c>
      <c r="P266" s="199">
        <f>+D$11+D$12*F266+D$13*F266^2</f>
        <v>-2.1722515603984645E-2</v>
      </c>
      <c r="Q266" s="200">
        <f>+C266-15018.5</f>
        <v>37213.848400000003</v>
      </c>
      <c r="S266" s="132">
        <f>+(P266-G266)^2</f>
        <v>3.0608826157282548E-5</v>
      </c>
      <c r="T266" s="7">
        <v>1</v>
      </c>
      <c r="U266" s="43">
        <f>+T266*S266</f>
        <v>3.0608826157282548E-5</v>
      </c>
      <c r="V266" s="132">
        <f>+G266-P266</f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>+(C267-C$7)/C$8</f>
        <v>35210.920523214299</v>
      </c>
      <c r="F267" s="132">
        <f>ROUND(2*E267,0)/2</f>
        <v>35211</v>
      </c>
      <c r="G267" s="132">
        <f>+C267-(C$7+F267*C$8)</f>
        <v>-2.7129279995278921E-2</v>
      </c>
      <c r="K267" s="43">
        <f>G267</f>
        <v>-2.7129279995278921E-2</v>
      </c>
      <c r="P267" s="199">
        <f>+D$11+D$12*F267+D$13*F267^2</f>
        <v>-2.1722905329596427E-2</v>
      </c>
      <c r="Q267" s="200">
        <f>+C267-15018.5</f>
        <v>37214.019200000002</v>
      </c>
      <c r="S267" s="132">
        <f>+(P267-G267)^2</f>
        <v>2.9228887025733496E-5</v>
      </c>
      <c r="T267" s="7">
        <v>1</v>
      </c>
      <c r="U267" s="43">
        <f>+T267*S267</f>
        <v>2.9228887025733496E-5</v>
      </c>
      <c r="V267" s="132">
        <f>+G267-P267</f>
        <v>-5.4063746656824938E-3</v>
      </c>
    </row>
    <row r="268" spans="1:22" ht="12.95" customHeight="1">
      <c r="A268" s="219" t="s">
        <v>599</v>
      </c>
      <c r="B268" s="219" t="s">
        <v>292</v>
      </c>
      <c r="C268" s="242">
        <v>52235.601999999999</v>
      </c>
      <c r="D268" s="242" t="s">
        <v>503</v>
      </c>
      <c r="E268" s="41">
        <f>+(C268-C$7)/C$8</f>
        <v>35219.951763078017</v>
      </c>
      <c r="F268" s="132">
        <f>ROUND(2*E268,0)/2</f>
        <v>35220</v>
      </c>
      <c r="G268" s="132">
        <f>+C268-(C$7+F268*C$8)</f>
        <v>-1.6465599997900426E-2</v>
      </c>
      <c r="I268" s="43">
        <f>G268</f>
        <v>-1.6465599997900426E-2</v>
      </c>
      <c r="L268" s="132"/>
      <c r="O268" s="132">
        <f ca="1">+C$11+C$12*F268</f>
        <v>-1.2265616332808725E-2</v>
      </c>
      <c r="P268" s="199">
        <f>+D$11+D$12*F268+D$13*F268^2</f>
        <v>-2.1729919839183195E-2</v>
      </c>
      <c r="Q268" s="200">
        <f>+C268-15018.5</f>
        <v>37217.101999999999</v>
      </c>
      <c r="S268" s="132">
        <f>+(P268-G268)^2</f>
        <v>2.7713063391323438E-5</v>
      </c>
      <c r="T268" s="7">
        <v>0.1</v>
      </c>
      <c r="U268" s="43">
        <f>+T268*S268</f>
        <v>2.7713063391323441E-6</v>
      </c>
      <c r="V268" s="132">
        <f>+G268-P268</f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>+(C269-C$7)/C$8</f>
        <v>35254.420643677688</v>
      </c>
      <c r="F269" s="132">
        <f>ROUND(2*E269,0)/2</f>
        <v>35254.5</v>
      </c>
      <c r="G269" s="132">
        <f>+C269-(C$7+F269*C$8)</f>
        <v>-2.7088160000857897E-2</v>
      </c>
      <c r="K269" s="43">
        <f>G269</f>
        <v>-2.7088160000857897E-2</v>
      </c>
      <c r="P269" s="199">
        <f>+D$11+D$12*F269+D$13*F269^2</f>
        <v>-2.1756799113632944E-2</v>
      </c>
      <c r="Q269" s="200">
        <f>+C269-15018.5</f>
        <v>37228.867899999997</v>
      </c>
      <c r="S269" s="132">
        <f>+(P269-G269)^2</f>
        <v>2.8423408909832043E-5</v>
      </c>
      <c r="T269" s="7">
        <v>1</v>
      </c>
      <c r="U269" s="43">
        <f>+T269*S269</f>
        <v>2.8423408909832043E-5</v>
      </c>
      <c r="V269" s="132">
        <f>+G269-P269</f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>+(C270-C$7)/C$8</f>
        <v>35262.424780681627</v>
      </c>
      <c r="F270" s="132">
        <f>ROUND(2*E270,0)/2</f>
        <v>35262.5</v>
      </c>
      <c r="G270" s="132">
        <f>+C270-(C$7+F270*C$8)</f>
        <v>-2.5675999997474719E-2</v>
      </c>
      <c r="K270" s="43">
        <f>G270</f>
        <v>-2.5675999997474719E-2</v>
      </c>
      <c r="N270" s="132"/>
      <c r="O270" s="132">
        <f ca="1">+C$11+C$12*F270</f>
        <v>-1.2332466022075599E-2</v>
      </c>
      <c r="P270" s="199">
        <f>+D$11+D$12*F270+D$13*F270^2</f>
        <v>-2.1763029796065068E-2</v>
      </c>
      <c r="Q270" s="200">
        <f>+C270-15018.5</f>
        <v>37231.600100000003</v>
      </c>
      <c r="S270" s="132">
        <f>+(P270-G270)^2</f>
        <v>1.5311335797119887E-5</v>
      </c>
      <c r="T270" s="7">
        <v>1</v>
      </c>
      <c r="U270" s="43">
        <f>+T270*S270</f>
        <v>1.5311335797119887E-5</v>
      </c>
      <c r="V270" s="132">
        <f>+G270-P270</f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>+(C271-C$7)/C$8</f>
        <v>35262.425073637365</v>
      </c>
      <c r="F271" s="132">
        <f>ROUND(2*E271,0)/2</f>
        <v>35262.5</v>
      </c>
      <c r="G271" s="132">
        <f>+C271-(C$7+F271*C$8)</f>
        <v>-2.5576000000000931E-2</v>
      </c>
      <c r="K271" s="202">
        <f>G271</f>
        <v>-2.5576000000000931E-2</v>
      </c>
      <c r="O271" s="132">
        <f ca="1">+C$11+C$12*F271</f>
        <v>-1.2332466022075599E-2</v>
      </c>
      <c r="P271" s="199">
        <f>+D$11+D$12*F271+D$13*F271^2</f>
        <v>-2.1763029796065068E-2</v>
      </c>
      <c r="Q271" s="200">
        <f>+C271-15018.5</f>
        <v>37231.600200000001</v>
      </c>
      <c r="S271" s="132">
        <f>+(P271-G271)^2</f>
        <v>1.45387417761027E-5</v>
      </c>
      <c r="T271" s="7">
        <v>1</v>
      </c>
      <c r="U271" s="43">
        <f>+T271*S271</f>
        <v>1.45387417761027E-5</v>
      </c>
      <c r="V271" s="132">
        <f>+G271-P271</f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>+(C272-C$7)/C$8</f>
        <v>35262.923684324021</v>
      </c>
      <c r="F272" s="132">
        <f>ROUND(2*E272,0)/2</f>
        <v>35263</v>
      </c>
      <c r="G272" s="132">
        <f>+C272-(C$7+F272*C$8)</f>
        <v>-2.6050239997857716E-2</v>
      </c>
      <c r="K272" s="43">
        <f>G272</f>
        <v>-2.6050239997857716E-2</v>
      </c>
      <c r="N272" s="132"/>
      <c r="O272" s="132">
        <f ca="1">+C$11+C$12*F272</f>
        <v>-1.2333252489008149E-2</v>
      </c>
      <c r="P272" s="199">
        <f>+D$11+D$12*F272+D$13*F272^2</f>
        <v>-2.1763419186307045E-2</v>
      </c>
      <c r="Q272" s="200">
        <f>+C272-15018.5</f>
        <v>37231.770400000001</v>
      </c>
      <c r="S272" s="132">
        <f>+(P272-G272)^2</f>
        <v>1.8376832670343949E-5</v>
      </c>
      <c r="T272" s="7">
        <v>1</v>
      </c>
      <c r="U272" s="43">
        <f>+T272*S272</f>
        <v>1.8376832670343949E-5</v>
      </c>
      <c r="V272" s="132">
        <f>+G272-P272</f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>+(C273-C$7)/C$8</f>
        <v>35262.924856147009</v>
      </c>
      <c r="F273" s="132">
        <f>ROUND(2*E273,0)/2</f>
        <v>35263</v>
      </c>
      <c r="G273" s="132">
        <f>+C273-(C$7+F273*C$8)</f>
        <v>-2.5650240000686608E-2</v>
      </c>
      <c r="K273" s="202">
        <f>G273</f>
        <v>-2.5650240000686608E-2</v>
      </c>
      <c r="O273" s="132">
        <f ca="1">+C$11+C$12*F273</f>
        <v>-1.2333252489008149E-2</v>
      </c>
      <c r="P273" s="199">
        <f>+D$11+D$12*F273+D$13*F273^2</f>
        <v>-2.1763419186307045E-2</v>
      </c>
      <c r="Q273" s="200">
        <f>+C273-15018.5</f>
        <v>37231.770799999998</v>
      </c>
      <c r="S273" s="132">
        <f>+(P273-G273)^2</f>
        <v>1.5107376043094209E-5</v>
      </c>
      <c r="T273" s="7">
        <v>1</v>
      </c>
      <c r="U273" s="43">
        <f>+T273*S273</f>
        <v>1.5107376043094209E-5</v>
      </c>
      <c r="V273" s="132">
        <f>+G273-P273</f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>+(C274-C$7)/C$8</f>
        <v>35268.922246262824</v>
      </c>
      <c r="F274" s="132">
        <f>ROUND(2*E274,0)/2</f>
        <v>35269</v>
      </c>
      <c r="G274" s="132">
        <f>+C274-(C$7+F274*C$8)</f>
        <v>-2.6541119994362816E-2</v>
      </c>
      <c r="K274" s="43">
        <f>G274</f>
        <v>-2.6541119994362816E-2</v>
      </c>
      <c r="P274" s="199">
        <f>+D$11+D$12*F274+D$13*F274^2</f>
        <v>-2.176809161768339E-2</v>
      </c>
      <c r="Q274" s="200">
        <f>+C274-15018.5</f>
        <v>37233.817999999999</v>
      </c>
      <c r="S274" s="132">
        <f>+(P274-G274)^2</f>
        <v>2.2781799884587034E-5</v>
      </c>
      <c r="T274" s="7">
        <v>1</v>
      </c>
      <c r="U274" s="43">
        <f>+T274*S274</f>
        <v>2.2781799884587034E-5</v>
      </c>
      <c r="V274" s="132">
        <f>+G274-P274</f>
        <v>-4.7730283766794258E-3</v>
      </c>
    </row>
    <row r="275" spans="1:27" ht="12.95" customHeight="1">
      <c r="A275" s="219" t="s">
        <v>599</v>
      </c>
      <c r="B275" s="219" t="s">
        <v>292</v>
      </c>
      <c r="C275" s="242">
        <v>52252.66</v>
      </c>
      <c r="D275" s="242" t="s">
        <v>503</v>
      </c>
      <c r="E275" s="41">
        <f>+(C275-C$7)/C$8</f>
        <v>35269.924154928143</v>
      </c>
      <c r="F275" s="132">
        <f>ROUND(2*E275,0)/2</f>
        <v>35270</v>
      </c>
      <c r="G275" s="132">
        <f>+C275-(C$7+F275*C$8)</f>
        <v>-2.5889599994115997E-2</v>
      </c>
      <c r="I275" s="43">
        <f>G275</f>
        <v>-2.5889599994115997E-2</v>
      </c>
      <c r="M275" s="132"/>
      <c r="O275" s="132">
        <f ca="1">+C$11+C$12*F275</f>
        <v>-1.2344263026063867E-2</v>
      </c>
      <c r="P275" s="199">
        <f>+D$11+D$12*F275+D$13*F275^2</f>
        <v>-2.1768870311100176E-2</v>
      </c>
      <c r="Q275" s="200">
        <f>+C275-15018.5</f>
        <v>37234.160000000003</v>
      </c>
      <c r="S275" s="132">
        <f>+(P275-G275)^2</f>
        <v>1.6980413120487668E-5</v>
      </c>
      <c r="T275" s="7">
        <v>0.1</v>
      </c>
      <c r="U275" s="43">
        <f>+T275*S275</f>
        <v>1.6980413120487669E-6</v>
      </c>
      <c r="V275" s="132">
        <f>+G275-P275</f>
        <v>-4.120729683015821E-3</v>
      </c>
    </row>
    <row r="276" spans="1:27" ht="12.95" customHeight="1">
      <c r="A276" s="219" t="s">
        <v>849</v>
      </c>
      <c r="B276" s="219" t="s">
        <v>288</v>
      </c>
      <c r="C276" s="242">
        <v>52256.585800000001</v>
      </c>
      <c r="D276" s="242" t="s">
        <v>485</v>
      </c>
      <c r="E276" s="41">
        <f>+(C276-C$7)/C$8</f>
        <v>35281.42501176511</v>
      </c>
      <c r="F276" s="132">
        <f>ROUND(2*E276,0)/2</f>
        <v>35281.5</v>
      </c>
      <c r="G276" s="132">
        <f>+C276-(C$7+F276*C$8)</f>
        <v>-2.5597119994927198E-2</v>
      </c>
      <c r="K276" s="43">
        <f>G276</f>
        <v>-2.5597119994927198E-2</v>
      </c>
      <c r="M276" s="132"/>
      <c r="O276" s="132">
        <f ca="1">+C$11+C$12*F276</f>
        <v>-1.236235176551255E-2</v>
      </c>
      <c r="P276" s="199">
        <f>+D$11+D$12*F276+D$13*F276^2</f>
        <v>-2.1777824358289198E-2</v>
      </c>
      <c r="Q276" s="200">
        <f>+C276-15018.5</f>
        <v>37238.085800000001</v>
      </c>
      <c r="S276" s="132">
        <f>+(P276-G276)^2</f>
        <v>1.4587019160042062E-5</v>
      </c>
      <c r="T276" s="7">
        <v>1</v>
      </c>
      <c r="U276" s="43">
        <f>+T276*S276</f>
        <v>1.4587019160042062E-5</v>
      </c>
      <c r="V276" s="132">
        <f>+G276-P276</f>
        <v>-3.8192956366379996E-3</v>
      </c>
    </row>
    <row r="277" spans="1:27" ht="12.95" customHeight="1">
      <c r="A277" s="219" t="s">
        <v>599</v>
      </c>
      <c r="B277" s="219" t="s">
        <v>292</v>
      </c>
      <c r="C277" s="242">
        <v>52263.591</v>
      </c>
      <c r="D277" s="242" t="s">
        <v>503</v>
      </c>
      <c r="E277" s="41">
        <f>+(C277-C$7)/C$8</f>
        <v>35301.947147970321</v>
      </c>
      <c r="F277" s="132">
        <f>ROUND(2*E277,0)/2</f>
        <v>35302</v>
      </c>
      <c r="G277" s="132">
        <f>+C277-(C$7+F277*C$8)</f>
        <v>-1.8040959999780171E-2</v>
      </c>
      <c r="I277" s="43">
        <f>G277</f>
        <v>-1.8040959999780171E-2</v>
      </c>
      <c r="L277" s="132"/>
      <c r="O277" s="132">
        <f ca="1">+C$11+C$12*F277</f>
        <v>-1.239459690974716E-2</v>
      </c>
      <c r="P277" s="199">
        <f>+D$11+D$12*F277+D$13*F277^2</f>
        <v>-2.1793781689850501E-2</v>
      </c>
      <c r="Q277" s="200">
        <f>+C277-15018.5</f>
        <v>37245.091</v>
      </c>
      <c r="S277" s="132">
        <f>+(P277-G277)^2</f>
        <v>1.4083670637462332E-5</v>
      </c>
      <c r="T277" s="7">
        <v>0.1</v>
      </c>
      <c r="U277" s="43">
        <f>+T277*S277</f>
        <v>1.4083670637462333E-6</v>
      </c>
      <c r="V277" s="132">
        <f>+G277-P277</f>
        <v>3.7528216900703307E-3</v>
      </c>
      <c r="Y277" s="205"/>
      <c r="Z277" s="204"/>
      <c r="AA277" s="204"/>
    </row>
    <row r="278" spans="1:27" ht="12.95" customHeight="1">
      <c r="A278" s="219" t="s">
        <v>849</v>
      </c>
      <c r="B278" s="219" t="s">
        <v>288</v>
      </c>
      <c r="C278" s="242">
        <v>52265.802600000003</v>
      </c>
      <c r="D278" s="242" t="s">
        <v>485</v>
      </c>
      <c r="E278" s="41">
        <f>+(C278-C$7)/C$8</f>
        <v>35308.426157339287</v>
      </c>
      <c r="F278" s="132">
        <f>ROUND(2*E278,0)/2</f>
        <v>35308.5</v>
      </c>
      <c r="G278" s="132">
        <f>+C278-(C$7+F278*C$8)</f>
        <v>-2.5206079990311991E-2</v>
      </c>
      <c r="K278" s="43">
        <f>G278</f>
        <v>-2.5206079990311991E-2</v>
      </c>
      <c r="L278" s="132"/>
      <c r="O278" s="132">
        <f ca="1">+C$11+C$12*F278</f>
        <v>-1.2404820979870328E-2</v>
      </c>
      <c r="P278" s="199">
        <f>+D$11+D$12*F278+D$13*F278^2</f>
        <v>-2.1798840199691947E-2</v>
      </c>
      <c r="Q278" s="200">
        <f>+C278-15018.5</f>
        <v>37247.302600000003</v>
      </c>
      <c r="S278" s="132">
        <f>+(P278-G278)^2</f>
        <v>1.1609282990784525E-5</v>
      </c>
      <c r="T278" s="7">
        <v>1</v>
      </c>
      <c r="U278" s="43">
        <f>+T278*S278</f>
        <v>1.1609282990784525E-5</v>
      </c>
      <c r="V278" s="132">
        <f>+G278-P278</f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>+(C279-C$7)/C$8</f>
        <v>35398.922532187629</v>
      </c>
      <c r="F279" s="132">
        <f>ROUND(2*E279,0)/2</f>
        <v>35399</v>
      </c>
      <c r="G279" s="132">
        <f>+C279-(C$7+F279*C$8)</f>
        <v>-2.6443520000611898E-2</v>
      </c>
      <c r="K279" s="43">
        <f>G279</f>
        <v>-2.6443520000611898E-2</v>
      </c>
      <c r="N279" s="132"/>
      <c r="O279" s="132">
        <f ca="1">+C$11+C$12*F279</f>
        <v>-1.254717149466214E-2</v>
      </c>
      <c r="P279" s="199">
        <f>+D$11+D$12*F279+D$13*F279^2</f>
        <v>-2.1869213605102279E-2</v>
      </c>
      <c r="Q279" s="200">
        <f>+C279-15018.5</f>
        <v>37278.193399999996</v>
      </c>
      <c r="S279" s="132">
        <f>+(P279-G279)^2</f>
        <v>2.0924279000000198E-5</v>
      </c>
      <c r="T279" s="7">
        <v>1</v>
      </c>
      <c r="U279" s="43">
        <f>+T279*S279</f>
        <v>2.0924279000000198E-5</v>
      </c>
      <c r="V279" s="132">
        <f>+G279-P279</f>
        <v>-4.5743063955096183E-3</v>
      </c>
    </row>
    <row r="280" spans="1:27" ht="12.95" customHeight="1">
      <c r="A280" s="219" t="s">
        <v>599</v>
      </c>
      <c r="B280" s="219" t="s">
        <v>292</v>
      </c>
      <c r="C280" s="242">
        <v>52307.620999999999</v>
      </c>
      <c r="D280" s="242" t="s">
        <v>503</v>
      </c>
      <c r="E280" s="41">
        <f>+(C280-C$7)/C$8</f>
        <v>35430.935564734318</v>
      </c>
      <c r="F280" s="132">
        <f>ROUND(2*E280,0)/2</f>
        <v>35431</v>
      </c>
      <c r="G280" s="132">
        <f>+C280-(C$7+F280*C$8)</f>
        <v>-2.199488000042038E-2</v>
      </c>
      <c r="I280" s="43">
        <f>G280</f>
        <v>-2.199488000042038E-2</v>
      </c>
      <c r="M280" s="132"/>
      <c r="O280" s="132">
        <f ca="1">+C$11+C$12*F280</f>
        <v>-1.2597505378345426E-2</v>
      </c>
      <c r="P280" s="199">
        <f>+D$11+D$12*F280+D$13*F280^2</f>
        <v>-2.1894071737445911E-2</v>
      </c>
      <c r="Q280" s="200">
        <f>+C280-15018.5</f>
        <v>37289.120999999999</v>
      </c>
      <c r="S280" s="132">
        <f>+(P280-G280)^2</f>
        <v>1.0162305883929785E-8</v>
      </c>
      <c r="T280" s="7">
        <v>0.1</v>
      </c>
      <c r="U280" s="43">
        <f>+T280*S280</f>
        <v>1.0162305883929786E-9</v>
      </c>
      <c r="V280" s="132">
        <f>+G280-P280</f>
        <v>-1.0080826297446943E-4</v>
      </c>
      <c r="Y280" s="203"/>
      <c r="Z280" s="204"/>
      <c r="AA280" s="204"/>
    </row>
    <row r="281" spans="1:27" ht="12.95" customHeight="1">
      <c r="A281" s="219" t="s">
        <v>849</v>
      </c>
      <c r="B281" s="219" t="s">
        <v>288</v>
      </c>
      <c r="C281" s="242">
        <v>52310.519399999997</v>
      </c>
      <c r="D281" s="242" t="s">
        <v>485</v>
      </c>
      <c r="E281" s="41">
        <f>+(C281-C$7)/C$8</f>
        <v>35439.426594194883</v>
      </c>
      <c r="F281" s="132">
        <f>ROUND(2*E281,0)/2</f>
        <v>35439.5</v>
      </c>
      <c r="G281" s="132">
        <f>+C281-(C$7+F281*C$8)</f>
        <v>-2.5056959995708894E-2</v>
      </c>
      <c r="K281" s="43">
        <f>G281</f>
        <v>-2.5056959995708894E-2</v>
      </c>
      <c r="M281" s="132"/>
      <c r="O281" s="132">
        <f ca="1">+C$11+C$12*F281</f>
        <v>-1.2610875316198804E-2</v>
      </c>
      <c r="P281" s="199">
        <f>+D$11+D$12*F281+D$13*F281^2</f>
        <v>-2.1900672458637058E-2</v>
      </c>
      <c r="Q281" s="200">
        <f>+C281-15018.5</f>
        <v>37292.019399999997</v>
      </c>
      <c r="S281" s="132">
        <f>+(P281-G281)^2</f>
        <v>9.9621510166749941E-6</v>
      </c>
      <c r="T281" s="7">
        <v>1</v>
      </c>
      <c r="U281" s="43">
        <f>+T281*S281</f>
        <v>9.9621510166749941E-6</v>
      </c>
      <c r="V281" s="132">
        <f>+G281-P281</f>
        <v>-3.1562875370718356E-3</v>
      </c>
    </row>
    <row r="282" spans="1:27" ht="12.95" customHeight="1">
      <c r="A282" s="219" t="s">
        <v>599</v>
      </c>
      <c r="B282" s="219" t="s">
        <v>288</v>
      </c>
      <c r="C282" s="242">
        <v>52311.548999999999</v>
      </c>
      <c r="D282" s="242" t="s">
        <v>503</v>
      </c>
      <c r="E282" s="41">
        <f>+(C282-C$7)/C$8</f>
        <v>35442.442866597798</v>
      </c>
      <c r="F282" s="132">
        <f>ROUND(2*E282,0)/2</f>
        <v>35442.5</v>
      </c>
      <c r="G282" s="132">
        <f>+C282-(C$7+F282*C$8)</f>
        <v>-1.9502399998600595E-2</v>
      </c>
      <c r="I282" s="43">
        <f>G282</f>
        <v>-1.9502399998600595E-2</v>
      </c>
      <c r="L282" s="132"/>
      <c r="O282" s="132">
        <f ca="1">+C$11+C$12*F282</f>
        <v>-1.2615594117794109E-2</v>
      </c>
      <c r="P282" s="199">
        <f>+D$11+D$12*F282+D$13*F282^2</f>
        <v>-2.1903001902434847E-2</v>
      </c>
      <c r="Q282" s="200">
        <f>+C282-15018.5</f>
        <v>37293.048999999999</v>
      </c>
      <c r="S282" s="132">
        <f>+(P282-G282)^2</f>
        <v>5.7628895006926383E-6</v>
      </c>
      <c r="T282" s="7">
        <v>0.1</v>
      </c>
      <c r="U282" s="43">
        <f>+T282*S282</f>
        <v>5.7628895006926383E-7</v>
      </c>
      <c r="V282" s="132">
        <f>+G282-P282</f>
        <v>2.4006019038342527E-3</v>
      </c>
    </row>
    <row r="283" spans="1:27" ht="12.95" customHeight="1">
      <c r="A283" s="219" t="s">
        <v>599</v>
      </c>
      <c r="B283" s="219" t="s">
        <v>292</v>
      </c>
      <c r="C283" s="242">
        <v>52319.576000000001</v>
      </c>
      <c r="D283" s="242" t="s">
        <v>503</v>
      </c>
      <c r="E283" s="41">
        <f>+(C283-C$7)/C$8</f>
        <v>35465.958424657416</v>
      </c>
      <c r="F283" s="132">
        <f>ROUND(2*E283,0)/2</f>
        <v>35466</v>
      </c>
      <c r="G283" s="132">
        <f>+C283-(C$7+F283*C$8)</f>
        <v>-1.4191679998475593E-2</v>
      </c>
      <c r="I283" s="43">
        <f>G283</f>
        <v>-1.4191679998475593E-2</v>
      </c>
      <c r="M283" s="132"/>
      <c r="O283" s="132">
        <f ca="1">+C$11+C$12*F283</f>
        <v>-1.2652558063624031E-2</v>
      </c>
      <c r="P283" s="199">
        <f>+D$11+D$12*F283+D$13*F283^2</f>
        <v>-2.192124519580824E-2</v>
      </c>
      <c r="Q283" s="200">
        <f>+C283-15018.5</f>
        <v>37301.076000000001</v>
      </c>
      <c r="S283" s="132">
        <f>+(P283-G283)^2</f>
        <v>5.974617813981609E-5</v>
      </c>
      <c r="T283" s="7">
        <v>0.1</v>
      </c>
      <c r="U283" s="43">
        <f>+T283*S283</f>
        <v>5.9746178139816092E-6</v>
      </c>
      <c r="V283" s="132">
        <f>+G283-P283</f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>+(C284-C$7)/C$8</f>
        <v>35520.927469781032</v>
      </c>
      <c r="F284" s="132">
        <f>ROUND(2*E284,0)/2</f>
        <v>35521</v>
      </c>
      <c r="G284" s="132">
        <f>+C284-(C$7+F284*C$8)</f>
        <v>-2.475807999871904E-2</v>
      </c>
      <c r="K284" s="43">
        <f>G284</f>
        <v>-2.475807999871904E-2</v>
      </c>
      <c r="P284" s="199">
        <f>+D$11+D$12*F284+D$13*F284^2</f>
        <v>-2.1963914420037218E-2</v>
      </c>
      <c r="Q284" s="200">
        <f>+C284-15018.5</f>
        <v>37319.839599999999</v>
      </c>
      <c r="S284" s="132">
        <f>+(P284-G284)^2</f>
        <v>7.8073612810903238E-6</v>
      </c>
      <c r="T284" s="7">
        <v>1</v>
      </c>
      <c r="U284" s="43">
        <f>+T284*S284</f>
        <v>7.8073612810903238E-6</v>
      </c>
      <c r="V284" s="132">
        <f>+G284-P284</f>
        <v>-2.7941655786818224E-3</v>
      </c>
    </row>
    <row r="285" spans="1:27" ht="12.95" customHeight="1">
      <c r="A285" s="219" t="s">
        <v>849</v>
      </c>
      <c r="B285" s="219" t="s">
        <v>288</v>
      </c>
      <c r="C285" s="242">
        <v>52496.8946</v>
      </c>
      <c r="D285" s="242" t="s">
        <v>485</v>
      </c>
      <c r="E285" s="41">
        <f>+(C285-C$7)/C$8</f>
        <v>35985.423459334001</v>
      </c>
      <c r="F285" s="132">
        <f>ROUND(2*E285,0)/2</f>
        <v>35985.5</v>
      </c>
      <c r="G285" s="132">
        <f>+C285-(C$7+F285*C$8)</f>
        <v>-2.612703999329824E-2</v>
      </c>
      <c r="K285" s="43">
        <f>G285</f>
        <v>-2.612703999329824E-2</v>
      </c>
      <c r="L285" s="132"/>
      <c r="O285" s="132">
        <f ca="1">+C$11+C$12*F285</f>
        <v>-1.3469697206544957E-2</v>
      </c>
      <c r="P285" s="199">
        <f>+D$11+D$12*F285+D$13*F285^2</f>
        <v>-2.2322719118865089E-2</v>
      </c>
      <c r="Q285" s="200">
        <f>+C285-15018.5</f>
        <v>37478.3946</v>
      </c>
      <c r="S285" s="132">
        <f>+(P285-G285)^2</f>
        <v>1.4472857315647813E-5</v>
      </c>
      <c r="T285" s="7">
        <v>1</v>
      </c>
      <c r="U285" s="43">
        <f>+T285*S285</f>
        <v>1.4472857315647813E-5</v>
      </c>
      <c r="V285" s="132">
        <f>+G285-P285</f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>+(C286-C$7)/C$8</f>
        <v>36136.923767757806</v>
      </c>
      <c r="F286" s="132">
        <f>ROUND(2*E286,0)/2</f>
        <v>36137</v>
      </c>
      <c r="G286" s="132">
        <f>+C286-(C$7+F286*C$8)</f>
        <v>-2.6021760000730865E-2</v>
      </c>
      <c r="K286" s="43">
        <f>G286</f>
        <v>-2.6021760000730865E-2</v>
      </c>
      <c r="P286" s="199">
        <f>+D$11+D$12*F286+D$13*F286^2</f>
        <v>-2.2439143954178578E-2</v>
      </c>
      <c r="Q286" s="200">
        <f>+C286-15018.5</f>
        <v>37530.108999999997</v>
      </c>
      <c r="S286" s="132">
        <f>+(P286-G286)^2</f>
        <v>1.2835137737013936E-5</v>
      </c>
      <c r="T286" s="7">
        <v>1</v>
      </c>
      <c r="U286" s="43">
        <f>+T286*S286</f>
        <v>1.2835137737013936E-5</v>
      </c>
      <c r="V286" s="132">
        <f>+G286-P286</f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>+(C287-C$7)/C$8</f>
        <v>36136.923767757806</v>
      </c>
      <c r="F287" s="132">
        <f>ROUND(2*E287,0)/2</f>
        <v>36137</v>
      </c>
      <c r="G287" s="132">
        <f>+C287-(C$7+F287*C$8)</f>
        <v>-2.6021760000730865E-2</v>
      </c>
      <c r="K287" s="43">
        <f>G287</f>
        <v>-2.6021760000730865E-2</v>
      </c>
      <c r="P287" s="199">
        <f>+D$11+D$12*F287+D$13*F287^2</f>
        <v>-2.2439143954178578E-2</v>
      </c>
      <c r="Q287" s="200">
        <f>+C287-15018.5</f>
        <v>37530.108999999997</v>
      </c>
      <c r="S287" s="132">
        <f>+(P287-G287)^2</f>
        <v>1.2835137737013936E-5</v>
      </c>
      <c r="T287" s="7">
        <v>1</v>
      </c>
      <c r="U287" s="43">
        <f>+T287*S287</f>
        <v>1.2835137737013936E-5</v>
      </c>
      <c r="V287" s="132">
        <f>+G287-P287</f>
        <v>-3.5826160465522866E-3</v>
      </c>
    </row>
    <row r="288" spans="1:27" ht="12.95" customHeight="1">
      <c r="A288" s="219" t="s">
        <v>599</v>
      </c>
      <c r="B288" s="219" t="s">
        <v>292</v>
      </c>
      <c r="C288" s="242">
        <v>52558.857000000004</v>
      </c>
      <c r="D288" s="242" t="s">
        <v>503</v>
      </c>
      <c r="E288" s="41">
        <f>+(C288-C$7)/C$8</f>
        <v>36166.945873026903</v>
      </c>
      <c r="F288" s="132">
        <f>ROUND(2*E288,0)/2</f>
        <v>36167</v>
      </c>
      <c r="G288" s="132">
        <f>+C288-(C$7+F288*C$8)</f>
        <v>-1.8476159995771013E-2</v>
      </c>
      <c r="I288" s="43">
        <f>G288</f>
        <v>-1.8476159995771013E-2</v>
      </c>
      <c r="L288" s="132"/>
      <c r="O288" s="132">
        <f ca="1">+C$11+C$12*F288</f>
        <v>-1.375518470306112E-2</v>
      </c>
      <c r="P288" s="199">
        <f>+D$11+D$12*F288+D$13*F288^2</f>
        <v>-2.2462163259924221E-2</v>
      </c>
      <c r="Q288" s="200">
        <f>+C288-15018.5</f>
        <v>37540.357000000004</v>
      </c>
      <c r="S288" s="132">
        <f>+(P288-G288)^2</f>
        <v>1.5888222021840031E-5</v>
      </c>
      <c r="T288" s="7">
        <v>0.1</v>
      </c>
      <c r="U288" s="43">
        <f>+T288*S288</f>
        <v>1.5888222021840033E-6</v>
      </c>
      <c r="V288" s="132">
        <f>+G288-P288</f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>+(C289-C$7)/C$8</f>
        <v>36264.920529307761</v>
      </c>
      <c r="F289" s="132">
        <f>ROUND(2*E289,0)/2</f>
        <v>36265</v>
      </c>
      <c r="G289" s="132">
        <f>+C289-(C$7+F289*C$8)</f>
        <v>-2.7127199995447882E-2</v>
      </c>
      <c r="K289" s="43">
        <f>G289</f>
        <v>-2.7127199995447882E-2</v>
      </c>
      <c r="P289" s="199">
        <f>+D$11+D$12*F289+D$13*F289^2</f>
        <v>-2.253727875717617E-2</v>
      </c>
      <c r="Q289" s="200">
        <f>+C289-15018.5</f>
        <v>37573.800499999998</v>
      </c>
      <c r="S289" s="132">
        <f>+(P289-G289)^2</f>
        <v>2.1067376973537723E-5</v>
      </c>
      <c r="T289" s="7">
        <v>1</v>
      </c>
      <c r="U289" s="43">
        <f>+T289*S289</f>
        <v>2.1067376973537723E-5</v>
      </c>
      <c r="V289" s="132">
        <f>+G289-P289</f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>+(C290-C$7)/C$8</f>
        <v>36265.423534330665</v>
      </c>
      <c r="F290" s="132">
        <f>ROUND(2*E290,0)/2</f>
        <v>36265.5</v>
      </c>
      <c r="G290" s="132">
        <f>+C290-(C$7+F290*C$8)</f>
        <v>-2.6101440002094023E-2</v>
      </c>
      <c r="K290" s="43">
        <f>G290</f>
        <v>-2.6101440002094023E-2</v>
      </c>
      <c r="P290" s="199">
        <f>+D$11+D$12*F290+D$13*F290^2</f>
        <v>-2.2537661681875185E-2</v>
      </c>
      <c r="Q290" s="200">
        <f>+C290-15018.5</f>
        <v>37573.972199999997</v>
      </c>
      <c r="S290" s="132">
        <f>+(P290-G290)^2</f>
        <v>1.27005159156618E-5</v>
      </c>
      <c r="T290" s="7">
        <v>1</v>
      </c>
      <c r="U290" s="43">
        <f>+T290*S290</f>
        <v>1.27005159156618E-5</v>
      </c>
      <c r="V290" s="132">
        <f>+G290-P290</f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>+(C291-C$7)/C$8</f>
        <v>36267.921860967421</v>
      </c>
      <c r="F291" s="132">
        <f>ROUND(2*E291,0)/2</f>
        <v>36268</v>
      </c>
      <c r="G291" s="132">
        <f>+C291-(C$7+F291*C$8)</f>
        <v>-2.6672640000469983E-2</v>
      </c>
      <c r="K291" s="43">
        <f>G291</f>
        <v>-2.6672640000469983E-2</v>
      </c>
      <c r="P291" s="199">
        <f>+D$11+D$12*F291+D$13*F291^2</f>
        <v>-2.2539576256999601E-2</v>
      </c>
      <c r="Q291" s="200">
        <f>+C291-15018.5</f>
        <v>37574.824999999997</v>
      </c>
      <c r="S291" s="132">
        <f>+(P291-G291)^2</f>
        <v>1.7082215907589404E-5</v>
      </c>
      <c r="T291" s="7">
        <v>1</v>
      </c>
      <c r="U291" s="43">
        <f>+T291*S291</f>
        <v>1.7082215907589404E-5</v>
      </c>
      <c r="V291" s="132">
        <f>+G291-P291</f>
        <v>-4.1330637434703818E-3</v>
      </c>
    </row>
    <row r="292" spans="1:24" ht="12.95" customHeight="1">
      <c r="A292" s="219" t="s">
        <v>599</v>
      </c>
      <c r="B292" s="219" t="s">
        <v>292</v>
      </c>
      <c r="C292" s="242">
        <v>52606.637000000002</v>
      </c>
      <c r="D292" s="242" t="s">
        <v>485</v>
      </c>
      <c r="E292" s="41">
        <f>+(C292-C$7)/C$8</f>
        <v>36306.920130419225</v>
      </c>
      <c r="F292" s="132">
        <f>ROUND(2*E292,0)/2</f>
        <v>36307</v>
      </c>
      <c r="G292" s="132">
        <f>+C292-(C$7+F292*C$8)</f>
        <v>-2.7263359996140935E-2</v>
      </c>
      <c r="K292" s="43">
        <f>G292</f>
        <v>-2.7263359996140935E-2</v>
      </c>
      <c r="M292" s="132"/>
      <c r="O292" s="132">
        <f ca="1">+C$11+C$12*F292</f>
        <v>-1.3975395444175524E-2</v>
      </c>
      <c r="P292" s="199">
        <f>+D$11+D$12*F292+D$13*F292^2</f>
        <v>-2.2569433190555141E-2</v>
      </c>
      <c r="Q292" s="200">
        <f>+C292-15018.5</f>
        <v>37588.137000000002</v>
      </c>
      <c r="S292" s="132">
        <f>+(P292-G292)^2</f>
        <v>2.2032948856196853E-5</v>
      </c>
      <c r="T292" s="7">
        <v>1</v>
      </c>
      <c r="U292" s="43">
        <f>+T292*S292</f>
        <v>2.2032948856196853E-5</v>
      </c>
      <c r="V292" s="132">
        <f>+G292-P292</f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>+(C293-C$7)/C$8</f>
        <v>36312.920450092533</v>
      </c>
      <c r="F293" s="132">
        <f>ROUND(2*E293,0)/2</f>
        <v>36313</v>
      </c>
      <c r="G293" s="132">
        <f>+C293-(C$7+F293*C$8)</f>
        <v>-2.7154239993251394E-2</v>
      </c>
      <c r="K293" s="43">
        <f>G293</f>
        <v>-2.7154239993251394E-2</v>
      </c>
      <c r="P293" s="199">
        <f>+D$11+D$12*F293+D$13*F293^2</f>
        <v>-2.2574024823605057E-2</v>
      </c>
      <c r="Q293" s="200">
        <f>+C293-15018.5</f>
        <v>37590.1852</v>
      </c>
      <c r="S293" s="132">
        <f>+(P293-G293)^2</f>
        <v>2.0978371000258426E-5</v>
      </c>
      <c r="T293" s="7">
        <v>1</v>
      </c>
      <c r="U293" s="43">
        <f>+T293*S293</f>
        <v>2.0978371000258426E-5</v>
      </c>
      <c r="V293" s="132">
        <f>+G293-P293</f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>+(C294-C$7)/C$8</f>
        <v>36330.42309138157</v>
      </c>
      <c r="F294" s="132">
        <f>ROUND(2*E294,0)/2</f>
        <v>36330.5</v>
      </c>
      <c r="G294" s="132">
        <f>+C294-(C$7+F294*C$8)</f>
        <v>-2.625263999652816E-2</v>
      </c>
      <c r="K294" s="43">
        <f>G294</f>
        <v>-2.625263999652816E-2</v>
      </c>
      <c r="N294" s="132"/>
      <c r="O294" s="132">
        <f ca="1">+C$11+C$12*F294</f>
        <v>-1.401235939000544E-2</v>
      </c>
      <c r="P294" s="199">
        <f>+D$11+D$12*F294+D$13*F294^2</f>
        <v>-2.2587414434343582E-2</v>
      </c>
      <c r="Q294" s="200">
        <f>+C294-15018.5</f>
        <v>37596.159699999997</v>
      </c>
      <c r="S294" s="132">
        <f>+(P294-G294)^2</f>
        <v>1.3433878421691255E-5</v>
      </c>
      <c r="T294" s="7">
        <v>1</v>
      </c>
      <c r="U294" s="43">
        <f>+T294*S294</f>
        <v>1.3433878421691255E-5</v>
      </c>
      <c r="V294" s="132">
        <f>+G294-P294</f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>+(C295-C$7)/C$8</f>
        <v>36340.924090243505</v>
      </c>
      <c r="F295" s="132">
        <f>ROUND(2*E295,0)/2</f>
        <v>36341</v>
      </c>
      <c r="G295" s="132">
        <f>+C295-(C$7+F295*C$8)</f>
        <v>-2.5911680000717752E-2</v>
      </c>
      <c r="K295" s="43">
        <f>G295</f>
        <v>-2.5911680000717752E-2</v>
      </c>
      <c r="P295" s="199">
        <f>+D$11+D$12*F295+D$13*F295^2</f>
        <v>-2.2595446304657395E-2</v>
      </c>
      <c r="Q295" s="200">
        <f>+C295-15018.5</f>
        <v>37599.744200000001</v>
      </c>
      <c r="S295" s="132">
        <f>+(P295-G295)^2</f>
        <v>1.0997405926886136E-5</v>
      </c>
      <c r="T295" s="7">
        <v>1</v>
      </c>
      <c r="U295" s="43">
        <f>+T295*S295</f>
        <v>1.0997405926886136E-5</v>
      </c>
      <c r="V295" s="132">
        <f>+G295-P295</f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>+(C296-C$7)/C$8</f>
        <v>36346.92206627081</v>
      </c>
      <c r="F296" s="132">
        <f>ROUND(2*E296,0)/2</f>
        <v>36347</v>
      </c>
      <c r="G296" s="132">
        <f>+C296-(C$7+F296*C$8)</f>
        <v>-2.6602559999446385E-2</v>
      </c>
      <c r="K296" s="43">
        <f>G296</f>
        <v>-2.6602559999446385E-2</v>
      </c>
      <c r="P296" s="199">
        <f>+D$11+D$12*F296+D$13*F296^2</f>
        <v>-2.2600035306344184E-2</v>
      </c>
      <c r="Q296" s="200">
        <f>+C296-15018.5</f>
        <v>37601.791599999997</v>
      </c>
      <c r="S296" s="132">
        <f>+(P296-G296)^2</f>
        <v>1.6020203918892869E-5</v>
      </c>
      <c r="T296" s="7">
        <v>1</v>
      </c>
      <c r="U296" s="43">
        <f>+T296*S296</f>
        <v>1.6020203918892869E-5</v>
      </c>
      <c r="V296" s="132">
        <f>+G296-P296</f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>+(C297-C$7)/C$8</f>
        <v>36347.922217201623</v>
      </c>
      <c r="F297" s="132">
        <f>ROUND(2*E297,0)/2</f>
        <v>36348</v>
      </c>
      <c r="G297" s="132">
        <f>+C297-(C$7+F297*C$8)</f>
        <v>-2.6551039991318248E-2</v>
      </c>
      <c r="K297" s="43">
        <f>G297</f>
        <v>-2.6551039991318248E-2</v>
      </c>
      <c r="N297" s="132"/>
      <c r="O297" s="132">
        <f ca="1">+C$11+C$12*F297</f>
        <v>-1.4039885732644738E-2</v>
      </c>
      <c r="P297" s="199">
        <f>+D$11+D$12*F297+D$13*F297^2</f>
        <v>-2.2600800094812721E-2</v>
      </c>
      <c r="Q297" s="200">
        <f>+C297-15018.5</f>
        <v>37602.133000000002</v>
      </c>
      <c r="S297" s="132">
        <f>+(P297-G297)^2</f>
        <v>1.5604395239943999E-5</v>
      </c>
      <c r="T297" s="7">
        <v>1</v>
      </c>
      <c r="U297" s="43">
        <f>+T297*S297</f>
        <v>1.5604395239943999E-5</v>
      </c>
      <c r="V297" s="132">
        <f>+G297-P297</f>
        <v>-3.9502398965055273E-3</v>
      </c>
    </row>
    <row r="298" spans="1:24" ht="12.95" customHeight="1">
      <c r="A298" s="219" t="s">
        <v>930</v>
      </c>
      <c r="B298" s="219" t="s">
        <v>292</v>
      </c>
      <c r="C298" s="242">
        <v>52645.550799999997</v>
      </c>
      <c r="D298" s="242" t="s">
        <v>485</v>
      </c>
      <c r="E298" s="41">
        <f>+(C298-C$7)/C$8</f>
        <v>36420.920345097184</v>
      </c>
      <c r="F298" s="132">
        <f>ROUND(2*E298,0)/2</f>
        <v>36421</v>
      </c>
      <c r="G298" s="132">
        <f>+C298-(C$7+F298*C$8)</f>
        <v>-2.7190079999854788E-2</v>
      </c>
      <c r="K298" s="43">
        <f>G298</f>
        <v>-2.7190079999854788E-2</v>
      </c>
      <c r="L298" s="132"/>
      <c r="O298" s="132">
        <f ca="1">+C$11+C$12*F298</f>
        <v>-1.4154709904797246E-2</v>
      </c>
      <c r="P298" s="199">
        <f>+D$11+D$12*F298+D$13*F298^2</f>
        <v>-2.2656594813251746E-2</v>
      </c>
      <c r="Q298" s="200">
        <f>+C298-15018.5</f>
        <v>37627.050799999997</v>
      </c>
      <c r="S298" s="132">
        <f>+(P298-G298)^2</f>
        <v>2.0552487937149221E-5</v>
      </c>
      <c r="T298" s="7">
        <v>1</v>
      </c>
      <c r="U298" s="43">
        <f>+T298*S298</f>
        <v>2.0552487937149221E-5</v>
      </c>
      <c r="V298" s="132">
        <f>+G298-P298</f>
        <v>-4.5334851866030423E-3</v>
      </c>
      <c r="X298" s="43" t="s">
        <v>487</v>
      </c>
    </row>
    <row r="299" spans="1:24" ht="12.95" customHeight="1">
      <c r="A299" s="219" t="s">
        <v>933</v>
      </c>
      <c r="B299" s="219" t="s">
        <v>292</v>
      </c>
      <c r="C299" s="242">
        <v>52647.941899999998</v>
      </c>
      <c r="D299" s="242" t="s">
        <v>465</v>
      </c>
      <c r="E299" s="41">
        <f>+(C299-C$7)/C$8</f>
        <v>36427.92521003756</v>
      </c>
      <c r="F299" s="132">
        <f>ROUND(2*E299,0)/2</f>
        <v>36428</v>
      </c>
      <c r="G299" s="132">
        <f>+C299-(C$7+F299*C$8)</f>
        <v>-2.5529439997626469E-2</v>
      </c>
      <c r="J299" s="43">
        <f>G299</f>
        <v>-2.5529439997626469E-2</v>
      </c>
      <c r="L299" s="132"/>
      <c r="O299" s="132">
        <f ca="1">+C$11+C$12*F299</f>
        <v>-1.4165720441852964E-2</v>
      </c>
      <c r="P299" s="199">
        <f>+D$11+D$12*F299+D$13*F299^2</f>
        <v>-2.2661941380057324E-2</v>
      </c>
      <c r="Q299" s="200">
        <f>+C299-15018.5</f>
        <v>37629.441899999998</v>
      </c>
      <c r="S299" s="132">
        <f>+(P299-G299)^2</f>
        <v>8.2225483217609565E-6</v>
      </c>
      <c r="T299" s="7">
        <v>1</v>
      </c>
      <c r="U299" s="43">
        <f>+T299*S299</f>
        <v>8.2225483217609565E-6</v>
      </c>
      <c r="V299" s="132">
        <f>+G299-P299</f>
        <v>-2.8674986175691447E-3</v>
      </c>
    </row>
    <row r="300" spans="1:24" ht="12.95" customHeight="1">
      <c r="A300" s="219" t="s">
        <v>933</v>
      </c>
      <c r="B300" s="219" t="s">
        <v>288</v>
      </c>
      <c r="C300" s="242">
        <v>52648.113100000002</v>
      </c>
      <c r="D300" s="242" t="s">
        <v>465</v>
      </c>
      <c r="E300" s="41">
        <f>+(C300-C$7)/C$8</f>
        <v>36428.426750281724</v>
      </c>
      <c r="F300" s="132">
        <f>ROUND(2*E300,0)/2</f>
        <v>36428.5</v>
      </c>
      <c r="G300" s="132">
        <f>+C300-(C$7+F300*C$8)</f>
        <v>-2.5003679998917505E-2</v>
      </c>
      <c r="J300" s="43">
        <f>G300</f>
        <v>-2.5003679998917505E-2</v>
      </c>
      <c r="M300" s="132"/>
      <c r="O300" s="132">
        <f ca="1">+C$11+C$12*F300</f>
        <v>-1.4166506908785514E-2</v>
      </c>
      <c r="P300" s="199">
        <f>+D$11+D$12*F300+D$13*F300^2</f>
        <v>-2.2662323253500975E-2</v>
      </c>
      <c r="Q300" s="200">
        <f>+C300-15018.5</f>
        <v>37629.613100000002</v>
      </c>
      <c r="S300" s="132">
        <f>+(P300-G300)^2</f>
        <v>5.4819514093074853E-6</v>
      </c>
      <c r="T300" s="7">
        <v>1</v>
      </c>
      <c r="U300" s="43">
        <f>+T300*S300</f>
        <v>5.4819514093074853E-6</v>
      </c>
      <c r="V300" s="132">
        <f>+G300-P300</f>
        <v>-2.3413567454165299E-3</v>
      </c>
    </row>
    <row r="301" spans="1:24" ht="12.95" customHeight="1">
      <c r="A301" s="219" t="s">
        <v>939</v>
      </c>
      <c r="B301" s="219" t="s">
        <v>288</v>
      </c>
      <c r="C301" s="242">
        <v>52672.692300000002</v>
      </c>
      <c r="D301" s="242" t="s">
        <v>485</v>
      </c>
      <c r="E301" s="41">
        <f>+(C301-C$7)/C$8</f>
        <v>36500.432930007497</v>
      </c>
      <c r="F301" s="132">
        <f>ROUND(2*E301,0)/2</f>
        <v>36500.5</v>
      </c>
      <c r="G301" s="132">
        <f>+C301-(C$7+F301*C$8)</f>
        <v>-2.2894239991728682E-2</v>
      </c>
      <c r="K301" s="43">
        <f>G301</f>
        <v>-2.2894239991728682E-2</v>
      </c>
      <c r="M301" s="132"/>
      <c r="O301" s="132">
        <f ca="1">+C$11+C$12*F301</f>
        <v>-1.427975814707292E-2</v>
      </c>
      <c r="P301" s="199">
        <f>+D$11+D$12*F301+D$13*F301^2</f>
        <v>-2.2717279363416845E-2</v>
      </c>
      <c r="Q301" s="200">
        <f>+C301-15018.5</f>
        <v>37654.192300000002</v>
      </c>
      <c r="S301" s="132">
        <f>+(P301-G301)^2</f>
        <v>3.1315063972520094E-8</v>
      </c>
      <c r="T301" s="7">
        <v>1</v>
      </c>
      <c r="U301" s="43">
        <f>+T301*S301</f>
        <v>3.1315063972520094E-8</v>
      </c>
      <c r="V301" s="132">
        <f>+G301-P301</f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>+(C302-C$7)/C$8</f>
        <v>36535.422685930818</v>
      </c>
      <c r="F302" s="132">
        <f>ROUND(2*E302,0)/2</f>
        <v>36535.5</v>
      </c>
      <c r="G302" s="132">
        <f>+C302-(C$7+F302*C$8)</f>
        <v>-2.6391039995360188E-2</v>
      </c>
      <c r="H302" s="43"/>
      <c r="I302" s="43"/>
      <c r="J302" s="43"/>
      <c r="K302" s="43">
        <f>G302</f>
        <v>-2.6391039995360188E-2</v>
      </c>
      <c r="L302" s="43"/>
      <c r="M302" s="43"/>
      <c r="O302" s="132">
        <f ca="1">+C$11+C$12*F302</f>
        <v>-1.4334810832351524E-2</v>
      </c>
      <c r="P302" s="199">
        <f>+D$11+D$12*F302+D$13*F302^2</f>
        <v>-2.2743969985994698E-2</v>
      </c>
      <c r="Q302" s="200">
        <f>+C302-15018.5</f>
        <v>37666.135999999999</v>
      </c>
      <c r="R302" s="43"/>
      <c r="S302" s="132">
        <f>+(P302-G302)^2</f>
        <v>1.3301119653213194E-5</v>
      </c>
      <c r="T302" s="7">
        <v>1</v>
      </c>
      <c r="U302" s="43">
        <f>+T302*S302</f>
        <v>1.3301119653213194E-5</v>
      </c>
      <c r="V302" s="132">
        <f>+G302-P302</f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>+(C303-C$7)/C$8</f>
        <v>37173.920329160392</v>
      </c>
      <c r="F303" s="132">
        <f>ROUND(2*E303,0)/2</f>
        <v>37174</v>
      </c>
      <c r="G303" s="132">
        <f>+C303-(C$7+F303*C$8)</f>
        <v>-2.7195520000532269E-2</v>
      </c>
      <c r="K303" s="43">
        <f>G303</f>
        <v>-2.7195520000532269E-2</v>
      </c>
      <c r="P303" s="199">
        <f>+D$11+D$12*F303+D$13*F303^2</f>
        <v>-2.3228109758517662E-2</v>
      </c>
      <c r="Q303" s="200">
        <f>+C303-15018.5</f>
        <v>37884.086199999998</v>
      </c>
      <c r="S303" s="132">
        <f>+(P303-G303)^2</f>
        <v>1.5740344028442407E-5</v>
      </c>
      <c r="T303" s="7">
        <v>1</v>
      </c>
      <c r="U303" s="43">
        <f>+T303*S303</f>
        <v>1.5740344028442407E-5</v>
      </c>
      <c r="V303" s="132">
        <f>+G303-P303</f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>+(C304-C$7)/C$8</f>
        <v>37173.920329160392</v>
      </c>
      <c r="F304" s="132">
        <f>ROUND(2*E304,0)/2</f>
        <v>37174</v>
      </c>
      <c r="G304" s="132">
        <f>+C304-(C$7+F304*C$8)</f>
        <v>-2.7195520000532269E-2</v>
      </c>
      <c r="K304" s="43">
        <f>G304</f>
        <v>-2.7195520000532269E-2</v>
      </c>
      <c r="P304" s="199">
        <f>+D$11+D$12*F304+D$13*F304^2</f>
        <v>-2.3228109758517662E-2</v>
      </c>
      <c r="Q304" s="200">
        <f>+C304-15018.5</f>
        <v>37884.086199999998</v>
      </c>
      <c r="S304" s="132">
        <f>+(P304-G304)^2</f>
        <v>1.5740344028442407E-5</v>
      </c>
      <c r="T304" s="7">
        <v>1</v>
      </c>
      <c r="U304" s="43">
        <f>+T304*S304</f>
        <v>1.5740344028442407E-5</v>
      </c>
      <c r="V304" s="132">
        <f>+G304-P304</f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>+(C305-C$7)/C$8</f>
        <v>37232.413924913344</v>
      </c>
      <c r="F305" s="132">
        <f>ROUND(2*E305,0)/2</f>
        <v>37232.5</v>
      </c>
      <c r="G305" s="132">
        <f>+C305-(C$7+F305*C$8)</f>
        <v>-2.9381599997577723E-2</v>
      </c>
      <c r="K305" s="43">
        <f>G305</f>
        <v>-2.9381599997577723E-2</v>
      </c>
      <c r="P305" s="199">
        <f>+D$11+D$12*F305+D$13*F305^2</f>
        <v>-2.3272204150318984E-2</v>
      </c>
      <c r="Q305" s="200">
        <f>+C305-15018.5</f>
        <v>37904.052900000002</v>
      </c>
      <c r="S305" s="132">
        <f>+(P305-G305)^2</f>
        <v>3.7324717618502325E-5</v>
      </c>
      <c r="T305" s="7">
        <v>1</v>
      </c>
      <c r="U305" s="43">
        <f>+T305*S305</f>
        <v>3.7324717618502325E-5</v>
      </c>
      <c r="V305" s="132">
        <f>+G305-P305</f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>+(C306-C$7)/C$8</f>
        <v>37234.919868399607</v>
      </c>
      <c r="F306" s="132">
        <f>ROUND(2*E306,0)/2</f>
        <v>37235</v>
      </c>
      <c r="G306" s="132">
        <f>+C306-(C$7+F306*C$8)</f>
        <v>-2.7352799996151589E-2</v>
      </c>
      <c r="K306" s="43">
        <f>G306</f>
        <v>-2.7352799996151589E-2</v>
      </c>
      <c r="P306" s="199">
        <f>+D$11+D$12*F306+D$13*F306^2</f>
        <v>-2.3274087542500529E-2</v>
      </c>
      <c r="Q306" s="200">
        <f>+C306-15018.5</f>
        <v>37904.908300000003</v>
      </c>
      <c r="S306" s="132">
        <f>+(P306-G306)^2</f>
        <v>1.6635895279568246E-5</v>
      </c>
      <c r="T306" s="7">
        <v>1</v>
      </c>
      <c r="U306" s="43">
        <f>+T306*S306</f>
        <v>1.6635895279568246E-5</v>
      </c>
      <c r="V306" s="132">
        <f>+G306-P306</f>
        <v>-4.0787124536510594E-3</v>
      </c>
    </row>
    <row r="307" spans="1:22" s="132" customFormat="1" ht="12.95" customHeight="1">
      <c r="A307" s="219" t="s">
        <v>849</v>
      </c>
      <c r="B307" s="219" t="s">
        <v>288</v>
      </c>
      <c r="C307" s="242">
        <v>52928.699399999998</v>
      </c>
      <c r="D307" s="242" t="s">
        <v>485</v>
      </c>
      <c r="E307" s="41">
        <f>+(C307-C$7)/C$8</f>
        <v>37250.420450092526</v>
      </c>
      <c r="F307" s="132">
        <f>ROUND(2*E307,0)/2</f>
        <v>37250.5</v>
      </c>
      <c r="G307" s="132">
        <f>+C307-(C$7+F307*C$8)</f>
        <v>-2.7154240000527352E-2</v>
      </c>
      <c r="H307" s="43"/>
      <c r="I307" s="43"/>
      <c r="J307" s="43"/>
      <c r="K307" s="43">
        <f>G307</f>
        <v>-2.7154240000527352E-2</v>
      </c>
      <c r="M307" s="43"/>
      <c r="N307" s="43"/>
      <c r="O307" s="132">
        <f ca="1">+C$11+C$12*F307</f>
        <v>-1.5459458545900057E-2</v>
      </c>
      <c r="P307" s="199">
        <f>+D$11+D$12*F307+D$13*F307^2</f>
        <v>-2.3285762774638081E-2</v>
      </c>
      <c r="Q307" s="200">
        <f>+C307-15018.5</f>
        <v>37910.199399999998</v>
      </c>
      <c r="R307" s="43"/>
      <c r="S307" s="132">
        <f>+(P307-G307)^2</f>
        <v>1.4965116047223951E-5</v>
      </c>
      <c r="T307" s="7">
        <v>1</v>
      </c>
      <c r="U307" s="43">
        <f>+T307*S307</f>
        <v>1.4965116047223951E-5</v>
      </c>
      <c r="V307" s="132">
        <f>+G307-P307</f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>+(C308-C$7)/C$8</f>
        <v>37282.921253963112</v>
      </c>
      <c r="F308" s="132">
        <f>ROUND(2*E308,0)/2</f>
        <v>37283</v>
      </c>
      <c r="G308" s="132">
        <f>+C308-(C$7+F308*C$8)</f>
        <v>-2.6879839999310207E-2</v>
      </c>
      <c r="H308" s="43"/>
      <c r="I308" s="43"/>
      <c r="J308" s="43"/>
      <c r="K308" s="202">
        <f>G308</f>
        <v>-2.6879839999310207E-2</v>
      </c>
      <c r="L308" s="43"/>
      <c r="M308" s="43"/>
      <c r="N308" s="43"/>
      <c r="O308" s="132">
        <f ca="1">+C$11+C$12*F308</f>
        <v>-1.55105788965159E-2</v>
      </c>
      <c r="P308" s="199">
        <f>+D$11+D$12*F308+D$13*F308^2</f>
        <v>-2.331023303899352E-2</v>
      </c>
      <c r="Q308" s="200">
        <f>+C308-15018.5</f>
        <v>37921.2935</v>
      </c>
      <c r="R308" s="43"/>
      <c r="S308" s="132">
        <f>+(P308-G308)^2</f>
        <v>1.2742093851141335E-5</v>
      </c>
      <c r="T308" s="7">
        <v>1</v>
      </c>
      <c r="U308" s="43">
        <f>+T308*S308</f>
        <v>1.2742093851141335E-5</v>
      </c>
      <c r="V308" s="132">
        <f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>+(C309-C$7)/C$8</f>
        <v>37331.918396121189</v>
      </c>
      <c r="F309" s="132">
        <f>ROUND(2*E309,0)/2</f>
        <v>37332</v>
      </c>
      <c r="G309" s="132">
        <f>+C309-(C$7+F309*C$8)</f>
        <v>-2.7855359992827289E-2</v>
      </c>
      <c r="K309" s="43">
        <f>G309</f>
        <v>-2.7855359992827289E-2</v>
      </c>
      <c r="P309" s="199">
        <f>+D$11+D$12*F309+D$13*F309^2</f>
        <v>-2.3347100912572961E-2</v>
      </c>
      <c r="Q309" s="200">
        <f>+C309-15018.5</f>
        <v>37938.018600000003</v>
      </c>
      <c r="S309" s="132">
        <f>+(P309-G309)^2</f>
        <v>2.0324399934695601E-5</v>
      </c>
      <c r="T309" s="7">
        <v>1</v>
      </c>
      <c r="U309" s="43">
        <f>+T309*S309</f>
        <v>2.0324399934695601E-5</v>
      </c>
      <c r="V309" s="132">
        <f>+G309-P309</f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>+(C310-C$7)/C$8</f>
        <v>37355.918795947189</v>
      </c>
      <c r="F310" s="132">
        <f>ROUND(2*E310,0)/2</f>
        <v>37356</v>
      </c>
      <c r="G310" s="132">
        <f>+C310-(C$7+F310*C$8)</f>
        <v>-2.7718879995518364E-2</v>
      </c>
      <c r="K310" s="43">
        <f>G310</f>
        <v>-2.7718879995518364E-2</v>
      </c>
      <c r="P310" s="199">
        <f>+D$11+D$12*F310+D$13*F310^2</f>
        <v>-2.3365147347188246E-2</v>
      </c>
      <c r="Q310" s="200">
        <f>+C310-15018.5</f>
        <v>37946.2111</v>
      </c>
      <c r="S310" s="132">
        <f>+(P310-G310)^2</f>
        <v>1.8954987973135582E-5</v>
      </c>
      <c r="T310" s="7">
        <v>1</v>
      </c>
      <c r="U310" s="43">
        <f>+T310*S310</f>
        <v>1.8954987973135582E-5</v>
      </c>
      <c r="V310" s="132">
        <f>+G310-P310</f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>+(C311-C$7)/C$8</f>
        <v>37407.921664101166</v>
      </c>
      <c r="F311" s="132">
        <f>ROUND(2*E311,0)/2</f>
        <v>37408</v>
      </c>
      <c r="G311" s="132">
        <f>+C311-(C$7+F311*C$8)</f>
        <v>-2.6739839995570946E-2</v>
      </c>
      <c r="K311" s="43">
        <f>G311</f>
        <v>-2.6739839995570946E-2</v>
      </c>
      <c r="P311" s="199">
        <f>+D$11+D$12*F311+D$13*F311^2</f>
        <v>-2.3404222467415824E-2</v>
      </c>
      <c r="Q311" s="200">
        <f>+C311-15018.5</f>
        <v>37963.962200000002</v>
      </c>
      <c r="S311" s="132">
        <f>+(P311-G311)^2</f>
        <v>1.1126344294135692E-5</v>
      </c>
      <c r="T311" s="7">
        <v>1</v>
      </c>
      <c r="U311" s="43">
        <f>+T311*S311</f>
        <v>1.1126344294135692E-5</v>
      </c>
      <c r="V311" s="132">
        <f>+G311-P311</f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>+(C312-C$7)/C$8</f>
        <v>37410.919187336061</v>
      </c>
      <c r="F312" s="132">
        <f>ROUND(2*E312,0)/2</f>
        <v>37411</v>
      </c>
      <c r="G312" s="132">
        <f>+C312-(C$7+F312*C$8)</f>
        <v>-2.7585280004132073E-2</v>
      </c>
      <c r="K312" s="43">
        <f>G312</f>
        <v>-2.7585280004132073E-2</v>
      </c>
      <c r="P312" s="199">
        <f>+D$11+D$12*F312+D$13*F312^2</f>
        <v>-2.3406475737120909E-2</v>
      </c>
      <c r="Q312" s="200">
        <f>+C312-15018.5</f>
        <v>37964.985399999998</v>
      </c>
      <c r="S312" s="132">
        <f>+(P312-G312)^2</f>
        <v>1.7462405101990716E-5</v>
      </c>
      <c r="T312" s="7">
        <v>1</v>
      </c>
      <c r="U312" s="43">
        <f>+T312*S312</f>
        <v>1.7462405101990716E-5</v>
      </c>
      <c r="V312" s="132">
        <f>+G312-P312</f>
        <v>-4.1788042670111644E-3</v>
      </c>
    </row>
    <row r="313" spans="1:22" ht="12.95" customHeight="1">
      <c r="A313" s="219" t="s">
        <v>967</v>
      </c>
      <c r="B313" s="219" t="s">
        <v>292</v>
      </c>
      <c r="C313" s="242">
        <v>52991.684000000001</v>
      </c>
      <c r="D313" s="242" t="s">
        <v>503</v>
      </c>
      <c r="E313" s="41">
        <f>+(C313-C$7)/C$8</f>
        <v>37434.937457462838</v>
      </c>
      <c r="F313" s="132">
        <f>ROUND(2*E313,0)/2</f>
        <v>37435</v>
      </c>
      <c r="G313" s="132">
        <f>+C313-(C$7+F313*C$8)</f>
        <v>-2.1348799993575085E-2</v>
      </c>
      <c r="I313" s="43">
        <f>G313</f>
        <v>-2.1348799993575085E-2</v>
      </c>
      <c r="M313" s="132"/>
      <c r="O313" s="132">
        <f ca="1">+C$11+C$12*F313</f>
        <v>-1.5749664844011531E-2</v>
      </c>
      <c r="P313" s="199">
        <f>+D$11+D$12*F313+D$13*F313^2</f>
        <v>-2.342449771553777E-2</v>
      </c>
      <c r="Q313" s="200">
        <f>+C313-15018.5</f>
        <v>37973.184000000001</v>
      </c>
      <c r="S313" s="132">
        <f>+(P313-G313)^2</f>
        <v>4.3085210329610821E-6</v>
      </c>
      <c r="T313" s="7">
        <v>0.1</v>
      </c>
      <c r="U313" s="43">
        <f>+T313*S313</f>
        <v>4.3085210329610824E-7</v>
      </c>
      <c r="V313" s="132">
        <f>+G313-P313</f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>+(C314-C$7)/C$8</f>
        <v>37502.920182916881</v>
      </c>
      <c r="F314" s="132">
        <f>ROUND(2*E314,0)/2</f>
        <v>37503</v>
      </c>
      <c r="G314" s="132">
        <f>+C314-(C$7+F314*C$8)</f>
        <v>-2.7245440003753174E-2</v>
      </c>
      <c r="K314" s="202">
        <f>G314</f>
        <v>-2.7245440003753174E-2</v>
      </c>
      <c r="O314" s="132">
        <f ca="1">+C$11+C$12*F314</f>
        <v>-1.5856624346838523E-2</v>
      </c>
      <c r="P314" s="199">
        <f>+D$11+D$12*F314+D$13*F314^2</f>
        <v>-2.3475519640151016E-2</v>
      </c>
      <c r="Q314" s="200">
        <f>+C314-15018.5</f>
        <v>37996.389799999997</v>
      </c>
      <c r="S314" s="132">
        <f>+(P314-G314)^2</f>
        <v>1.421229954790223E-5</v>
      </c>
      <c r="T314" s="7">
        <v>1</v>
      </c>
      <c r="U314" s="43">
        <f>+T314*S314</f>
        <v>1.421229954790223E-5</v>
      </c>
      <c r="V314" s="132">
        <f>+G314-P314</f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>+(C315-C$7)/C$8</f>
        <v>37510.920511496057</v>
      </c>
      <c r="F315" s="132">
        <f>ROUND(2*E315,0)/2</f>
        <v>37511</v>
      </c>
      <c r="G315" s="132">
        <f>+C315-(C$7+F315*C$8)</f>
        <v>-2.7133279996633064E-2</v>
      </c>
      <c r="H315" s="43"/>
      <c r="I315" s="43"/>
      <c r="J315" s="43"/>
      <c r="K315" s="202">
        <f>G315</f>
        <v>-2.7133279996633064E-2</v>
      </c>
      <c r="L315" s="43"/>
      <c r="M315" s="43"/>
      <c r="N315" s="43"/>
      <c r="O315" s="132">
        <f ca="1">+C$11+C$12*F315</f>
        <v>-1.586920781775935E-2</v>
      </c>
      <c r="P315" s="199">
        <f>+D$11+D$12*F315+D$13*F315^2</f>
        <v>-2.3481518298270283E-2</v>
      </c>
      <c r="Q315" s="200">
        <f>+C315-15018.5</f>
        <v>37999.120699999999</v>
      </c>
      <c r="R315" s="43"/>
      <c r="S315" s="132">
        <f>+(P315-G315)^2</f>
        <v>1.333536350162942E-5</v>
      </c>
      <c r="T315" s="7">
        <v>1</v>
      </c>
      <c r="U315" s="43">
        <f>+T315*S315</f>
        <v>1.333536350162942E-5</v>
      </c>
      <c r="V315" s="132">
        <f>+G315-P315</f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>+(C316-C$7)/C$8</f>
        <v>37511.423223563215</v>
      </c>
      <c r="F316" s="132">
        <f>ROUND(2*E316,0)/2</f>
        <v>37511.5</v>
      </c>
      <c r="G316" s="132">
        <f>+C316-(C$7+F316*C$8)</f>
        <v>-2.6207520000752993E-2</v>
      </c>
      <c r="H316" s="43"/>
      <c r="I316" s="43"/>
      <c r="J316" s="43"/>
      <c r="K316" s="202">
        <f>G316</f>
        <v>-2.6207520000752993E-2</v>
      </c>
      <c r="L316" s="43"/>
      <c r="M316" s="43"/>
      <c r="N316" s="43"/>
      <c r="O316" s="132">
        <f ca="1">+C$11+C$12*F316</f>
        <v>-1.58699942846919E-2</v>
      </c>
      <c r="P316" s="199">
        <f>+D$11+D$12*F316+D$13*F316^2</f>
        <v>-2.3481893186992706E-2</v>
      </c>
      <c r="Q316" s="200">
        <f>+C316-15018.5</f>
        <v>37999.292300000001</v>
      </c>
      <c r="R316" s="43"/>
      <c r="S316" s="132">
        <f>+(P316-G316)^2</f>
        <v>7.4290415278890525E-6</v>
      </c>
      <c r="T316" s="7">
        <v>1</v>
      </c>
      <c r="U316" s="43">
        <f>+T316*S316</f>
        <v>7.4290415278890525E-6</v>
      </c>
      <c r="V316" s="132">
        <f>+G316-P316</f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>+(C317-C$7)/C$8</f>
        <v>37515.424120242184</v>
      </c>
      <c r="F317" s="132">
        <f>ROUND(2*E317,0)/2</f>
        <v>37515.5</v>
      </c>
      <c r="G317" s="132">
        <f>+C317-(C$7+F317*C$8)</f>
        <v>-2.5901439992594533E-2</v>
      </c>
      <c r="H317" s="43"/>
      <c r="I317" s="43"/>
      <c r="J317" s="43"/>
      <c r="K317" s="43">
        <f>G317</f>
        <v>-2.5901439992594533E-2</v>
      </c>
      <c r="L317" s="43"/>
      <c r="M317" s="43"/>
      <c r="N317" s="43"/>
      <c r="O317" s="43"/>
      <c r="P317" s="199">
        <f>+D$11+D$12*F317+D$13*F317^2</f>
        <v>-2.3484892180682521E-2</v>
      </c>
      <c r="Q317" s="200">
        <f>+C317-15018.5</f>
        <v>38000.658000000003</v>
      </c>
      <c r="R317" s="43"/>
      <c r="S317" s="132">
        <f>+(P317-G317)^2</f>
        <v>5.8397033272567298E-6</v>
      </c>
      <c r="T317" s="7">
        <v>1</v>
      </c>
      <c r="U317" s="43">
        <f>+T317*S317</f>
        <v>5.8397033272567298E-6</v>
      </c>
      <c r="V317" s="132">
        <f>+G317-P317</f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>+(C318-C$7)/C$8</f>
        <v>38301.918614080263</v>
      </c>
      <c r="F318" s="132">
        <f>ROUND(2*E318,0)/2</f>
        <v>38302</v>
      </c>
      <c r="G318" s="132">
        <f>+C318-(C$7+F318*C$8)</f>
        <v>-2.7780960001109634E-2</v>
      </c>
      <c r="K318" s="43">
        <f>G318</f>
        <v>-2.7780960001109634E-2</v>
      </c>
      <c r="O318" s="132">
        <f ca="1">+C$11+C$12*F318</f>
        <v>-1.7113398505055701E-2</v>
      </c>
      <c r="P318" s="199">
        <f>+D$11+D$12*F318+D$13*F318^2</f>
        <v>-2.4070559528697296E-2</v>
      </c>
      <c r="Q318" s="200">
        <f>+C318-15018.5</f>
        <v>38269.126700000001</v>
      </c>
      <c r="S318" s="132">
        <f>+(P318-G318)^2</f>
        <v>1.3767071665677697E-5</v>
      </c>
      <c r="T318" s="7">
        <v>1</v>
      </c>
      <c r="U318" s="43">
        <f>+T318*S318</f>
        <v>1.3767071665677697E-5</v>
      </c>
      <c r="V318" s="132">
        <f>+G318-P318</f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>+(C319-C$7)/C$8</f>
        <v>38316.919999175043</v>
      </c>
      <c r="F319" s="132">
        <f>ROUND(2*E319,0)/2</f>
        <v>38317</v>
      </c>
      <c r="G319" s="132">
        <f>+C319-(C$7+F319*C$8)</f>
        <v>-2.730815999530023E-2</v>
      </c>
      <c r="K319" s="202">
        <f>G319</f>
        <v>-2.730815999530023E-2</v>
      </c>
      <c r="O319" s="132">
        <f ca="1">+C$11+C$12*F319</f>
        <v>-1.7136992513032245E-2</v>
      </c>
      <c r="P319" s="199">
        <f>+D$11+D$12*F319+D$13*F319^2</f>
        <v>-2.4081651742898502E-2</v>
      </c>
      <c r="Q319" s="200">
        <f>+C319-15018.5</f>
        <v>38274.2474</v>
      </c>
      <c r="S319" s="132">
        <f>+(P319-G319)^2</f>
        <v>1.041035550281645E-5</v>
      </c>
      <c r="T319" s="7">
        <v>1</v>
      </c>
      <c r="U319" s="43">
        <f>+T319*S319</f>
        <v>1.041035550281645E-5</v>
      </c>
      <c r="V319" s="132">
        <f>+G319-P319</f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>+(C320-C$7)/C$8</f>
        <v>38322.920904759856</v>
      </c>
      <c r="F320" s="132">
        <f>ROUND(2*E320,0)/2</f>
        <v>38323</v>
      </c>
      <c r="G320" s="132">
        <f>+C320-(C$7+F320*C$8)</f>
        <v>-2.6999039997463115E-2</v>
      </c>
      <c r="H320" s="43"/>
      <c r="I320" s="43"/>
      <c r="J320" s="43"/>
      <c r="K320" s="202">
        <f>G320</f>
        <v>-2.6999039997463115E-2</v>
      </c>
      <c r="L320" s="43"/>
      <c r="M320" s="43"/>
      <c r="N320" s="43"/>
      <c r="O320" s="132">
        <f ca="1">+C$11+C$12*F320</f>
        <v>-1.7146430116222862E-2</v>
      </c>
      <c r="P320" s="199">
        <f>+D$11+D$12*F320+D$13*F320^2</f>
        <v>-2.4086087815952131E-2</v>
      </c>
      <c r="Q320" s="200">
        <f>+C320-15018.5</f>
        <v>38276.2958</v>
      </c>
      <c r="R320" s="43"/>
      <c r="S320" s="132">
        <f>+(P320-G320)^2</f>
        <v>8.4852904117695963E-6</v>
      </c>
      <c r="T320" s="7">
        <v>1</v>
      </c>
      <c r="U320" s="43">
        <f>+T320*S320</f>
        <v>8.4852904117695963E-6</v>
      </c>
      <c r="V320" s="132">
        <f>+G320-P320</f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>+(C321-C$7)/C$8</f>
        <v>38331.919919491076</v>
      </c>
      <c r="F321" s="132">
        <f>ROUND(2*E321,0)/2</f>
        <v>38332</v>
      </c>
      <c r="G321" s="132">
        <f>+C321-(C$7+F321*C$8)</f>
        <v>-2.7335359998687636E-2</v>
      </c>
      <c r="K321" s="43">
        <f>G321</f>
        <v>-2.7335359998687636E-2</v>
      </c>
      <c r="O321" s="132">
        <f ca="1">+C$11+C$12*F321</f>
        <v>-1.7160586521008783E-2</v>
      </c>
      <c r="P321" s="199">
        <f>+D$11+D$12*F321+D$13*F321^2</f>
        <v>-2.4092741054860978E-2</v>
      </c>
      <c r="Q321" s="200">
        <f>+C321-15018.5</f>
        <v>38279.367599999998</v>
      </c>
      <c r="S321" s="132">
        <f>+(P321-G321)^2</f>
        <v>1.0514577614863513E-5</v>
      </c>
      <c r="T321" s="7">
        <v>1</v>
      </c>
      <c r="U321" s="43">
        <f>+T321*S321</f>
        <v>1.0514577614863513E-5</v>
      </c>
      <c r="V321" s="132">
        <f>+G321-P321</f>
        <v>-3.2426189438266584E-3</v>
      </c>
    </row>
    <row r="322" spans="1:22" ht="12.95" customHeight="1">
      <c r="A322" s="219" t="s">
        <v>849</v>
      </c>
      <c r="B322" s="219" t="s">
        <v>288</v>
      </c>
      <c r="C322" s="242">
        <v>53302.817799999997</v>
      </c>
      <c r="D322" s="242" t="s">
        <v>485</v>
      </c>
      <c r="E322" s="41">
        <f>+(C322-C$7)/C$8</f>
        <v>38346.421815031958</v>
      </c>
      <c r="F322" s="132">
        <f>ROUND(2*E322,0)/2</f>
        <v>38346.5</v>
      </c>
      <c r="G322" s="132">
        <f>+C322-(C$7+F322*C$8)</f>
        <v>-2.6688320001994725E-2</v>
      </c>
      <c r="K322" s="43">
        <f>G322</f>
        <v>-2.6688320001994725E-2</v>
      </c>
      <c r="M322" s="132"/>
      <c r="O322" s="132">
        <f ca="1">+C$11+C$12*F322</f>
        <v>-1.7183394062052777E-2</v>
      </c>
      <c r="P322" s="199">
        <f>+D$11+D$12*F322+D$13*F322^2</f>
        <v>-2.4103457964352211E-2</v>
      </c>
      <c r="Q322" s="200">
        <f>+C322-15018.5</f>
        <v>38284.317799999997</v>
      </c>
      <c r="S322" s="132">
        <f>+(P322-G322)^2</f>
        <v>6.6815117536454112E-6</v>
      </c>
      <c r="T322" s="7">
        <v>1</v>
      </c>
      <c r="U322" s="43">
        <f>+T322*S322</f>
        <v>6.6815117536454112E-6</v>
      </c>
      <c r="V322" s="132">
        <f>+G322-P322</f>
        <v>-2.5848620376425144E-3</v>
      </c>
    </row>
    <row r="323" spans="1:22" s="132" customFormat="1" ht="12.95" customHeight="1">
      <c r="A323" s="219" t="s">
        <v>599</v>
      </c>
      <c r="B323" s="219" t="s">
        <v>292</v>
      </c>
      <c r="C323" s="242">
        <v>53341.558900000004</v>
      </c>
      <c r="D323" s="242" t="s">
        <v>485</v>
      </c>
      <c r="E323" s="41">
        <f>+(C323-C$7)/C$8</f>
        <v>38459.916095129549</v>
      </c>
      <c r="F323" s="132">
        <f>ROUND(2*E323,0)/2</f>
        <v>38460</v>
      </c>
      <c r="G323" s="132">
        <f>+C323-(C$7+F323*C$8)</f>
        <v>-2.8640799995628186E-2</v>
      </c>
      <c r="H323" s="43"/>
      <c r="I323" s="43"/>
      <c r="J323" s="43"/>
      <c r="K323" s="43">
        <f>G323</f>
        <v>-2.8640799995628186E-2</v>
      </c>
      <c r="M323" s="43"/>
      <c r="N323" s="43"/>
      <c r="O323" s="132">
        <f ca="1">+C$11+C$12*F323</f>
        <v>-1.7361922055741948E-2</v>
      </c>
      <c r="P323" s="199">
        <f>+D$11+D$12*F323+D$13*F323^2</f>
        <v>-2.4187251800101069E-2</v>
      </c>
      <c r="Q323" s="200">
        <f>+C323-15018.5</f>
        <v>38323.058900000004</v>
      </c>
      <c r="R323" s="43"/>
      <c r="S323" s="132">
        <f>+(P323-G323)^2</f>
        <v>1.9834091529882838E-5</v>
      </c>
      <c r="T323" s="7">
        <v>1</v>
      </c>
      <c r="U323" s="43">
        <f>+T323*S323</f>
        <v>1.9834091529882838E-5</v>
      </c>
      <c r="V323" s="132">
        <f>+G323-P323</f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>+(C324-C$7)/C$8</f>
        <v>38482.419784028338</v>
      </c>
      <c r="F324" s="132">
        <f>ROUND(2*E324,0)/2</f>
        <v>38482.5</v>
      </c>
      <c r="G324" s="132">
        <f>+C324-(C$7+F324*C$8)</f>
        <v>-2.7381599997170269E-2</v>
      </c>
      <c r="H324" s="43"/>
      <c r="I324" s="43"/>
      <c r="J324" s="43"/>
      <c r="K324" s="43">
        <f>G324</f>
        <v>-2.7381599997170269E-2</v>
      </c>
      <c r="L324" s="43"/>
      <c r="M324" s="43"/>
      <c r="N324" s="43"/>
      <c r="O324" s="132">
        <f ca="1">+C$11+C$12*F324</f>
        <v>-1.7397313067706761E-2</v>
      </c>
      <c r="P324" s="199">
        <f>+D$11+D$12*F324+D$13*F324^2</f>
        <v>-2.4203843177691305E-2</v>
      </c>
      <c r="Q324" s="200">
        <f>+C324-15018.5</f>
        <v>38330.7405</v>
      </c>
      <c r="R324" s="43"/>
      <c r="S324" s="132">
        <f>+(P324-G324)^2</f>
        <v>1.0098138403745062E-5</v>
      </c>
      <c r="T324" s="7">
        <v>1</v>
      </c>
      <c r="U324" s="43">
        <f>+T324*S324</f>
        <v>1.0098138403745062E-5</v>
      </c>
      <c r="V324" s="132">
        <f>+G324-P324</f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>+(C325-C$7)/C$8</f>
        <v>38482.918101759249</v>
      </c>
      <c r="F325" s="132">
        <f>ROUND(2*E325,0)/2</f>
        <v>38483</v>
      </c>
      <c r="G325" s="132">
        <f>+C325-(C$7+F325*C$8)</f>
        <v>-2.7955839992500842E-2</v>
      </c>
      <c r="K325" s="43">
        <f>G325</f>
        <v>-2.7955839992500842E-2</v>
      </c>
      <c r="O325" s="132">
        <f ca="1">+C$11+C$12*F325</f>
        <v>-1.7398099534639312E-2</v>
      </c>
      <c r="P325" s="199">
        <f>+D$11+D$12*F325+D$13*F325^2</f>
        <v>-2.4204211800802768E-2</v>
      </c>
      <c r="Q325" s="200">
        <f>+C325-15018.5</f>
        <v>38330.910600000003</v>
      </c>
      <c r="S325" s="132">
        <f>+(P325-G325)^2</f>
        <v>1.4074714088743761E-5</v>
      </c>
      <c r="T325" s="7">
        <v>1</v>
      </c>
      <c r="U325" s="43">
        <f>+T325*S325</f>
        <v>1.4074714088743761E-5</v>
      </c>
      <c r="V325" s="132">
        <f>+G325-P325</f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>+(C326-C$7)/C$8</f>
        <v>38483.422864516651</v>
      </c>
      <c r="F326" s="132">
        <f>ROUND(2*E326,0)/2</f>
        <v>38483.5</v>
      </c>
      <c r="G326" s="132">
        <f>+C326-(C$7+F326*C$8)</f>
        <v>-2.6330079992476385E-2</v>
      </c>
      <c r="K326" s="43">
        <f>G326</f>
        <v>-2.6330079992476385E-2</v>
      </c>
      <c r="O326" s="132">
        <f ca="1">+C$11+C$12*F326</f>
        <v>-1.7398886001571863E-2</v>
      </c>
      <c r="P326" s="199">
        <f>+D$11+D$12*F326+D$13*F326^2</f>
        <v>-2.4204580420689521E-2</v>
      </c>
      <c r="Q326" s="200">
        <f>+C326-15018.5</f>
        <v>38331.082900000001</v>
      </c>
      <c r="S326" s="132">
        <f>+(P326-G326)^2</f>
        <v>4.5177484296661416E-6</v>
      </c>
      <c r="T326" s="7">
        <v>1</v>
      </c>
      <c r="U326" s="43">
        <f>+T326*S326</f>
        <v>4.5177484296661416E-6</v>
      </c>
      <c r="V326" s="132">
        <f>+G326-P326</f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>+(C327-C$7)/C$8</f>
        <v>38490.438861775518</v>
      </c>
      <c r="F327" s="132">
        <f>ROUND(2*E327,0)/2</f>
        <v>38490.5</v>
      </c>
      <c r="G327" s="132">
        <f>+C327-(C$7+F327*C$8)</f>
        <v>-2.0869439998932648E-2</v>
      </c>
      <c r="K327" s="43">
        <f>G327</f>
        <v>-2.0869439998932648E-2</v>
      </c>
      <c r="P327" s="199">
        <f>+D$11+D$12*F327+D$13*F327^2</f>
        <v>-2.4209740760509503E-2</v>
      </c>
      <c r="Q327" s="200">
        <f>+C327-15018.5</f>
        <v>38333.477800000001</v>
      </c>
      <c r="S327" s="132">
        <f>+(P327-G327)^2</f>
        <v>1.1157609177790914E-5</v>
      </c>
      <c r="T327" s="7">
        <v>1</v>
      </c>
      <c r="U327" s="43">
        <f>+T327*S327</f>
        <v>1.1157609177790914E-5</v>
      </c>
      <c r="V327" s="132">
        <f>+G327-P327</f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>+(C328-C$7)/C$8</f>
        <v>38490.918137382665</v>
      </c>
      <c r="F328" s="132">
        <f>ROUND(2*E328,0)/2</f>
        <v>38491</v>
      </c>
      <c r="G328" s="132">
        <f>+C328-(C$7+F328*C$8)</f>
        <v>-2.7943679997406434E-2</v>
      </c>
      <c r="K328" s="43">
        <f>G328</f>
        <v>-2.7943679997406434E-2</v>
      </c>
      <c r="P328" s="199">
        <f>+D$11+D$12*F328+D$13*F328^2</f>
        <v>-2.4210109332025609E-2</v>
      </c>
      <c r="Q328" s="200">
        <f>+C328-15018.5</f>
        <v>38333.6414</v>
      </c>
      <c r="S328" s="132">
        <f>+(P328-G328)^2</f>
        <v>1.3939549913392219E-5</v>
      </c>
      <c r="T328" s="7">
        <v>1</v>
      </c>
      <c r="U328" s="43">
        <f>+T328*S328</f>
        <v>1.3939549913392219E-5</v>
      </c>
      <c r="V328" s="132">
        <f>+G328-P328</f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>+(C329-C$7)/C$8</f>
        <v>38490.918430338403</v>
      </c>
      <c r="F329" s="132">
        <f>ROUND(2*E329,0)/2</f>
        <v>38491</v>
      </c>
      <c r="G329" s="132">
        <f>+C329-(C$7+F329*C$8)</f>
        <v>-2.7843679999932647E-2</v>
      </c>
      <c r="K329" s="43">
        <f>G329</f>
        <v>-2.7843679999932647E-2</v>
      </c>
      <c r="N329" s="132"/>
      <c r="O329" s="132">
        <f ca="1">+C$11+C$12*F329</f>
        <v>-1.7410683005560139E-2</v>
      </c>
      <c r="P329" s="199">
        <f>+D$11+D$12*F329+D$13*F329^2</f>
        <v>-2.4210109332025609E-2</v>
      </c>
      <c r="Q329" s="200">
        <f>+C329-15018.5</f>
        <v>38333.641499999998</v>
      </c>
      <c r="S329" s="132">
        <f>+(P329-G329)^2</f>
        <v>1.3202835798674397E-5</v>
      </c>
      <c r="T329" s="7">
        <v>1</v>
      </c>
      <c r="U329" s="43">
        <f>+T329*S329</f>
        <v>1.3202835798674397E-5</v>
      </c>
      <c r="V329" s="132">
        <f>+G329-P329</f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>+(C330-C$7)/C$8</f>
        <v>38490.918723294169</v>
      </c>
      <c r="F330" s="132">
        <f>ROUND(2*E330,0)/2</f>
        <v>38491</v>
      </c>
      <c r="G330" s="132">
        <f>+C330-(C$7+F330*C$8)</f>
        <v>-2.7743679995182902E-2</v>
      </c>
      <c r="K330" s="43">
        <f>G330</f>
        <v>-2.7743679995182902E-2</v>
      </c>
      <c r="P330" s="199">
        <f>+D$11+D$12*F330+D$13*F330^2</f>
        <v>-2.4210109332025609E-2</v>
      </c>
      <c r="Q330" s="200">
        <f>+C330-15018.5</f>
        <v>38333.641600000003</v>
      </c>
      <c r="S330" s="132">
        <f>+(P330-G330)^2</f>
        <v>1.2486121631525869E-5</v>
      </c>
      <c r="T330" s="7">
        <v>1</v>
      </c>
      <c r="U330" s="43">
        <f>+T330*S330</f>
        <v>1.2486121631525869E-5</v>
      </c>
      <c r="V330" s="132">
        <f>+G330-P330</f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>+(C331-C$7)/C$8</f>
        <v>38508.421657538944</v>
      </c>
      <c r="F331" s="132">
        <f>ROUND(2*E331,0)/2</f>
        <v>38508.5</v>
      </c>
      <c r="G331" s="132">
        <f>+C331-(C$7+F331*C$8)</f>
        <v>-2.6742080000985879E-2</v>
      </c>
      <c r="K331" s="43">
        <f>G331</f>
        <v>-2.6742080000985879E-2</v>
      </c>
      <c r="P331" s="199">
        <f>+D$11+D$12*F331+D$13*F331^2</f>
        <v>-2.4223007303522146E-2</v>
      </c>
      <c r="Q331" s="200">
        <f>+C331-15018.5</f>
        <v>38339.616199999997</v>
      </c>
      <c r="S331" s="132">
        <f>+(P331-G331)^2</f>
        <v>6.3457272551072093E-6</v>
      </c>
      <c r="T331" s="7">
        <v>1</v>
      </c>
      <c r="U331" s="43">
        <f>+T331*S331</f>
        <v>6.3457272551072093E-6</v>
      </c>
      <c r="V331" s="132">
        <f>+G331-P331</f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>+(C332-C$7)/C$8</f>
        <v>38508.42195049471</v>
      </c>
      <c r="F332" s="132">
        <f>ROUND(2*E332,0)/2</f>
        <v>38508.5</v>
      </c>
      <c r="G332" s="132">
        <f>+C332-(C$7+F332*C$8)</f>
        <v>-2.6642079996236134E-2</v>
      </c>
      <c r="K332" s="43">
        <f>G332</f>
        <v>-2.6642079996236134E-2</v>
      </c>
      <c r="N332" s="132"/>
      <c r="O332" s="132">
        <f ca="1">+C$11+C$12*F332</f>
        <v>-1.7438209348199438E-2</v>
      </c>
      <c r="P332" s="199">
        <f>+D$11+D$12*F332+D$13*F332^2</f>
        <v>-2.4223007303522146E-2</v>
      </c>
      <c r="Q332" s="200">
        <f>+C332-15018.5</f>
        <v>38339.616300000002</v>
      </c>
      <c r="S332" s="132">
        <f>+(P332-G332)^2</f>
        <v>5.8519126926345053E-6</v>
      </c>
      <c r="T332" s="7">
        <v>1</v>
      </c>
      <c r="U332" s="43">
        <f>+T332*S332</f>
        <v>5.8519126926345053E-6</v>
      </c>
      <c r="V332" s="132">
        <f>+G332-P332</f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>+(C333-C$7)/C$8</f>
        <v>38508.422243450448</v>
      </c>
      <c r="F333" s="132">
        <f>ROUND(2*E333,0)/2</f>
        <v>38508.5</v>
      </c>
      <c r="G333" s="132">
        <f>+C333-(C$7+F333*C$8)</f>
        <v>-2.6542079998762347E-2</v>
      </c>
      <c r="K333" s="43">
        <f>G333</f>
        <v>-2.6542079998762347E-2</v>
      </c>
      <c r="P333" s="199">
        <f>+D$11+D$12*F333+D$13*F333^2</f>
        <v>-2.4223007303522146E-2</v>
      </c>
      <c r="Q333" s="200">
        <f>+C333-15018.5</f>
        <v>38339.616399999999</v>
      </c>
      <c r="S333" s="132">
        <f>+(P333-G333)^2</f>
        <v>5.3780981658086482E-6</v>
      </c>
      <c r="T333" s="7">
        <v>1</v>
      </c>
      <c r="U333" s="43">
        <f>+T333*S333</f>
        <v>5.3780981658086482E-6</v>
      </c>
      <c r="V333" s="132">
        <f>+G333-P333</f>
        <v>-2.3190726952402006E-3</v>
      </c>
    </row>
    <row r="334" spans="1:22" ht="12.95" customHeight="1">
      <c r="A334" s="219" t="s">
        <v>987</v>
      </c>
      <c r="B334" s="219" t="s">
        <v>292</v>
      </c>
      <c r="C334" s="242">
        <v>53392.419699999999</v>
      </c>
      <c r="D334" s="242" t="s">
        <v>485</v>
      </c>
      <c r="E334" s="41">
        <f>+(C334-C$7)/C$8</f>
        <v>38608.915733270587</v>
      </c>
      <c r="F334" s="132">
        <f>ROUND(2*E334,0)/2</f>
        <v>38609</v>
      </c>
      <c r="G334" s="132">
        <f>+C334-(C$7+F334*C$8)</f>
        <v>-2.8764319999027066E-2</v>
      </c>
      <c r="K334" s="43">
        <f>G334</f>
        <v>-2.8764319999027066E-2</v>
      </c>
      <c r="M334" s="132"/>
      <c r="O334" s="132">
        <f ca="1">+C$11+C$12*F334</f>
        <v>-1.7596289201642273E-2</v>
      </c>
      <c r="P334" s="199">
        <f>+D$11+D$12*F334+D$13*F334^2</f>
        <v>-2.4297002027594612E-2</v>
      </c>
      <c r="Q334" s="200">
        <f>+C334-15018.5</f>
        <v>38373.919699999999</v>
      </c>
      <c r="S334" s="132">
        <f>+(P334-G334)^2</f>
        <v>1.9956929857883373E-5</v>
      </c>
      <c r="T334" s="7">
        <v>1</v>
      </c>
      <c r="U334" s="43">
        <f>+T334*S334</f>
        <v>1.9956929857883373E-5</v>
      </c>
      <c r="V334" s="132">
        <f>+G334-P334</f>
        <v>-4.4673179714324537E-3</v>
      </c>
    </row>
    <row r="335" spans="1:22" ht="12.95" customHeight="1">
      <c r="A335" s="219" t="s">
        <v>599</v>
      </c>
      <c r="B335" s="219" t="s">
        <v>288</v>
      </c>
      <c r="C335" s="242">
        <v>53645.872900000002</v>
      </c>
      <c r="D335" s="242" t="s">
        <v>485</v>
      </c>
      <c r="E335" s="41">
        <f>+(C335-C$7)/C$8</f>
        <v>39351.421456454133</v>
      </c>
      <c r="F335" s="132">
        <f>ROUND(2*E335,0)/2</f>
        <v>39351.5</v>
      </c>
      <c r="G335" s="132">
        <f>+C335-(C$7+F335*C$8)</f>
        <v>-2.6810719995410182E-2</v>
      </c>
      <c r="K335" s="43">
        <f>G335</f>
        <v>-2.6810719995410182E-2</v>
      </c>
      <c r="L335" s="132"/>
      <c r="O335" s="132">
        <f ca="1">+C$11+C$12*F335</f>
        <v>-1.8764192596481134E-2</v>
      </c>
      <c r="P335" s="199">
        <f>+D$11+D$12*F335+D$13*F335^2</f>
        <v>-2.4839642597666731E-2</v>
      </c>
      <c r="Q335" s="200">
        <f>+C335-15018.5</f>
        <v>38627.372900000002</v>
      </c>
      <c r="S335" s="132">
        <f>+(P335-G335)^2</f>
        <v>3.8851461078950944E-6</v>
      </c>
      <c r="T335" s="7">
        <v>1</v>
      </c>
      <c r="U335" s="43">
        <f>+T335*S335</f>
        <v>3.8851461078950944E-6</v>
      </c>
      <c r="V335" s="132">
        <f>+G335-P335</f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>+(C336-C$7)/C$8</f>
        <v>39370.919712312767</v>
      </c>
      <c r="F336" s="132">
        <f>ROUND(2*E336,0)/2</f>
        <v>39371</v>
      </c>
      <c r="G336" s="132">
        <f>+C336-(C$7+F336*C$8)</f>
        <v>-2.7406080000218935E-2</v>
      </c>
      <c r="K336" s="43">
        <f>G336</f>
        <v>-2.7406080000218935E-2</v>
      </c>
      <c r="O336" s="132">
        <f ca="1">+C$11+C$12*F336</f>
        <v>-1.8794864806850643E-2</v>
      </c>
      <c r="P336" s="199">
        <f>+D$11+D$12*F336+D$13*F336^2</f>
        <v>-2.4853797932230394E-2</v>
      </c>
      <c r="Q336" s="200">
        <f>+C336-15018.5</f>
        <v>38634.028599999998</v>
      </c>
      <c r="S336" s="132">
        <f>+(P336-G336)^2</f>
        <v>6.5141437545758648E-6</v>
      </c>
      <c r="T336" s="7">
        <v>1</v>
      </c>
      <c r="U336" s="43">
        <f>+T336*S336</f>
        <v>6.5141437545758648E-6</v>
      </c>
      <c r="V336" s="132">
        <f>+G336-P336</f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>+(C337-C$7)/C$8</f>
        <v>39461.419602630136</v>
      </c>
      <c r="F337" s="132">
        <f>ROUND(2*E337,0)/2</f>
        <v>39461.5</v>
      </c>
      <c r="G337" s="132">
        <f>+C337-(C$7+F337*C$8)</f>
        <v>-2.7443519997177646E-2</v>
      </c>
      <c r="K337" s="43">
        <f>G337</f>
        <v>-2.7443519997177646E-2</v>
      </c>
      <c r="O337" s="132">
        <f ca="1">+C$11+C$12*F337</f>
        <v>-1.8937215321642449E-2</v>
      </c>
      <c r="P337" s="199">
        <f>+D$11+D$12*F337+D$13*F337^2</f>
        <v>-2.4919428998927365E-2</v>
      </c>
      <c r="Q337" s="200">
        <f>+C337-15018.5</f>
        <v>38664.920599999998</v>
      </c>
      <c r="S337" s="132">
        <f>+(P337-G337)^2</f>
        <v>6.3710353674480988E-6</v>
      </c>
      <c r="T337" s="7">
        <v>1</v>
      </c>
      <c r="U337" s="43">
        <f>+T337*S337</f>
        <v>6.3710353674480988E-6</v>
      </c>
      <c r="V337" s="132">
        <f>+G337-P337</f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>+(C338-C$7)/C$8</f>
        <v>39461.919385139801</v>
      </c>
      <c r="F338" s="132">
        <f>ROUND(2*E338,0)/2</f>
        <v>39462</v>
      </c>
      <c r="G338" s="132">
        <f>+C338-(C$7+F338*C$8)</f>
        <v>-2.7517759990587365E-2</v>
      </c>
      <c r="K338" s="43">
        <f>G338</f>
        <v>-2.7517759990587365E-2</v>
      </c>
      <c r="O338" s="132">
        <f ca="1">+C$11+C$12*F338</f>
        <v>-1.8938001788575E-2</v>
      </c>
      <c r="P338" s="199">
        <f>+D$11+D$12*F338+D$13*F338^2</f>
        <v>-2.4919791308057222E-2</v>
      </c>
      <c r="Q338" s="200">
        <f>+C338-15018.5</f>
        <v>38665.091200000003</v>
      </c>
      <c r="S338" s="132">
        <f>+(P338-G338)^2</f>
        <v>6.7494412754074051E-6</v>
      </c>
      <c r="T338" s="7">
        <v>1</v>
      </c>
      <c r="U338" s="43">
        <f>+T338*S338</f>
        <v>6.7494412754074051E-6</v>
      </c>
      <c r="V338" s="132">
        <f>+G338-P338</f>
        <v>-2.5979686825301426E-3</v>
      </c>
    </row>
    <row r="339" spans="1:22" ht="12.95" customHeight="1">
      <c r="A339" s="219" t="s">
        <v>599</v>
      </c>
      <c r="B339" s="219" t="s">
        <v>292</v>
      </c>
      <c r="C339" s="242">
        <v>53686.663699999997</v>
      </c>
      <c r="D339" s="242" t="s">
        <v>485</v>
      </c>
      <c r="E339" s="41">
        <f>+(C339-C$7)/C$8</f>
        <v>39470.920450561258</v>
      </c>
      <c r="F339" s="132">
        <f>ROUND(2*E339,0)/2</f>
        <v>39471</v>
      </c>
      <c r="G339" s="132">
        <f>+C339-(C$7+F339*C$8)</f>
        <v>-2.7154080002219416E-2</v>
      </c>
      <c r="K339" s="43">
        <f>G339</f>
        <v>-2.7154080002219416E-2</v>
      </c>
      <c r="M339" s="132"/>
      <c r="O339" s="132">
        <f ca="1">+C$11+C$12*F339</f>
        <v>-1.8952158193360928E-2</v>
      </c>
      <c r="P339" s="199">
        <f>+D$11+D$12*F339+D$13*F339^2</f>
        <v>-2.4926312320969209E-2</v>
      </c>
      <c r="Q339" s="200">
        <f>+C339-15018.5</f>
        <v>38668.163699999997</v>
      </c>
      <c r="S339" s="132">
        <f>+(P339-G339)^2</f>
        <v>4.9629488416229266E-6</v>
      </c>
      <c r="T339" s="7">
        <v>1</v>
      </c>
      <c r="U339" s="43">
        <f>+T339*S339</f>
        <v>4.9629488416229266E-6</v>
      </c>
      <c r="V339" s="132">
        <f>+G339-P339</f>
        <v>-2.2277676812502076E-3</v>
      </c>
    </row>
    <row r="340" spans="1:22" ht="12.95" customHeight="1">
      <c r="A340" s="219" t="s">
        <v>997</v>
      </c>
      <c r="B340" s="219" t="s">
        <v>292</v>
      </c>
      <c r="C340" s="242">
        <v>53702.707300000002</v>
      </c>
      <c r="D340" s="242" t="s">
        <v>485</v>
      </c>
      <c r="E340" s="41">
        <f>+(C340-C$7)/C$8</f>
        <v>39517.921099282481</v>
      </c>
      <c r="F340" s="132">
        <f>ROUND(2*E340,0)/2</f>
        <v>39518</v>
      </c>
      <c r="G340" s="132">
        <f>+C340-(C$7+F340*C$8)</f>
        <v>-2.693263999390183E-2</v>
      </c>
      <c r="K340" s="43">
        <f>G340</f>
        <v>-2.693263999390183E-2</v>
      </c>
      <c r="L340" s="132"/>
      <c r="O340" s="132">
        <f ca="1">+C$11+C$12*F340</f>
        <v>-1.9026086085020759E-2</v>
      </c>
      <c r="P340" s="199">
        <f>+D$11+D$12*F340+D$13*F340^2</f>
        <v>-2.4960349524637715E-2</v>
      </c>
      <c r="Q340" s="200">
        <f>+C340-15018.5</f>
        <v>38684.207300000002</v>
      </c>
      <c r="S340" s="132">
        <f>+(P340-G340)^2</f>
        <v>3.8899296951500642E-6</v>
      </c>
      <c r="T340" s="7">
        <v>1</v>
      </c>
      <c r="U340" s="43">
        <f>+T340*S340</f>
        <v>3.8899296951500642E-6</v>
      </c>
      <c r="V340" s="132">
        <f>+G340-P340</f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>+(C341-C$7)/C$8</f>
        <v>39581.921970181327</v>
      </c>
      <c r="F341" s="132">
        <f>ROUND(2*E341,0)/2</f>
        <v>39582</v>
      </c>
      <c r="G341" s="132">
        <f>+C341-(C$7+F341*C$8)</f>
        <v>-2.6635360001819208E-2</v>
      </c>
      <c r="K341" s="202">
        <f>G341</f>
        <v>-2.6635360001819208E-2</v>
      </c>
      <c r="O341" s="132">
        <f ca="1">+C$11+C$12*F341</f>
        <v>-1.9126753852387345E-2</v>
      </c>
      <c r="P341" s="199">
        <f>+D$11+D$12*F341+D$13*F341^2</f>
        <v>-2.5006652240617176E-2</v>
      </c>
      <c r="Q341" s="200">
        <f>+C341-15018.5</f>
        <v>38706.053899999999</v>
      </c>
      <c r="S341" s="132">
        <f>+(P341-G341)^2</f>
        <v>2.6526889713997355E-6</v>
      </c>
      <c r="T341" s="7">
        <v>1</v>
      </c>
      <c r="U341" s="43">
        <f>+T341*S341</f>
        <v>2.6526889713997355E-6</v>
      </c>
      <c r="V341" s="132">
        <f>+G341-P341</f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>+(C342-C$7)/C$8</f>
        <v>39652.420892572904</v>
      </c>
      <c r="F342" s="132">
        <f>ROUND(2*E342,0)/2</f>
        <v>39652.5</v>
      </c>
      <c r="G342" s="132">
        <f>+C342-(C$7+F342*C$8)</f>
        <v>-2.7003199997125193E-2</v>
      </c>
      <c r="K342" s="202">
        <f>G342</f>
        <v>-2.7003199997125193E-2</v>
      </c>
      <c r="O342" s="132">
        <f ca="1">+C$11+C$12*F342</f>
        <v>-1.9237645689877091E-2</v>
      </c>
      <c r="P342" s="199">
        <f>+D$11+D$12*F342+D$13*F342^2</f>
        <v>-2.5057596421181071E-2</v>
      </c>
      <c r="Q342" s="200">
        <f>+C342-15018.5</f>
        <v>38730.118600000002</v>
      </c>
      <c r="S342" s="132">
        <f>+(P342-G342)^2</f>
        <v>3.7853732747265582E-6</v>
      </c>
      <c r="T342" s="7">
        <v>1</v>
      </c>
      <c r="U342" s="43">
        <f>+T342*S342</f>
        <v>3.7853732747265582E-6</v>
      </c>
      <c r="V342" s="132">
        <f>+G342-P342</f>
        <v>-1.9456035759441229E-3</v>
      </c>
    </row>
    <row r="343" spans="1:22" ht="12.95" customHeight="1">
      <c r="A343" s="219" t="s">
        <v>1003</v>
      </c>
      <c r="B343" s="219" t="s">
        <v>292</v>
      </c>
      <c r="C343" s="242">
        <v>53758.347500000003</v>
      </c>
      <c r="D343" s="242" t="s">
        <v>485</v>
      </c>
      <c r="E343" s="41">
        <f>+(C343-C$7)/C$8</f>
        <v>39680.922264543282</v>
      </c>
      <c r="F343" s="132">
        <f>ROUND(2*E343,0)/2</f>
        <v>39681</v>
      </c>
      <c r="G343" s="132">
        <f>+C343-(C$7+F343*C$8)</f>
        <v>-2.6534879994869698E-2</v>
      </c>
      <c r="K343" s="43">
        <f>G343</f>
        <v>-2.6534879994869698E-2</v>
      </c>
      <c r="M343" s="132"/>
      <c r="O343" s="132">
        <f ca="1">+C$11+C$12*F343</f>
        <v>-1.9282474305032528E-2</v>
      </c>
      <c r="P343" s="199">
        <f>+D$11+D$12*F343+D$13*F343^2</f>
        <v>-2.5078172680116827E-2</v>
      </c>
      <c r="Q343" s="200">
        <f>+C343-15018.5</f>
        <v>38739.847500000003</v>
      </c>
      <c r="S343" s="132">
        <f>+(P343-G343)^2</f>
        <v>2.1219962008545202E-6</v>
      </c>
      <c r="T343" s="7">
        <v>1</v>
      </c>
      <c r="U343" s="43">
        <f>+T343*S343</f>
        <v>2.1219962008545202E-6</v>
      </c>
      <c r="V343" s="132">
        <f>+G343-P343</f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>+(C344-C$7)/C$8</f>
        <v>39693.421514576548</v>
      </c>
      <c r="F344" s="132">
        <f>ROUND(2*E344,0)/2</f>
        <v>39693.5</v>
      </c>
      <c r="G344" s="132">
        <f>+C344-(C$7+F344*C$8)</f>
        <v>-2.679087999422336E-2</v>
      </c>
      <c r="K344" s="202">
        <f>G344</f>
        <v>-2.679087999422336E-2</v>
      </c>
      <c r="O344" s="132">
        <f ca="1">+C$11+C$12*F344</f>
        <v>-1.9302135978346312E-2</v>
      </c>
      <c r="P344" s="199">
        <f>+D$11+D$12*F344+D$13*F344^2</f>
        <v>-2.5087194049761188E-2</v>
      </c>
      <c r="Q344" s="200">
        <f>+C344-15018.5</f>
        <v>38744.114099999999</v>
      </c>
      <c r="S344" s="132">
        <f>+(P344-G344)^2</f>
        <v>2.9025457973579618E-6</v>
      </c>
      <c r="T344" s="7">
        <v>1</v>
      </c>
      <c r="U344" s="43">
        <f>+T344*S344</f>
        <v>2.9025457973579618E-6</v>
      </c>
      <c r="V344" s="132">
        <f>+G344-P344</f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>+(C345-C$7)/C$8</f>
        <v>39734.422429535953</v>
      </c>
      <c r="F345" s="132">
        <f>ROUND(2*E345,0)/2</f>
        <v>39734.5</v>
      </c>
      <c r="G345" s="132">
        <f>+C345-(C$7+F345*C$8)</f>
        <v>-2.6478560001123697E-2</v>
      </c>
      <c r="K345" s="202">
        <f>G345</f>
        <v>-2.6478560001123697E-2</v>
      </c>
      <c r="O345" s="132">
        <f ca="1">+C$11+C$12*F345</f>
        <v>-1.9366626266815526E-2</v>
      </c>
      <c r="P345" s="199">
        <f>+D$11+D$12*F345+D$13*F345^2</f>
        <v>-2.5116769995393248E-2</v>
      </c>
      <c r="Q345" s="200">
        <f>+C345-15018.5</f>
        <v>38758.109700000001</v>
      </c>
      <c r="S345" s="132">
        <f>+(P345-G345)^2</f>
        <v>1.8544720197073363E-6</v>
      </c>
      <c r="T345" s="7">
        <v>1</v>
      </c>
      <c r="U345" s="43">
        <f>+T345*S345</f>
        <v>1.8544720197073363E-6</v>
      </c>
      <c r="V345" s="132">
        <f>+G345-P345</f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>+(C346-C$7)/C$8</f>
        <v>39769.417458662785</v>
      </c>
      <c r="F346" s="132">
        <f>ROUND(2*E346,0)/2</f>
        <v>39769.5</v>
      </c>
      <c r="G346" s="132">
        <f>+C346-(C$7+F346*C$8)</f>
        <v>-2.8175359999295324E-2</v>
      </c>
      <c r="K346" s="202">
        <f>G346</f>
        <v>-2.8175359999295324E-2</v>
      </c>
      <c r="O346" s="132">
        <f ca="1">+C$11+C$12*F346</f>
        <v>-1.9421678952094124E-2</v>
      </c>
      <c r="P346" s="199">
        <f>+D$11+D$12*F346+D$13*F346^2</f>
        <v>-2.5142000598403991E-2</v>
      </c>
      <c r="Q346" s="200">
        <f>+C346-15018.5</f>
        <v>38770.055200000003</v>
      </c>
      <c r="S346" s="132">
        <f>+(P346-G346)^2</f>
        <v>9.2012692549758293E-6</v>
      </c>
      <c r="T346" s="7">
        <v>1</v>
      </c>
      <c r="U346" s="43">
        <f>+T346*S346</f>
        <v>9.2012692549758293E-6</v>
      </c>
      <c r="V346" s="132">
        <f>+G346-P346</f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>+(C347-C$7)/C$8</f>
        <v>39789.921431611474</v>
      </c>
      <c r="F347" s="132">
        <f>ROUND(2*E347,0)/2</f>
        <v>39790</v>
      </c>
      <c r="G347" s="132">
        <f>+C347-(C$7+F347*C$8)</f>
        <v>-2.6819200000318233E-2</v>
      </c>
      <c r="K347" s="202">
        <f>G347</f>
        <v>-2.6819200000318233E-2</v>
      </c>
      <c r="O347" s="132">
        <f ca="1">+C$11+C$12*F347</f>
        <v>-1.9453924096328734E-2</v>
      </c>
      <c r="P347" s="199">
        <f>+D$11+D$12*F347+D$13*F347^2</f>
        <v>-2.515677118519764E-2</v>
      </c>
      <c r="Q347" s="200">
        <f>+C347-15018.5</f>
        <v>38777.054199999999</v>
      </c>
      <c r="S347" s="132">
        <f>+(P347-G347)^2</f>
        <v>2.7636695653432592E-6</v>
      </c>
      <c r="T347" s="7">
        <v>1</v>
      </c>
      <c r="U347" s="43">
        <f>+T347*S347</f>
        <v>2.7636695653432592E-6</v>
      </c>
      <c r="V347" s="132">
        <f>+G347-P347</f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>+(C348-C$7)/C$8</f>
        <v>39792.920419625123</v>
      </c>
      <c r="F348" s="132">
        <f>ROUND(2*E348,0)/2</f>
        <v>39793</v>
      </c>
      <c r="G348" s="132">
        <f>+C348-(C$7+F348*C$8)</f>
        <v>-2.7164639999682549E-2</v>
      </c>
      <c r="K348" s="202">
        <f>G348</f>
        <v>-2.7164639999682549E-2</v>
      </c>
      <c r="O348" s="132">
        <f ca="1">+C$11+C$12*F348</f>
        <v>-1.9458642897924039E-2</v>
      </c>
      <c r="P348" s="199">
        <f>+D$11+D$12*F348+D$13*F348^2</f>
        <v>-2.5158932279800449E-2</v>
      </c>
      <c r="Q348" s="200">
        <f>+C348-15018.5</f>
        <v>38778.077899999997</v>
      </c>
      <c r="S348" s="132">
        <f>+(P348-G348)^2</f>
        <v>4.022863457594656E-6</v>
      </c>
      <c r="T348" s="7">
        <v>1</v>
      </c>
      <c r="U348" s="43">
        <f>+T348*S348</f>
        <v>4.022863457594656E-6</v>
      </c>
      <c r="V348" s="132">
        <f>+G348-P348</f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>+(C349-C$7)/C$8</f>
        <v>39809.921227714272</v>
      </c>
      <c r="F349" s="132">
        <f>ROUND(2*E349,0)/2</f>
        <v>39810</v>
      </c>
      <c r="G349" s="132">
        <f>+C349-(C$7+F349*C$8)</f>
        <v>-2.6888799999142066E-2</v>
      </c>
      <c r="K349" s="43">
        <f>G349</f>
        <v>-2.6888799999142066E-2</v>
      </c>
      <c r="O349" s="132">
        <f ca="1">+C$11+C$12*F349</f>
        <v>-1.9485382773630794E-2</v>
      </c>
      <c r="P349" s="199">
        <f>+D$11+D$12*F349+D$13*F349^2</f>
        <v>-2.517117628974707E-2</v>
      </c>
      <c r="Q349" s="200">
        <f>+C349-15018.5</f>
        <v>38783.881099999999</v>
      </c>
      <c r="S349" s="132">
        <f>+(P349-G349)^2</f>
        <v>2.9502312070758242E-6</v>
      </c>
      <c r="T349" s="7">
        <v>1</v>
      </c>
      <c r="U349" s="43">
        <f>+T349*S349</f>
        <v>2.9502312070758242E-6</v>
      </c>
      <c r="V349" s="132">
        <f>+G349-P349</f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>+(C350-C$7)/C$8</f>
        <v>39847.921689881274</v>
      </c>
      <c r="F350" s="132">
        <f>ROUND(2*E350,0)/2</f>
        <v>39848</v>
      </c>
      <c r="G350" s="132">
        <f>+C350-(C$7+F350*C$8)</f>
        <v>-2.6731039994047023E-2</v>
      </c>
      <c r="K350" s="43">
        <f>G350</f>
        <v>-2.6731039994047023E-2</v>
      </c>
      <c r="O350" s="132">
        <f ca="1">+C$11+C$12*F350</f>
        <v>-1.9545154260504696E-2</v>
      </c>
      <c r="P350" s="199">
        <f>+D$11+D$12*F350+D$13*F350^2</f>
        <v>-2.519853177387062E-2</v>
      </c>
      <c r="Q350" s="200">
        <f>+C350-15018.5</f>
        <v>38796.852500000001</v>
      </c>
      <c r="S350" s="132">
        <f>+(P350-G350)^2</f>
        <v>2.3485814449082475E-6</v>
      </c>
      <c r="T350" s="7">
        <v>1</v>
      </c>
      <c r="U350" s="43">
        <f>+T350*S350</f>
        <v>2.3485814449082475E-6</v>
      </c>
      <c r="V350" s="132">
        <f>+G350-P350</f>
        <v>-1.5325082201764033E-3</v>
      </c>
    </row>
    <row r="351" spans="1:22" ht="12.95" customHeight="1">
      <c r="A351" s="127" t="s">
        <v>1471</v>
      </c>
      <c r="B351" s="276" t="s">
        <v>292</v>
      </c>
      <c r="C351" s="232">
        <v>53997.632000000216</v>
      </c>
      <c r="D351" s="232">
        <v>2.9999999999999997E-4</v>
      </c>
      <c r="E351" s="41">
        <f>+(C351-C$7)/C$8</f>
        <v>40381.919966364636</v>
      </c>
      <c r="F351" s="132">
        <f>ROUND(2*E351,0)/2</f>
        <v>40382</v>
      </c>
      <c r="G351" s="132">
        <f>+C351-(C$7+F351*C$8)</f>
        <v>-2.7319359782268293E-2</v>
      </c>
      <c r="L351" s="43">
        <f>G351</f>
        <v>-2.7319359782268293E-2</v>
      </c>
      <c r="O351" s="132">
        <f ca="1">+C$11+C$12*F351</f>
        <v>-2.0385100944469617E-2</v>
      </c>
      <c r="P351" s="199">
        <f>+D$11+D$12*F351+D$13*F351^2</f>
        <v>-2.5580978351661066E-2</v>
      </c>
      <c r="Q351" s="200">
        <f>+C351-15018.5</f>
        <v>38979.132000000216</v>
      </c>
      <c r="S351" s="132">
        <f>+(P351-G351)^2</f>
        <v>3.0219699982800315E-6</v>
      </c>
      <c r="T351" s="7">
        <v>1</v>
      </c>
      <c r="U351" s="43">
        <f>+T351*S351</f>
        <v>3.0219699982800315E-6</v>
      </c>
      <c r="V351" s="132">
        <f>+G351-P351</f>
        <v>-1.7383814306072276E-3</v>
      </c>
    </row>
    <row r="352" spans="1:22" ht="12.95" customHeight="1">
      <c r="A352" s="127" t="s">
        <v>1471</v>
      </c>
      <c r="B352" s="276" t="s">
        <v>292</v>
      </c>
      <c r="C352" s="232">
        <v>53998.656299999915</v>
      </c>
      <c r="D352" s="232">
        <v>4.0000000000000002E-4</v>
      </c>
      <c r="E352" s="41">
        <f>+(C352-C$7)/C$8</f>
        <v>40384.920712111911</v>
      </c>
      <c r="F352" s="132">
        <f>ROUND(2*E352,0)/2</f>
        <v>40385</v>
      </c>
      <c r="G352" s="132">
        <f>+C352-(C$7+F352*C$8)</f>
        <v>-2.7064800080552232E-2</v>
      </c>
      <c r="L352" s="43">
        <f>G352</f>
        <v>-2.7064800080552232E-2</v>
      </c>
      <c r="O352" s="132">
        <f ca="1">+C$11+C$12*F352</f>
        <v>-2.0389819746064922E-2</v>
      </c>
      <c r="P352" s="199">
        <f>+D$11+D$12*F352+D$13*F352^2</f>
        <v>-2.5583116537926116E-2</v>
      </c>
      <c r="Q352" s="200">
        <f>+C352-15018.5</f>
        <v>38980.156299999915</v>
      </c>
      <c r="S352" s="132">
        <f>+(P352-G352)^2</f>
        <v>2.1953861204890749E-6</v>
      </c>
      <c r="T352" s="7">
        <v>1</v>
      </c>
      <c r="U352" s="43">
        <f>+T352*S352</f>
        <v>2.1953861204890749E-6</v>
      </c>
      <c r="V352" s="132">
        <f>+G352-P352</f>
        <v>-1.4816835426261152E-3</v>
      </c>
    </row>
    <row r="353" spans="1:22" ht="12.95" customHeight="1">
      <c r="A353" s="127" t="s">
        <v>1471</v>
      </c>
      <c r="B353" s="276" t="s">
        <v>288</v>
      </c>
      <c r="C353" s="232">
        <v>54003.606300000101</v>
      </c>
      <c r="D353" s="232">
        <v>5.0000000000000001E-4</v>
      </c>
      <c r="E353" s="41">
        <f>+(C353-C$7)/C$8</f>
        <v>40399.422021741841</v>
      </c>
      <c r="F353" s="132">
        <f>ROUND(2*E353,0)/2</f>
        <v>40399.5</v>
      </c>
      <c r="G353" s="132">
        <f>+C353-(C$7+F353*C$8)</f>
        <v>-2.6617759896907955E-2</v>
      </c>
      <c r="L353" s="43">
        <f>G353</f>
        <v>-2.6617759896907955E-2</v>
      </c>
      <c r="O353" s="132">
        <f ca="1">+C$11+C$12*F353</f>
        <v>-2.0412627287108923E-2</v>
      </c>
      <c r="P353" s="199">
        <f>+D$11+D$12*F353+D$13*F353^2</f>
        <v>-2.5593449468333654E-2</v>
      </c>
      <c r="Q353" s="200">
        <f>+C353-15018.5</f>
        <v>38985.106300000101</v>
      </c>
      <c r="S353" s="132">
        <f>+(P353-G353)^2</f>
        <v>1.0492118540860694E-6</v>
      </c>
      <c r="T353" s="7">
        <v>1</v>
      </c>
      <c r="U353" s="43">
        <f>+T353*S353</f>
        <v>1.0492118540860694E-6</v>
      </c>
      <c r="V353" s="132">
        <f>+G353-P353</f>
        <v>-1.0243104285743015E-3</v>
      </c>
    </row>
    <row r="354" spans="1:22" ht="12.95" customHeight="1">
      <c r="A354" s="127" t="s">
        <v>1471</v>
      </c>
      <c r="B354" s="276" t="s">
        <v>288</v>
      </c>
      <c r="C354" s="232">
        <v>54004.630900000222</v>
      </c>
      <c r="D354" s="232">
        <v>2.9999999999999997E-4</v>
      </c>
      <c r="E354" s="41">
        <f>+(C354-C$7)/C$8</f>
        <v>40402.423646357602</v>
      </c>
      <c r="F354" s="132">
        <f>ROUND(2*E354,0)/2</f>
        <v>40402.5</v>
      </c>
      <c r="G354" s="132">
        <f>+C354-(C$7+F354*C$8)</f>
        <v>-2.6063199773489032E-2</v>
      </c>
      <c r="L354" s="43">
        <f>G354</f>
        <v>-2.6063199773489032E-2</v>
      </c>
      <c r="O354" s="132">
        <f ca="1">+C$11+C$12*F354</f>
        <v>-2.0417346088704227E-2</v>
      </c>
      <c r="P354" s="199">
        <f>+D$11+D$12*F354+D$13*F354^2</f>
        <v>-2.559558697740965E-2</v>
      </c>
      <c r="Q354" s="200">
        <f>+C354-15018.5</f>
        <v>38986.130900000222</v>
      </c>
      <c r="S354" s="132">
        <f>+(P354-G354)^2</f>
        <v>2.1866172705717784E-7</v>
      </c>
      <c r="T354" s="7">
        <v>1</v>
      </c>
      <c r="U354" s="43">
        <f>+T354*S354</f>
        <v>2.1866172705717784E-7</v>
      </c>
      <c r="V354" s="132">
        <f>+G354-P354</f>
        <v>-4.6761279607938216E-4</v>
      </c>
    </row>
    <row r="355" spans="1:22" ht="12.95" customHeight="1">
      <c r="A355" s="127" t="s">
        <v>1471</v>
      </c>
      <c r="B355" s="276" t="s">
        <v>288</v>
      </c>
      <c r="C355" s="232">
        <v>54005.654600000009</v>
      </c>
      <c r="D355" s="232">
        <v>5.0000000000000001E-4</v>
      </c>
      <c r="E355" s="41">
        <f>+(C355-C$7)/C$8</f>
        <v>40405.422634370632</v>
      </c>
      <c r="F355" s="132">
        <f>ROUND(2*E355,0)/2</f>
        <v>40405.5</v>
      </c>
      <c r="G355" s="132">
        <f>+C355-(C$7+F355*C$8)</f>
        <v>-2.6408639991132077E-2</v>
      </c>
      <c r="L355" s="43">
        <f>G355</f>
        <v>-2.6408639991132077E-2</v>
      </c>
      <c r="O355" s="132">
        <f ca="1">+C$11+C$12*F355</f>
        <v>-2.0422064890299532E-2</v>
      </c>
      <c r="P355" s="199">
        <f>+D$11+D$12*F355+D$13*F355^2</f>
        <v>-2.5597724370396112E-2</v>
      </c>
      <c r="Q355" s="200">
        <f>+C355-15018.5</f>
        <v>38987.154600000009</v>
      </c>
      <c r="S355" s="132">
        <f>+(P355-G355)^2</f>
        <v>6.5758414395359534E-7</v>
      </c>
      <c r="T355" s="7">
        <v>1</v>
      </c>
      <c r="U355" s="43">
        <f>+T355*S355</f>
        <v>6.5758414395359534E-7</v>
      </c>
      <c r="V355" s="132">
        <f>+G355-P355</f>
        <v>-8.1091562073596496E-4</v>
      </c>
    </row>
    <row r="356" spans="1:22" ht="12.95" customHeight="1">
      <c r="A356" s="127" t="s">
        <v>1471</v>
      </c>
      <c r="B356" s="276" t="s">
        <v>288</v>
      </c>
      <c r="C356" s="232">
        <v>54006.678100000136</v>
      </c>
      <c r="D356" s="232">
        <v>5.0000000000000001E-4</v>
      </c>
      <c r="E356" s="41">
        <f>+(C356-C$7)/C$8</f>
        <v>40408.421036473163</v>
      </c>
      <c r="F356" s="132">
        <f>ROUND(2*E356,0)/2</f>
        <v>40408.5</v>
      </c>
      <c r="G356" s="132">
        <f>+C356-(C$7+F356*C$8)</f>
        <v>-2.6954079861752689E-2</v>
      </c>
      <c r="L356" s="43">
        <f>G356</f>
        <v>-2.6954079861752689E-2</v>
      </c>
      <c r="O356" s="132">
        <f ca="1">+C$11+C$12*F356</f>
        <v>-2.0426783691894851E-2</v>
      </c>
      <c r="P356" s="199">
        <f>+D$11+D$12*F356+D$13*F356^2</f>
        <v>-2.5599861647293023E-2</v>
      </c>
      <c r="Q356" s="200">
        <f>+C356-15018.5</f>
        <v>38988.178100000136</v>
      </c>
      <c r="S356" s="132">
        <f>+(P356-G356)^2</f>
        <v>1.8339069723743261E-6</v>
      </c>
      <c r="T356" s="7">
        <v>1</v>
      </c>
      <c r="U356" s="43">
        <f>+T356*S356</f>
        <v>1.8339069723743261E-6</v>
      </c>
      <c r="V356" s="132">
        <f>+G356-P356</f>
        <v>-1.3542182144596661E-3</v>
      </c>
    </row>
    <row r="357" spans="1:22" ht="12.95" customHeight="1">
      <c r="A357" s="127" t="s">
        <v>1471</v>
      </c>
      <c r="B357" s="276" t="s">
        <v>288</v>
      </c>
      <c r="C357" s="232">
        <v>54007.702800000086</v>
      </c>
      <c r="D357" s="232">
        <v>2.9999999999999997E-4</v>
      </c>
      <c r="E357" s="41">
        <f>+(C357-C$7)/C$8</f>
        <v>40411.422954044174</v>
      </c>
      <c r="F357" s="132">
        <f>ROUND(2*E357,0)/2</f>
        <v>40411.5</v>
      </c>
      <c r="G357" s="132">
        <f>+C357-(C$7+F357*C$8)</f>
        <v>-2.6299519915482961E-2</v>
      </c>
      <c r="L357" s="43">
        <f>G357</f>
        <v>-2.6299519915482961E-2</v>
      </c>
      <c r="O357" s="132">
        <f ca="1">+C$11+C$12*F357</f>
        <v>-2.0431502493490156E-2</v>
      </c>
      <c r="P357" s="199">
        <f>+D$11+D$12*F357+D$13*F357^2</f>
        <v>-2.5601998808100386E-2</v>
      </c>
      <c r="Q357" s="200">
        <f>+C357-15018.5</f>
        <v>38989.202800000086</v>
      </c>
      <c r="S357" s="132">
        <f>+(P357-G357)^2</f>
        <v>4.8653569524421317E-7</v>
      </c>
      <c r="T357" s="7">
        <v>1</v>
      </c>
      <c r="U357" s="43">
        <f>+T357*S357</f>
        <v>4.8653569524421317E-7</v>
      </c>
      <c r="V357" s="132">
        <f>+G357-P357</f>
        <v>-6.9752110738257461E-4</v>
      </c>
    </row>
    <row r="358" spans="1:22" ht="12.95" customHeight="1">
      <c r="A358" s="219" t="s">
        <v>599</v>
      </c>
      <c r="B358" s="219" t="s">
        <v>292</v>
      </c>
      <c r="C358" s="242">
        <v>54015.724300000002</v>
      </c>
      <c r="D358" s="242" t="s">
        <v>485</v>
      </c>
      <c r="E358" s="41">
        <f>+(C358-C$7)/C$8</f>
        <v>40434.922399537281</v>
      </c>
      <c r="F358" s="132">
        <f>ROUND(2*E358,0)/2</f>
        <v>40435</v>
      </c>
      <c r="G358" s="132">
        <f>+C358-(C$7+F358*C$8)</f>
        <v>-2.6488799994695E-2</v>
      </c>
      <c r="K358" s="43">
        <f>G358</f>
        <v>-2.6488799994695E-2</v>
      </c>
      <c r="L358" s="132"/>
      <c r="O358" s="132">
        <f ca="1">+C$11+C$12*F358</f>
        <v>-2.0468466439320071E-2</v>
      </c>
      <c r="P358" s="199">
        <f>+D$11+D$12*F358+D$13*F358^2</f>
        <v>-2.5618735884715409E-2</v>
      </c>
      <c r="Q358" s="200">
        <f>+C358-15018.5</f>
        <v>38997.224300000002</v>
      </c>
      <c r="S358" s="132">
        <f>+(P358-G358)^2</f>
        <v>7.5701155547457901E-7</v>
      </c>
      <c r="T358" s="7">
        <v>1</v>
      </c>
      <c r="U358" s="43">
        <f>+T358*S358</f>
        <v>7.5701155547457901E-7</v>
      </c>
      <c r="V358" s="132">
        <f>+G358-P358</f>
        <v>-8.7006410997959166E-4</v>
      </c>
    </row>
    <row r="359" spans="1:22" ht="12.95" customHeight="1">
      <c r="A359" s="127" t="s">
        <v>1471</v>
      </c>
      <c r="B359" s="276" t="s">
        <v>288</v>
      </c>
      <c r="C359" s="232">
        <v>54021.698100000154</v>
      </c>
      <c r="D359" s="232">
        <v>2.0000000000000001E-4</v>
      </c>
      <c r="E359" s="41">
        <f>+(C359-C$7)/C$8</f>
        <v>40452.422990136525</v>
      </c>
      <c r="F359" s="132">
        <f>ROUND(2*E359,0)/2</f>
        <v>40452.5</v>
      </c>
      <c r="G359" s="132">
        <f>+C359-(C$7+F359*C$8)</f>
        <v>-2.6287199842045084E-2</v>
      </c>
      <c r="L359" s="43">
        <f>G359</f>
        <v>-2.6287199842045084E-2</v>
      </c>
      <c r="O359" s="132">
        <f ca="1">+C$11+C$12*F359</f>
        <v>-2.0495992781959377E-2</v>
      </c>
      <c r="P359" s="199">
        <f>+D$11+D$12*F359+D$13*F359^2</f>
        <v>-2.5631195037714972E-2</v>
      </c>
      <c r="Q359" s="200">
        <f>+C359-15018.5</f>
        <v>39003.198100000154</v>
      </c>
      <c r="S359" s="132">
        <f>+(P359-G359)^2</f>
        <v>4.3034230330418744E-7</v>
      </c>
      <c r="T359" s="7">
        <v>1</v>
      </c>
      <c r="U359" s="43">
        <f>+T359*S359</f>
        <v>4.3034230330418744E-7</v>
      </c>
      <c r="V359" s="132">
        <f>+G359-P359</f>
        <v>-6.5600480433011116E-4</v>
      </c>
    </row>
    <row r="360" spans="1:22" ht="12.95" customHeight="1">
      <c r="A360" s="36" t="s">
        <v>349</v>
      </c>
      <c r="B360" s="95" t="s">
        <v>292</v>
      </c>
      <c r="C360" s="96">
        <v>54022.550799999997</v>
      </c>
      <c r="D360" s="96">
        <v>1E-4</v>
      </c>
      <c r="E360" s="41">
        <f>+(C360-C$7)/C$8</f>
        <v>40454.921023817071</v>
      </c>
      <c r="F360" s="132">
        <f>ROUND(2*E360,0)/2</f>
        <v>40455</v>
      </c>
      <c r="G360" s="132">
        <f>+C360-(C$7+F360*C$8)</f>
        <v>-2.6958399997965898E-2</v>
      </c>
      <c r="K360" s="43">
        <f>G360</f>
        <v>-2.6958399997965898E-2</v>
      </c>
      <c r="O360" s="132">
        <f ca="1">+C$11+C$12*F360</f>
        <v>-2.0499925116622131E-2</v>
      </c>
      <c r="P360" s="199">
        <f>+D$11+D$12*F360+D$13*F360^2</f>
        <v>-2.5632974594243938E-2</v>
      </c>
      <c r="Q360" s="200">
        <f>+C360-15018.5</f>
        <v>39004.050799999997</v>
      </c>
      <c r="S360" s="132">
        <f>+(P360-G360)^2</f>
        <v>1.7567525008315214E-6</v>
      </c>
      <c r="T360" s="7">
        <v>1</v>
      </c>
      <c r="U360" s="43">
        <f>+T360*S360</f>
        <v>1.7567525008315214E-6</v>
      </c>
      <c r="V360" s="132">
        <f>+G360-P360</f>
        <v>-1.3254254037219602E-3</v>
      </c>
    </row>
    <row r="361" spans="1:22" ht="12.95" customHeight="1">
      <c r="A361" s="41" t="s">
        <v>346</v>
      </c>
      <c r="B361" s="95" t="s">
        <v>288</v>
      </c>
      <c r="C361" s="96">
        <v>54026.4781</v>
      </c>
      <c r="D361" s="36">
        <v>2.0000000000000001E-4</v>
      </c>
      <c r="E361" s="41">
        <f>+(C361-C$7)/C$8</f>
        <v>40466.426274990306</v>
      </c>
      <c r="F361" s="132">
        <f>ROUND(2*E361,0)/2</f>
        <v>40466.5</v>
      </c>
      <c r="G361" s="132">
        <f>+C361-(C$7+F361*C$8)</f>
        <v>-2.5165919993014541E-2</v>
      </c>
      <c r="K361" s="43">
        <f>G361</f>
        <v>-2.5165919993014541E-2</v>
      </c>
      <c r="O361" s="132">
        <f ca="1">+C$11+C$12*F361</f>
        <v>-2.0518013856070813E-2</v>
      </c>
      <c r="P361" s="199">
        <f>+D$11+D$12*F361+D$13*F361^2</f>
        <v>-2.5641159515920678E-2</v>
      </c>
      <c r="Q361" s="200">
        <f>+C361-15018.5</f>
        <v>39007.9781</v>
      </c>
      <c r="S361" s="132">
        <f>+(P361-G361)^2</f>
        <v>2.2585260413205304E-7</v>
      </c>
      <c r="T361" s="7">
        <v>1</v>
      </c>
      <c r="U361" s="43">
        <f>+T361*S361</f>
        <v>2.2585260413205304E-7</v>
      </c>
      <c r="V361" s="132">
        <f>+G361-P361</f>
        <v>4.7523952290613736E-4</v>
      </c>
    </row>
    <row r="362" spans="1:22" ht="12.95" customHeight="1">
      <c r="A362" s="36" t="s">
        <v>472</v>
      </c>
      <c r="B362" s="94" t="s">
        <v>292</v>
      </c>
      <c r="C362" s="36">
        <v>54035.522400000002</v>
      </c>
      <c r="D362" s="36">
        <v>4.4000000000000002E-4</v>
      </c>
      <c r="E362" s="41">
        <f>+(C362-C$7)/C$8</f>
        <v>40492.922071895569</v>
      </c>
      <c r="F362" s="132">
        <f>ROUND(2*E362,0)/2</f>
        <v>40493</v>
      </c>
      <c r="G362" s="132">
        <f>+C362-(C$7+F362*C$8)</f>
        <v>-2.6600639997923281E-2</v>
      </c>
      <c r="K362" s="43">
        <f>G362</f>
        <v>-2.6600639997923281E-2</v>
      </c>
      <c r="O362" s="132">
        <f ca="1">+C$11+C$12*F362</f>
        <v>-2.0559696603496033E-2</v>
      </c>
      <c r="P362" s="199">
        <f>+D$11+D$12*F362+D$13*F362^2</f>
        <v>-2.5660013927827768E-2</v>
      </c>
      <c r="Q362" s="200">
        <f>+C362-15018.5</f>
        <v>39017.022400000002</v>
      </c>
      <c r="S362" s="132">
        <f>+(P362-G362)^2</f>
        <v>8.8477740374332834E-7</v>
      </c>
      <c r="T362" s="7">
        <v>1</v>
      </c>
      <c r="U362" s="43">
        <f>+T362*S362</f>
        <v>8.8477740374332834E-7</v>
      </c>
      <c r="V362" s="132">
        <f>+G362-P362</f>
        <v>-9.4062607009551269E-4</v>
      </c>
    </row>
    <row r="363" spans="1:22" ht="12.95" customHeight="1">
      <c r="A363" s="127" t="s">
        <v>1471</v>
      </c>
      <c r="B363" s="276" t="s">
        <v>288</v>
      </c>
      <c r="C363" s="232">
        <v>54049.688500000164</v>
      </c>
      <c r="D363" s="232">
        <v>6.9999999999999999E-4</v>
      </c>
      <c r="E363" s="41">
        <f>+(C363-C$7)/C$8</f>
        <v>40534.422476409345</v>
      </c>
      <c r="F363" s="132">
        <f>ROUND(2*E363,0)/2</f>
        <v>40534.5</v>
      </c>
      <c r="G363" s="132">
        <f>+C363-(C$7+F363*C$8)</f>
        <v>-2.6462559835636057E-2</v>
      </c>
      <c r="L363" s="43">
        <f>G363</f>
        <v>-2.6462559835636057E-2</v>
      </c>
      <c r="O363" s="132">
        <f ca="1">+C$11+C$12*F363</f>
        <v>-2.0624973358897805E-2</v>
      </c>
      <c r="P363" s="199">
        <f>+D$11+D$12*F363+D$13*F363^2</f>
        <v>-2.5689522448099952E-2</v>
      </c>
      <c r="Q363" s="200">
        <f>+C363-15018.5</f>
        <v>39031.188500000164</v>
      </c>
      <c r="S363" s="132">
        <f>+(P363-G363)^2</f>
        <v>5.9758680252864564E-7</v>
      </c>
      <c r="T363" s="7">
        <v>1</v>
      </c>
      <c r="U363" s="43">
        <f>+T363*S363</f>
        <v>5.9758680252864564E-7</v>
      </c>
      <c r="V363" s="132">
        <f>+G363-P363</f>
        <v>-7.7303738753610463E-4</v>
      </c>
    </row>
    <row r="364" spans="1:22" ht="12.95" customHeight="1">
      <c r="A364" s="127" t="s">
        <v>1471</v>
      </c>
      <c r="B364" s="276" t="s">
        <v>292</v>
      </c>
      <c r="C364" s="232">
        <v>54056.686300000176</v>
      </c>
      <c r="D364" s="232">
        <v>2.9999999999999997E-4</v>
      </c>
      <c r="E364" s="41">
        <f>+(C364-C$7)/C$8</f>
        <v>40554.92293388908</v>
      </c>
      <c r="F364" s="132">
        <f>ROUND(2*E364,0)/2</f>
        <v>40555</v>
      </c>
      <c r="G364" s="132">
        <f>+C364-(C$7+F364*C$8)</f>
        <v>-2.6306399820896331E-2</v>
      </c>
      <c r="L364" s="43">
        <f>G364</f>
        <v>-2.6306399820896331E-2</v>
      </c>
      <c r="O364" s="132">
        <f ca="1">+C$11+C$12*F364</f>
        <v>-2.0657218503132416E-2</v>
      </c>
      <c r="P364" s="199">
        <f>+D$11+D$12*F364+D$13*F364^2</f>
        <v>-2.5704090748853648E-2</v>
      </c>
      <c r="Q364" s="200">
        <f>+C364-15018.5</f>
        <v>39038.186300000176</v>
      </c>
      <c r="S364" s="132">
        <f>+(P364-G364)^2</f>
        <v>3.6277621826491804E-7</v>
      </c>
      <c r="T364" s="7">
        <v>1</v>
      </c>
      <c r="U364" s="43">
        <f>+T364*S364</f>
        <v>3.6277621826491804E-7</v>
      </c>
      <c r="V364" s="132">
        <f>+G364-P364</f>
        <v>-6.0230907204268311E-4</v>
      </c>
    </row>
    <row r="365" spans="1:22" ht="12.95" customHeight="1">
      <c r="A365" s="41" t="s">
        <v>484</v>
      </c>
      <c r="B365" s="94" t="s">
        <v>292</v>
      </c>
      <c r="C365" s="36">
        <v>54057.3698</v>
      </c>
      <c r="D365" s="36">
        <v>1E-4</v>
      </c>
      <c r="E365" s="41">
        <f>+(C365-C$7)/C$8</f>
        <v>40556.925286440426</v>
      </c>
      <c r="F365" s="132">
        <f>ROUND(2*E365,0)/2</f>
        <v>40557</v>
      </c>
      <c r="G365" s="132">
        <f>+C365-(C$7+F365*C$8)</f>
        <v>-2.5503359996946529E-2</v>
      </c>
      <c r="K365" s="43">
        <f>G365</f>
        <v>-2.5503359996946529E-2</v>
      </c>
      <c r="O365" s="132">
        <f ca="1">+C$11+C$12*F365</f>
        <v>-2.0660364370862619E-2</v>
      </c>
      <c r="P365" s="199">
        <f>+D$11+D$12*F365+D$13*F365^2</f>
        <v>-2.5705511756264295E-2</v>
      </c>
      <c r="Q365" s="200">
        <f>+C365-15018.5</f>
        <v>39038.8698</v>
      </c>
      <c r="S365" s="132">
        <f>+(P365-G365)^2</f>
        <v>4.0865333795268004E-8</v>
      </c>
      <c r="T365" s="7">
        <v>1</v>
      </c>
      <c r="U365" s="43">
        <f>+T365*S365</f>
        <v>4.0865333795268004E-8</v>
      </c>
      <c r="V365" s="132">
        <f>+G365-P365</f>
        <v>2.0215175931776602E-4</v>
      </c>
    </row>
    <row r="366" spans="1:22" ht="12.95" customHeight="1">
      <c r="A366" s="36" t="s">
        <v>486</v>
      </c>
      <c r="B366" s="94" t="s">
        <v>292</v>
      </c>
      <c r="C366" s="36">
        <v>54057.3698</v>
      </c>
      <c r="D366" s="36" t="s">
        <v>485</v>
      </c>
      <c r="E366" s="41">
        <f>+(C366-C$7)/C$8</f>
        <v>40556.925286440426</v>
      </c>
      <c r="F366" s="132">
        <f>ROUND(2*E366,0)/2</f>
        <v>40557</v>
      </c>
      <c r="G366" s="132">
        <f>+C366-(C$7+F366*C$8)</f>
        <v>-2.5503359996946529E-2</v>
      </c>
      <c r="K366" s="43">
        <f>G366</f>
        <v>-2.5503359996946529E-2</v>
      </c>
      <c r="O366" s="132">
        <f ca="1">+C$11+C$12*F366</f>
        <v>-2.0660364370862619E-2</v>
      </c>
      <c r="P366" s="199">
        <f>+D$11+D$12*F366+D$13*F366^2</f>
        <v>-2.5705511756264295E-2</v>
      </c>
      <c r="Q366" s="200">
        <f>+C366-15018.5</f>
        <v>39038.8698</v>
      </c>
      <c r="S366" s="132">
        <f>+(P366-G366)^2</f>
        <v>4.0865333795268004E-8</v>
      </c>
      <c r="T366" s="7">
        <v>1</v>
      </c>
      <c r="U366" s="43">
        <f>+T366*S366</f>
        <v>4.0865333795268004E-8</v>
      </c>
      <c r="V366" s="132">
        <f>+G366-P366</f>
        <v>2.0215175931776602E-4</v>
      </c>
    </row>
    <row r="367" spans="1:22" ht="12.95" customHeight="1">
      <c r="A367" s="127" t="s">
        <v>1471</v>
      </c>
      <c r="B367" s="276" t="s">
        <v>292</v>
      </c>
      <c r="C367" s="232">
        <v>54066.585599999875</v>
      </c>
      <c r="D367" s="232">
        <v>2.9999999999999997E-4</v>
      </c>
      <c r="E367" s="41">
        <f>+(C367-C$7)/C$8</f>
        <v>40583.923502456717</v>
      </c>
      <c r="F367" s="132">
        <f>ROUND(2*E367,0)/2</f>
        <v>40584</v>
      </c>
      <c r="G367" s="132">
        <f>+C367-(C$7+F367*C$8)</f>
        <v>-2.6112320119864307E-2</v>
      </c>
      <c r="L367" s="43">
        <f>G367</f>
        <v>-2.6112320119864307E-2</v>
      </c>
      <c r="O367" s="132">
        <f ca="1">+C$11+C$12*F367</f>
        <v>-2.070283358522039E-2</v>
      </c>
      <c r="P367" s="199">
        <f>+D$11+D$12*F367+D$13*F367^2</f>
        <v>-2.5724690306412439E-2</v>
      </c>
      <c r="Q367" s="200">
        <f>+C367-15018.5</f>
        <v>39048.085599999875</v>
      </c>
      <c r="S367" s="132">
        <f>+(P367-G367)^2</f>
        <v>1.5025687227673062E-7</v>
      </c>
      <c r="T367" s="7">
        <v>1</v>
      </c>
      <c r="U367" s="43">
        <f>+T367*S367</f>
        <v>1.5025687227673062E-7</v>
      </c>
      <c r="V367" s="132">
        <f>+G367-P367</f>
        <v>-3.8762981345186881E-4</v>
      </c>
    </row>
    <row r="368" spans="1:22" ht="12.95" customHeight="1">
      <c r="A368" s="127" t="s">
        <v>1471</v>
      </c>
      <c r="B368" s="276" t="s">
        <v>288</v>
      </c>
      <c r="C368" s="232">
        <v>54067.438399999868</v>
      </c>
      <c r="D368" s="232">
        <v>4.0000000000000002E-4</v>
      </c>
      <c r="E368" s="41">
        <f>+(C368-C$7)/C$8</f>
        <v>40586.421829093451</v>
      </c>
      <c r="F368" s="132">
        <f>ROUND(2*E368,0)/2</f>
        <v>40586.5</v>
      </c>
      <c r="G368" s="132">
        <f>+C368-(C$7+F368*C$8)</f>
        <v>-2.6683520132792182E-2</v>
      </c>
      <c r="L368" s="43">
        <f>G368</f>
        <v>-2.6683520132792182E-2</v>
      </c>
      <c r="O368" s="132">
        <f ca="1">+C$11+C$12*F368</f>
        <v>-2.0706765919883158E-2</v>
      </c>
      <c r="P368" s="199">
        <f>+D$11+D$12*F368+D$13*F368^2</f>
        <v>-2.5726465622448139E-2</v>
      </c>
      <c r="Q368" s="200">
        <f>+C368-15018.5</f>
        <v>39048.938399999868</v>
      </c>
      <c r="S368" s="132">
        <f>+(P368-G368)^2</f>
        <v>9.1595333576987716E-7</v>
      </c>
      <c r="T368" s="7">
        <v>1</v>
      </c>
      <c r="U368" s="43">
        <f>+T368*S368</f>
        <v>9.1595333576987716E-7</v>
      </c>
      <c r="V368" s="132">
        <f>+G368-P368</f>
        <v>-9.5705451034404365E-4</v>
      </c>
    </row>
    <row r="369" spans="1:22" ht="12.95" customHeight="1">
      <c r="A369" s="127" t="s">
        <v>1471</v>
      </c>
      <c r="B369" s="276" t="s">
        <v>288</v>
      </c>
      <c r="C369" s="232">
        <v>54068.462900000159</v>
      </c>
      <c r="D369" s="232">
        <v>1E-3</v>
      </c>
      <c r="E369" s="41">
        <f>+(C369-C$7)/C$8</f>
        <v>40589.423160753962</v>
      </c>
      <c r="F369" s="132">
        <f>ROUND(2*E369,0)/2</f>
        <v>40589.5</v>
      </c>
      <c r="G369" s="132">
        <f>+C369-(C$7+F369*C$8)</f>
        <v>-2.6228959839500021E-2</v>
      </c>
      <c r="L369" s="43">
        <f>G369</f>
        <v>-2.6228959839500021E-2</v>
      </c>
      <c r="O369" s="132">
        <f ca="1">+C$11+C$12*F369</f>
        <v>-2.0711484721478463E-2</v>
      </c>
      <c r="P369" s="199">
        <f>+D$11+D$12*F369+D$13*F369^2</f>
        <v>-2.5728595895275569E-2</v>
      </c>
      <c r="Q369" s="200">
        <f>+C369-15018.5</f>
        <v>39049.962900000159</v>
      </c>
      <c r="S369" s="132">
        <f>+(P369-G369)^2</f>
        <v>2.5036407667985081E-7</v>
      </c>
      <c r="T369" s="7">
        <v>1</v>
      </c>
      <c r="U369" s="43">
        <f>+T369*S369</f>
        <v>2.5036407667985081E-7</v>
      </c>
      <c r="V369" s="132">
        <f>+G369-P369</f>
        <v>-5.003639442244523E-4</v>
      </c>
    </row>
    <row r="370" spans="1:22" ht="12.95" customHeight="1">
      <c r="A370" s="127" t="s">
        <v>1471</v>
      </c>
      <c r="B370" s="276" t="s">
        <v>288</v>
      </c>
      <c r="C370" s="232">
        <v>54069.487499999814</v>
      </c>
      <c r="D370" s="232">
        <v>5.9999999999999995E-4</v>
      </c>
      <c r="E370" s="41">
        <f>+(C370-C$7)/C$8</f>
        <v>40592.424785368363</v>
      </c>
      <c r="F370" s="132">
        <f>ROUND(2*E370,0)/2</f>
        <v>40592.5</v>
      </c>
      <c r="G370" s="132">
        <f>+C370-(C$7+F370*C$8)</f>
        <v>-2.5674400181742385E-2</v>
      </c>
      <c r="L370" s="43">
        <f>G370</f>
        <v>-2.5674400181742385E-2</v>
      </c>
      <c r="O370" s="132">
        <f ca="1">+C$11+C$12*F370</f>
        <v>-2.0716203523073767E-2</v>
      </c>
      <c r="P370" s="199">
        <f>+D$11+D$12*F370+D$13*F370^2</f>
        <v>-2.5730726052013445E-2</v>
      </c>
      <c r="Q370" s="200">
        <f>+C370-15018.5</f>
        <v>39050.987499999814</v>
      </c>
      <c r="S370" s="132">
        <f>+(P370-G370)^2</f>
        <v>3.1726036617922255E-9</v>
      </c>
      <c r="T370" s="7">
        <v>1</v>
      </c>
      <c r="U370" s="43">
        <f>+T370*S370</f>
        <v>3.1726036617922255E-9</v>
      </c>
      <c r="V370" s="132">
        <f>+G370-P370</f>
        <v>5.6325870271059508E-5</v>
      </c>
    </row>
    <row r="371" spans="1:22" ht="12.95" customHeight="1">
      <c r="A371" s="127" t="s">
        <v>1471</v>
      </c>
      <c r="B371" s="276" t="s">
        <v>292</v>
      </c>
      <c r="C371" s="232">
        <v>54069.657500000205</v>
      </c>
      <c r="D371" s="232">
        <v>2.9999999999999997E-4</v>
      </c>
      <c r="E371" s="41">
        <f>+(C371-C$7)/C$8</f>
        <v>40592.922810144657</v>
      </c>
      <c r="F371" s="132">
        <f>ROUND(2*E371,0)/2</f>
        <v>40593</v>
      </c>
      <c r="G371" s="132">
        <f>+C371-(C$7+F371*C$8)</f>
        <v>-2.6348639788920991E-2</v>
      </c>
      <c r="L371" s="43">
        <f>G371</f>
        <v>-2.6348639788920991E-2</v>
      </c>
      <c r="O371" s="132">
        <f ca="1">+C$11+C$12*F371</f>
        <v>-2.0716989990006318E-2</v>
      </c>
      <c r="P371" s="199">
        <f>+D$11+D$12*F371+D$13*F371^2</f>
        <v>-2.5731081066849928E-2</v>
      </c>
      <c r="Q371" s="200">
        <f>+C371-15018.5</f>
        <v>39051.157500000205</v>
      </c>
      <c r="S371" s="132">
        <f>+(P371-G371)^2</f>
        <v>3.8137877520604489E-7</v>
      </c>
      <c r="T371" s="7">
        <v>1</v>
      </c>
      <c r="U371" s="43">
        <f>+T371*S371</f>
        <v>3.8137877520604489E-7</v>
      </c>
      <c r="V371" s="132">
        <f>+G371-P371</f>
        <v>-6.1755872207106335E-4</v>
      </c>
    </row>
    <row r="372" spans="1:22" ht="12.95" customHeight="1">
      <c r="A372" s="127" t="s">
        <v>1471</v>
      </c>
      <c r="B372" s="276" t="s">
        <v>288</v>
      </c>
      <c r="C372" s="232">
        <v>54070.51099999994</v>
      </c>
      <c r="D372" s="232">
        <v>5.0000000000000001E-4</v>
      </c>
      <c r="E372" s="41">
        <f>+(C372-C$7)/C$8</f>
        <v>40595.423187470886</v>
      </c>
      <c r="F372" s="132">
        <f>ROUND(2*E372,0)/2</f>
        <v>40595.5</v>
      </c>
      <c r="G372" s="132">
        <f>+C372-(C$7+F372*C$8)</f>
        <v>-2.6219840059638955E-2</v>
      </c>
      <c r="L372" s="43">
        <f>G372</f>
        <v>-2.6219840059638955E-2</v>
      </c>
      <c r="O372" s="132">
        <f ca="1">+C$11+C$12*F372</f>
        <v>-2.0720922324669072E-2</v>
      </c>
      <c r="P372" s="199">
        <f>+D$11+D$12*F372+D$13*F372^2</f>
        <v>-2.5732856092661759E-2</v>
      </c>
      <c r="Q372" s="200">
        <f>+C372-15018.5</f>
        <v>39052.01099999994</v>
      </c>
      <c r="S372" s="132">
        <f>+(P372-G372)^2</f>
        <v>2.3715338409284682E-7</v>
      </c>
      <c r="T372" s="7">
        <v>1</v>
      </c>
      <c r="U372" s="43">
        <f>+T372*S372</f>
        <v>2.3715338409284682E-7</v>
      </c>
      <c r="V372" s="132">
        <f>+G372-P372</f>
        <v>-4.8698396697719609E-4</v>
      </c>
    </row>
    <row r="373" spans="1:22" ht="12.95" customHeight="1">
      <c r="A373" s="127" t="s">
        <v>1471</v>
      </c>
      <c r="B373" s="276" t="s">
        <v>292</v>
      </c>
      <c r="C373" s="232">
        <v>54076.484100000001</v>
      </c>
      <c r="D373" s="232">
        <v>5.0000000000000001E-4</v>
      </c>
      <c r="E373" s="41">
        <f>+(C373-C$7)/C$8</f>
        <v>40612.921727379609</v>
      </c>
      <c r="F373" s="132">
        <f>ROUND(2*E373,0)/2</f>
        <v>40613</v>
      </c>
      <c r="G373" s="132">
        <f>+C373-(C$7+F373*C$8)</f>
        <v>-2.6718239998444915E-2</v>
      </c>
      <c r="L373" s="43">
        <f>G373</f>
        <v>-2.6718239998444915E-2</v>
      </c>
      <c r="O373" s="132">
        <f ca="1">+C$11+C$12*F373</f>
        <v>-2.0748448667308378E-2</v>
      </c>
      <c r="P373" s="199">
        <f>+D$11+D$12*F373+D$13*F373^2</f>
        <v>-2.574527901604777E-2</v>
      </c>
      <c r="Q373" s="200">
        <f>+C373-15018.5</f>
        <v>39057.984100000001</v>
      </c>
      <c r="S373" s="132">
        <f>+(P373-G373)^2</f>
        <v>9.4665307326721687E-7</v>
      </c>
      <c r="T373" s="7">
        <v>1</v>
      </c>
      <c r="U373" s="43">
        <f>+T373*S373</f>
        <v>9.4665307326721687E-7</v>
      </c>
      <c r="V373" s="132">
        <f>+G373-P373</f>
        <v>-9.7296098239714468E-4</v>
      </c>
    </row>
    <row r="374" spans="1:22" ht="12.95" customHeight="1">
      <c r="A374" s="127" t="s">
        <v>1471</v>
      </c>
      <c r="B374" s="276" t="s">
        <v>292</v>
      </c>
      <c r="C374" s="232">
        <v>54077.508400000166</v>
      </c>
      <c r="D374" s="232">
        <v>2.0000000000000001E-4</v>
      </c>
      <c r="E374" s="41">
        <f>+(C374-C$7)/C$8</f>
        <v>40615.922473128252</v>
      </c>
      <c r="F374" s="132">
        <f>ROUND(2*E374,0)/2</f>
        <v>40616</v>
      </c>
      <c r="G374" s="132">
        <f>+C374-(C$7+F374*C$8)</f>
        <v>-2.6463679831067566E-2</v>
      </c>
      <c r="L374" s="43">
        <f>G374</f>
        <v>-2.6463679831067566E-2</v>
      </c>
      <c r="O374" s="132">
        <f ca="1">+C$11+C$12*F374</f>
        <v>-2.0753167468903683E-2</v>
      </c>
      <c r="P374" s="199">
        <f>+D$11+D$12*F374+D$13*F374^2</f>
        <v>-2.5747408263417509E-2</v>
      </c>
      <c r="Q374" s="200">
        <f>+C374-15018.5</f>
        <v>39059.008400000166</v>
      </c>
      <c r="S374" s="132">
        <f>+(P374-G374)^2</f>
        <v>5.1304495862386934E-7</v>
      </c>
      <c r="T374" s="7">
        <v>1</v>
      </c>
      <c r="U374" s="43">
        <f>+T374*S374</f>
        <v>5.1304495862386934E-7</v>
      </c>
      <c r="V374" s="132">
        <f>+G374-P374</f>
        <v>-7.162715676500564E-4</v>
      </c>
    </row>
    <row r="375" spans="1:22" ht="12.95" customHeight="1">
      <c r="A375" s="36" t="s">
        <v>348</v>
      </c>
      <c r="B375" s="94" t="s">
        <v>288</v>
      </c>
      <c r="C375" s="36">
        <v>54084.507100000003</v>
      </c>
      <c r="D375" s="36">
        <v>5.9999999999999995E-4</v>
      </c>
      <c r="E375" s="41">
        <f>+(C375-C$7)/C$8</f>
        <v>40636.425567209219</v>
      </c>
      <c r="F375" s="132">
        <f>ROUND(2*E375,0)/2</f>
        <v>40636.5</v>
      </c>
      <c r="G375" s="132">
        <f>+C375-(C$7+F375*C$8)</f>
        <v>-2.5407519991858862E-2</v>
      </c>
      <c r="K375" s="43">
        <f>G375</f>
        <v>-2.5407519991858862E-2</v>
      </c>
      <c r="O375" s="132">
        <f ca="1">+C$11+C$12*F375</f>
        <v>-2.0785412613138293E-2</v>
      </c>
      <c r="P375" s="199">
        <f>+D$11+D$12*F375+D$13*F375^2</f>
        <v>-2.5761955013436227E-2</v>
      </c>
      <c r="Q375" s="200">
        <f>+C375-15018.5</f>
        <v>39066.007100000003</v>
      </c>
      <c r="S375" s="132">
        <f>+(P375-G375)^2</f>
        <v>1.2562418452054724E-7</v>
      </c>
      <c r="T375" s="7">
        <v>1</v>
      </c>
      <c r="U375" s="43">
        <f>+T375*S375</f>
        <v>1.2562418452054724E-7</v>
      </c>
      <c r="V375" s="132">
        <f>+G375-P375</f>
        <v>3.5443502157736506E-4</v>
      </c>
    </row>
    <row r="376" spans="1:22" ht="12.95" customHeight="1">
      <c r="A376" s="127" t="s">
        <v>1471</v>
      </c>
      <c r="B376" s="276" t="s">
        <v>292</v>
      </c>
      <c r="C376" s="232">
        <v>54087.407199999783</v>
      </c>
      <c r="D376" s="232">
        <v>2.0000000000000001E-4</v>
      </c>
      <c r="E376" s="41">
        <f>+(C376-C$7)/C$8</f>
        <v>40644.921576916895</v>
      </c>
      <c r="F376" s="132">
        <f>ROUND(2*E376,0)/2</f>
        <v>40645</v>
      </c>
      <c r="G376" s="132">
        <f>+C376-(C$7+F376*C$8)</f>
        <v>-2.6769600211991929E-2</v>
      </c>
      <c r="L376" s="43">
        <f>G376</f>
        <v>-2.6769600211991929E-2</v>
      </c>
      <c r="O376" s="132">
        <f ca="1">+C$11+C$12*F376</f>
        <v>-2.0798782550991671E-2</v>
      </c>
      <c r="P376" s="199">
        <f>+D$11+D$12*F376+D$13*F376^2</f>
        <v>-2.5767985002930406E-2</v>
      </c>
      <c r="Q376" s="200">
        <f>+C376-15018.5</f>
        <v>39068.907199999783</v>
      </c>
      <c r="S376" s="132">
        <f>+(P376-G376)^2</f>
        <v>1.0032330270233572E-6</v>
      </c>
      <c r="T376" s="7">
        <v>1</v>
      </c>
      <c r="U376" s="43">
        <f>+T376*S376</f>
        <v>1.0032330270233572E-6</v>
      </c>
      <c r="V376" s="132">
        <f>+G376-P376</f>
        <v>-1.0016152090615224E-3</v>
      </c>
    </row>
    <row r="377" spans="1:22" ht="12.95" customHeight="1">
      <c r="A377" s="127" t="s">
        <v>1471</v>
      </c>
      <c r="B377" s="276" t="s">
        <v>288</v>
      </c>
      <c r="C377" s="232">
        <v>54092.3572999998</v>
      </c>
      <c r="D377" s="232">
        <v>4.0000000000000002E-4</v>
      </c>
      <c r="E377" s="41">
        <f>+(C377-C$7)/C$8</f>
        <v>40659.423179502082</v>
      </c>
      <c r="F377" s="132">
        <f>ROUND(2*E377,0)/2</f>
        <v>40659.5</v>
      </c>
      <c r="G377" s="132">
        <f>+C377-(C$7+F377*C$8)</f>
        <v>-2.622256019822089E-2</v>
      </c>
      <c r="L377" s="43">
        <f>G377</f>
        <v>-2.622256019822089E-2</v>
      </c>
      <c r="O377" s="132">
        <f ca="1">+C$11+C$12*F377</f>
        <v>-2.0821590092035658E-2</v>
      </c>
      <c r="P377" s="199">
        <f>+D$11+D$12*F377+D$13*F377^2</f>
        <v>-2.5778269304715547E-2</v>
      </c>
      <c r="Q377" s="200">
        <f>+C377-15018.5</f>
        <v>39073.8572999998</v>
      </c>
      <c r="S377" s="132">
        <f>+(P377-G377)^2</f>
        <v>1.9739439805177567E-7</v>
      </c>
      <c r="T377" s="7">
        <v>1</v>
      </c>
      <c r="U377" s="43">
        <f>+T377*S377</f>
        <v>1.9739439805177567E-7</v>
      </c>
      <c r="V377" s="132">
        <f>+G377-P377</f>
        <v>-4.4429089350534259E-4</v>
      </c>
    </row>
    <row r="378" spans="1:22" ht="12.95" customHeight="1">
      <c r="A378" s="127" t="s">
        <v>1471</v>
      </c>
      <c r="B378" s="276" t="s">
        <v>288</v>
      </c>
      <c r="C378" s="232">
        <v>54093.381300000008</v>
      </c>
      <c r="D378" s="232">
        <v>2.9999999999999997E-4</v>
      </c>
      <c r="E378" s="41">
        <f>+(C378-C$7)/C$8</f>
        <v>40662.423046383599</v>
      </c>
      <c r="F378" s="132">
        <f>ROUND(2*E378,0)/2</f>
        <v>40662.5</v>
      </c>
      <c r="G378" s="132">
        <f>+C378-(C$7+F378*C$8)</f>
        <v>-2.6267999986885116E-2</v>
      </c>
      <c r="L378" s="43">
        <f>G378</f>
        <v>-2.6267999986885116E-2</v>
      </c>
      <c r="O378" s="132">
        <f ca="1">+C$11+C$12*F378</f>
        <v>-2.0826308893630963E-2</v>
      </c>
      <c r="P378" s="199">
        <f>+D$11+D$12*F378+D$13*F378^2</f>
        <v>-2.578039675269727E-2</v>
      </c>
      <c r="Q378" s="200">
        <f>+C378-15018.5</f>
        <v>39074.881300000008</v>
      </c>
      <c r="S378" s="132">
        <f>+(P378-G378)^2</f>
        <v>2.3775691399044725E-7</v>
      </c>
      <c r="T378" s="7">
        <v>1</v>
      </c>
      <c r="U378" s="43">
        <f>+T378*S378</f>
        <v>2.3775691399044725E-7</v>
      </c>
      <c r="V378" s="132">
        <f>+G378-P378</f>
        <v>-4.8760323418784585E-4</v>
      </c>
    </row>
    <row r="379" spans="1:22" ht="12.95" customHeight="1">
      <c r="A379" s="127" t="s">
        <v>1471</v>
      </c>
      <c r="B379" s="276" t="s">
        <v>288</v>
      </c>
      <c r="C379" s="232">
        <v>54094.405400000047</v>
      </c>
      <c r="D379" s="232">
        <v>2.9999999999999997E-4</v>
      </c>
      <c r="E379" s="41">
        <f>+(C379-C$7)/C$8</f>
        <v>40665.423206220366</v>
      </c>
      <c r="F379" s="132">
        <f>ROUND(2*E379,0)/2</f>
        <v>40665.5</v>
      </c>
      <c r="G379" s="132">
        <f>+C379-(C$7+F379*C$8)</f>
        <v>-2.6213439952698536E-2</v>
      </c>
      <c r="L379" s="43">
        <f>G379</f>
        <v>-2.6213439952698536E-2</v>
      </c>
      <c r="O379" s="132">
        <f ca="1">+C$11+C$12*F379</f>
        <v>-2.0831027695226281E-2</v>
      </c>
      <c r="P379" s="199">
        <f>+D$11+D$12*F379+D$13*F379^2</f>
        <v>-2.5782524084589444E-2</v>
      </c>
      <c r="Q379" s="200">
        <f>+C379-15018.5</f>
        <v>39075.905400000047</v>
      </c>
      <c r="S379" s="132">
        <f>+(P379-G379)^2</f>
        <v>1.8568848538821238E-7</v>
      </c>
      <c r="T379" s="7">
        <v>1</v>
      </c>
      <c r="U379" s="43">
        <f>+T379*S379</f>
        <v>1.8568848538821238E-7</v>
      </c>
      <c r="V379" s="132">
        <f>+G379-P379</f>
        <v>-4.3091586810909202E-4</v>
      </c>
    </row>
    <row r="380" spans="1:22" ht="12.95" customHeight="1">
      <c r="A380" s="127" t="s">
        <v>1471</v>
      </c>
      <c r="B380" s="276" t="s">
        <v>292</v>
      </c>
      <c r="C380" s="232">
        <v>54094.575999999885</v>
      </c>
      <c r="D380" s="232">
        <v>2.9999999999999997E-4</v>
      </c>
      <c r="E380" s="41">
        <f>+(C380-C$7)/C$8</f>
        <v>40665.922988729544</v>
      </c>
      <c r="F380" s="132">
        <f>ROUND(2*E380,0)/2</f>
        <v>40666</v>
      </c>
      <c r="G380" s="132">
        <f>+C380-(C$7+F380*C$8)</f>
        <v>-2.6287680113455281E-2</v>
      </c>
      <c r="L380" s="43">
        <f>G380</f>
        <v>-2.6287680113455281E-2</v>
      </c>
      <c r="O380" s="132">
        <f ca="1">+C$11+C$12*F380</f>
        <v>-2.0831814162158832E-2</v>
      </c>
      <c r="P380" s="199">
        <f>+D$11+D$12*F380+D$13*F380^2</f>
        <v>-2.5782878628618326E-2</v>
      </c>
      <c r="Q380" s="200">
        <f>+C380-15018.5</f>
        <v>39076.075999999885</v>
      </c>
      <c r="S380" s="132">
        <f>+(P380-G380)^2</f>
        <v>2.5482453909359397E-7</v>
      </c>
      <c r="T380" s="7">
        <v>1</v>
      </c>
      <c r="U380" s="43">
        <f>+T380*S380</f>
        <v>2.5482453909359397E-7</v>
      </c>
      <c r="V380" s="132">
        <f>+G380-P380</f>
        <v>-5.0480148483695447E-4</v>
      </c>
    </row>
    <row r="381" spans="1:22" ht="12.95" customHeight="1">
      <c r="A381" s="219" t="s">
        <v>599</v>
      </c>
      <c r="B381" s="219" t="s">
        <v>292</v>
      </c>
      <c r="C381" s="242">
        <v>54095.6005</v>
      </c>
      <c r="D381" s="242" t="s">
        <v>485</v>
      </c>
      <c r="E381" s="41">
        <f>+(C381-C$7)/C$8</f>
        <v>40668.924320389538</v>
      </c>
      <c r="F381" s="132">
        <f>ROUND(2*E381,0)/2</f>
        <v>40669</v>
      </c>
      <c r="G381" s="132">
        <f>+C381-(C$7+F381*C$8)</f>
        <v>-2.5833119994786102E-2</v>
      </c>
      <c r="K381" s="43">
        <f>G381</f>
        <v>-2.5833119994786102E-2</v>
      </c>
      <c r="M381" s="132"/>
      <c r="O381" s="132">
        <f ca="1">+C$11+C$12*F381</f>
        <v>-2.0836532963754137E-2</v>
      </c>
      <c r="P381" s="199">
        <f>+D$11+D$12*F381+D$13*F381^2</f>
        <v>-2.5785005825072677E-2</v>
      </c>
      <c r="Q381" s="200">
        <f>+C381-15018.5</f>
        <v>39077.1005</v>
      </c>
      <c r="S381" s="132">
        <f>+(P381-G381)^2</f>
        <v>2.3149733272123356E-9</v>
      </c>
      <c r="T381" s="7">
        <v>1</v>
      </c>
      <c r="U381" s="43">
        <f>+T381*S381</f>
        <v>2.3149733272123356E-9</v>
      </c>
      <c r="V381" s="132">
        <f>+G381-P381</f>
        <v>-4.8114169713425747E-5</v>
      </c>
    </row>
    <row r="382" spans="1:22" ht="12.95" customHeight="1">
      <c r="A382" s="219" t="s">
        <v>967</v>
      </c>
      <c r="B382" s="219" t="s">
        <v>292</v>
      </c>
      <c r="C382" s="242">
        <v>54097.652000000002</v>
      </c>
      <c r="D382" s="242" t="s">
        <v>503</v>
      </c>
      <c r="E382" s="41">
        <f>+(C382-C$7)/C$8</f>
        <v>40674.934307602613</v>
      </c>
      <c r="F382" s="132">
        <f>ROUND(2*E382,0)/2</f>
        <v>40675</v>
      </c>
      <c r="G382" s="132">
        <f>+C382-(C$7+F382*C$8)</f>
        <v>-2.242399999522604E-2</v>
      </c>
      <c r="I382" s="43">
        <f>G382</f>
        <v>-2.242399999522604E-2</v>
      </c>
      <c r="L382" s="132"/>
      <c r="O382" s="132">
        <f ca="1">+C$11+C$12*F382</f>
        <v>-2.084597056694476E-2</v>
      </c>
      <c r="P382" s="199">
        <f>+D$11+D$12*F382+D$13*F382^2</f>
        <v>-2.5789259869712759E-2</v>
      </c>
      <c r="Q382" s="200">
        <f>+C382-15018.5</f>
        <v>39079.152000000002</v>
      </c>
      <c r="S382" s="132">
        <f>+(P382-G382)^2</f>
        <v>1.1324974022830362E-5</v>
      </c>
      <c r="T382" s="7">
        <v>0.1</v>
      </c>
      <c r="U382" s="43">
        <f>+T382*S382</f>
        <v>1.1324974022830361E-6</v>
      </c>
      <c r="V382" s="132">
        <f>+G382-P382</f>
        <v>3.3652598744867181E-3</v>
      </c>
    </row>
    <row r="383" spans="1:22" ht="12.95" customHeight="1">
      <c r="A383" s="96" t="s">
        <v>359</v>
      </c>
      <c r="B383" s="95" t="s">
        <v>292</v>
      </c>
      <c r="C383" s="96">
        <v>54108.2304</v>
      </c>
      <c r="D383" s="96">
        <v>1E-4</v>
      </c>
      <c r="E383" s="41">
        <f>+(C383-C$7)/C$8</f>
        <v>40705.924338669982</v>
      </c>
      <c r="F383" s="132">
        <f>ROUND(2*E383,0)/2</f>
        <v>40706</v>
      </c>
      <c r="G383" s="132">
        <f>+C383-(C$7+F383*C$8)</f>
        <v>-2.5826879995292984E-2</v>
      </c>
      <c r="K383" s="43">
        <f>G383</f>
        <v>-2.5826879995292984E-2</v>
      </c>
      <c r="O383" s="132">
        <f ca="1">+C$11+C$12*F383</f>
        <v>-2.0894731516762938E-2</v>
      </c>
      <c r="P383" s="199">
        <f>+D$11+D$12*F383+D$13*F383^2</f>
        <v>-2.5811231702869079E-2</v>
      </c>
      <c r="Q383" s="200">
        <f>+C383-15018.5</f>
        <v>39089.7304</v>
      </c>
      <c r="S383" s="132">
        <f>+(P383-G383)^2</f>
        <v>2.4486905578402968E-10</v>
      </c>
      <c r="T383" s="7">
        <v>1</v>
      </c>
      <c r="U383" s="43">
        <f>+T383*S383</f>
        <v>2.4486905578402968E-10</v>
      </c>
      <c r="V383" s="132">
        <f>+G383-P383</f>
        <v>-1.5648292423904586E-5</v>
      </c>
    </row>
    <row r="384" spans="1:22" ht="12.95" customHeight="1">
      <c r="A384" s="127" t="s">
        <v>1471</v>
      </c>
      <c r="B384" s="276" t="s">
        <v>292</v>
      </c>
      <c r="C384" s="232">
        <v>54114.37369999988</v>
      </c>
      <c r="D384" s="232">
        <v>2.9999999999999997E-4</v>
      </c>
      <c r="E384" s="41">
        <f>+(C384-C$7)/C$8</f>
        <v>40723.921489264823</v>
      </c>
      <c r="F384" s="132">
        <f>ROUND(2*E384,0)/2</f>
        <v>40724</v>
      </c>
      <c r="G384" s="132">
        <f>+C384-(C$7+F384*C$8)</f>
        <v>-2.6799520113854669E-2</v>
      </c>
      <c r="L384" s="43">
        <f>G384</f>
        <v>-2.6799520113854669E-2</v>
      </c>
      <c r="O384" s="132">
        <f ca="1">+C$11+C$12*F384</f>
        <v>-2.0923044326334794E-2</v>
      </c>
      <c r="P384" s="199">
        <f>+D$11+D$12*F384+D$13*F384^2</f>
        <v>-2.5823983853088046E-2</v>
      </c>
      <c r="Q384" s="200">
        <f>+C384-15018.5</f>
        <v>39095.87369999988</v>
      </c>
      <c r="S384" s="132">
        <f>+(P384-G384)^2</f>
        <v>9.5167099607052392E-7</v>
      </c>
      <c r="T384" s="7">
        <v>1</v>
      </c>
      <c r="U384" s="43">
        <f>+T384*S384</f>
        <v>9.5167099607052392E-7</v>
      </c>
      <c r="V384" s="132">
        <f>+G384-P384</f>
        <v>-9.7553626076662264E-4</v>
      </c>
    </row>
    <row r="385" spans="1:22" ht="12.95" customHeight="1">
      <c r="A385" s="127" t="s">
        <v>1471</v>
      </c>
      <c r="B385" s="276" t="s">
        <v>292</v>
      </c>
      <c r="C385" s="232">
        <v>54115.398599999957</v>
      </c>
      <c r="D385" s="232">
        <v>5.0000000000000001E-4</v>
      </c>
      <c r="E385" s="41">
        <f>+(C385-C$7)/C$8</f>
        <v>40726.923992747703</v>
      </c>
      <c r="F385" s="132">
        <f>ROUND(2*E385,0)/2</f>
        <v>40727</v>
      </c>
      <c r="G385" s="132">
        <f>+C385-(C$7+F385*C$8)</f>
        <v>-2.5944960041670129E-2</v>
      </c>
      <c r="L385" s="43">
        <f>G385</f>
        <v>-2.5944960041670129E-2</v>
      </c>
      <c r="O385" s="132">
        <f ca="1">+C$11+C$12*F385</f>
        <v>-2.0927763127930099E-2</v>
      </c>
      <c r="P385" s="199">
        <f>+D$11+D$12*F385+D$13*F385^2</f>
        <v>-2.5826108805144458E-2</v>
      </c>
      <c r="Q385" s="200">
        <f>+C385-15018.5</f>
        <v>39096.898599999957</v>
      </c>
      <c r="S385" s="132">
        <f>+(P385-G385)^2</f>
        <v>1.4125616423680816E-8</v>
      </c>
      <c r="T385" s="7">
        <v>1</v>
      </c>
      <c r="U385" s="43">
        <f>+T385*S385</f>
        <v>1.4125616423680816E-8</v>
      </c>
      <c r="V385" s="132">
        <f>+G385-P385</f>
        <v>-1.1885123652567026E-4</v>
      </c>
    </row>
    <row r="386" spans="1:22" ht="12.95" customHeight="1">
      <c r="A386" s="96" t="s">
        <v>350</v>
      </c>
      <c r="B386" s="95" t="s">
        <v>292</v>
      </c>
      <c r="C386" s="96">
        <v>54116.422200000001</v>
      </c>
      <c r="D386" s="96">
        <v>2.9999999999999997E-4</v>
      </c>
      <c r="E386" s="41">
        <f>+(C386-C$7)/C$8</f>
        <v>40729.922687805738</v>
      </c>
      <c r="F386" s="132">
        <f>ROUND(2*E386,0)/2</f>
        <v>40730</v>
      </c>
      <c r="G386" s="132">
        <f>+C386-(C$7+F386*C$8)</f>
        <v>-2.6390399994852487E-2</v>
      </c>
      <c r="K386" s="43">
        <f>G386</f>
        <v>-2.6390399994852487E-2</v>
      </c>
      <c r="O386" s="132">
        <f ca="1">+C$11+C$12*F386</f>
        <v>-2.0932481929525404E-2</v>
      </c>
      <c r="P386" s="199">
        <f>+D$11+D$12*F386+D$13*F386^2</f>
        <v>-2.5828233641111316E-2</v>
      </c>
      <c r="Q386" s="200">
        <f>+C386-15018.5</f>
        <v>39097.922200000001</v>
      </c>
      <c r="S386" s="132">
        <f>+(P386-G386)^2</f>
        <v>3.1603100927864357E-7</v>
      </c>
      <c r="T386" s="7">
        <v>1</v>
      </c>
      <c r="U386" s="43">
        <f>+T386*S386</f>
        <v>3.1603100927864357E-7</v>
      </c>
      <c r="V386" s="132">
        <f>+G386-P386</f>
        <v>-5.6216635374117113E-4</v>
      </c>
    </row>
    <row r="387" spans="1:22" ht="12.95" customHeight="1">
      <c r="A387" s="127" t="s">
        <v>1471</v>
      </c>
      <c r="B387" s="276" t="s">
        <v>292</v>
      </c>
      <c r="C387" s="232">
        <v>54118.470199999865</v>
      </c>
      <c r="D387" s="232">
        <v>4.0000000000000002E-4</v>
      </c>
      <c r="E387" s="41">
        <f>+(C387-C$7)/C$8</f>
        <v>40735.922421567157</v>
      </c>
      <c r="F387" s="132">
        <f>ROUND(2*E387,0)/2</f>
        <v>40736</v>
      </c>
      <c r="G387" s="132">
        <f>+C387-(C$7+F387*C$8)</f>
        <v>-2.6481280132429674E-2</v>
      </c>
      <c r="L387" s="43">
        <f>G387</f>
        <v>-2.6481280132429674E-2</v>
      </c>
      <c r="O387" s="132">
        <f ca="1">+C$11+C$12*F387</f>
        <v>-2.0941919532716027E-2</v>
      </c>
      <c r="P387" s="199">
        <f>+D$11+D$12*F387+D$13*F387^2</f>
        <v>-2.5832482964776374E-2</v>
      </c>
      <c r="Q387" s="200">
        <f>+C387-15018.5</f>
        <v>39099.970199999865</v>
      </c>
      <c r="S387" s="132">
        <f>+(P387-G387)^2</f>
        <v>4.2093776475494495E-7</v>
      </c>
      <c r="T387" s="7">
        <v>1</v>
      </c>
      <c r="U387" s="43">
        <f>+T387*S387</f>
        <v>4.2093776475494495E-7</v>
      </c>
      <c r="V387" s="132">
        <f>+G387-P387</f>
        <v>-6.4879716765330053E-4</v>
      </c>
    </row>
    <row r="388" spans="1:22" ht="12.95" customHeight="1">
      <c r="A388" s="127" t="s">
        <v>1471</v>
      </c>
      <c r="B388" s="276" t="s">
        <v>288</v>
      </c>
      <c r="C388" s="232">
        <v>54121.372500000056</v>
      </c>
      <c r="D388" s="232">
        <v>5.0000000000000001E-4</v>
      </c>
      <c r="E388" s="41">
        <f>+(C388-C$7)/C$8</f>
        <v>40744.424876302532</v>
      </c>
      <c r="F388" s="132">
        <f>ROUND(2*E388,0)/2</f>
        <v>40744.5</v>
      </c>
      <c r="G388" s="132">
        <f>+C388-(C$7+F388*C$8)</f>
        <v>-2.5643359942478128E-2</v>
      </c>
      <c r="L388" s="43">
        <f>G388</f>
        <v>-2.5643359942478128E-2</v>
      </c>
      <c r="O388" s="132">
        <f ca="1">+C$11+C$12*F388</f>
        <v>-2.0955289470569405E-2</v>
      </c>
      <c r="P388" s="199">
        <f>+D$11+D$12*F388+D$13*F388^2</f>
        <v>-2.5838502045077615E-2</v>
      </c>
      <c r="Q388" s="200">
        <f>+C388-15018.5</f>
        <v>39102.872500000056</v>
      </c>
      <c r="S388" s="132">
        <f>+(P388-G388)^2</f>
        <v>3.8080440206948627E-8</v>
      </c>
      <c r="T388" s="7">
        <v>1</v>
      </c>
      <c r="U388" s="43">
        <f>+T388*S388</f>
        <v>3.8080440206948627E-8</v>
      </c>
      <c r="V388" s="132">
        <f>+G388-P388</f>
        <v>1.9514210259948678E-4</v>
      </c>
    </row>
    <row r="389" spans="1:22" ht="12.95" customHeight="1">
      <c r="A389" s="219" t="s">
        <v>599</v>
      </c>
      <c r="B389" s="219" t="s">
        <v>292</v>
      </c>
      <c r="C389" s="242">
        <v>54135.537400000001</v>
      </c>
      <c r="D389" s="242" t="s">
        <v>485</v>
      </c>
      <c r="E389" s="41">
        <f>+(C389-C$7)/C$8</f>
        <v>40785.921765346677</v>
      </c>
      <c r="F389" s="132">
        <f>ROUND(2*E389,0)/2</f>
        <v>40786</v>
      </c>
      <c r="G389" s="132">
        <f>+C389-(C$7+F389*C$8)</f>
        <v>-2.6705279997258913E-2</v>
      </c>
      <c r="K389" s="43">
        <f>G389</f>
        <v>-2.6705279997258913E-2</v>
      </c>
      <c r="L389" s="132"/>
      <c r="O389" s="132">
        <f ca="1">+C$11+C$12*F389</f>
        <v>-2.1020566225971163E-2</v>
      </c>
      <c r="P389" s="199">
        <f>+D$11+D$12*F389+D$13*F389^2</f>
        <v>-2.5867875936944215E-2</v>
      </c>
      <c r="Q389" s="200">
        <f>+C389-15018.5</f>
        <v>39117.037400000001</v>
      </c>
      <c r="S389" s="132">
        <f>+(P389-G389)^2</f>
        <v>7.0124556023154169E-7</v>
      </c>
      <c r="T389" s="7">
        <v>1</v>
      </c>
      <c r="U389" s="43">
        <f>+T389*S389</f>
        <v>7.0124556023154169E-7</v>
      </c>
      <c r="V389" s="132">
        <f>+G389-P389</f>
        <v>-8.3740406031469761E-4</v>
      </c>
    </row>
    <row r="390" spans="1:22" ht="12.95" customHeight="1">
      <c r="A390" s="41" t="s">
        <v>477</v>
      </c>
      <c r="B390" s="94" t="s">
        <v>288</v>
      </c>
      <c r="C390" s="36">
        <v>54338.811699999998</v>
      </c>
      <c r="D390" s="36">
        <v>2.0000000000000001E-4</v>
      </c>
      <c r="E390" s="41">
        <f>+(C390-C$7)/C$8</f>
        <v>41381.425515648996</v>
      </c>
      <c r="F390" s="132">
        <f>ROUND(2*E390,0)/2</f>
        <v>41381.5</v>
      </c>
      <c r="G390" s="132">
        <f>+C390-(C$7+F390*C$8)</f>
        <v>-2.5425120002182666E-2</v>
      </c>
      <c r="K390" s="43">
        <f>G390</f>
        <v>-2.5425120002182666E-2</v>
      </c>
      <c r="N390" s="132"/>
      <c r="O390" s="132">
        <f ca="1">+C$11+C$12*F390</f>
        <v>-2.1957248342639915E-2</v>
      </c>
      <c r="P390" s="199">
        <f>+D$11+D$12*F390+D$13*F390^2</f>
        <v>-2.6286927109274914E-2</v>
      </c>
      <c r="Q390" s="200">
        <f>+C390-15018.5</f>
        <v>39320.311699999998</v>
      </c>
      <c r="R390" s="132"/>
      <c r="S390" s="132">
        <f>+(P390-G390)^2</f>
        <v>7.4271148983470837E-7</v>
      </c>
      <c r="T390" s="7">
        <v>1</v>
      </c>
      <c r="U390" s="43">
        <f>+T390*S390</f>
        <v>7.4271148983470837E-7</v>
      </c>
      <c r="V390" s="132">
        <f>+G390-P390</f>
        <v>8.6180710709224742E-4</v>
      </c>
    </row>
    <row r="391" spans="1:22" ht="12.95" customHeight="1">
      <c r="A391" s="209" t="s">
        <v>357</v>
      </c>
      <c r="B391" s="41"/>
      <c r="C391" s="36">
        <v>54355.878900000003</v>
      </c>
      <c r="D391" s="36">
        <v>2.0000000000000001E-4</v>
      </c>
      <c r="E391" s="41">
        <f>+(C391-C$7)/C$8</f>
        <v>41431.424859428131</v>
      </c>
      <c r="F391" s="132">
        <f>ROUND(2*E391,0)/2</f>
        <v>41431.5</v>
      </c>
      <c r="G391" s="132">
        <f>+C391-(C$7+F391*C$8)</f>
        <v>-2.5649119990703184E-2</v>
      </c>
      <c r="K391" s="43">
        <f>G391</f>
        <v>-2.5649119990703184E-2</v>
      </c>
      <c r="L391" s="132"/>
      <c r="O391" s="132">
        <f ca="1">+C$11+C$12*F391</f>
        <v>-2.2035895035895051E-2</v>
      </c>
      <c r="P391" s="199">
        <f>+D$11+D$12*F391+D$13*F391^2</f>
        <v>-2.6321903771419533E-2</v>
      </c>
      <c r="Q391" s="200">
        <f>+C391-15018.5</f>
        <v>39337.378900000003</v>
      </c>
      <c r="S391" s="132">
        <f>+(P391-G391)^2</f>
        <v>4.5263801559498427E-7</v>
      </c>
      <c r="T391" s="7">
        <v>1</v>
      </c>
      <c r="U391" s="43">
        <f>+T391*S391</f>
        <v>4.5263801559498427E-7</v>
      </c>
      <c r="V391" s="132">
        <f>+G391-P391</f>
        <v>6.7278378071634892E-4</v>
      </c>
    </row>
    <row r="392" spans="1:22" ht="12.95" customHeight="1">
      <c r="A392" s="36" t="s">
        <v>476</v>
      </c>
      <c r="B392" s="94" t="s">
        <v>292</v>
      </c>
      <c r="C392" s="36">
        <v>54389.500699999997</v>
      </c>
      <c r="D392" s="36">
        <v>2.0000000000000001E-4</v>
      </c>
      <c r="E392" s="41">
        <f>+(C392-C$7)/C$8</f>
        <v>41529.921855811393</v>
      </c>
      <c r="F392" s="132">
        <f>ROUND(2*E392,0)/2</f>
        <v>41530</v>
      </c>
      <c r="G392" s="132">
        <f>+C392-(C$7+F392*C$8)</f>
        <v>-2.667440000368515E-2</v>
      </c>
      <c r="K392" s="43">
        <f>G392</f>
        <v>-2.667440000368515E-2</v>
      </c>
      <c r="O392" s="132">
        <f ca="1">+C$11+C$12*F392</f>
        <v>-2.2190829021607683E-2</v>
      </c>
      <c r="P392" s="199">
        <f>+D$11+D$12*F392+D$13*F392^2</f>
        <v>-2.639071345857431E-2</v>
      </c>
      <c r="Q392" s="200">
        <f>+C392-15018.5</f>
        <v>39371.000699999997</v>
      </c>
      <c r="S392" s="132">
        <f>+(P392-G392)^2</f>
        <v>8.0478055876924742E-8</v>
      </c>
      <c r="T392" s="7">
        <v>1</v>
      </c>
      <c r="U392" s="43">
        <f>+T392*S392</f>
        <v>8.0478055876924742E-8</v>
      </c>
      <c r="V392" s="132">
        <f>+G392-P392</f>
        <v>-2.8368654511084015E-4</v>
      </c>
    </row>
    <row r="393" spans="1:22" ht="12.95" customHeight="1">
      <c r="A393" s="36" t="s">
        <v>476</v>
      </c>
      <c r="B393" s="94" t="s">
        <v>292</v>
      </c>
      <c r="C393" s="36">
        <v>54389.500699999997</v>
      </c>
      <c r="D393" s="36">
        <v>2.9999999999999997E-4</v>
      </c>
      <c r="E393" s="41">
        <f>+(C393-C$7)/C$8</f>
        <v>41529.921855811393</v>
      </c>
      <c r="F393" s="132">
        <f>ROUND(2*E393,0)/2</f>
        <v>41530</v>
      </c>
      <c r="G393" s="132">
        <f>+C393-(C$7+F393*C$8)</f>
        <v>-2.667440000368515E-2</v>
      </c>
      <c r="K393" s="43">
        <f>G393</f>
        <v>-2.667440000368515E-2</v>
      </c>
      <c r="O393" s="132">
        <f ca="1">+C$11+C$12*F393</f>
        <v>-2.2190829021607683E-2</v>
      </c>
      <c r="P393" s="199">
        <f>+D$11+D$12*F393+D$13*F393^2</f>
        <v>-2.639071345857431E-2</v>
      </c>
      <c r="Q393" s="200">
        <f>+C393-15018.5</f>
        <v>39371.000699999997</v>
      </c>
      <c r="S393" s="132">
        <f>+(P393-G393)^2</f>
        <v>8.0478055876924742E-8</v>
      </c>
      <c r="T393" s="7">
        <v>1</v>
      </c>
      <c r="U393" s="43">
        <f>+T393*S393</f>
        <v>8.0478055876924742E-8</v>
      </c>
      <c r="V393" s="132">
        <f>+G393-P393</f>
        <v>-2.8368654511084015E-4</v>
      </c>
    </row>
    <row r="394" spans="1:22" ht="12.95" customHeight="1">
      <c r="A394" s="36" t="s">
        <v>476</v>
      </c>
      <c r="B394" s="94" t="s">
        <v>292</v>
      </c>
      <c r="C394" s="36">
        <v>54389.500899999999</v>
      </c>
      <c r="D394" s="36">
        <v>2.0000000000000001E-4</v>
      </c>
      <c r="E394" s="41">
        <f>+(C394-C$7)/C$8</f>
        <v>41529.922441722905</v>
      </c>
      <c r="F394" s="132">
        <f>ROUND(2*E394,0)/2</f>
        <v>41530</v>
      </c>
      <c r="G394" s="132">
        <f>+C394-(C$7+F394*C$8)</f>
        <v>-2.6474400001461618E-2</v>
      </c>
      <c r="K394" s="43">
        <f>G394</f>
        <v>-2.6474400001461618E-2</v>
      </c>
      <c r="O394" s="132">
        <f ca="1">+C$11+C$12*F394</f>
        <v>-2.2190829021607683E-2</v>
      </c>
      <c r="P394" s="199">
        <f>+D$11+D$12*F394+D$13*F394^2</f>
        <v>-2.639071345857431E-2</v>
      </c>
      <c r="Q394" s="200">
        <f>+C394-15018.5</f>
        <v>39371.000899999999</v>
      </c>
      <c r="S394" s="132">
        <f>+(P394-G394)^2</f>
        <v>7.0034374604291589E-9</v>
      </c>
      <c r="T394" s="7">
        <v>1</v>
      </c>
      <c r="U394" s="43">
        <f>+T394*S394</f>
        <v>7.0034374604291589E-9</v>
      </c>
      <c r="V394" s="132">
        <f>+G394-P394</f>
        <v>-8.3686542887307508E-5</v>
      </c>
    </row>
    <row r="395" spans="1:22" ht="12.95" customHeight="1">
      <c r="A395" s="41" t="s">
        <v>477</v>
      </c>
      <c r="B395" s="94" t="s">
        <v>288</v>
      </c>
      <c r="C395" s="36">
        <v>54421.758800000003</v>
      </c>
      <c r="D395" s="36">
        <v>1E-4</v>
      </c>
      <c r="E395" s="41">
        <f>+(C395-C$7)/C$8</f>
        <v>41624.42381463074</v>
      </c>
      <c r="F395" s="132">
        <f>ROUND(2*E395,0)/2</f>
        <v>41624.5</v>
      </c>
      <c r="G395" s="132">
        <f>+C395-(C$7+F395*C$8)</f>
        <v>-2.6005759995314293E-2</v>
      </c>
      <c r="K395" s="43">
        <f>G395</f>
        <v>-2.6005759995314293E-2</v>
      </c>
      <c r="N395" s="132"/>
      <c r="O395" s="132">
        <f ca="1">+C$11+C$12*F395</f>
        <v>-2.2339471271859909E-2</v>
      </c>
      <c r="P395" s="199">
        <f>+D$11+D$12*F395+D$13*F395^2</f>
        <v>-2.6456611215976644E-2</v>
      </c>
      <c r="Q395" s="200">
        <f>+C395-15018.5</f>
        <v>39403.258800000003</v>
      </c>
      <c r="R395" s="132"/>
      <c r="S395" s="132">
        <f>+(P395-G395)^2</f>
        <v>2.0326682317273247E-7</v>
      </c>
      <c r="T395" s="7">
        <v>1</v>
      </c>
      <c r="U395" s="43">
        <f>+T395*S395</f>
        <v>2.0326682317273247E-7</v>
      </c>
      <c r="V395" s="132">
        <f>+G395-P395</f>
        <v>4.5085122066235161E-4</v>
      </c>
    </row>
    <row r="396" spans="1:22" ht="12.95" customHeight="1">
      <c r="A396" s="41" t="s">
        <v>477</v>
      </c>
      <c r="B396" s="94" t="s">
        <v>292</v>
      </c>
      <c r="C396" s="36">
        <v>54462.550199999998</v>
      </c>
      <c r="D396" s="36">
        <v>1E-4</v>
      </c>
      <c r="E396" s="41">
        <f>+(C396-C$7)/C$8</f>
        <v>41743.924566472364</v>
      </c>
      <c r="F396" s="132">
        <f>ROUND(2*E396,0)/2</f>
        <v>41744</v>
      </c>
      <c r="G396" s="132">
        <f>+C396-(C$7+F396*C$8)</f>
        <v>-2.5749120002728887E-2</v>
      </c>
      <c r="K396" s="43">
        <f>G396</f>
        <v>-2.5749120002728887E-2</v>
      </c>
      <c r="N396" s="132"/>
      <c r="O396" s="132">
        <f ca="1">+C$11+C$12*F396</f>
        <v>-2.2527436868739703E-2</v>
      </c>
      <c r="P396" s="199">
        <f>+D$11+D$12*F396+D$13*F396^2</f>
        <v>-2.6539777311530351E-2</v>
      </c>
      <c r="Q396" s="200">
        <f>+C396-15018.5</f>
        <v>39444.050199999998</v>
      </c>
      <c r="R396" s="132"/>
      <c r="S396" s="132">
        <f>+(P396-G396)^2</f>
        <v>6.2513897996117318E-7</v>
      </c>
      <c r="T396" s="7">
        <v>1</v>
      </c>
      <c r="U396" s="43">
        <f>+T396*S396</f>
        <v>6.2513897996117318E-7</v>
      </c>
      <c r="V396" s="132">
        <f>+G396-P396</f>
        <v>7.9065730880146373E-4</v>
      </c>
    </row>
    <row r="397" spans="1:22" ht="12.95" customHeight="1">
      <c r="A397" s="36" t="s">
        <v>476</v>
      </c>
      <c r="B397" s="94" t="s">
        <v>292</v>
      </c>
      <c r="C397" s="36">
        <v>54506.242769999997</v>
      </c>
      <c r="D397" s="36">
        <v>5.0000000000000001E-4</v>
      </c>
      <c r="E397" s="41">
        <f>+(C397-C$7)/C$8</f>
        <v>41871.924462648843</v>
      </c>
      <c r="F397" s="132">
        <f>ROUND(2*E397,0)/2</f>
        <v>41872</v>
      </c>
      <c r="G397" s="132">
        <f>+C397-(C$7+F397*C$8)</f>
        <v>-2.5784559999010526E-2</v>
      </c>
      <c r="K397" s="43">
        <f>G397</f>
        <v>-2.5784559999010526E-2</v>
      </c>
      <c r="O397" s="132">
        <f ca="1">+C$11+C$12*F397</f>
        <v>-2.2728772403472861E-2</v>
      </c>
      <c r="P397" s="199">
        <f>+D$11+D$12*F397+D$13*F397^2</f>
        <v>-2.6628654669495457E-2</v>
      </c>
      <c r="Q397" s="200">
        <f>+C397-15018.5</f>
        <v>39487.742769999997</v>
      </c>
      <c r="S397" s="132">
        <f>+(P397-G397)^2</f>
        <v>7.1249581274106522E-7</v>
      </c>
      <c r="T397" s="7">
        <v>1</v>
      </c>
      <c r="U397" s="43">
        <f>+T397*S397</f>
        <v>7.1249581274106522E-7</v>
      </c>
      <c r="V397" s="132">
        <f>+G397-P397</f>
        <v>8.4409467048493156E-4</v>
      </c>
    </row>
    <row r="398" spans="1:22" ht="12.95" customHeight="1">
      <c r="A398" s="174" t="s">
        <v>1418</v>
      </c>
      <c r="B398" s="174" t="s">
        <v>1230</v>
      </c>
      <c r="C398" s="162">
        <v>54506.2428</v>
      </c>
      <c r="D398" s="162" t="s">
        <v>292</v>
      </c>
      <c r="E398" s="41">
        <f>+(C398-C$7)/C$8</f>
        <v>41871.924550535579</v>
      </c>
      <c r="F398" s="132">
        <f>ROUND(2*E398,0)/2</f>
        <v>41872</v>
      </c>
      <c r="G398" s="132">
        <f>+C398-(C$7+F398*C$8)</f>
        <v>-2.5754559996130411E-2</v>
      </c>
      <c r="K398" s="43">
        <f>G398</f>
        <v>-2.5754559996130411E-2</v>
      </c>
      <c r="L398" s="132"/>
      <c r="O398" s="132">
        <f ca="1">+C$11+C$12*F398</f>
        <v>-2.2728772403472861E-2</v>
      </c>
      <c r="P398" s="199">
        <f>+D$11+D$12*F398+D$13*F398^2</f>
        <v>-2.6628654669495457E-2</v>
      </c>
      <c r="Q398" s="200">
        <f>+C398-15018.5</f>
        <v>39487.7428</v>
      </c>
      <c r="S398" s="132">
        <f>+(P398-G398)^2</f>
        <v>7.6404149800514751E-7</v>
      </c>
      <c r="T398" s="7">
        <v>1</v>
      </c>
      <c r="U398" s="43">
        <f>+T398*S398</f>
        <v>7.6404149800514751E-7</v>
      </c>
      <c r="V398" s="132">
        <f>+G398-P398</f>
        <v>8.7409467336504662E-4</v>
      </c>
    </row>
    <row r="399" spans="1:22" ht="12.95" customHeight="1">
      <c r="A399" s="36" t="s">
        <v>476</v>
      </c>
      <c r="B399" s="94" t="s">
        <v>292</v>
      </c>
      <c r="C399" s="36">
        <v>54506.243470000001</v>
      </c>
      <c r="D399" s="36">
        <v>5.0000000000000001E-4</v>
      </c>
      <c r="E399" s="41">
        <f>+(C399-C$7)/C$8</f>
        <v>41871.926513339109</v>
      </c>
      <c r="F399" s="132">
        <f>ROUND(2*E399,0)/2</f>
        <v>41872</v>
      </c>
      <c r="G399" s="132">
        <f>+C399-(C$7+F399*C$8)</f>
        <v>-2.508455999486614E-2</v>
      </c>
      <c r="K399" s="43">
        <f>G399</f>
        <v>-2.508455999486614E-2</v>
      </c>
      <c r="O399" s="132">
        <f ca="1">+C$11+C$12*F399</f>
        <v>-2.2728772403472861E-2</v>
      </c>
      <c r="P399" s="199">
        <f>+D$11+D$12*F399+D$13*F399^2</f>
        <v>-2.6628654669495457E-2</v>
      </c>
      <c r="Q399" s="200">
        <f>+C399-15018.5</f>
        <v>39487.743470000001</v>
      </c>
      <c r="S399" s="132">
        <f>+(P399-G399)^2</f>
        <v>2.3842283642186162E-6</v>
      </c>
      <c r="T399" s="7">
        <v>1</v>
      </c>
      <c r="U399" s="43">
        <f>+T399*S399</f>
        <v>2.3842283642186162E-6</v>
      </c>
      <c r="V399" s="132">
        <f>+G399-P399</f>
        <v>1.544094674629317E-3</v>
      </c>
    </row>
    <row r="400" spans="1:22" ht="12.95" customHeight="1">
      <c r="A400" s="174" t="s">
        <v>1418</v>
      </c>
      <c r="B400" s="174" t="s">
        <v>1230</v>
      </c>
      <c r="C400" s="162">
        <v>54506.243499999997</v>
      </c>
      <c r="D400" s="162" t="s">
        <v>420</v>
      </c>
      <c r="E400" s="41">
        <f>+(C400-C$7)/C$8</f>
        <v>41871.926601225816</v>
      </c>
      <c r="F400" s="132">
        <f>ROUND(2*E400,0)/2</f>
        <v>41872</v>
      </c>
      <c r="G400" s="132">
        <f>+C400-(C$7+F400*C$8)</f>
        <v>-2.5054559999261983E-2</v>
      </c>
      <c r="K400" s="43">
        <f>G400</f>
        <v>-2.5054559999261983E-2</v>
      </c>
      <c r="M400" s="132"/>
      <c r="O400" s="132">
        <f ca="1">+C$11+C$12*F400</f>
        <v>-2.2728772403472861E-2</v>
      </c>
      <c r="P400" s="199">
        <f>+D$11+D$12*F400+D$13*F400^2</f>
        <v>-2.6628654669495457E-2</v>
      </c>
      <c r="Q400" s="200">
        <f>+C400-15018.5</f>
        <v>39487.743499999997</v>
      </c>
      <c r="S400" s="132">
        <f>+(P400-G400)^2</f>
        <v>2.4777740308574305E-6</v>
      </c>
      <c r="T400" s="7">
        <v>1</v>
      </c>
      <c r="U400" s="43">
        <f>+T400*S400</f>
        <v>2.4777740308574305E-6</v>
      </c>
      <c r="V400" s="132">
        <f>+G400-P400</f>
        <v>1.5740946702334745E-3</v>
      </c>
    </row>
    <row r="401" spans="1:22" ht="12.95" customHeight="1">
      <c r="A401" s="96" t="s">
        <v>360</v>
      </c>
      <c r="B401" s="95" t="s">
        <v>292</v>
      </c>
      <c r="C401" s="96">
        <v>54508.290300000001</v>
      </c>
      <c r="D401" s="96">
        <v>4.0000000000000002E-4</v>
      </c>
      <c r="E401" s="41">
        <f>+(C401-C$7)/C$8</f>
        <v>41877.922819518644</v>
      </c>
      <c r="F401" s="132">
        <f>ROUND(2*E401,0)/2</f>
        <v>41878</v>
      </c>
      <c r="G401" s="132">
        <f>+C401-(C$7+F401*C$8)</f>
        <v>-2.6345439997385256E-2</v>
      </c>
      <c r="K401" s="43">
        <f>G401</f>
        <v>-2.6345439997385256E-2</v>
      </c>
      <c r="O401" s="132">
        <f ca="1">+C$11+C$12*F401</f>
        <v>-2.2738210006663484E-2</v>
      </c>
      <c r="P401" s="199">
        <f>+D$11+D$12*F401+D$13*F401^2</f>
        <v>-2.6632815610316857E-2</v>
      </c>
      <c r="Q401" s="200">
        <f>+C401-15018.5</f>
        <v>39489.790300000001</v>
      </c>
      <c r="R401" s="178"/>
      <c r="S401" s="132">
        <f>+(P401-G401)^2</f>
        <v>8.2584742907813211E-8</v>
      </c>
      <c r="T401" s="7">
        <v>1</v>
      </c>
      <c r="U401" s="43">
        <f>+T401*S401</f>
        <v>8.2584742907813211E-8</v>
      </c>
      <c r="V401" s="132">
        <f>+G401-P401</f>
        <v>2.8737561293160074E-4</v>
      </c>
    </row>
    <row r="402" spans="1:22" ht="12.95" customHeight="1">
      <c r="A402" s="36" t="s">
        <v>476</v>
      </c>
      <c r="B402" s="94" t="s">
        <v>292</v>
      </c>
      <c r="C402" s="36">
        <v>54509.314570000002</v>
      </c>
      <c r="D402" s="36">
        <v>1E-4</v>
      </c>
      <c r="E402" s="41">
        <f>+(C402-C$7)/C$8</f>
        <v>41880.923477380078</v>
      </c>
      <c r="F402" s="132">
        <f>ROUND(2*E402,0)/2</f>
        <v>41881</v>
      </c>
      <c r="G402" s="132">
        <f>+C402-(C$7+F402*C$8)</f>
        <v>-2.612087999295909E-2</v>
      </c>
      <c r="K402" s="43">
        <f>G402</f>
        <v>-2.612087999295909E-2</v>
      </c>
      <c r="O402" s="132">
        <f ca="1">+C$11+C$12*F402</f>
        <v>-2.2742928808258789E-2</v>
      </c>
      <c r="P402" s="199">
        <f>+D$11+D$12*F402+D$13*F402^2</f>
        <v>-2.6634895906593237E-2</v>
      </c>
      <c r="Q402" s="200">
        <f>+C402-15018.5</f>
        <v>39490.814570000002</v>
      </c>
      <c r="S402" s="132">
        <f>+(P402-G402)^2</f>
        <v>2.6421235946914697E-7</v>
      </c>
      <c r="T402" s="7">
        <v>1</v>
      </c>
      <c r="U402" s="43">
        <f>+T402*S402</f>
        <v>2.6421235946914697E-7</v>
      </c>
      <c r="V402" s="132">
        <f>+G402-P402</f>
        <v>5.1401591363414711E-4</v>
      </c>
    </row>
    <row r="403" spans="1:22" ht="12.95" customHeight="1">
      <c r="A403" s="174" t="s">
        <v>1418</v>
      </c>
      <c r="B403" s="174" t="s">
        <v>1230</v>
      </c>
      <c r="C403" s="162">
        <v>54509.314599999998</v>
      </c>
      <c r="D403" s="162" t="s">
        <v>445</v>
      </c>
      <c r="E403" s="41">
        <f>+(C403-C$7)/C$8</f>
        <v>41880.923565266792</v>
      </c>
      <c r="F403" s="132">
        <f>ROUND(2*E403,0)/2</f>
        <v>41881</v>
      </c>
      <c r="G403" s="132">
        <f>+C403-(C$7+F403*C$8)</f>
        <v>-2.6090879997354932E-2</v>
      </c>
      <c r="K403" s="43">
        <f>G403</f>
        <v>-2.6090879997354932E-2</v>
      </c>
      <c r="L403" s="132"/>
      <c r="O403" s="132">
        <f ca="1">+C$11+C$12*F403</f>
        <v>-2.2742928808258789E-2</v>
      </c>
      <c r="P403" s="199">
        <f>+D$11+D$12*F403+D$13*F403^2</f>
        <v>-2.6634895906593237E-2</v>
      </c>
      <c r="Q403" s="200">
        <f>+C403-15018.5</f>
        <v>39490.814599999998</v>
      </c>
      <c r="S403" s="132">
        <f>+(P403-G403)^2</f>
        <v>2.959533095043792E-7</v>
      </c>
      <c r="T403" s="7">
        <v>1</v>
      </c>
      <c r="U403" s="43">
        <f>+T403*S403</f>
        <v>2.959533095043792E-7</v>
      </c>
      <c r="V403" s="132">
        <f>+G403-P403</f>
        <v>5.4401590923830456E-4</v>
      </c>
    </row>
    <row r="404" spans="1:22" ht="12.95" customHeight="1">
      <c r="A404" s="36" t="s">
        <v>476</v>
      </c>
      <c r="B404" s="94" t="s">
        <v>292</v>
      </c>
      <c r="C404" s="36">
        <v>54509.31467</v>
      </c>
      <c r="D404" s="36">
        <v>1E-4</v>
      </c>
      <c r="E404" s="41">
        <f>+(C404-C$7)/C$8</f>
        <v>41880.923770335823</v>
      </c>
      <c r="F404" s="132">
        <f>ROUND(2*E404,0)/2</f>
        <v>41881</v>
      </c>
      <c r="G404" s="132">
        <f>+C404-(C$7+F404*C$8)</f>
        <v>-2.6020879995485302E-2</v>
      </c>
      <c r="K404" s="43">
        <f>G404</f>
        <v>-2.6020879995485302E-2</v>
      </c>
      <c r="O404" s="132">
        <f ca="1">+C$11+C$12*F404</f>
        <v>-2.2742928808258789E-2</v>
      </c>
      <c r="P404" s="199">
        <f>+D$11+D$12*F404+D$13*F404^2</f>
        <v>-2.6634895906593237E-2</v>
      </c>
      <c r="Q404" s="200">
        <f>+C404-15018.5</f>
        <v>39490.81467</v>
      </c>
      <c r="S404" s="132">
        <f>+(P404-G404)^2</f>
        <v>3.7701553909370708E-7</v>
      </c>
      <c r="T404" s="7">
        <v>1</v>
      </c>
      <c r="U404" s="43">
        <f>+T404*S404</f>
        <v>3.7701553909370708E-7</v>
      </c>
      <c r="V404" s="132">
        <f>+G404-P404</f>
        <v>6.1401591110793463E-4</v>
      </c>
    </row>
    <row r="405" spans="1:22" ht="12.95" customHeight="1">
      <c r="A405" s="36" t="s">
        <v>476</v>
      </c>
      <c r="B405" s="94" t="s">
        <v>292</v>
      </c>
      <c r="C405" s="36">
        <v>54509.31467</v>
      </c>
      <c r="D405" s="36">
        <v>2.0000000000000001E-4</v>
      </c>
      <c r="E405" s="41">
        <f>+(C405-C$7)/C$8</f>
        <v>41880.923770335823</v>
      </c>
      <c r="F405" s="132">
        <f>ROUND(2*E405,0)/2</f>
        <v>41881</v>
      </c>
      <c r="G405" s="132">
        <f>+C405-(C$7+F405*C$8)</f>
        <v>-2.6020879995485302E-2</v>
      </c>
      <c r="K405" s="43">
        <f>G405</f>
        <v>-2.6020879995485302E-2</v>
      </c>
      <c r="O405" s="132">
        <f ca="1">+C$11+C$12*F405</f>
        <v>-2.2742928808258789E-2</v>
      </c>
      <c r="P405" s="199">
        <f>+D$11+D$12*F405+D$13*F405^2</f>
        <v>-2.6634895906593237E-2</v>
      </c>
      <c r="Q405" s="200">
        <f>+C405-15018.5</f>
        <v>39490.81467</v>
      </c>
      <c r="S405" s="132">
        <f>+(P405-G405)^2</f>
        <v>3.7701553909370708E-7</v>
      </c>
      <c r="T405" s="7">
        <v>1</v>
      </c>
      <c r="U405" s="43">
        <f>+T405*S405</f>
        <v>3.7701553909370708E-7</v>
      </c>
      <c r="V405" s="132">
        <f>+G405-P405</f>
        <v>6.1401591110793463E-4</v>
      </c>
    </row>
    <row r="406" spans="1:22" ht="12.95" customHeight="1">
      <c r="A406" s="174" t="s">
        <v>1418</v>
      </c>
      <c r="B406" s="174" t="s">
        <v>1230</v>
      </c>
      <c r="C406" s="162">
        <v>54509.314700000003</v>
      </c>
      <c r="D406" s="162" t="s">
        <v>292</v>
      </c>
      <c r="E406" s="41">
        <f>+(C406-C$7)/C$8</f>
        <v>41880.923858222559</v>
      </c>
      <c r="F406" s="132">
        <f>ROUND(2*E406,0)/2</f>
        <v>41881</v>
      </c>
      <c r="G406" s="132">
        <f>+C406-(C$7+F406*C$8)</f>
        <v>-2.5990879992605187E-2</v>
      </c>
      <c r="K406" s="43">
        <f>G406</f>
        <v>-2.5990879992605187E-2</v>
      </c>
      <c r="M406" s="132"/>
      <c r="O406" s="132">
        <f ca="1">+C$11+C$12*F406</f>
        <v>-2.2742928808258789E-2</v>
      </c>
      <c r="P406" s="199">
        <f>+D$11+D$12*F406+D$13*F406^2</f>
        <v>-2.6634895906593237E-2</v>
      </c>
      <c r="Q406" s="200">
        <f>+C406-15018.5</f>
        <v>39490.814700000003</v>
      </c>
      <c r="S406" s="132">
        <f>+(P406-G406)^2</f>
        <v>4.1475649746986303E-7</v>
      </c>
      <c r="T406" s="7">
        <v>1</v>
      </c>
      <c r="U406" s="43">
        <f>+T406*S406</f>
        <v>4.1475649746986303E-7</v>
      </c>
      <c r="V406" s="132">
        <f>+G406-P406</f>
        <v>6.4401591398804969E-4</v>
      </c>
    </row>
    <row r="407" spans="1:22" ht="12.95" customHeight="1">
      <c r="A407" s="174" t="s">
        <v>1418</v>
      </c>
      <c r="B407" s="174" t="s">
        <v>1230</v>
      </c>
      <c r="C407" s="162">
        <v>54509.314700000003</v>
      </c>
      <c r="D407" s="162" t="s">
        <v>420</v>
      </c>
      <c r="E407" s="41">
        <f>+(C407-C$7)/C$8</f>
        <v>41880.923858222559</v>
      </c>
      <c r="F407" s="132">
        <f>ROUND(2*E407,0)/2</f>
        <v>41881</v>
      </c>
      <c r="G407" s="132">
        <f>+C407-(C$7+F407*C$8)</f>
        <v>-2.5990879992605187E-2</v>
      </c>
      <c r="K407" s="43">
        <f>G407</f>
        <v>-2.5990879992605187E-2</v>
      </c>
      <c r="L407" s="132"/>
      <c r="O407" s="132">
        <f ca="1">+C$11+C$12*F407</f>
        <v>-2.2742928808258789E-2</v>
      </c>
      <c r="P407" s="199">
        <f>+D$11+D$12*F407+D$13*F407^2</f>
        <v>-2.6634895906593237E-2</v>
      </c>
      <c r="Q407" s="200">
        <f>+C407-15018.5</f>
        <v>39490.814700000003</v>
      </c>
      <c r="S407" s="132">
        <f>+(P407-G407)^2</f>
        <v>4.1475649746986303E-7</v>
      </c>
      <c r="T407" s="7">
        <v>1</v>
      </c>
      <c r="U407" s="43">
        <f>+T407*S407</f>
        <v>4.1475649746986303E-7</v>
      </c>
      <c r="V407" s="132">
        <f>+G407-P407</f>
        <v>6.4401591398804969E-4</v>
      </c>
    </row>
    <row r="408" spans="1:22" ht="12.95" customHeight="1">
      <c r="A408" s="41" t="s">
        <v>478</v>
      </c>
      <c r="B408" s="94" t="s">
        <v>288</v>
      </c>
      <c r="C408" s="36">
        <v>54708.833500000001</v>
      </c>
      <c r="D408" s="36">
        <v>2.0000000000000001E-4</v>
      </c>
      <c r="E408" s="41">
        <f>+(C408-C$7)/C$8</f>
        <v>42465.425655330306</v>
      </c>
      <c r="F408" s="132">
        <f>ROUND(2*E408,0)/2</f>
        <v>42465.5</v>
      </c>
      <c r="G408" s="132">
        <f>+C408-(C$7+F408*C$8)</f>
        <v>-2.5377439997100737E-2</v>
      </c>
      <c r="K408" s="43">
        <f>G408</f>
        <v>-2.5377439997100737E-2</v>
      </c>
      <c r="N408" s="132"/>
      <c r="O408" s="132">
        <f ca="1">+C$11+C$12*F408</f>
        <v>-2.3662308652411396E-2</v>
      </c>
      <c r="P408" s="199">
        <f>+D$11+D$12*F408+D$13*F408^2</f>
        <v>-2.7037992274122818E-2</v>
      </c>
      <c r="Q408" s="200">
        <f>+C408-15018.5</f>
        <v>39690.333500000001</v>
      </c>
      <c r="R408" s="132"/>
      <c r="S408" s="132">
        <f>+(P408-G408)^2</f>
        <v>2.7574338647232197E-6</v>
      </c>
      <c r="T408" s="7">
        <v>1</v>
      </c>
      <c r="U408" s="43">
        <f>+T408*S408</f>
        <v>2.7574338647232197E-6</v>
      </c>
      <c r="V408" s="132">
        <f>+G408-P408</f>
        <v>1.6605522770220815E-3</v>
      </c>
    </row>
    <row r="409" spans="1:22" ht="12.95" customHeight="1">
      <c r="A409" s="41" t="s">
        <v>479</v>
      </c>
      <c r="B409" s="94" t="s">
        <v>292</v>
      </c>
      <c r="C409" s="36">
        <v>54781.710899999998</v>
      </c>
      <c r="D409" s="36">
        <v>1E-4</v>
      </c>
      <c r="E409" s="41">
        <f>+(C409-C$7)/C$8</f>
        <v>42678.924189145357</v>
      </c>
      <c r="F409" s="132">
        <f>ROUND(2*E409,0)/2</f>
        <v>42679</v>
      </c>
      <c r="G409" s="132">
        <f>+C409-(C$7+F409*C$8)</f>
        <v>-2.5877920001221355E-2</v>
      </c>
      <c r="K409" s="43">
        <f>G409</f>
        <v>-2.5877920001221355E-2</v>
      </c>
      <c r="N409" s="132"/>
      <c r="O409" s="132">
        <f ca="1">+C$11+C$12*F409</f>
        <v>-2.3998130032610851E-2</v>
      </c>
      <c r="P409" s="199">
        <f>+D$11+D$12*F409+D$13*F409^2</f>
        <v>-2.718413226011886E-2</v>
      </c>
      <c r="Q409" s="200">
        <f>+C409-15018.5</f>
        <v>39763.210899999998</v>
      </c>
      <c r="R409" s="132"/>
      <c r="S409" s="132">
        <f>+(P409-G409)^2</f>
        <v>1.706190465294123E-6</v>
      </c>
      <c r="T409" s="7">
        <v>1</v>
      </c>
      <c r="U409" s="43">
        <f>+T409*S409</f>
        <v>1.706190465294123E-6</v>
      </c>
      <c r="V409" s="132">
        <f>+G409-P409</f>
        <v>1.3062122588975052E-3</v>
      </c>
    </row>
    <row r="410" spans="1:22" ht="12.95" customHeight="1">
      <c r="A410" s="41" t="s">
        <v>479</v>
      </c>
      <c r="B410" s="94" t="s">
        <v>292</v>
      </c>
      <c r="C410" s="36">
        <v>54797.753799999999</v>
      </c>
      <c r="D410" s="36">
        <v>1E-4</v>
      </c>
      <c r="E410" s="41">
        <f>+(C410-C$7)/C$8</f>
        <v>42725.922787176321</v>
      </c>
      <c r="F410" s="132">
        <f>ROUND(2*E410,0)/2</f>
        <v>42726</v>
      </c>
      <c r="G410" s="132">
        <f>+C410-(C$7+F410*C$8)</f>
        <v>-2.6356479997048154E-2</v>
      </c>
      <c r="K410" s="43">
        <f>G410</f>
        <v>-2.6356479997048154E-2</v>
      </c>
      <c r="N410" s="132"/>
      <c r="O410" s="132">
        <f ca="1">+C$11+C$12*F410</f>
        <v>-2.4072057924270696E-2</v>
      </c>
      <c r="P410" s="199">
        <f>+D$11+D$12*F410+D$13*F410^2</f>
        <v>-2.7216224628464028E-2</v>
      </c>
      <c r="Q410" s="200">
        <f>+C410-15018.5</f>
        <v>39779.253799999999</v>
      </c>
      <c r="R410" s="132"/>
      <c r="S410" s="132">
        <f>+(P410-G410)^2</f>
        <v>7.3916083124841629E-7</v>
      </c>
      <c r="T410" s="7">
        <v>1</v>
      </c>
      <c r="U410" s="43">
        <f>+T410*S410</f>
        <v>7.3916083124841629E-7</v>
      </c>
      <c r="V410" s="132">
        <f>+G410-P410</f>
        <v>8.5974463141587354E-4</v>
      </c>
    </row>
    <row r="411" spans="1:22" ht="12.95" customHeight="1">
      <c r="A411" s="96" t="s">
        <v>360</v>
      </c>
      <c r="B411" s="95" t="s">
        <v>288</v>
      </c>
      <c r="C411" s="96">
        <v>54803.389000000003</v>
      </c>
      <c r="D411" s="96">
        <v>4.0000000000000002E-4</v>
      </c>
      <c r="E411" s="41">
        <f>+(C411-C$7)/C$8</f>
        <v>42742.431429605327</v>
      </c>
      <c r="F411" s="132">
        <f>ROUND(2*E411,0)/2</f>
        <v>42742.5</v>
      </c>
      <c r="G411" s="132">
        <f>+C411-(C$7+F411*C$8)</f>
        <v>-2.34063999960199E-2</v>
      </c>
      <c r="K411" s="43">
        <f>G411</f>
        <v>-2.34063999960199E-2</v>
      </c>
      <c r="O411" s="132">
        <f ca="1">+C$11+C$12*F411</f>
        <v>-2.4098011333044886E-2</v>
      </c>
      <c r="P411" s="199">
        <f>+D$11+D$12*F411+D$13*F411^2</f>
        <v>-2.7227484340823033E-2</v>
      </c>
      <c r="Q411" s="200">
        <f>+C411-15018.5</f>
        <v>39784.889000000003</v>
      </c>
      <c r="R411" s="178"/>
      <c r="S411" s="132">
        <f>+(P411-G411)^2</f>
        <v>1.4600685570099587E-5</v>
      </c>
      <c r="T411" s="7">
        <v>1</v>
      </c>
      <c r="U411" s="43">
        <f>+T411*S411</f>
        <v>1.4600685570099587E-5</v>
      </c>
      <c r="V411" s="132">
        <f>+G411-P411</f>
        <v>3.8210843448031329E-3</v>
      </c>
    </row>
    <row r="412" spans="1:22" ht="12.95" customHeight="1">
      <c r="A412" s="219" t="s">
        <v>1064</v>
      </c>
      <c r="B412" s="219" t="s">
        <v>292</v>
      </c>
      <c r="C412" s="242">
        <v>54824.037799999998</v>
      </c>
      <c r="D412" s="242" t="s">
        <v>485</v>
      </c>
      <c r="E412" s="41">
        <f>+(C412-C$7)/C$8</f>
        <v>42802.923276529604</v>
      </c>
      <c r="F412" s="132">
        <f>ROUND(2*E412,0)/2</f>
        <v>42803</v>
      </c>
      <c r="G412" s="132">
        <f>+C412-(C$7+F412*C$8)</f>
        <v>-2.6189439995505381E-2</v>
      </c>
      <c r="K412" s="43">
        <f>G412</f>
        <v>-2.6189439995505381E-2</v>
      </c>
      <c r="L412" s="132"/>
      <c r="O412" s="132">
        <f ca="1">+C$11+C$12*F412</f>
        <v>-2.4193173831883616E-2</v>
      </c>
      <c r="P412" s="199">
        <f>+D$11+D$12*F412+D$13*F412^2</f>
        <v>-2.7268739908185714E-2</v>
      </c>
      <c r="Q412" s="200">
        <f>+C412-15018.5</f>
        <v>39805.537799999998</v>
      </c>
      <c r="S412" s="132">
        <f>+(P412-G412)^2</f>
        <v>1.1648883015117742E-6</v>
      </c>
      <c r="T412" s="7">
        <v>1</v>
      </c>
      <c r="U412" s="43">
        <f>+T412*S412</f>
        <v>1.1648883015117742E-6</v>
      </c>
      <c r="V412" s="132">
        <f>+G412-P412</f>
        <v>1.0792999126803329E-3</v>
      </c>
    </row>
    <row r="413" spans="1:22" ht="12.95" customHeight="1">
      <c r="A413" s="36" t="s">
        <v>356</v>
      </c>
      <c r="B413" s="94" t="s">
        <v>288</v>
      </c>
      <c r="C413" s="36">
        <v>54829.673900000002</v>
      </c>
      <c r="D413" s="36">
        <v>5.0000000000000001E-4</v>
      </c>
      <c r="E413" s="41">
        <f>+(C413-C$7)/C$8</f>
        <v>42819.434555560358</v>
      </c>
      <c r="F413" s="132">
        <f>ROUND(2*E413,0)/2</f>
        <v>42819.5</v>
      </c>
      <c r="G413" s="132">
        <f>+C413-(C$7+F413*C$8)</f>
        <v>-2.2339359995385166E-2</v>
      </c>
      <c r="K413" s="43">
        <f>G413</f>
        <v>-2.2339359995385166E-2</v>
      </c>
      <c r="O413" s="132">
        <f ca="1">+C$11+C$12*F413</f>
        <v>-2.4219127240657806E-2</v>
      </c>
      <c r="P413" s="199">
        <f>+D$11+D$12*F413+D$13*F413^2</f>
        <v>-2.7279983232569985E-2</v>
      </c>
      <c r="Q413" s="200">
        <f>+C413-15018.5</f>
        <v>39811.173900000002</v>
      </c>
      <c r="R413" s="178"/>
      <c r="S413" s="132">
        <f>+(P413-G413)^2</f>
        <v>2.4409757971810594E-5</v>
      </c>
      <c r="T413" s="7">
        <v>1</v>
      </c>
      <c r="U413" s="43">
        <f>+T413*S413</f>
        <v>2.4409757971810594E-5</v>
      </c>
      <c r="V413" s="132">
        <f>+G413-P413</f>
        <v>4.9406232371848186E-3</v>
      </c>
    </row>
    <row r="414" spans="1:22" ht="12.95" customHeight="1">
      <c r="A414" s="41" t="s">
        <v>479</v>
      </c>
      <c r="B414" s="94" t="s">
        <v>288</v>
      </c>
      <c r="C414" s="36">
        <v>54830.353799999997</v>
      </c>
      <c r="D414" s="36">
        <v>1E-4</v>
      </c>
      <c r="E414" s="41">
        <f>+(C414-C$7)/C$8</f>
        <v>42821.426361705198</v>
      </c>
      <c r="F414" s="132">
        <f>ROUND(2*E414,0)/2</f>
        <v>42821.5</v>
      </c>
      <c r="G414" s="132">
        <f>+C414-(C$7+F414*C$8)</f>
        <v>-2.513632000045618E-2</v>
      </c>
      <c r="K414" s="43">
        <f>G414</f>
        <v>-2.513632000045618E-2</v>
      </c>
      <c r="N414" s="132"/>
      <c r="O414" s="132">
        <f ca="1">+C$11+C$12*F414</f>
        <v>-2.4222273108388009E-2</v>
      </c>
      <c r="P414" s="199">
        <f>+D$11+D$12*F414+D$13*F414^2</f>
        <v>-2.7281345821139558E-2</v>
      </c>
      <c r="Q414" s="200">
        <f>+C414-15018.5</f>
        <v>39811.853799999997</v>
      </c>
      <c r="R414" s="132"/>
      <c r="S414" s="132">
        <f>+(P414-G414)^2</f>
        <v>4.6011357713983962E-6</v>
      </c>
      <c r="T414" s="7">
        <v>1</v>
      </c>
      <c r="U414" s="43">
        <f>+T414*S414</f>
        <v>4.6011357713983962E-6</v>
      </c>
      <c r="V414" s="132">
        <f>+G414-P414</f>
        <v>2.1450258206833772E-3</v>
      </c>
    </row>
    <row r="415" spans="1:22" ht="12.95" customHeight="1">
      <c r="A415" s="212" t="s">
        <v>461</v>
      </c>
      <c r="B415" s="95" t="s">
        <v>288</v>
      </c>
      <c r="C415" s="96">
        <v>55094.554300000003</v>
      </c>
      <c r="D415" s="96">
        <v>1E-4</v>
      </c>
      <c r="E415" s="41">
        <f>+(C415-C$7)/C$8</f>
        <v>43595.416918218019</v>
      </c>
      <c r="F415" s="132">
        <f>ROUND(2*E415,0)/2</f>
        <v>43595.5</v>
      </c>
      <c r="G415" s="132">
        <f>+C415-(C$7+F415*C$8)</f>
        <v>-2.835983999830205E-2</v>
      </c>
      <c r="K415" s="43">
        <f>G415</f>
        <v>-2.835983999830205E-2</v>
      </c>
      <c r="O415" s="132">
        <f ca="1">+C$11+C$12*F415</f>
        <v>-2.5439723919977619E-2</v>
      </c>
      <c r="P415" s="199">
        <f>+D$11+D$12*F415+D$13*F415^2</f>
        <v>-2.780479392147869E-2</v>
      </c>
      <c r="Q415" s="200">
        <f>+C415-15018.5</f>
        <v>40076.054300000003</v>
      </c>
      <c r="S415" s="132">
        <f>+(P415-G415)^2</f>
        <v>3.0807614739700343E-7</v>
      </c>
      <c r="T415" s="7">
        <v>1</v>
      </c>
      <c r="U415" s="43">
        <f>+T415*S415</f>
        <v>3.0807614739700343E-7</v>
      </c>
      <c r="V415" s="132">
        <f>+G415-P415</f>
        <v>-5.5504607682336018E-4</v>
      </c>
    </row>
    <row r="416" spans="1:22" ht="12.95" customHeight="1">
      <c r="A416" s="212" t="s">
        <v>461</v>
      </c>
      <c r="B416" s="95" t="s">
        <v>292</v>
      </c>
      <c r="C416" s="96">
        <v>55101.555200000003</v>
      </c>
      <c r="D416" s="96">
        <v>1E-4</v>
      </c>
      <c r="E416" s="41">
        <f>+(C416-C$7)/C$8</f>
        <v>43615.926457325972</v>
      </c>
      <c r="F416" s="132">
        <f>ROUND(2*E416,0)/2</f>
        <v>43616</v>
      </c>
      <c r="G416" s="132">
        <f>+C416-(C$7+F416*C$8)</f>
        <v>-2.5103679996391293E-2</v>
      </c>
      <c r="K416" s="43">
        <f>G416</f>
        <v>-2.5103679996391293E-2</v>
      </c>
      <c r="O416" s="132">
        <f ca="1">+C$11+C$12*F416</f>
        <v>-2.547196906421223E-2</v>
      </c>
      <c r="P416" s="199">
        <f>+D$11+D$12*F416+D$13*F416^2</f>
        <v>-2.7818552813646435E-2</v>
      </c>
      <c r="Q416" s="200">
        <f>+C416-15018.5</f>
        <v>40083.055200000003</v>
      </c>
      <c r="S416" s="132">
        <f>+(P416-G416)^2</f>
        <v>7.3705344138708729E-6</v>
      </c>
      <c r="T416" s="7">
        <v>1</v>
      </c>
      <c r="U416" s="43">
        <f>+T416*S416</f>
        <v>7.3705344138708729E-6</v>
      </c>
      <c r="V416" s="132">
        <f>+G416-P416</f>
        <v>2.7148728172551422E-3</v>
      </c>
    </row>
    <row r="417" spans="1:22" ht="12.95" customHeight="1">
      <c r="A417" s="41" t="s">
        <v>480</v>
      </c>
      <c r="B417" s="94" t="s">
        <v>292</v>
      </c>
      <c r="C417" s="36">
        <v>55116.7448</v>
      </c>
      <c r="D417" s="36">
        <v>1E-4</v>
      </c>
      <c r="E417" s="41">
        <f>+(C417-C$7)/C$8</f>
        <v>43660.425263941419</v>
      </c>
      <c r="F417" s="132">
        <f>ROUND(2*E417,0)/2</f>
        <v>43660.5</v>
      </c>
      <c r="G417" s="132">
        <f>+C417-(C$7+F417*C$8)</f>
        <v>-2.5511039995762985E-2</v>
      </c>
      <c r="K417" s="43">
        <f>G417</f>
        <v>-2.5511039995762985E-2</v>
      </c>
      <c r="N417" s="132"/>
      <c r="O417" s="132">
        <f ca="1">+C$11+C$12*F417</f>
        <v>-2.5541964621209307E-2</v>
      </c>
      <c r="P417" s="199">
        <f>+D$11+D$12*F417+D$13*F417^2</f>
        <v>-2.7848401022186837E-2</v>
      </c>
      <c r="Q417" s="200">
        <f>+C417-15018.5</f>
        <v>40098.2448</v>
      </c>
      <c r="R417" s="132"/>
      <c r="S417" s="132">
        <f>+(P417-G417)^2</f>
        <v>5.4632565678451639E-6</v>
      </c>
      <c r="T417" s="7">
        <v>1</v>
      </c>
      <c r="U417" s="43">
        <f>+T417*S417</f>
        <v>5.4632565678451639E-6</v>
      </c>
      <c r="V417" s="132">
        <f>+G417-P417</f>
        <v>2.3373610264238523E-3</v>
      </c>
    </row>
    <row r="418" spans="1:22" ht="12.95" customHeight="1">
      <c r="A418" s="41" t="s">
        <v>480</v>
      </c>
      <c r="B418" s="94" t="s">
        <v>292</v>
      </c>
      <c r="C418" s="36">
        <v>55116.9156</v>
      </c>
      <c r="D418" s="36">
        <v>1E-4</v>
      </c>
      <c r="E418" s="41">
        <f>+(C418-C$7)/C$8</f>
        <v>43660.925632362574</v>
      </c>
      <c r="F418" s="132">
        <f>ROUND(2*E418,0)/2</f>
        <v>43661</v>
      </c>
      <c r="G418" s="132">
        <f>+C418-(C$7+F418*C$8)</f>
        <v>-2.5385280001501087E-2</v>
      </c>
      <c r="K418" s="43">
        <f>G418</f>
        <v>-2.5385280001501087E-2</v>
      </c>
      <c r="N418" s="132"/>
      <c r="O418" s="132">
        <f ca="1">+C$11+C$12*F418</f>
        <v>-2.5542751088141857E-2</v>
      </c>
      <c r="P418" s="199">
        <f>+D$11+D$12*F418+D$13*F418^2</f>
        <v>-2.7848736250204571E-2</v>
      </c>
      <c r="Q418" s="200">
        <f>+C418-15018.5</f>
        <v>40098.4156</v>
      </c>
      <c r="R418" s="132"/>
      <c r="S418" s="132">
        <f>+(P418-G418)^2</f>
        <v>6.0686166892762425E-6</v>
      </c>
      <c r="T418" s="7">
        <v>1</v>
      </c>
      <c r="U418" s="43">
        <f>+T418*S418</f>
        <v>6.0686166892762425E-6</v>
      </c>
      <c r="V418" s="132">
        <f>+G418-P418</f>
        <v>2.4634562487034842E-3</v>
      </c>
    </row>
    <row r="419" spans="1:22" ht="12.95" customHeight="1">
      <c r="A419" s="219" t="s">
        <v>1081</v>
      </c>
      <c r="B419" s="219" t="s">
        <v>288</v>
      </c>
      <c r="C419" s="242">
        <v>55142.0049</v>
      </c>
      <c r="D419" s="242" t="s">
        <v>485</v>
      </c>
      <c r="E419" s="41">
        <f>+(C419-C$7)/C$8</f>
        <v>43734.426179369548</v>
      </c>
      <c r="F419" s="132">
        <f>ROUND(2*E419,0)/2</f>
        <v>43734.5</v>
      </c>
      <c r="G419" s="132">
        <f>+C419-(C$7+F419*C$8)</f>
        <v>-2.5198559997079428E-2</v>
      </c>
      <c r="K419" s="43">
        <f>G419</f>
        <v>-2.5198559997079428E-2</v>
      </c>
      <c r="M419" s="132"/>
      <c r="O419" s="132">
        <f ca="1">+C$11+C$12*F419</f>
        <v>-2.5658361727226908E-2</v>
      </c>
      <c r="P419" s="199">
        <f>+D$11+D$12*F419+D$13*F419^2</f>
        <v>-2.7897979690418778E-2</v>
      </c>
      <c r="Q419" s="200">
        <f>+C419-15018.5</f>
        <v>40123.5049</v>
      </c>
      <c r="S419" s="132">
        <f>+(P419-G419)^2</f>
        <v>7.2868666807883064E-6</v>
      </c>
      <c r="T419" s="7">
        <v>1</v>
      </c>
      <c r="U419" s="43">
        <f>+T419*S419</f>
        <v>7.2868666807883064E-6</v>
      </c>
      <c r="V419" s="132">
        <f>+G419-P419</f>
        <v>2.6994196933393493E-3</v>
      </c>
    </row>
    <row r="420" spans="1:22" ht="12.95" customHeight="1">
      <c r="A420" s="219" t="s">
        <v>1081</v>
      </c>
      <c r="B420" s="219" t="s">
        <v>292</v>
      </c>
      <c r="C420" s="242">
        <v>55142.1754</v>
      </c>
      <c r="D420" s="242" t="s">
        <v>485</v>
      </c>
      <c r="E420" s="41">
        <f>+(C420-C$7)/C$8</f>
        <v>43734.925668923446</v>
      </c>
      <c r="F420" s="132">
        <f>ROUND(2*E420,0)/2</f>
        <v>43735</v>
      </c>
      <c r="G420" s="132">
        <f>+C420-(C$7+F420*C$8)</f>
        <v>-2.5372799995238893E-2</v>
      </c>
      <c r="K420" s="43">
        <f>G420</f>
        <v>-2.5372799995238893E-2</v>
      </c>
      <c r="L420" s="132"/>
      <c r="O420" s="132">
        <f ca="1">+C$11+C$12*F420</f>
        <v>-2.5659148194159459E-2</v>
      </c>
      <c r="P420" s="199">
        <f>+D$11+D$12*F420+D$13*F420^2</f>
        <v>-2.7898314441179475E-2</v>
      </c>
      <c r="Q420" s="200">
        <f>+C420-15018.5</f>
        <v>40123.6754</v>
      </c>
      <c r="S420" s="132">
        <f>+(P420-G420)^2</f>
        <v>6.3782232166545681E-6</v>
      </c>
      <c r="T420" s="7">
        <v>1</v>
      </c>
      <c r="U420" s="43">
        <f>+T420*S420</f>
        <v>6.3782232166545681E-6</v>
      </c>
      <c r="V420" s="132">
        <f>+G420-P420</f>
        <v>2.5255144459405826E-3</v>
      </c>
    </row>
    <row r="421" spans="1:22" ht="12.95" customHeight="1">
      <c r="A421" s="219" t="s">
        <v>1081</v>
      </c>
      <c r="B421" s="219" t="s">
        <v>288</v>
      </c>
      <c r="C421" s="242">
        <v>55142.345000000001</v>
      </c>
      <c r="D421" s="242" t="s">
        <v>485</v>
      </c>
      <c r="E421" s="41">
        <f>+(C421-C$7)/C$8</f>
        <v>43735.422521875604</v>
      </c>
      <c r="F421" s="132">
        <f>ROUND(2*E421,0)/2</f>
        <v>43735.5</v>
      </c>
      <c r="G421" s="132">
        <f>+C421-(C$7+F421*C$8)</f>
        <v>-2.6447039999766275E-2</v>
      </c>
      <c r="K421" s="43">
        <f>G421</f>
        <v>-2.6447039999766275E-2</v>
      </c>
      <c r="M421" s="132"/>
      <c r="O421" s="132">
        <f ca="1">+C$11+C$12*F421</f>
        <v>-2.565993466109201E-2</v>
      </c>
      <c r="P421" s="199">
        <f>+D$11+D$12*F421+D$13*F421^2</f>
        <v>-2.7898649188715461E-2</v>
      </c>
      <c r="Q421" s="200">
        <f>+C421-15018.5</f>
        <v>40123.845000000001</v>
      </c>
      <c r="S421" s="132">
        <f>+(P421-G421)^2</f>
        <v>2.1071692374417129E-6</v>
      </c>
      <c r="T421" s="7">
        <v>1</v>
      </c>
      <c r="U421" s="43">
        <f>+T421*S421</f>
        <v>2.1071692374417129E-6</v>
      </c>
      <c r="V421" s="132">
        <f>+G421-P421</f>
        <v>1.4516091889491857E-3</v>
      </c>
    </row>
    <row r="422" spans="1:22" ht="12.95" customHeight="1">
      <c r="A422" s="127" t="s">
        <v>1471</v>
      </c>
      <c r="B422" s="276" t="s">
        <v>288</v>
      </c>
      <c r="C422" s="232">
        <v>55148.491599999834</v>
      </c>
      <c r="D422" s="232">
        <v>2.0000000000000001E-4</v>
      </c>
      <c r="E422" s="41">
        <f>+(C422-C$7)/C$8</f>
        <v>43753.429340010058</v>
      </c>
      <c r="F422" s="132">
        <f>ROUND(2*E422,0)/2</f>
        <v>43753.5</v>
      </c>
      <c r="G422" s="132">
        <f>+C422-(C$7+F422*C$8)</f>
        <v>-2.4119680165313184E-2</v>
      </c>
      <c r="L422" s="43">
        <f>G422</f>
        <v>-2.4119680165313184E-2</v>
      </c>
      <c r="O422" s="132">
        <f ca="1">+C$11+C$12*F422</f>
        <v>-2.5688247470663866E-2</v>
      </c>
      <c r="P422" s="199">
        <f>+D$11+D$12*F422+D$13*F422^2</f>
        <v>-2.7910697952354221E-2</v>
      </c>
      <c r="Q422" s="200">
        <f>+C422-15018.5</f>
        <v>40129.991599999834</v>
      </c>
      <c r="S422" s="132">
        <f>+(P422-G422)^2</f>
        <v>1.4371815861661523E-5</v>
      </c>
      <c r="T422" s="7">
        <v>1</v>
      </c>
      <c r="U422" s="43">
        <f>+T422*S422</f>
        <v>1.4371815861661523E-5</v>
      </c>
      <c r="V422" s="132">
        <f>+G422-P422</f>
        <v>3.7910177870410372E-3</v>
      </c>
    </row>
    <row r="423" spans="1:22" ht="12.95" customHeight="1">
      <c r="A423" s="127" t="s">
        <v>1471</v>
      </c>
      <c r="B423" s="276" t="s">
        <v>288</v>
      </c>
      <c r="C423" s="232">
        <v>55149.515199999791</v>
      </c>
      <c r="D423" s="232">
        <v>2.0000000000000001E-4</v>
      </c>
      <c r="E423" s="41">
        <f>+(C423-C$7)/C$8</f>
        <v>43756.428035067838</v>
      </c>
      <c r="F423" s="132">
        <f>ROUND(2*E423,0)/2</f>
        <v>43756.5</v>
      </c>
      <c r="G423" s="132">
        <f>+C423-(C$7+F423*C$8)</f>
        <v>-2.4565120205807034E-2</v>
      </c>
      <c r="L423" s="43">
        <f>G423</f>
        <v>-2.4565120205807034E-2</v>
      </c>
      <c r="O423" s="132">
        <f ca="1">+C$11+C$12*F423</f>
        <v>-2.5692966272259171E-2</v>
      </c>
      <c r="P423" s="199">
        <f>+D$11+D$12*F423+D$13*F423^2</f>
        <v>-2.7912705673313932E-2</v>
      </c>
      <c r="Q423" s="200">
        <f>+C423-15018.5</f>
        <v>40131.015199999791</v>
      </c>
      <c r="S423" s="132">
        <f>+(P423-G423)^2</f>
        <v>1.1206328462263377E-5</v>
      </c>
      <c r="T423" s="7">
        <v>1</v>
      </c>
      <c r="U423" s="43">
        <f>+T423*S423</f>
        <v>1.1206328462263377E-5</v>
      </c>
      <c r="V423" s="132">
        <f>+G423-P423</f>
        <v>3.3475854675068979E-3</v>
      </c>
    </row>
    <row r="424" spans="1:22" ht="12.95" customHeight="1">
      <c r="A424" s="127" t="s">
        <v>1471</v>
      </c>
      <c r="B424" s="276" t="s">
        <v>288</v>
      </c>
      <c r="C424" s="232">
        <v>55150.539100000169</v>
      </c>
      <c r="D424" s="232">
        <v>2.9999999999999997E-4</v>
      </c>
      <c r="E424" s="41">
        <f>+(C424-C$7)/C$8</f>
        <v>43759.427608994105</v>
      </c>
      <c r="F424" s="132">
        <f>ROUND(2*E424,0)/2</f>
        <v>43759.5</v>
      </c>
      <c r="G424" s="132">
        <f>+C424-(C$7+F424*C$8)</f>
        <v>-2.4710559824598022E-2</v>
      </c>
      <c r="L424" s="43">
        <f>G424</f>
        <v>-2.4710559824598022E-2</v>
      </c>
      <c r="O424" s="132">
        <f ca="1">+C$11+C$12*F424</f>
        <v>-2.569768507385449E-2</v>
      </c>
      <c r="P424" s="199">
        <f>+D$11+D$12*F424+D$13*F424^2</f>
        <v>-2.7914713278184077E-2</v>
      </c>
      <c r="Q424" s="200">
        <f>+C424-15018.5</f>
        <v>40132.039100000169</v>
      </c>
      <c r="S424" s="132">
        <f>+(P424-G424)^2</f>
        <v>1.0266599354127446E-5</v>
      </c>
      <c r="T424" s="7">
        <v>1</v>
      </c>
      <c r="U424" s="43">
        <f>+T424*S424</f>
        <v>1.0266599354127446E-5</v>
      </c>
      <c r="V424" s="132">
        <f>+G424-P424</f>
        <v>3.2041534535860554E-3</v>
      </c>
    </row>
    <row r="425" spans="1:22" ht="12.95" customHeight="1">
      <c r="A425" s="127" t="s">
        <v>1471</v>
      </c>
      <c r="B425" s="276" t="s">
        <v>292</v>
      </c>
      <c r="C425" s="232">
        <v>55155.487399999984</v>
      </c>
      <c r="D425" s="232">
        <v>1E-4</v>
      </c>
      <c r="E425" s="41">
        <f>+(C425-C$7)/C$8</f>
        <v>43773.923938375192</v>
      </c>
      <c r="F425" s="132">
        <f>ROUND(2*E425,0)/2</f>
        <v>43774</v>
      </c>
      <c r="G425" s="132">
        <f>+C425-(C$7+F425*C$8)</f>
        <v>-2.5963520012737717E-2</v>
      </c>
      <c r="L425" s="43">
        <f>G425</f>
        <v>-2.5963520012737717E-2</v>
      </c>
      <c r="O425" s="132">
        <f ca="1">+C$11+C$12*F425</f>
        <v>-2.5720492614898477E-2</v>
      </c>
      <c r="P425" s="199">
        <f>+D$11+D$12*F425+D$13*F425^2</f>
        <v>-2.7924415065182985E-2</v>
      </c>
      <c r="Q425" s="200">
        <f>+C425-15018.5</f>
        <v>40136.987399999984</v>
      </c>
      <c r="S425" s="132">
        <f>+(P425-G425)^2</f>
        <v>3.8451094067043285E-6</v>
      </c>
      <c r="T425" s="7">
        <v>1</v>
      </c>
      <c r="U425" s="43">
        <f>+T425*S425</f>
        <v>3.8451094067043285E-6</v>
      </c>
      <c r="V425" s="132">
        <f>+G425-P425</f>
        <v>1.9608950524452676E-3</v>
      </c>
    </row>
    <row r="426" spans="1:22" ht="12.95" customHeight="1">
      <c r="A426" s="127" t="s">
        <v>1471</v>
      </c>
      <c r="B426" s="276" t="s">
        <v>288</v>
      </c>
      <c r="C426" s="232">
        <v>55160.438399999868</v>
      </c>
      <c r="D426" s="232">
        <v>2.9999999999999997E-4</v>
      </c>
      <c r="E426" s="41">
        <f>+(C426-C$7)/C$8</f>
        <v>43788.428177561742</v>
      </c>
      <c r="F426" s="132">
        <f>ROUND(2*E426,0)/2</f>
        <v>43788.5</v>
      </c>
      <c r="G426" s="132">
        <f>+C426-(C$7+F426*C$8)</f>
        <v>-2.4516480130841956E-2</v>
      </c>
      <c r="L426" s="43">
        <f>G426</f>
        <v>-2.4516480130841956E-2</v>
      </c>
      <c r="O426" s="132">
        <f ca="1">+C$11+C$12*F426</f>
        <v>-2.5743300155942464E-2</v>
      </c>
      <c r="P426" s="199">
        <f>+D$11+D$12*F426+D$13*F426^2</f>
        <v>-2.7934114140201034E-2</v>
      </c>
      <c r="Q426" s="200">
        <f>+C426-15018.5</f>
        <v>40141.938399999868</v>
      </c>
      <c r="S426" s="132">
        <f>+(P426-G426)^2</f>
        <v>1.1680222221927812E-5</v>
      </c>
      <c r="T426" s="7">
        <v>1</v>
      </c>
      <c r="U426" s="43">
        <f>+T426*S426</f>
        <v>1.1680222221927812E-5</v>
      </c>
      <c r="V426" s="132">
        <f>+G426-P426</f>
        <v>3.4176340093590787E-3</v>
      </c>
    </row>
    <row r="427" spans="1:22" ht="12.95" customHeight="1">
      <c r="A427" s="127" t="s">
        <v>1471</v>
      </c>
      <c r="B427" s="276" t="s">
        <v>288</v>
      </c>
      <c r="C427" s="232">
        <v>55161.461999999825</v>
      </c>
      <c r="D427" s="232">
        <v>2.9999999999999997E-4</v>
      </c>
      <c r="E427" s="41">
        <f>+(C427-C$7)/C$8</f>
        <v>43791.426872619522</v>
      </c>
      <c r="F427" s="132">
        <f>ROUND(2*E427,0)/2</f>
        <v>43791.5</v>
      </c>
      <c r="G427" s="132">
        <f>+C427-(C$7+F427*C$8)</f>
        <v>-2.4961920171335805E-2</v>
      </c>
      <c r="L427" s="43">
        <f>G427</f>
        <v>-2.4961920171335805E-2</v>
      </c>
      <c r="O427" s="132">
        <f ca="1">+C$11+C$12*F427</f>
        <v>-2.5748018957537769E-2</v>
      </c>
      <c r="P427" s="199">
        <f>+D$11+D$12*F427+D$13*F427^2</f>
        <v>-2.7936120506782666E-2</v>
      </c>
      <c r="Q427" s="200">
        <f>+C427-15018.5</f>
        <v>40142.961999999825</v>
      </c>
      <c r="S427" s="132">
        <f>+(P427-G427)^2</f>
        <v>8.84586763537222E-6</v>
      </c>
      <c r="T427" s="7">
        <v>1</v>
      </c>
      <c r="U427" s="43">
        <f>+T427*S427</f>
        <v>8.84586763537222E-6</v>
      </c>
      <c r="V427" s="132">
        <f>+G427-P427</f>
        <v>2.974200335446861E-3</v>
      </c>
    </row>
    <row r="428" spans="1:22" ht="12.95" customHeight="1">
      <c r="A428" s="127" t="s">
        <v>1471</v>
      </c>
      <c r="B428" s="276" t="s">
        <v>288</v>
      </c>
      <c r="C428" s="232">
        <v>55162.486599999946</v>
      </c>
      <c r="D428" s="232">
        <v>4.0000000000000002E-4</v>
      </c>
      <c r="E428" s="41">
        <f>+(C428-C$7)/C$8</f>
        <v>43794.428497235283</v>
      </c>
      <c r="F428" s="132">
        <f>ROUND(2*E428,0)/2</f>
        <v>43794.5</v>
      </c>
      <c r="G428" s="132">
        <f>+C428-(C$7+F428*C$8)</f>
        <v>-2.4407360047916882E-2</v>
      </c>
      <c r="L428" s="43">
        <f>G428</f>
        <v>-2.4407360047916882E-2</v>
      </c>
      <c r="O428" s="132">
        <f ca="1">+C$11+C$12*F428</f>
        <v>-2.5752737759133087E-2</v>
      </c>
      <c r="P428" s="199">
        <f>+D$11+D$12*F428+D$13*F428^2</f>
        <v>-2.7938126757274744E-2</v>
      </c>
      <c r="Q428" s="200">
        <f>+C428-15018.5</f>
        <v>40143.986599999946</v>
      </c>
      <c r="S428" s="132">
        <f>+(P428-G428)^2</f>
        <v>1.2466313555909744E-5</v>
      </c>
      <c r="T428" s="7">
        <v>1</v>
      </c>
      <c r="U428" s="43">
        <f>+T428*S428</f>
        <v>1.2466313555909744E-5</v>
      </c>
      <c r="V428" s="132">
        <f>+G428-P428</f>
        <v>3.5307667093578618E-3</v>
      </c>
    </row>
    <row r="429" spans="1:22" ht="12.95" customHeight="1">
      <c r="A429" s="209" t="s">
        <v>369</v>
      </c>
      <c r="B429" s="41"/>
      <c r="C429" s="36">
        <v>55171.872499999998</v>
      </c>
      <c r="D429" s="36">
        <v>2.0000000000000001E-4</v>
      </c>
      <c r="E429" s="41">
        <f>+(C429-C$7)/C$8</f>
        <v>43821.925030983002</v>
      </c>
      <c r="F429" s="132">
        <f>ROUND(2*E429,0)/2</f>
        <v>43822</v>
      </c>
      <c r="G429" s="132">
        <f>+C429-(C$7+F429*C$8)</f>
        <v>-2.5590559998818208E-2</v>
      </c>
      <c r="K429" s="43">
        <f>G429</f>
        <v>-2.5590559998818208E-2</v>
      </c>
      <c r="L429" s="132"/>
      <c r="O429" s="132">
        <f ca="1">+C$11+C$12*F429</f>
        <v>-2.5795993440423409E-2</v>
      </c>
      <c r="P429" s="199">
        <f>+D$11+D$12*F429+D$13*F429^2</f>
        <v>-2.7956511977334925E-2</v>
      </c>
      <c r="Q429" s="200">
        <f>+C429-15018.5</f>
        <v>40153.372499999998</v>
      </c>
      <c r="S429" s="132">
        <f>+(P429-G429)^2</f>
        <v>5.5977287646471683E-6</v>
      </c>
      <c r="T429" s="7">
        <v>1</v>
      </c>
      <c r="U429" s="43">
        <f>+T429*S429</f>
        <v>5.5977287646471683E-6</v>
      </c>
      <c r="V429" s="132">
        <f>+G429-P429</f>
        <v>2.3659519785167171E-3</v>
      </c>
    </row>
    <row r="430" spans="1:22" ht="12.95" customHeight="1">
      <c r="A430" s="127" t="s">
        <v>1471</v>
      </c>
      <c r="B430" s="276" t="s">
        <v>288</v>
      </c>
      <c r="C430" s="232">
        <v>55173.409700000193</v>
      </c>
      <c r="D430" s="232">
        <v>2.9999999999999997E-4</v>
      </c>
      <c r="E430" s="41">
        <f>+(C430-C$7)/C$8</f>
        <v>43826.428346773937</v>
      </c>
      <c r="F430" s="132">
        <f>ROUND(2*E430,0)/2</f>
        <v>43826.5</v>
      </c>
      <c r="G430" s="132">
        <f>+C430-(C$7+F430*C$8)</f>
        <v>-2.4458719803078566E-2</v>
      </c>
      <c r="L430" s="43">
        <f>G430</f>
        <v>-2.4458719803078566E-2</v>
      </c>
      <c r="O430" s="132">
        <f ca="1">+C$11+C$12*F430</f>
        <v>-2.580307164281638E-2</v>
      </c>
      <c r="P430" s="199">
        <f>+D$11+D$12*F430+D$13*F430^2</f>
        <v>-2.7959519539173829E-2</v>
      </c>
      <c r="Q430" s="200">
        <f>+C430-15018.5</f>
        <v>40154.909700000193</v>
      </c>
      <c r="S430" s="132">
        <f>+(P430-G430)^2</f>
        <v>1.2255598792244667E-5</v>
      </c>
      <c r="T430" s="7">
        <v>1</v>
      </c>
      <c r="U430" s="43">
        <f>+T430*S430</f>
        <v>1.2255598792244667E-5</v>
      </c>
      <c r="V430" s="132">
        <f>+G430-P430</f>
        <v>3.5007997360952635E-3</v>
      </c>
    </row>
    <row r="431" spans="1:22" ht="12.95" customHeight="1">
      <c r="A431" s="127" t="s">
        <v>1471</v>
      </c>
      <c r="B431" s="276" t="s">
        <v>288</v>
      </c>
      <c r="C431" s="232">
        <v>55174.433600000106</v>
      </c>
      <c r="D431" s="232">
        <v>2.9999999999999997E-4</v>
      </c>
      <c r="E431" s="41">
        <f>+(C431-C$7)/C$8</f>
        <v>43829.427920698836</v>
      </c>
      <c r="F431" s="132">
        <f>ROUND(2*E431,0)/2</f>
        <v>43829.5</v>
      </c>
      <c r="G431" s="132">
        <f>+C431-(C$7+F431*C$8)</f>
        <v>-2.4604159887530841E-2</v>
      </c>
      <c r="L431" s="43">
        <f>G431</f>
        <v>-2.4604159887530841E-2</v>
      </c>
      <c r="O431" s="132">
        <f ca="1">+C$11+C$12*F431</f>
        <v>-2.5807790444411685E-2</v>
      </c>
      <c r="P431" s="199">
        <f>+D$11+D$12*F431+D$13*F431^2</f>
        <v>-2.7961524435287835E-2</v>
      </c>
      <c r="Q431" s="200">
        <f>+C431-15018.5</f>
        <v>40155.933600000106</v>
      </c>
      <c r="S431" s="132">
        <f>+(P431-G431)^2</f>
        <v>1.1271896706535525E-5</v>
      </c>
      <c r="T431" s="7">
        <v>1</v>
      </c>
      <c r="U431" s="43">
        <f>+T431*S431</f>
        <v>1.1271896706535525E-5</v>
      </c>
      <c r="V431" s="132">
        <f>+G431-P431</f>
        <v>3.3573645477569941E-3</v>
      </c>
    </row>
    <row r="432" spans="1:22" ht="12.95" customHeight="1">
      <c r="A432" s="127" t="s">
        <v>1471</v>
      </c>
      <c r="B432" s="276" t="s">
        <v>288</v>
      </c>
      <c r="C432" s="232">
        <v>55175.457299999893</v>
      </c>
      <c r="D432" s="232">
        <v>4.0000000000000002E-4</v>
      </c>
      <c r="E432" s="41">
        <f>+(C432-C$7)/C$8</f>
        <v>43832.426908711866</v>
      </c>
      <c r="F432" s="132">
        <f>ROUND(2*E432,0)/2</f>
        <v>43832.5</v>
      </c>
      <c r="G432" s="132">
        <f>+C432-(C$7+F432*C$8)</f>
        <v>-2.4949600105173886E-2</v>
      </c>
      <c r="L432" s="43">
        <f>G432</f>
        <v>-2.4949600105173886E-2</v>
      </c>
      <c r="O432" s="132">
        <f ca="1">+C$11+C$12*F432</f>
        <v>-2.581250924600699E-2</v>
      </c>
      <c r="P432" s="199">
        <f>+D$11+D$12*F432+D$13*F432^2</f>
        <v>-2.796352921531229E-2</v>
      </c>
      <c r="Q432" s="200">
        <f>+C432-15018.5</f>
        <v>40156.957299999893</v>
      </c>
      <c r="S432" s="132">
        <f>+(P432-G432)^2</f>
        <v>9.0837686809396713E-6</v>
      </c>
      <c r="T432" s="7">
        <v>1</v>
      </c>
      <c r="U432" s="43">
        <f>+T432*S432</f>
        <v>9.0837686809396713E-6</v>
      </c>
      <c r="V432" s="132">
        <f>+G432-P432</f>
        <v>3.0139291101384039E-3</v>
      </c>
    </row>
    <row r="433" spans="1:22" ht="12.95" customHeight="1">
      <c r="A433" s="36" t="s">
        <v>466</v>
      </c>
      <c r="B433" s="94" t="s">
        <v>288</v>
      </c>
      <c r="C433" s="36">
        <v>55175.457699999999</v>
      </c>
      <c r="D433" s="36" t="s">
        <v>467</v>
      </c>
      <c r="E433" s="41">
        <f>+(C433-C$7)/C$8</f>
        <v>43832.428080535181</v>
      </c>
      <c r="F433" s="132">
        <f>ROUND(2*E433,0)/2</f>
        <v>43832.5</v>
      </c>
      <c r="G433" s="132">
        <f>+C433-(C$7+F433*C$8)</f>
        <v>-2.4549599998863414E-2</v>
      </c>
      <c r="K433" s="43">
        <f>G433</f>
        <v>-2.4549599998863414E-2</v>
      </c>
      <c r="O433" s="132">
        <f ca="1">+C$11+C$12*F433</f>
        <v>-2.581250924600699E-2</v>
      </c>
      <c r="P433" s="199">
        <f>+D$11+D$12*F433+D$13*F433^2</f>
        <v>-2.796352921531229E-2</v>
      </c>
      <c r="Q433" s="200">
        <f>+C433-15018.5</f>
        <v>40156.957699999999</v>
      </c>
      <c r="S433" s="132">
        <f>+(P433-G433)^2</f>
        <v>1.1654912694923235E-5</v>
      </c>
      <c r="T433" s="7">
        <v>1</v>
      </c>
      <c r="U433" s="43">
        <f>+T433*S433</f>
        <v>1.1654912694923235E-5</v>
      </c>
      <c r="V433" s="132">
        <f>+G433-P433</f>
        <v>3.4139292164488758E-3</v>
      </c>
    </row>
    <row r="434" spans="1:22" ht="12.95" customHeight="1">
      <c r="A434" s="36" t="s">
        <v>466</v>
      </c>
      <c r="B434" s="94" t="s">
        <v>288</v>
      </c>
      <c r="C434" s="36">
        <v>55175.458400000003</v>
      </c>
      <c r="D434" s="36" t="s">
        <v>468</v>
      </c>
      <c r="E434" s="41">
        <f>+(C434-C$7)/C$8</f>
        <v>43832.430131225447</v>
      </c>
      <c r="F434" s="132">
        <f>ROUND(2*E434,0)/2</f>
        <v>43832.5</v>
      </c>
      <c r="G434" s="132">
        <f>+C434-(C$7+F434*C$8)</f>
        <v>-2.3849599994719028E-2</v>
      </c>
      <c r="K434" s="43">
        <f>G434</f>
        <v>-2.3849599994719028E-2</v>
      </c>
      <c r="O434" s="132">
        <f ca="1">+C$11+C$12*F434</f>
        <v>-2.581250924600699E-2</v>
      </c>
      <c r="P434" s="199">
        <f>+D$11+D$12*F434+D$13*F434^2</f>
        <v>-2.796352921531229E-2</v>
      </c>
      <c r="Q434" s="200">
        <f>+C434-15018.5</f>
        <v>40156.958400000003</v>
      </c>
      <c r="S434" s="132">
        <f>+(P434-G434)^2</f>
        <v>1.6924413632051078E-5</v>
      </c>
      <c r="T434" s="7">
        <v>1</v>
      </c>
      <c r="U434" s="43">
        <f>+T434*S434</f>
        <v>1.6924413632051078E-5</v>
      </c>
      <c r="V434" s="132">
        <f>+G434-P434</f>
        <v>4.1139292205932612E-3</v>
      </c>
    </row>
    <row r="435" spans="1:22" ht="12.95" customHeight="1">
      <c r="A435" s="36" t="s">
        <v>466</v>
      </c>
      <c r="B435" s="94" t="s">
        <v>288</v>
      </c>
      <c r="C435" s="36">
        <v>55175.4594</v>
      </c>
      <c r="D435" s="36" t="s">
        <v>469</v>
      </c>
      <c r="E435" s="41">
        <f>+(C435-C$7)/C$8</f>
        <v>43832.433060782932</v>
      </c>
      <c r="F435" s="132">
        <f>ROUND(2*E435,0)/2</f>
        <v>43832.5</v>
      </c>
      <c r="G435" s="132">
        <f>+C435-(C$7+F435*C$8)</f>
        <v>-2.284959999815328E-2</v>
      </c>
      <c r="K435" s="43">
        <f>G435</f>
        <v>-2.284959999815328E-2</v>
      </c>
      <c r="O435" s="132">
        <f ca="1">+C$11+C$12*F435</f>
        <v>-2.581250924600699E-2</v>
      </c>
      <c r="P435" s="199">
        <f>+D$11+D$12*F435+D$13*F435^2</f>
        <v>-2.796352921531229E-2</v>
      </c>
      <c r="Q435" s="200">
        <f>+C435-15018.5</f>
        <v>40156.9594</v>
      </c>
      <c r="S435" s="132">
        <f>+(P435-G435)^2</f>
        <v>2.6152272038112556E-5</v>
      </c>
      <c r="T435" s="7">
        <v>1</v>
      </c>
      <c r="U435" s="43">
        <f>+T435*S435</f>
        <v>2.6152272038112556E-5</v>
      </c>
      <c r="V435" s="132">
        <f>+G435-P435</f>
        <v>5.1139292171590092E-3</v>
      </c>
    </row>
    <row r="436" spans="1:22" ht="12.95" customHeight="1">
      <c r="A436" s="36" t="s">
        <v>466</v>
      </c>
      <c r="B436" s="94" t="s">
        <v>288</v>
      </c>
      <c r="C436" s="36">
        <v>55175.4594</v>
      </c>
      <c r="D436" s="36" t="s">
        <v>468</v>
      </c>
      <c r="E436" s="41">
        <f>+(C436-C$7)/C$8</f>
        <v>43832.433060782932</v>
      </c>
      <c r="F436" s="132">
        <f>ROUND(2*E436,0)/2</f>
        <v>43832.5</v>
      </c>
      <c r="G436" s="132">
        <f>+C436-(C$7+F436*C$8)</f>
        <v>-2.284959999815328E-2</v>
      </c>
      <c r="K436" s="43">
        <f>G436</f>
        <v>-2.284959999815328E-2</v>
      </c>
      <c r="O436" s="132">
        <f ca="1">+C$11+C$12*F436</f>
        <v>-2.581250924600699E-2</v>
      </c>
      <c r="P436" s="199">
        <f>+D$11+D$12*F436+D$13*F436^2</f>
        <v>-2.796352921531229E-2</v>
      </c>
      <c r="Q436" s="200">
        <f>+C436-15018.5</f>
        <v>40156.9594</v>
      </c>
      <c r="S436" s="132">
        <f>+(P436-G436)^2</f>
        <v>2.6152272038112556E-5</v>
      </c>
      <c r="T436" s="7">
        <v>1</v>
      </c>
      <c r="U436" s="43">
        <f>+T436*S436</f>
        <v>2.6152272038112556E-5</v>
      </c>
      <c r="V436" s="132">
        <f>+G436-P436</f>
        <v>5.1139292171590092E-3</v>
      </c>
    </row>
    <row r="437" spans="1:22" ht="12.95" customHeight="1">
      <c r="A437" s="36" t="s">
        <v>466</v>
      </c>
      <c r="B437" s="94" t="s">
        <v>292</v>
      </c>
      <c r="C437" s="36">
        <v>55175.627</v>
      </c>
      <c r="D437" s="36" t="s">
        <v>470</v>
      </c>
      <c r="E437" s="41">
        <f>+(C437-C$7)/C$8</f>
        <v>43832.924054620082</v>
      </c>
      <c r="F437" s="132">
        <f>ROUND(2*E437,0)/2</f>
        <v>43833</v>
      </c>
      <c r="G437" s="132">
        <f>+C437-(C$7+F437*C$8)</f>
        <v>-2.5923839995812159E-2</v>
      </c>
      <c r="K437" s="43">
        <f>G437</f>
        <v>-2.5923839995812159E-2</v>
      </c>
      <c r="O437" s="132">
        <f ca="1">+C$11+C$12*F437</f>
        <v>-2.5813295712939541E-2</v>
      </c>
      <c r="P437" s="199">
        <f>+D$11+D$12*F437+D$13*F437^2</f>
        <v>-2.7963863334029886E-2</v>
      </c>
      <c r="Q437" s="200">
        <f>+C437-15018.5</f>
        <v>40157.127</v>
      </c>
      <c r="S437" s="132">
        <f>+(P437-G437)^2</f>
        <v>4.1616952204729971E-6</v>
      </c>
      <c r="T437" s="7">
        <v>1</v>
      </c>
      <c r="U437" s="43">
        <f>+T437*S437</f>
        <v>4.1616952204729971E-6</v>
      </c>
      <c r="V437" s="132">
        <f>+G437-P437</f>
        <v>2.0400233382177266E-3</v>
      </c>
    </row>
    <row r="438" spans="1:22" ht="12.95" customHeight="1">
      <c r="A438" s="36" t="s">
        <v>466</v>
      </c>
      <c r="B438" s="94" t="s">
        <v>292</v>
      </c>
      <c r="C438" s="36">
        <v>55175.628599999996</v>
      </c>
      <c r="D438" s="36" t="s">
        <v>471</v>
      </c>
      <c r="E438" s="41">
        <f>+(C438-C$7)/C$8</f>
        <v>43832.928741912074</v>
      </c>
      <c r="F438" s="132">
        <f>ROUND(2*E438,0)/2</f>
        <v>43833</v>
      </c>
      <c r="G438" s="132">
        <f>+C438-(C$7+F438*C$8)</f>
        <v>-2.4323839999851771E-2</v>
      </c>
      <c r="K438" s="43">
        <f>G438</f>
        <v>-2.4323839999851771E-2</v>
      </c>
      <c r="O438" s="132">
        <f ca="1">+C$11+C$12*F438</f>
        <v>-2.5813295712939541E-2</v>
      </c>
      <c r="P438" s="199">
        <f>+D$11+D$12*F438+D$13*F438^2</f>
        <v>-2.7963863334029886E-2</v>
      </c>
      <c r="Q438" s="200">
        <f>+C438-15018.5</f>
        <v>40157.128599999996</v>
      </c>
      <c r="S438" s="132">
        <f>+(P438-G438)^2</f>
        <v>1.3249769873361161E-5</v>
      </c>
      <c r="T438" s="7">
        <v>1</v>
      </c>
      <c r="U438" s="43">
        <f>+T438*S438</f>
        <v>1.3249769873361161E-5</v>
      </c>
      <c r="V438" s="132">
        <f>+G438-P438</f>
        <v>3.6400233341781149E-3</v>
      </c>
    </row>
    <row r="439" spans="1:22" ht="12.95" customHeight="1">
      <c r="A439" s="212" t="s">
        <v>461</v>
      </c>
      <c r="B439" s="95" t="s">
        <v>288</v>
      </c>
      <c r="C439" s="96">
        <v>55186.380700000002</v>
      </c>
      <c r="D439" s="96">
        <v>1E-4</v>
      </c>
      <c r="E439" s="41">
        <f>+(C439-C$7)/C$8</f>
        <v>43864.427637117362</v>
      </c>
      <c r="F439" s="132">
        <f>ROUND(2*E439,0)/2</f>
        <v>43864.5</v>
      </c>
      <c r="G439" s="132">
        <f>+C439-(C$7+F439*C$8)</f>
        <v>-2.4700959991605487E-2</v>
      </c>
      <c r="K439" s="43">
        <f>G439</f>
        <v>-2.4700959991605487E-2</v>
      </c>
      <c r="O439" s="132">
        <f ca="1">+C$11+C$12*F439</f>
        <v>-2.5862843129690283E-2</v>
      </c>
      <c r="P439" s="199">
        <f>+D$11+D$12*F439+D$13*F439^2</f>
        <v>-2.7984906312223355E-2</v>
      </c>
      <c r="Q439" s="200">
        <f>+C439-15018.5</f>
        <v>40167.880700000002</v>
      </c>
      <c r="S439" s="132">
        <f>+(P439-G439)^2</f>
        <v>1.0784303436699636E-5</v>
      </c>
      <c r="T439" s="7">
        <v>1</v>
      </c>
      <c r="U439" s="43">
        <f>+T439*S439</f>
        <v>1.0784303436699636E-5</v>
      </c>
      <c r="V439" s="132">
        <f>+G439-P439</f>
        <v>3.2839463206178685E-3</v>
      </c>
    </row>
    <row r="440" spans="1:22" ht="12.95" customHeight="1">
      <c r="A440" s="36" t="s">
        <v>449</v>
      </c>
      <c r="B440" s="94" t="s">
        <v>292</v>
      </c>
      <c r="C440" s="36">
        <v>55192.695</v>
      </c>
      <c r="D440" s="36">
        <v>3.0000000000000001E-3</v>
      </c>
      <c r="E440" s="41">
        <f>+(C440-C$7)/C$8</f>
        <v>43882.925742045205</v>
      </c>
      <c r="F440" s="132">
        <f>ROUND(2*E440,0)/2</f>
        <v>43883</v>
      </c>
      <c r="G440" s="132">
        <f>+C440-(C$7+F440*C$8)</f>
        <v>-2.5347839997266419E-2</v>
      </c>
      <c r="K440" s="43">
        <f>G440</f>
        <v>-2.5347839997266419E-2</v>
      </c>
      <c r="O440" s="132">
        <f ca="1">+C$11+C$12*F440</f>
        <v>-2.589194240619469E-2</v>
      </c>
      <c r="P440" s="199">
        <f>+D$11+D$12*F440+D$13*F440^2</f>
        <v>-2.7997258921004995E-2</v>
      </c>
      <c r="Q440" s="200">
        <f>+C440-15018.5</f>
        <v>40174.195</v>
      </c>
      <c r="S440" s="132">
        <f>+(P440-G440)^2</f>
        <v>7.0194206334640731E-6</v>
      </c>
      <c r="T440" s="7">
        <v>1</v>
      </c>
      <c r="U440" s="43">
        <f>+T440*S440</f>
        <v>7.0194206334640731E-6</v>
      </c>
      <c r="V440" s="132">
        <f>+G440-P440</f>
        <v>2.6494189237385758E-3</v>
      </c>
    </row>
    <row r="441" spans="1:22" ht="12.95" customHeight="1">
      <c r="A441" s="127" t="s">
        <v>1471</v>
      </c>
      <c r="B441" s="276" t="s">
        <v>288</v>
      </c>
      <c r="C441" s="232">
        <v>55198.328100000042</v>
      </c>
      <c r="D441" s="232">
        <v>5.0000000000000001E-4</v>
      </c>
      <c r="E441" s="41">
        <f>+(C441-C$7)/C$8</f>
        <v>43899.428232403567</v>
      </c>
      <c r="F441" s="132">
        <f>ROUND(2*E441,0)/2</f>
        <v>43899.5</v>
      </c>
      <c r="G441" s="132">
        <f>+C441-(C$7+F441*C$8)</f>
        <v>-2.4497759957739618E-2</v>
      </c>
      <c r="L441" s="43">
        <f>G441</f>
        <v>-2.4497759957739618E-2</v>
      </c>
      <c r="O441" s="132">
        <f ca="1">+C$11+C$12*F441</f>
        <v>-2.591789581496888E-2</v>
      </c>
      <c r="P441" s="199">
        <f>+D$11+D$12*F441+D$13*F441^2</f>
        <v>-2.8008272388081325E-2</v>
      </c>
      <c r="Q441" s="200">
        <f>+C441-15018.5</f>
        <v>40179.828100000042</v>
      </c>
      <c r="S441" s="132">
        <f>+(P441-G441)^2</f>
        <v>1.2323697523583639E-5</v>
      </c>
      <c r="T441" s="7">
        <v>1</v>
      </c>
      <c r="U441" s="43">
        <f>+T441*S441</f>
        <v>1.2323697523583639E-5</v>
      </c>
      <c r="V441" s="132">
        <f>+G441-P441</f>
        <v>3.5105124303417071E-3</v>
      </c>
    </row>
    <row r="442" spans="1:22" ht="12.95" customHeight="1">
      <c r="A442" s="127" t="s">
        <v>1471</v>
      </c>
      <c r="B442" s="276" t="s">
        <v>288</v>
      </c>
      <c r="C442" s="232">
        <v>55200.375899999868</v>
      </c>
      <c r="D442" s="232">
        <v>2.0000000000000001E-4</v>
      </c>
      <c r="E442" s="41">
        <f>+(C442-C$7)/C$8</f>
        <v>43905.427380253372</v>
      </c>
      <c r="F442" s="132">
        <f>ROUND(2*E442,0)/2</f>
        <v>43905.5</v>
      </c>
      <c r="G442" s="132">
        <f>+C442-(C$7+F442*C$8)</f>
        <v>-2.4788640133920126E-2</v>
      </c>
      <c r="L442" s="43">
        <f>G442</f>
        <v>-2.4788640133920126E-2</v>
      </c>
      <c r="O442" s="132">
        <f ca="1">+C$11+C$12*F442</f>
        <v>-2.5927333418159504E-2</v>
      </c>
      <c r="P442" s="199">
        <f>+D$11+D$12*F442+D$13*F442^2</f>
        <v>-2.8012276414528366E-2</v>
      </c>
      <c r="Q442" s="200">
        <f>+C442-15018.5</f>
        <v>40181.875899999868</v>
      </c>
      <c r="S442" s="132">
        <f>+(P442-G442)^2</f>
        <v>1.0391830869653728E-5</v>
      </c>
      <c r="T442" s="7">
        <v>1</v>
      </c>
      <c r="U442" s="43">
        <f>+T442*S442</f>
        <v>1.0391830869653728E-5</v>
      </c>
      <c r="V442" s="132">
        <f>+G442-P442</f>
        <v>3.22363628060824E-3</v>
      </c>
    </row>
    <row r="443" spans="1:22" ht="12.95" customHeight="1">
      <c r="A443" s="127" t="s">
        <v>1471</v>
      </c>
      <c r="B443" s="276" t="s">
        <v>292</v>
      </c>
      <c r="C443" s="232">
        <v>55207.372500000056</v>
      </c>
      <c r="D443" s="232">
        <v>2.0000000000000001E-4</v>
      </c>
      <c r="E443" s="41">
        <f>+(C443-C$7)/C$8</f>
        <v>43925.924322264618</v>
      </c>
      <c r="F443" s="132">
        <f>ROUND(2*E443,0)/2</f>
        <v>43926</v>
      </c>
      <c r="G443" s="132">
        <f>+C443-(C$7+F443*C$8)</f>
        <v>-2.5832479943346698E-2</v>
      </c>
      <c r="L443" s="43">
        <f>G443</f>
        <v>-2.5832479943346698E-2</v>
      </c>
      <c r="O443" s="132">
        <f ca="1">+C$11+C$12*F443</f>
        <v>-2.5959578562394101E-2</v>
      </c>
      <c r="P443" s="199">
        <f>+D$11+D$12*F443+D$13*F443^2</f>
        <v>-2.8025953334575353E-2</v>
      </c>
      <c r="Q443" s="200">
        <f>+C443-15018.5</f>
        <v>40188.872500000056</v>
      </c>
      <c r="S443" s="132">
        <f>+(P443-G443)^2</f>
        <v>4.8113255180281363E-6</v>
      </c>
      <c r="T443" s="7">
        <v>1</v>
      </c>
      <c r="U443" s="43">
        <f>+T443*S443</f>
        <v>4.8113255180281363E-6</v>
      </c>
      <c r="V443" s="132">
        <f>+G443-P443</f>
        <v>2.193473391228655E-3</v>
      </c>
    </row>
    <row r="444" spans="1:22" ht="12.95" customHeight="1">
      <c r="A444" s="127" t="s">
        <v>1471</v>
      </c>
      <c r="B444" s="276" t="s">
        <v>288</v>
      </c>
      <c r="C444" s="232">
        <v>55214.371400000062</v>
      </c>
      <c r="D444" s="232">
        <v>2.9999999999999997E-4</v>
      </c>
      <c r="E444" s="41">
        <f>+(C444-C$7)/C$8</f>
        <v>43946.428002257591</v>
      </c>
      <c r="F444" s="132">
        <f>ROUND(2*E444,0)/2</f>
        <v>43946.5</v>
      </c>
      <c r="G444" s="132">
        <f>+C444-(C$7+F444*C$8)</f>
        <v>-2.4576319934567437E-2</v>
      </c>
      <c r="L444" s="43">
        <f>G444</f>
        <v>-2.4576319934567437E-2</v>
      </c>
      <c r="O444" s="132">
        <f ca="1">+C$11+C$12*F444</f>
        <v>-2.5991823706628711E-2</v>
      </c>
      <c r="P444" s="199">
        <f>+D$11+D$12*F444+D$13*F444^2</f>
        <v>-2.8039624833885304E-2</v>
      </c>
      <c r="Q444" s="200">
        <f>+C444-15018.5</f>
        <v>40195.871400000062</v>
      </c>
      <c r="S444" s="132">
        <f>+(P444-G444)^2</f>
        <v>1.1994480825639142E-5</v>
      </c>
      <c r="T444" s="7">
        <v>1</v>
      </c>
      <c r="U444" s="43">
        <f>+T444*S444</f>
        <v>1.1994480825639142E-5</v>
      </c>
      <c r="V444" s="132">
        <f>+G444-P444</f>
        <v>3.4633048993178671E-3</v>
      </c>
    </row>
    <row r="445" spans="1:22" ht="12.95" customHeight="1">
      <c r="A445" s="127" t="s">
        <v>1471</v>
      </c>
      <c r="B445" s="276" t="s">
        <v>288</v>
      </c>
      <c r="C445" s="232">
        <v>55216.419100000057</v>
      </c>
      <c r="D445" s="232">
        <v>2.9999999999999997E-4</v>
      </c>
      <c r="E445" s="41">
        <f>+(C445-C$7)/C$8</f>
        <v>43952.426857152139</v>
      </c>
      <c r="F445" s="132">
        <f>ROUND(2*E445,0)/2</f>
        <v>43952.5</v>
      </c>
      <c r="G445" s="132">
        <f>+C445-(C$7+F445*C$8)</f>
        <v>-2.4967199940874707E-2</v>
      </c>
      <c r="L445" s="43">
        <f>G445</f>
        <v>-2.4967199940874707E-2</v>
      </c>
      <c r="O445" s="132">
        <f ca="1">+C$11+C$12*F445</f>
        <v>-2.6001261309819335E-2</v>
      </c>
      <c r="P445" s="199">
        <f>+D$11+D$12*F445+D$13*F445^2</f>
        <v>-2.8043625222859792E-2</v>
      </c>
      <c r="Q445" s="200">
        <f>+C445-15018.5</f>
        <v>40197.919100000057</v>
      </c>
      <c r="S445" s="132">
        <f>+(P445-G445)^2</f>
        <v>9.4643925156370107E-6</v>
      </c>
      <c r="T445" s="7">
        <v>1</v>
      </c>
      <c r="U445" s="43">
        <f>+T445*S445</f>
        <v>9.4643925156370107E-6</v>
      </c>
      <c r="V445" s="132">
        <f>+G445-P445</f>
        <v>3.0764252819850853E-3</v>
      </c>
    </row>
    <row r="446" spans="1:22" ht="12.95" customHeight="1">
      <c r="A446" s="212" t="s">
        <v>461</v>
      </c>
      <c r="B446" s="95" t="s">
        <v>292</v>
      </c>
      <c r="C446" s="96">
        <v>55219.320200000002</v>
      </c>
      <c r="D446" s="96">
        <v>1E-4</v>
      </c>
      <c r="E446" s="41">
        <f>+(C446-C$7)/C$8</f>
        <v>43960.925796417796</v>
      </c>
      <c r="F446" s="132">
        <f>ROUND(2*E446,0)/2</f>
        <v>43961</v>
      </c>
      <c r="G446" s="132">
        <f>+C446-(C$7+F446*C$8)</f>
        <v>-2.5329279997095E-2</v>
      </c>
      <c r="K446" s="43">
        <f>G446</f>
        <v>-2.5329279997095E-2</v>
      </c>
      <c r="O446" s="132">
        <f ca="1">+C$11+C$12*F446</f>
        <v>-2.6014631247672712E-2</v>
      </c>
      <c r="P446" s="199">
        <f>+D$11+D$12*F446+D$13*F446^2</f>
        <v>-2.8049291645682727E-2</v>
      </c>
      <c r="Q446" s="200">
        <f>+C446-15018.5</f>
        <v>40200.820200000002</v>
      </c>
      <c r="S446" s="132">
        <f>+(P446-G446)^2</f>
        <v>7.3984633684529217E-6</v>
      </c>
      <c r="T446" s="7">
        <v>1</v>
      </c>
      <c r="U446" s="43">
        <f>+T446*S446</f>
        <v>7.3984633684529217E-6</v>
      </c>
      <c r="V446" s="132">
        <f>+G446-P446</f>
        <v>2.7200116485877265E-3</v>
      </c>
    </row>
    <row r="447" spans="1:22" ht="12.95" customHeight="1">
      <c r="A447" s="127" t="s">
        <v>1471</v>
      </c>
      <c r="B447" s="276" t="s">
        <v>292</v>
      </c>
      <c r="C447" s="232">
        <v>55220.344000000041</v>
      </c>
      <c r="D447" s="232">
        <v>2.9999999999999997E-4</v>
      </c>
      <c r="E447" s="41">
        <f>+(C447-C$7)/C$8</f>
        <v>43963.925077387321</v>
      </c>
      <c r="F447" s="132">
        <f>ROUND(2*E447,0)/2</f>
        <v>43964</v>
      </c>
      <c r="G447" s="132">
        <f>+C447-(C$7+F447*C$8)</f>
        <v>-2.5574719955329783E-2</v>
      </c>
      <c r="L447" s="43">
        <f>G447</f>
        <v>-2.5574719955329783E-2</v>
      </c>
      <c r="O447" s="132">
        <f ca="1">+C$11+C$12*F447</f>
        <v>-2.6019350049268017E-2</v>
      </c>
      <c r="P447" s="199">
        <f>+D$11+D$12*F447+D$13*F447^2</f>
        <v>-2.8051291337115265E-2</v>
      </c>
      <c r="Q447" s="200">
        <f>+C447-15018.5</f>
        <v>40201.844000000041</v>
      </c>
      <c r="S447" s="132">
        <f>+(P447-G447)^2</f>
        <v>6.1334058090788518E-6</v>
      </c>
      <c r="T447" s="7">
        <v>1</v>
      </c>
      <c r="U447" s="43">
        <f>+T447*S447</f>
        <v>6.1334058090788518E-6</v>
      </c>
      <c r="V447" s="132">
        <f>+G447-P447</f>
        <v>2.476571381785482E-3</v>
      </c>
    </row>
    <row r="448" spans="1:22" ht="12.95" customHeight="1">
      <c r="A448" s="41" t="s">
        <v>481</v>
      </c>
      <c r="B448" s="94" t="s">
        <v>292</v>
      </c>
      <c r="C448" s="36">
        <v>55259.599099999999</v>
      </c>
      <c r="D448" s="36">
        <v>1E-4</v>
      </c>
      <c r="E448" s="41">
        <f>+(C448-C$7)/C$8</f>
        <v>44078.925150040224</v>
      </c>
      <c r="F448" s="132">
        <f>ROUND(2*E448,0)/2</f>
        <v>44079</v>
      </c>
      <c r="G448" s="132">
        <f>+C448-(C$7+F448*C$8)</f>
        <v>-2.5549919999320991E-2</v>
      </c>
      <c r="K448" s="43">
        <f>G448</f>
        <v>-2.5549919999320991E-2</v>
      </c>
      <c r="N448" s="132"/>
      <c r="O448" s="132">
        <f ca="1">+C$11+C$12*F448</f>
        <v>-2.620023744375484E-2</v>
      </c>
      <c r="P448" s="199">
        <f>+D$11+D$12*F448+D$13*F448^2</f>
        <v>-2.8127858656740921E-2</v>
      </c>
      <c r="Q448" s="200">
        <f>+C448-15018.5</f>
        <v>40241.099099999999</v>
      </c>
      <c r="S448" s="132">
        <f>+(P448-G448)^2</f>
        <v>6.6457677214200683E-6</v>
      </c>
      <c r="T448" s="7">
        <v>1</v>
      </c>
      <c r="U448" s="43">
        <f>+T448*S448</f>
        <v>6.6457677214200683E-6</v>
      </c>
      <c r="V448" s="132">
        <f>+G448-P448</f>
        <v>2.5779386574199294E-3</v>
      </c>
    </row>
    <row r="449" spans="1:22" ht="12.95" customHeight="1">
      <c r="A449" s="212" t="s">
        <v>461</v>
      </c>
      <c r="B449" s="95" t="s">
        <v>292</v>
      </c>
      <c r="C449" s="96">
        <v>55453.485000000001</v>
      </c>
      <c r="D449" s="96">
        <v>2.9999999999999997E-4</v>
      </c>
      <c r="E449" s="41">
        <f>+(C449-C$7)/C$8</f>
        <v>44646.925042701238</v>
      </c>
      <c r="F449" s="132">
        <f>ROUND(2*E449,0)/2</f>
        <v>44647</v>
      </c>
      <c r="G449" s="132">
        <f>+C449-(C$7+F449*C$8)</f>
        <v>-2.5586559997464065E-2</v>
      </c>
      <c r="K449" s="43">
        <f>G449</f>
        <v>-2.5586559997464065E-2</v>
      </c>
      <c r="O449" s="132">
        <f ca="1">+C$11+C$12*F449</f>
        <v>-2.7093663879133256E-2</v>
      </c>
      <c r="P449" s="199">
        <f>+D$11+D$12*F449+D$13*F449^2</f>
        <v>-2.8503532621848352E-2</v>
      </c>
      <c r="Q449" s="200">
        <f>+C449-15018.5</f>
        <v>40434.985000000001</v>
      </c>
      <c r="S449" s="132">
        <f>+(P449-G449)^2</f>
        <v>8.5087292914073585E-6</v>
      </c>
      <c r="T449" s="7">
        <v>1</v>
      </c>
      <c r="U449" s="43">
        <f>+T449*S449</f>
        <v>8.5087292914073585E-6</v>
      </c>
      <c r="V449" s="132">
        <f>+G449-P449</f>
        <v>2.9169726243842876E-3</v>
      </c>
    </row>
    <row r="450" spans="1:22" ht="12.95" customHeight="1">
      <c r="A450" s="127" t="s">
        <v>1471</v>
      </c>
      <c r="B450" s="276" t="s">
        <v>288</v>
      </c>
      <c r="C450" s="232">
        <v>55479.599899999797</v>
      </c>
      <c r="D450" s="232">
        <v>2.9999999999999997E-4</v>
      </c>
      <c r="E450" s="41">
        <f>+(C450-C$7)/C$8</f>
        <v>44723.430143880527</v>
      </c>
      <c r="F450" s="132">
        <f>ROUND(2*E450,0)/2</f>
        <v>44723.5</v>
      </c>
      <c r="G450" s="132">
        <f>+C450-(C$7+F450*C$8)</f>
        <v>-2.3845280200475827E-2</v>
      </c>
      <c r="L450" s="43">
        <f>G450</f>
        <v>-2.3845280200475827E-2</v>
      </c>
      <c r="O450" s="132">
        <f ca="1">+C$11+C$12*F450</f>
        <v>-2.7213993319813626E-2</v>
      </c>
      <c r="P450" s="199">
        <f>+D$11+D$12*F450+D$13*F450^2</f>
        <v>-2.855381157174202E-2</v>
      </c>
      <c r="Q450" s="200">
        <f>+C450-15018.5</f>
        <v>40461.099899999797</v>
      </c>
      <c r="S450" s="132">
        <f>+(P450-G450)^2</f>
        <v>2.21702676741979E-5</v>
      </c>
      <c r="T450" s="7">
        <v>1</v>
      </c>
      <c r="U450" s="43">
        <f>+T450*S450</f>
        <v>2.21702676741979E-5</v>
      </c>
      <c r="V450" s="132">
        <f>+G450-P450</f>
        <v>4.7085313712661933E-3</v>
      </c>
    </row>
    <row r="451" spans="1:22" ht="12.95" customHeight="1">
      <c r="A451" s="36" t="s">
        <v>473</v>
      </c>
      <c r="B451" s="94" t="s">
        <v>292</v>
      </c>
      <c r="C451" s="36">
        <v>55480.4519</v>
      </c>
      <c r="D451" s="36" t="s">
        <v>474</v>
      </c>
      <c r="E451" s="41">
        <f>+(C451-C$7)/C$8</f>
        <v>44725.926126871876</v>
      </c>
      <c r="F451" s="132">
        <f>ROUND(2*E451,0)/2</f>
        <v>44726</v>
      </c>
      <c r="G451" s="132">
        <f>+C451-(C$7+F451*C$8)</f>
        <v>-2.5216479996743146E-2</v>
      </c>
      <c r="K451" s="43">
        <f>G451</f>
        <v>-2.5216479996743146E-2</v>
      </c>
      <c r="O451" s="132">
        <f ca="1">+C$11+C$12*F451</f>
        <v>-2.721792565447638E-2</v>
      </c>
      <c r="P451" s="199">
        <f>+D$11+D$12*F451+D$13*F451^2</f>
        <v>-2.8555453400919389E-2</v>
      </c>
      <c r="Q451" s="200">
        <f>+C451-15018.5</f>
        <v>40461.9519</v>
      </c>
      <c r="S451" s="132">
        <f>+(P451-G451)^2</f>
        <v>1.114874339379629E-5</v>
      </c>
      <c r="T451" s="7">
        <v>1</v>
      </c>
      <c r="U451" s="43">
        <f>+T451*S451</f>
        <v>1.114874339379629E-5</v>
      </c>
      <c r="V451" s="132">
        <f>+G451-P451</f>
        <v>3.3389734041762431E-3</v>
      </c>
    </row>
    <row r="452" spans="1:22" ht="12.95" customHeight="1">
      <c r="A452" s="127" t="s">
        <v>1471</v>
      </c>
      <c r="B452" s="276" t="s">
        <v>288</v>
      </c>
      <c r="C452" s="232">
        <v>55482.672199999914</v>
      </c>
      <c r="D452" s="232">
        <v>2.9999999999999997E-4</v>
      </c>
      <c r="E452" s="41">
        <f>+(C452-C$7)/C$8</f>
        <v>44732.430623390843</v>
      </c>
      <c r="F452" s="132">
        <f>ROUND(2*E452,0)/2</f>
        <v>44732.5</v>
      </c>
      <c r="G452" s="132">
        <f>+C452-(C$7+F452*C$8)</f>
        <v>-2.3681600083364174E-2</v>
      </c>
      <c r="L452" s="43">
        <f>G452</f>
        <v>-2.3681600083364174E-2</v>
      </c>
      <c r="O452" s="132">
        <f ca="1">+C$11+C$12*F452</f>
        <v>-2.7228149724599554E-2</v>
      </c>
      <c r="P452" s="199">
        <f>+D$11+D$12*F452+D$13*F452^2</f>
        <v>-2.8559721779489518E-2</v>
      </c>
      <c r="Q452" s="200">
        <f>+C452-15018.5</f>
        <v>40464.172199999914</v>
      </c>
      <c r="S452" s="132">
        <f>+(P452-G452)^2</f>
        <v>2.3796071282208804E-5</v>
      </c>
      <c r="T452" s="7">
        <v>1</v>
      </c>
      <c r="U452" s="43">
        <f>+T452*S452</f>
        <v>2.3796071282208804E-5</v>
      </c>
      <c r="V452" s="132">
        <f>+G452-P452</f>
        <v>4.878121696125344E-3</v>
      </c>
    </row>
    <row r="453" spans="1:22" ht="12.95" customHeight="1">
      <c r="A453" s="127" t="s">
        <v>1471</v>
      </c>
      <c r="B453" s="276" t="s">
        <v>288</v>
      </c>
      <c r="C453" s="232">
        <v>55483.695999999996</v>
      </c>
      <c r="D453" s="232">
        <v>2.9999999999999997E-4</v>
      </c>
      <c r="E453" s="41">
        <f>+(C453-C$7)/C$8</f>
        <v>44735.429904360491</v>
      </c>
      <c r="F453" s="132">
        <f>ROUND(2*E453,0)/2</f>
        <v>44735.5</v>
      </c>
      <c r="G453" s="132">
        <f>+C453-(C$7+F453*C$8)</f>
        <v>-2.3927040005219169E-2</v>
      </c>
      <c r="L453" s="43">
        <f>G453</f>
        <v>-2.3927040005219169E-2</v>
      </c>
      <c r="O453" s="132">
        <f ca="1">+C$11+C$12*F453</f>
        <v>-2.7232868526194859E-2</v>
      </c>
      <c r="P453" s="199">
        <f>+D$11+D$12*F453+D$13*F453^2</f>
        <v>-2.8561691616559571E-2</v>
      </c>
      <c r="Q453" s="200">
        <f>+C453-15018.5</f>
        <v>40465.195999999996</v>
      </c>
      <c r="S453" s="132">
        <f>+(P453-G453)^2</f>
        <v>2.1479995558500183E-5</v>
      </c>
      <c r="T453" s="7">
        <v>1</v>
      </c>
      <c r="U453" s="43">
        <f>+T453*S453</f>
        <v>2.1479995558500183E-5</v>
      </c>
      <c r="V453" s="132">
        <f>+G453-P453</f>
        <v>4.634651611340402E-3</v>
      </c>
    </row>
    <row r="454" spans="1:22" ht="12.95" customHeight="1">
      <c r="A454" s="127" t="s">
        <v>1471</v>
      </c>
      <c r="B454" s="276" t="s">
        <v>292</v>
      </c>
      <c r="C454" s="232">
        <v>55485.572300000116</v>
      </c>
      <c r="D454" s="232">
        <v>2.9999999999999997E-4</v>
      </c>
      <c r="E454" s="41">
        <f>+(C454-C$7)/C$8</f>
        <v>44740.926633099756</v>
      </c>
      <c r="F454" s="132">
        <f>ROUND(2*E454,0)/2</f>
        <v>44741</v>
      </c>
      <c r="G454" s="132">
        <f>+C454-(C$7+F454*C$8)</f>
        <v>-2.5043679881491698E-2</v>
      </c>
      <c r="L454" s="43">
        <f>G454</f>
        <v>-2.5043679881491698E-2</v>
      </c>
      <c r="O454" s="132">
        <f ca="1">+C$11+C$12*F454</f>
        <v>-2.7241519662452932E-2</v>
      </c>
      <c r="P454" s="199">
        <f>+D$11+D$12*F454+D$13*F454^2</f>
        <v>-2.8565302683010999E-2</v>
      </c>
      <c r="Q454" s="200">
        <f>+C454-15018.5</f>
        <v>40467.072300000116</v>
      </c>
      <c r="S454" s="132">
        <f>+(P454-G454)^2</f>
        <v>1.2401827156180649E-5</v>
      </c>
      <c r="T454" s="7">
        <v>1</v>
      </c>
      <c r="U454" s="43">
        <f>+T454*S454</f>
        <v>1.2401827156180649E-5</v>
      </c>
      <c r="V454" s="132">
        <f>+G454-P454</f>
        <v>3.5216228015193009E-3</v>
      </c>
    </row>
    <row r="455" spans="1:22" ht="12.95" customHeight="1">
      <c r="A455" s="36" t="s">
        <v>482</v>
      </c>
      <c r="B455" s="94" t="s">
        <v>288</v>
      </c>
      <c r="C455" s="36">
        <v>55485.744299999998</v>
      </c>
      <c r="D455" s="36">
        <v>2.0000000000000001E-4</v>
      </c>
      <c r="E455" s="41">
        <f>+(C455-C$7)/C$8</f>
        <v>44741.43051698956</v>
      </c>
      <c r="F455" s="132">
        <f>ROUND(2*E455,0)/2</f>
        <v>44741.5</v>
      </c>
      <c r="G455" s="132">
        <f>+C455-(C$7+F455*C$8)</f>
        <v>-2.3717919997579884E-2</v>
      </c>
      <c r="K455" s="43">
        <f>G455</f>
        <v>-2.3717919997579884E-2</v>
      </c>
      <c r="N455" s="132"/>
      <c r="O455" s="132">
        <f ca="1">+C$11+C$12*F455</f>
        <v>-2.7242306129385482E-2</v>
      </c>
      <c r="P455" s="199">
        <f>+D$11+D$12*F455+D$13*F455^2</f>
        <v>-2.8565630942431055E-2</v>
      </c>
      <c r="Q455" s="200">
        <f>+C455-15018.5</f>
        <v>40467.244299999998</v>
      </c>
      <c r="S455" s="132">
        <f>+(P455-G455)^2</f>
        <v>2.3500301404829835E-5</v>
      </c>
      <c r="T455" s="7">
        <v>1</v>
      </c>
      <c r="U455" s="43">
        <f>+T455*S455</f>
        <v>2.3500301404829835E-5</v>
      </c>
      <c r="V455" s="132">
        <f>+G455-P455</f>
        <v>4.8477109448511711E-3</v>
      </c>
    </row>
    <row r="456" spans="1:22" ht="12.95" customHeight="1">
      <c r="A456" s="127" t="s">
        <v>1471</v>
      </c>
      <c r="B456" s="276" t="s">
        <v>292</v>
      </c>
      <c r="C456" s="232">
        <v>55486.596700000111</v>
      </c>
      <c r="D456" s="232">
        <v>2.9999999999999997E-4</v>
      </c>
      <c r="E456" s="41">
        <f>+(C456-C$7)/C$8</f>
        <v>44743.927671803649</v>
      </c>
      <c r="F456" s="132">
        <f>ROUND(2*E456,0)/2</f>
        <v>44744</v>
      </c>
      <c r="G456" s="132">
        <f>+C456-(C$7+F456*C$8)</f>
        <v>-2.4689119883987587E-2</v>
      </c>
      <c r="L456" s="43">
        <f>G456</f>
        <v>-2.4689119883987587E-2</v>
      </c>
      <c r="O456" s="132">
        <f ca="1">+C$11+C$12*F456</f>
        <v>-2.7246238464048236E-2</v>
      </c>
      <c r="P456" s="199">
        <f>+D$11+D$12*F456+D$13*F456^2</f>
        <v>-2.8567272191160675E-2</v>
      </c>
      <c r="Q456" s="200">
        <f>+C456-15018.5</f>
        <v>40468.096700000111</v>
      </c>
      <c r="S456" s="132">
        <f>+(P456-G456)^2</f>
        <v>1.5040065317631949E-5</v>
      </c>
      <c r="T456" s="7">
        <v>1</v>
      </c>
      <c r="U456" s="43">
        <f>+T456*S456</f>
        <v>1.5040065317631949E-5</v>
      </c>
      <c r="V456" s="132">
        <f>+G456-P456</f>
        <v>3.8781523071730883E-3</v>
      </c>
    </row>
    <row r="457" spans="1:22" ht="12.95" customHeight="1">
      <c r="A457" s="127" t="s">
        <v>1471</v>
      </c>
      <c r="B457" s="276" t="s">
        <v>292</v>
      </c>
      <c r="C457" s="232">
        <v>55490.692300000228</v>
      </c>
      <c r="D457" s="232">
        <v>2.9999999999999997E-4</v>
      </c>
      <c r="E457" s="41">
        <f>+(C457-C$7)/C$8</f>
        <v>44755.92596750462</v>
      </c>
      <c r="F457" s="132">
        <f>ROUND(2*E457,0)/2</f>
        <v>44756</v>
      </c>
      <c r="G457" s="132">
        <f>+C457-(C$7+F457*C$8)</f>
        <v>-2.5270879770687316E-2</v>
      </c>
      <c r="L457" s="43">
        <f>G457</f>
        <v>-2.5270879770687316E-2</v>
      </c>
      <c r="O457" s="132">
        <f ca="1">+C$11+C$12*F457</f>
        <v>-2.7265113670429469E-2</v>
      </c>
      <c r="P457" s="199">
        <f>+D$11+D$12*F457+D$13*F457^2</f>
        <v>-2.8575149062863875E-2</v>
      </c>
      <c r="Q457" s="200">
        <f>+C457-15018.5</f>
        <v>40472.192300000228</v>
      </c>
      <c r="S457" s="132">
        <f>+(P457-G457)^2</f>
        <v>1.0918195555220981E-5</v>
      </c>
      <c r="T457" s="7">
        <v>1</v>
      </c>
      <c r="U457" s="43">
        <f>+T457*S457</f>
        <v>1.0918195555220981E-5</v>
      </c>
      <c r="V457" s="132">
        <f>+G457-P457</f>
        <v>3.3042692921765593E-3</v>
      </c>
    </row>
    <row r="458" spans="1:22" ht="12.95" customHeight="1">
      <c r="A458" s="127" t="s">
        <v>1471</v>
      </c>
      <c r="B458" s="276" t="s">
        <v>288</v>
      </c>
      <c r="C458" s="232">
        <v>55498.714699999895</v>
      </c>
      <c r="D458" s="232">
        <v>5.0000000000000001E-4</v>
      </c>
      <c r="E458" s="41">
        <f>+(C458-C$7)/C$8</f>
        <v>44779.428049598748</v>
      </c>
      <c r="F458" s="132">
        <f>ROUND(2*E458,0)/2</f>
        <v>44779.5</v>
      </c>
      <c r="G458" s="132">
        <f>+C458-(C$7+F458*C$8)</f>
        <v>-2.4560160105465911E-2</v>
      </c>
      <c r="L458" s="43">
        <f>G458</f>
        <v>-2.4560160105465911E-2</v>
      </c>
      <c r="O458" s="132">
        <f ca="1">+C$11+C$12*F458</f>
        <v>-2.7302077616259385E-2</v>
      </c>
      <c r="P458" s="199">
        <f>+D$11+D$12*F458+D$13*F458^2</f>
        <v>-2.8590569222854485E-2</v>
      </c>
      <c r="Q458" s="200">
        <f>+C458-15018.5</f>
        <v>40480.214699999895</v>
      </c>
      <c r="S458" s="132">
        <f>+(P458-G458)^2</f>
        <v>1.6244197653528939E-5</v>
      </c>
      <c r="T458" s="7">
        <v>1</v>
      </c>
      <c r="U458" s="43">
        <f>+T458*S458</f>
        <v>1.6244197653528939E-5</v>
      </c>
      <c r="V458" s="132">
        <f>+G458-P458</f>
        <v>4.0304091173885732E-3</v>
      </c>
    </row>
    <row r="459" spans="1:22" ht="12.95" customHeight="1">
      <c r="A459" s="41" t="s">
        <v>462</v>
      </c>
      <c r="B459" s="94" t="s">
        <v>292</v>
      </c>
      <c r="C459" s="36">
        <v>55498.884599999998</v>
      </c>
      <c r="D459" s="36">
        <v>5.0000000000000001E-4</v>
      </c>
      <c r="E459" s="41">
        <f>+(C459-C$7)/C$8</f>
        <v>44779.925781418453</v>
      </c>
      <c r="F459" s="132">
        <f>ROUND(2*E459,0)/2</f>
        <v>44780</v>
      </c>
      <c r="G459" s="132">
        <f>+C459-(C$7+F459*C$8)</f>
        <v>-2.533440000115661E-2</v>
      </c>
      <c r="K459" s="43">
        <f>G459</f>
        <v>-2.533440000115661E-2</v>
      </c>
      <c r="O459" s="132">
        <f ca="1">+C$11+C$12*F459</f>
        <v>-2.7302864083191936E-2</v>
      </c>
      <c r="P459" s="199">
        <f>+D$11+D$12*F459+D$13*F459^2</f>
        <v>-2.8590897233971894E-2</v>
      </c>
      <c r="Q459" s="200">
        <f>+C459-15018.5</f>
        <v>40480.384599999998</v>
      </c>
      <c r="S459" s="132">
        <f>+(P459-G459)^2</f>
        <v>1.0604774227333608E-5</v>
      </c>
      <c r="T459" s="7">
        <v>1</v>
      </c>
      <c r="U459" s="43">
        <f>+T459*S459</f>
        <v>1.0604774227333608E-5</v>
      </c>
      <c r="V459" s="132">
        <f>+G459-P459</f>
        <v>3.256497232815285E-3</v>
      </c>
    </row>
    <row r="460" spans="1:22" ht="12.95" customHeight="1">
      <c r="A460" s="212" t="s">
        <v>461</v>
      </c>
      <c r="B460" s="95" t="s">
        <v>288</v>
      </c>
      <c r="C460" s="96">
        <v>55499.397900000004</v>
      </c>
      <c r="D460" s="96">
        <v>5.9999999999999995E-4</v>
      </c>
      <c r="E460" s="41">
        <f>+(C460-C$7)/C$8</f>
        <v>44781.429523283674</v>
      </c>
      <c r="F460" s="132">
        <f>ROUND(2*E460,0)/2</f>
        <v>44781.5</v>
      </c>
      <c r="G460" s="132">
        <f>+C460-(C$7+F460*C$8)</f>
        <v>-2.4057119990175124E-2</v>
      </c>
      <c r="K460" s="43">
        <f>G460</f>
        <v>-2.4057119990175124E-2</v>
      </c>
      <c r="O460" s="132">
        <f ca="1">+C$11+C$12*F460</f>
        <v>-2.7305223483989588E-2</v>
      </c>
      <c r="P460" s="199">
        <f>+D$11+D$12*F460+D$13*F460^2</f>
        <v>-2.8591881247975848E-2</v>
      </c>
      <c r="Q460" s="200">
        <f>+C460-15018.5</f>
        <v>40480.897900000004</v>
      </c>
      <c r="S460" s="132">
        <f>+(P460-G460)^2</f>
        <v>2.05640596652504E-5</v>
      </c>
      <c r="T460" s="7">
        <v>1</v>
      </c>
      <c r="U460" s="43">
        <f>+T460*S460</f>
        <v>2.05640596652504E-5</v>
      </c>
      <c r="V460" s="132">
        <f>+G460-P460</f>
        <v>4.5347612578007235E-3</v>
      </c>
    </row>
    <row r="461" spans="1:22" ht="12.95" customHeight="1">
      <c r="A461" s="127" t="s">
        <v>1471</v>
      </c>
      <c r="B461" s="276" t="s">
        <v>292</v>
      </c>
      <c r="C461" s="232">
        <v>55499.5680999998</v>
      </c>
      <c r="D461" s="232">
        <v>8.9999999999999998E-4</v>
      </c>
      <c r="E461" s="41">
        <f>+(C461-C$7)/C$8</f>
        <v>44781.928133969726</v>
      </c>
      <c r="F461" s="132">
        <f>ROUND(2*E461,0)/2</f>
        <v>44782</v>
      </c>
      <c r="G461" s="132">
        <f>+C461-(C$7+F461*C$8)</f>
        <v>-2.453136019903468E-2</v>
      </c>
      <c r="L461" s="43">
        <f>G461</f>
        <v>-2.453136019903468E-2</v>
      </c>
      <c r="O461" s="132">
        <f ca="1">+C$11+C$12*F461</f>
        <v>-2.7306009950922139E-2</v>
      </c>
      <c r="P461" s="199">
        <f>+D$11+D$12*F461+D$13*F461^2</f>
        <v>-2.8592209246194419E-2</v>
      </c>
      <c r="Q461" s="200">
        <f>+C461-15018.5</f>
        <v>40481.0680999998</v>
      </c>
      <c r="S461" s="132">
        <f>+(P461-G461)^2</f>
        <v>1.6490494983818164E-5</v>
      </c>
      <c r="T461" s="7">
        <v>1</v>
      </c>
      <c r="U461" s="43">
        <f>+T461*S461</f>
        <v>1.6490494983818164E-5</v>
      </c>
      <c r="V461" s="132">
        <f>+G461-P461</f>
        <v>4.0608490471597397E-3</v>
      </c>
    </row>
    <row r="462" spans="1:22" ht="12.95" customHeight="1">
      <c r="A462" s="127" t="s">
        <v>1471</v>
      </c>
      <c r="B462" s="276" t="s">
        <v>288</v>
      </c>
      <c r="C462" s="232">
        <v>55499.739200000186</v>
      </c>
      <c r="D462" s="232">
        <v>2.9999999999999997E-4</v>
      </c>
      <c r="E462" s="41">
        <f>+(C462-C$7)/C$8</f>
        <v>44782.429381259259</v>
      </c>
      <c r="F462" s="132">
        <f>ROUND(2*E462,0)/2</f>
        <v>44782.5</v>
      </c>
      <c r="G462" s="132">
        <f>+C462-(C$7+F462*C$8)</f>
        <v>-2.410559981217375E-2</v>
      </c>
      <c r="L462" s="43">
        <f>G462</f>
        <v>-2.410559981217375E-2</v>
      </c>
      <c r="O462" s="132">
        <f ca="1">+C$11+C$12*F462</f>
        <v>-2.730679641785469E-2</v>
      </c>
      <c r="P462" s="199">
        <f>+D$11+D$12*F462+D$13*F462^2</f>
        <v>-2.8592537241188279E-2</v>
      </c>
      <c r="Q462" s="200">
        <f>+C462-15018.5</f>
        <v>40481.239200000186</v>
      </c>
      <c r="S462" s="132">
        <f>+(P462-G462)^2</f>
        <v>2.0132607491891508E-5</v>
      </c>
      <c r="T462" s="7">
        <v>1</v>
      </c>
      <c r="U462" s="43">
        <f>+T462*S462</f>
        <v>2.0132607491891508E-5</v>
      </c>
      <c r="V462" s="132">
        <f>+G462-P462</f>
        <v>4.4869374290145286E-3</v>
      </c>
    </row>
    <row r="463" spans="1:22" ht="12.95" customHeight="1">
      <c r="A463" s="127" t="s">
        <v>1471</v>
      </c>
      <c r="B463" s="276" t="s">
        <v>292</v>
      </c>
      <c r="C463" s="232">
        <v>55500.591599999927</v>
      </c>
      <c r="D463" s="232">
        <v>2.0000000000000001E-4</v>
      </c>
      <c r="E463" s="41">
        <f>+(C463-C$7)/C$8</f>
        <v>44784.926536072257</v>
      </c>
      <c r="F463" s="132">
        <f>ROUND(2*E463,0)/2</f>
        <v>44785</v>
      </c>
      <c r="G463" s="132">
        <f>+C463-(C$7+F463*C$8)</f>
        <v>-2.5076800069655292E-2</v>
      </c>
      <c r="L463" s="43">
        <f>G463</f>
        <v>-2.5076800069655292E-2</v>
      </c>
      <c r="O463" s="132">
        <f ca="1">+C$11+C$12*F463</f>
        <v>-2.7310728752517457E-2</v>
      </c>
      <c r="P463" s="199">
        <f>+D$11+D$12*F463+D$13*F463^2</f>
        <v>-2.8594177167786904E-2</v>
      </c>
      <c r="Q463" s="200">
        <f>+C463-15018.5</f>
        <v>40482.091599999927</v>
      </c>
      <c r="S463" s="132">
        <f>+(P463-G463)^2</f>
        <v>1.2371941650460764E-5</v>
      </c>
      <c r="T463" s="7">
        <v>1</v>
      </c>
      <c r="U463" s="43">
        <f>+T463*S463</f>
        <v>1.2371941650460764E-5</v>
      </c>
      <c r="V463" s="132">
        <f>+G463-P463</f>
        <v>3.5173770981316126E-3</v>
      </c>
    </row>
    <row r="464" spans="1:22" ht="12.95" customHeight="1">
      <c r="A464" s="127" t="s">
        <v>1471</v>
      </c>
      <c r="B464" s="276" t="s">
        <v>292</v>
      </c>
      <c r="C464" s="232">
        <v>55502.64000000013</v>
      </c>
      <c r="D464" s="232">
        <v>2.9999999999999997E-4</v>
      </c>
      <c r="E464" s="41">
        <f>+(C464-C$7)/C$8</f>
        <v>44790.927441657666</v>
      </c>
      <c r="F464" s="132">
        <f>ROUND(2*E464,0)/2</f>
        <v>44791</v>
      </c>
      <c r="G464" s="132">
        <f>+C464-(C$7+F464*C$8)</f>
        <v>-2.4767679868091363E-2</v>
      </c>
      <c r="L464" s="43">
        <f>G464</f>
        <v>-2.4767679868091363E-2</v>
      </c>
      <c r="O464" s="132">
        <f ca="1">+C$11+C$12*F464</f>
        <v>-2.7320166355708067E-2</v>
      </c>
      <c r="P464" s="199">
        <f>+D$11+D$12*F464+D$13*F464^2</f>
        <v>-2.8598112662703255E-2</v>
      </c>
      <c r="Q464" s="200">
        <f>+C464-15018.5</f>
        <v>40484.14000000013</v>
      </c>
      <c r="S464" s="132">
        <f>+(P464-G464)^2</f>
        <v>1.4672215394038268E-5</v>
      </c>
      <c r="T464" s="7">
        <v>1</v>
      </c>
      <c r="U464" s="43">
        <f>+T464*S464</f>
        <v>1.4672215394038268E-5</v>
      </c>
      <c r="V464" s="132">
        <f>+G464-P464</f>
        <v>3.8304327946118918E-3</v>
      </c>
    </row>
    <row r="465" spans="1:22" ht="12.95" customHeight="1">
      <c r="A465" s="127" t="s">
        <v>1471</v>
      </c>
      <c r="B465" s="276" t="s">
        <v>292</v>
      </c>
      <c r="C465" s="232">
        <v>55505.711800000165</v>
      </c>
      <c r="D465" s="232">
        <v>2.0000000000000001E-4</v>
      </c>
      <c r="E465" s="41">
        <f>+(C465-C$7)/C$8</f>
        <v>44799.926456388988</v>
      </c>
      <c r="F465" s="132">
        <f>ROUND(2*E465,0)/2</f>
        <v>44800</v>
      </c>
      <c r="G465" s="132">
        <f>+C465-(C$7+F465*C$8)</f>
        <v>-2.5103999832936097E-2</v>
      </c>
      <c r="L465" s="43">
        <f>G465</f>
        <v>-2.5103999832936097E-2</v>
      </c>
      <c r="O465" s="132">
        <f ca="1">+C$11+C$12*F465</f>
        <v>-2.7334322760493995E-2</v>
      </c>
      <c r="P465" s="199">
        <f>+D$11+D$12*F465+D$13*F465^2</f>
        <v>-2.8604015034406148E-2</v>
      </c>
      <c r="Q465" s="200">
        <f>+C465-15018.5</f>
        <v>40487.211800000165</v>
      </c>
      <c r="S465" s="132">
        <f>+(P465-G465)^2</f>
        <v>1.2250106410521443E-5</v>
      </c>
      <c r="T465" s="7">
        <v>1</v>
      </c>
      <c r="U465" s="43">
        <f>+T465*S465</f>
        <v>1.2250106410521443E-5</v>
      </c>
      <c r="V465" s="132">
        <f>+G465-P465</f>
        <v>3.5000152014700511E-3</v>
      </c>
    </row>
    <row r="466" spans="1:22" ht="12.95" customHeight="1">
      <c r="A466" s="127" t="s">
        <v>1471</v>
      </c>
      <c r="B466" s="276" t="s">
        <v>288</v>
      </c>
      <c r="C466" s="232">
        <v>55506.566099999938</v>
      </c>
      <c r="D466" s="232">
        <v>2.9999999999999997E-4</v>
      </c>
      <c r="E466" s="41">
        <f>+(C466-C$7)/C$8</f>
        <v>44802.429177361329</v>
      </c>
      <c r="F466" s="132">
        <f>ROUND(2*E466,0)/2</f>
        <v>44802.5</v>
      </c>
      <c r="G466" s="132">
        <f>+C466-(C$7+F466*C$8)</f>
        <v>-2.4175200058380142E-2</v>
      </c>
      <c r="L466" s="43">
        <f>G466</f>
        <v>-2.4175200058380142E-2</v>
      </c>
      <c r="O466" s="132">
        <f ca="1">+C$11+C$12*F466</f>
        <v>-2.7338255095156749E-2</v>
      </c>
      <c r="P466" s="199">
        <f>+D$11+D$12*F466+D$13*F466^2</f>
        <v>-2.8605654396680592E-2</v>
      </c>
      <c r="Q466" s="200">
        <f>+C466-15018.5</f>
        <v>40488.066099999938</v>
      </c>
      <c r="S466" s="132">
        <f>+(P466-G466)^2</f>
        <v>1.9628925643765283E-5</v>
      </c>
      <c r="T466" s="7">
        <v>1</v>
      </c>
      <c r="U466" s="43">
        <f>+T466*S466</f>
        <v>1.9628925643765283E-5</v>
      </c>
      <c r="V466" s="132">
        <f>+G466-P466</f>
        <v>4.4304543383004505E-3</v>
      </c>
    </row>
    <row r="467" spans="1:22" ht="12.95" customHeight="1">
      <c r="A467" s="127" t="s">
        <v>1471</v>
      </c>
      <c r="B467" s="276" t="s">
        <v>288</v>
      </c>
      <c r="C467" s="232">
        <v>55507.589600000065</v>
      </c>
      <c r="D467" s="232">
        <v>2.0000000000000001E-4</v>
      </c>
      <c r="E467" s="41">
        <f>+(C467-C$7)/C$8</f>
        <v>44805.42757946386</v>
      </c>
      <c r="F467" s="132">
        <f>ROUND(2*E467,0)/2</f>
        <v>44805.5</v>
      </c>
      <c r="G467" s="132">
        <f>+C467-(C$7+F467*C$8)</f>
        <v>-2.4720639936276712E-2</v>
      </c>
      <c r="L467" s="43">
        <f>G467</f>
        <v>-2.4720639936276712E-2</v>
      </c>
      <c r="O467" s="132">
        <f ca="1">+C$11+C$12*F467</f>
        <v>-2.7342973896752054E-2</v>
      </c>
      <c r="P467" s="199">
        <f>+D$11+D$12*F467+D$13*F467^2</f>
        <v>-2.8607621524994506E-2</v>
      </c>
      <c r="Q467" s="200">
        <f>+C467-15018.5</f>
        <v>40489.089600000065</v>
      </c>
      <c r="S467" s="132">
        <f>+(P467-G467)^2</f>
        <v>1.510862587103111E-5</v>
      </c>
      <c r="T467" s="7">
        <v>1</v>
      </c>
      <c r="U467" s="43">
        <f>+T467*S467</f>
        <v>1.510862587103111E-5</v>
      </c>
      <c r="V467" s="132">
        <f>+G467-P467</f>
        <v>3.8869815887177944E-3</v>
      </c>
    </row>
    <row r="468" spans="1:22" ht="12.95" customHeight="1">
      <c r="A468" s="127" t="s">
        <v>1471</v>
      </c>
      <c r="B468" s="276" t="s">
        <v>288</v>
      </c>
      <c r="C468" s="232">
        <v>55509.63870000001</v>
      </c>
      <c r="D468" s="232">
        <v>4.0000000000000002E-4</v>
      </c>
      <c r="E468" s="41">
        <f>+(C468-C$7)/C$8</f>
        <v>44811.430535738764</v>
      </c>
      <c r="F468" s="132">
        <f>ROUND(2*E468,0)/2</f>
        <v>44811.5</v>
      </c>
      <c r="G468" s="132">
        <f>+C468-(C$7+F468*C$8)</f>
        <v>-2.3711519985226914E-2</v>
      </c>
      <c r="L468" s="43">
        <f>G468</f>
        <v>-2.3711519985226914E-2</v>
      </c>
      <c r="O468" s="132">
        <f ca="1">+C$11+C$12*F468</f>
        <v>-2.7352411499942678E-2</v>
      </c>
      <c r="P468" s="199">
        <f>+D$11+D$12*F468+D$13*F468^2</f>
        <v>-2.8611555433353669E-2</v>
      </c>
      <c r="Q468" s="200">
        <f>+C468-15018.5</f>
        <v>40491.13870000001</v>
      </c>
      <c r="S468" s="132">
        <f>+(P468-G468)^2</f>
        <v>2.4010347392898768E-5</v>
      </c>
      <c r="T468" s="7">
        <v>1</v>
      </c>
      <c r="U468" s="43">
        <f>+T468*S468</f>
        <v>2.4010347392898768E-5</v>
      </c>
      <c r="V468" s="132">
        <f>+G468-P468</f>
        <v>4.900035448126755E-3</v>
      </c>
    </row>
    <row r="469" spans="1:22" ht="12.95" customHeight="1">
      <c r="A469" s="127" t="s">
        <v>1471</v>
      </c>
      <c r="B469" s="276" t="s">
        <v>292</v>
      </c>
      <c r="C469" s="232">
        <v>55510.490699999966</v>
      </c>
      <c r="D469" s="232">
        <v>2.0000000000000001E-4</v>
      </c>
      <c r="E469" s="41">
        <f>+(C469-C$7)/C$8</f>
        <v>44813.926518729386</v>
      </c>
      <c r="F469" s="132">
        <f>ROUND(2*E469,0)/2</f>
        <v>44814</v>
      </c>
      <c r="G469" s="132">
        <f>+C469-(C$7+F469*C$8)</f>
        <v>-2.508272003615275E-2</v>
      </c>
      <c r="L469" s="43">
        <f>G469</f>
        <v>-2.508272003615275E-2</v>
      </c>
      <c r="O469" s="132">
        <f ca="1">+C$11+C$12*F469</f>
        <v>-2.7356343834605432E-2</v>
      </c>
      <c r="P469" s="199">
        <f>+D$11+D$12*F469+D$13*F469^2</f>
        <v>-2.8613194424786492E-2</v>
      </c>
      <c r="Q469" s="200">
        <f>+C469-15018.5</f>
        <v>40491.990699999966</v>
      </c>
      <c r="S469" s="132">
        <f>+(P469-G469)^2</f>
        <v>1.2464249408798794E-5</v>
      </c>
      <c r="T469" s="7">
        <v>1</v>
      </c>
      <c r="U469" s="43">
        <f>+T469*S469</f>
        <v>1.2464249408798794E-5</v>
      </c>
      <c r="V469" s="132">
        <f>+G469-P469</f>
        <v>3.530474388633742E-3</v>
      </c>
    </row>
    <row r="470" spans="1:22" ht="12.95" customHeight="1">
      <c r="A470" s="127" t="s">
        <v>1471</v>
      </c>
      <c r="B470" s="276" t="s">
        <v>288</v>
      </c>
      <c r="C470" s="232">
        <v>55510.663100000005</v>
      </c>
      <c r="D470" s="232">
        <v>2.9999999999999997E-4</v>
      </c>
      <c r="E470" s="41">
        <f>+(C470-C$7)/C$8</f>
        <v>44814.431574442657</v>
      </c>
      <c r="F470" s="132">
        <f>ROUND(2*E470,0)/2</f>
        <v>44814.5</v>
      </c>
      <c r="G470" s="132">
        <f>+C470-(C$7+F470*C$8)</f>
        <v>-2.3356959994998761E-2</v>
      </c>
      <c r="L470" s="43">
        <f>G470</f>
        <v>-2.3356959994998761E-2</v>
      </c>
      <c r="O470" s="132">
        <f ca="1">+C$11+C$12*F470</f>
        <v>-2.7357130301537982E-2</v>
      </c>
      <c r="P470" s="199">
        <f>+D$11+D$12*F470+D$13*F470^2</f>
        <v>-2.8613522213398933E-2</v>
      </c>
      <c r="Q470" s="200">
        <f>+C470-15018.5</f>
        <v>40492.163100000005</v>
      </c>
      <c r="S470" s="132">
        <f>+(P470-G470)^2</f>
        <v>2.7631446355912142E-5</v>
      </c>
      <c r="T470" s="7">
        <v>1</v>
      </c>
      <c r="U470" s="43">
        <f>+T470*S470</f>
        <v>2.7631446355912142E-5</v>
      </c>
      <c r="V470" s="132">
        <f>+G470-P470</f>
        <v>5.2565622184001723E-3</v>
      </c>
    </row>
    <row r="471" spans="1:22" ht="12.95" customHeight="1">
      <c r="A471" s="127" t="s">
        <v>1471</v>
      </c>
      <c r="B471" s="276" t="s">
        <v>292</v>
      </c>
      <c r="C471" s="232">
        <v>55511.515399999917</v>
      </c>
      <c r="D471" s="232">
        <v>2.0000000000000001E-4</v>
      </c>
      <c r="E471" s="41">
        <f>+(C471-C$7)/C$8</f>
        <v>44816.928436300404</v>
      </c>
      <c r="F471" s="132">
        <f>ROUND(2*E471,0)/2</f>
        <v>44817</v>
      </c>
      <c r="G471" s="132">
        <f>+C471-(C$7+F471*C$8)</f>
        <v>-2.4428160082607064E-2</v>
      </c>
      <c r="L471" s="43">
        <f>G471</f>
        <v>-2.4428160082607064E-2</v>
      </c>
      <c r="O471" s="132">
        <f ca="1">+C$11+C$12*F471</f>
        <v>-2.7361062636200736E-2</v>
      </c>
      <c r="P471" s="199">
        <f>+D$11+D$12*F471+D$13*F471^2</f>
        <v>-2.8615161108090467E-2</v>
      </c>
      <c r="Q471" s="200">
        <f>+C471-15018.5</f>
        <v>40493.015399999917</v>
      </c>
      <c r="S471" s="132">
        <f>+(P471-G471)^2</f>
        <v>1.7530977587399066E-5</v>
      </c>
      <c r="T471" s="7">
        <v>1</v>
      </c>
      <c r="U471" s="43">
        <f>+T471*S471</f>
        <v>1.7530977587399066E-5</v>
      </c>
      <c r="V471" s="132">
        <f>+G471-P471</f>
        <v>4.1870010254834028E-3</v>
      </c>
    </row>
    <row r="472" spans="1:22" ht="12.95" customHeight="1">
      <c r="A472" s="36" t="s">
        <v>482</v>
      </c>
      <c r="B472" s="94" t="s">
        <v>288</v>
      </c>
      <c r="C472" s="36">
        <v>55511.686999999998</v>
      </c>
      <c r="D472" s="36">
        <v>2.0000000000000001E-4</v>
      </c>
      <c r="E472" s="41">
        <f>+(C472-C$7)/C$8</f>
        <v>44817.431148367796</v>
      </c>
      <c r="F472" s="132">
        <f>ROUND(2*E472,0)/2</f>
        <v>44817.5</v>
      </c>
      <c r="G472" s="132">
        <f>+C472-(C$7+F472*C$8)</f>
        <v>-2.3502399999415502E-2</v>
      </c>
      <c r="K472" s="43">
        <f>G472</f>
        <v>-2.3502399999415502E-2</v>
      </c>
      <c r="N472" s="132"/>
      <c r="O472" s="132">
        <f ca="1">+C$11+C$12*F472</f>
        <v>-2.7361849103133301E-2</v>
      </c>
      <c r="P472" s="199">
        <f>+D$11+D$12*F472+D$13*F472^2</f>
        <v>-2.8615488877354645E-2</v>
      </c>
      <c r="Q472" s="200">
        <f>+C472-15018.5</f>
        <v>40493.186999999998</v>
      </c>
      <c r="S472" s="132">
        <f>+(P472-G472)^2</f>
        <v>2.6143677873704967E-5</v>
      </c>
      <c r="T472" s="7">
        <v>1</v>
      </c>
      <c r="U472" s="43">
        <f>+T472*S472</f>
        <v>2.6143677873704967E-5</v>
      </c>
      <c r="V472" s="132">
        <f>+G472-P472</f>
        <v>5.1130888779391433E-3</v>
      </c>
    </row>
    <row r="473" spans="1:22" ht="12.95" customHeight="1">
      <c r="A473" s="127" t="s">
        <v>1471</v>
      </c>
      <c r="B473" s="276" t="s">
        <v>292</v>
      </c>
      <c r="C473" s="232">
        <v>55513.56259999983</v>
      </c>
      <c r="D473" s="232">
        <v>2.0000000000000001E-4</v>
      </c>
      <c r="E473" s="41">
        <f>+(C473-C$7)/C$8</f>
        <v>44822.925826415965</v>
      </c>
      <c r="F473" s="132">
        <f>ROUND(2*E473,0)/2</f>
        <v>44823</v>
      </c>
      <c r="G473" s="132">
        <f>+C473-(C$7+F473*C$8)</f>
        <v>-2.5319040170870721E-2</v>
      </c>
      <c r="L473" s="43">
        <f>G473</f>
        <v>-2.5319040170870721E-2</v>
      </c>
      <c r="O473" s="132">
        <f ca="1">+C$11+C$12*F473</f>
        <v>-2.737050023939136E-2</v>
      </c>
      <c r="P473" s="199">
        <f>+D$11+D$12*F473+D$13*F473^2</f>
        <v>-2.8619094126429746E-2</v>
      </c>
      <c r="Q473" s="200">
        <f>+C473-15018.5</f>
        <v>40495.06259999983</v>
      </c>
      <c r="S473" s="132">
        <f>+(P473-G473)^2</f>
        <v>1.0890356109600767E-5</v>
      </c>
      <c r="T473" s="7">
        <v>1</v>
      </c>
      <c r="U473" s="43">
        <f>+T473*S473</f>
        <v>1.0890356109600767E-5</v>
      </c>
      <c r="V473" s="132">
        <f>+G473-P473</f>
        <v>3.300053955559025E-3</v>
      </c>
    </row>
    <row r="474" spans="1:22" ht="12.95" customHeight="1">
      <c r="A474" s="127" t="s">
        <v>1471</v>
      </c>
      <c r="B474" s="276" t="s">
        <v>288</v>
      </c>
      <c r="C474" s="232">
        <v>55516.465499999933</v>
      </c>
      <c r="D474" s="232">
        <v>2.9999999999999997E-4</v>
      </c>
      <c r="E474" s="41">
        <f>+(C474-C$7)/C$8</f>
        <v>44831.430038885585</v>
      </c>
      <c r="F474" s="132">
        <f>ROUND(2*E474,0)/2</f>
        <v>44831.5</v>
      </c>
      <c r="G474" s="132">
        <f>+C474-(C$7+F474*C$8)</f>
        <v>-2.3881120068836026E-2</v>
      </c>
      <c r="L474" s="43">
        <f>G474</f>
        <v>-2.3881120068836026E-2</v>
      </c>
      <c r="O474" s="132">
        <f ca="1">+C$11+C$12*F474</f>
        <v>-2.7383870177244737E-2</v>
      </c>
      <c r="P474" s="199">
        <f>+D$11+D$12*F474+D$13*F474^2</f>
        <v>-2.8624665107519473E-2</v>
      </c>
      <c r="Q474" s="200">
        <f>+C474-15018.5</f>
        <v>40497.965499999933</v>
      </c>
      <c r="S474" s="132">
        <f>+(P474-G474)^2</f>
        <v>2.2501219534018345E-5</v>
      </c>
      <c r="T474" s="7">
        <v>1</v>
      </c>
      <c r="U474" s="43">
        <f>+T474*S474</f>
        <v>2.2501219534018345E-5</v>
      </c>
      <c r="V474" s="132">
        <f>+G474-P474</f>
        <v>4.7435450386834471E-3</v>
      </c>
    </row>
    <row r="475" spans="1:22" ht="12.95" customHeight="1">
      <c r="A475" s="127" t="s">
        <v>1471</v>
      </c>
      <c r="B475" s="276" t="s">
        <v>292</v>
      </c>
      <c r="C475" s="232">
        <v>55516.634800000116</v>
      </c>
      <c r="D475" s="232">
        <v>2.9999999999999997E-4</v>
      </c>
      <c r="E475" s="41">
        <f>+(C475-C$7)/C$8</f>
        <v>44831.926012971024</v>
      </c>
      <c r="F475" s="132">
        <f>ROUND(2*E475,0)/2</f>
        <v>44832</v>
      </c>
      <c r="G475" s="132">
        <f>+C475-(C$7+F475*C$8)</f>
        <v>-2.5255359883885831E-2</v>
      </c>
      <c r="L475" s="43">
        <f>G475</f>
        <v>-2.5255359883885831E-2</v>
      </c>
      <c r="O475" s="132">
        <f ca="1">+C$11+C$12*F475</f>
        <v>-2.7384656644177288E-2</v>
      </c>
      <c r="P475" s="199">
        <f>+D$11+D$12*F475+D$13*F475^2</f>
        <v>-2.8624992783267071E-2</v>
      </c>
      <c r="Q475" s="200">
        <f>+C475-15018.5</f>
        <v>40498.134800000116</v>
      </c>
      <c r="S475" s="132">
        <f>+(P475-G475)^2</f>
        <v>1.1354425876592425E-5</v>
      </c>
      <c r="T475" s="7">
        <v>1</v>
      </c>
      <c r="U475" s="43">
        <f>+T475*S475</f>
        <v>1.1354425876592425E-5</v>
      </c>
      <c r="V475" s="132">
        <f>+G475-P475</f>
        <v>3.3696328993812405E-3</v>
      </c>
    </row>
    <row r="476" spans="1:22" ht="12.95" customHeight="1">
      <c r="A476" s="127" t="s">
        <v>1471</v>
      </c>
      <c r="B476" s="276" t="s">
        <v>288</v>
      </c>
      <c r="C476" s="232">
        <v>55517.48909999989</v>
      </c>
      <c r="D476" s="232">
        <v>2.9999999999999997E-4</v>
      </c>
      <c r="E476" s="41">
        <f>+(C476-C$7)/C$8</f>
        <v>44834.428733943365</v>
      </c>
      <c r="F476" s="132">
        <f>ROUND(2*E476,0)/2</f>
        <v>44834.5</v>
      </c>
      <c r="G476" s="132">
        <f>+C476-(C$7+F476*C$8)</f>
        <v>-2.4326560109329876E-2</v>
      </c>
      <c r="L476" s="43">
        <f>G476</f>
        <v>-2.4326560109329876E-2</v>
      </c>
      <c r="O476" s="132">
        <f ca="1">+C$11+C$12*F476</f>
        <v>-2.7388588978840042E-2</v>
      </c>
      <c r="P476" s="199">
        <f>+D$11+D$12*F476+D$13*F476^2</f>
        <v>-2.8626631113634407E-2</v>
      </c>
      <c r="Q476" s="200">
        <f>+C476-15018.5</f>
        <v>40498.98909999989</v>
      </c>
      <c r="S476" s="132">
        <f>+(P476-G476)^2</f>
        <v>1.8490610642060582E-5</v>
      </c>
      <c r="T476" s="7">
        <v>1</v>
      </c>
      <c r="U476" s="43">
        <f>+T476*S476</f>
        <v>1.8490610642060582E-5</v>
      </c>
      <c r="V476" s="132">
        <f>+G476-P476</f>
        <v>4.3000710043045315E-3</v>
      </c>
    </row>
    <row r="477" spans="1:22" ht="12.95" customHeight="1">
      <c r="A477" s="127" t="s">
        <v>1471</v>
      </c>
      <c r="B477" s="276" t="s">
        <v>292</v>
      </c>
      <c r="C477" s="232">
        <v>55517.659099999815</v>
      </c>
      <c r="D477" s="232">
        <v>2.0000000000000001E-4</v>
      </c>
      <c r="E477" s="41">
        <f>+(C477-C$7)/C$8</f>
        <v>44834.926758718299</v>
      </c>
      <c r="F477" s="132">
        <f>ROUND(2*E477,0)/2</f>
        <v>44835</v>
      </c>
      <c r="G477" s="132">
        <f>+C477-(C$7+F477*C$8)</f>
        <v>-2.5000800182169769E-2</v>
      </c>
      <c r="L477" s="43">
        <f>G477</f>
        <v>-2.5000800182169769E-2</v>
      </c>
      <c r="O477" s="132">
        <f ca="1">+C$11+C$12*F477</f>
        <v>-2.7389375445772593E-2</v>
      </c>
      <c r="P477" s="199">
        <f>+D$11+D$12*F477+D$13*F477^2</f>
        <v>-2.8626958770033736E-2</v>
      </c>
      <c r="Q477" s="200">
        <f>+C477-15018.5</f>
        <v>40499.159099999815</v>
      </c>
      <c r="S477" s="132">
        <f>+(P477-G477)^2</f>
        <v>1.3149026104339597E-5</v>
      </c>
      <c r="T477" s="7">
        <v>1</v>
      </c>
      <c r="U477" s="43">
        <f>+T477*S477</f>
        <v>1.3149026104339597E-5</v>
      </c>
      <c r="V477" s="132">
        <f>+G477-P477</f>
        <v>3.6261585878639667E-3</v>
      </c>
    </row>
    <row r="478" spans="1:22" ht="12.95" customHeight="1">
      <c r="A478" s="127" t="s">
        <v>1471</v>
      </c>
      <c r="B478" s="276" t="s">
        <v>288</v>
      </c>
      <c r="C478" s="232">
        <v>55518.514299999923</v>
      </c>
      <c r="D478" s="232">
        <v>1E-4</v>
      </c>
      <c r="E478" s="41">
        <f>+(C478-C$7)/C$8</f>
        <v>44837.43211629337</v>
      </c>
      <c r="F478" s="132">
        <f>ROUND(2*E478,0)/2</f>
        <v>44837.5</v>
      </c>
      <c r="G478" s="132">
        <f>+C478-(C$7+F478*C$8)</f>
        <v>-2.3172000073827803E-2</v>
      </c>
      <c r="L478" s="43">
        <f>G478</f>
        <v>-2.3172000073827803E-2</v>
      </c>
      <c r="O478" s="132">
        <f ca="1">+C$11+C$12*F478</f>
        <v>-2.7393307780435347E-2</v>
      </c>
      <c r="P478" s="199">
        <f>+D$11+D$12*F478+D$13*F478^2</f>
        <v>-2.8628597003659779E-2</v>
      </c>
      <c r="Q478" s="200">
        <f>+C478-15018.5</f>
        <v>40500.014299999923</v>
      </c>
      <c r="S478" s="132">
        <f>+(P478-G478)^2</f>
        <v>2.9774450054651749E-5</v>
      </c>
      <c r="T478" s="7">
        <v>1</v>
      </c>
      <c r="U478" s="43">
        <f>+T478*S478</f>
        <v>2.9774450054651749E-5</v>
      </c>
      <c r="V478" s="132">
        <f>+G478-P478</f>
        <v>5.4565969298319764E-3</v>
      </c>
    </row>
    <row r="479" spans="1:22" ht="12.95" customHeight="1">
      <c r="A479" s="127" t="s">
        <v>1471</v>
      </c>
      <c r="B479" s="276" t="s">
        <v>292</v>
      </c>
      <c r="C479" s="232">
        <v>55518.682899999898</v>
      </c>
      <c r="D479" s="232">
        <v>2.9999999999999997E-4</v>
      </c>
      <c r="E479" s="41">
        <f>+(C479-C$7)/C$8</f>
        <v>44837.926039687947</v>
      </c>
      <c r="F479" s="132">
        <f>ROUND(2*E479,0)/2</f>
        <v>44838</v>
      </c>
      <c r="G479" s="132">
        <f>+C479-(C$7+F479*C$8)</f>
        <v>-2.5246240096748807E-2</v>
      </c>
      <c r="L479" s="43">
        <f>G479</f>
        <v>-2.5246240096748807E-2</v>
      </c>
      <c r="O479" s="132">
        <f ca="1">+C$11+C$12*F479</f>
        <v>-2.7394094247367898E-2</v>
      </c>
      <c r="P479" s="199">
        <f>+D$11+D$12*F479+D$13*F479^2</f>
        <v>-2.8628924640710863E-2</v>
      </c>
      <c r="Q479" s="200">
        <f>+C479-15018.5</f>
        <v>40500.182899999898</v>
      </c>
      <c r="S479" s="132">
        <f>+(P479-G479)^2</f>
        <v>1.1442554723959785E-5</v>
      </c>
      <c r="T479" s="7">
        <v>1</v>
      </c>
      <c r="U479" s="43">
        <f>+T479*S479</f>
        <v>1.1442554723959785E-5</v>
      </c>
      <c r="V479" s="132">
        <f>+G479-P479</f>
        <v>3.3826845439620563E-3</v>
      </c>
    </row>
    <row r="480" spans="1:22" ht="12.95" customHeight="1">
      <c r="A480" s="209" t="s">
        <v>460</v>
      </c>
      <c r="B480" s="41"/>
      <c r="C480" s="36">
        <v>55520.731</v>
      </c>
      <c r="D480" s="36">
        <v>2.0000000000000001E-4</v>
      </c>
      <c r="E480" s="41">
        <f>+(C480-C$7)/C$8</f>
        <v>44843.926066405809</v>
      </c>
      <c r="F480" s="132">
        <f>ROUND(2*E480,0)/2</f>
        <v>44844</v>
      </c>
      <c r="G480" s="132">
        <f>+C480-(C$7+F480*C$8)</f>
        <v>-2.5237119996745605E-2</v>
      </c>
      <c r="K480" s="43">
        <f>G480</f>
        <v>-2.5237119996745605E-2</v>
      </c>
      <c r="L480" s="132"/>
      <c r="O480" s="132">
        <f ca="1">+C$11+C$12*F480</f>
        <v>-2.7403531850558521E-2</v>
      </c>
      <c r="P480" s="199">
        <f>+D$11+D$12*F480+D$13*F480^2</f>
        <v>-2.8632856033796467E-2</v>
      </c>
      <c r="Q480" s="200">
        <f>+C480-15018.5</f>
        <v>40502.231</v>
      </c>
      <c r="S480" s="132">
        <f>+(P480-G480)^2</f>
        <v>1.1531023233325894E-5</v>
      </c>
      <c r="T480" s="7">
        <v>1</v>
      </c>
      <c r="U480" s="43">
        <f>+T480*S480</f>
        <v>1.1531023233325894E-5</v>
      </c>
      <c r="V480" s="132">
        <f>+G480-P480</f>
        <v>3.3957360370508623E-3</v>
      </c>
    </row>
    <row r="481" spans="1:22" ht="12.95" customHeight="1">
      <c r="A481" s="127" t="s">
        <v>1471</v>
      </c>
      <c r="B481" s="276" t="s">
        <v>288</v>
      </c>
      <c r="C481" s="232">
        <v>55531.484900000039</v>
      </c>
      <c r="D481" s="232">
        <v>2.9999999999999997E-4</v>
      </c>
      <c r="E481" s="41">
        <f>+(C481-C$7)/C$8</f>
        <v>44875.430234814703</v>
      </c>
      <c r="F481" s="132">
        <f>ROUND(2*E481,0)/2</f>
        <v>44875.5</v>
      </c>
      <c r="G481" s="132">
        <f>+C481-(C$7+F481*C$8)</f>
        <v>-2.381423996121157E-2</v>
      </c>
      <c r="L481" s="43">
        <f>G481</f>
        <v>-2.381423996121157E-2</v>
      </c>
      <c r="O481" s="132">
        <f ca="1">+C$11+C$12*F481</f>
        <v>-2.7453079267309263E-2</v>
      </c>
      <c r="P481" s="199">
        <f>+D$11+D$12*F481+D$13*F481^2</f>
        <v>-2.8653488229119159E-2</v>
      </c>
      <c r="Q481" s="200">
        <f>+C481-15018.5</f>
        <v>40512.984900000039</v>
      </c>
      <c r="S481" s="132">
        <f>+(P481-G481)^2</f>
        <v>2.3418323798446604E-5</v>
      </c>
      <c r="T481" s="7">
        <v>1</v>
      </c>
      <c r="U481" s="43">
        <f>+T481*S481</f>
        <v>2.3418323798446604E-5</v>
      </c>
      <c r="V481" s="132">
        <f>+G481-P481</f>
        <v>4.8392482679075893E-3</v>
      </c>
    </row>
    <row r="482" spans="1:22" ht="12.95" customHeight="1">
      <c r="A482" s="127" t="s">
        <v>1471</v>
      </c>
      <c r="B482" s="276" t="s">
        <v>288</v>
      </c>
      <c r="C482" s="232">
        <v>55532.508700000122</v>
      </c>
      <c r="D482" s="232">
        <v>5.0000000000000001E-4</v>
      </c>
      <c r="E482" s="41">
        <f>+(C482-C$7)/C$8</f>
        <v>44878.429515784352</v>
      </c>
      <c r="F482" s="132">
        <f>ROUND(2*E482,0)/2</f>
        <v>44878.5</v>
      </c>
      <c r="G482" s="132">
        <f>+C482-(C$7+F482*C$8)</f>
        <v>-2.4059679875790607E-2</v>
      </c>
      <c r="L482" s="43">
        <f>G482</f>
        <v>-2.4059679875790607E-2</v>
      </c>
      <c r="O482" s="132">
        <f ca="1">+C$11+C$12*F482</f>
        <v>-2.7457798068904568E-2</v>
      </c>
      <c r="P482" s="199">
        <f>+D$11+D$12*F482+D$13*F482^2</f>
        <v>-2.8655452532587368E-2</v>
      </c>
      <c r="Q482" s="200">
        <f>+C482-15018.5</f>
        <v>40514.008700000122</v>
      </c>
      <c r="S482" s="132">
        <f>+(P482-G482)^2</f>
        <v>2.1121126312960759E-5</v>
      </c>
      <c r="T482" s="7">
        <v>1</v>
      </c>
      <c r="U482" s="43">
        <f>+T482*S482</f>
        <v>2.1121126312960759E-5</v>
      </c>
      <c r="V482" s="132">
        <f>+G482-P482</f>
        <v>4.5957726567967608E-3</v>
      </c>
    </row>
    <row r="483" spans="1:22" ht="12.95" customHeight="1">
      <c r="A483" s="36" t="s">
        <v>482</v>
      </c>
      <c r="B483" s="94" t="s">
        <v>288</v>
      </c>
      <c r="C483" s="36">
        <v>55539.677100000001</v>
      </c>
      <c r="D483" s="36">
        <v>1E-4</v>
      </c>
      <c r="E483" s="41">
        <f>+(C483-C$7)/C$8</f>
        <v>44899.429755773344</v>
      </c>
      <c r="F483" s="132">
        <f>ROUND(2*E483,0)/2</f>
        <v>44899.5</v>
      </c>
      <c r="G483" s="132">
        <f>+C483-(C$7+F483*C$8)</f>
        <v>-2.3977759992703795E-2</v>
      </c>
      <c r="K483" s="43">
        <f>G483</f>
        <v>-2.3977759992703795E-2</v>
      </c>
      <c r="N483" s="132"/>
      <c r="O483" s="132">
        <f ca="1">+C$11+C$12*F483</f>
        <v>-2.7490829680071729E-2</v>
      </c>
      <c r="P483" s="199">
        <f>+D$11+D$12*F483+D$13*F483^2</f>
        <v>-2.8669199406357419E-2</v>
      </c>
      <c r="Q483" s="200">
        <f>+C483-15018.5</f>
        <v>40521.177100000001</v>
      </c>
      <c r="S483" s="132">
        <f>+(P483-G483)^2</f>
        <v>2.2009603771982659E-5</v>
      </c>
      <c r="T483" s="7">
        <v>1</v>
      </c>
      <c r="U483" s="43">
        <f>+T483*S483</f>
        <v>2.2009603771982659E-5</v>
      </c>
      <c r="V483" s="132">
        <f>+G483-P483</f>
        <v>4.6914394136536239E-3</v>
      </c>
    </row>
    <row r="484" spans="1:22" ht="12.95" customHeight="1">
      <c r="A484" s="127" t="s">
        <v>1471</v>
      </c>
      <c r="B484" s="276" t="s">
        <v>288</v>
      </c>
      <c r="C484" s="232">
        <v>55543.432299999986</v>
      </c>
      <c r="D484" s="232">
        <v>4.0000000000000002E-4</v>
      </c>
      <c r="E484" s="41">
        <f>+(C484-C$7)/C$8</f>
        <v>44910.430830100631</v>
      </c>
      <c r="F484" s="132">
        <f>ROUND(2*E484,0)/2</f>
        <v>44910.5</v>
      </c>
      <c r="G484" s="132">
        <f>+C484-(C$7+F484*C$8)</f>
        <v>-2.3611040014657192E-2</v>
      </c>
      <c r="L484" s="43">
        <f>G484</f>
        <v>-2.3611040014657192E-2</v>
      </c>
      <c r="O484" s="132">
        <f ca="1">+C$11+C$12*F484</f>
        <v>-2.7508131952587861E-2</v>
      </c>
      <c r="P484" s="199">
        <f>+D$11+D$12*F484+D$13*F484^2</f>
        <v>-2.8676397879565156E-2</v>
      </c>
      <c r="Q484" s="200">
        <f>+C484-15018.5</f>
        <v>40524.932299999986</v>
      </c>
      <c r="S484" s="132">
        <f>+(P484-G484)^2</f>
        <v>2.5657850299584969E-5</v>
      </c>
      <c r="T484" s="7">
        <v>1</v>
      </c>
      <c r="U484" s="43">
        <f>+T484*S484</f>
        <v>2.5657850299584969E-5</v>
      </c>
      <c r="V484" s="132">
        <f>+G484-P484</f>
        <v>5.0653578649079642E-3</v>
      </c>
    </row>
    <row r="485" spans="1:22" ht="12.95" customHeight="1">
      <c r="A485" s="127" t="s">
        <v>1471</v>
      </c>
      <c r="B485" s="276" t="s">
        <v>292</v>
      </c>
      <c r="C485" s="232">
        <v>55543.601900000125</v>
      </c>
      <c r="D485" s="232">
        <v>2.0000000000000001E-4</v>
      </c>
      <c r="E485" s="41">
        <f>+(C485-C$7)/C$8</f>
        <v>44910.927683053189</v>
      </c>
      <c r="F485" s="132">
        <f>ROUND(2*E485,0)/2</f>
        <v>44911</v>
      </c>
      <c r="G485" s="132">
        <f>+C485-(C$7+F485*C$8)</f>
        <v>-2.4685279873665422E-2</v>
      </c>
      <c r="L485" s="43">
        <f>G485</f>
        <v>-2.4685279873665422E-2</v>
      </c>
      <c r="O485" s="132">
        <f ca="1">+C$11+C$12*F485</f>
        <v>-2.7508918419520412E-2</v>
      </c>
      <c r="P485" s="199">
        <f>+D$11+D$12*F485+D$13*F485^2</f>
        <v>-2.8676725045808621E-2</v>
      </c>
      <c r="Q485" s="200">
        <f>+C485-15018.5</f>
        <v>40525.101900000125</v>
      </c>
      <c r="S485" s="132">
        <f>+(P485-G485)^2</f>
        <v>1.5931634562225249E-5</v>
      </c>
      <c r="T485" s="7">
        <v>1</v>
      </c>
      <c r="U485" s="43">
        <f>+T485*S485</f>
        <v>1.5931634562225249E-5</v>
      </c>
      <c r="V485" s="132">
        <f>+G485-P485</f>
        <v>3.9914451721431987E-3</v>
      </c>
    </row>
    <row r="486" spans="1:22" ht="12.95" customHeight="1">
      <c r="A486" s="127" t="s">
        <v>1471</v>
      </c>
      <c r="B486" s="276" t="s">
        <v>288</v>
      </c>
      <c r="C486" s="232">
        <v>55544.455399999861</v>
      </c>
      <c r="D486" s="232">
        <v>2.9999999999999997E-4</v>
      </c>
      <c r="E486" s="41">
        <f>+(C486-C$7)/C$8</f>
        <v>44913.428060379418</v>
      </c>
      <c r="F486" s="132">
        <f>ROUND(2*E486,0)/2</f>
        <v>44913.5</v>
      </c>
      <c r="G486" s="132">
        <f>+C486-(C$7+F486*C$8)</f>
        <v>-2.4556480137107428E-2</v>
      </c>
      <c r="L486" s="43">
        <f>G486</f>
        <v>-2.4556480137107428E-2</v>
      </c>
      <c r="O486" s="132">
        <f ca="1">+C$11+C$12*F486</f>
        <v>-2.7512850754183166E-2</v>
      </c>
      <c r="P486" s="199">
        <f>+D$11+D$12*F486+D$13*F486^2</f>
        <v>-2.8678360828655269E-2</v>
      </c>
      <c r="Q486" s="200">
        <f>+C486-15018.5</f>
        <v>40525.955399999861</v>
      </c>
      <c r="S486" s="132">
        <f>+(P486-G486)^2</f>
        <v>1.6989900435354909E-5</v>
      </c>
      <c r="T486" s="7">
        <v>1</v>
      </c>
      <c r="U486" s="43">
        <f>+T486*S486</f>
        <v>1.6989900435354909E-5</v>
      </c>
      <c r="V486" s="132">
        <f>+G486-P486</f>
        <v>4.1218806915478412E-3</v>
      </c>
    </row>
    <row r="487" spans="1:22" ht="12.95" customHeight="1">
      <c r="A487" s="219" t="s">
        <v>1064</v>
      </c>
      <c r="B487" s="219" t="s">
        <v>288</v>
      </c>
      <c r="C487" s="242">
        <v>55551.111599999997</v>
      </c>
      <c r="D487" s="242" t="s">
        <v>485</v>
      </c>
      <c r="E487" s="41">
        <f>+(C487-C$7)/C$8</f>
        <v>44932.927781017213</v>
      </c>
      <c r="F487" s="132">
        <f>ROUND(2*E487,0)/2</f>
        <v>44933</v>
      </c>
      <c r="G487" s="132">
        <f>+C487-(C$7+F487*C$8)</f>
        <v>-2.4651840001752134E-2</v>
      </c>
      <c r="K487" s="43">
        <f>G487</f>
        <v>-2.4651840001752134E-2</v>
      </c>
      <c r="L487" s="132"/>
      <c r="O487" s="132">
        <f ca="1">+C$11+C$12*F487</f>
        <v>-2.7543522964552675E-2</v>
      </c>
      <c r="P487" s="199">
        <f>+D$11+D$12*F487+D$13*F487^2</f>
        <v>-2.869111716805834E-2</v>
      </c>
      <c r="Q487" s="200">
        <f>+C487-15018.5</f>
        <v>40532.611599999997</v>
      </c>
      <c r="S487" s="132">
        <f>+(P487-G487)^2</f>
        <v>1.6315760026242691E-5</v>
      </c>
      <c r="T487" s="7">
        <v>1</v>
      </c>
      <c r="U487" s="43">
        <f>+T487*S487</f>
        <v>1.6315760026242691E-5</v>
      </c>
      <c r="V487" s="132">
        <f>+G487-P487</f>
        <v>4.0392771663062058E-3</v>
      </c>
    </row>
    <row r="488" spans="1:22" ht="12.95" customHeight="1">
      <c r="A488" s="127" t="s">
        <v>1471</v>
      </c>
      <c r="B488" s="276" t="s">
        <v>292</v>
      </c>
      <c r="C488" s="232">
        <v>55553.500399999786</v>
      </c>
      <c r="D488" s="232">
        <v>4.0000000000000002E-4</v>
      </c>
      <c r="E488" s="41">
        <f>+(C488-C$7)/C$8</f>
        <v>44939.925907974713</v>
      </c>
      <c r="F488" s="132">
        <f>ROUND(2*E488,0)/2</f>
        <v>44940</v>
      </c>
      <c r="G488" s="132">
        <f>+C488-(C$7+F488*C$8)</f>
        <v>-2.5291200210631359E-2</v>
      </c>
      <c r="L488" s="43">
        <f>G488</f>
        <v>-2.5291200210631359E-2</v>
      </c>
      <c r="O488" s="132">
        <f ca="1">+C$11+C$12*F488</f>
        <v>-2.75545335016084E-2</v>
      </c>
      <c r="P488" s="199">
        <f>+D$11+D$12*F488+D$13*F488^2</f>
        <v>-2.8695695170451112E-2</v>
      </c>
      <c r="Q488" s="200">
        <f>+C488-15018.5</f>
        <v>40535.000399999786</v>
      </c>
      <c r="S488" s="132">
        <f>+(P488-G488)^2</f>
        <v>1.1590585931438098E-5</v>
      </c>
      <c r="T488" s="7">
        <v>1</v>
      </c>
      <c r="U488" s="43">
        <f>+T488*S488</f>
        <v>1.1590585931438098E-5</v>
      </c>
      <c r="V488" s="132">
        <f>+G488-P488</f>
        <v>3.4044949598197524E-3</v>
      </c>
    </row>
    <row r="489" spans="1:22" ht="12.95" customHeight="1">
      <c r="A489" s="219" t="s">
        <v>1064</v>
      </c>
      <c r="B489" s="219" t="s">
        <v>288</v>
      </c>
      <c r="C489" s="242">
        <v>55554.012499999997</v>
      </c>
      <c r="D489" s="242" t="s">
        <v>485</v>
      </c>
      <c r="E489" s="41">
        <f>+(C489-C$7)/C$8</f>
        <v>44941.426134371533</v>
      </c>
      <c r="F489" s="132">
        <f>ROUND(2*E489,0)/2</f>
        <v>44941.5</v>
      </c>
      <c r="G489" s="132">
        <f>+C489-(C$7+F489*C$8)</f>
        <v>-2.5213920001988299E-2</v>
      </c>
      <c r="K489" s="43">
        <f>G489</f>
        <v>-2.5213920001988299E-2</v>
      </c>
      <c r="M489" s="132"/>
      <c r="O489" s="132">
        <f ca="1">+C$11+C$12*F489</f>
        <v>-2.7556892902406052E-2</v>
      </c>
      <c r="P489" s="199">
        <f>+D$11+D$12*F489+D$13*F489^2</f>
        <v>-2.8696676088733761E-2</v>
      </c>
      <c r="Q489" s="200">
        <f>+C489-15018.5</f>
        <v>40535.512499999997</v>
      </c>
      <c r="S489" s="132">
        <f>+(P489-G489)^2</f>
        <v>1.2129589959762561E-5</v>
      </c>
      <c r="T489" s="7">
        <v>1</v>
      </c>
      <c r="U489" s="43">
        <f>+T489*S489</f>
        <v>1.2129589959762561E-5</v>
      </c>
      <c r="V489" s="132">
        <f>+G489-P489</f>
        <v>3.4827560867454616E-3</v>
      </c>
    </row>
    <row r="490" spans="1:22" ht="12.95" customHeight="1">
      <c r="A490" s="219" t="s">
        <v>1064</v>
      </c>
      <c r="B490" s="219" t="s">
        <v>288</v>
      </c>
      <c r="C490" s="242">
        <v>55554.183499999999</v>
      </c>
      <c r="D490" s="242" t="s">
        <v>485</v>
      </c>
      <c r="E490" s="41">
        <f>+(C490-C$7)/C$8</f>
        <v>44941.927088704193</v>
      </c>
      <c r="F490" s="132">
        <f>ROUND(2*E490,0)/2</f>
        <v>44942</v>
      </c>
      <c r="G490" s="132">
        <f>+C490-(C$7+F490*C$8)</f>
        <v>-2.4888159998226911E-2</v>
      </c>
      <c r="K490" s="43">
        <f>G490</f>
        <v>-2.4888159998226911E-2</v>
      </c>
      <c r="L490" s="132"/>
      <c r="O490" s="132">
        <f ca="1">+C$11+C$12*F490</f>
        <v>-2.7557679369338603E-2</v>
      </c>
      <c r="P490" s="199">
        <f>+D$11+D$12*F490+D$13*F490^2</f>
        <v>-2.869700305504521E-2</v>
      </c>
      <c r="Q490" s="200">
        <f>+C490-15018.5</f>
        <v>40535.683499999999</v>
      </c>
      <c r="S490" s="132">
        <f>+(P490-G490)^2</f>
        <v>1.4507285431472967E-5</v>
      </c>
      <c r="T490" s="7">
        <v>1</v>
      </c>
      <c r="U490" s="43">
        <f>+T490*S490</f>
        <v>1.4507285431472967E-5</v>
      </c>
      <c r="V490" s="132">
        <f>+G490-P490</f>
        <v>3.8088430568182993E-3</v>
      </c>
    </row>
    <row r="491" spans="1:22" ht="12.95" customHeight="1">
      <c r="A491" s="127" t="s">
        <v>1471</v>
      </c>
      <c r="B491" s="276" t="s">
        <v>288</v>
      </c>
      <c r="C491" s="232">
        <v>55554.353999999817</v>
      </c>
      <c r="D491" s="232">
        <v>5.0000000000000001E-4</v>
      </c>
      <c r="E491" s="41">
        <f>+(C491-C$7)/C$8</f>
        <v>44942.42657825756</v>
      </c>
      <c r="F491" s="132">
        <f>ROUND(2*E491,0)/2</f>
        <v>44942.5</v>
      </c>
      <c r="G491" s="132">
        <f>+C491-(C$7+F491*C$8)</f>
        <v>-2.5062400178285316E-2</v>
      </c>
      <c r="L491" s="43">
        <f>G491</f>
        <v>-2.5062400178285316E-2</v>
      </c>
      <c r="O491" s="132">
        <f ca="1">+C$11+C$12*F491</f>
        <v>-2.7558465836271154E-2</v>
      </c>
      <c r="P491" s="199">
        <f>+D$11+D$12*F491+D$13*F491^2</f>
        <v>-2.8697330018131961E-2</v>
      </c>
      <c r="Q491" s="200">
        <f>+C491-15018.5</f>
        <v>40535.853999999817</v>
      </c>
      <c r="S491" s="132">
        <f>+(P491-G491)^2</f>
        <v>1.3212714940607562E-5</v>
      </c>
      <c r="T491" s="7">
        <v>1</v>
      </c>
      <c r="U491" s="43">
        <f>+T491*S491</f>
        <v>1.3212714940607562E-5</v>
      </c>
      <c r="V491" s="132">
        <f>+G491-P491</f>
        <v>3.6349298398466456E-3</v>
      </c>
    </row>
    <row r="492" spans="1:22" ht="12.95" customHeight="1">
      <c r="A492" s="127" t="s">
        <v>1471</v>
      </c>
      <c r="B492" s="276" t="s">
        <v>292</v>
      </c>
      <c r="C492" s="232">
        <v>55554.524900000077</v>
      </c>
      <c r="D492" s="232">
        <v>2.0000000000000001E-4</v>
      </c>
      <c r="E492" s="41">
        <f>+(C492-C$7)/C$8</f>
        <v>44942.927239635224</v>
      </c>
      <c r="F492" s="132">
        <f>ROUND(2*E492,0)/2</f>
        <v>44943</v>
      </c>
      <c r="G492" s="132">
        <f>+C492-(C$7+F492*C$8)</f>
        <v>-2.4836639917339198E-2</v>
      </c>
      <c r="L492" s="43">
        <f>G492</f>
        <v>-2.4836639917339198E-2</v>
      </c>
      <c r="O492" s="132">
        <f ca="1">+C$11+C$12*F492</f>
        <v>-2.7559252303203705E-2</v>
      </c>
      <c r="P492" s="199">
        <f>+D$11+D$12*F492+D$13*F492^2</f>
        <v>-2.8697656977994007E-2</v>
      </c>
      <c r="Q492" s="200">
        <f>+C492-15018.5</f>
        <v>40536.024900000077</v>
      </c>
      <c r="S492" s="132">
        <f>+(P492-G492)^2</f>
        <v>1.49074527426675E-5</v>
      </c>
      <c r="T492" s="7">
        <v>1</v>
      </c>
      <c r="U492" s="43">
        <f>+T492*S492</f>
        <v>1.49074527426675E-5</v>
      </c>
      <c r="V492" s="132">
        <f>+G492-P492</f>
        <v>3.8610170606548089E-3</v>
      </c>
    </row>
    <row r="493" spans="1:22" ht="12.95" customHeight="1">
      <c r="A493" s="127" t="s">
        <v>1471</v>
      </c>
      <c r="B493" s="276" t="s">
        <v>288</v>
      </c>
      <c r="C493" s="232">
        <v>55556.403100000229</v>
      </c>
      <c r="D493" s="232">
        <v>2.9999999999999997E-4</v>
      </c>
      <c r="E493" s="41">
        <f>+(C493-C$7)/C$8</f>
        <v>44948.429534533832</v>
      </c>
      <c r="F493" s="132">
        <f>ROUND(2*E493,0)/2</f>
        <v>44948.5</v>
      </c>
      <c r="G493" s="132">
        <f>+C493-(C$7+F493*C$8)</f>
        <v>-2.4053279768850189E-2</v>
      </c>
      <c r="L493" s="43">
        <f>G493</f>
        <v>-2.4053279768850189E-2</v>
      </c>
      <c r="O493" s="132">
        <f ca="1">+C$11+C$12*F493</f>
        <v>-2.7567903439461763E-2</v>
      </c>
      <c r="P493" s="199">
        <f>+D$11+D$12*F493+D$13*F493^2</f>
        <v>-2.870125332364562E-2</v>
      </c>
      <c r="Q493" s="200">
        <f>+C493-15018.5</f>
        <v>40537.903100000229</v>
      </c>
      <c r="S493" s="132">
        <f>+(P493-G493)^2</f>
        <v>2.1603658166077678E-5</v>
      </c>
      <c r="T493" s="7">
        <v>1</v>
      </c>
      <c r="U493" s="43">
        <f>+T493*S493</f>
        <v>2.1603658166077678E-5</v>
      </c>
      <c r="V493" s="132">
        <f>+G493-P493</f>
        <v>4.6479735547954315E-3</v>
      </c>
    </row>
    <row r="494" spans="1:22" ht="12.95" customHeight="1">
      <c r="A494" s="127" t="s">
        <v>1471</v>
      </c>
      <c r="B494" s="276" t="s">
        <v>288</v>
      </c>
      <c r="C494" s="232">
        <v>55557.427099999972</v>
      </c>
      <c r="D494" s="232">
        <v>4.0000000000000002E-4</v>
      </c>
      <c r="E494" s="41">
        <f>+(C494-C$7)/C$8</f>
        <v>44951.429401413989</v>
      </c>
      <c r="F494" s="132">
        <f>ROUND(2*E494,0)/2</f>
        <v>44951.5</v>
      </c>
      <c r="G494" s="132">
        <f>+C494-(C$7+F494*C$8)</f>
        <v>-2.4098720023175701E-2</v>
      </c>
      <c r="L494" s="43">
        <f>G494</f>
        <v>-2.4098720023175701E-2</v>
      </c>
      <c r="O494" s="132">
        <f ca="1">+C$11+C$12*F494</f>
        <v>-2.7572622241057082E-2</v>
      </c>
      <c r="P494" s="199">
        <f>+D$11+D$12*F494+D$13*F494^2</f>
        <v>-2.8703214802268111E-2</v>
      </c>
      <c r="Q494" s="200">
        <f>+C494-15018.5</f>
        <v>40538.927099999972</v>
      </c>
      <c r="S494" s="132">
        <f>+(P494-G494)^2</f>
        <v>2.1201372170689255E-5</v>
      </c>
      <c r="T494" s="7">
        <v>1</v>
      </c>
      <c r="U494" s="43">
        <f>+T494*S494</f>
        <v>2.1201372170689255E-5</v>
      </c>
      <c r="V494" s="132">
        <f>+G494-P494</f>
        <v>4.6044947790924093E-3</v>
      </c>
    </row>
    <row r="495" spans="1:22" ht="12.95" customHeight="1">
      <c r="A495" s="127" t="s">
        <v>1471</v>
      </c>
      <c r="B495" s="276" t="s">
        <v>288</v>
      </c>
      <c r="C495" s="232">
        <v>55558.450999999885</v>
      </c>
      <c r="D495" s="232">
        <v>1.1999999999999999E-3</v>
      </c>
      <c r="E495" s="41">
        <f>+(C495-C$7)/C$8</f>
        <v>44954.428975338888</v>
      </c>
      <c r="F495" s="132">
        <f>ROUND(2*E495,0)/2</f>
        <v>44954.5</v>
      </c>
      <c r="G495" s="132">
        <f>+C495-(C$7+F495*C$8)</f>
        <v>-2.4244160114903934E-2</v>
      </c>
      <c r="L495" s="43">
        <f>G495</f>
        <v>-2.4244160114903934E-2</v>
      </c>
      <c r="O495" s="132">
        <f ca="1">+C$11+C$12*F495</f>
        <v>-2.7577341042652387E-2</v>
      </c>
      <c r="P495" s="199">
        <f>+D$11+D$12*F495+D$13*F495^2</f>
        <v>-2.8705176164801068E-2</v>
      </c>
      <c r="Q495" s="200">
        <f>+C495-15018.5</f>
        <v>40539.950999999885</v>
      </c>
      <c r="S495" s="132">
        <f>+(P495-G495)^2</f>
        <v>1.9900664197439821E-5</v>
      </c>
      <c r="T495" s="7">
        <v>1</v>
      </c>
      <c r="U495" s="43">
        <f>+T495*S495</f>
        <v>1.9900664197439821E-5</v>
      </c>
      <c r="V495" s="132">
        <f>+G495-P495</f>
        <v>4.4610160498971332E-3</v>
      </c>
    </row>
    <row r="496" spans="1:22" ht="12.95" customHeight="1">
      <c r="A496" s="127" t="s">
        <v>1471</v>
      </c>
      <c r="B496" s="276" t="s">
        <v>292</v>
      </c>
      <c r="C496" s="232">
        <v>55562.376099999994</v>
      </c>
      <c r="D496" s="232">
        <v>2.0000000000000001E-4</v>
      </c>
      <c r="E496" s="41">
        <f>+(C496-C$7)/C$8</f>
        <v>44965.927781485938</v>
      </c>
      <c r="F496" s="132">
        <f>ROUND(2*E496,0)/2</f>
        <v>44966</v>
      </c>
      <c r="G496" s="132">
        <f>+C496-(C$7+F496*C$8)</f>
        <v>-2.4651680003444199E-2</v>
      </c>
      <c r="L496" s="43">
        <f>G496</f>
        <v>-2.4651680003444199E-2</v>
      </c>
      <c r="O496" s="132">
        <f ca="1">+C$11+C$12*F496</f>
        <v>-2.7595429782101069E-2</v>
      </c>
      <c r="P496" s="199">
        <f>+D$11+D$12*F496+D$13*F496^2</f>
        <v>-2.8712693645736698E-2</v>
      </c>
      <c r="Q496" s="200">
        <f>+C496-15018.5</f>
        <v>40543.876099999994</v>
      </c>
      <c r="S496" s="132">
        <f>+(P496-G496)^2</f>
        <v>1.6491831802885792E-5</v>
      </c>
      <c r="T496" s="7">
        <v>1</v>
      </c>
      <c r="U496" s="43">
        <f>+T496*S496</f>
        <v>1.6491831802885792E-5</v>
      </c>
      <c r="V496" s="132">
        <f>+G496-P496</f>
        <v>4.0610136422924992E-3</v>
      </c>
    </row>
    <row r="497" spans="1:22" ht="12.95" customHeight="1">
      <c r="A497" s="127" t="s">
        <v>1471</v>
      </c>
      <c r="B497" s="276" t="s">
        <v>288</v>
      </c>
      <c r="C497" s="232">
        <v>55562.547100000083</v>
      </c>
      <c r="D497" s="232">
        <v>4.0000000000000002E-4</v>
      </c>
      <c r="E497" s="41">
        <f>+(C497-C$7)/C$8</f>
        <v>44966.428735818852</v>
      </c>
      <c r="F497" s="132">
        <f>ROUND(2*E497,0)/2</f>
        <v>44966.5</v>
      </c>
      <c r="G497" s="132">
        <f>+C497-(C$7+F497*C$8)</f>
        <v>-2.4325919912371319E-2</v>
      </c>
      <c r="L497" s="43">
        <f>G497</f>
        <v>-2.4325919912371319E-2</v>
      </c>
      <c r="O497" s="132">
        <f ca="1">+C$11+C$12*F497</f>
        <v>-2.759621624903362E-2</v>
      </c>
      <c r="P497" s="199">
        <f>+D$11+D$12*F497+D$13*F497^2</f>
        <v>-2.8713020454037383E-2</v>
      </c>
      <c r="Q497" s="200">
        <f>+C497-15018.5</f>
        <v>40544.047100000083</v>
      </c>
      <c r="S497" s="132">
        <f>+(P497-G497)^2</f>
        <v>1.9246651162686673E-5</v>
      </c>
      <c r="T497" s="7">
        <v>1</v>
      </c>
      <c r="U497" s="43">
        <f>+T497*S497</f>
        <v>1.9246651162686673E-5</v>
      </c>
      <c r="V497" s="132">
        <f>+G497-P497</f>
        <v>4.3871005416660641E-3</v>
      </c>
    </row>
    <row r="498" spans="1:22" ht="12.95" customHeight="1">
      <c r="A498" s="127" t="s">
        <v>1471</v>
      </c>
      <c r="B498" s="276" t="s">
        <v>292</v>
      </c>
      <c r="C498" s="232">
        <v>55563.399799999781</v>
      </c>
      <c r="D498" s="232">
        <v>2.0000000000000001E-4</v>
      </c>
      <c r="E498" s="41">
        <f>+(C498-C$7)/C$8</f>
        <v>44968.926769498968</v>
      </c>
      <c r="F498" s="132">
        <f>ROUND(2*E498,0)/2</f>
        <v>44969</v>
      </c>
      <c r="G498" s="132">
        <f>+C498-(C$7+F498*C$8)</f>
        <v>-2.4997120213811286E-2</v>
      </c>
      <c r="L498" s="43">
        <f>G498</f>
        <v>-2.4997120213811286E-2</v>
      </c>
      <c r="O498" s="132">
        <f ca="1">+C$11+C$12*F498</f>
        <v>-2.7600148583696374E-2</v>
      </c>
      <c r="P498" s="199">
        <f>+D$11+D$12*F498+D$13*F498^2</f>
        <v>-2.8714654447170161E-2</v>
      </c>
      <c r="Q498" s="200">
        <f>+C498-15018.5</f>
        <v>40544.899799999781</v>
      </c>
      <c r="S498" s="132">
        <f>+(P498-G498)^2</f>
        <v>1.3820060776195161E-5</v>
      </c>
      <c r="T498" s="7">
        <v>1</v>
      </c>
      <c r="U498" s="43">
        <f>+T498*S498</f>
        <v>1.3820060776195161E-5</v>
      </c>
      <c r="V498" s="132">
        <f>+G498-P498</f>
        <v>3.7175342333588754E-3</v>
      </c>
    </row>
    <row r="499" spans="1:22" ht="12.95" customHeight="1">
      <c r="A499" s="127" t="s">
        <v>1471</v>
      </c>
      <c r="B499" s="276" t="s">
        <v>292</v>
      </c>
      <c r="C499" s="232">
        <v>55564.424199999776</v>
      </c>
      <c r="D499" s="232">
        <v>2.0000000000000001E-4</v>
      </c>
      <c r="E499" s="41">
        <f>+(C499-C$7)/C$8</f>
        <v>44971.927808202861</v>
      </c>
      <c r="F499" s="132">
        <f>ROUND(2*E499,0)/2</f>
        <v>44972</v>
      </c>
      <c r="G499" s="132">
        <f>+C499-(C$7+F499*C$8)</f>
        <v>-2.4642560223583132E-2</v>
      </c>
      <c r="L499" s="43">
        <f>G499</f>
        <v>-2.4642560223583132E-2</v>
      </c>
      <c r="O499" s="132">
        <f ca="1">+C$11+C$12*F499</f>
        <v>-2.7604867385291679E-2</v>
      </c>
      <c r="P499" s="199">
        <f>+D$11+D$12*F499+D$13*F499^2</f>
        <v>-2.8716615132514077E-2</v>
      </c>
      <c r="Q499" s="200">
        <f>+C499-15018.5</f>
        <v>40545.924199999776</v>
      </c>
      <c r="S499" s="132">
        <f>+(P499-G499)^2</f>
        <v>1.6597923400984329E-5</v>
      </c>
      <c r="T499" s="7">
        <v>1</v>
      </c>
      <c r="U499" s="43">
        <f>+T499*S499</f>
        <v>1.6597923400984329E-5</v>
      </c>
      <c r="V499" s="132">
        <f>+G499-P499</f>
        <v>4.074054908930945E-3</v>
      </c>
    </row>
    <row r="500" spans="1:22" ht="12.95" customHeight="1">
      <c r="A500" s="127" t="s">
        <v>1471</v>
      </c>
      <c r="B500" s="276" t="s">
        <v>292</v>
      </c>
      <c r="C500" s="232">
        <v>55566.472200000193</v>
      </c>
      <c r="D500" s="232">
        <v>2.9999999999999997E-4</v>
      </c>
      <c r="E500" s="41">
        <f>+(C500-C$7)/C$8</f>
        <v>44977.927541965895</v>
      </c>
      <c r="F500" s="132">
        <f>ROUND(2*E500,0)/2</f>
        <v>44978</v>
      </c>
      <c r="G500" s="132">
        <f>+C500-(C$7+F500*C$8)</f>
        <v>-2.4733439800911583E-2</v>
      </c>
      <c r="L500" s="43">
        <f>G500</f>
        <v>-2.4733439800911583E-2</v>
      </c>
      <c r="O500" s="132">
        <f ca="1">+C$11+C$12*F500</f>
        <v>-2.7614304988482302E-2</v>
      </c>
      <c r="P500" s="199">
        <f>+D$11+D$12*F500+D$13*F500^2</f>
        <v>-2.8720536154933252E-2</v>
      </c>
      <c r="Q500" s="200">
        <f>+C500-15018.5</f>
        <v>40547.972200000193</v>
      </c>
      <c r="S500" s="132">
        <f>+(P500-G500)^2</f>
        <v>1.5896937336252884E-5</v>
      </c>
      <c r="T500" s="7">
        <v>1</v>
      </c>
      <c r="U500" s="43">
        <f>+T500*S500</f>
        <v>1.5896937336252884E-5</v>
      </c>
      <c r="V500" s="132">
        <f>+G500-P500</f>
        <v>3.9870963540216686E-3</v>
      </c>
    </row>
    <row r="501" spans="1:22" ht="12.95" customHeight="1">
      <c r="A501" s="127" t="s">
        <v>1471</v>
      </c>
      <c r="B501" s="276" t="s">
        <v>288</v>
      </c>
      <c r="C501" s="232">
        <v>55567.326299999841</v>
      </c>
      <c r="D501" s="232">
        <v>5.0000000000000001E-4</v>
      </c>
      <c r="E501" s="41">
        <f>+(C501-C$7)/C$8</f>
        <v>44980.429677026375</v>
      </c>
      <c r="F501" s="132">
        <f>ROUND(2*E501,0)/2</f>
        <v>44980.5</v>
      </c>
      <c r="G501" s="132">
        <f>+C501-(C$7+F501*C$8)</f>
        <v>-2.4004640159546398E-2</v>
      </c>
      <c r="L501" s="43">
        <f>G501</f>
        <v>-2.4004640159546398E-2</v>
      </c>
      <c r="O501" s="132">
        <f ca="1">+C$11+C$12*F501</f>
        <v>-2.7618237323145056E-2</v>
      </c>
      <c r="P501" s="199">
        <f>+D$11+D$12*F501+D$13*F501^2</f>
        <v>-2.8722169777224416E-2</v>
      </c>
      <c r="Q501" s="200">
        <f>+C501-15018.5</f>
        <v>40548.826299999841</v>
      </c>
      <c r="S501" s="132">
        <f>+(P501-G501)^2</f>
        <v>2.2255085693669306E-5</v>
      </c>
      <c r="T501" s="7">
        <v>1</v>
      </c>
      <c r="U501" s="43">
        <f>+T501*S501</f>
        <v>2.2255085693669306E-5</v>
      </c>
      <c r="V501" s="132">
        <f>+G501-P501</f>
        <v>4.7175296176780179E-3</v>
      </c>
    </row>
    <row r="502" spans="1:22" ht="12.95" customHeight="1">
      <c r="A502" s="127" t="s">
        <v>1471</v>
      </c>
      <c r="B502" s="276" t="s">
        <v>288</v>
      </c>
      <c r="C502" s="232">
        <v>55568.349799999967</v>
      </c>
      <c r="D502" s="232">
        <v>2.0000000000000001E-4</v>
      </c>
      <c r="E502" s="41">
        <f>+(C502-C$7)/C$8</f>
        <v>44983.428079128898</v>
      </c>
      <c r="F502" s="132">
        <f>ROUND(2*E502,0)/2</f>
        <v>44983.5</v>
      </c>
      <c r="G502" s="132">
        <f>+C502-(C$7+F502*C$8)</f>
        <v>-2.455008003016701E-2</v>
      </c>
      <c r="L502" s="43">
        <f>G502</f>
        <v>-2.455008003016701E-2</v>
      </c>
      <c r="O502" s="132">
        <f ca="1">+C$11+C$12*F502</f>
        <v>-2.7622956124740361E-2</v>
      </c>
      <c r="P502" s="199">
        <f>+D$11+D$12*F502+D$13*F502^2</f>
        <v>-2.8724130017558393E-2</v>
      </c>
      <c r="Q502" s="200">
        <f>+C502-15018.5</f>
        <v>40549.849799999967</v>
      </c>
      <c r="S502" s="132">
        <f>+(P502-G502)^2</f>
        <v>1.7422693297242004E-5</v>
      </c>
      <c r="T502" s="7">
        <v>1</v>
      </c>
      <c r="U502" s="43">
        <f>+T502*S502</f>
        <v>1.7422693297242004E-5</v>
      </c>
      <c r="V502" s="132">
        <f>+G502-P502</f>
        <v>4.1740499873913831E-3</v>
      </c>
    </row>
    <row r="503" spans="1:22" ht="12.95" customHeight="1">
      <c r="A503" s="127" t="s">
        <v>1471</v>
      </c>
      <c r="B503" s="276" t="s">
        <v>292</v>
      </c>
      <c r="C503" s="232">
        <v>55568.520599999931</v>
      </c>
      <c r="D503" s="232">
        <v>2.9999999999999997E-4</v>
      </c>
      <c r="E503" s="41">
        <f>+(C503-C$7)/C$8</f>
        <v>44983.928447549944</v>
      </c>
      <c r="F503" s="132">
        <f>ROUND(2*E503,0)/2</f>
        <v>44984</v>
      </c>
      <c r="G503" s="132">
        <f>+C503-(C$7+F503*C$8)</f>
        <v>-2.4424320065008942E-2</v>
      </c>
      <c r="L503" s="43">
        <f>G503</f>
        <v>-2.4424320065008942E-2</v>
      </c>
      <c r="O503" s="132">
        <f ca="1">+C$11+C$12*F503</f>
        <v>-2.7623742591672912E-2</v>
      </c>
      <c r="P503" s="199">
        <f>+D$11+D$12*F503+D$13*F503^2</f>
        <v>-2.8724456712994239E-2</v>
      </c>
      <c r="Q503" s="200">
        <f>+C503-15018.5</f>
        <v>40550.020599999931</v>
      </c>
      <c r="S503" s="132">
        <f>+(P503-G503)^2</f>
        <v>1.8491175191346225E-5</v>
      </c>
      <c r="T503" s="7">
        <v>1</v>
      </c>
      <c r="U503" s="43">
        <f>+T503*S503</f>
        <v>1.8491175191346225E-5</v>
      </c>
      <c r="V503" s="132">
        <f>+G503-P503</f>
        <v>4.3001366479852969E-3</v>
      </c>
    </row>
    <row r="504" spans="1:22" ht="12.95" customHeight="1">
      <c r="A504" s="127" t="s">
        <v>1471</v>
      </c>
      <c r="B504" s="276" t="s">
        <v>288</v>
      </c>
      <c r="C504" s="232">
        <v>55570.398599999957</v>
      </c>
      <c r="D504" s="232">
        <v>2.9999999999999997E-4</v>
      </c>
      <c r="E504" s="41">
        <f>+(C504-C$7)/C$8</f>
        <v>44989.430156536684</v>
      </c>
      <c r="F504" s="132">
        <f>ROUND(2*E504,0)/2</f>
        <v>44989.5</v>
      </c>
      <c r="G504" s="132">
        <f>+C504-(C$7+F504*C$8)</f>
        <v>-2.3840960042434745E-2</v>
      </c>
      <c r="L504" s="43">
        <f>G504</f>
        <v>-2.3840960042434745E-2</v>
      </c>
      <c r="O504" s="132">
        <f ca="1">+C$11+C$12*F504</f>
        <v>-2.7632393727930984E-2</v>
      </c>
      <c r="P504" s="199">
        <f>+D$11+D$12*F504+D$13*F504^2</f>
        <v>-2.8728050149957697E-2</v>
      </c>
      <c r="Q504" s="200">
        <f>+C504-15018.5</f>
        <v>40551.898599999957</v>
      </c>
      <c r="S504" s="132">
        <f>+(P504-G504)^2</f>
        <v>2.3883649719048705E-5</v>
      </c>
      <c r="T504" s="7">
        <v>1</v>
      </c>
      <c r="U504" s="43">
        <f>+T504*S504</f>
        <v>2.3883649719048705E-5</v>
      </c>
      <c r="V504" s="132">
        <f>+G504-P504</f>
        <v>4.8870901075229525E-3</v>
      </c>
    </row>
    <row r="505" spans="1:22" ht="12.95" customHeight="1">
      <c r="A505" s="219" t="s">
        <v>967</v>
      </c>
      <c r="B505" s="219" t="s">
        <v>288</v>
      </c>
      <c r="C505" s="242">
        <v>55570.569000000003</v>
      </c>
      <c r="D505" s="242" t="s">
        <v>503</v>
      </c>
      <c r="E505" s="41">
        <f>+(C505-C$7)/C$8</f>
        <v>44989.929353134969</v>
      </c>
      <c r="F505" s="132">
        <f>ROUND(2*E505,0)/2</f>
        <v>44990</v>
      </c>
      <c r="G505" s="132">
        <f>+C505-(C$7+F505*C$8)</f>
        <v>-2.4115199994412251E-2</v>
      </c>
      <c r="I505" s="43">
        <f>G505</f>
        <v>-2.4115199994412251E-2</v>
      </c>
      <c r="M505" s="132"/>
      <c r="O505" s="132">
        <f ca="1">+C$11+C$12*F505</f>
        <v>-2.7633180194863535E-2</v>
      </c>
      <c r="P505" s="199">
        <f>+D$11+D$12*F505+D$13*F505^2</f>
        <v>-2.8728376806697015E-2</v>
      </c>
      <c r="Q505" s="200">
        <f>+C505-15018.5</f>
        <v>40552.069000000003</v>
      </c>
      <c r="S505" s="132">
        <f>+(P505-G505)^2</f>
        <v>2.1281400301401817E-5</v>
      </c>
      <c r="T505" s="7">
        <v>0.1</v>
      </c>
      <c r="U505" s="43">
        <f>+T505*S505</f>
        <v>2.1281400301401816E-6</v>
      </c>
      <c r="V505" s="132">
        <f>+G505-P505</f>
        <v>4.6131768122847638E-3</v>
      </c>
    </row>
    <row r="506" spans="1:22" ht="12.95" customHeight="1">
      <c r="A506" s="127" t="s">
        <v>1471</v>
      </c>
      <c r="B506" s="276" t="s">
        <v>288</v>
      </c>
      <c r="C506" s="232">
        <v>55571.422400000039</v>
      </c>
      <c r="D506" s="232">
        <v>2.9999999999999997E-4</v>
      </c>
      <c r="E506" s="41">
        <f>+(C506-C$7)/C$8</f>
        <v>44992.429437506333</v>
      </c>
      <c r="F506" s="132">
        <f>ROUND(2*E506,0)/2</f>
        <v>44992.5</v>
      </c>
      <c r="G506" s="132">
        <f>+C506-(C$7+F506*C$8)</f>
        <v>-2.4086399957013782E-2</v>
      </c>
      <c r="L506" s="43">
        <f>G506</f>
        <v>-2.4086399957013782E-2</v>
      </c>
      <c r="O506" s="132">
        <f ca="1">+C$11+C$12*F506</f>
        <v>-2.7637112529526289E-2</v>
      </c>
      <c r="P506" s="199">
        <f>+D$11+D$12*F506+D$13*F506^2</f>
        <v>-2.8730010042023014E-2</v>
      </c>
      <c r="Q506" s="200">
        <f>+C506-15018.5</f>
        <v>40552.922400000039</v>
      </c>
      <c r="S506" s="132">
        <f>+(P506-G506)^2</f>
        <v>2.1563114621599443E-5</v>
      </c>
      <c r="T506" s="7">
        <v>1</v>
      </c>
      <c r="U506" s="43">
        <f>+T506*S506</f>
        <v>2.1563114621599443E-5</v>
      </c>
      <c r="V506" s="132">
        <f>+G506-P506</f>
        <v>4.6436100850092317E-3</v>
      </c>
    </row>
    <row r="507" spans="1:22" ht="12.95" customHeight="1">
      <c r="A507" s="127" t="s">
        <v>1471</v>
      </c>
      <c r="B507" s="276" t="s">
        <v>288</v>
      </c>
      <c r="C507" s="232">
        <v>55572.446200000122</v>
      </c>
      <c r="D507" s="232">
        <v>2.9999999999999997E-4</v>
      </c>
      <c r="E507" s="41">
        <f>+(C507-C$7)/C$8</f>
        <v>44995.428718475981</v>
      </c>
      <c r="F507" s="132">
        <f>ROUND(2*E507,0)/2</f>
        <v>44995.5</v>
      </c>
      <c r="G507" s="132">
        <f>+C507-(C$7+F507*C$8)</f>
        <v>-2.433183987159282E-2</v>
      </c>
      <c r="L507" s="43">
        <f>G507</f>
        <v>-2.433183987159282E-2</v>
      </c>
      <c r="O507" s="132">
        <f ca="1">+C$11+C$12*F507</f>
        <v>-2.7641831331121608E-2</v>
      </c>
      <c r="P507" s="199">
        <f>+D$11+D$12*F507+D$13*F507^2</f>
        <v>-2.8731969817998793E-2</v>
      </c>
      <c r="Q507" s="200">
        <f>+C507-15018.5</f>
        <v>40553.946200000122</v>
      </c>
      <c r="S507" s="132">
        <f>+(P507-G507)^2</f>
        <v>1.9361143545258636E-5</v>
      </c>
      <c r="T507" s="7">
        <v>1</v>
      </c>
      <c r="U507" s="43">
        <f>+T507*S507</f>
        <v>1.9361143545258636E-5</v>
      </c>
      <c r="V507" s="132">
        <f>+G507-P507</f>
        <v>4.4001299464059736E-3</v>
      </c>
    </row>
    <row r="508" spans="1:22" ht="12.95" customHeight="1">
      <c r="A508" s="127" t="s">
        <v>1471</v>
      </c>
      <c r="B508" s="276" t="s">
        <v>288</v>
      </c>
      <c r="C508" s="232">
        <v>55573.470399999991</v>
      </c>
      <c r="D508" s="232">
        <v>2.0000000000000001E-4</v>
      </c>
      <c r="E508" s="41">
        <f>+(C508-C$7)/C$8</f>
        <v>44998.429171268006</v>
      </c>
      <c r="F508" s="132">
        <f>ROUND(2*E508,0)/2</f>
        <v>44998.5</v>
      </c>
      <c r="G508" s="132">
        <f>+C508-(C$7+F508*C$8)</f>
        <v>-2.4177280007279478E-2</v>
      </c>
      <c r="L508" s="43">
        <f>G508</f>
        <v>-2.4177280007279478E-2</v>
      </c>
      <c r="O508" s="132">
        <f ca="1">+C$11+C$12*F508</f>
        <v>-2.7646550132716913E-2</v>
      </c>
      <c r="P508" s="199">
        <f>+D$11+D$12*F508+D$13*F508^2</f>
        <v>-2.8733929477885022E-2</v>
      </c>
      <c r="Q508" s="200">
        <f>+C508-15018.5</f>
        <v>40554.970399999991</v>
      </c>
      <c r="S508" s="132">
        <f>+(P508-G508)^2</f>
        <v>2.0763054397969779E-5</v>
      </c>
      <c r="T508" s="7">
        <v>1</v>
      </c>
      <c r="U508" s="43">
        <f>+T508*S508</f>
        <v>2.0763054397969779E-5</v>
      </c>
      <c r="V508" s="132">
        <f>+G508-P508</f>
        <v>4.5566494706055435E-3</v>
      </c>
    </row>
    <row r="509" spans="1:22" ht="12.95" customHeight="1">
      <c r="A509" s="127" t="s">
        <v>1471</v>
      </c>
      <c r="B509" s="276" t="s">
        <v>288</v>
      </c>
      <c r="C509" s="232">
        <v>55574.49459999986</v>
      </c>
      <c r="D509" s="232">
        <v>5.0000000000000001E-4</v>
      </c>
      <c r="E509" s="41">
        <f>+(C509-C$7)/C$8</f>
        <v>45001.429624060031</v>
      </c>
      <c r="F509" s="132">
        <f>ROUND(2*E509,0)/2</f>
        <v>45001.5</v>
      </c>
      <c r="G509" s="132">
        <f>+C509-(C$7+F509*C$8)</f>
        <v>-2.4022720135690179E-2</v>
      </c>
      <c r="L509" s="43">
        <f>G509</f>
        <v>-2.4022720135690179E-2</v>
      </c>
      <c r="O509" s="132">
        <f ca="1">+C$11+C$12*F509</f>
        <v>-2.7651268934312218E-2</v>
      </c>
      <c r="P509" s="199">
        <f>+D$11+D$12*F509+D$13*F509^2</f>
        <v>-2.8735889021681692E-2</v>
      </c>
      <c r="Q509" s="200">
        <f>+C509-15018.5</f>
        <v>40555.99459999986</v>
      </c>
      <c r="S509" s="132">
        <f>+(P509-G509)^2</f>
        <v>2.2213960947878479E-5</v>
      </c>
      <c r="T509" s="7">
        <v>1</v>
      </c>
      <c r="U509" s="43">
        <f>+T509*S509</f>
        <v>2.2213960947878479E-5</v>
      </c>
      <c r="V509" s="132">
        <f>+G509-P509</f>
        <v>4.713168885991513E-3</v>
      </c>
    </row>
    <row r="510" spans="1:22" ht="12.95" customHeight="1">
      <c r="A510" s="127" t="s">
        <v>1471</v>
      </c>
      <c r="B510" s="276" t="s">
        <v>292</v>
      </c>
      <c r="C510" s="232">
        <v>55580.467999999877</v>
      </c>
      <c r="D510" s="232">
        <v>2.9999999999999997E-4</v>
      </c>
      <c r="E510" s="41">
        <f>+(C510-C$7)/C$8</f>
        <v>45018.929042835873</v>
      </c>
      <c r="F510" s="132">
        <f>ROUND(2*E510,0)/2</f>
        <v>45019</v>
      </c>
      <c r="G510" s="132">
        <f>+C510-(C$7+F510*C$8)</f>
        <v>-2.4221120118454564E-2</v>
      </c>
      <c r="L510" s="43">
        <f>G510</f>
        <v>-2.4221120118454564E-2</v>
      </c>
      <c r="O510" s="132">
        <f ca="1">+C$11+C$12*F510</f>
        <v>-2.7678795276951523E-2</v>
      </c>
      <c r="P510" s="199">
        <f>+D$11+D$12*F510+D$13*F510^2</f>
        <v>-2.8747317380099766E-2</v>
      </c>
      <c r="Q510" s="200">
        <f>+C510-15018.5</f>
        <v>40561.967999999877</v>
      </c>
      <c r="S510" s="132">
        <f>+(P510-G510)^2</f>
        <v>2.0486461651324519E-5</v>
      </c>
      <c r="T510" s="7">
        <v>1</v>
      </c>
      <c r="U510" s="43">
        <f>+T510*S510</f>
        <v>2.0486461651324519E-5</v>
      </c>
      <c r="V510" s="132">
        <f>+G510-P510</f>
        <v>4.5261972616452012E-3</v>
      </c>
    </row>
    <row r="511" spans="1:22" ht="12.95" customHeight="1">
      <c r="A511" s="127" t="s">
        <v>1471</v>
      </c>
      <c r="B511" s="276" t="s">
        <v>288</v>
      </c>
      <c r="C511" s="232">
        <v>55596.341200000141</v>
      </c>
      <c r="D511" s="232">
        <v>5.0000000000000001E-4</v>
      </c>
      <c r="E511" s="41">
        <f>+(C511-C$7)/C$8</f>
        <v>45065.430494959706</v>
      </c>
      <c r="F511" s="132">
        <f>ROUND(2*E511,0)/2</f>
        <v>45065.5</v>
      </c>
      <c r="G511" s="132">
        <f>+C511-(C$7+F511*C$8)</f>
        <v>-2.3725439852569252E-2</v>
      </c>
      <c r="L511" s="43">
        <f>G511</f>
        <v>-2.3725439852569252E-2</v>
      </c>
      <c r="O511" s="132">
        <f ca="1">+C$11+C$12*F511</f>
        <v>-2.7751936701678803E-2</v>
      </c>
      <c r="P511" s="199">
        <f>+D$11+D$12*F511+D$13*F511^2</f>
        <v>-2.8777664967567035E-2</v>
      </c>
      <c r="Q511" s="200">
        <f>+C511-15018.5</f>
        <v>40577.841200000141</v>
      </c>
      <c r="S511" s="132">
        <f>+(P511-G511)^2</f>
        <v>2.5524978612614357E-5</v>
      </c>
      <c r="T511" s="7">
        <v>1</v>
      </c>
      <c r="U511" s="43">
        <f>+T511*S511</f>
        <v>2.5524978612614357E-5</v>
      </c>
      <c r="V511" s="132">
        <f>+G511-P511</f>
        <v>5.0522251149977826E-3</v>
      </c>
    </row>
    <row r="512" spans="1:22" ht="12.95" customHeight="1">
      <c r="A512" s="174" t="s">
        <v>1418</v>
      </c>
      <c r="B512" s="174" t="s">
        <v>1230</v>
      </c>
      <c r="C512" s="162">
        <v>55643.275500000003</v>
      </c>
      <c r="D512" s="162" t="s">
        <v>420</v>
      </c>
      <c r="E512" s="41">
        <f>+(C512-C$7)/C$8</f>
        <v>45202.927225573134</v>
      </c>
      <c r="F512" s="132">
        <f>ROUND(2*E512,0)/2</f>
        <v>45203</v>
      </c>
      <c r="G512" s="132">
        <f>+C512-(C$7+F512*C$8)</f>
        <v>-2.4841439997544512E-2</v>
      </c>
      <c r="K512" s="43">
        <f>G512</f>
        <v>-2.4841439997544512E-2</v>
      </c>
      <c r="M512" s="132"/>
      <c r="O512" s="132">
        <f ca="1">+C$11+C$12*F512</f>
        <v>-2.796821510813044E-2</v>
      </c>
      <c r="P512" s="199">
        <f>+D$11+D$12*F512+D$13*F512^2</f>
        <v>-2.8867239287078385E-2</v>
      </c>
      <c r="Q512" s="200">
        <f>+C512-15018.5</f>
        <v>40624.775500000003</v>
      </c>
      <c r="S512" s="132">
        <f>+(P512-G512)^2</f>
        <v>1.6207059919611433E-5</v>
      </c>
      <c r="T512" s="7">
        <v>1</v>
      </c>
      <c r="U512" s="43">
        <f>+T512*S512</f>
        <v>1.6207059919611433E-5</v>
      </c>
      <c r="V512" s="132">
        <f>+G512-P512</f>
        <v>4.0257992895338726E-3</v>
      </c>
    </row>
    <row r="513" spans="1:22" ht="12.95" customHeight="1">
      <c r="A513" s="243" t="s">
        <v>498</v>
      </c>
      <c r="B513" s="244" t="s">
        <v>292</v>
      </c>
      <c r="C513" s="245">
        <v>55643.275549999998</v>
      </c>
      <c r="D513" s="245">
        <v>2.9999999999999997E-4</v>
      </c>
      <c r="E513" s="41">
        <f>+(C513-C$7)/C$8</f>
        <v>45202.927372050995</v>
      </c>
      <c r="F513" s="132">
        <f>ROUND(2*E513,0)/2</f>
        <v>45203</v>
      </c>
      <c r="G513" s="132">
        <f>+C513-(C$7+F513*C$8)</f>
        <v>-2.4791440002445597E-2</v>
      </c>
      <c r="K513" s="43">
        <f>G513</f>
        <v>-2.4791440002445597E-2</v>
      </c>
      <c r="M513" s="132"/>
      <c r="O513" s="132">
        <f ca="1">+C$11+C$12*F513</f>
        <v>-2.796821510813044E-2</v>
      </c>
      <c r="P513" s="199">
        <f>+D$11+D$12*F513+D$13*F513^2</f>
        <v>-2.8867239287078385E-2</v>
      </c>
      <c r="Q513" s="200">
        <f>+C513-15018.5</f>
        <v>40624.775549999998</v>
      </c>
      <c r="S513" s="132">
        <f>+(P513-G513)^2</f>
        <v>1.6612139808613142E-5</v>
      </c>
      <c r="T513" s="7">
        <v>1</v>
      </c>
      <c r="U513" s="43">
        <f>+T513*S513</f>
        <v>1.6612139808613142E-5</v>
      </c>
      <c r="V513" s="132">
        <f>+G513-P513</f>
        <v>4.0757992846327876E-3</v>
      </c>
    </row>
    <row r="514" spans="1:22" ht="12.95" customHeight="1">
      <c r="A514" s="243" t="s">
        <v>498</v>
      </c>
      <c r="B514" s="244" t="s">
        <v>292</v>
      </c>
      <c r="C514" s="245">
        <v>55643.275650000003</v>
      </c>
      <c r="D514" s="245">
        <v>4.0000000000000002E-4</v>
      </c>
      <c r="E514" s="41">
        <f>+(C514-C$7)/C$8</f>
        <v>45202.927665006755</v>
      </c>
      <c r="F514" s="132">
        <f>ROUND(2*E514,0)/2</f>
        <v>45203</v>
      </c>
      <c r="G514" s="132">
        <f>+C514-(C$7+F514*C$8)</f>
        <v>-2.4691439997695852E-2</v>
      </c>
      <c r="K514" s="43">
        <f>G514</f>
        <v>-2.4691439997695852E-2</v>
      </c>
      <c r="M514" s="132"/>
      <c r="O514" s="132">
        <f ca="1">+C$11+C$12*F514</f>
        <v>-2.796821510813044E-2</v>
      </c>
      <c r="P514" s="199">
        <f>+D$11+D$12*F514+D$13*F514^2</f>
        <v>-2.8867239287078385E-2</v>
      </c>
      <c r="Q514" s="200">
        <f>+C514-15018.5</f>
        <v>40624.775650000003</v>
      </c>
      <c r="S514" s="132">
        <f>+(P514-G514)^2</f>
        <v>1.7437299705207665E-5</v>
      </c>
      <c r="T514" s="7">
        <v>1</v>
      </c>
      <c r="U514" s="43">
        <f>+T514*S514</f>
        <v>1.7437299705207665E-5</v>
      </c>
      <c r="V514" s="132">
        <f>+G514-P514</f>
        <v>4.1757992893825327E-3</v>
      </c>
    </row>
    <row r="515" spans="1:22" ht="12.95" customHeight="1">
      <c r="A515" s="174" t="s">
        <v>1418</v>
      </c>
      <c r="B515" s="174" t="s">
        <v>1230</v>
      </c>
      <c r="C515" s="162">
        <v>55643.275699999998</v>
      </c>
      <c r="D515" s="162" t="s">
        <v>445</v>
      </c>
      <c r="E515" s="41">
        <f>+(C515-C$7)/C$8</f>
        <v>45202.927811484617</v>
      </c>
      <c r="F515" s="132">
        <f>ROUND(2*E515,0)/2</f>
        <v>45203</v>
      </c>
      <c r="G515" s="132">
        <f>+C515-(C$7+F515*C$8)</f>
        <v>-2.4641440002596937E-2</v>
      </c>
      <c r="K515" s="43">
        <f>G515</f>
        <v>-2.4641440002596937E-2</v>
      </c>
      <c r="M515" s="132"/>
      <c r="O515" s="132">
        <f ca="1">+C$11+C$12*F515</f>
        <v>-2.796821510813044E-2</v>
      </c>
      <c r="P515" s="199">
        <f>+D$11+D$12*F515+D$13*F515^2</f>
        <v>-2.8867239287078385E-2</v>
      </c>
      <c r="Q515" s="200">
        <f>+C515-15018.5</f>
        <v>40624.775699999998</v>
      </c>
      <c r="S515" s="132">
        <f>+(P515-G515)^2</f>
        <v>1.7857379592723914E-5</v>
      </c>
      <c r="T515" s="7">
        <v>1</v>
      </c>
      <c r="U515" s="43">
        <f>+T515*S515</f>
        <v>1.7857379592723914E-5</v>
      </c>
      <c r="V515" s="132">
        <f>+G515-P515</f>
        <v>4.2257992844814476E-3</v>
      </c>
    </row>
    <row r="516" spans="1:22" ht="12.95" customHeight="1">
      <c r="A516" s="174" t="s">
        <v>1418</v>
      </c>
      <c r="B516" s="174" t="s">
        <v>1230</v>
      </c>
      <c r="C516" s="162">
        <v>55643.275800000003</v>
      </c>
      <c r="D516" s="162" t="s">
        <v>292</v>
      </c>
      <c r="E516" s="41">
        <f>+(C516-C$7)/C$8</f>
        <v>45202.928104440383</v>
      </c>
      <c r="F516" s="132">
        <f>ROUND(2*E516,0)/2</f>
        <v>45203</v>
      </c>
      <c r="G516" s="132">
        <f>+C516-(C$7+F516*C$8)</f>
        <v>-2.4541439997847192E-2</v>
      </c>
      <c r="K516" s="43">
        <f>G516</f>
        <v>-2.4541439997847192E-2</v>
      </c>
      <c r="L516" s="132"/>
      <c r="O516" s="132">
        <f ca="1">+C$11+C$12*F516</f>
        <v>-2.796821510813044E-2</v>
      </c>
      <c r="P516" s="199">
        <f>+D$11+D$12*F516+D$13*F516^2</f>
        <v>-2.8867239287078385E-2</v>
      </c>
      <c r="Q516" s="200">
        <f>+C516-15018.5</f>
        <v>40624.775800000003</v>
      </c>
      <c r="S516" s="132">
        <f>+(P516-G516)^2</f>
        <v>1.8712539490713092E-5</v>
      </c>
      <c r="T516" s="7">
        <v>1</v>
      </c>
      <c r="U516" s="43">
        <f>+T516*S516</f>
        <v>1.8712539490713092E-5</v>
      </c>
      <c r="V516" s="132">
        <f>+G516-P516</f>
        <v>4.3257992892311928E-3</v>
      </c>
    </row>
    <row r="517" spans="1:22" ht="12.95" customHeight="1">
      <c r="A517" s="243" t="s">
        <v>498</v>
      </c>
      <c r="B517" s="244" t="s">
        <v>292</v>
      </c>
      <c r="C517" s="245">
        <v>55643.275849999998</v>
      </c>
      <c r="D517" s="245">
        <v>5.9999999999999995E-4</v>
      </c>
      <c r="E517" s="41">
        <f>+(C517-C$7)/C$8</f>
        <v>45202.928250918245</v>
      </c>
      <c r="F517" s="132">
        <f>ROUND(2*E517,0)/2</f>
        <v>45203</v>
      </c>
      <c r="G517" s="132">
        <f>+C517-(C$7+F517*C$8)</f>
        <v>-2.4491440002748277E-2</v>
      </c>
      <c r="K517" s="43">
        <f>G517</f>
        <v>-2.4491440002748277E-2</v>
      </c>
      <c r="M517" s="132"/>
      <c r="O517" s="132">
        <f ca="1">+C$11+C$12*F517</f>
        <v>-2.796821510813044E-2</v>
      </c>
      <c r="P517" s="199">
        <f>+D$11+D$12*F517+D$13*F517^2</f>
        <v>-2.8867239287078385E-2</v>
      </c>
      <c r="Q517" s="200">
        <f>+C517-15018.5</f>
        <v>40624.775849999998</v>
      </c>
      <c r="S517" s="132">
        <f>+(P517-G517)^2</f>
        <v>1.9147619376743882E-5</v>
      </c>
      <c r="T517" s="7">
        <v>1</v>
      </c>
      <c r="U517" s="43">
        <f>+T517*S517</f>
        <v>1.9147619376743882E-5</v>
      </c>
      <c r="V517" s="132">
        <f>+G517-P517</f>
        <v>4.3757992843301077E-3</v>
      </c>
    </row>
    <row r="518" spans="1:22" ht="12.95" customHeight="1">
      <c r="A518" s="41" t="s">
        <v>483</v>
      </c>
      <c r="B518" s="94" t="s">
        <v>292</v>
      </c>
      <c r="C518" s="36">
        <v>55826.919800000003</v>
      </c>
      <c r="D518" s="36">
        <v>1E-4</v>
      </c>
      <c r="E518" s="41">
        <f>+(C518-C$7)/C$8</f>
        <v>45740.923762133076</v>
      </c>
      <c r="F518" s="132">
        <f>ROUND(2*E518,0)/2</f>
        <v>45741</v>
      </c>
      <c r="G518" s="132">
        <f>+C518-(C$7+F518*C$8)</f>
        <v>-2.6023679994978011E-2</v>
      </c>
      <c r="K518" s="43">
        <f>G518</f>
        <v>-2.6023679994978011E-2</v>
      </c>
      <c r="N518" s="132"/>
      <c r="O518" s="132">
        <f ca="1">+C$11+C$12*F518</f>
        <v>-2.8814453527555767E-2</v>
      </c>
      <c r="P518" s="199">
        <f>+D$11+D$12*F518+D$13*F518^2</f>
        <v>-2.9215375328412188E-2</v>
      </c>
      <c r="Q518" s="200">
        <f>+C518-15018.5</f>
        <v>40808.419800000003</v>
      </c>
      <c r="S518" s="132">
        <f>+(P518-G518)^2</f>
        <v>1.0186919101465505E-5</v>
      </c>
      <c r="T518" s="7">
        <v>1</v>
      </c>
      <c r="U518" s="43">
        <f>+T518*S518</f>
        <v>1.0186919101465505E-5</v>
      </c>
      <c r="V518" s="132">
        <f>+G518-P518</f>
        <v>3.1916953334341774E-3</v>
      </c>
    </row>
    <row r="519" spans="1:22" ht="12.95" customHeight="1">
      <c r="A519" s="243" t="s">
        <v>499</v>
      </c>
      <c r="B519" s="244" t="s">
        <v>292</v>
      </c>
      <c r="C519" s="245">
        <v>55826.919800000003</v>
      </c>
      <c r="D519" s="245">
        <v>1E-4</v>
      </c>
      <c r="E519" s="41">
        <f>+(C519-C$7)/C$8</f>
        <v>45740.923762133076</v>
      </c>
      <c r="F519" s="132">
        <f>ROUND(2*E519,0)/2</f>
        <v>45741</v>
      </c>
      <c r="G519" s="132">
        <f>+C519-(C$7+F519*C$8)</f>
        <v>-2.6023679994978011E-2</v>
      </c>
      <c r="K519" s="43">
        <f>G519</f>
        <v>-2.6023679994978011E-2</v>
      </c>
      <c r="N519" s="132"/>
      <c r="O519" s="132">
        <f ca="1">+C$11+C$12*F519</f>
        <v>-2.8814453527555767E-2</v>
      </c>
      <c r="P519" s="199">
        <f>+D$11+D$12*F519+D$13*F519^2</f>
        <v>-2.9215375328412188E-2</v>
      </c>
      <c r="Q519" s="200">
        <f>+C519-15018.5</f>
        <v>40808.419800000003</v>
      </c>
      <c r="S519" s="132">
        <f>+(P519-G519)^2</f>
        <v>1.0186919101465505E-5</v>
      </c>
      <c r="T519" s="7">
        <v>1</v>
      </c>
      <c r="U519" s="43">
        <f>+T519*S519</f>
        <v>1.0186919101465505E-5</v>
      </c>
      <c r="V519" s="132">
        <f>+G519-P519</f>
        <v>3.1916953334341774E-3</v>
      </c>
    </row>
    <row r="520" spans="1:22" ht="12.95" customHeight="1">
      <c r="A520" s="127" t="s">
        <v>1471</v>
      </c>
      <c r="B520" s="276" t="s">
        <v>292</v>
      </c>
      <c r="C520" s="232">
        <v>55828.626800000202</v>
      </c>
      <c r="D520" s="232">
        <v>2.0000000000000001E-4</v>
      </c>
      <c r="E520" s="41">
        <f>+(C520-C$7)/C$8</f>
        <v>45745.924516787665</v>
      </c>
      <c r="F520" s="132">
        <f>ROUND(2*E520,0)/2</f>
        <v>45746</v>
      </c>
      <c r="G520" s="132">
        <f>+C520-(C$7+F520*C$8)</f>
        <v>-2.5766079794266261E-2</v>
      </c>
      <c r="L520" s="43">
        <f>G520</f>
        <v>-2.5766079794266261E-2</v>
      </c>
      <c r="O520" s="132">
        <f ca="1">+C$11+C$12*F520</f>
        <v>-2.8822318196881289E-2</v>
      </c>
      <c r="P520" s="199">
        <f>+D$11+D$12*F520+D$13*F520^2</f>
        <v>-2.9218593283306636E-2</v>
      </c>
      <c r="Q520" s="200">
        <f>+C520-15018.5</f>
        <v>40810.126800000202</v>
      </c>
      <c r="S520" s="132">
        <f>+(P520-G520)^2</f>
        <v>1.1919849392005743E-5</v>
      </c>
      <c r="T520" s="7">
        <v>1</v>
      </c>
      <c r="U520" s="43">
        <f>+T520*S520</f>
        <v>1.1919849392005743E-5</v>
      </c>
      <c r="V520" s="132">
        <f>+G520-P520</f>
        <v>3.452513489040375E-3</v>
      </c>
    </row>
    <row r="521" spans="1:22" ht="12.95" customHeight="1">
      <c r="A521" s="127" t="s">
        <v>1471</v>
      </c>
      <c r="B521" s="276" t="s">
        <v>292</v>
      </c>
      <c r="C521" s="232">
        <v>55829.650700000115</v>
      </c>
      <c r="D521" s="232">
        <v>2.0000000000000001E-4</v>
      </c>
      <c r="E521" s="41">
        <f>+(C521-C$7)/C$8</f>
        <v>45748.924090712571</v>
      </c>
      <c r="F521" s="132">
        <f>ROUND(2*E521,0)/2</f>
        <v>45749</v>
      </c>
      <c r="G521" s="132">
        <f>+C521-(C$7+F521*C$8)</f>
        <v>-2.5911519885994494E-2</v>
      </c>
      <c r="L521" s="43">
        <f>G521</f>
        <v>-2.5911519885994494E-2</v>
      </c>
      <c r="O521" s="132">
        <f ca="1">+C$11+C$12*F521</f>
        <v>-2.8827036998476593E-2</v>
      </c>
      <c r="P521" s="199">
        <f>+D$11+D$12*F521+D$13*F521^2</f>
        <v>-2.9220523901457227E-2</v>
      </c>
      <c r="Q521" s="200">
        <f>+C521-15018.5</f>
        <v>40811.150700000115</v>
      </c>
      <c r="S521" s="132">
        <f>+(P521-G521)^2</f>
        <v>1.0949507574348488E-5</v>
      </c>
      <c r="T521" s="7">
        <v>1</v>
      </c>
      <c r="U521" s="43">
        <f>+T521*S521</f>
        <v>1.0949507574348488E-5</v>
      </c>
      <c r="V521" s="132">
        <f>+G521-P521</f>
        <v>3.3090040154627326E-3</v>
      </c>
    </row>
    <row r="522" spans="1:22" ht="12.95" customHeight="1">
      <c r="A522" s="127" t="s">
        <v>1471</v>
      </c>
      <c r="B522" s="276" t="s">
        <v>292</v>
      </c>
      <c r="C522" s="232">
        <v>55830.674500000197</v>
      </c>
      <c r="D522" s="232">
        <v>2.0000000000000001E-4</v>
      </c>
      <c r="E522" s="41">
        <f>+(C522-C$7)/C$8</f>
        <v>45751.92337168222</v>
      </c>
      <c r="F522" s="132">
        <f>ROUND(2*E522,0)/2</f>
        <v>45752</v>
      </c>
      <c r="G522" s="132">
        <f>+C522-(C$7+F522*C$8)</f>
        <v>-2.6156959800573532E-2</v>
      </c>
      <c r="L522" s="43">
        <f>G522</f>
        <v>-2.6156959800573532E-2</v>
      </c>
      <c r="O522" s="132">
        <f ca="1">+C$11+C$12*F522</f>
        <v>-2.8831755800071898E-2</v>
      </c>
      <c r="P522" s="199">
        <f>+D$11+D$12*F522+D$13*F522^2</f>
        <v>-2.9222454403518283E-2</v>
      </c>
      <c r="Q522" s="200">
        <f>+C522-15018.5</f>
        <v>40812.174500000197</v>
      </c>
      <c r="S522" s="132">
        <f>+(P522-G522)^2</f>
        <v>9.3972571606834E-6</v>
      </c>
      <c r="T522" s="7">
        <v>1</v>
      </c>
      <c r="U522" s="43">
        <f>+T522*S522</f>
        <v>9.3972571606834E-6</v>
      </c>
      <c r="V522" s="132">
        <f>+G522-P522</f>
        <v>3.0654946029447516E-3</v>
      </c>
    </row>
    <row r="523" spans="1:22" ht="12.95" customHeight="1">
      <c r="A523" s="127" t="s">
        <v>1471</v>
      </c>
      <c r="B523" s="276" t="s">
        <v>292</v>
      </c>
      <c r="C523" s="232">
        <v>55831.698900000192</v>
      </c>
      <c r="D523" s="232">
        <v>2.0000000000000001E-4</v>
      </c>
      <c r="E523" s="41">
        <f>+(C523-C$7)/C$8</f>
        <v>45754.924410386113</v>
      </c>
      <c r="F523" s="132">
        <f>ROUND(2*E523,0)/2</f>
        <v>45755</v>
      </c>
      <c r="G523" s="132">
        <f>+C523-(C$7+F523*C$8)</f>
        <v>-2.580239980306942E-2</v>
      </c>
      <c r="L523" s="43">
        <f>G523</f>
        <v>-2.580239980306942E-2</v>
      </c>
      <c r="O523" s="132">
        <f ca="1">+C$11+C$12*F523</f>
        <v>-2.8836474601667217E-2</v>
      </c>
      <c r="P523" s="199">
        <f>+D$11+D$12*F523+D$13*F523^2</f>
        <v>-2.9224384789489792E-2</v>
      </c>
      <c r="Q523" s="200">
        <f>+C523-15018.5</f>
        <v>40813.198900000192</v>
      </c>
      <c r="S523" s="132">
        <f>+(P523-G523)^2</f>
        <v>1.1709981247286433E-5</v>
      </c>
      <c r="T523" s="7">
        <v>1</v>
      </c>
      <c r="U523" s="43">
        <f>+T523*S523</f>
        <v>1.1709981247286433E-5</v>
      </c>
      <c r="V523" s="132">
        <f>+G523-P523</f>
        <v>3.4219849864203719E-3</v>
      </c>
    </row>
    <row r="524" spans="1:22" ht="12.95" customHeight="1">
      <c r="A524" s="127" t="s">
        <v>1471</v>
      </c>
      <c r="B524" s="276" t="s">
        <v>288</v>
      </c>
      <c r="C524" s="232">
        <v>55834.600999999791</v>
      </c>
      <c r="D524" s="232">
        <v>2.9999999999999997E-4</v>
      </c>
      <c r="E524" s="41">
        <f>+(C524-C$7)/C$8</f>
        <v>45763.426279208259</v>
      </c>
      <c r="F524" s="132">
        <f>ROUND(2*E524,0)/2</f>
        <v>45763.5</v>
      </c>
      <c r="G524" s="132">
        <f>+C524-(C$7+F524*C$8)</f>
        <v>-2.5164480204693973E-2</v>
      </c>
      <c r="L524" s="43">
        <f>G524</f>
        <v>-2.5164480204693973E-2</v>
      </c>
      <c r="O524" s="132">
        <f ca="1">+C$11+C$12*F524</f>
        <v>-2.884984453952058E-2</v>
      </c>
      <c r="P524" s="199">
        <f>+D$11+D$12*F524+D$13*F524^2</f>
        <v>-2.9229853585978297E-2</v>
      </c>
      <c r="Q524" s="200">
        <f>+C524-15018.5</f>
        <v>40816.100999999791</v>
      </c>
      <c r="S524" s="132">
        <f>+(P524-G524)^2</f>
        <v>1.6527260729255138E-5</v>
      </c>
      <c r="T524" s="7">
        <v>1</v>
      </c>
      <c r="U524" s="43">
        <f>+T524*S524</f>
        <v>1.6527260729255138E-5</v>
      </c>
      <c r="V524" s="132">
        <f>+G524-P524</f>
        <v>4.0653733812843242E-3</v>
      </c>
    </row>
    <row r="525" spans="1:22" ht="12.95" customHeight="1">
      <c r="A525" s="127" t="s">
        <v>1471</v>
      </c>
      <c r="B525" s="276" t="s">
        <v>292</v>
      </c>
      <c r="C525" s="232">
        <v>55842.622099999804</v>
      </c>
      <c r="D525" s="232">
        <v>2.0000000000000001E-4</v>
      </c>
      <c r="E525" s="41">
        <f>+(C525-C$7)/C$8</f>
        <v>45786.924552878649</v>
      </c>
      <c r="F525" s="132">
        <f>ROUND(2*E525,0)/2</f>
        <v>45787</v>
      </c>
      <c r="G525" s="132">
        <f>+C525-(C$7+F525*C$8)</f>
        <v>-2.5753760193765629E-2</v>
      </c>
      <c r="L525" s="43">
        <f>G525</f>
        <v>-2.5753760193765629E-2</v>
      </c>
      <c r="O525" s="132">
        <f ca="1">+C$11+C$12*F525</f>
        <v>-2.888680848535051E-2</v>
      </c>
      <c r="P525" s="199">
        <f>+D$11+D$12*F525+D$13*F525^2</f>
        <v>-2.9244968349836073E-2</v>
      </c>
      <c r="Q525" s="200">
        <f>+C525-15018.5</f>
        <v>40824.122099999804</v>
      </c>
      <c r="S525" s="132">
        <f>+(P525-G525)^2</f>
        <v>1.2188534389012788E-5</v>
      </c>
      <c r="T525" s="7">
        <v>1</v>
      </c>
      <c r="U525" s="43">
        <f>+T525*S525</f>
        <v>1.2188534389012788E-5</v>
      </c>
      <c r="V525" s="132">
        <f>+G525-P525</f>
        <v>3.4912081560704439E-3</v>
      </c>
    </row>
    <row r="526" spans="1:22" ht="12.95" customHeight="1">
      <c r="A526" s="127" t="s">
        <v>1471</v>
      </c>
      <c r="B526" s="276" t="s">
        <v>292</v>
      </c>
      <c r="C526" s="232">
        <v>55843.646300000139</v>
      </c>
      <c r="D526" s="232">
        <v>2.9999999999999997E-4</v>
      </c>
      <c r="E526" s="41">
        <f>+(C526-C$7)/C$8</f>
        <v>45789.925005672034</v>
      </c>
      <c r="F526" s="132">
        <f>ROUND(2*E526,0)/2</f>
        <v>45790</v>
      </c>
      <c r="G526" s="132">
        <f>+C526-(C$7+F526*C$8)</f>
        <v>-2.5599199856515042E-2</v>
      </c>
      <c r="L526" s="43">
        <f>G526</f>
        <v>-2.5599199856515042E-2</v>
      </c>
      <c r="O526" s="132">
        <f ca="1">+C$11+C$12*F526</f>
        <v>-2.8891527286945815E-2</v>
      </c>
      <c r="P526" s="199">
        <f>+D$11+D$12*F526+D$13*F526^2</f>
        <v>-2.9246897381429507E-2</v>
      </c>
      <c r="Q526" s="200">
        <f>+C526-15018.5</f>
        <v>40825.146300000139</v>
      </c>
      <c r="S526" s="132">
        <f>+(P526-G526)^2</f>
        <v>1.3305697233267109E-5</v>
      </c>
      <c r="T526" s="7">
        <v>1</v>
      </c>
      <c r="U526" s="43">
        <f>+T526*S526</f>
        <v>1.3305697233267109E-5</v>
      </c>
      <c r="V526" s="132">
        <f>+G526-P526</f>
        <v>3.6476975249144644E-3</v>
      </c>
    </row>
    <row r="527" spans="1:22" ht="12.95" customHeight="1">
      <c r="A527" s="41" t="s">
        <v>483</v>
      </c>
      <c r="B527" s="94" t="s">
        <v>288</v>
      </c>
      <c r="C527" s="36">
        <v>55844.841099999998</v>
      </c>
      <c r="D527" s="36">
        <v>2.0000000000000001E-4</v>
      </c>
      <c r="E527" s="41">
        <f>+(C527-C$7)/C$8</f>
        <v>45793.42524097368</v>
      </c>
      <c r="F527" s="132">
        <f>ROUND(2*E527,0)/2</f>
        <v>45793.5</v>
      </c>
      <c r="G527" s="132">
        <f>+C527-(C$7+F527*C$8)</f>
        <v>-2.5518880000163335E-2</v>
      </c>
      <c r="K527" s="43">
        <f>G527</f>
        <v>-2.5518880000163335E-2</v>
      </c>
      <c r="N527" s="132"/>
      <c r="O527" s="132">
        <f ca="1">+C$11+C$12*F527</f>
        <v>-2.889703255547367E-2</v>
      </c>
      <c r="P527" s="199">
        <f>+D$11+D$12*F527+D$13*F527^2</f>
        <v>-2.9249147771564218E-2</v>
      </c>
      <c r="Q527" s="200">
        <f>+C527-15018.5</f>
        <v>40826.341099999998</v>
      </c>
      <c r="S527" s="132">
        <f>+(P527-G527)^2</f>
        <v>1.391489764635211E-5</v>
      </c>
      <c r="T527" s="7">
        <v>1</v>
      </c>
      <c r="U527" s="43">
        <f>+T527*S527</f>
        <v>1.391489764635211E-5</v>
      </c>
      <c r="V527" s="132">
        <f>+G527-P527</f>
        <v>3.7302677714008831E-3</v>
      </c>
    </row>
    <row r="528" spans="1:22" ht="12.95" customHeight="1">
      <c r="A528" s="243" t="s">
        <v>499</v>
      </c>
      <c r="B528" s="244" t="s">
        <v>288</v>
      </c>
      <c r="C528" s="245">
        <v>55844.841099999998</v>
      </c>
      <c r="D528" s="245">
        <v>2.0000000000000001E-4</v>
      </c>
      <c r="E528" s="41">
        <f>+(C528-C$7)/C$8</f>
        <v>45793.42524097368</v>
      </c>
      <c r="F528" s="132">
        <f>ROUND(2*E528,0)/2</f>
        <v>45793.5</v>
      </c>
      <c r="G528" s="132">
        <f>+C528-(C$7+F528*C$8)</f>
        <v>-2.5518880000163335E-2</v>
      </c>
      <c r="K528" s="43">
        <f>G528</f>
        <v>-2.5518880000163335E-2</v>
      </c>
      <c r="N528" s="132"/>
      <c r="O528" s="132">
        <f ca="1">+C$11+C$12*F528</f>
        <v>-2.889703255547367E-2</v>
      </c>
      <c r="P528" s="199">
        <f>+D$11+D$12*F528+D$13*F528^2</f>
        <v>-2.9249147771564218E-2</v>
      </c>
      <c r="Q528" s="200">
        <f>+C528-15018.5</f>
        <v>40826.341099999998</v>
      </c>
      <c r="S528" s="132">
        <f>+(P528-G528)^2</f>
        <v>1.391489764635211E-5</v>
      </c>
      <c r="T528" s="7">
        <v>1</v>
      </c>
      <c r="U528" s="43">
        <f>+T528*S528</f>
        <v>1.391489764635211E-5</v>
      </c>
      <c r="V528" s="132">
        <f>+G528-P528</f>
        <v>3.7302677714008831E-3</v>
      </c>
    </row>
    <row r="529" spans="1:22" ht="12.95" customHeight="1">
      <c r="A529" s="36" t="s">
        <v>475</v>
      </c>
      <c r="B529" s="94" t="s">
        <v>288</v>
      </c>
      <c r="C529" s="36">
        <v>55846.888599999998</v>
      </c>
      <c r="D529" s="36">
        <v>2.0000000000000001E-4</v>
      </c>
      <c r="E529" s="41">
        <f>+(C529-C$7)/C$8</f>
        <v>45799.423509956745</v>
      </c>
      <c r="F529" s="132">
        <f>ROUND(2*E529,0)/2</f>
        <v>45799.5</v>
      </c>
      <c r="G529" s="132">
        <f>+C529-(C$7+F529*C$8)</f>
        <v>-2.6109760001418181E-2</v>
      </c>
      <c r="K529" s="43">
        <f>G529</f>
        <v>-2.6109760001418181E-2</v>
      </c>
      <c r="O529" s="132">
        <f ca="1">+C$11+C$12*F529</f>
        <v>-2.8906470158664294E-2</v>
      </c>
      <c r="P529" s="199">
        <f>+D$11+D$12*F529+D$13*F529^2</f>
        <v>-2.9253005215606798E-2</v>
      </c>
      <c r="Q529" s="200">
        <f>+C529-15018.5</f>
        <v>40828.388599999998</v>
      </c>
      <c r="S529" s="132">
        <f>+(P529-G529)^2</f>
        <v>9.879990476519648E-6</v>
      </c>
      <c r="T529" s="7">
        <v>1</v>
      </c>
      <c r="U529" s="43">
        <f>+T529*S529</f>
        <v>9.879990476519648E-6</v>
      </c>
      <c r="V529" s="132">
        <f>+G529-P529</f>
        <v>3.1432452141886176E-3</v>
      </c>
    </row>
    <row r="530" spans="1:22" ht="12.95" customHeight="1">
      <c r="A530" s="127" t="s">
        <v>1471</v>
      </c>
      <c r="B530" s="276" t="s">
        <v>292</v>
      </c>
      <c r="C530" s="232">
        <v>55859.689499999862</v>
      </c>
      <c r="D530" s="232">
        <v>1E-4</v>
      </c>
      <c r="E530" s="41">
        <f>+(C530-C$7)/C$8</f>
        <v>45836.92448256944</v>
      </c>
      <c r="F530" s="132">
        <f>ROUND(2*E530,0)/2</f>
        <v>45837</v>
      </c>
      <c r="G530" s="132">
        <f>+C530-(C$7+F530*C$8)</f>
        <v>-2.5777760136406869E-2</v>
      </c>
      <c r="L530" s="43">
        <f>G530</f>
        <v>-2.5777760136406869E-2</v>
      </c>
      <c r="O530" s="132">
        <f ca="1">+C$11+C$12*F530</f>
        <v>-2.8965455178605645E-2</v>
      </c>
      <c r="P530" s="199">
        <f>+D$11+D$12*F530+D$13*F530^2</f>
        <v>-2.9277103720257554E-2</v>
      </c>
      <c r="Q530" s="200">
        <f>+C530-15018.5</f>
        <v>40841.189499999862</v>
      </c>
      <c r="S530" s="132">
        <f>+(P530-G530)^2</f>
        <v>1.2245405517836957E-5</v>
      </c>
      <c r="T530" s="7">
        <v>1</v>
      </c>
      <c r="U530" s="43">
        <f>+T530*S530</f>
        <v>1.2245405517836957E-5</v>
      </c>
      <c r="V530" s="132">
        <f>+G530-P530</f>
        <v>3.4993435838506851E-3</v>
      </c>
    </row>
    <row r="531" spans="1:22" ht="12.95" customHeight="1">
      <c r="A531" s="127" t="s">
        <v>1471</v>
      </c>
      <c r="B531" s="276" t="s">
        <v>288</v>
      </c>
      <c r="C531" s="232">
        <v>55860.543500000145</v>
      </c>
      <c r="D531" s="232">
        <v>2.0000000000000001E-4</v>
      </c>
      <c r="E531" s="41">
        <f>+(C531-C$7)/C$8</f>
        <v>45839.426324676024</v>
      </c>
      <c r="F531" s="132">
        <f>ROUND(2*E531,0)/2</f>
        <v>45839.5</v>
      </c>
      <c r="G531" s="132">
        <f>+C531-(C$7+F531*C$8)</f>
        <v>-2.5148959852231201E-2</v>
      </c>
      <c r="L531" s="43">
        <f>G531</f>
        <v>-2.5148959852231201E-2</v>
      </c>
      <c r="O531" s="132">
        <f ca="1">+C$11+C$12*F531</f>
        <v>-2.8969387513268399E-2</v>
      </c>
      <c r="P531" s="199">
        <f>+D$11+D$12*F531+D$13*F531^2</f>
        <v>-2.927870964229233E-2</v>
      </c>
      <c r="Q531" s="200">
        <f>+C531-15018.5</f>
        <v>40842.043500000145</v>
      </c>
      <c r="S531" s="132">
        <f>+(P531-G531)^2</f>
        <v>1.7054833328509943E-5</v>
      </c>
      <c r="T531" s="7">
        <v>1</v>
      </c>
      <c r="U531" s="43">
        <f>+T531*S531</f>
        <v>1.7054833328509943E-5</v>
      </c>
      <c r="V531" s="132">
        <f>+G531-P531</f>
        <v>4.1297497900611296E-3</v>
      </c>
    </row>
    <row r="532" spans="1:22" ht="12.95" customHeight="1">
      <c r="A532" s="127" t="s">
        <v>1471</v>
      </c>
      <c r="B532" s="276" t="s">
        <v>292</v>
      </c>
      <c r="C532" s="232">
        <v>55860.713500000071</v>
      </c>
      <c r="D532" s="232">
        <v>1E-4</v>
      </c>
      <c r="E532" s="41">
        <f>+(C532-C$7)/C$8</f>
        <v>45839.924349450957</v>
      </c>
      <c r="F532" s="132">
        <f>ROUND(2*E532,0)/2</f>
        <v>45840</v>
      </c>
      <c r="G532" s="132">
        <f>+C532-(C$7+F532*C$8)</f>
        <v>-2.5823199925071094E-2</v>
      </c>
      <c r="L532" s="43">
        <f>G532</f>
        <v>-2.5823199925071094E-2</v>
      </c>
      <c r="O532" s="132">
        <f ca="1">+C$11+C$12*F532</f>
        <v>-2.897017398020095E-2</v>
      </c>
      <c r="P532" s="199">
        <f>+D$11+D$12*F532+D$13*F532^2</f>
        <v>-2.927903081702516E-2</v>
      </c>
      <c r="Q532" s="200">
        <f>+C532-15018.5</f>
        <v>40842.213500000071</v>
      </c>
      <c r="S532" s="132">
        <f>+(P532-G532)^2</f>
        <v>1.1942767153784037E-5</v>
      </c>
      <c r="T532" s="7">
        <v>1</v>
      </c>
      <c r="U532" s="43">
        <f>+T532*S532</f>
        <v>1.1942767153784037E-5</v>
      </c>
      <c r="V532" s="132">
        <f>+G532-P532</f>
        <v>3.4558308919540662E-3</v>
      </c>
    </row>
    <row r="533" spans="1:22" ht="12.95" customHeight="1">
      <c r="A533" s="127" t="s">
        <v>1471</v>
      </c>
      <c r="B533" s="276" t="s">
        <v>288</v>
      </c>
      <c r="C533" s="232">
        <v>55861.567100000102</v>
      </c>
      <c r="D533" s="232">
        <v>2.0000000000000001E-4</v>
      </c>
      <c r="E533" s="41">
        <f>+(C533-C$7)/C$8</f>
        <v>45842.425019733804</v>
      </c>
      <c r="F533" s="132">
        <f>ROUND(2*E533,0)/2</f>
        <v>45842.5</v>
      </c>
      <c r="G533" s="132">
        <f>+C533-(C$7+F533*C$8)</f>
        <v>-2.559439989272505E-2</v>
      </c>
      <c r="L533" s="43">
        <f>G533</f>
        <v>-2.559439989272505E-2</v>
      </c>
      <c r="O533" s="132">
        <f ca="1">+C$11+C$12*F533</f>
        <v>-2.8974106314863718E-2</v>
      </c>
      <c r="P533" s="199">
        <f>+D$11+D$12*F533+D$13*F533^2</f>
        <v>-2.9280636642318648E-2</v>
      </c>
      <c r="Q533" s="200">
        <f>+C533-15018.5</f>
        <v>40843.067100000102</v>
      </c>
      <c r="S533" s="132">
        <f>+(P533-G533)^2</f>
        <v>1.3588341374054375E-5</v>
      </c>
      <c r="T533" s="7">
        <v>1</v>
      </c>
      <c r="U533" s="43">
        <f>+T533*S533</f>
        <v>1.3588341374054375E-5</v>
      </c>
      <c r="V533" s="132">
        <f>+G533-P533</f>
        <v>3.686236749593598E-3</v>
      </c>
    </row>
    <row r="534" spans="1:22" ht="12.95" customHeight="1">
      <c r="A534" s="127" t="s">
        <v>1471</v>
      </c>
      <c r="B534" s="276" t="s">
        <v>292</v>
      </c>
      <c r="C534" s="232">
        <v>55861.737300000153</v>
      </c>
      <c r="D534" s="232">
        <v>1E-4</v>
      </c>
      <c r="E534" s="41">
        <f>+(C534-C$7)/C$8</f>
        <v>45842.923630420606</v>
      </c>
      <c r="F534" s="132">
        <f>ROUND(2*E534,0)/2</f>
        <v>45843</v>
      </c>
      <c r="G534" s="132">
        <f>+C534-(C$7+F534*C$8)</f>
        <v>-2.6068639839650132E-2</v>
      </c>
      <c r="L534" s="43">
        <f>G534</f>
        <v>-2.6068639839650132E-2</v>
      </c>
      <c r="O534" s="132">
        <f ca="1">+C$11+C$12*F534</f>
        <v>-2.8974892781796269E-2</v>
      </c>
      <c r="P534" s="199">
        <f>+D$11+D$12*F534+D$13*F534^2</f>
        <v>-2.9280957797703219E-2</v>
      </c>
      <c r="Q534" s="200">
        <f>+C534-15018.5</f>
        <v>40843.237300000153</v>
      </c>
      <c r="S534" s="132">
        <f>+(P534-G534)^2</f>
        <v>1.0318986663630357E-5</v>
      </c>
      <c r="T534" s="7">
        <v>1</v>
      </c>
      <c r="U534" s="43">
        <f>+T534*S534</f>
        <v>1.0318986663630357E-5</v>
      </c>
      <c r="V534" s="132">
        <f>+G534-P534</f>
        <v>3.2123179580530875E-3</v>
      </c>
    </row>
    <row r="535" spans="1:22" ht="12.95" customHeight="1">
      <c r="A535" s="127" t="s">
        <v>1471</v>
      </c>
      <c r="B535" s="276" t="s">
        <v>288</v>
      </c>
      <c r="C535" s="232">
        <v>55862.591200000141</v>
      </c>
      <c r="D535" s="232">
        <v>2.9999999999999997E-4</v>
      </c>
      <c r="E535" s="41">
        <f>+(C535-C$7)/C$8</f>
        <v>45845.425179570579</v>
      </c>
      <c r="F535" s="132">
        <f>ROUND(2*E535,0)/2</f>
        <v>45845.5</v>
      </c>
      <c r="G535" s="132">
        <f>+C535-(C$7+F535*C$8)</f>
        <v>-2.5539839858538471E-2</v>
      </c>
      <c r="L535" s="43">
        <f>G535</f>
        <v>-2.5539839858538471E-2</v>
      </c>
      <c r="O535" s="132">
        <f ca="1">+C$11+C$12*F535</f>
        <v>-2.8978825116459023E-2</v>
      </c>
      <c r="P535" s="199">
        <f>+D$11+D$12*F535+D$13*F535^2</f>
        <v>-2.9282563526255412E-2</v>
      </c>
      <c r="Q535" s="200">
        <f>+C535-15018.5</f>
        <v>40844.091200000141</v>
      </c>
      <c r="S535" s="132">
        <f>+(P535-G535)^2</f>
        <v>1.4007980452888548E-5</v>
      </c>
      <c r="T535" s="7">
        <v>1</v>
      </c>
      <c r="U535" s="43">
        <f>+T535*S535</f>
        <v>1.4007980452888548E-5</v>
      </c>
      <c r="V535" s="132">
        <f>+G535-P535</f>
        <v>3.7427236677169406E-3</v>
      </c>
    </row>
    <row r="536" spans="1:22" ht="12.95" customHeight="1">
      <c r="A536" s="127" t="s">
        <v>1471</v>
      </c>
      <c r="B536" s="276" t="s">
        <v>288</v>
      </c>
      <c r="C536" s="232">
        <v>55863.61540000001</v>
      </c>
      <c r="D536" s="232">
        <v>2.0000000000000001E-4</v>
      </c>
      <c r="E536" s="41">
        <f>+(C536-C$7)/C$8</f>
        <v>45848.425632362596</v>
      </c>
      <c r="F536" s="132">
        <f>ROUND(2*E536,0)/2</f>
        <v>45848.5</v>
      </c>
      <c r="G536" s="132">
        <f>+C536-(C$7+F536*C$8)</f>
        <v>-2.5385279986949172E-2</v>
      </c>
      <c r="L536" s="43">
        <f>G536</f>
        <v>-2.5385279986949172E-2</v>
      </c>
      <c r="O536" s="132">
        <f ca="1">+C$11+C$12*F536</f>
        <v>-2.8983543918054328E-2</v>
      </c>
      <c r="P536" s="199">
        <f>+D$11+D$12*F536+D$13*F536^2</f>
        <v>-2.9284490294102614E-2</v>
      </c>
      <c r="Q536" s="200">
        <f>+C536-15018.5</f>
        <v>40845.11540000001</v>
      </c>
      <c r="S536" s="132">
        <f>+(P536-G536)^2</f>
        <v>1.5203841019411638E-5</v>
      </c>
      <c r="T536" s="7">
        <v>1</v>
      </c>
      <c r="U536" s="43">
        <f>+T536*S536</f>
        <v>1.5203841019411638E-5</v>
      </c>
      <c r="V536" s="132">
        <f>+G536-P536</f>
        <v>3.8992103071534417E-3</v>
      </c>
    </row>
    <row r="537" spans="1:22" ht="12.95" customHeight="1">
      <c r="A537" s="41" t="s">
        <v>483</v>
      </c>
      <c r="B537" s="94" t="s">
        <v>288</v>
      </c>
      <c r="C537" s="36">
        <v>55865.6639</v>
      </c>
      <c r="D537" s="36">
        <v>1E-4</v>
      </c>
      <c r="E537" s="41">
        <f>+(C537-C$7)/C$8</f>
        <v>45854.426830903132</v>
      </c>
      <c r="F537" s="132">
        <f>ROUND(2*E537,0)/2</f>
        <v>45854.5</v>
      </c>
      <c r="G537" s="132">
        <f>+C537-(C$7+F537*C$8)</f>
        <v>-2.4976159998914227E-2</v>
      </c>
      <c r="K537" s="43">
        <f>G537</f>
        <v>-2.4976159998914227E-2</v>
      </c>
      <c r="N537" s="132"/>
      <c r="O537" s="132">
        <f ca="1">+C$11+C$12*F537</f>
        <v>-2.8992981521244951E-2</v>
      </c>
      <c r="P537" s="199">
        <f>+D$11+D$12*F537+D$13*F537^2</f>
        <v>-2.9288343481528395E-2</v>
      </c>
      <c r="Q537" s="200">
        <f>+C537-15018.5</f>
        <v>40847.1639</v>
      </c>
      <c r="S537" s="132">
        <f>+(P537-G537)^2</f>
        <v>1.8594926387730455E-5</v>
      </c>
      <c r="T537" s="7">
        <v>1</v>
      </c>
      <c r="U537" s="43">
        <f>+T537*S537</f>
        <v>1.8594926387730455E-5</v>
      </c>
      <c r="V537" s="132">
        <f>+G537-P537</f>
        <v>4.3121834826141681E-3</v>
      </c>
    </row>
    <row r="538" spans="1:22" ht="12.95" customHeight="1">
      <c r="A538" s="243" t="s">
        <v>499</v>
      </c>
      <c r="B538" s="244" t="s">
        <v>288</v>
      </c>
      <c r="C538" s="245">
        <v>55865.6639</v>
      </c>
      <c r="D538" s="245">
        <v>1E-4</v>
      </c>
      <c r="E538" s="41">
        <f>+(C538-C$7)/C$8</f>
        <v>45854.426830903132</v>
      </c>
      <c r="F538" s="132">
        <f>ROUND(2*E538,0)/2</f>
        <v>45854.5</v>
      </c>
      <c r="G538" s="132">
        <f>+C538-(C$7+F538*C$8)</f>
        <v>-2.4976159998914227E-2</v>
      </c>
      <c r="K538" s="43">
        <f>G538</f>
        <v>-2.4976159998914227E-2</v>
      </c>
      <c r="N538" s="132"/>
      <c r="O538" s="132">
        <f ca="1">+C$11+C$12*F538</f>
        <v>-2.8992981521244951E-2</v>
      </c>
      <c r="P538" s="199">
        <f>+D$11+D$12*F538+D$13*F538^2</f>
        <v>-2.9288343481528395E-2</v>
      </c>
      <c r="Q538" s="200">
        <f>+C538-15018.5</f>
        <v>40847.1639</v>
      </c>
      <c r="S538" s="132">
        <f>+(P538-G538)^2</f>
        <v>1.8594926387730455E-5</v>
      </c>
      <c r="T538" s="7">
        <v>1</v>
      </c>
      <c r="U538" s="43">
        <f>+T538*S538</f>
        <v>1.8594926387730455E-5</v>
      </c>
      <c r="V538" s="132">
        <f>+G538-P538</f>
        <v>4.3121834826141681E-3</v>
      </c>
    </row>
    <row r="539" spans="1:22" ht="12.95" customHeight="1">
      <c r="A539" s="127" t="s">
        <v>1471</v>
      </c>
      <c r="B539" s="276" t="s">
        <v>288</v>
      </c>
      <c r="C539" s="232">
        <v>55866.687700000126</v>
      </c>
      <c r="D539" s="232">
        <v>2.0000000000000001E-4</v>
      </c>
      <c r="E539" s="41">
        <f>+(C539-C$7)/C$8</f>
        <v>45857.426111872912</v>
      </c>
      <c r="F539" s="132">
        <f>ROUND(2*E539,0)/2</f>
        <v>45857.5</v>
      </c>
      <c r="G539" s="132">
        <f>+C539-(C$7+F539*C$8)</f>
        <v>-2.5221599869837519E-2</v>
      </c>
      <c r="L539" s="43">
        <f>G539</f>
        <v>-2.5221599869837519E-2</v>
      </c>
      <c r="O539" s="132">
        <f ca="1">+C$11+C$12*F539</f>
        <v>-2.8997700322840256E-2</v>
      </c>
      <c r="P539" s="199">
        <f>+D$11+D$12*F539+D$13*F539^2</f>
        <v>-2.9290269901106961E-2</v>
      </c>
      <c r="Q539" s="200">
        <f>+C539-15018.5</f>
        <v>40848.187700000126</v>
      </c>
      <c r="S539" s="132">
        <f>+(P539-G539)^2</f>
        <v>1.6554075823350082E-5</v>
      </c>
      <c r="T539" s="7">
        <v>1</v>
      </c>
      <c r="U539" s="43">
        <f>+T539*S539</f>
        <v>1.6554075823350082E-5</v>
      </c>
      <c r="V539" s="132">
        <f>+G539-P539</f>
        <v>4.0686700312694418E-3</v>
      </c>
    </row>
    <row r="540" spans="1:22" ht="12.95" customHeight="1">
      <c r="A540" s="127" t="s">
        <v>1471</v>
      </c>
      <c r="B540" s="276" t="s">
        <v>288</v>
      </c>
      <c r="C540" s="232">
        <v>55867.711600000039</v>
      </c>
      <c r="D540" s="232">
        <v>1E-4</v>
      </c>
      <c r="E540" s="41">
        <f>+(C540-C$7)/C$8</f>
        <v>45860.425685797811</v>
      </c>
      <c r="F540" s="132">
        <f>ROUND(2*E540,0)/2</f>
        <v>45860.5</v>
      </c>
      <c r="G540" s="132">
        <f>+C540-(C$7+F540*C$8)</f>
        <v>-2.5367039954289794E-2</v>
      </c>
      <c r="L540" s="43">
        <f>G540</f>
        <v>-2.5367039954289794E-2</v>
      </c>
      <c r="O540" s="132">
        <f ca="1">+C$11+C$12*F540</f>
        <v>-2.9002419124435561E-2</v>
      </c>
      <c r="P540" s="199">
        <f>+D$11+D$12*F540+D$13*F540^2</f>
        <v>-2.9292196204595965E-2</v>
      </c>
      <c r="Q540" s="200">
        <f>+C540-15018.5</f>
        <v>40849.211600000039</v>
      </c>
      <c r="S540" s="132">
        <f>+(P540-G540)^2</f>
        <v>1.5406851589317599E-5</v>
      </c>
      <c r="T540" s="7">
        <v>1</v>
      </c>
      <c r="U540" s="43">
        <f>+T540*S540</f>
        <v>1.5406851589317599E-5</v>
      </c>
      <c r="V540" s="132">
        <f>+G540-P540</f>
        <v>3.9251562503061707E-3</v>
      </c>
    </row>
    <row r="541" spans="1:22" ht="12.95" customHeight="1">
      <c r="A541" s="127" t="s">
        <v>1471</v>
      </c>
      <c r="B541" s="276" t="s">
        <v>292</v>
      </c>
      <c r="C541" s="232">
        <v>55870.612199999858</v>
      </c>
      <c r="D541" s="232">
        <v>2.0000000000000001E-4</v>
      </c>
      <c r="E541" s="41">
        <f>+(C541-C$7)/C$8</f>
        <v>45868.92316028435</v>
      </c>
      <c r="F541" s="132">
        <f>ROUND(2*E541,0)/2</f>
        <v>45869</v>
      </c>
      <c r="G541" s="132">
        <f>+C541-(C$7+F541*C$8)</f>
        <v>-2.6229120136122219E-2</v>
      </c>
      <c r="L541" s="43">
        <f>G541</f>
        <v>-2.6229120136122219E-2</v>
      </c>
      <c r="O541" s="132">
        <f ca="1">+C$11+C$12*F541</f>
        <v>-2.9015789062288938E-2</v>
      </c>
      <c r="P541" s="199">
        <f>+D$11+D$12*F541+D$13*F541^2</f>
        <v>-2.9297653434050767E-2</v>
      </c>
      <c r="Q541" s="200">
        <f>+C541-15018.5</f>
        <v>40852.112199999858</v>
      </c>
      <c r="S541" s="132">
        <f>+(P541-G541)^2</f>
        <v>9.4158966004962523E-6</v>
      </c>
      <c r="T541" s="7">
        <v>1</v>
      </c>
      <c r="U541" s="43">
        <f>+T541*S541</f>
        <v>9.4158966004962523E-6</v>
      </c>
      <c r="V541" s="132">
        <f>+G541-P541</f>
        <v>3.0685332979285482E-3</v>
      </c>
    </row>
    <row r="542" spans="1:22" ht="12.95" customHeight="1">
      <c r="A542" s="127" t="s">
        <v>1471</v>
      </c>
      <c r="B542" s="276" t="s">
        <v>292</v>
      </c>
      <c r="C542" s="232">
        <v>55871.636400000192</v>
      </c>
      <c r="D542" s="232">
        <v>1E-4</v>
      </c>
      <c r="E542" s="41">
        <f>+(C542-C$7)/C$8</f>
        <v>45871.923613077743</v>
      </c>
      <c r="F542" s="132">
        <f>ROUND(2*E542,0)/2</f>
        <v>45872</v>
      </c>
      <c r="G542" s="132">
        <f>+C542-(C$7+F542*C$8)</f>
        <v>-2.607455980614759E-2</v>
      </c>
      <c r="L542" s="43">
        <f>G542</f>
        <v>-2.607455980614759E-2</v>
      </c>
      <c r="O542" s="132">
        <f ca="1">+C$11+C$12*F542</f>
        <v>-2.9020507863884243E-2</v>
      </c>
      <c r="P542" s="199">
        <f>+D$11+D$12*F542+D$13*F542^2</f>
        <v>-2.9299579292529843E-2</v>
      </c>
      <c r="Q542" s="200">
        <f>+C542-15018.5</f>
        <v>40853.136400000192</v>
      </c>
      <c r="S542" s="132">
        <f>+(P542-G542)^2</f>
        <v>1.0400750687545251E-5</v>
      </c>
      <c r="T542" s="7">
        <v>1</v>
      </c>
      <c r="U542" s="43">
        <f>+T542*S542</f>
        <v>1.0400750687545251E-5</v>
      </c>
      <c r="V542" s="132">
        <f>+G542-P542</f>
        <v>3.225019486382253E-3</v>
      </c>
    </row>
    <row r="543" spans="1:22" ht="12.95" customHeight="1">
      <c r="A543" s="127" t="s">
        <v>1471</v>
      </c>
      <c r="B543" s="276" t="s">
        <v>288</v>
      </c>
      <c r="C543" s="232">
        <v>55872.49040000001</v>
      </c>
      <c r="D543" s="232">
        <v>2.9999999999999997E-4</v>
      </c>
      <c r="E543" s="41">
        <f>+(C543-C$7)/C$8</f>
        <v>45874.425455182965</v>
      </c>
      <c r="F543" s="132">
        <f>ROUND(2*E543,0)/2</f>
        <v>45874.5</v>
      </c>
      <c r="G543" s="132">
        <f>+C543-(C$7+F543*C$8)</f>
        <v>-2.544575998763321E-2</v>
      </c>
      <c r="L543" s="43">
        <f>G543</f>
        <v>-2.544575998763321E-2</v>
      </c>
      <c r="O543" s="132">
        <f ca="1">+C$11+C$12*F543</f>
        <v>-2.9024440198546997E-2</v>
      </c>
      <c r="P543" s="199">
        <f>+D$11+D$12*F543+D$13*F543^2</f>
        <v>-2.930118408591622E-2</v>
      </c>
      <c r="Q543" s="200">
        <f>+C543-15018.5</f>
        <v>40853.99040000001</v>
      </c>
      <c r="S543" s="132">
        <f>+(P543-G543)^2</f>
        <v>1.486429497762136E-5</v>
      </c>
      <c r="T543" s="7">
        <v>1</v>
      </c>
      <c r="U543" s="43">
        <f>+T543*S543</f>
        <v>1.486429497762136E-5</v>
      </c>
      <c r="V543" s="132">
        <f>+G543-P543</f>
        <v>3.8554240982830099E-3</v>
      </c>
    </row>
    <row r="544" spans="1:22" ht="12.95" customHeight="1">
      <c r="A544" s="127" t="s">
        <v>1471</v>
      </c>
      <c r="B544" s="276" t="s">
        <v>292</v>
      </c>
      <c r="C544" s="232">
        <v>55872.660600000061</v>
      </c>
      <c r="D544" s="232">
        <v>2.9999999999999997E-4</v>
      </c>
      <c r="E544" s="41">
        <f>+(C544-C$7)/C$8</f>
        <v>45874.92406586976</v>
      </c>
      <c r="F544" s="132">
        <f>ROUND(2*E544,0)/2</f>
        <v>45875</v>
      </c>
      <c r="G544" s="132">
        <f>+C544-(C$7+F544*C$8)</f>
        <v>-2.5919999934558291E-2</v>
      </c>
      <c r="L544" s="43">
        <f>G544</f>
        <v>-2.5919999934558291E-2</v>
      </c>
      <c r="O544" s="132">
        <f ca="1">+C$11+C$12*F544</f>
        <v>-2.9025226665479548E-2</v>
      </c>
      <c r="P544" s="199">
        <f>+D$11+D$12*F544+D$13*F544^2</f>
        <v>-2.9301505034919358E-2</v>
      </c>
      <c r="Q544" s="200">
        <f>+C544-15018.5</f>
        <v>40854.160600000061</v>
      </c>
      <c r="S544" s="132">
        <f>+(P544-G544)^2</f>
        <v>1.1434576743767908E-5</v>
      </c>
      <c r="T544" s="7">
        <v>1</v>
      </c>
      <c r="U544" s="43">
        <f>+T544*S544</f>
        <v>1.1434576743767908E-5</v>
      </c>
      <c r="V544" s="132">
        <f>+G544-P544</f>
        <v>3.3815051003610666E-3</v>
      </c>
    </row>
    <row r="545" spans="1:22" ht="12.95" customHeight="1">
      <c r="A545" s="127" t="s">
        <v>1471</v>
      </c>
      <c r="B545" s="276" t="s">
        <v>292</v>
      </c>
      <c r="C545" s="232">
        <v>55883.584100000095</v>
      </c>
      <c r="D545" s="232">
        <v>2.9999999999999997E-4</v>
      </c>
      <c r="E545" s="41">
        <f>+(C545-C$7)/C$8</f>
        <v>45906.925087230789</v>
      </c>
      <c r="F545" s="132">
        <f>ROUND(2*E545,0)/2</f>
        <v>45907</v>
      </c>
      <c r="G545" s="132">
        <f>+C545-(C$7+F545*C$8)</f>
        <v>-2.5571359903551638E-2</v>
      </c>
      <c r="L545" s="43">
        <f>G545</f>
        <v>-2.5571359903551638E-2</v>
      </c>
      <c r="O545" s="132">
        <f ca="1">+C$11+C$12*F545</f>
        <v>-2.907556054916284E-2</v>
      </c>
      <c r="P545" s="199">
        <f>+D$11+D$12*F545+D$13*F545^2</f>
        <v>-2.9322039063724551E-2</v>
      </c>
      <c r="Q545" s="200">
        <f>+C545-15018.5</f>
        <v>40865.084100000095</v>
      </c>
      <c r="S545" s="132">
        <f>+(P545-G545)^2</f>
        <v>1.4067594162555388E-5</v>
      </c>
      <c r="T545" s="7">
        <v>1</v>
      </c>
      <c r="U545" s="43">
        <f>+T545*S545</f>
        <v>1.4067594162555388E-5</v>
      </c>
      <c r="V545" s="132">
        <f>+G545-P545</f>
        <v>3.7506791601729129E-3</v>
      </c>
    </row>
    <row r="546" spans="1:22" ht="12.95" customHeight="1">
      <c r="A546" s="127" t="s">
        <v>1471</v>
      </c>
      <c r="B546" s="276" t="s">
        <v>292</v>
      </c>
      <c r="C546" s="232">
        <v>55884.608200000133</v>
      </c>
      <c r="D546" s="232">
        <v>2.0000000000000001E-4</v>
      </c>
      <c r="E546" s="41">
        <f>+(C546-C$7)/C$8</f>
        <v>45909.925247067556</v>
      </c>
      <c r="F546" s="132">
        <f>ROUND(2*E546,0)/2</f>
        <v>45910</v>
      </c>
      <c r="G546" s="132">
        <f>+C546-(C$7+F546*C$8)</f>
        <v>-2.5516799862089101E-2</v>
      </c>
      <c r="L546" s="43">
        <f>G546</f>
        <v>-2.5516799862089101E-2</v>
      </c>
      <c r="O546" s="132">
        <f ca="1">+C$11+C$12*F546</f>
        <v>-2.9080279350758159E-2</v>
      </c>
      <c r="P546" s="199">
        <f>+D$11+D$12*F546+D$13*F546^2</f>
        <v>-2.9323963451736004E-2</v>
      </c>
      <c r="Q546" s="200">
        <f>+C546-15018.5</f>
        <v>40866.108200000133</v>
      </c>
      <c r="S546" s="132">
        <f>+(P546-G546)^2</f>
        <v>1.4494494598333093E-5</v>
      </c>
      <c r="T546" s="7">
        <v>1</v>
      </c>
      <c r="U546" s="43">
        <f>+T546*S546</f>
        <v>1.4494494598333093E-5</v>
      </c>
      <c r="V546" s="132">
        <f>+G546-P546</f>
        <v>3.807163589646903E-3</v>
      </c>
    </row>
    <row r="547" spans="1:22" ht="12.95" customHeight="1">
      <c r="A547" s="219" t="s">
        <v>967</v>
      </c>
      <c r="B547" s="219" t="s">
        <v>288</v>
      </c>
      <c r="C547" s="242">
        <v>55885.627</v>
      </c>
      <c r="D547" s="242" t="s">
        <v>503</v>
      </c>
      <c r="E547" s="41">
        <f>+(C547-C$7)/C$8</f>
        <v>45912.90988024907</v>
      </c>
      <c r="F547" s="132">
        <f>ROUND(2*E547,0)/2</f>
        <v>45913</v>
      </c>
      <c r="G547" s="132">
        <f>+C547-(C$7+F547*C$8)</f>
        <v>-3.076223999960348E-2</v>
      </c>
      <c r="I547" s="43">
        <f>G547</f>
        <v>-3.076223999960348E-2</v>
      </c>
      <c r="L547" s="132"/>
      <c r="O547" s="132">
        <f ca="1">+C$11+C$12*F547</f>
        <v>-2.9084998152353464E-2</v>
      </c>
      <c r="P547" s="199">
        <f>+D$11+D$12*F547+D$13*F547^2</f>
        <v>-2.9325887723657892E-2</v>
      </c>
      <c r="Q547" s="200">
        <f>+C547-15018.5</f>
        <v>40867.127</v>
      </c>
      <c r="S547" s="132">
        <f>+(P547-G547)^2</f>
        <v>2.0631078606140696E-6</v>
      </c>
      <c r="T547" s="7">
        <v>0.1</v>
      </c>
      <c r="U547" s="43">
        <f>+T547*S547</f>
        <v>2.0631078606140697E-7</v>
      </c>
      <c r="V547" s="132">
        <f>+G547-P547</f>
        <v>-1.4363522759455877E-3</v>
      </c>
    </row>
    <row r="548" spans="1:22" ht="12.95" customHeight="1">
      <c r="A548" s="127" t="s">
        <v>1471</v>
      </c>
      <c r="B548" s="276" t="s">
        <v>288</v>
      </c>
      <c r="C548" s="232">
        <v>55886.485400000121</v>
      </c>
      <c r="D548" s="232">
        <v>2.0000000000000001E-4</v>
      </c>
      <c r="E548" s="41">
        <f>+(C548-C$7)/C$8</f>
        <v>45915.424612408191</v>
      </c>
      <c r="F548" s="132">
        <f>ROUND(2*E548,0)/2</f>
        <v>45915.5</v>
      </c>
      <c r="G548" s="132">
        <f>+C548-(C$7+F548*C$8)</f>
        <v>-2.5733439877512865E-2</v>
      </c>
      <c r="L548" s="43">
        <f>G548</f>
        <v>-2.5733439877512865E-2</v>
      </c>
      <c r="O548" s="132">
        <f ca="1">+C$11+C$12*F548</f>
        <v>-2.9088930487016218E-2</v>
      </c>
      <c r="P548" s="199">
        <f>+D$11+D$12*F548+D$13*F548^2</f>
        <v>-2.9327491194913291E-2</v>
      </c>
      <c r="Q548" s="200">
        <f>+C548-15018.5</f>
        <v>40867.985400000121</v>
      </c>
      <c r="S548" s="132">
        <f>+(P548-G548)^2</f>
        <v>1.291720487210774E-5</v>
      </c>
      <c r="T548" s="7">
        <v>1</v>
      </c>
      <c r="U548" s="43">
        <f>+T548*S548</f>
        <v>1.291720487210774E-5</v>
      </c>
      <c r="V548" s="132">
        <f>+G548-P548</f>
        <v>3.5940513174004263E-3</v>
      </c>
    </row>
    <row r="549" spans="1:22" ht="12.95" customHeight="1">
      <c r="A549" s="127" t="s">
        <v>1471</v>
      </c>
      <c r="B549" s="276" t="s">
        <v>292</v>
      </c>
      <c r="C549" s="232">
        <v>55886.656299999915</v>
      </c>
      <c r="D549" s="232">
        <v>2.0000000000000001E-4</v>
      </c>
      <c r="E549" s="41">
        <f>+(C549-C$7)/C$8</f>
        <v>45915.925273784487</v>
      </c>
      <c r="F549" s="132">
        <f>ROUND(2*E549,0)/2</f>
        <v>45916</v>
      </c>
      <c r="G549" s="132">
        <f>+C549-(C$7+F549*C$8)</f>
        <v>-2.5507680082228035E-2</v>
      </c>
      <c r="L549" s="43">
        <f>G549</f>
        <v>-2.5507680082228035E-2</v>
      </c>
      <c r="O549" s="132">
        <f ca="1">+C$11+C$12*F549</f>
        <v>-2.9089716953948769E-2</v>
      </c>
      <c r="P549" s="199">
        <f>+D$11+D$12*F549+D$13*F549^2</f>
        <v>-2.9327811879490243E-2</v>
      </c>
      <c r="Q549" s="200">
        <f>+C549-15018.5</f>
        <v>40868.156299999915</v>
      </c>
      <c r="S549" s="132">
        <f>+(P549-G549)^2</f>
        <v>1.4593406948453792E-5</v>
      </c>
      <c r="T549" s="7">
        <v>1</v>
      </c>
      <c r="U549" s="43">
        <f>+T549*S549</f>
        <v>1.4593406948453792E-5</v>
      </c>
      <c r="V549" s="132">
        <f>+G549-P549</f>
        <v>3.8201317972622086E-3</v>
      </c>
    </row>
    <row r="550" spans="1:22" ht="12.95" customHeight="1">
      <c r="A550" s="127" t="s">
        <v>1471</v>
      </c>
      <c r="B550" s="276" t="s">
        <v>288</v>
      </c>
      <c r="C550" s="232">
        <v>55888.533799999859</v>
      </c>
      <c r="D550" s="232">
        <v>2.9999999999999997E-4</v>
      </c>
      <c r="E550" s="41">
        <f>+(C550-C$7)/C$8</f>
        <v>45921.425517992233</v>
      </c>
      <c r="F550" s="132">
        <f>ROUND(2*E550,0)/2</f>
        <v>45921.5</v>
      </c>
      <c r="G550" s="132">
        <f>+C550-(C$7+F550*C$8)</f>
        <v>-2.5424320134334266E-2</v>
      </c>
      <c r="L550" s="43">
        <f>G550</f>
        <v>-2.5424320134334266E-2</v>
      </c>
      <c r="O550" s="132">
        <f ca="1">+C$11+C$12*F550</f>
        <v>-2.9098368090206841E-2</v>
      </c>
      <c r="P550" s="199">
        <f>+D$11+D$12*F550+D$13*F550^2</f>
        <v>-2.9331339197005861E-2</v>
      </c>
      <c r="Q550" s="200">
        <f>+C550-15018.5</f>
        <v>40870.033799999859</v>
      </c>
      <c r="S550" s="132">
        <f>+(P550-G550)^2</f>
        <v>1.5264797956079225E-5</v>
      </c>
      <c r="T550" s="7">
        <v>1</v>
      </c>
      <c r="U550" s="43">
        <f>+T550*S550</f>
        <v>1.5264797956079225E-5</v>
      </c>
      <c r="V550" s="132">
        <f>+G550-P550</f>
        <v>3.9070190626715948E-3</v>
      </c>
    </row>
    <row r="551" spans="1:22" ht="12.95" customHeight="1">
      <c r="A551" s="213" t="s">
        <v>463</v>
      </c>
      <c r="B551" s="41"/>
      <c r="C551" s="36">
        <v>55901.675000000003</v>
      </c>
      <c r="D551" s="36">
        <v>2E-3</v>
      </c>
      <c r="E551" s="41">
        <f>+(C551-C$7)/C$8</f>
        <v>45959.923419023296</v>
      </c>
      <c r="F551" s="132">
        <f>ROUND(2*E551,0)/2</f>
        <v>45960</v>
      </c>
      <c r="G551" s="132">
        <f>+C551-(C$7+F551*C$8)</f>
        <v>-2.6140799993299879E-2</v>
      </c>
      <c r="K551" s="43">
        <f>G551</f>
        <v>-2.6140799993299879E-2</v>
      </c>
      <c r="L551" s="132"/>
      <c r="O551" s="132">
        <f ca="1">+C$11+C$12*F551</f>
        <v>-2.9158926044013295E-2</v>
      </c>
      <c r="P551" s="199">
        <f>+D$11+D$12*F551+D$13*F551^2</f>
        <v>-2.9356019494298682E-2</v>
      </c>
      <c r="Q551" s="200">
        <f>+C551-15018.5</f>
        <v>40883.175000000003</v>
      </c>
      <c r="S551" s="132">
        <f>+(P551-G551)^2</f>
        <v>1.0337636439602994E-5</v>
      </c>
      <c r="T551" s="7">
        <v>1</v>
      </c>
      <c r="U551" s="43">
        <f>+T551*S551</f>
        <v>1.0337636439602994E-5</v>
      </c>
      <c r="V551" s="132">
        <f>+G551-P551</f>
        <v>3.2152195009988033E-3</v>
      </c>
    </row>
    <row r="552" spans="1:22" ht="12.95" customHeight="1">
      <c r="A552" s="219" t="s">
        <v>1081</v>
      </c>
      <c r="B552" s="219" t="s">
        <v>288</v>
      </c>
      <c r="C552" s="242">
        <v>55910.038699999997</v>
      </c>
      <c r="D552" s="242" t="s">
        <v>485</v>
      </c>
      <c r="E552" s="41">
        <f>+(C552-C$7)/C$8</f>
        <v>45984.425359093439</v>
      </c>
      <c r="F552" s="132">
        <f>ROUND(2*E552,0)/2</f>
        <v>45984.5</v>
      </c>
      <c r="G552" s="132">
        <f>+C552-(C$7+F552*C$8)</f>
        <v>-2.5478560004557949E-2</v>
      </c>
      <c r="K552" s="43">
        <f>G552</f>
        <v>-2.5478560004557949E-2</v>
      </c>
      <c r="M552" s="132"/>
      <c r="O552" s="132">
        <f ca="1">+C$11+C$12*F552</f>
        <v>-2.9197462923708312E-2</v>
      </c>
      <c r="P552" s="199">
        <f>+D$11+D$12*F552+D$13*F552^2</f>
        <v>-2.9371715183351597E-2</v>
      </c>
      <c r="Q552" s="200">
        <f>+C552-15018.5</f>
        <v>40891.538699999997</v>
      </c>
      <c r="S552" s="132">
        <f>+(P552-G552)^2</f>
        <v>1.5156657246167808E-5</v>
      </c>
      <c r="T552" s="7">
        <v>1</v>
      </c>
      <c r="U552" s="43">
        <f>+T552*S552</f>
        <v>1.5156657246167808E-5</v>
      </c>
      <c r="V552" s="132">
        <f>+G552-P552</f>
        <v>3.8931551787936489E-3</v>
      </c>
    </row>
    <row r="553" spans="1:22" ht="12.95" customHeight="1">
      <c r="A553" s="219" t="s">
        <v>1081</v>
      </c>
      <c r="B553" s="219" t="s">
        <v>288</v>
      </c>
      <c r="C553" s="242">
        <v>55910.2091</v>
      </c>
      <c r="D553" s="242" t="s">
        <v>485</v>
      </c>
      <c r="E553" s="41">
        <f>+(C553-C$7)/C$8</f>
        <v>45984.924555691599</v>
      </c>
      <c r="F553" s="132">
        <f>ROUND(2*E553,0)/2</f>
        <v>45985</v>
      </c>
      <c r="G553" s="132">
        <f>+C553-(C$7+F553*C$8)</f>
        <v>-2.5752800000191201E-2</v>
      </c>
      <c r="K553" s="43">
        <f>G553</f>
        <v>-2.5752800000191201E-2</v>
      </c>
      <c r="L553" s="132"/>
      <c r="O553" s="132">
        <f ca="1">+C$11+C$12*F553</f>
        <v>-2.9198249390640862E-2</v>
      </c>
      <c r="P553" s="199">
        <f>+D$11+D$12*F553+D$13*F553^2</f>
        <v>-2.9372035422918615E-2</v>
      </c>
      <c r="Q553" s="200">
        <f>+C553-15018.5</f>
        <v>40891.7091</v>
      </c>
      <c r="S553" s="132">
        <f>+(P553-G553)^2</f>
        <v>1.3098865045124883E-5</v>
      </c>
      <c r="T553" s="7">
        <v>1</v>
      </c>
      <c r="U553" s="43">
        <f>+T553*S553</f>
        <v>1.3098865045124883E-5</v>
      </c>
      <c r="V553" s="132">
        <f>+G553-P553</f>
        <v>3.619235422727414E-3</v>
      </c>
    </row>
    <row r="554" spans="1:22" ht="12.95" customHeight="1">
      <c r="A554" s="41" t="s">
        <v>483</v>
      </c>
      <c r="B554" s="94" t="s">
        <v>288</v>
      </c>
      <c r="C554" s="36">
        <v>55921.644500000002</v>
      </c>
      <c r="D554" s="36">
        <v>1E-4</v>
      </c>
      <c r="E554" s="41">
        <f>+(C554-C$7)/C$8</f>
        <v>46018.425217537238</v>
      </c>
      <c r="F554" s="132">
        <f>ROUND(2*E554,0)/2</f>
        <v>46018.5</v>
      </c>
      <c r="G554" s="132">
        <f>+C554-(C$7+F554*C$8)</f>
        <v>-2.5526879995595664E-2</v>
      </c>
      <c r="K554" s="43">
        <f>G554</f>
        <v>-2.5526879995595664E-2</v>
      </c>
      <c r="N554" s="132"/>
      <c r="O554" s="132">
        <f ca="1">+C$11+C$12*F554</f>
        <v>-2.9250942675121808E-2</v>
      </c>
      <c r="P554" s="199">
        <f>+D$11+D$12*F554+D$13*F554^2</f>
        <v>-2.9393484128019634E-2</v>
      </c>
      <c r="Q554" s="200">
        <f>+C554-15018.5</f>
        <v>40903.144500000002</v>
      </c>
      <c r="S554" s="132">
        <f>+(P554-G554)^2</f>
        <v>1.4950627516878123E-5</v>
      </c>
      <c r="T554" s="7">
        <v>1</v>
      </c>
      <c r="U554" s="43">
        <f>+T554*S554</f>
        <v>1.4950627516878123E-5</v>
      </c>
      <c r="V554" s="132">
        <f>+G554-P554</f>
        <v>3.8666041324239703E-3</v>
      </c>
    </row>
    <row r="555" spans="1:22" ht="12.95" customHeight="1">
      <c r="A555" s="243" t="s">
        <v>499</v>
      </c>
      <c r="B555" s="244" t="s">
        <v>288</v>
      </c>
      <c r="C555" s="245">
        <v>55921.644500000002</v>
      </c>
      <c r="D555" s="245">
        <v>1E-4</v>
      </c>
      <c r="E555" s="41">
        <f>+(C555-C$7)/C$8</f>
        <v>46018.425217537238</v>
      </c>
      <c r="F555" s="132">
        <f>ROUND(2*E555,0)/2</f>
        <v>46018.5</v>
      </c>
      <c r="G555" s="132">
        <f>+C555-(C$7+F555*C$8)</f>
        <v>-2.5526879995595664E-2</v>
      </c>
      <c r="K555" s="43">
        <f>G555</f>
        <v>-2.5526879995595664E-2</v>
      </c>
      <c r="N555" s="132"/>
      <c r="O555" s="132">
        <f ca="1">+C$11+C$12*F555</f>
        <v>-2.9250942675121808E-2</v>
      </c>
      <c r="P555" s="199">
        <f>+D$11+D$12*F555+D$13*F555^2</f>
        <v>-2.9393484128019634E-2</v>
      </c>
      <c r="Q555" s="200">
        <f>+C555-15018.5</f>
        <v>40903.144500000002</v>
      </c>
      <c r="S555" s="132">
        <f>+(P555-G555)^2</f>
        <v>1.4950627516878123E-5</v>
      </c>
      <c r="T555" s="7">
        <v>1</v>
      </c>
      <c r="U555" s="43">
        <f>+T555*S555</f>
        <v>1.4950627516878123E-5</v>
      </c>
      <c r="V555" s="132">
        <f>+G555-P555</f>
        <v>3.8666041324239703E-3</v>
      </c>
    </row>
    <row r="556" spans="1:22" ht="12.95" customHeight="1">
      <c r="A556" s="243" t="s">
        <v>500</v>
      </c>
      <c r="B556" s="244" t="s">
        <v>292</v>
      </c>
      <c r="C556" s="245">
        <v>55937.516600000003</v>
      </c>
      <c r="D556" s="245">
        <v>1E-4</v>
      </c>
      <c r="E556" s="41">
        <f>+(C556-C$7)/C$8</f>
        <v>46064.923447147048</v>
      </c>
      <c r="F556" s="132">
        <f>ROUND(2*E556,0)/2</f>
        <v>46065</v>
      </c>
      <c r="G556" s="132">
        <f>+C556-(C$7+F556*C$8)</f>
        <v>-2.6131199992960319E-2</v>
      </c>
      <c r="K556" s="43">
        <f>G556</f>
        <v>-2.6131199992960319E-2</v>
      </c>
      <c r="N556" s="132"/>
      <c r="O556" s="132">
        <f ca="1">+C$11+C$12*F556</f>
        <v>-2.9324084099849101E-2</v>
      </c>
      <c r="P556" s="199">
        <f>+D$11+D$12*F556+D$13*F556^2</f>
        <v>-2.9423232219379324E-2</v>
      </c>
      <c r="Q556" s="200">
        <f>+C556-15018.5</f>
        <v>40919.016600000003</v>
      </c>
      <c r="S556" s="132">
        <f>+(P556-G556)^2</f>
        <v>1.0837476179781273E-5</v>
      </c>
      <c r="T556" s="7">
        <v>1</v>
      </c>
      <c r="U556" s="43">
        <f>+T556*S556</f>
        <v>1.0837476179781273E-5</v>
      </c>
      <c r="V556" s="132">
        <f>+G556-P556</f>
        <v>3.2920322264190054E-3</v>
      </c>
    </row>
    <row r="557" spans="1:22" ht="12.95" customHeight="1">
      <c r="A557" s="243" t="s">
        <v>500</v>
      </c>
      <c r="B557" s="244" t="s">
        <v>292</v>
      </c>
      <c r="C557" s="245">
        <v>55962.7768</v>
      </c>
      <c r="D557" s="245">
        <v>4.0000000000000002E-4</v>
      </c>
      <c r="E557" s="41">
        <f>+(C557-C$7)/C$8</f>
        <v>46138.924655530915</v>
      </c>
      <c r="F557" s="132">
        <f>ROUND(2*E557,0)/2</f>
        <v>46139</v>
      </c>
      <c r="G557" s="132">
        <f>+C557-(C$7+F557*C$8)</f>
        <v>-2.5718719996802974E-2</v>
      </c>
      <c r="K557" s="43">
        <f>G557</f>
        <v>-2.5718719996802974E-2</v>
      </c>
      <c r="N557" s="132"/>
      <c r="O557" s="132">
        <f ca="1">+C$11+C$12*F557</f>
        <v>-2.9440481205866703E-2</v>
      </c>
      <c r="P557" s="199">
        <f>+D$11+D$12*F557+D$13*F557^2</f>
        <v>-2.9470515758521838E-2</v>
      </c>
      <c r="Q557" s="200">
        <f>+C557-15018.5</f>
        <v>40944.2768</v>
      </c>
      <c r="S557" s="132">
        <f>+(P557-G557)^2</f>
        <v>1.407597143765163E-5</v>
      </c>
      <c r="T557" s="7">
        <v>1</v>
      </c>
      <c r="U557" s="43">
        <f>+T557*S557</f>
        <v>1.407597143765163E-5</v>
      </c>
      <c r="V557" s="132">
        <f>+G557-P557</f>
        <v>3.7517957617188638E-3</v>
      </c>
    </row>
    <row r="558" spans="1:22" ht="12.95" customHeight="1">
      <c r="A558" s="243" t="s">
        <v>500</v>
      </c>
      <c r="B558" s="244" t="s">
        <v>288</v>
      </c>
      <c r="C558" s="245">
        <v>55963.628900000003</v>
      </c>
      <c r="D558" s="245">
        <v>2.0000000000000001E-4</v>
      </c>
      <c r="E558" s="41">
        <f>+(C558-C$7)/C$8</f>
        <v>46141.420931477434</v>
      </c>
      <c r="F558" s="132">
        <f>ROUND(2*E558,0)/2</f>
        <v>46141.5</v>
      </c>
      <c r="G558" s="132">
        <f>+C558-(C$7+F558*C$8)</f>
        <v>-2.6989919992047362E-2</v>
      </c>
      <c r="K558" s="43">
        <f>G558</f>
        <v>-2.6989919992047362E-2</v>
      </c>
      <c r="N558" s="132"/>
      <c r="O558" s="132">
        <f ca="1">+C$11+C$12*F558</f>
        <v>-2.9444413540529457E-2</v>
      </c>
      <c r="P558" s="199">
        <f>+D$11+D$12*F558+D$13*F558^2</f>
        <v>-2.9472111941933297E-2</v>
      </c>
      <c r="Q558" s="200">
        <f>+C558-15018.5</f>
        <v>40945.128900000003</v>
      </c>
      <c r="S558" s="132">
        <f>+(P558-G558)^2</f>
        <v>6.1612768760785422E-6</v>
      </c>
      <c r="T558" s="7">
        <v>1</v>
      </c>
      <c r="U558" s="43">
        <f>+T558*S558</f>
        <v>6.1612768760785422E-6</v>
      </c>
      <c r="V558" s="132">
        <f>+G558-P558</f>
        <v>2.4821919498859354E-3</v>
      </c>
    </row>
    <row r="559" spans="1:22" ht="12.95" customHeight="1">
      <c r="A559" s="243" t="s">
        <v>500</v>
      </c>
      <c r="B559" s="244" t="s">
        <v>288</v>
      </c>
      <c r="C559" s="245">
        <v>56182.774700000002</v>
      </c>
      <c r="D559" s="245">
        <v>1E-4</v>
      </c>
      <c r="E559" s="41">
        <f>+(C559-C$7)/C$8</f>
        <v>46783.421153655072</v>
      </c>
      <c r="F559" s="132">
        <f>ROUND(2*E559,0)/2</f>
        <v>46783.5</v>
      </c>
      <c r="G559" s="132">
        <f>+C559-(C$7+F559*C$8)</f>
        <v>-2.6914079993730411E-2</v>
      </c>
      <c r="K559" s="43">
        <f>G559</f>
        <v>-2.6914079993730411E-2</v>
      </c>
      <c r="N559" s="132"/>
      <c r="O559" s="132">
        <f ca="1">+C$11+C$12*F559</f>
        <v>-3.0454237081925489E-2</v>
      </c>
      <c r="P559" s="199">
        <f>+D$11+D$12*F559+D$13*F559^2</f>
        <v>-2.9879343272174345E-2</v>
      </c>
      <c r="Q559" s="200">
        <f>+C559-15018.5</f>
        <v>41164.274700000002</v>
      </c>
      <c r="S559" s="132">
        <f>+(P559-G559)^2</f>
        <v>8.7927863104880667E-6</v>
      </c>
      <c r="T559" s="7">
        <v>1</v>
      </c>
      <c r="U559" s="43">
        <f>+T559*S559</f>
        <v>8.7927863104880667E-6</v>
      </c>
      <c r="V559" s="132">
        <f>+G559-P559</f>
        <v>2.9652632784439338E-3</v>
      </c>
    </row>
    <row r="560" spans="1:22" ht="12.95" customHeight="1">
      <c r="A560" s="41" t="s">
        <v>497</v>
      </c>
      <c r="B560" s="95" t="s">
        <v>292</v>
      </c>
      <c r="C560" s="96">
        <v>56222.371899999998</v>
      </c>
      <c r="D560" s="96">
        <v>2.0000000000000001E-4</v>
      </c>
      <c r="E560" s="41">
        <f>+(C560-C$7)/C$8</f>
        <v>46899.423427929141</v>
      </c>
      <c r="F560" s="132">
        <f>ROUND(2*E560,0)/2</f>
        <v>46899.5</v>
      </c>
      <c r="G560" s="132">
        <f>+C560-(C$7+F560*C$8)</f>
        <v>-2.6137759996345267E-2</v>
      </c>
      <c r="K560" s="43">
        <f>G560</f>
        <v>-2.6137759996345267E-2</v>
      </c>
      <c r="O560" s="132">
        <f ca="1">+C$11+C$12*F560</f>
        <v>-3.0636697410277414E-2</v>
      </c>
      <c r="P560" s="199">
        <f>+D$11+D$12*F560+D$13*F560^2</f>
        <v>-2.9952356926421508E-2</v>
      </c>
      <c r="Q560" s="200">
        <f>+C560-15018.5</f>
        <v>41203.871899999998</v>
      </c>
      <c r="S560" s="132">
        <f>+(P560-G560)^2</f>
        <v>1.4551149738947087E-5</v>
      </c>
      <c r="T560" s="7">
        <v>1</v>
      </c>
      <c r="U560" s="43">
        <f>+T560*S560</f>
        <v>1.4551149738947087E-5</v>
      </c>
      <c r="V560" s="132">
        <f>+G560-P560</f>
        <v>3.8145969300762417E-3</v>
      </c>
    </row>
    <row r="561" spans="1:22" ht="12.95" customHeight="1">
      <c r="A561" s="243" t="s">
        <v>500</v>
      </c>
      <c r="B561" s="244" t="s">
        <v>292</v>
      </c>
      <c r="C561" s="245">
        <v>56243.705399999999</v>
      </c>
      <c r="D561" s="245">
        <v>1E-4</v>
      </c>
      <c r="E561" s="41">
        <f>+(C561-C$7)/C$8</f>
        <v>46961.921142874286</v>
      </c>
      <c r="F561" s="132">
        <f>ROUND(2*E561,0)/2</f>
        <v>46962</v>
      </c>
      <c r="G561" s="132">
        <f>+C561-(C$7+F561*C$8)</f>
        <v>-2.6917759998468682E-2</v>
      </c>
      <c r="K561" s="43">
        <f>G561</f>
        <v>-2.6917759998468682E-2</v>
      </c>
      <c r="N561" s="132"/>
      <c r="O561" s="132">
        <f ca="1">+C$11+C$12*F561</f>
        <v>-3.0735005776846347E-2</v>
      </c>
      <c r="P561" s="199">
        <f>+D$11+D$12*F561+D$13*F561^2</f>
        <v>-2.9991624228452078E-2</v>
      </c>
      <c r="Q561" s="200">
        <f>+C561-15018.5</f>
        <v>41225.205399999999</v>
      </c>
      <c r="S561" s="132">
        <f>+(P561-G561)^2</f>
        <v>9.4486413043714167E-6</v>
      </c>
      <c r="T561" s="7">
        <v>1</v>
      </c>
      <c r="U561" s="43">
        <f>+T561*S561</f>
        <v>9.4486413043714167E-6</v>
      </c>
      <c r="V561" s="132">
        <f>+G561-P561</f>
        <v>3.073864229983396E-3</v>
      </c>
    </row>
    <row r="562" spans="1:22" ht="12.95" customHeight="1">
      <c r="A562" s="243" t="s">
        <v>500</v>
      </c>
      <c r="B562" s="244" t="s">
        <v>292</v>
      </c>
      <c r="C562" s="245">
        <v>56247.801200000002</v>
      </c>
      <c r="D562" s="245">
        <v>1E-4</v>
      </c>
      <c r="E562" s="41">
        <f>+(C562-C$7)/C$8</f>
        <v>46973.920024486426</v>
      </c>
      <c r="F562" s="132">
        <f>ROUND(2*E562,0)/2</f>
        <v>46974</v>
      </c>
      <c r="G562" s="132">
        <f>+C562-(C$7+F562*C$8)</f>
        <v>-2.7299519992084242E-2</v>
      </c>
      <c r="K562" s="43">
        <f>G562</f>
        <v>-2.7299519992084242E-2</v>
      </c>
      <c r="N562" s="132"/>
      <c r="O562" s="132">
        <f ca="1">+C$11+C$12*F562</f>
        <v>-3.075388098322758E-2</v>
      </c>
      <c r="P562" s="199">
        <f>+D$11+D$12*F562+D$13*F562^2</f>
        <v>-2.9999157784660991E-2</v>
      </c>
      <c r="Q562" s="200">
        <f>+C562-15018.5</f>
        <v>41229.301200000002</v>
      </c>
      <c r="S562" s="132">
        <f>+(P562-G562)^2</f>
        <v>7.2880442111086598E-6</v>
      </c>
      <c r="T562" s="7">
        <v>1</v>
      </c>
      <c r="U562" s="43">
        <f>+T562*S562</f>
        <v>7.2880442111086598E-6</v>
      </c>
      <c r="V562" s="132">
        <f>+G562-P562</f>
        <v>2.6996377925767485E-3</v>
      </c>
    </row>
    <row r="563" spans="1:22" ht="12.95" customHeight="1">
      <c r="A563" s="245" t="s">
        <v>501</v>
      </c>
      <c r="B563" s="244" t="s">
        <v>292</v>
      </c>
      <c r="C563" s="245">
        <v>56251.385999999999</v>
      </c>
      <c r="D563" s="245">
        <v>2.0000000000000001E-4</v>
      </c>
      <c r="E563" s="41">
        <f>+(C563-C$7)/C$8</f>
        <v>46984.421902215596</v>
      </c>
      <c r="F563" s="132">
        <f>ROUND(2*E563,0)/2</f>
        <v>46984.5</v>
      </c>
      <c r="G563" s="132">
        <f>+C563-(C$7+F563*C$8)</f>
        <v>-2.6658559996576514E-2</v>
      </c>
      <c r="K563" s="43">
        <f>G563</f>
        <v>-2.6658559996576514E-2</v>
      </c>
      <c r="O563" s="132">
        <f ca="1">+C$11+C$12*F563</f>
        <v>-3.0770396788811161E-2</v>
      </c>
      <c r="P563" s="199">
        <f>+D$11+D$12*F563+D$13*F563^2</f>
        <v>-3.0005748122668461E-2</v>
      </c>
      <c r="Q563" s="200">
        <f>+C563-15018.5</f>
        <v>41232.885999999999</v>
      </c>
      <c r="S563" s="132">
        <f>+(P563-G563)^2</f>
        <v>1.1203668351450919E-5</v>
      </c>
      <c r="T563" s="7">
        <v>1</v>
      </c>
      <c r="U563" s="43">
        <f>+T563*S563</f>
        <v>1.1203668351450919E-5</v>
      </c>
      <c r="V563" s="132">
        <f>+G563-P563</f>
        <v>3.3471881260919469E-3</v>
      </c>
    </row>
    <row r="564" spans="1:22" ht="12.95" customHeight="1">
      <c r="A564" s="243" t="s">
        <v>502</v>
      </c>
      <c r="B564" s="244" t="s">
        <v>288</v>
      </c>
      <c r="C564" s="245">
        <v>56276.645799999998</v>
      </c>
      <c r="D564" s="245">
        <v>1E-4</v>
      </c>
      <c r="E564" s="41">
        <f>+(C564-C$7)/C$8</f>
        <v>47058.421938776468</v>
      </c>
      <c r="F564" s="132">
        <f>ROUND(2*E564,0)/2</f>
        <v>47058.5</v>
      </c>
      <c r="G564" s="132">
        <f>+C564-(C$7+F564*C$8)</f>
        <v>-2.6646079997590277E-2</v>
      </c>
      <c r="K564" s="43">
        <f>G564</f>
        <v>-2.6646079997590277E-2</v>
      </c>
      <c r="N564" s="132"/>
      <c r="O564" s="132">
        <f ca="1">+C$11+C$12*F564</f>
        <v>-3.0886793894828776E-2</v>
      </c>
      <c r="P564" s="199">
        <f>+D$11+D$12*F564+D$13*F564^2</f>
        <v>-3.005215398612051E-2</v>
      </c>
      <c r="Q564" s="200">
        <f>+C564-15018.5</f>
        <v>41258.145799999998</v>
      </c>
      <c r="S564" s="132">
        <f>+(P564-G564)^2</f>
        <v>1.1601340015342246E-5</v>
      </c>
      <c r="T564" s="7">
        <v>1</v>
      </c>
      <c r="U564" s="43">
        <f>+T564*S564</f>
        <v>1.1601340015342246E-5</v>
      </c>
      <c r="V564" s="132">
        <f>+G564-P564</f>
        <v>3.4060739885302324E-3</v>
      </c>
    </row>
    <row r="565" spans="1:22" ht="12.95" customHeight="1">
      <c r="A565" s="219" t="s">
        <v>1200</v>
      </c>
      <c r="B565" s="219" t="s">
        <v>288</v>
      </c>
      <c r="C565" s="242">
        <v>56290.469700000001</v>
      </c>
      <c r="D565" s="242" t="s">
        <v>485</v>
      </c>
      <c r="E565" s="41">
        <f>+(C565-C$7)/C$8</f>
        <v>47098.919848712976</v>
      </c>
      <c r="F565" s="132">
        <f>ROUND(2*E565,0)/2</f>
        <v>47099</v>
      </c>
      <c r="G565" s="132">
        <f>+C565-(C$7+F565*C$8)</f>
        <v>-2.7359519997844473E-2</v>
      </c>
      <c r="K565" s="43">
        <f>G565</f>
        <v>-2.7359519997844473E-2</v>
      </c>
      <c r="L565" s="132"/>
      <c r="O565" s="132">
        <f ca="1">+C$11+C$12*F565</f>
        <v>-3.0950497716365433E-2</v>
      </c>
      <c r="P565" s="199">
        <f>+D$11+D$12*F565+D$13*F565^2</f>
        <v>-3.0077521882196381E-2</v>
      </c>
      <c r="Q565" s="200">
        <f>+C565-15018.5</f>
        <v>41271.969700000001</v>
      </c>
      <c r="S565" s="132">
        <f>+(P565-G565)^2</f>
        <v>7.3875342433405274E-6</v>
      </c>
      <c r="T565" s="7">
        <v>1</v>
      </c>
      <c r="U565" s="43">
        <f>+T565*S565</f>
        <v>7.3875342433405274E-6</v>
      </c>
      <c r="V565" s="132">
        <f>+G565-P565</f>
        <v>2.7180018843519088E-3</v>
      </c>
    </row>
    <row r="566" spans="1:22" ht="12.95" customHeight="1">
      <c r="A566" s="41" t="s">
        <v>496</v>
      </c>
      <c r="B566" s="94" t="s">
        <v>288</v>
      </c>
      <c r="C566" s="36">
        <v>56290.6423</v>
      </c>
      <c r="D566" s="36">
        <v>3.0000000000000003E-4</v>
      </c>
      <c r="E566" s="41">
        <f>+(C566-C$7)/C$8</f>
        <v>47099.42549033762</v>
      </c>
      <c r="F566" s="132">
        <f>ROUND(2*E566,0)/2</f>
        <v>47099.5</v>
      </c>
      <c r="G566" s="132">
        <f>+C566-(C$7+F566*C$8)</f>
        <v>-2.5433759998122696E-2</v>
      </c>
      <c r="K566" s="43">
        <f>G566</f>
        <v>-2.5433759998122696E-2</v>
      </c>
      <c r="O566" s="132">
        <f ca="1">+C$11+C$12*F566</f>
        <v>-3.0951284183297983E-2</v>
      </c>
      <c r="P566" s="199">
        <f>+D$11+D$12*F566+D$13*F566^2</f>
        <v>-3.0077834933885453E-2</v>
      </c>
      <c r="Q566" s="200">
        <f>+C566-15018.5</f>
        <v>41272.1423</v>
      </c>
      <c r="S566" s="132">
        <f>+(P566-G566)^2</f>
        <v>2.1567432008979854E-5</v>
      </c>
      <c r="T566" s="7">
        <v>1</v>
      </c>
      <c r="U566" s="43">
        <f>+T566*S566</f>
        <v>2.1567432008979854E-5</v>
      </c>
      <c r="V566" s="132">
        <f>+G566-P566</f>
        <v>4.644074935762757E-3</v>
      </c>
    </row>
    <row r="567" spans="1:22" ht="12.95" customHeight="1">
      <c r="A567" s="174" t="s">
        <v>1423</v>
      </c>
      <c r="B567" s="174" t="s">
        <v>1230</v>
      </c>
      <c r="C567" s="162">
        <v>56291.495300000002</v>
      </c>
      <c r="D567" s="162" t="s">
        <v>445</v>
      </c>
      <c r="E567" s="41">
        <f>+(C567-C$7)/C$8</f>
        <v>47101.924402885888</v>
      </c>
      <c r="F567" s="132">
        <f>ROUND(2*E567,0)/2</f>
        <v>47102</v>
      </c>
      <c r="G567" s="132">
        <f>+C567-(C$7+F567*C$8)</f>
        <v>-2.5804959994275123E-2</v>
      </c>
      <c r="K567" s="43">
        <f>G567</f>
        <v>-2.5804959994275123E-2</v>
      </c>
      <c r="L567" s="132"/>
      <c r="O567" s="132">
        <f ca="1">+C$11+C$12*F567</f>
        <v>-3.0955216517960751E-2</v>
      </c>
      <c r="P567" s="199">
        <f>+D$11+D$12*F567+D$13*F567^2</f>
        <v>-3.0079400143960176E-2</v>
      </c>
      <c r="Q567" s="200">
        <f>+C567-15018.5</f>
        <v>41272.995300000002</v>
      </c>
      <c r="S567" s="132">
        <f>+(P567-G567)^2</f>
        <v>1.8270838593239581E-5</v>
      </c>
      <c r="T567" s="7">
        <v>1</v>
      </c>
      <c r="U567" s="43">
        <f>+T567*S567</f>
        <v>1.8270838593239581E-5</v>
      </c>
      <c r="V567" s="132">
        <f>+G567-P567</f>
        <v>4.2744401496850534E-3</v>
      </c>
    </row>
    <row r="568" spans="1:22" ht="12.95" customHeight="1">
      <c r="A568" s="243" t="s">
        <v>498</v>
      </c>
      <c r="B568" s="244" t="s">
        <v>292</v>
      </c>
      <c r="C568" s="245">
        <v>56291.495349999997</v>
      </c>
      <c r="D568" s="245">
        <v>0</v>
      </c>
      <c r="E568" s="41">
        <f>+(C568-C$7)/C$8</f>
        <v>47101.92454936375</v>
      </c>
      <c r="F568" s="132">
        <f>ROUND(2*E568,0)/2</f>
        <v>47102</v>
      </c>
      <c r="G568" s="132">
        <f>+C568-(C$7+F568*C$8)</f>
        <v>-2.5754959999176208E-2</v>
      </c>
      <c r="K568" s="43">
        <f>G568</f>
        <v>-2.5754959999176208E-2</v>
      </c>
      <c r="M568" s="132"/>
      <c r="O568" s="132">
        <f ca="1">+C$11+C$12*F568</f>
        <v>-3.0955216517960751E-2</v>
      </c>
      <c r="P568" s="199">
        <f>+D$11+D$12*F568+D$13*F568^2</f>
        <v>-3.0079400143960176E-2</v>
      </c>
      <c r="Q568" s="200">
        <f>+C568-15018.5</f>
        <v>41272.995349999997</v>
      </c>
      <c r="S568" s="132">
        <f>+(P568-G568)^2</f>
        <v>1.8700782565819191E-5</v>
      </c>
      <c r="T568" s="7">
        <v>1</v>
      </c>
      <c r="U568" s="43">
        <f>+T568*S568</f>
        <v>1.8700782565819191E-5</v>
      </c>
      <c r="V568" s="132">
        <f>+G568-P568</f>
        <v>4.3244401447839684E-3</v>
      </c>
    </row>
    <row r="569" spans="1:22" ht="12.95" customHeight="1">
      <c r="A569" s="219" t="s">
        <v>967</v>
      </c>
      <c r="B569" s="219" t="s">
        <v>288</v>
      </c>
      <c r="C569" s="242">
        <v>56365.56</v>
      </c>
      <c r="D569" s="242" t="s">
        <v>503</v>
      </c>
      <c r="E569" s="41">
        <f>+(C569-C$7)/C$8</f>
        <v>47318.901200321736</v>
      </c>
      <c r="F569" s="132">
        <f>ROUND(2*E569,0)/2</f>
        <v>47319</v>
      </c>
      <c r="G569" s="132">
        <f>+C569-(C$7+F569*C$8)</f>
        <v>-3.3725119996233843E-2</v>
      </c>
      <c r="I569" s="43">
        <f>G569</f>
        <v>-3.3725119996233843E-2</v>
      </c>
      <c r="M569" s="132"/>
      <c r="O569" s="132">
        <f ca="1">+C$11+C$12*F569</f>
        <v>-3.1296543166688062E-2</v>
      </c>
      <c r="P569" s="199">
        <f>+D$11+D$12*F569+D$13*F569^2</f>
        <v>-3.0214953182925067E-2</v>
      </c>
      <c r="Q569" s="200">
        <f>+C569-15018.5</f>
        <v>41347.06</v>
      </c>
      <c r="S569" s="132">
        <f>+(P569-G569)^2</f>
        <v>1.2321271057254292E-5</v>
      </c>
      <c r="T569" s="7">
        <v>0.1</v>
      </c>
      <c r="U569" s="43">
        <f>+T569*S569</f>
        <v>1.2321271057254293E-6</v>
      </c>
      <c r="V569" s="132">
        <f>+G569-P569</f>
        <v>-3.5101668133087766E-3</v>
      </c>
    </row>
    <row r="570" spans="1:22" ht="12.95" customHeight="1">
      <c r="A570" s="243" t="s">
        <v>498</v>
      </c>
      <c r="B570" s="244" t="s">
        <v>292</v>
      </c>
      <c r="C570" s="245">
        <v>56549.551579999999</v>
      </c>
      <c r="D570" s="245">
        <v>2.9999999999999997E-4</v>
      </c>
      <c r="E570" s="41">
        <f>+(C570-C$7)/C$8</f>
        <v>47857.915113610587</v>
      </c>
      <c r="F570" s="132">
        <f>ROUND(2*E570,0)/2</f>
        <v>47858</v>
      </c>
      <c r="G570" s="132">
        <f>+C570-(C$7+F570*C$8)</f>
        <v>-2.8975839995837305E-2</v>
      </c>
      <c r="K570" s="43">
        <f>G570</f>
        <v>-2.8975839995837305E-2</v>
      </c>
      <c r="M570" s="132"/>
      <c r="O570" s="132">
        <f ca="1">+C$11+C$12*F570</f>
        <v>-3.2144354519978505E-2</v>
      </c>
      <c r="P570" s="199">
        <f>+D$11+D$12*F570+D$13*F570^2</f>
        <v>-3.0549021405778407E-2</v>
      </c>
      <c r="Q570" s="200">
        <f>+C570-15018.5</f>
        <v>41531.051579999999</v>
      </c>
      <c r="S570" s="132">
        <f>+(P570-G570)^2</f>
        <v>2.4748997485842729E-6</v>
      </c>
      <c r="T570" s="7">
        <v>1</v>
      </c>
      <c r="U570" s="43">
        <f>+T570*S570</f>
        <v>2.4748997485842729E-6</v>
      </c>
      <c r="V570" s="132">
        <f>+G570-P570</f>
        <v>1.5731814099411018E-3</v>
      </c>
    </row>
    <row r="571" spans="1:22" ht="12.95" customHeight="1">
      <c r="A571" s="174" t="s">
        <v>1426</v>
      </c>
      <c r="B571" s="174" t="s">
        <v>1230</v>
      </c>
      <c r="C571" s="162">
        <v>56549.551599999999</v>
      </c>
      <c r="D571" s="162" t="s">
        <v>445</v>
      </c>
      <c r="E571" s="41">
        <f>+(C571-C$7)/C$8</f>
        <v>47857.915172201734</v>
      </c>
      <c r="F571" s="132">
        <f>ROUND(2*E571,0)/2</f>
        <v>47858</v>
      </c>
      <c r="G571" s="132">
        <f>+C571-(C$7+F571*C$8)</f>
        <v>-2.8955839996342547E-2</v>
      </c>
      <c r="K571" s="43">
        <f>G571</f>
        <v>-2.8955839996342547E-2</v>
      </c>
      <c r="M571" s="132"/>
      <c r="O571" s="132">
        <f ca="1">+C$11+C$12*F571</f>
        <v>-3.2144354519978505E-2</v>
      </c>
      <c r="P571" s="199">
        <f>+D$11+D$12*F571+D$13*F571^2</f>
        <v>-3.0549021405778407E-2</v>
      </c>
      <c r="Q571" s="200">
        <f>+C571-15018.5</f>
        <v>41531.051599999999</v>
      </c>
      <c r="S571" s="132">
        <f>+(P571-G571)^2</f>
        <v>2.5382270033720312E-6</v>
      </c>
      <c r="T571" s="7">
        <v>1</v>
      </c>
      <c r="U571" s="43">
        <f>+T571*S571</f>
        <v>2.5382270033720312E-6</v>
      </c>
      <c r="V571" s="132">
        <f>+G571-P571</f>
        <v>1.5931814094358593E-3</v>
      </c>
    </row>
    <row r="572" spans="1:22" ht="12.95" customHeight="1">
      <c r="A572" s="243" t="s">
        <v>498</v>
      </c>
      <c r="B572" s="244" t="s">
        <v>288</v>
      </c>
      <c r="C572" s="245">
        <v>56556.550170000002</v>
      </c>
      <c r="D572" s="245">
        <v>4.0000000000000002E-4</v>
      </c>
      <c r="E572" s="41">
        <f>+(C572-C$7)/C$8</f>
        <v>47878.417885440722</v>
      </c>
      <c r="F572" s="132">
        <f>ROUND(2*E572,0)/2</f>
        <v>47878.5</v>
      </c>
      <c r="G572" s="132">
        <f>+C572-(C$7+F572*C$8)</f>
        <v>-2.8029679997416679E-2</v>
      </c>
      <c r="K572" s="43">
        <f>G572</f>
        <v>-2.8029679997416679E-2</v>
      </c>
      <c r="M572" s="132"/>
      <c r="O572" s="132">
        <f ca="1">+C$11+C$12*F572</f>
        <v>-3.2176599664213101E-2</v>
      </c>
      <c r="P572" s="199">
        <f>+D$11+D$12*F572+D$13*F572^2</f>
        <v>-3.0561653181285682E-2</v>
      </c>
      <c r="Q572" s="200">
        <f>+C572-15018.5</f>
        <v>41538.050170000002</v>
      </c>
      <c r="S572" s="132">
        <f>+(P572-G572)^2</f>
        <v>6.4108882038317368E-6</v>
      </c>
      <c r="T572" s="7">
        <v>1</v>
      </c>
      <c r="U572" s="43">
        <f>+T572*S572</f>
        <v>6.4108882038317368E-6</v>
      </c>
      <c r="V572" s="132">
        <f>+G572-P572</f>
        <v>2.5319731838690032E-3</v>
      </c>
    </row>
    <row r="573" spans="1:22" ht="12.95" customHeight="1">
      <c r="A573" s="174" t="s">
        <v>1426</v>
      </c>
      <c r="B573" s="174" t="s">
        <v>1226</v>
      </c>
      <c r="C573" s="162">
        <v>56556.550199999998</v>
      </c>
      <c r="D573" s="162" t="s">
        <v>445</v>
      </c>
      <c r="E573" s="41">
        <f>+(C573-C$7)/C$8</f>
        <v>47878.417973327436</v>
      </c>
      <c r="F573" s="132">
        <f>ROUND(2*E573,0)/2</f>
        <v>47878.5</v>
      </c>
      <c r="G573" s="132">
        <f>+C573-(C$7+F573*C$8)</f>
        <v>-2.7999680001812521E-2</v>
      </c>
      <c r="K573" s="43">
        <f>G573</f>
        <v>-2.7999680001812521E-2</v>
      </c>
      <c r="L573" s="132"/>
      <c r="O573" s="132">
        <f ca="1">+C$11+C$12*F573</f>
        <v>-3.2176599664213101E-2</v>
      </c>
      <c r="P573" s="199">
        <f>+D$11+D$12*F573+D$13*F573^2</f>
        <v>-3.0561653181285682E-2</v>
      </c>
      <c r="Q573" s="200">
        <f>+C573-15018.5</f>
        <v>41538.050199999998</v>
      </c>
      <c r="S573" s="132">
        <f>+(P573-G573)^2</f>
        <v>6.5637065723398161E-6</v>
      </c>
      <c r="T573" s="7">
        <v>1</v>
      </c>
      <c r="U573" s="43">
        <f>+T573*S573</f>
        <v>6.5637065723398161E-6</v>
      </c>
      <c r="V573" s="132">
        <f>+G573-P573</f>
        <v>2.5619731794731607E-3</v>
      </c>
    </row>
    <row r="574" spans="1:22" ht="12.95" customHeight="1">
      <c r="A574" s="174" t="s">
        <v>354</v>
      </c>
      <c r="B574" s="174" t="s">
        <v>292</v>
      </c>
      <c r="C574" s="162">
        <v>56613.724199999997</v>
      </c>
      <c r="D574" s="162" t="s">
        <v>420</v>
      </c>
      <c r="E574" s="41">
        <f>+(C574-C$7)/C$8</f>
        <v>48045.912493883079</v>
      </c>
      <c r="F574" s="132">
        <f>ROUND(2*E574,0)/2</f>
        <v>48046</v>
      </c>
      <c r="G574" s="132">
        <f>+C574-(C$7+F574*C$8)</f>
        <v>-2.987008000491187E-2</v>
      </c>
      <c r="K574" s="43">
        <f>G574</f>
        <v>-2.987008000491187E-2</v>
      </c>
      <c r="M574" s="132"/>
      <c r="O574" s="132">
        <f ca="1">+C$11+C$12*F574</f>
        <v>-3.2440066086617828E-2</v>
      </c>
      <c r="P574" s="199">
        <f>+D$11+D$12*F574+D$13*F574^2</f>
        <v>-3.0664660937725342E-2</v>
      </c>
      <c r="Q574" s="200">
        <f>+C574-15018.5</f>
        <v>41595.224199999997</v>
      </c>
      <c r="S574" s="132">
        <f>+(P574-G574)^2</f>
        <v>6.3135885879072712E-7</v>
      </c>
      <c r="T574" s="7">
        <v>1</v>
      </c>
      <c r="U574" s="43">
        <f>+T574*S574</f>
        <v>6.3135885879072712E-7</v>
      </c>
      <c r="V574" s="132">
        <f>+G574-P574</f>
        <v>7.9458093281347189E-4</v>
      </c>
    </row>
    <row r="575" spans="1:22" ht="12.95" customHeight="1">
      <c r="A575" s="209" t="s">
        <v>1428</v>
      </c>
      <c r="B575" s="41"/>
      <c r="C575" s="36">
        <v>56613.72423</v>
      </c>
      <c r="D575" s="36">
        <v>4.0000000000000002E-4</v>
      </c>
      <c r="E575" s="41">
        <f>+(C575-C$7)/C$8</f>
        <v>48045.912581769815</v>
      </c>
      <c r="F575" s="132">
        <f>ROUND(2*E575,0)/2</f>
        <v>48046</v>
      </c>
      <c r="G575" s="132">
        <f>+C575-(C$7+F575*C$8)</f>
        <v>-2.9840080002031755E-2</v>
      </c>
      <c r="K575" s="43">
        <f>G575</f>
        <v>-2.9840080002031755E-2</v>
      </c>
      <c r="L575" s="132"/>
      <c r="O575" s="132">
        <f ca="1">+C$11+C$12*F575</f>
        <v>-3.2440066086617828E-2</v>
      </c>
      <c r="P575" s="199">
        <f>+D$11+D$12*F575+D$13*F575^2</f>
        <v>-3.0664660937725342E-2</v>
      </c>
      <c r="Q575" s="200">
        <f>+C575-15018.5</f>
        <v>41595.22423</v>
      </c>
      <c r="S575" s="132">
        <f>+(P575-G575)^2</f>
        <v>6.7993371950931135E-7</v>
      </c>
      <c r="T575" s="7">
        <v>1</v>
      </c>
      <c r="U575" s="43">
        <f>+T575*S575</f>
        <v>6.7993371950931135E-7</v>
      </c>
      <c r="V575" s="132">
        <f>+G575-P575</f>
        <v>8.2458093569358695E-4</v>
      </c>
    </row>
    <row r="576" spans="1:22" ht="12.95" customHeight="1">
      <c r="A576" s="230" t="s">
        <v>1429</v>
      </c>
      <c r="B576" s="174"/>
      <c r="C576" s="36">
        <v>56929.812299999998</v>
      </c>
      <c r="D576" s="36">
        <v>2.9999999999999997E-4</v>
      </c>
      <c r="E576" s="41">
        <f>+(C576-C$7)/C$8</f>
        <v>48971.910758178856</v>
      </c>
      <c r="F576" s="132">
        <f>ROUND(2*E576,0)/2</f>
        <v>48972</v>
      </c>
      <c r="G576" s="132">
        <f>+C576-(C$7+F576*C$8)</f>
        <v>-3.0462560003797989E-2</v>
      </c>
      <c r="K576" s="43">
        <f>G576</f>
        <v>-3.0462560003797989E-2</v>
      </c>
      <c r="L576" s="132"/>
      <c r="O576" s="132">
        <f ca="1">+C$11+C$12*F576</f>
        <v>-3.3896602845703075E-2</v>
      </c>
      <c r="P576" s="199">
        <f>+D$11+D$12*F576+D$13*F576^2</f>
        <v>-3.1227594154064231E-2</v>
      </c>
      <c r="Q576" s="200">
        <f>+C576-15018.5</f>
        <v>41911.312299999998</v>
      </c>
      <c r="S576" s="132">
        <f>+(P576-G576)^2</f>
        <v>5.8527725107359043E-7</v>
      </c>
      <c r="T576" s="7">
        <v>1</v>
      </c>
      <c r="U576" s="43">
        <f>+T576*S576</f>
        <v>5.8527725107359043E-7</v>
      </c>
      <c r="V576" s="132">
        <f>+G576-P576</f>
        <v>7.6503415026624166E-4</v>
      </c>
    </row>
    <row r="577" spans="1:22" ht="12.95" customHeight="1">
      <c r="A577" s="120" t="s">
        <v>26</v>
      </c>
      <c r="B577" s="121" t="s">
        <v>292</v>
      </c>
      <c r="C577" s="120">
        <v>56942.783100000001</v>
      </c>
      <c r="D577" s="120">
        <v>2.0000000000000001E-4</v>
      </c>
      <c r="E577" s="41">
        <f>+(C577-C$7)/C$8</f>
        <v>49009.909462611358</v>
      </c>
      <c r="F577" s="132">
        <f>ROUND(2*E577,0)/2</f>
        <v>49010</v>
      </c>
      <c r="G577" s="132">
        <f>+C577-(C$7+F577*C$8)</f>
        <v>-3.0904799998097587E-2</v>
      </c>
      <c r="K577" s="43">
        <f>G577</f>
        <v>-3.0904799998097587E-2</v>
      </c>
      <c r="L577" s="132"/>
      <c r="O577" s="132">
        <f ca="1">+C$11+C$12*F577</f>
        <v>-3.3956374332576977E-2</v>
      </c>
      <c r="P577" s="199">
        <f>+D$11+D$12*F577+D$13*F577^2</f>
        <v>-3.1250458830056289E-2</v>
      </c>
      <c r="Q577" s="200">
        <f>+C577-15018.5</f>
        <v>41924.283100000001</v>
      </c>
      <c r="S577" s="132">
        <f>+(P577-G577)^2</f>
        <v>1.194800281110542E-7</v>
      </c>
      <c r="T577" s="7">
        <v>1</v>
      </c>
      <c r="U577" s="43">
        <f>+T577*S577</f>
        <v>1.194800281110542E-7</v>
      </c>
      <c r="V577" s="132">
        <f>+G577-P577</f>
        <v>3.4565883195870201E-4</v>
      </c>
    </row>
    <row r="578" spans="1:22" ht="12.95" customHeight="1">
      <c r="A578" s="120" t="s">
        <v>26</v>
      </c>
      <c r="B578" s="121" t="s">
        <v>292</v>
      </c>
      <c r="C578" s="120">
        <v>56956.7785</v>
      </c>
      <c r="D578" s="120">
        <v>1E-4</v>
      </c>
      <c r="E578" s="41">
        <f>+(C578-C$7)/C$8</f>
        <v>49050.909791659251</v>
      </c>
      <c r="F578" s="132">
        <f>ROUND(2*E578,0)/2</f>
        <v>49051</v>
      </c>
      <c r="G578" s="132">
        <f>+C578-(C$7+F578*C$8)</f>
        <v>-3.0792479999945499E-2</v>
      </c>
      <c r="K578" s="43">
        <f>G578</f>
        <v>-3.0792479999945499E-2</v>
      </c>
      <c r="L578" s="132"/>
      <c r="O578" s="132">
        <f ca="1">+C$11+C$12*F578</f>
        <v>-3.4020864621046198E-2</v>
      </c>
      <c r="P578" s="199">
        <f>+D$11+D$12*F578+D$13*F578^2</f>
        <v>-3.127510772237823E-2</v>
      </c>
      <c r="Q578" s="200">
        <f>+C578-15018.5</f>
        <v>41938.2785</v>
      </c>
      <c r="S578" s="132">
        <f>+(P578-G578)^2</f>
        <v>2.329295184606053E-7</v>
      </c>
      <c r="T578" s="7">
        <v>1</v>
      </c>
      <c r="U578" s="43">
        <f>+T578*S578</f>
        <v>2.329295184606053E-7</v>
      </c>
      <c r="V578" s="132">
        <f>+G578-P578</f>
        <v>4.8262772243273105E-4</v>
      </c>
    </row>
    <row r="579" spans="1:22" ht="12.95" customHeight="1">
      <c r="A579" s="120" t="s">
        <v>26</v>
      </c>
      <c r="B579" s="121" t="s">
        <v>292</v>
      </c>
      <c r="C579" s="120">
        <v>56956.7785</v>
      </c>
      <c r="D579" s="120">
        <v>1E-4</v>
      </c>
      <c r="E579" s="41">
        <f>+(C579-C$7)/C$8</f>
        <v>49050.909791659251</v>
      </c>
      <c r="F579" s="132">
        <f>ROUND(2*E579,0)/2</f>
        <v>49051</v>
      </c>
      <c r="G579" s="132">
        <f>+C579-(C$7+F579*C$8)</f>
        <v>-3.0792479999945499E-2</v>
      </c>
      <c r="K579" s="43">
        <f>G579</f>
        <v>-3.0792479999945499E-2</v>
      </c>
      <c r="L579" s="132"/>
      <c r="O579" s="132">
        <f ca="1">+C$11+C$12*F579</f>
        <v>-3.4020864621046198E-2</v>
      </c>
      <c r="P579" s="199">
        <f>+D$11+D$12*F579+D$13*F579^2</f>
        <v>-3.127510772237823E-2</v>
      </c>
      <c r="Q579" s="200">
        <f>+C579-15018.5</f>
        <v>41938.2785</v>
      </c>
      <c r="S579" s="132">
        <f>+(P579-G579)^2</f>
        <v>2.329295184606053E-7</v>
      </c>
      <c r="T579" s="7">
        <v>1</v>
      </c>
      <c r="U579" s="43">
        <f>+T579*S579</f>
        <v>2.329295184606053E-7</v>
      </c>
      <c r="V579" s="132">
        <f>+G579-P579</f>
        <v>4.8262772243273105E-4</v>
      </c>
    </row>
    <row r="580" spans="1:22" ht="12.95" customHeight="1">
      <c r="A580" s="47" t="s">
        <v>1438</v>
      </c>
      <c r="B580" s="218"/>
      <c r="C580" s="47">
        <v>56963.434399999998</v>
      </c>
      <c r="D580" s="47">
        <v>5.0000000000000001E-4</v>
      </c>
      <c r="E580" s="41">
        <f>+(C580-C$7)/C$8</f>
        <v>49070.408633429397</v>
      </c>
      <c r="F580" s="132">
        <f>ROUND(2*E580,0)/2</f>
        <v>49070.5</v>
      </c>
      <c r="G580" s="132">
        <f>+C580-(C$7+F580*C$8)</f>
        <v>-3.1187839995254762E-2</v>
      </c>
      <c r="K580" s="43">
        <f>G580</f>
        <v>-3.1187839995254762E-2</v>
      </c>
      <c r="L580" s="132"/>
      <c r="O580" s="132">
        <f ca="1">+C$11+C$12*F580</f>
        <v>-3.4051536831415694E-2</v>
      </c>
      <c r="P580" s="199">
        <f>+D$11+D$12*F580+D$13*F580^2</f>
        <v>-3.1286823367340996E-2</v>
      </c>
      <c r="Q580" s="200">
        <f>+C580-15018.5</f>
        <v>41944.934399999998</v>
      </c>
      <c r="S580" s="132">
        <f>+(P580-G580)^2</f>
        <v>9.7977079495617992E-9</v>
      </c>
      <c r="T580" s="7">
        <v>1</v>
      </c>
      <c r="U580" s="43">
        <f>+T580*S580</f>
        <v>9.7977079495617992E-9</v>
      </c>
      <c r="V580" s="132">
        <f>+G580-P580</f>
        <v>9.8983372086233756E-5</v>
      </c>
    </row>
    <row r="581" spans="1:22" ht="12.95" customHeight="1">
      <c r="A581" s="120" t="s">
        <v>26</v>
      </c>
      <c r="B581" s="121" t="s">
        <v>288</v>
      </c>
      <c r="C581" s="120">
        <v>56976.747799999997</v>
      </c>
      <c r="D581" s="120">
        <v>1E-4</v>
      </c>
      <c r="E581" s="41">
        <f>+(C581-C$7)/C$8</f>
        <v>49109.411004261689</v>
      </c>
      <c r="F581" s="132">
        <f>ROUND(2*E581,0)/2</f>
        <v>49109.5</v>
      </c>
      <c r="G581" s="132">
        <f>+C581-(C$7+F581*C$8)</f>
        <v>-3.0378559997188859E-2</v>
      </c>
      <c r="K581" s="43">
        <f>G581</f>
        <v>-3.0378559997188859E-2</v>
      </c>
      <c r="L581" s="132"/>
      <c r="O581" s="132">
        <f ca="1">+C$11+C$12*F581</f>
        <v>-3.4112881252154711E-2</v>
      </c>
      <c r="P581" s="199">
        <f>+D$11+D$12*F581+D$13*F581^2</f>
        <v>-3.1310239942916131E-2</v>
      </c>
      <c r="Q581" s="200">
        <f>+C581-15018.5</f>
        <v>41958.247799999997</v>
      </c>
      <c r="S581" s="132">
        <f>+(P581-G581)^2</f>
        <v>8.6802752127037258E-7</v>
      </c>
      <c r="T581" s="7">
        <v>1</v>
      </c>
      <c r="U581" s="43">
        <f>+T581*S581</f>
        <v>8.6802752127037258E-7</v>
      </c>
      <c r="V581" s="132">
        <f>+G581-P581</f>
        <v>9.3167994572727203E-4</v>
      </c>
    </row>
    <row r="582" spans="1:22" ht="12.95" customHeight="1">
      <c r="A582" s="120" t="s">
        <v>26</v>
      </c>
      <c r="B582" s="121" t="s">
        <v>288</v>
      </c>
      <c r="C582" s="120">
        <v>56976.747799999997</v>
      </c>
      <c r="D582" s="120">
        <v>1E-4</v>
      </c>
      <c r="E582" s="41">
        <f>+(C582-C$7)/C$8</f>
        <v>49109.411004261689</v>
      </c>
      <c r="F582" s="132">
        <f>ROUND(2*E582,0)/2</f>
        <v>49109.5</v>
      </c>
      <c r="G582" s="132">
        <f>+C582-(C$7+F582*C$8)</f>
        <v>-3.0378559997188859E-2</v>
      </c>
      <c r="K582" s="43">
        <f>G582</f>
        <v>-3.0378559997188859E-2</v>
      </c>
      <c r="L582" s="132"/>
      <c r="O582" s="132">
        <f ca="1">+C$11+C$12*F582</f>
        <v>-3.4112881252154711E-2</v>
      </c>
      <c r="P582" s="199">
        <f>+D$11+D$12*F582+D$13*F582^2</f>
        <v>-3.1310239942916131E-2</v>
      </c>
      <c r="Q582" s="200">
        <f>+C582-15018.5</f>
        <v>41958.247799999997</v>
      </c>
      <c r="S582" s="132">
        <f>+(P582-G582)^2</f>
        <v>8.6802752127037258E-7</v>
      </c>
      <c r="T582" s="7">
        <v>1</v>
      </c>
      <c r="U582" s="43">
        <f>+T582*S582</f>
        <v>8.6802752127037258E-7</v>
      </c>
      <c r="V582" s="132">
        <f>+G582-P582</f>
        <v>9.3167994572727203E-4</v>
      </c>
    </row>
    <row r="583" spans="1:22" ht="12.95" customHeight="1">
      <c r="A583" s="120" t="s">
        <v>25</v>
      </c>
      <c r="B583" s="121" t="s">
        <v>292</v>
      </c>
      <c r="C583" s="120">
        <v>57034.605799999998</v>
      </c>
      <c r="D583" s="120">
        <v>1E-4</v>
      </c>
      <c r="E583" s="41">
        <f>+(C583-C$7)/C$8</f>
        <v>49278.909342147941</v>
      </c>
      <c r="F583" s="132">
        <f>ROUND(2*E583,0)/2</f>
        <v>49279</v>
      </c>
      <c r="G583" s="132">
        <f>+C583-(C$7+F583*C$8)</f>
        <v>-3.0945919999794569E-2</v>
      </c>
      <c r="K583" s="43">
        <f>G583</f>
        <v>-3.0945919999794569E-2</v>
      </c>
      <c r="L583" s="132"/>
      <c r="O583" s="132">
        <f ca="1">+C$11+C$12*F583</f>
        <v>-3.4379493542289641E-2</v>
      </c>
      <c r="P583" s="199">
        <f>+D$11+D$12*F583+D$13*F583^2</f>
        <v>-3.1411784055596553E-2</v>
      </c>
      <c r="Q583" s="200">
        <f>+C583-15018.5</f>
        <v>42016.105799999998</v>
      </c>
      <c r="S583" s="132">
        <f>+(P583-G583)^2</f>
        <v>2.1702931848827446E-7</v>
      </c>
      <c r="T583" s="7">
        <v>1</v>
      </c>
      <c r="U583" s="43">
        <f>+T583*S583</f>
        <v>2.1702931848827446E-7</v>
      </c>
      <c r="V583" s="132">
        <f>+G583-P583</f>
        <v>4.6586405580198442E-4</v>
      </c>
    </row>
    <row r="584" spans="1:22" ht="12.95" customHeight="1">
      <c r="A584" s="47" t="s">
        <v>1439</v>
      </c>
      <c r="B584" s="218" t="s">
        <v>288</v>
      </c>
      <c r="C584" s="47">
        <v>57070.2768</v>
      </c>
      <c r="D584" s="47">
        <v>2.0000000000000001E-4</v>
      </c>
      <c r="E584" s="41">
        <f>+(C584-C$7)/C$8</f>
        <v>49383.409587762049</v>
      </c>
      <c r="F584" s="132">
        <f>ROUND(2*E584,0)/2</f>
        <v>49383.5</v>
      </c>
      <c r="G584" s="132">
        <f>+C584-(C$7+F584*C$8)</f>
        <v>-3.0862079998769332E-2</v>
      </c>
      <c r="K584" s="43">
        <f>G584</f>
        <v>-3.0862079998769332E-2</v>
      </c>
      <c r="L584" s="132"/>
      <c r="O584" s="132">
        <f ca="1">+C$11+C$12*F584</f>
        <v>-3.4543865131192897E-2</v>
      </c>
      <c r="P584" s="199">
        <f>+D$11+D$12*F584+D$13*F584^2</f>
        <v>-3.1474203281848946E-2</v>
      </c>
      <c r="Q584" s="200">
        <f>+C584-15018.5</f>
        <v>42051.7768</v>
      </c>
      <c r="S584" s="132">
        <f>+(P584-G584)^2</f>
        <v>3.7469491368816579E-7</v>
      </c>
      <c r="T584" s="7">
        <v>1</v>
      </c>
      <c r="U584" s="43">
        <f>+T584*S584</f>
        <v>3.7469491368816579E-7</v>
      </c>
      <c r="V584" s="132">
        <f>+G584-P584</f>
        <v>6.1212328307961444E-4</v>
      </c>
    </row>
    <row r="585" spans="1:22" ht="12.95" customHeight="1">
      <c r="A585" s="120" t="s">
        <v>23</v>
      </c>
      <c r="B585" s="121" t="s">
        <v>288</v>
      </c>
      <c r="C585" s="120">
        <v>57294.883199999997</v>
      </c>
      <c r="D585" s="120">
        <v>1E-4</v>
      </c>
      <c r="E585" s="41">
        <f>+(C585-C$7)/C$8</f>
        <v>50041.406951629018</v>
      </c>
      <c r="F585" s="132">
        <f>ROUND(2*E585,0)/2</f>
        <v>50041.5</v>
      </c>
      <c r="G585" s="132">
        <f>+C585-(C$7+F585*C$8)</f>
        <v>-3.1761919999553356E-2</v>
      </c>
      <c r="K585" s="43">
        <f>G585</f>
        <v>-3.1761919999553356E-2</v>
      </c>
      <c r="L585" s="132"/>
      <c r="O585" s="132">
        <f ca="1">+C$11+C$12*F585</f>
        <v>-3.5578855614430568E-2</v>
      </c>
      <c r="P585" s="199">
        <f>+D$11+D$12*F585+D$13*F585^2</f>
        <v>-3.1863999512673713E-2</v>
      </c>
      <c r="Q585" s="200">
        <f>+C585-15018.5</f>
        <v>42276.383199999997</v>
      </c>
      <c r="S585" s="132">
        <f>+(P585-G585)^2</f>
        <v>1.0420226998889071E-8</v>
      </c>
      <c r="T585" s="7">
        <v>1</v>
      </c>
      <c r="U585" s="43">
        <f>+T585*S585</f>
        <v>1.0420226998889071E-8</v>
      </c>
      <c r="V585" s="132">
        <f>+G585-P585</f>
        <v>1.0207951312035668E-4</v>
      </c>
    </row>
    <row r="586" spans="1:22" ht="12.95" customHeight="1">
      <c r="A586" s="220" t="s">
        <v>1445</v>
      </c>
      <c r="B586" s="221" t="s">
        <v>288</v>
      </c>
      <c r="C586" s="220">
        <v>57303.075100000002</v>
      </c>
      <c r="D586" s="220" t="s">
        <v>445</v>
      </c>
      <c r="E586" s="41">
        <f>+(C586-C$7)/C$8</f>
        <v>50065.405593720541</v>
      </c>
      <c r="F586" s="132">
        <f>ROUND(2*E586,0)/2</f>
        <v>50065.5</v>
      </c>
      <c r="G586" s="132">
        <f>+C586-(C$7+F586*C$8)</f>
        <v>-3.2225439994363114E-2</v>
      </c>
      <c r="K586" s="43">
        <f>G586</f>
        <v>-3.2225439994363114E-2</v>
      </c>
      <c r="L586" s="132"/>
      <c r="O586" s="132">
        <f ca="1">+C$11+C$12*F586</f>
        <v>-3.5616606027193035E-2</v>
      </c>
      <c r="P586" s="199">
        <f>+D$11+D$12*F586+D$13*F586^2</f>
        <v>-3.187811144027855E-2</v>
      </c>
      <c r="Q586" s="200">
        <f>+C586-15018.5</f>
        <v>42284.575100000002</v>
      </c>
      <c r="S586" s="132">
        <f>+(P586-G586)^2</f>
        <v>1.206371244824738E-7</v>
      </c>
      <c r="T586" s="7">
        <v>1</v>
      </c>
      <c r="U586" s="43">
        <f>+T586*S586</f>
        <v>1.206371244824738E-7</v>
      </c>
      <c r="V586" s="132">
        <f>+G586-P586</f>
        <v>-3.4732855408456387E-4</v>
      </c>
    </row>
    <row r="587" spans="1:22" ht="12.95" customHeight="1">
      <c r="A587" s="222" t="s">
        <v>1444</v>
      </c>
      <c r="B587" s="223" t="s">
        <v>292</v>
      </c>
      <c r="C587" s="224">
        <v>57319.63</v>
      </c>
      <c r="D587" s="225">
        <v>2E-3</v>
      </c>
      <c r="E587" s="41">
        <f>+(C587-C$7)/C$8</f>
        <v>50113.904125191941</v>
      </c>
      <c r="F587" s="132">
        <f>ROUND(2*E587,0)/2</f>
        <v>50114</v>
      </c>
      <c r="G587" s="132">
        <f>+C587-(C$7+F587*C$8)</f>
        <v>-3.2726719997299369E-2</v>
      </c>
      <c r="K587" s="43">
        <f>G587</f>
        <v>-3.2726719997299369E-2</v>
      </c>
      <c r="L587" s="132"/>
      <c r="O587" s="132">
        <f ca="1">+C$11+C$12*F587</f>
        <v>-3.5692893319650518E-2</v>
      </c>
      <c r="P587" s="199">
        <f>+D$11+D$12*F587+D$13*F587^2</f>
        <v>-3.1906606616208977E-2</v>
      </c>
      <c r="Q587" s="200">
        <f>+C587-15018.5</f>
        <v>42301.13</v>
      </c>
      <c r="S587" s="132">
        <f>+(P587-G587)^2</f>
        <v>6.7258595784351566E-7</v>
      </c>
      <c r="T587" s="7">
        <v>1</v>
      </c>
      <c r="U587" s="43">
        <f>+T587*S587</f>
        <v>6.7258595784351566E-7</v>
      </c>
      <c r="V587" s="132">
        <f>+G587-P587</f>
        <v>-8.2011338109039267E-4</v>
      </c>
    </row>
    <row r="588" spans="1:22" ht="12.95" customHeight="1">
      <c r="A588" s="120" t="s">
        <v>23</v>
      </c>
      <c r="B588" s="121" t="s">
        <v>292</v>
      </c>
      <c r="C588" s="120">
        <v>57326.798900000002</v>
      </c>
      <c r="D588" s="120">
        <v>1E-4</v>
      </c>
      <c r="E588" s="41">
        <f>+(C588-C$7)/C$8</f>
        <v>50134.905829960058</v>
      </c>
      <c r="F588" s="132">
        <f>ROUND(2*E588,0)/2</f>
        <v>50135</v>
      </c>
      <c r="G588" s="132">
        <f>+C588-(C$7+F588*C$8)</f>
        <v>-3.2144799995876383E-2</v>
      </c>
      <c r="K588" s="43">
        <f>G588</f>
        <v>-3.2144799995876383E-2</v>
      </c>
      <c r="L588" s="132"/>
      <c r="O588" s="132">
        <f ca="1">+C$11+C$12*F588</f>
        <v>-3.5725924930817679E-2</v>
      </c>
      <c r="P588" s="199">
        <f>+D$11+D$12*F588+D$13*F588^2</f>
        <v>-3.1918935320694508E-2</v>
      </c>
      <c r="Q588" s="200">
        <f>+C588-15018.5</f>
        <v>42308.298900000002</v>
      </c>
      <c r="S588" s="132">
        <f>+(P588-G588)^2</f>
        <v>5.1014851495013862E-8</v>
      </c>
      <c r="T588" s="7">
        <v>1</v>
      </c>
      <c r="U588" s="43">
        <f>+T588*S588</f>
        <v>5.1014851495013862E-8</v>
      </c>
      <c r="V588" s="132">
        <f>+G588-P588</f>
        <v>-2.2586467518187492E-4</v>
      </c>
    </row>
    <row r="589" spans="1:22" ht="12.95" customHeight="1">
      <c r="A589" s="209" t="s">
        <v>1440</v>
      </c>
      <c r="B589" s="94"/>
      <c r="C589" s="206">
        <v>57326.8</v>
      </c>
      <c r="D589" s="36">
        <v>1E-3</v>
      </c>
      <c r="E589" s="41">
        <f>+(C589-C$7)/C$8</f>
        <v>50134.909052473311</v>
      </c>
      <c r="F589" s="132">
        <f>ROUND(2*E589,0)/2</f>
        <v>50135</v>
      </c>
      <c r="G589" s="132">
        <f>+C589-(C$7+F589*C$8)</f>
        <v>-3.104479999456089E-2</v>
      </c>
      <c r="K589" s="43">
        <f>G589</f>
        <v>-3.104479999456089E-2</v>
      </c>
      <c r="L589" s="132"/>
      <c r="O589" s="132">
        <f ca="1">+C$11+C$12*F589</f>
        <v>-3.5725924930817679E-2</v>
      </c>
      <c r="P589" s="199">
        <f>+D$11+D$12*F589+D$13*F589^2</f>
        <v>-3.1918935320694508E-2</v>
      </c>
      <c r="Q589" s="200">
        <f>+C589-15018.5</f>
        <v>42308.3</v>
      </c>
      <c r="S589" s="132">
        <f>+(P589-G589)^2</f>
        <v>7.6411256839472707E-7</v>
      </c>
      <c r="T589" s="7">
        <v>1</v>
      </c>
      <c r="U589" s="43">
        <f>+T589*S589</f>
        <v>7.6411256839472707E-7</v>
      </c>
      <c r="V589" s="132">
        <f>+G589-P589</f>
        <v>8.7413532613361822E-4</v>
      </c>
    </row>
    <row r="590" spans="1:22" ht="12.95" customHeight="1">
      <c r="A590" s="120" t="s">
        <v>22</v>
      </c>
      <c r="B590" s="121" t="s">
        <v>292</v>
      </c>
      <c r="C590" s="120">
        <v>57338.746099999997</v>
      </c>
      <c r="D590" s="120">
        <v>1E-4</v>
      </c>
      <c r="E590" s="41">
        <f>+(C590-C$7)/C$8</f>
        <v>50169.905839334628</v>
      </c>
      <c r="F590" s="132">
        <f>ROUND(2*E590,0)/2</f>
        <v>50170</v>
      </c>
      <c r="G590" s="132">
        <f>+C590-(C$7+F590*C$8)</f>
        <v>-3.2141600000613835E-2</v>
      </c>
      <c r="K590" s="43">
        <f>G590</f>
        <v>-3.2141600000613835E-2</v>
      </c>
      <c r="L590" s="132"/>
      <c r="O590" s="132">
        <f ca="1">+C$11+C$12*F590</f>
        <v>-3.5780977616096277E-2</v>
      </c>
      <c r="P590" s="199">
        <f>+D$11+D$12*F590+D$13*F590^2</f>
        <v>-3.193947052064168E-2</v>
      </c>
      <c r="Q590" s="200">
        <f>+C590-15018.5</f>
        <v>42320.246099999997</v>
      </c>
      <c r="S590" s="132">
        <f>+(P590-G590)^2</f>
        <v>4.0856326673813641E-8</v>
      </c>
      <c r="T590" s="7">
        <v>1</v>
      </c>
      <c r="U590" s="43">
        <f>+T590*S590</f>
        <v>4.0856326673813641E-8</v>
      </c>
      <c r="V590" s="132">
        <f>+G590-P590</f>
        <v>-2.0212947997215458E-4</v>
      </c>
    </row>
    <row r="591" spans="1:22" ht="12.95" customHeight="1">
      <c r="A591" s="120" t="s">
        <v>22</v>
      </c>
      <c r="B591" s="121" t="s">
        <v>288</v>
      </c>
      <c r="C591" s="120">
        <v>57344.7189</v>
      </c>
      <c r="D591" s="120">
        <v>1E-4</v>
      </c>
      <c r="E591" s="41">
        <f>+(C591-C$7)/C$8</f>
        <v>50187.403500375927</v>
      </c>
      <c r="F591" s="132">
        <f>ROUND(2*E591,0)/2</f>
        <v>50187.5</v>
      </c>
      <c r="G591" s="132">
        <f>+C591-(C$7+F591*C$8)</f>
        <v>-3.2939999997324776E-2</v>
      </c>
      <c r="K591" s="43">
        <f>G591</f>
        <v>-3.2939999997324776E-2</v>
      </c>
      <c r="L591" s="132"/>
      <c r="O591" s="132">
        <f ca="1">+C$11+C$12*F591</f>
        <v>-3.5808503958735582E-2</v>
      </c>
      <c r="P591" s="199">
        <f>+D$11+D$12*F591+D$13*F591^2</f>
        <v>-3.1949732195211189E-2</v>
      </c>
      <c r="Q591" s="200">
        <f>+C591-15018.5</f>
        <v>42326.2189</v>
      </c>
      <c r="S591" s="132">
        <f>+(P591-G591)^2</f>
        <v>9.8063031990287418E-7</v>
      </c>
      <c r="T591" s="7">
        <v>1</v>
      </c>
      <c r="U591" s="43">
        <f>+T591*S591</f>
        <v>9.8063031990287418E-7</v>
      </c>
      <c r="V591" s="132">
        <f>+G591-P591</f>
        <v>-9.9026780211358689E-4</v>
      </c>
    </row>
    <row r="592" spans="1:22" ht="12.95" customHeight="1">
      <c r="A592" s="120" t="s">
        <v>22</v>
      </c>
      <c r="B592" s="121" t="s">
        <v>292</v>
      </c>
      <c r="C592" s="120">
        <v>57375.61</v>
      </c>
      <c r="D592" s="120">
        <v>1E-4</v>
      </c>
      <c r="E592" s="41">
        <f>+(C592-C$7)/C$8</f>
        <v>50277.900754091548</v>
      </c>
      <c r="F592" s="132">
        <f>ROUND(2*E592,0)/2</f>
        <v>50278</v>
      </c>
      <c r="G592" s="132">
        <f>+C592-(C$7+F592*C$8)</f>
        <v>-3.3877440000651404E-2</v>
      </c>
      <c r="K592" s="43">
        <f>G592</f>
        <v>-3.3877440000651404E-2</v>
      </c>
      <c r="L592" s="132"/>
      <c r="O592" s="132">
        <f ca="1">+C$11+C$12*F592</f>
        <v>-3.5950854473527388E-2</v>
      </c>
      <c r="P592" s="199">
        <f>+D$11+D$12*F592+D$13*F592^2</f>
        <v>-3.2002736675645238E-2</v>
      </c>
      <c r="Q592" s="200">
        <f>+C592-15018.5</f>
        <v>42357.11</v>
      </c>
      <c r="S592" s="132">
        <f>+(P592-G592)^2</f>
        <v>3.5145125567891753E-6</v>
      </c>
      <c r="T592" s="7">
        <v>1</v>
      </c>
      <c r="U592" s="43">
        <f>+T592*S592</f>
        <v>3.5145125567891753E-6</v>
      </c>
      <c r="V592" s="132">
        <f>+G592-P592</f>
        <v>-1.8747033250061662E-3</v>
      </c>
    </row>
    <row r="593" spans="1:22" ht="12.95" customHeight="1">
      <c r="A593" s="226" t="s">
        <v>1443</v>
      </c>
      <c r="B593" s="227" t="s">
        <v>292</v>
      </c>
      <c r="C593" s="228">
        <v>57383.292300000001</v>
      </c>
      <c r="D593" s="228">
        <v>2.0999999999999999E-3</v>
      </c>
      <c r="E593" s="41">
        <f>+(C593-C$7)/C$8</f>
        <v>50300.406493680603</v>
      </c>
      <c r="F593" s="132">
        <f>ROUND(2*E593,0)/2</f>
        <v>50300.5</v>
      </c>
      <c r="G593" s="132">
        <f>+C593-(C$7+F593*C$8)</f>
        <v>-3.1918239998049103E-2</v>
      </c>
      <c r="K593" s="43">
        <f>G593</f>
        <v>-3.1918239998049103E-2</v>
      </c>
      <c r="L593" s="132"/>
      <c r="O593" s="132">
        <f ca="1">+C$11+C$12*F593</f>
        <v>-3.5986245485492202E-2</v>
      </c>
      <c r="P593" s="199">
        <f>+D$11+D$12*F593+D$13*F593^2</f>
        <v>-3.2015898187496554E-2</v>
      </c>
      <c r="Q593" s="200">
        <f>+C593-15018.5</f>
        <v>42364.792300000001</v>
      </c>
      <c r="S593" s="132">
        <f>+(P593-G593)^2</f>
        <v>9.5371219661542778E-9</v>
      </c>
      <c r="T593" s="7">
        <v>1</v>
      </c>
      <c r="U593" s="43">
        <f>+T593*S593</f>
        <v>9.5371219661542778E-9</v>
      </c>
      <c r="V593" s="132">
        <f>+G593-P593</f>
        <v>9.7658189447451249E-5</v>
      </c>
    </row>
    <row r="594" spans="1:22" ht="12.95" customHeight="1">
      <c r="A594" s="226" t="s">
        <v>1443</v>
      </c>
      <c r="B594" s="227" t="s">
        <v>292</v>
      </c>
      <c r="C594" s="228">
        <v>57383.462899999999</v>
      </c>
      <c r="D594" s="228">
        <v>1.9E-3</v>
      </c>
      <c r="E594" s="41">
        <f>+(C594-C$7)/C$8</f>
        <v>50300.906276190246</v>
      </c>
      <c r="F594" s="132">
        <f>ROUND(2*E594,0)/2</f>
        <v>50301</v>
      </c>
      <c r="G594" s="132">
        <f>+C594-(C$7+F594*C$8)</f>
        <v>-3.199247999873478E-2</v>
      </c>
      <c r="K594" s="43">
        <f>G594</f>
        <v>-3.199247999873478E-2</v>
      </c>
      <c r="L594" s="132"/>
      <c r="O594" s="132">
        <f ca="1">+C$11+C$12*F594</f>
        <v>-3.5987031952424753E-2</v>
      </c>
      <c r="P594" s="199">
        <f>+D$11+D$12*F594+D$13*F594^2</f>
        <v>-3.201619059136937E-2</v>
      </c>
      <c r="Q594" s="200">
        <f>+C594-15018.5</f>
        <v>42364.962899999999</v>
      </c>
      <c r="S594" s="132">
        <f>+(P594-G594)^2</f>
        <v>5.6219220308349304E-10</v>
      </c>
      <c r="T594" s="7">
        <v>1</v>
      </c>
      <c r="U594" s="43">
        <f>+T594*S594</f>
        <v>5.6219220308349304E-10</v>
      </c>
      <c r="V594" s="132">
        <f>+G594-P594</f>
        <v>2.3710592634590411E-5</v>
      </c>
    </row>
    <row r="595" spans="1:22" ht="12.95" customHeight="1">
      <c r="A595" s="120" t="s">
        <v>24</v>
      </c>
      <c r="B595" s="121" t="s">
        <v>288</v>
      </c>
      <c r="C595" s="120">
        <v>57634.864300000001</v>
      </c>
      <c r="D595" s="120">
        <v>1E-4</v>
      </c>
      <c r="E595" s="41">
        <f>+(C595-C$7)/C$8</f>
        <v>51037.401133293468</v>
      </c>
      <c r="F595" s="132">
        <f>ROUND(2*E595,0)/2</f>
        <v>51037.5</v>
      </c>
      <c r="G595" s="132">
        <f>+C595-(C$7+F595*C$8)</f>
        <v>-3.3748000001651235E-2</v>
      </c>
      <c r="K595" s="43">
        <f>G595</f>
        <v>-3.3748000001651235E-2</v>
      </c>
      <c r="L595" s="132"/>
      <c r="O595" s="132">
        <f ca="1">+C$11+C$12*F595</f>
        <v>-3.7145497744072997E-2</v>
      </c>
      <c r="P595" s="199">
        <f>+D$11+D$12*F595+D$13*F595^2</f>
        <v>-3.2443400747946008E-2</v>
      </c>
      <c r="Q595" s="200">
        <f>+C595-15018.5</f>
        <v>42616.364300000001</v>
      </c>
      <c r="S595" s="132">
        <f>+(P595-G595)^2</f>
        <v>1.7019792127682353E-6</v>
      </c>
      <c r="T595" s="7">
        <v>1</v>
      </c>
      <c r="U595" s="43">
        <f>+T595*S595</f>
        <v>1.7019792127682353E-6</v>
      </c>
      <c r="V595" s="132">
        <f>+G595-P595</f>
        <v>-1.304599253705227E-3</v>
      </c>
    </row>
    <row r="596" spans="1:22" ht="12.95" customHeight="1">
      <c r="A596" s="120" t="s">
        <v>24</v>
      </c>
      <c r="B596" s="121" t="s">
        <v>292</v>
      </c>
      <c r="C596" s="120">
        <v>57670.8753</v>
      </c>
      <c r="D596" s="120">
        <v>1E-4</v>
      </c>
      <c r="E596" s="41">
        <f>+(C596-C$7)/C$8</f>
        <v>51142.897428457865</v>
      </c>
      <c r="F596" s="132">
        <f>ROUND(2*E596,0)/2</f>
        <v>51143</v>
      </c>
      <c r="G596" s="132">
        <f>+C596-(C$7+F596*C$8)</f>
        <v>-3.5012640000786632E-2</v>
      </c>
      <c r="K596" s="43">
        <f>G596</f>
        <v>-3.5012640000786632E-2</v>
      </c>
      <c r="L596" s="132"/>
      <c r="O596" s="132">
        <f ca="1">+C$11+C$12*F596</f>
        <v>-3.7311442266841355E-2</v>
      </c>
      <c r="P596" s="199">
        <f>+D$11+D$12*F596+D$13*F596^2</f>
        <v>-3.2504023591801934E-2</v>
      </c>
      <c r="Q596" s="200">
        <f>+C596-15018.5</f>
        <v>42652.3753</v>
      </c>
      <c r="S596" s="132">
        <f>+(P596-G596)^2</f>
        <v>6.2931562874272837E-6</v>
      </c>
      <c r="T596" s="7">
        <v>1</v>
      </c>
      <c r="U596" s="43">
        <f>+T596*S596</f>
        <v>6.2931562874272837E-6</v>
      </c>
      <c r="V596" s="132">
        <f>+G596-P596</f>
        <v>-2.5086164089846985E-3</v>
      </c>
    </row>
    <row r="597" spans="1:22" ht="12.95" customHeight="1">
      <c r="A597" s="120" t="s">
        <v>24</v>
      </c>
      <c r="B597" s="121" t="s">
        <v>288</v>
      </c>
      <c r="C597" s="120">
        <v>57676.849699999999</v>
      </c>
      <c r="D597" s="120">
        <v>1E-4</v>
      </c>
      <c r="E597" s="41">
        <f>+(C597-C$7)/C$8</f>
        <v>51160.399776791157</v>
      </c>
      <c r="F597" s="132">
        <f>ROUND(2*E597,0)/2</f>
        <v>51160.5</v>
      </c>
      <c r="G597" s="132">
        <f>+C597-(C$7+F597*C$8)</f>
        <v>-3.4211040001537185E-2</v>
      </c>
      <c r="K597" s="43">
        <f>G597</f>
        <v>-3.4211040001537185E-2</v>
      </c>
      <c r="L597" s="132"/>
      <c r="O597" s="132">
        <f ca="1">+C$11+C$12*F597</f>
        <v>-3.7338968609480647E-2</v>
      </c>
      <c r="P597" s="199">
        <f>+D$11+D$12*F597+D$13*F597^2</f>
        <v>-3.2514065631393266E-2</v>
      </c>
      <c r="Q597" s="200">
        <f>+C597-15018.5</f>
        <v>42658.349699999999</v>
      </c>
      <c r="S597" s="132">
        <f>+(P597-G597)^2</f>
        <v>2.8797220129253521E-6</v>
      </c>
      <c r="T597" s="7">
        <v>1</v>
      </c>
      <c r="U597" s="43">
        <f>+T597*S597</f>
        <v>2.8797220129253521E-6</v>
      </c>
      <c r="V597" s="132">
        <f>+G597-P597</f>
        <v>-1.6969743701439194E-3</v>
      </c>
    </row>
    <row r="598" spans="1:22" ht="12.95" customHeight="1">
      <c r="A598" s="216" t="s">
        <v>29</v>
      </c>
      <c r="B598" s="217" t="s">
        <v>292</v>
      </c>
      <c r="C598" s="216">
        <v>57697.843000000001</v>
      </c>
      <c r="D598" s="216">
        <v>1E-4</v>
      </c>
      <c r="E598" s="41">
        <f>+(C598-C$7)/C$8</f>
        <v>51221.900856274515</v>
      </c>
      <c r="F598" s="132">
        <f>ROUND(2*E598,0)/2</f>
        <v>51222</v>
      </c>
      <c r="G598" s="132">
        <f>+C598-(C$7+F598*C$8)</f>
        <v>-3.3842559998447541E-2</v>
      </c>
      <c r="K598" s="43">
        <f>G598</f>
        <v>-3.3842559998447541E-2</v>
      </c>
      <c r="L598" s="132"/>
      <c r="O598" s="132">
        <f ca="1">+C$11+C$12*F598</f>
        <v>-3.7435704042184478E-2</v>
      </c>
      <c r="P598" s="199">
        <f>+D$11+D$12*F598+D$13*F598^2</f>
        <v>-3.2549324893167156E-2</v>
      </c>
      <c r="Q598" s="200">
        <f>+C598-15018.5</f>
        <v>42679.343000000001</v>
      </c>
      <c r="S598" s="132">
        <f>+(P598-G598)^2</f>
        <v>1.6724570375295692E-6</v>
      </c>
      <c r="T598" s="7">
        <v>1</v>
      </c>
      <c r="U598" s="43">
        <f>+T598*S598</f>
        <v>1.6724570375295692E-6</v>
      </c>
      <c r="V598" s="132">
        <f>+G598-P598</f>
        <v>-1.2932351052803853E-3</v>
      </c>
    </row>
    <row r="599" spans="1:22" ht="12.95" customHeight="1">
      <c r="A599" s="216" t="s">
        <v>29</v>
      </c>
      <c r="B599" s="217" t="s">
        <v>288</v>
      </c>
      <c r="C599" s="216">
        <v>57698.013599999998</v>
      </c>
      <c r="D599" s="216">
        <v>2.9999999999999997E-4</v>
      </c>
      <c r="E599" s="41">
        <f>+(C599-C$7)/C$8</f>
        <v>51222.400638784158</v>
      </c>
      <c r="F599" s="132">
        <f>ROUND(2*E599,0)/2</f>
        <v>51222.5</v>
      </c>
      <c r="G599" s="132">
        <f>+C599-(C$7+F599*C$8)</f>
        <v>-3.3916799999133218E-2</v>
      </c>
      <c r="K599" s="43">
        <f>G599</f>
        <v>-3.3916799999133218E-2</v>
      </c>
      <c r="L599" s="132"/>
      <c r="O599" s="132">
        <f ca="1">+C$11+C$12*F599</f>
        <v>-3.7436490509117029E-2</v>
      </c>
      <c r="P599" s="199">
        <f>+D$11+D$12*F599+D$13*F599^2</f>
        <v>-3.2549611353899985E-2</v>
      </c>
      <c r="Q599" s="200">
        <f>+C599-15018.5</f>
        <v>42679.513599999998</v>
      </c>
      <c r="S599" s="132">
        <f>+(P599-G599)^2</f>
        <v>1.8692047916546838E-6</v>
      </c>
      <c r="T599" s="7">
        <v>1</v>
      </c>
      <c r="U599" s="43">
        <f>+T599*S599</f>
        <v>1.8692047916546838E-6</v>
      </c>
      <c r="V599" s="132">
        <f>+G599-P599</f>
        <v>-1.3671886452332332E-3</v>
      </c>
    </row>
    <row r="600" spans="1:22" ht="12.95" customHeight="1">
      <c r="A600" s="120" t="s">
        <v>24</v>
      </c>
      <c r="B600" s="121" t="s">
        <v>288</v>
      </c>
      <c r="C600" s="120">
        <v>57702.792300000001</v>
      </c>
      <c r="D600" s="120">
        <v>1E-4</v>
      </c>
      <c r="E600" s="41">
        <f>+(C600-C$7)/C$8</f>
        <v>51236.400115213648</v>
      </c>
      <c r="F600" s="132">
        <f>ROUND(2*E600,0)/2</f>
        <v>51236.5</v>
      </c>
      <c r="G600" s="132">
        <f>+C600-(C$7+F600*C$8)</f>
        <v>-3.4095519993570633E-2</v>
      </c>
      <c r="K600" s="43">
        <f>G600</f>
        <v>-3.4095519993570633E-2</v>
      </c>
      <c r="L600" s="132"/>
      <c r="O600" s="132">
        <f ca="1">+C$11+C$12*F600</f>
        <v>-3.7458511583228465E-2</v>
      </c>
      <c r="P600" s="199">
        <f>+D$11+D$12*F600+D$13*F600^2</f>
        <v>-3.2557630945186988E-2</v>
      </c>
      <c r="Q600" s="200">
        <f>+C600-15018.5</f>
        <v>42684.292300000001</v>
      </c>
      <c r="S600" s="132">
        <f>+(P600-G600)^2</f>
        <v>2.3651027251383532E-6</v>
      </c>
      <c r="T600" s="7">
        <v>1</v>
      </c>
      <c r="U600" s="43">
        <f>+T600*S600</f>
        <v>2.3651027251383532E-6</v>
      </c>
      <c r="V600" s="132">
        <f>+G600-P600</f>
        <v>-1.5378890483836449E-3</v>
      </c>
    </row>
    <row r="601" spans="1:22" ht="12.95" customHeight="1">
      <c r="A601" s="120" t="s">
        <v>24</v>
      </c>
      <c r="B601" s="121" t="s">
        <v>288</v>
      </c>
      <c r="C601" s="120">
        <v>57728.734600000003</v>
      </c>
      <c r="D601" s="120">
        <v>1E-4</v>
      </c>
      <c r="E601" s="41">
        <f>+(C601-C$7)/C$8</f>
        <v>51312.39957476889</v>
      </c>
      <c r="F601" s="132">
        <f>ROUND(2*E601,0)/2</f>
        <v>51312.5</v>
      </c>
      <c r="G601" s="132">
        <f>+C601-(C$7+F601*C$8)</f>
        <v>-3.4279999992577359E-2</v>
      </c>
      <c r="K601" s="43">
        <f>G601</f>
        <v>-3.4279999992577359E-2</v>
      </c>
      <c r="L601" s="132"/>
      <c r="O601" s="132">
        <f ca="1">+C$11+C$12*F601</f>
        <v>-3.7578054556976284E-2</v>
      </c>
      <c r="P601" s="199">
        <f>+D$11+D$12*F601+D$13*F601^2</f>
        <v>-3.2601121755287621E-2</v>
      </c>
      <c r="Q601" s="200">
        <f>+C601-15018.5</f>
        <v>42710.234600000003</v>
      </c>
      <c r="S601" s="132">
        <f>+(P601-G601)^2</f>
        <v>2.8186321356450984E-6</v>
      </c>
      <c r="T601" s="7">
        <v>1</v>
      </c>
      <c r="U601" s="43">
        <f>+T601*S601</f>
        <v>2.8186321356450984E-6</v>
      </c>
      <c r="V601" s="132">
        <f>+G601-P601</f>
        <v>-1.6788782372897382E-3</v>
      </c>
    </row>
    <row r="602" spans="1:22" ht="12.95" customHeight="1">
      <c r="A602" s="120" t="s">
        <v>24</v>
      </c>
      <c r="B602" s="121" t="s">
        <v>292</v>
      </c>
      <c r="C602" s="120">
        <v>57731.633999999998</v>
      </c>
      <c r="D602" s="120">
        <v>2.0000000000000001E-4</v>
      </c>
      <c r="E602" s="41">
        <f>+(C602-C$7)/C$8</f>
        <v>51320.893533786941</v>
      </c>
      <c r="F602" s="132">
        <f>ROUND(2*E602,0)/2</f>
        <v>51321</v>
      </c>
      <c r="G602" s="132">
        <f>+C602-(C$7+F602*C$8)</f>
        <v>-3.6342079998576082E-2</v>
      </c>
      <c r="K602" s="43">
        <f>G602</f>
        <v>-3.6342079998576082E-2</v>
      </c>
      <c r="L602" s="132"/>
      <c r="O602" s="132">
        <f ca="1">+C$11+C$12*F602</f>
        <v>-3.7591424494829662E-2</v>
      </c>
      <c r="P602" s="199">
        <f>+D$11+D$12*F602+D$13*F602^2</f>
        <v>-3.2605981226753386E-2</v>
      </c>
      <c r="Q602" s="200">
        <f>+C602-15018.5</f>
        <v>42713.133999999998</v>
      </c>
      <c r="S602" s="132">
        <f>+(P602-G602)^2</f>
        <v>1.3958434032815059E-5</v>
      </c>
      <c r="T602" s="7">
        <v>1</v>
      </c>
      <c r="U602" s="43">
        <f>+T602*S602</f>
        <v>1.3958434032815059E-5</v>
      </c>
      <c r="V602" s="132">
        <f>+G602-P602</f>
        <v>-3.7360987718226962E-3</v>
      </c>
    </row>
    <row r="603" spans="1:22" ht="12.95" customHeight="1">
      <c r="A603" s="120" t="s">
        <v>24</v>
      </c>
      <c r="B603" s="121" t="s">
        <v>292</v>
      </c>
      <c r="C603" s="120">
        <v>57731.636200000001</v>
      </c>
      <c r="D603" s="120">
        <v>1E-4</v>
      </c>
      <c r="E603" s="41">
        <f>+(C603-C$7)/C$8</f>
        <v>51320.899978813446</v>
      </c>
      <c r="F603" s="132">
        <f>ROUND(2*E603,0)/2</f>
        <v>51321</v>
      </c>
      <c r="G603" s="132">
        <f>+C603-(C$7+F603*C$8)</f>
        <v>-3.4142079995945096E-2</v>
      </c>
      <c r="K603" s="43">
        <f>G603</f>
        <v>-3.4142079995945096E-2</v>
      </c>
      <c r="L603" s="132"/>
      <c r="O603" s="132">
        <f ca="1">+C$11+C$12*F603</f>
        <v>-3.7591424494829662E-2</v>
      </c>
      <c r="P603" s="199">
        <f>+D$11+D$12*F603+D$13*F603^2</f>
        <v>-3.2605981226753386E-2</v>
      </c>
      <c r="Q603" s="200">
        <f>+C603-15018.5</f>
        <v>42713.136200000001</v>
      </c>
      <c r="S603" s="132">
        <f>+(P603-G603)^2</f>
        <v>2.3595994287122864E-6</v>
      </c>
      <c r="T603" s="7">
        <v>1</v>
      </c>
      <c r="U603" s="43">
        <f>+T603*S603</f>
        <v>2.3595994287122864E-6</v>
      </c>
      <c r="V603" s="132">
        <f>+G603-P603</f>
        <v>-1.53609876919171E-3</v>
      </c>
    </row>
    <row r="604" spans="1:22" ht="12.95" customHeight="1">
      <c r="A604" s="209" t="s">
        <v>1442</v>
      </c>
      <c r="B604" s="94"/>
      <c r="C604" s="36">
        <v>57737.609499999999</v>
      </c>
      <c r="D604" s="36">
        <v>2.0000000000000001E-4</v>
      </c>
      <c r="E604" s="41">
        <f>+(C604-C$7)/C$8</f>
        <v>51338.399104633485</v>
      </c>
      <c r="F604" s="132">
        <f>ROUND(2*E604,0)/2</f>
        <v>51338.5</v>
      </c>
      <c r="G604" s="132">
        <f>+C604-(C$7+F604*C$8)</f>
        <v>-3.4440479998011142E-2</v>
      </c>
      <c r="K604" s="43">
        <f>G604</f>
        <v>-3.4440479998011142E-2</v>
      </c>
      <c r="L604" s="132"/>
      <c r="O604" s="132">
        <f ca="1">+C$11+C$12*F604</f>
        <v>-3.7618950837468954E-2</v>
      </c>
      <c r="P604" s="199">
        <f>+D$11+D$12*F604+D$13*F604^2</f>
        <v>-3.2615983086461756E-2</v>
      </c>
      <c r="Q604" s="200">
        <f>+C604-15018.5</f>
        <v>42719.109499999999</v>
      </c>
      <c r="S604" s="132">
        <f>+(P604-G604)^2</f>
        <v>3.3287889802532498E-6</v>
      </c>
      <c r="T604" s="7">
        <v>1</v>
      </c>
      <c r="U604" s="43">
        <f>+T604*S604</f>
        <v>3.3287889802532498E-6</v>
      </c>
      <c r="V604" s="132">
        <f>+G604-P604</f>
        <v>-1.8244969115493864E-3</v>
      </c>
    </row>
    <row r="605" spans="1:22" ht="12.95" customHeight="1">
      <c r="A605" s="122" t="s">
        <v>27</v>
      </c>
      <c r="B605" s="123" t="s">
        <v>288</v>
      </c>
      <c r="C605" s="122">
        <v>57807.584600000002</v>
      </c>
      <c r="D605" s="122">
        <v>1E-4</v>
      </c>
      <c r="E605" s="41">
        <f>+(C605-C$7)/C$8</f>
        <v>51543.395183713736</v>
      </c>
      <c r="F605" s="132">
        <f>ROUND(2*E605,0)/2</f>
        <v>51543.5</v>
      </c>
      <c r="G605" s="132">
        <f>+C605-(C$7+F605*C$8)</f>
        <v>-3.5778879995632451E-2</v>
      </c>
      <c r="K605" s="43">
        <f>G605</f>
        <v>-3.5778879995632451E-2</v>
      </c>
      <c r="L605" s="132"/>
      <c r="O605" s="132">
        <f ca="1">+C$11+C$12*F605</f>
        <v>-3.7941402279815045E-2</v>
      </c>
      <c r="P605" s="199">
        <f>+D$11+D$12*F605+D$13*F605^2</f>
        <v>-3.2732853554616873E-2</v>
      </c>
      <c r="Q605" s="200">
        <f>+C605-15018.5</f>
        <v>42789.084600000002</v>
      </c>
      <c r="S605" s="132">
        <f>+(P605-G605)^2</f>
        <v>9.278277079366031E-6</v>
      </c>
      <c r="T605" s="7">
        <v>1</v>
      </c>
      <c r="U605" s="43">
        <f>+T605*S605</f>
        <v>9.278277079366031E-6</v>
      </c>
      <c r="V605" s="132">
        <f>+G605-P605</f>
        <v>-3.0460264410155785E-3</v>
      </c>
    </row>
    <row r="606" spans="1:22" ht="12.95" customHeight="1">
      <c r="A606" s="122" t="s">
        <v>28</v>
      </c>
      <c r="B606" s="123" t="s">
        <v>292</v>
      </c>
      <c r="C606" s="122">
        <v>58009.833400000003</v>
      </c>
      <c r="D606" s="122">
        <v>1E-4</v>
      </c>
      <c r="E606" s="41">
        <f>+(C606-C$7)/C$8</f>
        <v>52135.89467279891</v>
      </c>
      <c r="F606" s="132">
        <f>ROUND(2*E606,0)/2</f>
        <v>52136</v>
      </c>
      <c r="G606" s="132">
        <f>+C606-(C$7+F606*C$8)</f>
        <v>-3.5953279992099851E-2</v>
      </c>
      <c r="K606" s="43">
        <f>G606</f>
        <v>-3.5953279992099851E-2</v>
      </c>
      <c r="L606" s="132"/>
      <c r="O606" s="132">
        <f ca="1">+C$11+C$12*F606</f>
        <v>-3.8873365594888479E-2</v>
      </c>
      <c r="P606" s="199">
        <f>+D$11+D$12*F606+D$13*F606^2</f>
        <v>-3.3067590240977315E-2</v>
      </c>
      <c r="Q606" s="200">
        <f>+C606-15018.5</f>
        <v>42991.333400000003</v>
      </c>
      <c r="S606" s="132">
        <f>+(P606-G606)^2</f>
        <v>8.3272053397336437E-6</v>
      </c>
      <c r="T606" s="7">
        <v>1</v>
      </c>
      <c r="U606" s="43">
        <f>+T606*S606</f>
        <v>8.3272053397336437E-6</v>
      </c>
      <c r="V606" s="132">
        <f>+G606-P606</f>
        <v>-2.885689751122536E-3</v>
      </c>
    </row>
    <row r="607" spans="1:22" ht="12.95" customHeight="1">
      <c r="A607" s="122" t="s">
        <v>28</v>
      </c>
      <c r="B607" s="123" t="s">
        <v>292</v>
      </c>
      <c r="C607" s="122">
        <v>58025.876400000001</v>
      </c>
      <c r="D607" s="122">
        <v>1E-4</v>
      </c>
      <c r="E607" s="41">
        <f>+(C607-C$7)/C$8</f>
        <v>52182.893563785619</v>
      </c>
      <c r="F607" s="132">
        <f>ROUND(2*E607,0)/2</f>
        <v>52183</v>
      </c>
      <c r="G607" s="132">
        <f>+C607-(C$7+F607*C$8)</f>
        <v>-3.6331839997728821E-2</v>
      </c>
      <c r="K607" s="43">
        <f>G607</f>
        <v>-3.6331839997728821E-2</v>
      </c>
      <c r="L607" s="132"/>
      <c r="O607" s="132">
        <f ca="1">+C$11+C$12*F607</f>
        <v>-3.8947293486548309E-2</v>
      </c>
      <c r="P607" s="199">
        <f>+D$11+D$12*F607+D$13*F607^2</f>
        <v>-3.3093949346338442E-2</v>
      </c>
      <c r="Q607" s="200">
        <f>+C607-15018.5</f>
        <v>43007.376400000001</v>
      </c>
      <c r="S607" s="132">
        <f>+(P607-G607)^2</f>
        <v>1.0483935870361216E-5</v>
      </c>
      <c r="T607" s="7">
        <v>1</v>
      </c>
      <c r="U607" s="43">
        <f>+T607*S607</f>
        <v>1.0483935870361216E-5</v>
      </c>
      <c r="V607" s="132">
        <f>+G607-P607</f>
        <v>-3.2378906513903793E-3</v>
      </c>
    </row>
    <row r="608" spans="1:22" ht="12.95" customHeight="1">
      <c r="A608" s="122" t="s">
        <v>28</v>
      </c>
      <c r="B608" s="123" t="s">
        <v>288</v>
      </c>
      <c r="C608" s="122">
        <v>58057.791799999999</v>
      </c>
      <c r="D608" s="122">
        <v>2.0000000000000001E-4</v>
      </c>
      <c r="E608" s="41">
        <f>+(C608-C$7)/C$8</f>
        <v>52276.391563249388</v>
      </c>
      <c r="F608" s="132">
        <f>ROUND(2*E608,0)/2</f>
        <v>52276.5</v>
      </c>
      <c r="G608" s="132">
        <f>+C608-(C$7+F608*C$8)</f>
        <v>-3.7014719993749168E-2</v>
      </c>
      <c r="K608" s="43">
        <f>G608</f>
        <v>-3.7014719993749168E-2</v>
      </c>
      <c r="L608" s="132"/>
      <c r="O608" s="132">
        <f ca="1">+C$11+C$12*F608</f>
        <v>-3.909436280293542E-2</v>
      </c>
      <c r="P608" s="199">
        <f>+D$11+D$12*F608+D$13*F608^2</f>
        <v>-3.3146302416635721E-2</v>
      </c>
      <c r="Q608" s="200">
        <f>+C608-15018.5</f>
        <v>43039.291799999999</v>
      </c>
      <c r="S608" s="132">
        <f>+(P608-G608)^2</f>
        <v>1.4964654550920266E-5</v>
      </c>
      <c r="T608" s="7">
        <v>1</v>
      </c>
      <c r="U608" s="43">
        <f>+T608*S608</f>
        <v>1.4964654550920266E-5</v>
      </c>
      <c r="V608" s="132">
        <f>+G608-P608</f>
        <v>-3.8684175771134463E-3</v>
      </c>
    </row>
    <row r="609" spans="1:22" ht="12.95" customHeight="1">
      <c r="A609" s="122" t="s">
        <v>28</v>
      </c>
      <c r="B609" s="123" t="s">
        <v>292</v>
      </c>
      <c r="C609" s="122">
        <v>58066.8387</v>
      </c>
      <c r="D609" s="122">
        <v>1E-4</v>
      </c>
      <c r="E609" s="41">
        <f>+(C609-C$7)/C$8</f>
        <v>52302.894977004151</v>
      </c>
      <c r="F609" s="132">
        <f>ROUND(2*E609,0)/2</f>
        <v>52303</v>
      </c>
      <c r="G609" s="132">
        <f>+C609-(C$7+F609*C$8)</f>
        <v>-3.5849439998855814E-2</v>
      </c>
      <c r="K609" s="43">
        <f>G609</f>
        <v>-3.5849439998855814E-2</v>
      </c>
      <c r="L609" s="132"/>
      <c r="O609" s="132">
        <f ca="1">+C$11+C$12*F609</f>
        <v>-3.9136045550360654E-2</v>
      </c>
      <c r="P609" s="199">
        <f>+D$11+D$12*F609+D$13*F609^2</f>
        <v>-3.3161119943448593E-2</v>
      </c>
      <c r="Q609" s="200">
        <f>+C609-15018.5</f>
        <v>43048.3387</v>
      </c>
      <c r="S609" s="132">
        <f>+(P609-G609)^2</f>
        <v>7.2270647203046859E-6</v>
      </c>
      <c r="T609" s="7">
        <v>1</v>
      </c>
      <c r="U609" s="43">
        <f>+T609*S609</f>
        <v>7.2270647203046859E-6</v>
      </c>
      <c r="V609" s="132">
        <f>+G609-P609</f>
        <v>-2.6883200554072215E-3</v>
      </c>
    </row>
    <row r="610" spans="1:22" ht="12.95" customHeight="1">
      <c r="A610" s="120" t="s">
        <v>31</v>
      </c>
      <c r="B610" s="121" t="s">
        <v>288</v>
      </c>
      <c r="C610" s="229">
        <v>58067.008199999997</v>
      </c>
      <c r="D610" s="120" t="s">
        <v>445</v>
      </c>
      <c r="E610" s="41">
        <f>+(C610-C$7)/C$8</f>
        <v>52303.391537000542</v>
      </c>
      <c r="F610" s="132">
        <f>ROUND(2*E610,0)/2</f>
        <v>52303.5</v>
      </c>
      <c r="G610" s="132">
        <f>+C610-(C$7+F610*C$8)</f>
        <v>-3.7023680000856984E-2</v>
      </c>
      <c r="K610" s="43">
        <f>G610</f>
        <v>-3.7023680000856984E-2</v>
      </c>
      <c r="L610" s="132"/>
      <c r="O610" s="132">
        <f ca="1">+C$11+C$12*F610</f>
        <v>-3.9136832017293205E-2</v>
      </c>
      <c r="P610" s="199">
        <f>+D$11+D$12*F610+D$13*F610^2</f>
        <v>-3.3161399432359032E-2</v>
      </c>
      <c r="Q610" s="200">
        <f>+C610-15018.5</f>
        <v>43048.508199999997</v>
      </c>
      <c r="S610" s="132">
        <f>+(P610-G610)^2</f>
        <v>1.491721118979687E-5</v>
      </c>
      <c r="T610" s="7">
        <v>1</v>
      </c>
      <c r="U610" s="43">
        <f>+T610*S610</f>
        <v>1.491721118979687E-5</v>
      </c>
      <c r="V610" s="132">
        <f>+G610-P610</f>
        <v>-3.8622805684979528E-3</v>
      </c>
    </row>
    <row r="611" spans="1:22" ht="12.95" customHeight="1">
      <c r="A611" s="122" t="s">
        <v>28</v>
      </c>
      <c r="B611" s="123" t="s">
        <v>292</v>
      </c>
      <c r="C611" s="122">
        <v>58086.635999999999</v>
      </c>
      <c r="D611" s="122">
        <v>1E-4</v>
      </c>
      <c r="E611" s="41">
        <f>+(C611-C$7)/C$8</f>
        <v>52360.892305716436</v>
      </c>
      <c r="F611" s="132">
        <f>ROUND(2*E611,0)/2</f>
        <v>52361</v>
      </c>
      <c r="G611" s="132">
        <f>+C611-(C$7+F611*C$8)</f>
        <v>-3.6761280003702268E-2</v>
      </c>
      <c r="K611" s="43">
        <f>G611</f>
        <v>-3.6761280003702268E-2</v>
      </c>
      <c r="L611" s="132"/>
      <c r="O611" s="132">
        <f ca="1">+C$11+C$12*F611</f>
        <v>-3.9227275714536616E-2</v>
      </c>
      <c r="P611" s="199">
        <f>+D$11+D$12*F611+D$13*F611^2</f>
        <v>-3.3193519148245781E-2</v>
      </c>
      <c r="Q611" s="200">
        <f>+C611-15018.5</f>
        <v>43068.135999999999</v>
      </c>
      <c r="S611" s="132">
        <f>+(P611-G611)^2</f>
        <v>1.27289175217276E-5</v>
      </c>
      <c r="T611" s="7">
        <v>1</v>
      </c>
      <c r="U611" s="43">
        <f>+T611*S611</f>
        <v>1.27289175217276E-5</v>
      </c>
      <c r="V611" s="132">
        <f>+G611-P611</f>
        <v>-3.5677608554564866E-3</v>
      </c>
    </row>
    <row r="612" spans="1:22" ht="12.95" customHeight="1">
      <c r="A612" s="122" t="s">
        <v>28</v>
      </c>
      <c r="B612" s="123" t="s">
        <v>288</v>
      </c>
      <c r="C612" s="122">
        <v>58132.5461</v>
      </c>
      <c r="D612" s="122">
        <v>1E-4</v>
      </c>
      <c r="E612" s="41">
        <f>+(C612-C$7)/C$8</f>
        <v>52495.388583537861</v>
      </c>
      <c r="F612" s="132">
        <f>ROUND(2*E612,0)/2</f>
        <v>52495.5</v>
      </c>
      <c r="G612" s="132">
        <f>+C612-(C$7+F612*C$8)</f>
        <v>-3.8031839998438954E-2</v>
      </c>
      <c r="K612" s="43">
        <f>G612</f>
        <v>-3.8031839998438954E-2</v>
      </c>
      <c r="L612" s="132"/>
      <c r="O612" s="132">
        <f ca="1">+C$11+C$12*F612</f>
        <v>-3.9438835319392948E-2</v>
      </c>
      <c r="P612" s="199">
        <f>+D$11+D$12*F612+D$13*F612^2</f>
        <v>-3.3268484803426125E-2</v>
      </c>
      <c r="Q612" s="200">
        <f>+C612-15018.5</f>
        <v>43114.0461</v>
      </c>
      <c r="S612" s="132">
        <f>+(P612-G612)^2</f>
        <v>2.2689552713855708E-5</v>
      </c>
      <c r="T612" s="7">
        <v>1</v>
      </c>
      <c r="U612" s="43">
        <f>+T612*S612</f>
        <v>2.2689552713855708E-5</v>
      </c>
      <c r="V612" s="132">
        <f>+G612-P612</f>
        <v>-4.7633551950128292E-3</v>
      </c>
    </row>
    <row r="613" spans="1:22" ht="12.95" customHeight="1">
      <c r="A613" s="230" t="s">
        <v>1446</v>
      </c>
      <c r="B613" s="94"/>
      <c r="C613" s="36">
        <v>58395.894800000002</v>
      </c>
      <c r="D613" s="36">
        <v>2.9999999999999997E-4</v>
      </c>
      <c r="E613" s="41">
        <f>+(C613-C$7)/C$8</f>
        <v>53266.883742971419</v>
      </c>
      <c r="F613" s="132">
        <f>ROUND(2*E613,0)/2</f>
        <v>53267</v>
      </c>
      <c r="G613" s="132">
        <f>+C613-(C$7+F613*C$8)</f>
        <v>-3.9684159994067159E-2</v>
      </c>
      <c r="K613" s="43">
        <f>G613</f>
        <v>-3.9684159994067159E-2</v>
      </c>
      <c r="L613" s="132"/>
      <c r="O613" s="132">
        <f ca="1">+C$11+C$12*F613</f>
        <v>-4.065235379631979E-2</v>
      </c>
      <c r="P613" s="199">
        <f>+D$11+D$12*F613+D$13*F613^2</f>
        <v>-3.3693984251731174E-2</v>
      </c>
      <c r="Q613" s="200">
        <f>+C613-15018.5</f>
        <v>43377.394800000002</v>
      </c>
      <c r="S613" s="132">
        <f>+(P613-G613)^2</f>
        <v>3.5882205424070468E-5</v>
      </c>
      <c r="T613" s="7">
        <v>1</v>
      </c>
      <c r="U613" s="43">
        <f>+T613*S613</f>
        <v>3.5882205424070468E-5</v>
      </c>
      <c r="V613" s="132">
        <f>+G613-P613</f>
        <v>-5.9901757423359847E-3</v>
      </c>
    </row>
    <row r="614" spans="1:22" ht="12.95" customHeight="1">
      <c r="A614" s="124" t="s">
        <v>1453</v>
      </c>
      <c r="B614" s="125" t="s">
        <v>292</v>
      </c>
      <c r="C614" s="254">
        <v>58395.894800000002</v>
      </c>
      <c r="D614" s="126">
        <v>2.9999999999999997E-4</v>
      </c>
      <c r="E614" s="41">
        <f>+(C614-C$7)/C$8</f>
        <v>53266.883742971419</v>
      </c>
      <c r="F614" s="132">
        <f>ROUND(2*E614,0)/2</f>
        <v>53267</v>
      </c>
      <c r="G614" s="132">
        <f>+C614-(C$7+F614*C$8)</f>
        <v>-3.9684159994067159E-2</v>
      </c>
      <c r="K614" s="43">
        <f>G614</f>
        <v>-3.9684159994067159E-2</v>
      </c>
      <c r="L614" s="132"/>
      <c r="O614" s="132">
        <f ca="1">+C$11+C$12*F614</f>
        <v>-4.065235379631979E-2</v>
      </c>
      <c r="P614" s="199">
        <f>+D$11+D$12*F614+D$13*F614^2</f>
        <v>-3.3693984251731174E-2</v>
      </c>
      <c r="Q614" s="200">
        <f>+C614-15018.5</f>
        <v>43377.394800000002</v>
      </c>
      <c r="S614" s="132">
        <f>+(P614-G614)^2</f>
        <v>3.5882205424070468E-5</v>
      </c>
      <c r="T614" s="7">
        <v>1</v>
      </c>
      <c r="U614" s="43">
        <f>+T614*S614</f>
        <v>3.5882205424070468E-5</v>
      </c>
      <c r="V614" s="132">
        <f>+G614-P614</f>
        <v>-5.9901757423359847E-3</v>
      </c>
    </row>
    <row r="615" spans="1:22" ht="12.95" customHeight="1">
      <c r="A615" s="216" t="s">
        <v>29</v>
      </c>
      <c r="B615" s="217" t="s">
        <v>292</v>
      </c>
      <c r="C615" s="216">
        <v>58406.817900000002</v>
      </c>
      <c r="D615" s="216">
        <v>1E-4</v>
      </c>
      <c r="E615" s="41">
        <f>+(C615-C$7)/C$8</f>
        <v>53298.883592509344</v>
      </c>
      <c r="F615" s="132">
        <f>ROUND(2*E615,0)/2</f>
        <v>53299</v>
      </c>
      <c r="G615" s="132">
        <f>+C615-(C$7+F615*C$8)</f>
        <v>-3.9735519996611401E-2</v>
      </c>
      <c r="K615" s="43">
        <f>G615</f>
        <v>-3.9735519996611401E-2</v>
      </c>
      <c r="L615" s="132"/>
      <c r="O615" s="132">
        <f ca="1">+C$11+C$12*F615</f>
        <v>-4.0702687680003083E-2</v>
      </c>
      <c r="P615" s="199">
        <f>+D$11+D$12*F615+D$13*F615^2</f>
        <v>-3.3711467137604298E-2</v>
      </c>
      <c r="Q615" s="200">
        <f>+C615-15018.5</f>
        <v>43388.317900000002</v>
      </c>
      <c r="S615" s="132">
        <f>+(P615-G615)^2</f>
        <v>3.6289212848111658E-5</v>
      </c>
      <c r="T615" s="7">
        <v>1</v>
      </c>
      <c r="U615" s="43">
        <f>+T615*S615</f>
        <v>3.6289212848111658E-5</v>
      </c>
      <c r="V615" s="132">
        <f>+G615-P615</f>
        <v>-6.0240528590071035E-3</v>
      </c>
    </row>
    <row r="616" spans="1:22" ht="12.95" customHeight="1">
      <c r="A616" s="216" t="s">
        <v>29</v>
      </c>
      <c r="B616" s="217" t="s">
        <v>288</v>
      </c>
      <c r="C616" s="216">
        <v>58425.762300000002</v>
      </c>
      <c r="D616" s="216">
        <v>1E-4</v>
      </c>
      <c r="E616" s="41">
        <f>+(C616-C$7)/C$8</f>
        <v>53354.382301629128</v>
      </c>
      <c r="F616" s="132">
        <f>ROUND(2*E616,0)/2</f>
        <v>53354.5</v>
      </c>
      <c r="G616" s="132">
        <f>+C616-(C$7+F616*C$8)</f>
        <v>-4.0176159993279725E-2</v>
      </c>
      <c r="K616" s="43">
        <f>G616</f>
        <v>-4.0176159993279725E-2</v>
      </c>
      <c r="L616" s="132"/>
      <c r="O616" s="132">
        <f ca="1">+C$11+C$12*F616</f>
        <v>-4.0789985509516291E-2</v>
      </c>
      <c r="P616" s="199">
        <f>+D$11+D$12*F616+D$13*F616^2</f>
        <v>-3.3741757697797484E-2</v>
      </c>
      <c r="Q616" s="200">
        <f>+C616-15018.5</f>
        <v>43407.262300000002</v>
      </c>
      <c r="S616" s="132">
        <f>+(P616-G616)^2</f>
        <v>4.1401532900107138E-5</v>
      </c>
      <c r="T616" s="7">
        <v>1</v>
      </c>
      <c r="U616" s="43">
        <f>+T616*S616</f>
        <v>4.1401532900107138E-5</v>
      </c>
      <c r="V616" s="132">
        <f>+G616-P616</f>
        <v>-6.4344022954822416E-3</v>
      </c>
    </row>
    <row r="617" spans="1:22" ht="12.95" customHeight="1">
      <c r="A617" s="216" t="s">
        <v>29</v>
      </c>
      <c r="B617" s="217" t="s">
        <v>288</v>
      </c>
      <c r="C617" s="216">
        <v>58488.570899999999</v>
      </c>
      <c r="D617" s="216">
        <v>1E-4</v>
      </c>
      <c r="E617" s="41">
        <f>+(C617-C$7)/C$8</f>
        <v>53538.383706879264</v>
      </c>
      <c r="F617" s="132">
        <f>ROUND(2*E617,0)/2</f>
        <v>53538.5</v>
      </c>
      <c r="G617" s="132">
        <f>+C617-(C$7+F617*C$8)</f>
        <v>-3.9696479994745459E-2</v>
      </c>
      <c r="K617" s="43">
        <f>G617</f>
        <v>-3.9696479994745459E-2</v>
      </c>
      <c r="L617" s="132"/>
      <c r="O617" s="132">
        <f ca="1">+C$11+C$12*F617</f>
        <v>-4.1079405340695221E-2</v>
      </c>
      <c r="P617" s="199">
        <f>+D$11+D$12*F617+D$13*F617^2</f>
        <v>-3.3841896242900654E-2</v>
      </c>
      <c r="Q617" s="200">
        <f>+C617-15018.5</f>
        <v>43470.070899999999</v>
      </c>
      <c r="S617" s="132">
        <f>+(P617-G617)^2</f>
        <v>3.4276150907365192E-5</v>
      </c>
      <c r="T617" s="7">
        <v>1</v>
      </c>
      <c r="U617" s="43">
        <f>+T617*S617</f>
        <v>3.4276150907365192E-5</v>
      </c>
      <c r="V617" s="132">
        <f>+G617-P617</f>
        <v>-5.8545837518448052E-3</v>
      </c>
    </row>
    <row r="618" spans="1:22" ht="12.95" customHeight="1">
      <c r="A618" s="126" t="s">
        <v>1454</v>
      </c>
      <c r="B618" s="125" t="s">
        <v>288</v>
      </c>
      <c r="C618" s="254">
        <v>58740.824200000003</v>
      </c>
      <c r="D618" s="126">
        <v>1E-4</v>
      </c>
      <c r="E618" s="41">
        <f>+(C618-C$7)/C$8</f>
        <v>54277.374254017494</v>
      </c>
      <c r="F618" s="132">
        <f>ROUND(2*E618,0)/2</f>
        <v>54277.5</v>
      </c>
      <c r="G618" s="132">
        <f>+C618-(C$7+F618*C$8)</f>
        <v>-4.2923199995129835E-2</v>
      </c>
      <c r="K618" s="43">
        <f>G618</f>
        <v>-4.2923199995129835E-2</v>
      </c>
      <c r="L618" s="132"/>
      <c r="O618" s="132">
        <f ca="1">+C$11+C$12*F618</f>
        <v>-4.224180346700622E-2</v>
      </c>
      <c r="P618" s="199">
        <f>+D$11+D$12*F618+D$13*F618^2</f>
        <v>-3.4239683987348959E-2</v>
      </c>
      <c r="Q618" s="200">
        <f>+C618-15018.5</f>
        <v>43722.324200000003</v>
      </c>
      <c r="S618" s="132">
        <f>+(P618-G618)^2</f>
        <v>7.540345025738671E-5</v>
      </c>
      <c r="T618" s="7">
        <v>1</v>
      </c>
      <c r="U618" s="43">
        <f>+T618*S618</f>
        <v>7.540345025738671E-5</v>
      </c>
      <c r="V618" s="132">
        <f>+G618-P618</f>
        <v>-8.6835160077808754E-3</v>
      </c>
    </row>
    <row r="619" spans="1:22" ht="12.95" customHeight="1">
      <c r="A619" s="126" t="s">
        <v>1454</v>
      </c>
      <c r="B619" s="125" t="s">
        <v>292</v>
      </c>
      <c r="C619" s="254">
        <v>58748.8459</v>
      </c>
      <c r="D619" s="126">
        <v>1E-4</v>
      </c>
      <c r="E619" s="41">
        <f>+(C619-C$7)/C$8</f>
        <v>54300.874285422346</v>
      </c>
      <c r="F619" s="132">
        <f>ROUND(2*E619,0)/2</f>
        <v>54301</v>
      </c>
      <c r="G619" s="132">
        <f>+C619-(C$7+F619*C$8)</f>
        <v>-4.2912479999358766E-2</v>
      </c>
      <c r="K619" s="43">
        <f>G619</f>
        <v>-4.2912479999358766E-2</v>
      </c>
      <c r="L619" s="132"/>
      <c r="O619" s="132">
        <f ca="1">+C$11+C$12*F619</f>
        <v>-4.2278767412836135E-2</v>
      </c>
      <c r="P619" s="199">
        <f>+D$11+D$12*F619+D$13*F619^2</f>
        <v>-3.4252217964432605E-2</v>
      </c>
      <c r="Q619" s="200">
        <f>+C619-15018.5</f>
        <v>43730.3459</v>
      </c>
      <c r="S619" s="132">
        <f>+(P619-G619)^2</f>
        <v>7.5000138513583409E-5</v>
      </c>
      <c r="T619" s="7">
        <v>1</v>
      </c>
      <c r="U619" s="43">
        <f>+T619*S619</f>
        <v>7.5000138513583409E-5</v>
      </c>
      <c r="V619" s="132">
        <f>+G619-P619</f>
        <v>-8.6602620349261611E-3</v>
      </c>
    </row>
    <row r="620" spans="1:22" ht="12.95" customHeight="1">
      <c r="A620" s="126" t="s">
        <v>1454</v>
      </c>
      <c r="B620" s="125" t="s">
        <v>292</v>
      </c>
      <c r="C620" s="254">
        <v>58762.840300000003</v>
      </c>
      <c r="D620" s="126">
        <v>1E-4</v>
      </c>
      <c r="E620" s="41">
        <f>+(C620-C$7)/C$8</f>
        <v>54341.871684912752</v>
      </c>
      <c r="F620" s="132">
        <f>ROUND(2*E620,0)/2</f>
        <v>54342</v>
      </c>
      <c r="G620" s="132">
        <f>+C620-(C$7+F620*C$8)</f>
        <v>-4.3800159990496468E-2</v>
      </c>
      <c r="K620" s="43">
        <f>G620</f>
        <v>-4.3800159990496468E-2</v>
      </c>
      <c r="L620" s="132"/>
      <c r="O620" s="132">
        <f ca="1">+C$11+C$12*F620</f>
        <v>-4.2343257701305356E-2</v>
      </c>
      <c r="P620" s="199">
        <f>+D$11+D$12*F620+D$13*F620^2</f>
        <v>-3.4274068698748453E-2</v>
      </c>
      <c r="Q620" s="200">
        <f>+C620-15018.5</f>
        <v>43744.340300000003</v>
      </c>
      <c r="S620" s="132">
        <f>+(P620-G620)^2</f>
        <v>9.074641529871736E-5</v>
      </c>
      <c r="T620" s="7">
        <v>1</v>
      </c>
      <c r="U620" s="43">
        <f>+T620*S620</f>
        <v>9.074641529871736E-5</v>
      </c>
      <c r="V620" s="132">
        <f>+G620-P620</f>
        <v>-9.5260912917480151E-3</v>
      </c>
    </row>
    <row r="621" spans="1:22" ht="12.95" customHeight="1">
      <c r="A621" s="230" t="s">
        <v>1450</v>
      </c>
      <c r="B621" s="94"/>
      <c r="C621" s="36">
        <v>58783.833599999998</v>
      </c>
      <c r="D621" s="36">
        <v>2.0000000000000001E-4</v>
      </c>
      <c r="E621" s="41">
        <f>+(C621-C$7)/C$8</f>
        <v>54403.372764396081</v>
      </c>
      <c r="F621" s="132">
        <f>ROUND(2*E621,0)/2</f>
        <v>54403.5</v>
      </c>
      <c r="G621" s="132">
        <f>+C621-(C$7+F621*C$8)</f>
        <v>-4.3431679994682781E-2</v>
      </c>
      <c r="K621" s="43">
        <f>G621</f>
        <v>-4.3431679994682781E-2</v>
      </c>
      <c r="L621" s="132"/>
      <c r="O621" s="132">
        <f ca="1">+C$11+C$12*F621</f>
        <v>-4.2439993134009174E-2</v>
      </c>
      <c r="P621" s="199">
        <f>+D$11+D$12*F621+D$13*F621^2</f>
        <v>-3.43068041446946E-2</v>
      </c>
      <c r="Q621" s="200">
        <f>+C621-15018.5</f>
        <v>43765.333599999998</v>
      </c>
      <c r="S621" s="132">
        <f>+(P621-G621)^2</f>
        <v>8.3263359277697537E-5</v>
      </c>
      <c r="T621" s="7">
        <v>1</v>
      </c>
      <c r="U621" s="43">
        <f>+T621*S621</f>
        <v>8.3263359277697537E-5</v>
      </c>
      <c r="V621" s="132">
        <f>+G621-P621</f>
        <v>-9.1248758499881816E-3</v>
      </c>
    </row>
    <row r="622" spans="1:22" ht="12.95" customHeight="1">
      <c r="A622" s="124" t="s">
        <v>1455</v>
      </c>
      <c r="B622" s="125" t="s">
        <v>292</v>
      </c>
      <c r="C622" s="254">
        <v>58908.595000000001</v>
      </c>
      <c r="D622" s="126">
        <v>2.0000000000000001E-4</v>
      </c>
      <c r="E622" s="41">
        <f>+(C622-C$7)/C$8</f>
        <v>54768.868459587116</v>
      </c>
      <c r="F622" s="132">
        <f>ROUND(2*E622,0)/2</f>
        <v>54769</v>
      </c>
      <c r="G622" s="132">
        <f>+C622-(C$7+F622*C$8)</f>
        <v>-4.4901119996211492E-2</v>
      </c>
      <c r="K622" s="43">
        <f>G622</f>
        <v>-4.4901119996211492E-2</v>
      </c>
      <c r="L622" s="132"/>
      <c r="O622" s="132">
        <f ca="1">+C$11+C$12*F622</f>
        <v>-4.3014900461704267E-2</v>
      </c>
      <c r="P622" s="199">
        <f>+D$11+D$12*F622+D$13*F622^2</f>
        <v>-3.4500347276298818E-2</v>
      </c>
      <c r="Q622" s="200">
        <f>+C622-15018.5</f>
        <v>43890.095000000001</v>
      </c>
      <c r="S622" s="132">
        <f>+(P622-G622)^2</f>
        <v>1.0817607317127968E-4</v>
      </c>
      <c r="T622" s="7">
        <v>1</v>
      </c>
      <c r="U622" s="43">
        <f>+T622*S622</f>
        <v>1.0817607317127968E-4</v>
      </c>
      <c r="V622" s="132">
        <f>+G622-P622</f>
        <v>-1.0400772719912674E-2</v>
      </c>
    </row>
    <row r="623" spans="1:22" ht="12.95" customHeight="1">
      <c r="A623" s="124" t="s">
        <v>1456</v>
      </c>
      <c r="B623" s="125" t="s">
        <v>292</v>
      </c>
      <c r="C623" s="254">
        <v>59096.846299999997</v>
      </c>
      <c r="D623" s="126">
        <v>1E-4</v>
      </c>
      <c r="E623" s="41">
        <f>+(C623-C$7)/C$8</f>
        <v>55320.36146755363</v>
      </c>
      <c r="F623" s="132">
        <f>ROUND(2*E623,0)/2</f>
        <v>55320.5</v>
      </c>
      <c r="G623" s="132">
        <f>+C623-(C$7+F623*C$8)</f>
        <v>-4.7287839995988179E-2</v>
      </c>
      <c r="K623" s="43">
        <f>G623</f>
        <v>-4.7287839995988179E-2</v>
      </c>
      <c r="L623" s="132"/>
      <c r="O623" s="132">
        <f ca="1">+C$11+C$12*F623</f>
        <v>-4.3882373488308493E-2</v>
      </c>
      <c r="P623" s="199">
        <f>+D$11+D$12*F623+D$13*F623^2</f>
        <v>-3.478912130960541E-2</v>
      </c>
      <c r="Q623" s="200">
        <f>+C623-15018.5</f>
        <v>44078.346299999997</v>
      </c>
      <c r="S623" s="132">
        <f>+(P623-G623)^2</f>
        <v>1.5621796880133381E-4</v>
      </c>
      <c r="T623" s="7">
        <v>1</v>
      </c>
      <c r="U623" s="43">
        <f>+T623*S623</f>
        <v>1.5621796880133381E-4</v>
      </c>
      <c r="V623" s="132">
        <f>+G623-P623</f>
        <v>-1.2498718686382769E-2</v>
      </c>
    </row>
    <row r="624" spans="1:22" ht="12.95" customHeight="1">
      <c r="A624" s="124" t="s">
        <v>1456</v>
      </c>
      <c r="B624" s="125" t="s">
        <v>292</v>
      </c>
      <c r="C624" s="254">
        <v>59138.831100000003</v>
      </c>
      <c r="D624" s="126">
        <v>1E-4</v>
      </c>
      <c r="E624" s="41">
        <f>+(C624-C$7)/C$8</f>
        <v>55443.358353316835</v>
      </c>
      <c r="F624" s="132">
        <f>ROUND(2*E624,0)/2</f>
        <v>55443.5</v>
      </c>
      <c r="G624" s="132">
        <f>+C624-(C$7+F624*C$8)</f>
        <v>-4.835087999526877E-2</v>
      </c>
      <c r="K624" s="43">
        <f>G624</f>
        <v>-4.835087999526877E-2</v>
      </c>
      <c r="L624" s="132"/>
      <c r="O624" s="132">
        <f ca="1">+C$11+C$12*F624</f>
        <v>-4.4075844353716143E-2</v>
      </c>
      <c r="P624" s="199">
        <f>+D$11+D$12*F624+D$13*F624^2</f>
        <v>-3.4852990968667806E-2</v>
      </c>
      <c r="Q624" s="200">
        <f>+C624-15018.5</f>
        <v>44120.331100000003</v>
      </c>
      <c r="S624" s="132">
        <f>+(P624-G624)^2</f>
        <v>1.8219300817443472E-4</v>
      </c>
      <c r="T624" s="7">
        <v>1</v>
      </c>
      <c r="U624" s="43">
        <f>+T624*S624</f>
        <v>1.8219300817443472E-4</v>
      </c>
      <c r="V624" s="132">
        <f>+G624-P624</f>
        <v>-1.3497889026600964E-2</v>
      </c>
    </row>
    <row r="625" spans="1:22" ht="12.95" customHeight="1">
      <c r="A625" s="124" t="s">
        <v>1456</v>
      </c>
      <c r="B625" s="125" t="s">
        <v>292</v>
      </c>
      <c r="C625" s="254">
        <v>59172.796499999997</v>
      </c>
      <c r="D625" s="126">
        <v>5.9999999999999995E-4</v>
      </c>
      <c r="E625" s="41">
        <f>+(C625-C$7)/C$8</f>
        <v>55542.861945657409</v>
      </c>
      <c r="F625" s="132">
        <f>ROUND(2*E625,0)/2</f>
        <v>55543</v>
      </c>
      <c r="G625" s="132">
        <f>+C625-(C$7+F625*C$8)</f>
        <v>-4.7124639997491613E-2</v>
      </c>
      <c r="K625" s="43">
        <f>G625</f>
        <v>-4.7124639997491613E-2</v>
      </c>
      <c r="L625" s="132"/>
      <c r="O625" s="132">
        <f ca="1">+C$11+C$12*F625</f>
        <v>-4.4232351273293877E-2</v>
      </c>
      <c r="P625" s="199">
        <f>+D$11+D$12*F625+D$13*F625^2</f>
        <v>-3.4904515105906572E-2</v>
      </c>
      <c r="Q625" s="200">
        <f>+C625-15018.5</f>
        <v>44154.296499999997</v>
      </c>
      <c r="S625" s="132">
        <f>+(P625-G625)^2</f>
        <v>1.4933145236593629E-4</v>
      </c>
      <c r="T625" s="7">
        <v>1</v>
      </c>
      <c r="U625" s="43">
        <f>+T625*S625</f>
        <v>1.4933145236593629E-4</v>
      </c>
      <c r="V625" s="132">
        <f>+G625-P625</f>
        <v>-1.2220124891585041E-2</v>
      </c>
    </row>
    <row r="626" spans="1:22" ht="12.95" customHeight="1">
      <c r="A626" s="124" t="s">
        <v>1457</v>
      </c>
      <c r="B626" s="125" t="s">
        <v>292</v>
      </c>
      <c r="C626" s="254">
        <v>59181.667800000003</v>
      </c>
      <c r="D626" s="126">
        <v>2.0000000000000001E-4</v>
      </c>
      <c r="E626" s="41">
        <f>+(C626-C$7)/C$8</f>
        <v>55568.850929115033</v>
      </c>
      <c r="F626" s="132">
        <f>ROUND(2*E626,0)/2</f>
        <v>55569</v>
      </c>
      <c r="G626" s="132">
        <f>+C626-(C$7+F626*C$8)</f>
        <v>-5.088511999201728E-2</v>
      </c>
      <c r="K626" s="43">
        <f>G626</f>
        <v>-5.088511999201728E-2</v>
      </c>
      <c r="L626" s="132"/>
      <c r="O626" s="132">
        <f ca="1">+C$11+C$12*F626</f>
        <v>-4.4273247553786546E-2</v>
      </c>
      <c r="P626" s="199">
        <f>+D$11+D$12*F626+D$13*F626^2</f>
        <v>-3.4917957655101348E-2</v>
      </c>
      <c r="Q626" s="200">
        <f>+C626-15018.5</f>
        <v>44163.167800000003</v>
      </c>
      <c r="S626" s="132">
        <f>+(P626-G626)^2</f>
        <v>2.5495027309342666E-4</v>
      </c>
      <c r="T626" s="7">
        <v>1</v>
      </c>
      <c r="U626" s="43">
        <f>+T626*S626</f>
        <v>2.5495027309342666E-4</v>
      </c>
      <c r="V626" s="132">
        <f>+G626-P626</f>
        <v>-1.5967162336915933E-2</v>
      </c>
    </row>
    <row r="627" spans="1:22" ht="12.95" customHeight="1">
      <c r="A627" s="124" t="s">
        <v>1456</v>
      </c>
      <c r="B627" s="125" t="s">
        <v>292</v>
      </c>
      <c r="C627" s="254">
        <v>59181.670400000003</v>
      </c>
      <c r="D627" s="126">
        <v>2.9999999999999997E-4</v>
      </c>
      <c r="E627" s="41">
        <f>+(C627-C$7)/C$8</f>
        <v>55568.85854596454</v>
      </c>
      <c r="F627" s="132">
        <f>ROUND(2*E627,0)/2</f>
        <v>55569</v>
      </c>
      <c r="G627" s="132">
        <f>+C627-(C$7+F627*C$8)</f>
        <v>-4.8285119992215186E-2</v>
      </c>
      <c r="K627" s="43">
        <f>G627</f>
        <v>-4.8285119992215186E-2</v>
      </c>
      <c r="L627" s="132"/>
      <c r="O627" s="132">
        <f ca="1">+C$11+C$12*F627</f>
        <v>-4.4273247553786546E-2</v>
      </c>
      <c r="P627" s="199">
        <f>+D$11+D$12*F627+D$13*F627^2</f>
        <v>-3.4917957655101348E-2</v>
      </c>
      <c r="Q627" s="200">
        <f>+C627-15018.5</f>
        <v>44163.170400000003</v>
      </c>
      <c r="S627" s="132">
        <f>+(P627-G627)^2</f>
        <v>1.7868102894675469E-4</v>
      </c>
      <c r="T627" s="7">
        <v>1</v>
      </c>
      <c r="U627" s="43">
        <f>+T627*S627</f>
        <v>1.7868102894675469E-4</v>
      </c>
      <c r="V627" s="132">
        <f>+G627-P627</f>
        <v>-1.3367162337113839E-2</v>
      </c>
    </row>
    <row r="628" spans="1:22" ht="12.95" customHeight="1">
      <c r="A628" s="124" t="s">
        <v>1456</v>
      </c>
      <c r="B628" s="125" t="s">
        <v>292</v>
      </c>
      <c r="C628" s="254">
        <v>59194.641499999998</v>
      </c>
      <c r="D628" s="126">
        <v>1E-4</v>
      </c>
      <c r="E628" s="41">
        <f>+(C628-C$7)/C$8</f>
        <v>55606.858129264263</v>
      </c>
      <c r="F628" s="132">
        <f>ROUND(2*E628,0)/2</f>
        <v>55607</v>
      </c>
      <c r="G628" s="132">
        <f>+C628-(C$7+F628*C$8)</f>
        <v>-4.8427360001369379E-2</v>
      </c>
      <c r="K628" s="43">
        <f>G628</f>
        <v>-4.8427360001369379E-2</v>
      </c>
      <c r="L628" s="132"/>
      <c r="O628" s="132">
        <f ca="1">+C$11+C$12*F628</f>
        <v>-4.4333019040660449E-2</v>
      </c>
      <c r="P628" s="199">
        <f>+D$11+D$12*F628+D$13*F628^2</f>
        <v>-3.4937588772782628E-2</v>
      </c>
      <c r="Q628" s="200">
        <f>+C628-15018.5</f>
        <v>44176.141499999998</v>
      </c>
      <c r="S628" s="132">
        <f>+(P628-G628)^2</f>
        <v>1.819739277996069E-4</v>
      </c>
      <c r="T628" s="7">
        <v>1</v>
      </c>
      <c r="U628" s="43">
        <f>+T628*S628</f>
        <v>1.819739277996069E-4</v>
      </c>
      <c r="V628" s="132">
        <f>+G628-P628</f>
        <v>-1.3489771228586751E-2</v>
      </c>
    </row>
    <row r="629" spans="1:22" ht="12.95" customHeight="1">
      <c r="A629" s="124" t="s">
        <v>1456</v>
      </c>
      <c r="B629" s="125" t="s">
        <v>292</v>
      </c>
      <c r="C629" s="254">
        <v>59206.588600000003</v>
      </c>
      <c r="D629" s="126">
        <v>1E-4</v>
      </c>
      <c r="E629" s="41">
        <f>+(C629-C$7)/C$8</f>
        <v>55641.857845683116</v>
      </c>
      <c r="F629" s="132">
        <f>ROUND(2*E629,0)/2</f>
        <v>55642</v>
      </c>
      <c r="G629" s="132">
        <f>+C629-(C$7+F629*C$8)</f>
        <v>-4.8524159996304661E-2</v>
      </c>
      <c r="K629" s="43">
        <f>G629</f>
        <v>-4.8524159996304661E-2</v>
      </c>
      <c r="L629" s="132"/>
      <c r="O629" s="132">
        <f ca="1">+C$11+C$12*F629</f>
        <v>-4.438807172593906E-2</v>
      </c>
      <c r="P629" s="199">
        <f>+D$11+D$12*F629+D$13*F629^2</f>
        <v>-3.4955653587117198E-2</v>
      </c>
      <c r="Q629" s="200">
        <f>+C629-15018.5</f>
        <v>44188.088600000003</v>
      </c>
      <c r="S629" s="132">
        <f>+(P629-G629)^2</f>
        <v>1.8410436617616126E-4</v>
      </c>
      <c r="T629" s="7">
        <v>1</v>
      </c>
      <c r="U629" s="43">
        <f>+T629*S629</f>
        <v>1.8410436617616126E-4</v>
      </c>
      <c r="V629" s="132">
        <f>+G629-P629</f>
        <v>-1.3568506409187463E-2</v>
      </c>
    </row>
    <row r="630" spans="1:22" ht="12.95" customHeight="1">
      <c r="A630" s="124" t="s">
        <v>1458</v>
      </c>
      <c r="B630" s="125" t="s">
        <v>292</v>
      </c>
      <c r="C630" s="254">
        <v>59222.976699999999</v>
      </c>
      <c r="D630" s="126" t="s">
        <v>445</v>
      </c>
      <c r="E630" s="41">
        <f>+(C630-C$7)/C$8</f>
        <v>55689.86772696337</v>
      </c>
      <c r="F630" s="132">
        <f>ROUND(2*E630,0)/2</f>
        <v>55690</v>
      </c>
      <c r="G630" s="132">
        <f>+C630-(C$7+F630*C$8)</f>
        <v>-4.5151199999963865E-2</v>
      </c>
      <c r="K630" s="43">
        <f>G630</f>
        <v>-4.5151199999963865E-2</v>
      </c>
      <c r="L630" s="132"/>
      <c r="O630" s="132">
        <f ca="1">+C$11+C$12*F630</f>
        <v>-4.4463572551463992E-2</v>
      </c>
      <c r="P630" s="199">
        <f>+D$11+D$12*F630+D$13*F630^2</f>
        <v>-3.4980402495146237E-2</v>
      </c>
      <c r="Q630" s="200">
        <f>+C630-15018.5</f>
        <v>44204.476699999999</v>
      </c>
      <c r="S630" s="132">
        <f>+(P630-G630)^2</f>
        <v>1.0344512188400447E-4</v>
      </c>
      <c r="T630" s="7">
        <v>1</v>
      </c>
      <c r="U630" s="43">
        <f>+T630*S630</f>
        <v>1.0344512188400447E-4</v>
      </c>
      <c r="V630" s="132">
        <f>+G630-P630</f>
        <v>-1.0170797504817627E-2</v>
      </c>
    </row>
    <row r="631" spans="1:22" ht="12.95" customHeight="1">
      <c r="A631" s="124" t="s">
        <v>1456</v>
      </c>
      <c r="B631" s="125" t="s">
        <v>292</v>
      </c>
      <c r="C631" s="254">
        <v>59225.533799999997</v>
      </c>
      <c r="D631" s="126">
        <v>2.9999999999999997E-4</v>
      </c>
      <c r="E631" s="41">
        <f>+(C631-C$7)/C$8</f>
        <v>55697.358898448882</v>
      </c>
      <c r="F631" s="132">
        <f>ROUND(2*E631,0)/2</f>
        <v>55697.5</v>
      </c>
      <c r="G631" s="132">
        <f>+C631-(C$7+F631*C$8)</f>
        <v>-4.816479999863077E-2</v>
      </c>
      <c r="K631" s="43">
        <f>G631</f>
        <v>-4.816479999863077E-2</v>
      </c>
      <c r="L631" s="132"/>
      <c r="O631" s="132">
        <f ca="1">+C$11+C$12*F631</f>
        <v>-4.4475369555452268E-2</v>
      </c>
      <c r="P631" s="199">
        <f>+D$11+D$12*F631+D$13*F631^2</f>
        <v>-3.4984266827454952E-2</v>
      </c>
      <c r="Q631" s="200">
        <f>+C631-15018.5</f>
        <v>44207.033799999997</v>
      </c>
      <c r="S631" s="132">
        <f>+(P631-G631)^2</f>
        <v>1.7372645467646607E-4</v>
      </c>
      <c r="T631" s="7">
        <v>1</v>
      </c>
      <c r="U631" s="43">
        <f>+T631*S631</f>
        <v>1.7372645467646607E-4</v>
      </c>
      <c r="V631" s="132">
        <f>+G631-P631</f>
        <v>-1.3180533171175818E-2</v>
      </c>
    </row>
    <row r="632" spans="1:22" ht="12.95" customHeight="1">
      <c r="A632" s="230" t="s">
        <v>1451</v>
      </c>
      <c r="B632" s="94"/>
      <c r="C632" s="36">
        <v>59228.604800000001</v>
      </c>
      <c r="D632" s="36">
        <v>2.0000000000000001E-4</v>
      </c>
      <c r="E632" s="41">
        <f>+(C632-C$7)/C$8</f>
        <v>55706.355569534113</v>
      </c>
      <c r="F632" s="132">
        <f>ROUND(2*E632,0)/2</f>
        <v>55706.5</v>
      </c>
      <c r="G632" s="132">
        <f>+C632-(C$7+F632*C$8)</f>
        <v>-4.9301120001473464E-2</v>
      </c>
      <c r="K632" s="43">
        <f>G632</f>
        <v>-4.9301120001473464E-2</v>
      </c>
      <c r="L632" s="132"/>
      <c r="O632" s="132">
        <f ca="1">+C$11+C$12*F632</f>
        <v>-4.4489525960238183E-2</v>
      </c>
      <c r="P632" s="199">
        <f>+D$11+D$12*F632+D$13*F632^2</f>
        <v>-3.4988903068486607E-2</v>
      </c>
      <c r="Q632" s="200">
        <f>+C632-15018.5</f>
        <v>44210.104800000001</v>
      </c>
      <c r="S632" s="132">
        <f>+(P632-G632)^2</f>
        <v>2.0483955353687571E-4</v>
      </c>
      <c r="T632" s="7">
        <v>1</v>
      </c>
      <c r="U632" s="43">
        <f>+T632*S632</f>
        <v>2.0483955353687571E-4</v>
      </c>
      <c r="V632" s="132">
        <f>+G632-P632</f>
        <v>-1.4312216932986857E-2</v>
      </c>
    </row>
    <row r="633" spans="1:22" ht="12.95" customHeight="1">
      <c r="A633" s="126" t="s">
        <v>1459</v>
      </c>
      <c r="B633" s="125" t="s">
        <v>288</v>
      </c>
      <c r="C633" s="254">
        <v>59466.863599999997</v>
      </c>
      <c r="D633" s="126">
        <v>1E-4</v>
      </c>
      <c r="E633" s="41">
        <f>+(C633-C$7)/C$8</f>
        <v>56404.348424226177</v>
      </c>
      <c r="F633" s="132">
        <f>ROUND(2*E633,0)/2</f>
        <v>56404.5</v>
      </c>
      <c r="G633" s="132">
        <f>+C633-(C$7+F633*C$8)</f>
        <v>-5.1740160000917967E-2</v>
      </c>
      <c r="K633" s="43">
        <f>G633</f>
        <v>-5.1740160000917967E-2</v>
      </c>
      <c r="L633" s="132"/>
      <c r="O633" s="132">
        <f ca="1">+C$11+C$12*F633</f>
        <v>-4.5587433798079974E-2</v>
      </c>
      <c r="P633" s="199">
        <f>+D$11+D$12*F633+D$13*F633^2</f>
        <v>-3.5345286619197495E-2</v>
      </c>
      <c r="Q633" s="200">
        <f>+C633-15018.5</f>
        <v>44448.363599999997</v>
      </c>
      <c r="S633" s="132">
        <f>+(P633-G633)^2</f>
        <v>2.6879187320264647E-4</v>
      </c>
      <c r="T633" s="7">
        <v>1</v>
      </c>
      <c r="U633" s="43">
        <f>+T633*S633</f>
        <v>2.6879187320264647E-4</v>
      </c>
      <c r="V633" s="132">
        <f>+G633-P633</f>
        <v>-1.6394873381720472E-2</v>
      </c>
    </row>
    <row r="634" spans="1:22" ht="12.95" customHeight="1">
      <c r="A634" s="126" t="s">
        <v>1459</v>
      </c>
      <c r="B634" s="125" t="s">
        <v>292</v>
      </c>
      <c r="C634" s="254">
        <v>59473.860399999998</v>
      </c>
      <c r="D634" s="126">
        <v>1E-4</v>
      </c>
      <c r="E634" s="41">
        <f>+(C634-C$7)/C$8</f>
        <v>56424.845952148375</v>
      </c>
      <c r="F634" s="132">
        <f>ROUND(2*E634,0)/2</f>
        <v>56425</v>
      </c>
      <c r="G634" s="132">
        <f>+C634-(C$7+F634*C$8)</f>
        <v>-5.2583999997295905E-2</v>
      </c>
      <c r="K634" s="43">
        <f>G634</f>
        <v>-5.2583999997295905E-2</v>
      </c>
      <c r="L634" s="132"/>
      <c r="O634" s="132">
        <f ca="1">+C$11+C$12*F634</f>
        <v>-4.5619678942314584E-2</v>
      </c>
      <c r="P634" s="199">
        <f>+D$11+D$12*F634+D$13*F634^2</f>
        <v>-3.5355658476220637E-2</v>
      </c>
      <c r="Q634" s="200">
        <f>+C634-15018.5</f>
        <v>44455.360399999998</v>
      </c>
      <c r="S634" s="132">
        <f>+(P634-G634)^2</f>
        <v>2.9681575156680605E-4</v>
      </c>
      <c r="T634" s="7">
        <v>1</v>
      </c>
      <c r="U634" s="43">
        <f>+T634*S634</f>
        <v>2.9681575156680605E-4</v>
      </c>
      <c r="V634" s="132">
        <f>+G634-P634</f>
        <v>-1.7228341521075267E-2</v>
      </c>
    </row>
    <row r="635" spans="1:22" ht="12.95" customHeight="1">
      <c r="A635" s="129" t="s">
        <v>1463</v>
      </c>
      <c r="B635" s="231" t="s">
        <v>288</v>
      </c>
      <c r="C635" s="232">
        <v>59511.919500000004</v>
      </c>
      <c r="D635" s="233">
        <v>1E-4</v>
      </c>
      <c r="E635" s="41">
        <f>+(C635-C$7)/C$8</f>
        <v>56536.342274030358</v>
      </c>
      <c r="F635" s="132">
        <f>ROUND(2*E635,0)/2</f>
        <v>56536.5</v>
      </c>
      <c r="G635" s="132">
        <f>+C635-(C$7+F635*C$8)</f>
        <v>-5.3839519998291507E-2</v>
      </c>
      <c r="K635" s="43">
        <f>G635</f>
        <v>-5.3839519998291507E-2</v>
      </c>
      <c r="L635" s="132"/>
      <c r="O635" s="132">
        <f ca="1">+C$11+C$12*F635</f>
        <v>-4.5795061068273551E-2</v>
      </c>
      <c r="P635" s="199">
        <f>+D$11+D$12*F635+D$13*F635^2</f>
        <v>-3.5411976336986714E-2</v>
      </c>
      <c r="Q635" s="200">
        <f>+C635-15018.5</f>
        <v>44493.419500000004</v>
      </c>
      <c r="S635" s="132">
        <f>+(P635-G635)^2</f>
        <v>3.3957436538929449E-4</v>
      </c>
      <c r="T635" s="7">
        <v>1</v>
      </c>
      <c r="U635" s="43">
        <f>+T635*S635</f>
        <v>3.3957436538929449E-4</v>
      </c>
      <c r="V635" s="132">
        <f>+G635-P635</f>
        <v>-1.8427543661304793E-2</v>
      </c>
    </row>
    <row r="636" spans="1:22" ht="12.95" customHeight="1">
      <c r="A636" s="124" t="s">
        <v>1460</v>
      </c>
      <c r="B636" s="125" t="s">
        <v>288</v>
      </c>
      <c r="C636" s="254">
        <v>59512.421300000002</v>
      </c>
      <c r="D636" s="126">
        <v>2.0000000000000001E-4</v>
      </c>
      <c r="E636" s="41">
        <f>+(C636-C$7)/C$8</f>
        <v>56537.812325984298</v>
      </c>
      <c r="F636" s="132">
        <f>ROUND(2*E636,0)/2</f>
        <v>56538</v>
      </c>
      <c r="G636" s="132">
        <f>+C636-(C$7+F636*C$8)</f>
        <v>-6.4062239995109849E-2</v>
      </c>
      <c r="K636" s="43">
        <f>G636</f>
        <v>-6.4062239995109849E-2</v>
      </c>
      <c r="L636" s="132"/>
      <c r="O636" s="132">
        <f ca="1">+C$11+C$12*F636</f>
        <v>-4.5797420469071204E-2</v>
      </c>
      <c r="P636" s="199">
        <f>+D$11+D$12*F636+D$13*F636^2</f>
        <v>-3.5412732883192619E-2</v>
      </c>
      <c r="Q636" s="200">
        <f>+C636-15018.5</f>
        <v>44493.921300000002</v>
      </c>
      <c r="S636" s="132">
        <f>+(P636-G636)^2</f>
        <v>8.20794257755796E-4</v>
      </c>
      <c r="T636" s="7">
        <v>1</v>
      </c>
      <c r="U636" s="43">
        <f>+T636*S636</f>
        <v>8.20794257755796E-4</v>
      </c>
      <c r="V636" s="132">
        <f>+G636-P636</f>
        <v>-2.864950711191723E-2</v>
      </c>
    </row>
    <row r="637" spans="1:22" ht="12.95" customHeight="1">
      <c r="A637" s="126" t="s">
        <v>1459</v>
      </c>
      <c r="B637" s="125" t="s">
        <v>292</v>
      </c>
      <c r="C637" s="254">
        <v>59574.557800000002</v>
      </c>
      <c r="D637" s="126">
        <v>2.9999999999999997E-4</v>
      </c>
      <c r="E637" s="41">
        <f>+(C637-C$7)/C$8</f>
        <v>56719.844775638092</v>
      </c>
      <c r="F637" s="132">
        <f>ROUND(2*E637,0)/2</f>
        <v>56720</v>
      </c>
      <c r="G637" s="132">
        <f>+C637-(C$7+F637*C$8)</f>
        <v>-5.2985599999374244E-2</v>
      </c>
      <c r="K637" s="43">
        <f>G637</f>
        <v>-5.2985599999374244E-2</v>
      </c>
      <c r="L637" s="132"/>
      <c r="O637" s="132">
        <f ca="1">+C$11+C$12*F637</f>
        <v>-4.6083694432519917E-2</v>
      </c>
      <c r="P637" s="199">
        <f>+D$11+D$12*F637+D$13*F637^2</f>
        <v>-3.5504311764916446E-2</v>
      </c>
      <c r="Q637" s="200">
        <f>+C637-15018.5</f>
        <v>44556.057800000002</v>
      </c>
      <c r="S637" s="132">
        <f>+(P637-G637)^2</f>
        <v>3.0559543833619262E-4</v>
      </c>
      <c r="T637" s="7">
        <v>1</v>
      </c>
      <c r="U637" s="43">
        <f>+T637*S637</f>
        <v>3.0559543833619262E-4</v>
      </c>
      <c r="V637" s="132">
        <f>+G637-P637</f>
        <v>-1.7481288234457798E-2</v>
      </c>
    </row>
    <row r="638" spans="1:22" ht="12.95" customHeight="1">
      <c r="A638" s="126" t="s">
        <v>1459</v>
      </c>
      <c r="B638" s="125" t="s">
        <v>292</v>
      </c>
      <c r="C638" s="254">
        <v>59592.308400000002</v>
      </c>
      <c r="D638" s="126">
        <v>1E-4</v>
      </c>
      <c r="E638" s="41">
        <f>+(C638-C$7)/C$8</f>
        <v>56771.846179013315</v>
      </c>
      <c r="F638" s="132">
        <f>ROUND(2*E638,0)/2</f>
        <v>56772</v>
      </c>
      <c r="G638" s="132">
        <f>+C638-(C$7+F638*C$8)</f>
        <v>-5.250656000134768E-2</v>
      </c>
      <c r="K638" s="43">
        <f>G638</f>
        <v>-5.250656000134768E-2</v>
      </c>
      <c r="L638" s="132"/>
      <c r="O638" s="132">
        <f ca="1">+C$11+C$12*F638</f>
        <v>-4.616548699350527E-2</v>
      </c>
      <c r="P638" s="199">
        <f>+D$11+D$12*F638+D$13*F638^2</f>
        <v>-3.5530398683159256E-2</v>
      </c>
      <c r="Q638" s="200">
        <f>+C638-15018.5</f>
        <v>44573.808400000002</v>
      </c>
      <c r="S638" s="132">
        <f>+(P638-G638)^2</f>
        <v>2.881900531011569E-4</v>
      </c>
      <c r="T638" s="7">
        <v>1</v>
      </c>
      <c r="U638" s="43">
        <f>+T638*S638</f>
        <v>2.881900531011569E-4</v>
      </c>
      <c r="V638" s="132">
        <f>+G638-P638</f>
        <v>-1.6976161318188424E-2</v>
      </c>
    </row>
    <row r="639" spans="1:22" ht="12.95" customHeight="1">
      <c r="A639" s="126" t="s">
        <v>1459</v>
      </c>
      <c r="B639" s="125" t="s">
        <v>288</v>
      </c>
      <c r="C639" s="254">
        <v>59610.569499999998</v>
      </c>
      <c r="D639" s="126">
        <v>1E-4</v>
      </c>
      <c r="E639" s="41">
        <f>+(C639-C$7)/C$8</f>
        <v>56825.343121492733</v>
      </c>
      <c r="F639" s="132">
        <f>ROUND(2*E639,0)/2</f>
        <v>56825.5</v>
      </c>
      <c r="G639" s="132">
        <f>+C639-(C$7+F639*C$8)</f>
        <v>-5.3550240001641214E-2</v>
      </c>
      <c r="K639" s="43">
        <f>G639</f>
        <v>-5.3550240001641214E-2</v>
      </c>
      <c r="L639" s="132"/>
      <c r="O639" s="132">
        <f ca="1">+C$11+C$12*F639</f>
        <v>-4.6249638955288275E-2</v>
      </c>
      <c r="P639" s="199">
        <f>+D$11+D$12*F639+D$13*F639^2</f>
        <v>-3.5557201706523524E-2</v>
      </c>
      <c r="Q639" s="200">
        <f>+C639-15018.5</f>
        <v>44592.069499999998</v>
      </c>
      <c r="S639" s="132">
        <f>+(P639-G639)^2</f>
        <v>3.2374942708957174E-4</v>
      </c>
      <c r="T639" s="7">
        <v>1</v>
      </c>
      <c r="U639" s="43">
        <f>+T639*S639</f>
        <v>3.2374942708957174E-4</v>
      </c>
      <c r="V639" s="132">
        <f>+G639-P639</f>
        <v>-1.799303829511769E-2</v>
      </c>
    </row>
    <row r="640" spans="1:22" ht="12.95" customHeight="1">
      <c r="A640" s="127" t="s">
        <v>1461</v>
      </c>
      <c r="B640" s="128" t="s">
        <v>288</v>
      </c>
      <c r="C640" s="254">
        <v>59822.885900000001</v>
      </c>
      <c r="D640" s="126">
        <v>2.0000000000000001E-4</v>
      </c>
      <c r="E640" s="41">
        <f>+(C640-C$7)/C$8</f>
        <v>57447.336223673832</v>
      </c>
      <c r="F640" s="132">
        <f>ROUND(2*E640,0)/2</f>
        <v>57447.5</v>
      </c>
      <c r="G640" s="132">
        <f>+C640-(C$7+F640*C$8)</f>
        <v>-5.5904799992276821E-2</v>
      </c>
      <c r="K640" s="43">
        <f>G640</f>
        <v>-5.5904799992276821E-2</v>
      </c>
      <c r="L640" s="132"/>
      <c r="O640" s="132">
        <f ca="1">+C$11+C$12*F640</f>
        <v>-4.7228003819382247E-2</v>
      </c>
      <c r="P640" s="199">
        <f>+D$11+D$12*F640+D$13*F640^2</f>
        <v>-3.5866108370565697E-2</v>
      </c>
      <c r="Q640" s="200">
        <f>+C640-15018.5</f>
        <v>44804.385900000001</v>
      </c>
      <c r="S640" s="132">
        <f>+(P640-G640)^2</f>
        <v>4.0154916191003563E-4</v>
      </c>
      <c r="T640" s="7">
        <v>1</v>
      </c>
      <c r="U640" s="43">
        <f>+T640*S640</f>
        <v>4.0154916191003563E-4</v>
      </c>
      <c r="V640" s="132">
        <f>+G640-P640</f>
        <v>-2.0038691621711124E-2</v>
      </c>
    </row>
    <row r="641" spans="1:22" ht="12.95" customHeight="1">
      <c r="A641" s="127" t="s">
        <v>1461</v>
      </c>
      <c r="B641" s="128" t="s">
        <v>288</v>
      </c>
      <c r="C641" s="254">
        <v>59874.770199999999</v>
      </c>
      <c r="D641" s="126">
        <v>2.9999999999999997E-4</v>
      </c>
      <c r="E641" s="41">
        <f>+(C641-C$7)/C$8</f>
        <v>57599.334263917044</v>
      </c>
      <c r="F641" s="132">
        <f>ROUND(2*E641,0)/2</f>
        <v>57599.5</v>
      </c>
      <c r="G641" s="132">
        <f>+C641-(C$7+F641*C$8)</f>
        <v>-5.6573759997263551E-2</v>
      </c>
      <c r="K641" s="43">
        <f>G641</f>
        <v>-5.6573759997263551E-2</v>
      </c>
      <c r="L641" s="132"/>
      <c r="O641" s="132">
        <f ca="1">+C$11+C$12*F641</f>
        <v>-4.7467089766877871E-2</v>
      </c>
      <c r="P641" s="199">
        <f>+D$11+D$12*F641+D$13*F641^2</f>
        <v>-3.5940838054502558E-2</v>
      </c>
      <c r="Q641" s="200">
        <f>+C641-15018.5</f>
        <v>44856.270199999999</v>
      </c>
      <c r="S641" s="132">
        <f>+(P641-G641)^2</f>
        <v>4.2571746789606807E-4</v>
      </c>
      <c r="T641" s="7">
        <v>1</v>
      </c>
      <c r="U641" s="43">
        <f>+T641*S641</f>
        <v>4.2571746789606807E-4</v>
      </c>
      <c r="V641" s="132">
        <f>+G641-P641</f>
        <v>-2.0632921942760993E-2</v>
      </c>
    </row>
    <row r="642" spans="1:22" ht="12.95" customHeight="1">
      <c r="A642" s="252" t="s">
        <v>1464</v>
      </c>
      <c r="B642" s="253" t="s">
        <v>292</v>
      </c>
      <c r="C642" s="126">
        <v>59987.5844</v>
      </c>
      <c r="D642" s="126">
        <v>1E-4</v>
      </c>
      <c r="E642" s="41">
        <f>+(C642-C$7)/C$8</f>
        <v>57929.829949733488</v>
      </c>
      <c r="F642" s="132">
        <f>ROUND(2*E642,0)/2</f>
        <v>57930</v>
      </c>
      <c r="G642" s="132">
        <f>+C642-(C$7+F642*C$8)</f>
        <v>-5.8046400001330767E-2</v>
      </c>
      <c r="K642" s="43">
        <f>G642</f>
        <v>-5.8046400001330767E-2</v>
      </c>
      <c r="L642" s="132"/>
      <c r="O642" s="132">
        <f ca="1">+C$11+C$12*F642</f>
        <v>-4.7986944409294366E-2</v>
      </c>
      <c r="P642" s="199">
        <f>+D$11+D$12*F642+D$13*F642^2</f>
        <v>-3.610229748807077E-2</v>
      </c>
      <c r="Q642" s="200">
        <f>+C642-15018.5</f>
        <v>44969.0844</v>
      </c>
      <c r="S642" s="132">
        <f>+(P642-G642)^2</f>
        <v>4.8154363511246373E-4</v>
      </c>
      <c r="T642" s="7">
        <v>1</v>
      </c>
      <c r="U642" s="43">
        <f>+T642*S642</f>
        <v>4.8154363511246373E-4</v>
      </c>
      <c r="V642" s="132">
        <f>+G642-P642</f>
        <v>-2.1944102513259997E-2</v>
      </c>
    </row>
    <row r="643" spans="1:22" ht="12.95" customHeight="1">
      <c r="A643" s="277" t="s">
        <v>1473</v>
      </c>
      <c r="B643" s="255" t="s">
        <v>292</v>
      </c>
      <c r="C643" s="278">
        <v>60170.541000000201</v>
      </c>
      <c r="D643" s="277">
        <v>2.0000000000000001E-4</v>
      </c>
      <c r="E643" s="41">
        <f>+(C643-C$7)/C$8</f>
        <v>58465.811829600658</v>
      </c>
      <c r="F643" s="132">
        <f>ROUND(2*E643,0)/2</f>
        <v>58466</v>
      </c>
      <c r="G643" s="132">
        <f>+C643-(C$7+F643*C$8)</f>
        <v>-6.4231679796648677E-2</v>
      </c>
      <c r="K643" s="43">
        <f>G643</f>
        <v>-6.4231679796648677E-2</v>
      </c>
      <c r="L643" s="132"/>
      <c r="O643" s="132">
        <f ca="1">+C$11+C$12*F643</f>
        <v>-4.883003696098949E-2</v>
      </c>
      <c r="P643" s="199">
        <f>+D$11+D$12*F643+D$13*F643^2</f>
        <v>-3.636115460948007E-2</v>
      </c>
      <c r="Q643" s="200">
        <f>+C643-15018.5</f>
        <v>45152.041000000201</v>
      </c>
      <c r="S643" s="132">
        <f>+(P643-G643)^2</f>
        <v>7.7676617420859972E-4</v>
      </c>
      <c r="T643" s="7">
        <v>1</v>
      </c>
      <c r="U643" s="43">
        <f>+T643*S643</f>
        <v>7.7676617420859972E-4</v>
      </c>
      <c r="V643" s="132">
        <f>+G643-P643</f>
        <v>-2.7870525187168607E-2</v>
      </c>
    </row>
    <row r="644" spans="1:22" ht="12.95" customHeight="1">
      <c r="A644" s="127" t="s">
        <v>1465</v>
      </c>
      <c r="B644" s="255" t="s">
        <v>292</v>
      </c>
      <c r="C644" s="256">
        <v>60290.697999999997</v>
      </c>
      <c r="D644" s="256">
        <v>1E-4</v>
      </c>
      <c r="E644" s="41">
        <f>+(C644-C$7)/C$8</f>
        <v>58817.818670234003</v>
      </c>
      <c r="F644" s="132">
        <f>ROUND(2*E644,0)/2</f>
        <v>58818</v>
      </c>
      <c r="G644" s="132">
        <f>+C644-(C$7+F644*C$8)</f>
        <v>-6.1896639999758918E-2</v>
      </c>
      <c r="K644" s="43">
        <f>G644</f>
        <v>-6.1896639999758918E-2</v>
      </c>
      <c r="L644" s="132"/>
      <c r="O644" s="132">
        <f ca="1">+C$11+C$12*F644</f>
        <v>-4.9383709681505697E-2</v>
      </c>
      <c r="P644" s="199">
        <f>+D$11+D$12*F644+D$13*F644^2</f>
        <v>-3.6529134397279631E-2</v>
      </c>
      <c r="Q644" s="200">
        <f>+C644-15018.5</f>
        <v>45272.197999999997</v>
      </c>
      <c r="S644" s="132">
        <f>+(P644-G644)^2</f>
        <v>6.4351034049181803E-4</v>
      </c>
      <c r="T644" s="7">
        <v>1</v>
      </c>
      <c r="U644" s="43">
        <f>+T644*S644</f>
        <v>6.4351034049181803E-4</v>
      </c>
      <c r="V644" s="132">
        <f>+G644-P644</f>
        <v>-2.5367505602479287E-2</v>
      </c>
    </row>
    <row r="645" spans="1:22" ht="12.95" customHeight="1">
      <c r="A645" s="127" t="s">
        <v>1465</v>
      </c>
      <c r="B645" s="255" t="s">
        <v>292</v>
      </c>
      <c r="C645" s="256">
        <v>60334.390800000001</v>
      </c>
      <c r="D645" s="256">
        <v>2.0000000000000001E-4</v>
      </c>
      <c r="E645" s="41">
        <f>+(C645-C$7)/C$8</f>
        <v>58945.819240208722</v>
      </c>
      <c r="F645" s="132">
        <f>ROUND(2*E645,0)/2</f>
        <v>58946</v>
      </c>
      <c r="G645" s="132">
        <f>+C645-(C$7+F645*C$8)</f>
        <v>-6.1702079998212866E-2</v>
      </c>
      <c r="K645" s="43">
        <f>G645</f>
        <v>-6.1702079998212866E-2</v>
      </c>
      <c r="L645" s="132"/>
      <c r="O645" s="132">
        <f ca="1">+C$11+C$12*F645</f>
        <v>-4.9585045216238854E-2</v>
      </c>
      <c r="P645" s="199">
        <f>+D$11+D$12*F645+D$13*F645^2</f>
        <v>-3.6589821704150621E-2</v>
      </c>
      <c r="Q645" s="200">
        <f>+C645-15018.5</f>
        <v>45315.890800000001</v>
      </c>
      <c r="S645" s="132">
        <f>+(P645-G645)^2</f>
        <v>6.3062551662769798E-4</v>
      </c>
      <c r="T645" s="7">
        <v>1</v>
      </c>
      <c r="U645" s="43">
        <f>+T645*S645</f>
        <v>6.3062551662769798E-4</v>
      </c>
      <c r="V645" s="132">
        <f>+G645-P645</f>
        <v>-2.5112258294062245E-2</v>
      </c>
    </row>
    <row r="646" spans="1:22" ht="12.95" customHeight="1">
      <c r="A646" s="127" t="s">
        <v>1465</v>
      </c>
      <c r="B646" s="255" t="s">
        <v>292</v>
      </c>
      <c r="C646" s="256">
        <v>60341.558199999999</v>
      </c>
      <c r="D646" s="256">
        <v>1E-4</v>
      </c>
      <c r="E646" s="41">
        <f>+(C646-C$7)/C$8</f>
        <v>58966.816550640571</v>
      </c>
      <c r="F646" s="132">
        <f>ROUND(2*E646,0)/2</f>
        <v>58967</v>
      </c>
      <c r="G646" s="132">
        <f>+C646-(C$7+F646*C$8)</f>
        <v>-6.2620159995276481E-2</v>
      </c>
      <c r="K646" s="43">
        <f>G646</f>
        <v>-6.2620159995276481E-2</v>
      </c>
      <c r="L646" s="132"/>
      <c r="O646" s="132">
        <f ca="1">+C$11+C$12*F646</f>
        <v>-4.9618076827406016E-2</v>
      </c>
      <c r="P646" s="199">
        <f>+D$11+D$12*F646+D$13*F646^2</f>
        <v>-3.6599758035200797E-2</v>
      </c>
      <c r="Q646" s="200">
        <f>+C646-15018.5</f>
        <v>45323.058199999999</v>
      </c>
      <c r="S646" s="132">
        <f>+(P646-G646)^2</f>
        <v>6.7706131816391054E-4</v>
      </c>
      <c r="T646" s="7">
        <v>1</v>
      </c>
      <c r="U646" s="43">
        <f>+T646*S646</f>
        <v>6.7706131816391054E-4</v>
      </c>
      <c r="V646" s="132">
        <f>+G646-P646</f>
        <v>-2.6020401960075684E-2</v>
      </c>
    </row>
    <row r="647" spans="1:22" ht="12.95" customHeight="1">
      <c r="A647" s="124" t="s">
        <v>1474</v>
      </c>
      <c r="B647" s="253" t="s">
        <v>288</v>
      </c>
      <c r="C647" s="279">
        <v>60343.436999999998</v>
      </c>
      <c r="D647" s="280">
        <v>2.0000000000000001E-4</v>
      </c>
      <c r="E647" s="41">
        <f>+(C647-C$7)/C$8</f>
        <v>58972.320603273234</v>
      </c>
      <c r="F647" s="132">
        <f>ROUND(2*E647,0)/2</f>
        <v>58972.5</v>
      </c>
      <c r="G647" s="132">
        <f>+C647-(C$7+F647*C$8)</f>
        <v>-6.1236800000187941E-2</v>
      </c>
      <c r="K647" s="43">
        <f>G647</f>
        <v>-6.1236800000187941E-2</v>
      </c>
      <c r="L647" s="132"/>
      <c r="O647" s="132">
        <f ca="1">+C$11+C$12*F647</f>
        <v>-4.9626727963664088E-2</v>
      </c>
      <c r="P647" s="199">
        <f>+D$11+D$12*F647+D$13*F647^2</f>
        <v>-3.6602359467615822E-2</v>
      </c>
      <c r="Q647" s="200">
        <f>+C647-15018.5</f>
        <v>45324.936999999998</v>
      </c>
      <c r="S647" s="132">
        <f>+(P647-G647)^2</f>
        <v>6.068556603528321E-4</v>
      </c>
      <c r="T647" s="7">
        <v>1</v>
      </c>
      <c r="U647" s="43">
        <f>+T647*S647</f>
        <v>6.068556603528321E-4</v>
      </c>
      <c r="V647" s="132">
        <f>+G647-P647</f>
        <v>-2.4634440532572119E-2</v>
      </c>
    </row>
  </sheetData>
  <sortState xmlns:xlrd2="http://schemas.microsoft.com/office/spreadsheetml/2017/richdata2" ref="A21:W647">
    <sortCondition ref="C21:C647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CC04-9DD4-4D58-A7A5-8FE68488AABC}">
  <dimension ref="A1"/>
  <sheetViews>
    <sheetView topLeftCell="A3"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CD763"/>
  <sheetViews>
    <sheetView workbookViewId="0">
      <pane xSplit="13" ySplit="22" topLeftCell="AN652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95" customHeight="1"/>
  <cols>
    <col min="1" max="1" width="17.7109375" style="43" customWidth="1"/>
    <col min="2" max="2" width="5.140625" style="130" customWidth="1"/>
    <col min="3" max="3" width="14.140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 t="s">
        <v>260</v>
      </c>
      <c r="X1" s="5" t="s">
        <v>272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114" t="s">
        <v>46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>
        <v>-30000</v>
      </c>
      <c r="X2" s="132">
        <f t="shared" ref="X2:X20" si="0">+D$11+D$12*W2+D$13*W2^2</f>
        <v>5.6531669860248268E-2</v>
      </c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I2" s="142" t="s">
        <v>92</v>
      </c>
      <c r="AW2" s="43">
        <v>-60000</v>
      </c>
      <c r="AX2" s="43">
        <f t="shared" ref="AX2:AX44" si="1">AB$3+AB$4*AW2+AB$5*AW2^2+AZ2</f>
        <v>-1.4549803195426671E-2</v>
      </c>
      <c r="AY2" s="43">
        <f t="shared" ref="AY2:AY44" si="2">AB$3+AB$4*AW2+AB$5*AW2^2</f>
        <v>-8.7999999999999988E-3</v>
      </c>
      <c r="AZ2" s="142">
        <f t="shared" ref="AZ2:AZ44" si="3">$AB$6*($AB$11/BA2*BB2+$AB$12)</f>
        <v>-5.7498031954266718E-3</v>
      </c>
      <c r="BA2" s="43">
        <f t="shared" ref="BA2:BA44" si="4">1+$AB$7*COS(BC2)</f>
        <v>0.65430962996400011</v>
      </c>
      <c r="BB2" s="43">
        <f t="shared" ref="BB2:BB44" si="5">SIN(BC2+$AB$9)</f>
        <v>-0.3852597462254867</v>
      </c>
      <c r="BC2" s="43">
        <f t="shared" ref="BC2:BC44" si="6">2*ATAN(BD2)</f>
        <v>2.7770819333045877</v>
      </c>
      <c r="BD2" s="43">
        <f t="shared" ref="BD2:BD44" si="7">SQRT((1+$AB$7)/(1-$AB$7))*TAN(BE2/2)</f>
        <v>5.4259203312106905</v>
      </c>
      <c r="BE2" s="43">
        <f t="shared" ref="BE2:BK11" si="8">$BL2+$AB$7*SIN(BF2)</f>
        <v>-3.6723318967737808</v>
      </c>
      <c r="BF2" s="43">
        <f t="shared" si="8"/>
        <v>-3.6725797558384068</v>
      </c>
      <c r="BG2" s="43">
        <f t="shared" si="8"/>
        <v>-3.6718030762999008</v>
      </c>
      <c r="BH2" s="43">
        <f t="shared" si="8"/>
        <v>-3.6742380287836163</v>
      </c>
      <c r="BI2" s="43">
        <f t="shared" si="8"/>
        <v>-3.6666158367039392</v>
      </c>
      <c r="BJ2" s="43">
        <f t="shared" si="8"/>
        <v>-3.6905916470450562</v>
      </c>
      <c r="BK2" s="43">
        <f t="shared" si="8"/>
        <v>-3.6162504454167106</v>
      </c>
      <c r="BL2" s="43">
        <f t="shared" ref="BL2:BL44" si="9">$AB$9+$AB$18*(AW2-AB$15)</f>
        <v>-3.8596942629974587</v>
      </c>
    </row>
    <row r="3" spans="1:64" ht="12.95" customHeight="1" thickBot="1">
      <c r="A3" s="151" t="s">
        <v>37</v>
      </c>
      <c r="B3" s="246"/>
      <c r="C3" s="247"/>
      <c r="D3" s="248"/>
      <c r="E3" s="235" t="s">
        <v>87</v>
      </c>
      <c r="F3" s="236"/>
      <c r="W3" s="132">
        <v>-28000</v>
      </c>
      <c r="X3" s="132">
        <f t="shared" si="0"/>
        <v>5.331627918238286E-2</v>
      </c>
      <c r="AA3" s="138" t="s">
        <v>60</v>
      </c>
      <c r="AB3" s="139">
        <f t="shared" ref="AB3:AB10" si="10">AC3*AD3</f>
        <v>2E-3</v>
      </c>
      <c r="AC3" s="140">
        <v>0.2</v>
      </c>
      <c r="AD3" s="43">
        <v>0.01</v>
      </c>
      <c r="AE3" s="141"/>
      <c r="AH3" s="140">
        <v>0.15641486540780183</v>
      </c>
      <c r="AI3" s="140">
        <v>0.2</v>
      </c>
      <c r="AW3" s="43">
        <v>-58000</v>
      </c>
      <c r="AX3" s="43">
        <f t="shared" si="1"/>
        <v>-1.743566438001503E-2</v>
      </c>
      <c r="AY3" s="43">
        <f t="shared" si="2"/>
        <v>-8.0919999999999985E-3</v>
      </c>
      <c r="AZ3" s="142">
        <f t="shared" si="3"/>
        <v>-9.3436643800150296E-3</v>
      </c>
      <c r="BA3" s="43">
        <f t="shared" si="4"/>
        <v>0.64081086228816142</v>
      </c>
      <c r="BB3" s="43">
        <f t="shared" si="5"/>
        <v>-0.49485663349457709</v>
      </c>
      <c r="BC3" s="43">
        <f t="shared" si="6"/>
        <v>2.8992624939368099</v>
      </c>
      <c r="BD3" s="43">
        <f t="shared" si="7"/>
        <v>8.2127750527012555</v>
      </c>
      <c r="BE3" s="43">
        <f t="shared" si="8"/>
        <v>-3.4969184592888944</v>
      </c>
      <c r="BF3" s="43">
        <f t="shared" si="8"/>
        <v>-3.4972141498884506</v>
      </c>
      <c r="BG3" s="43">
        <f t="shared" si="8"/>
        <v>-3.4963617799414335</v>
      </c>
      <c r="BH3" s="43">
        <f t="shared" si="8"/>
        <v>-3.4988195899409069</v>
      </c>
      <c r="BI3" s="43">
        <f t="shared" si="8"/>
        <v>-3.4917385457705952</v>
      </c>
      <c r="BJ3" s="43">
        <f t="shared" si="8"/>
        <v>-3.5121905561010047</v>
      </c>
      <c r="BK3" s="43">
        <f t="shared" si="8"/>
        <v>-3.4535237396234622</v>
      </c>
      <c r="BL3" s="43">
        <f t="shared" si="9"/>
        <v>-3.6257424847884918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E4" s="234" t="s">
        <v>1441</v>
      </c>
      <c r="W4" s="132">
        <v>-26000</v>
      </c>
      <c r="X4" s="132">
        <f t="shared" si="0"/>
        <v>5.0152483859834937E-2</v>
      </c>
      <c r="AA4" s="145" t="s">
        <v>61</v>
      </c>
      <c r="AB4" s="146">
        <f t="shared" si="10"/>
        <v>0</v>
      </c>
      <c r="AC4" s="147">
        <v>0</v>
      </c>
      <c r="AD4" s="43">
        <v>9.9999999999999995E-8</v>
      </c>
      <c r="AE4" s="141"/>
      <c r="AF4" s="43">
        <v>-3</v>
      </c>
      <c r="AH4" s="147">
        <v>9.0557040028774622</v>
      </c>
      <c r="AI4" s="147">
        <v>0</v>
      </c>
      <c r="AW4" s="43">
        <v>-56000</v>
      </c>
      <c r="AX4" s="43">
        <f t="shared" si="1"/>
        <v>-2.0006396542314876E-2</v>
      </c>
      <c r="AY4" s="43">
        <f t="shared" si="2"/>
        <v>-7.4079999999999997E-3</v>
      </c>
      <c r="AZ4" s="142">
        <f t="shared" si="3"/>
        <v>-1.2598396542314878E-2</v>
      </c>
      <c r="BA4" s="43">
        <f t="shared" si="4"/>
        <v>0.63284909016290758</v>
      </c>
      <c r="BB4" s="43">
        <f t="shared" si="5"/>
        <v>-0.59383870393188543</v>
      </c>
      <c r="BC4" s="43">
        <f t="shared" si="6"/>
        <v>3.0174141826835226</v>
      </c>
      <c r="BD4" s="43">
        <f t="shared" si="7"/>
        <v>16.085149671211589</v>
      </c>
      <c r="BE4" s="43">
        <f t="shared" si="8"/>
        <v>-3.3244374396757368</v>
      </c>
      <c r="BF4" s="43">
        <f t="shared" si="8"/>
        <v>-3.3246491594576026</v>
      </c>
      <c r="BG4" s="43">
        <f t="shared" si="8"/>
        <v>-3.3240672520475547</v>
      </c>
      <c r="BH4" s="43">
        <f t="shared" si="8"/>
        <v>-3.3256667632165593</v>
      </c>
      <c r="BI4" s="43">
        <f t="shared" si="8"/>
        <v>-3.3212712572677425</v>
      </c>
      <c r="BJ4" s="43">
        <f t="shared" si="8"/>
        <v>-3.3333589461487567</v>
      </c>
      <c r="BK4" s="43">
        <f t="shared" si="8"/>
        <v>-3.3001802419304274</v>
      </c>
      <c r="BL4" s="43">
        <f t="shared" si="9"/>
        <v>-3.3917907065795259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W5" s="132">
        <v>-24000</v>
      </c>
      <c r="X5" s="132">
        <f t="shared" si="0"/>
        <v>4.7040283892604513E-2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-0.3</v>
      </c>
      <c r="AW5" s="43">
        <v>-54000</v>
      </c>
      <c r="AX5" s="43">
        <f t="shared" si="1"/>
        <v>-2.2204213267695939E-2</v>
      </c>
      <c r="AY5" s="43">
        <f t="shared" si="2"/>
        <v>-6.7479999999999988E-3</v>
      </c>
      <c r="AZ5" s="142">
        <f t="shared" si="3"/>
        <v>-1.545621326769594E-2</v>
      </c>
      <c r="BA5" s="43">
        <f t="shared" si="4"/>
        <v>0.63001195533746013</v>
      </c>
      <c r="BB5" s="43">
        <f t="shared" si="5"/>
        <v>-0.68307236880961653</v>
      </c>
      <c r="BC5" s="43">
        <f t="shared" si="6"/>
        <v>3.1335537610199626</v>
      </c>
      <c r="BD5" s="43">
        <f t="shared" si="7"/>
        <v>248.78914750794627</v>
      </c>
      <c r="BE5" s="43">
        <f t="shared" si="8"/>
        <v>-3.1534471602933172</v>
      </c>
      <c r="BF5" s="43">
        <f t="shared" si="8"/>
        <v>-3.1534625757753885</v>
      </c>
      <c r="BG5" s="43">
        <f t="shared" si="8"/>
        <v>-3.1534209093853627</v>
      </c>
      <c r="BH5" s="43">
        <f t="shared" si="8"/>
        <v>-3.1535335292036386</v>
      </c>
      <c r="BI5" s="43">
        <f t="shared" si="8"/>
        <v>-3.15322913016387</v>
      </c>
      <c r="BJ5" s="43">
        <f t="shared" si="8"/>
        <v>-3.1540518900059782</v>
      </c>
      <c r="BK5" s="43">
        <f t="shared" si="8"/>
        <v>-3.1518280711288758</v>
      </c>
      <c r="BL5" s="43">
        <f t="shared" si="9"/>
        <v>-3.1578389283705599</v>
      </c>
    </row>
    <row r="6" spans="1:64" ht="12.95" customHeight="1">
      <c r="A6" s="142" t="s">
        <v>251</v>
      </c>
      <c r="W6" s="132">
        <v>-22000</v>
      </c>
      <c r="X6" s="132">
        <f t="shared" si="0"/>
        <v>4.3979679280691582E-2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50">
        <v>2.27</v>
      </c>
      <c r="AW6" s="43">
        <v>-52000</v>
      </c>
      <c r="AX6" s="43">
        <f t="shared" si="1"/>
        <v>-2.3974010937978359E-2</v>
      </c>
      <c r="AY6" s="43">
        <f t="shared" si="2"/>
        <v>-6.1119999999999994E-3</v>
      </c>
      <c r="AZ6" s="142">
        <f t="shared" si="3"/>
        <v>-1.7862010937978359E-2</v>
      </c>
      <c r="BA6" s="43">
        <f t="shared" si="4"/>
        <v>0.63215460942556467</v>
      </c>
      <c r="BB6" s="43">
        <f t="shared" si="5"/>
        <v>-0.76301937573041778</v>
      </c>
      <c r="BC6" s="43">
        <f t="shared" si="6"/>
        <v>-3.0336210901693388</v>
      </c>
      <c r="BD6" s="43">
        <f t="shared" si="7"/>
        <v>-18.505397001438777</v>
      </c>
      <c r="BE6" s="43">
        <f t="shared" si="8"/>
        <v>-2.9825532124261618</v>
      </c>
      <c r="BF6" s="43">
        <f t="shared" si="8"/>
        <v>-2.9823637367033573</v>
      </c>
      <c r="BG6" s="43">
        <f t="shared" si="8"/>
        <v>-2.9828823727805238</v>
      </c>
      <c r="BH6" s="43">
        <f t="shared" si="8"/>
        <v>-2.9814626507492052</v>
      </c>
      <c r="BI6" s="43">
        <f t="shared" si="8"/>
        <v>-2.985348253533028</v>
      </c>
      <c r="BJ6" s="43">
        <f t="shared" si="8"/>
        <v>-2.9747080049547412</v>
      </c>
      <c r="BK6" s="43">
        <f t="shared" si="8"/>
        <v>-3.0038033973387859</v>
      </c>
      <c r="BL6" s="43">
        <f t="shared" si="9"/>
        <v>-2.9238871501615931</v>
      </c>
    </row>
    <row r="7" spans="1:64" ht="12.95" customHeight="1">
      <c r="A7" s="43" t="s">
        <v>252</v>
      </c>
      <c r="C7" s="179">
        <v>50000.124799999998</v>
      </c>
      <c r="D7" s="151" t="s">
        <v>37</v>
      </c>
      <c r="W7" s="132">
        <v>-20000</v>
      </c>
      <c r="X7" s="132">
        <f t="shared" si="0"/>
        <v>4.0970670024096149E-2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1"/>
        <v>-2.5259576539932951E-2</v>
      </c>
      <c r="AY7" s="43">
        <f t="shared" si="2"/>
        <v>-5.4999999999999997E-3</v>
      </c>
      <c r="AZ7" s="142">
        <f t="shared" si="3"/>
        <v>-1.975957653993295E-2</v>
      </c>
      <c r="BA7" s="43">
        <f t="shared" si="4"/>
        <v>0.63938635024052415</v>
      </c>
      <c r="BB7" s="43">
        <f t="shared" si="5"/>
        <v>-0.8336742095870785</v>
      </c>
      <c r="BC7" s="43">
        <f t="shared" si="6"/>
        <v>-2.9158649149537577</v>
      </c>
      <c r="BD7" s="43">
        <f t="shared" si="7"/>
        <v>-8.8225781329123087</v>
      </c>
      <c r="BE7" s="43">
        <f t="shared" si="8"/>
        <v>-2.8103637319446193</v>
      </c>
      <c r="BF7" s="43">
        <f t="shared" si="8"/>
        <v>-2.8100711558732914</v>
      </c>
      <c r="BG7" s="43">
        <f t="shared" si="8"/>
        <v>-2.8109073188869003</v>
      </c>
      <c r="BH7" s="43">
        <f t="shared" si="8"/>
        <v>-2.8085169806803352</v>
      </c>
      <c r="BI7" s="43">
        <f t="shared" si="8"/>
        <v>-2.8153450448216986</v>
      </c>
      <c r="BJ7" s="43">
        <f t="shared" si="8"/>
        <v>-2.7957972958871569</v>
      </c>
      <c r="BK7" s="43">
        <f t="shared" si="8"/>
        <v>-2.8514245472531194</v>
      </c>
      <c r="BL7" s="43">
        <f t="shared" si="9"/>
        <v>-2.6899353719526271</v>
      </c>
    </row>
    <row r="8" spans="1:64" ht="12.95" customHeight="1">
      <c r="A8" s="43" t="s">
        <v>253</v>
      </c>
      <c r="C8" s="179">
        <v>0.34134803000000002</v>
      </c>
      <c r="D8" s="151" t="s">
        <v>37</v>
      </c>
      <c r="W8" s="132">
        <v>-18000</v>
      </c>
      <c r="X8" s="132">
        <f t="shared" si="0"/>
        <v>3.8013256122818209E-2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50">
        <v>1.8334999999999999</v>
      </c>
      <c r="AW8" s="43">
        <v>-48000</v>
      </c>
      <c r="AX8" s="43">
        <f t="shared" si="1"/>
        <v>-2.6000593303711319E-2</v>
      </c>
      <c r="AY8" s="43">
        <f t="shared" si="2"/>
        <v>-4.9119999999999997E-3</v>
      </c>
      <c r="AZ8" s="142">
        <f t="shared" si="3"/>
        <v>-2.1088593303711319E-2</v>
      </c>
      <c r="BA8" s="43">
        <f t="shared" si="4"/>
        <v>0.65208062686774149</v>
      </c>
      <c r="BB8" s="43">
        <f t="shared" si="5"/>
        <v>-0.89445868276037144</v>
      </c>
      <c r="BC8" s="43">
        <f t="shared" si="6"/>
        <v>-2.7943735131191816</v>
      </c>
      <c r="BD8" s="43">
        <f t="shared" si="7"/>
        <v>-5.7020646505524004</v>
      </c>
      <c r="BE8" s="43">
        <f t="shared" si="8"/>
        <v>-2.6354473703781616</v>
      </c>
      <c r="BF8" s="43">
        <f t="shared" si="8"/>
        <v>-2.6351869084554984</v>
      </c>
      <c r="BG8" s="43">
        <f t="shared" si="8"/>
        <v>-2.6359917104780459</v>
      </c>
      <c r="BH8" s="43">
        <f t="shared" si="8"/>
        <v>-2.6335037888177193</v>
      </c>
      <c r="BI8" s="43">
        <f t="shared" si="8"/>
        <v>-2.6411837889368246</v>
      </c>
      <c r="BJ8" s="43">
        <f t="shared" si="8"/>
        <v>-2.6173689936144271</v>
      </c>
      <c r="BK8" s="43">
        <f t="shared" si="8"/>
        <v>-2.6902470815677155</v>
      </c>
      <c r="BL8" s="43">
        <f t="shared" si="9"/>
        <v>-2.4559835937436612</v>
      </c>
    </row>
    <row r="9" spans="1:64" ht="12.95" customHeight="1" thickBot="1">
      <c r="A9" s="148" t="s">
        <v>452</v>
      </c>
      <c r="B9" s="155">
        <v>450</v>
      </c>
      <c r="C9" s="156" t="str">
        <f>"F"&amp;B9</f>
        <v>F450</v>
      </c>
      <c r="D9" s="156" t="str">
        <f>"G"&amp;B9</f>
        <v>G450</v>
      </c>
      <c r="W9" s="132">
        <v>-16000</v>
      </c>
      <c r="X9" s="132">
        <f t="shared" si="0"/>
        <v>3.5107437576857761E-2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50">
        <v>0.76</v>
      </c>
      <c r="AW9" s="43">
        <v>-46000</v>
      </c>
      <c r="AX9" s="43">
        <f t="shared" si="1"/>
        <v>-2.6130502625522918E-2</v>
      </c>
      <c r="AY9" s="43">
        <f t="shared" si="2"/>
        <v>-4.3479999999999994E-3</v>
      </c>
      <c r="AZ9" s="142">
        <f t="shared" si="3"/>
        <v>-2.1782502625522917E-2</v>
      </c>
      <c r="BA9" s="43">
        <f t="shared" si="4"/>
        <v>0.67091238969863842</v>
      </c>
      <c r="BB9" s="43">
        <f t="shared" si="5"/>
        <v>-0.94405212446605347</v>
      </c>
      <c r="BC9" s="43">
        <f t="shared" si="6"/>
        <v>-2.666884100626179</v>
      </c>
      <c r="BD9" s="43">
        <f t="shared" si="7"/>
        <v>-4.1336945183888858</v>
      </c>
      <c r="BE9" s="43">
        <f t="shared" si="8"/>
        <v>-2.4562596935703072</v>
      </c>
      <c r="BF9" s="43">
        <f t="shared" si="8"/>
        <v>-2.4561079265658319</v>
      </c>
      <c r="BG9" s="43">
        <f t="shared" si="8"/>
        <v>-2.4566376847044982</v>
      </c>
      <c r="BH9" s="43">
        <f t="shared" si="8"/>
        <v>-2.4547875111183095</v>
      </c>
      <c r="BI9" s="43">
        <f t="shared" si="8"/>
        <v>-2.4612371070950738</v>
      </c>
      <c r="BJ9" s="43">
        <f t="shared" si="8"/>
        <v>-2.438603825789122</v>
      </c>
      <c r="BK9" s="43">
        <f t="shared" si="8"/>
        <v>-2.516305946895939</v>
      </c>
      <c r="BL9" s="43">
        <f t="shared" si="9"/>
        <v>-2.2220318155346952</v>
      </c>
    </row>
    <row r="10" spans="1:64" ht="12.95" customHeight="1" thickBot="1">
      <c r="C10" s="158" t="s">
        <v>270</v>
      </c>
      <c r="D10" s="158" t="s">
        <v>271</v>
      </c>
      <c r="W10" s="132">
        <v>-14000</v>
      </c>
      <c r="X10" s="132">
        <f t="shared" si="0"/>
        <v>3.2253214386214812E-2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239">
        <v>4.3</v>
      </c>
      <c r="AW10" s="43">
        <v>-44000</v>
      </c>
      <c r="AX10" s="43">
        <f t="shared" si="1"/>
        <v>-2.557454059558276E-2</v>
      </c>
      <c r="AY10" s="43">
        <f t="shared" si="2"/>
        <v>-3.8079999999999998E-3</v>
      </c>
      <c r="AZ10" s="142">
        <f t="shared" si="3"/>
        <v>-2.1766540595582761E-2</v>
      </c>
      <c r="BA10" s="43">
        <f t="shared" si="4"/>
        <v>0.69693281657446826</v>
      </c>
      <c r="BB10" s="43">
        <f t="shared" si="5"/>
        <v>-0.98009810976263878</v>
      </c>
      <c r="BC10" s="43">
        <f t="shared" si="6"/>
        <v>-2.5306375490140955</v>
      </c>
      <c r="BD10" s="43">
        <f t="shared" si="7"/>
        <v>-3.1710979564222752</v>
      </c>
      <c r="BE10" s="43">
        <f t="shared" si="8"/>
        <v>-2.2710290669452462</v>
      </c>
      <c r="BF10" s="43">
        <f t="shared" si="8"/>
        <v>-2.2709749434440138</v>
      </c>
      <c r="BG10" s="43">
        <f t="shared" si="8"/>
        <v>-2.2712019304229463</v>
      </c>
      <c r="BH10" s="43">
        <f t="shared" si="8"/>
        <v>-2.2702495663879585</v>
      </c>
      <c r="BI10" s="43">
        <f t="shared" si="8"/>
        <v>-2.2742381952167303</v>
      </c>
      <c r="BJ10" s="43">
        <f t="shared" si="8"/>
        <v>-2.2574047707041287</v>
      </c>
      <c r="BK10" s="43">
        <f t="shared" si="8"/>
        <v>-2.326331508704119</v>
      </c>
      <c r="BL10" s="43">
        <f t="shared" si="9"/>
        <v>-1.9880800373257286</v>
      </c>
    </row>
    <row r="11" spans="1:64" ht="12.95" customHeight="1">
      <c r="A11" s="43" t="s">
        <v>266</v>
      </c>
      <c r="C11" s="162">
        <f ca="1">INTERCEPT(INDIRECT(D9):G881,INDIRECT(C9):$F881)</f>
        <v>1.6663451046806301E-2</v>
      </c>
      <c r="D11" s="131">
        <f>+E11*F11</f>
        <v>1.3718322000603984E-2</v>
      </c>
      <c r="E11" s="164">
        <v>1.3718322000603984</v>
      </c>
      <c r="F11" s="43">
        <v>0.01</v>
      </c>
      <c r="W11" s="132">
        <v>-12000</v>
      </c>
      <c r="X11" s="132">
        <f t="shared" si="0"/>
        <v>2.9450586550889352E-2</v>
      </c>
      <c r="AA11" s="165" t="s">
        <v>65</v>
      </c>
      <c r="AB11" s="166">
        <f>1-AB7^2</f>
        <v>0.86309999999999998</v>
      </c>
      <c r="AC11" s="166">
        <f>SUM(AE21:AE622)</f>
        <v>9.781141912554196E-5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1"/>
        <v>-2.4247443622518381E-2</v>
      </c>
      <c r="AY11" s="43">
        <f t="shared" si="2"/>
        <v>-3.2919999999999998E-3</v>
      </c>
      <c r="AZ11" s="142">
        <f t="shared" si="3"/>
        <v>-2.0955443622518381E-2</v>
      </c>
      <c r="BA11" s="43">
        <f t="shared" si="4"/>
        <v>0.73168976741617842</v>
      </c>
      <c r="BB11" s="43">
        <f t="shared" si="5"/>
        <v>-0.99868594140450639</v>
      </c>
      <c r="BC11" s="43">
        <f t="shared" si="6"/>
        <v>-2.3820671077144091</v>
      </c>
      <c r="BD11" s="43">
        <f t="shared" si="7"/>
        <v>-2.5054011720971978</v>
      </c>
      <c r="BE11" s="43">
        <f t="shared" si="8"/>
        <v>-2.0776178523555444</v>
      </c>
      <c r="BF11" s="43">
        <f t="shared" si="8"/>
        <v>-2.0776086999616155</v>
      </c>
      <c r="BG11" s="43">
        <f t="shared" si="8"/>
        <v>-2.0776596588247491</v>
      </c>
      <c r="BH11" s="43">
        <f t="shared" si="8"/>
        <v>-2.0773758696456426</v>
      </c>
      <c r="BI11" s="43">
        <f t="shared" si="8"/>
        <v>-2.0789544468446661</v>
      </c>
      <c r="BJ11" s="43">
        <f t="shared" si="8"/>
        <v>-2.0701158106467772</v>
      </c>
      <c r="BK11" s="43">
        <f t="shared" si="8"/>
        <v>-2.1179276948766486</v>
      </c>
      <c r="BL11" s="43">
        <f t="shared" si="9"/>
        <v>-1.7541282591167626</v>
      </c>
    </row>
    <row r="12" spans="1:64" ht="12.95" customHeight="1">
      <c r="A12" s="43" t="s">
        <v>267</v>
      </c>
      <c r="C12" s="162">
        <f ca="1">SLOPE(INDIRECT(D9):G881,INDIRECT(C9):$F881)</f>
        <v>-1.8610116501046335E-6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0"/>
        <v>2.6699554070881388E-2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1"/>
        <v>-2.2051595642321686E-2</v>
      </c>
      <c r="AY12" s="43">
        <f t="shared" si="2"/>
        <v>-2.7999999999999995E-3</v>
      </c>
      <c r="AZ12" s="142">
        <f t="shared" si="3"/>
        <v>-1.9251595642321685E-2</v>
      </c>
      <c r="BA12" s="43">
        <f t="shared" si="4"/>
        <v>0.77739153901505209</v>
      </c>
      <c r="BB12" s="43">
        <f t="shared" si="5"/>
        <v>-0.99345869356117511</v>
      </c>
      <c r="BC12" s="43">
        <f t="shared" si="6"/>
        <v>-2.2163546355010975</v>
      </c>
      <c r="BD12" s="43">
        <f t="shared" si="7"/>
        <v>-2.0051536035926882</v>
      </c>
      <c r="BE12" s="43">
        <f t="shared" ref="BE12:BK21" si="11">$BL12+$AB$7*SIN(BF12)</f>
        <v>-1.8733685886568543</v>
      </c>
      <c r="BF12" s="43">
        <f t="shared" si="11"/>
        <v>-1.8733682863348144</v>
      </c>
      <c r="BG12" s="43">
        <f t="shared" si="11"/>
        <v>-1.8733710284420524</v>
      </c>
      <c r="BH12" s="43">
        <f t="shared" si="11"/>
        <v>-1.873346156227482</v>
      </c>
      <c r="BI12" s="43">
        <f t="shared" si="11"/>
        <v>-1.8735716865349974</v>
      </c>
      <c r="BJ12" s="43">
        <f t="shared" si="11"/>
        <v>-1.8715206804661091</v>
      </c>
      <c r="BK12" s="43">
        <f t="shared" si="11"/>
        <v>-1.8897025438933195</v>
      </c>
      <c r="BL12" s="43">
        <f t="shared" si="9"/>
        <v>-1.5201764809077967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0"/>
        <v>2.4000116946190923E-2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1"/>
        <v>-1.8877991998646985E-2</v>
      </c>
      <c r="AY13" s="43">
        <f t="shared" si="2"/>
        <v>-2.3319999999999999E-3</v>
      </c>
      <c r="AZ13" s="142">
        <f t="shared" si="3"/>
        <v>-1.6545991998646984E-2</v>
      </c>
      <c r="BA13" s="43">
        <f t="shared" si="4"/>
        <v>0.83707717429421291</v>
      </c>
      <c r="BB13" s="43">
        <f t="shared" si="5"/>
        <v>-0.95413730176643374</v>
      </c>
      <c r="BC13" s="43">
        <f t="shared" si="6"/>
        <v>-2.0267647020475428</v>
      </c>
      <c r="BD13" s="43">
        <f t="shared" si="7"/>
        <v>-1.6042278291190084</v>
      </c>
      <c r="BE13" s="43">
        <f t="shared" si="11"/>
        <v>-1.6549163805180966</v>
      </c>
      <c r="BF13" s="43">
        <f t="shared" si="11"/>
        <v>-1.6549163808925598</v>
      </c>
      <c r="BG13" s="43">
        <f t="shared" si="11"/>
        <v>-1.6549163688471904</v>
      </c>
      <c r="BH13" s="43">
        <f t="shared" si="11"/>
        <v>-1.6549167563101843</v>
      </c>
      <c r="BI13" s="43">
        <f t="shared" si="11"/>
        <v>-1.654904291908347</v>
      </c>
      <c r="BJ13" s="43">
        <f t="shared" si="11"/>
        <v>-1.6553043431160679</v>
      </c>
      <c r="BK13" s="43">
        <f t="shared" si="11"/>
        <v>-1.6413440448001602</v>
      </c>
      <c r="BL13" s="43">
        <f t="shared" si="9"/>
        <v>-1.2862247026988303</v>
      </c>
    </row>
    <row r="14" spans="1:64" ht="12.95" customHeight="1">
      <c r="A14" s="43" t="s">
        <v>273</v>
      </c>
      <c r="E14" s="43">
        <f>SUM(U21:U850)</f>
        <v>0.20667840403863649</v>
      </c>
      <c r="W14" s="132">
        <v>-6000</v>
      </c>
      <c r="X14" s="132">
        <f t="shared" si="0"/>
        <v>2.1352275176817946E-2</v>
      </c>
      <c r="AA14" s="170" t="s">
        <v>68</v>
      </c>
      <c r="AB14" s="166">
        <f>2*AB5*365.24/C8</f>
        <v>-6.4199579531775825E-9</v>
      </c>
      <c r="AC14" s="43" t="s">
        <v>42</v>
      </c>
      <c r="AE14" s="141"/>
      <c r="AW14" s="43">
        <v>-36000</v>
      </c>
      <c r="AX14" s="43">
        <f t="shared" si="1"/>
        <v>-1.4615055028637233E-2</v>
      </c>
      <c r="AY14" s="43">
        <f t="shared" si="2"/>
        <v>-1.8879999999999995E-3</v>
      </c>
      <c r="AZ14" s="142">
        <f t="shared" si="3"/>
        <v>-1.2727055028637234E-2</v>
      </c>
      <c r="BA14" s="43">
        <f t="shared" si="4"/>
        <v>0.91462016181677308</v>
      </c>
      <c r="BB14" s="43">
        <f t="shared" si="5"/>
        <v>-0.86424680396452491</v>
      </c>
      <c r="BC14" s="43">
        <f t="shared" si="6"/>
        <v>-1.8036512355546717</v>
      </c>
      <c r="BD14" s="43">
        <f t="shared" si="7"/>
        <v>-1.264893813864322</v>
      </c>
      <c r="BE14" s="43">
        <f t="shared" si="11"/>
        <v>-1.417959919396877</v>
      </c>
      <c r="BF14" s="43">
        <f t="shared" si="11"/>
        <v>-1.417959892005054</v>
      </c>
      <c r="BG14" s="43">
        <f t="shared" si="11"/>
        <v>-1.4179594057280533</v>
      </c>
      <c r="BH14" s="43">
        <f t="shared" si="11"/>
        <v>-1.417950773286148</v>
      </c>
      <c r="BI14" s="43">
        <f t="shared" si="11"/>
        <v>-1.4177976096795784</v>
      </c>
      <c r="BJ14" s="43">
        <f t="shared" si="11"/>
        <v>-1.4151049160652269</v>
      </c>
      <c r="BK14" s="43">
        <f t="shared" si="11"/>
        <v>-1.3736371368903282</v>
      </c>
      <c r="BL14" s="43">
        <f t="shared" si="9"/>
        <v>-1.0522729244898643</v>
      </c>
    </row>
    <row r="15" spans="1:64" ht="12.95" customHeight="1">
      <c r="A15" s="172" t="s">
        <v>268</v>
      </c>
      <c r="C15" s="173">
        <f ca="1">(C7+C11)+(C8+C12)*INT(MAX(F21:F3433))</f>
        <v>60343.271729967033</v>
      </c>
      <c r="D15" s="173">
        <f>+C7+INT(MAX(F21:F1488))*C8+D11+D12*INT(MAX(F21:F3923))+D13*INT(MAX(F21:F3950)^2)</f>
        <v>60343.293716893008</v>
      </c>
      <c r="E15" s="174" t="s">
        <v>453</v>
      </c>
      <c r="F15" s="175">
        <v>1</v>
      </c>
      <c r="W15" s="132">
        <v>-4000</v>
      </c>
      <c r="X15" s="132">
        <f t="shared" si="0"/>
        <v>1.8756028762762462E-2</v>
      </c>
      <c r="AA15" s="168" t="s">
        <v>83</v>
      </c>
      <c r="AB15" s="166">
        <f>(AB10-AB2)/AD2</f>
        <v>-20507.295149762536</v>
      </c>
      <c r="AC15" s="43" t="s">
        <v>76</v>
      </c>
      <c r="AE15" s="141"/>
      <c r="AW15" s="43">
        <v>-34000</v>
      </c>
      <c r="AX15" s="43">
        <f t="shared" si="1"/>
        <v>-9.1781203592650011E-3</v>
      </c>
      <c r="AY15" s="43">
        <f t="shared" si="2"/>
        <v>-1.4679999999999997E-3</v>
      </c>
      <c r="AZ15" s="142">
        <f t="shared" si="3"/>
        <v>-7.7101203592650014E-3</v>
      </c>
      <c r="BA15" s="43">
        <f t="shared" si="4"/>
        <v>1.0139036409154287</v>
      </c>
      <c r="BB15" s="43">
        <f t="shared" si="5"/>
        <v>-0.69843619127307377</v>
      </c>
      <c r="BC15" s="43">
        <f t="shared" si="6"/>
        <v>-1.5332100696888198</v>
      </c>
      <c r="BD15" s="43">
        <f t="shared" si="7"/>
        <v>-0.96310281257461627</v>
      </c>
      <c r="BE15" s="43">
        <f t="shared" si="11"/>
        <v>-1.1571090304454779</v>
      </c>
      <c r="BF15" s="43">
        <f t="shared" si="11"/>
        <v>-1.1571043770968514</v>
      </c>
      <c r="BG15" s="43">
        <f t="shared" si="11"/>
        <v>-1.1570730925138946</v>
      </c>
      <c r="BH15" s="43">
        <f t="shared" si="11"/>
        <v>-1.1568628232958373</v>
      </c>
      <c r="BI15" s="43">
        <f t="shared" si="11"/>
        <v>-1.1554521692504656</v>
      </c>
      <c r="BJ15" s="43">
        <f t="shared" si="11"/>
        <v>-1.1461024881535067</v>
      </c>
      <c r="BK15" s="43">
        <f t="shared" si="11"/>
        <v>-1.0884209428802802</v>
      </c>
      <c r="BL15" s="43">
        <f t="shared" si="9"/>
        <v>-0.81832114628089814</v>
      </c>
    </row>
    <row r="16" spans="1:64" ht="12.95" customHeight="1">
      <c r="A16" s="142" t="s">
        <v>254</v>
      </c>
      <c r="C16" s="177">
        <f ca="1">+C8+C12</f>
        <v>0.34134616898834991</v>
      </c>
      <c r="D16" s="173">
        <f>+C8+D12+2*D13*MAX(F21:F120)</f>
        <v>0.34134664867928255</v>
      </c>
      <c r="E16" s="174" t="s">
        <v>454</v>
      </c>
      <c r="F16" s="178">
        <f ca="1">NOW()+15018.5+$C$5/24</f>
        <v>60683.82546782407</v>
      </c>
      <c r="W16" s="132">
        <v>-2000</v>
      </c>
      <c r="X16" s="132">
        <f t="shared" si="0"/>
        <v>1.6211377704024477E-2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1"/>
        <v>-2.5900248422957598E-3</v>
      </c>
      <c r="AY16" s="43">
        <f t="shared" si="2"/>
        <v>-1.0719999999999996E-3</v>
      </c>
      <c r="AZ16" s="142">
        <f t="shared" si="3"/>
        <v>-1.51802484229576E-3</v>
      </c>
      <c r="BA16" s="43">
        <f t="shared" si="4"/>
        <v>1.1351202206316442</v>
      </c>
      <c r="BB16" s="43">
        <f t="shared" si="5"/>
        <v>-0.42318675344182932</v>
      </c>
      <c r="BC16" s="43">
        <f t="shared" si="6"/>
        <v>-1.1969596659926383</v>
      </c>
      <c r="BD16" s="43">
        <f t="shared" si="7"/>
        <v>-0.68190745436660227</v>
      </c>
      <c r="BE16" s="43">
        <f t="shared" si="11"/>
        <v>-0.86626645643399125</v>
      </c>
      <c r="BF16" s="43">
        <f t="shared" si="11"/>
        <v>-0.86621688848109069</v>
      </c>
      <c r="BG16" s="43">
        <f t="shared" si="11"/>
        <v>-0.86601008229981402</v>
      </c>
      <c r="BH16" s="43">
        <f t="shared" si="11"/>
        <v>-0.86514779261049535</v>
      </c>
      <c r="BI16" s="43">
        <f t="shared" si="11"/>
        <v>-0.86156178743049217</v>
      </c>
      <c r="BJ16" s="43">
        <f t="shared" si="11"/>
        <v>-0.846806166904296</v>
      </c>
      <c r="BK16" s="43">
        <f t="shared" si="11"/>
        <v>-0.78848856569929771</v>
      </c>
      <c r="BL16" s="43">
        <f t="shared" si="9"/>
        <v>-0.58436936807193218</v>
      </c>
    </row>
    <row r="17" spans="1:82" ht="12.95" customHeight="1" thickBot="1">
      <c r="A17" s="43" t="s">
        <v>281</v>
      </c>
      <c r="C17" s="179">
        <f>COUNT(C21:C4639)</f>
        <v>640</v>
      </c>
      <c r="E17" s="174" t="s">
        <v>455</v>
      </c>
      <c r="F17" s="178">
        <f ca="1">ROUND(2*(F16-$C$7)/$C$8,0)/2+F15</f>
        <v>31299.5</v>
      </c>
      <c r="W17" s="132">
        <v>0</v>
      </c>
      <c r="X17" s="132">
        <f t="shared" si="0"/>
        <v>1.3718322000603984E-2</v>
      </c>
      <c r="AA17" s="165" t="s">
        <v>78</v>
      </c>
      <c r="AB17" s="166">
        <f>2*AB5*365.24/AD2</f>
        <v>-6.4199579531775825E-9</v>
      </c>
      <c r="AE17" s="141"/>
      <c r="AW17" s="43">
        <v>-30000</v>
      </c>
      <c r="AX17" s="43">
        <f t="shared" si="1"/>
        <v>4.835497712376572E-3</v>
      </c>
      <c r="AY17" s="43">
        <f t="shared" si="2"/>
        <v>-6.9999999999999967E-4</v>
      </c>
      <c r="AZ17" s="142">
        <f t="shared" si="3"/>
        <v>5.5354977123765721E-3</v>
      </c>
      <c r="BA17" s="43">
        <f t="shared" si="4"/>
        <v>1.2640305079529142</v>
      </c>
      <c r="BB17" s="43">
        <f t="shared" si="5"/>
        <v>-1.6177730434414495E-2</v>
      </c>
      <c r="BC17" s="43">
        <f t="shared" si="6"/>
        <v>-0.7761784361873395</v>
      </c>
      <c r="BD17" s="43">
        <f t="shared" si="7"/>
        <v>-0.40882302608694121</v>
      </c>
      <c r="BE17" s="43">
        <f t="shared" si="11"/>
        <v>-0.54088254360018206</v>
      </c>
      <c r="BF17" s="43">
        <f t="shared" si="11"/>
        <v>-0.54073952175457274</v>
      </c>
      <c r="BG17" s="43">
        <f t="shared" si="11"/>
        <v>-0.5402887104798304</v>
      </c>
      <c r="BH17" s="43">
        <f t="shared" si="11"/>
        <v>-0.53886852970008392</v>
      </c>
      <c r="BI17" s="43">
        <f t="shared" si="11"/>
        <v>-0.53440241456806303</v>
      </c>
      <c r="BJ17" s="43">
        <f t="shared" si="11"/>
        <v>-0.52043349104178627</v>
      </c>
      <c r="BK17" s="43">
        <f t="shared" si="11"/>
        <v>-0.47743490838849645</v>
      </c>
      <c r="BL17" s="43">
        <f t="shared" si="9"/>
        <v>-0.35041758986296601</v>
      </c>
    </row>
    <row r="18" spans="1:82" ht="12.95" customHeight="1" thickTop="1" thickBot="1">
      <c r="A18" s="142" t="s">
        <v>458</v>
      </c>
      <c r="C18" s="181">
        <f ca="1">+C15</f>
        <v>60343.271729967033</v>
      </c>
      <c r="D18" s="182">
        <f ca="1">C16</f>
        <v>0.34134616898834991</v>
      </c>
      <c r="E18" s="174" t="s">
        <v>456</v>
      </c>
      <c r="F18" s="166">
        <f ca="1">ROUND(2*(F16-$C$15)/$C$16,0)/2+F15</f>
        <v>998.5</v>
      </c>
      <c r="W18" s="132">
        <v>2000</v>
      </c>
      <c r="X18" s="132">
        <f t="shared" si="0"/>
        <v>1.1276861652500986E-2</v>
      </c>
      <c r="AA18" s="183" t="s">
        <v>84</v>
      </c>
      <c r="AB18" s="240">
        <f>2*PI()/AB8*AD2</f>
        <v>1.1697588910448305E-4</v>
      </c>
      <c r="AC18" s="185" t="s">
        <v>63</v>
      </c>
      <c r="AD18" s="185"/>
      <c r="AE18" s="186"/>
      <c r="AW18" s="43">
        <v>-28000</v>
      </c>
      <c r="AX18" s="43">
        <f t="shared" si="1"/>
        <v>1.2222205967337189E-2</v>
      </c>
      <c r="AY18" s="43">
        <f t="shared" si="2"/>
        <v>-3.5199999999999988E-4</v>
      </c>
      <c r="AZ18" s="142">
        <f t="shared" si="3"/>
        <v>1.2574205967337189E-2</v>
      </c>
      <c r="BA18" s="43">
        <f t="shared" si="4"/>
        <v>1.3565228710103381</v>
      </c>
      <c r="BB18" s="43">
        <f t="shared" si="5"/>
        <v>0.46997968421174974</v>
      </c>
      <c r="BC18" s="43">
        <f t="shared" si="6"/>
        <v>-0.27073223822782844</v>
      </c>
      <c r="BD18" s="43">
        <f t="shared" si="7"/>
        <v>-0.13619904025428714</v>
      </c>
      <c r="BE18" s="43">
        <f t="shared" si="11"/>
        <v>-0.18419747689971658</v>
      </c>
      <c r="BF18" s="43">
        <f t="shared" si="11"/>
        <v>-0.18409668212822794</v>
      </c>
      <c r="BG18" s="43">
        <f t="shared" si="11"/>
        <v>-0.18381958852670083</v>
      </c>
      <c r="BH18" s="43">
        <f t="shared" si="11"/>
        <v>-0.18305790758234075</v>
      </c>
      <c r="BI18" s="43">
        <f t="shared" si="11"/>
        <v>-0.18096473422050541</v>
      </c>
      <c r="BJ18" s="43">
        <f t="shared" si="11"/>
        <v>-0.1752165868647256</v>
      </c>
      <c r="BK18" s="43">
        <f t="shared" si="11"/>
        <v>-0.15946080852706584</v>
      </c>
      <c r="BL18" s="43">
        <f t="shared" si="9"/>
        <v>-0.11646581165399983</v>
      </c>
    </row>
    <row r="19" spans="1:82" ht="12.95" customHeight="1" thickBot="1">
      <c r="A19" s="142" t="s">
        <v>459</v>
      </c>
      <c r="C19" s="187">
        <f>+D15</f>
        <v>60343.293716893008</v>
      </c>
      <c r="D19" s="188">
        <f>+D16</f>
        <v>0.34134664867928255</v>
      </c>
      <c r="E19" s="174" t="s">
        <v>457</v>
      </c>
      <c r="F19" s="189">
        <f ca="1">+$C$15+$C$16*F18-15018.5-$C$5/24</f>
        <v>45666.001713035235</v>
      </c>
      <c r="W19" s="132">
        <v>4000</v>
      </c>
      <c r="X19" s="132">
        <f t="shared" si="0"/>
        <v>8.8869966597154813E-3</v>
      </c>
      <c r="AA19" s="190"/>
      <c r="AC19" s="190"/>
      <c r="AW19" s="43">
        <v>-26000</v>
      </c>
      <c r="AX19" s="43">
        <f t="shared" si="1"/>
        <v>1.8165203643642373E-2</v>
      </c>
      <c r="AY19" s="43">
        <f t="shared" si="2"/>
        <v>-2.7999999999999813E-5</v>
      </c>
      <c r="AZ19" s="142">
        <f t="shared" si="3"/>
        <v>1.8193203643642374E-2</v>
      </c>
      <c r="BA19" s="43">
        <f t="shared" si="4"/>
        <v>1.356290330862947</v>
      </c>
      <c r="BB19" s="43">
        <f t="shared" si="5"/>
        <v>0.85887667551581726</v>
      </c>
      <c r="BC19" s="43">
        <f t="shared" si="6"/>
        <v>0.27307241111109304</v>
      </c>
      <c r="BD19" s="43">
        <f t="shared" si="7"/>
        <v>0.13739102251216728</v>
      </c>
      <c r="BE19" s="43">
        <f t="shared" si="11"/>
        <v>0.18580031093310778</v>
      </c>
      <c r="BF19" s="43">
        <f t="shared" si="11"/>
        <v>0.18569879875113243</v>
      </c>
      <c r="BG19" s="43">
        <f t="shared" si="11"/>
        <v>0.18541964940899786</v>
      </c>
      <c r="BH19" s="43">
        <f t="shared" si="11"/>
        <v>0.1846520891889383</v>
      </c>
      <c r="BI19" s="43">
        <f t="shared" si="11"/>
        <v>0.18254214053139545</v>
      </c>
      <c r="BJ19" s="43">
        <f t="shared" si="11"/>
        <v>0.17674629800490399</v>
      </c>
      <c r="BK19" s="43">
        <f t="shared" si="11"/>
        <v>0.16085584122660426</v>
      </c>
      <c r="BL19" s="43">
        <f t="shared" si="9"/>
        <v>0.11748596655496624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1472</v>
      </c>
      <c r="M20" s="192" t="s">
        <v>504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505</v>
      </c>
      <c r="T20" s="193" t="s">
        <v>507</v>
      </c>
      <c r="U20" s="193" t="s">
        <v>506</v>
      </c>
      <c r="V20" s="196" t="s">
        <v>32</v>
      </c>
      <c r="W20" s="132">
        <v>6000</v>
      </c>
      <c r="X20" s="132">
        <f t="shared" si="0"/>
        <v>6.5487270222474719E-3</v>
      </c>
      <c r="Z20" s="191" t="s">
        <v>260</v>
      </c>
      <c r="AA20" s="193" t="s">
        <v>77</v>
      </c>
      <c r="AB20" s="193" t="s">
        <v>69</v>
      </c>
      <c r="AC20" s="193" t="s">
        <v>70</v>
      </c>
      <c r="AD20" s="193" t="s">
        <v>71</v>
      </c>
      <c r="AE20" s="193" t="s">
        <v>506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1"/>
        <v>2.1556406650430921E-2</v>
      </c>
      <c r="AY20" s="43">
        <f t="shared" si="2"/>
        <v>2.7200000000000011E-4</v>
      </c>
      <c r="AZ20" s="142">
        <f t="shared" si="3"/>
        <v>2.128440665043092E-2</v>
      </c>
      <c r="BA20" s="43">
        <f t="shared" si="4"/>
        <v>1.2635032050624642</v>
      </c>
      <c r="BB20" s="43">
        <f t="shared" si="5"/>
        <v>0.99946913324346565</v>
      </c>
      <c r="BC20" s="43">
        <f t="shared" si="6"/>
        <v>0.77821063259932688</v>
      </c>
      <c r="BD20" s="43">
        <f t="shared" si="7"/>
        <v>0.41000944440527409</v>
      </c>
      <c r="BE20" s="43">
        <f t="shared" si="11"/>
        <v>0.54237647017312751</v>
      </c>
      <c r="BF20" s="43">
        <f t="shared" si="11"/>
        <v>0.54223374423645865</v>
      </c>
      <c r="BG20" s="43">
        <f t="shared" si="11"/>
        <v>0.5417834613256014</v>
      </c>
      <c r="BH20" s="43">
        <f t="shared" si="11"/>
        <v>0.54036367237366301</v>
      </c>
      <c r="BI20" s="43">
        <f t="shared" si="11"/>
        <v>0.53589481345925394</v>
      </c>
      <c r="BJ20" s="43">
        <f t="shared" si="11"/>
        <v>0.52190521607517737</v>
      </c>
      <c r="BK20" s="43">
        <f t="shared" si="11"/>
        <v>0.4788095161546585</v>
      </c>
      <c r="BL20" s="43">
        <f t="shared" si="9"/>
        <v>0.35143774476393236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>+(C21-C$7)/C$8</f>
        <v>-56695.53095121128</v>
      </c>
      <c r="F21" s="132">
        <f>ROUND(2*E21,0)/2</f>
        <v>-56695.5</v>
      </c>
      <c r="G21" s="132">
        <f>+C21-(C$7+F21*C$8)</f>
        <v>-1.0565134994976688E-2</v>
      </c>
      <c r="H21" s="132">
        <f>G21</f>
        <v>-1.0565134994976688E-2</v>
      </c>
      <c r="J21" s="178"/>
      <c r="P21" s="199">
        <f>+D$11+D$12*F21+D$13*F21^2</f>
        <v>0.10439041867434731</v>
      </c>
      <c r="Q21" s="200">
        <f>+C21-15018.5</f>
        <v>15628.717000000001</v>
      </c>
      <c r="S21" s="132">
        <f>+(P21-G21)^2</f>
        <v>1.3214779319420831E-2</v>
      </c>
      <c r="T21" s="130">
        <v>0.1</v>
      </c>
      <c r="U21" s="43">
        <f>+T21*S21</f>
        <v>1.3214779319420831E-3</v>
      </c>
      <c r="V21" s="132">
        <f>+G21-P21</f>
        <v>-0.114955553669324</v>
      </c>
      <c r="W21" s="132">
        <v>8000</v>
      </c>
      <c r="X21" s="132">
        <f>+D$11+D$12*W21+D$13*W21^2</f>
        <v>4.2620527400969556E-3</v>
      </c>
      <c r="Z21" s="43">
        <f>F21</f>
        <v>-56695.5</v>
      </c>
      <c r="AA21" s="132">
        <f>AB$3+AB$4*Z21+AB$5*Z21^2+AH21</f>
        <v>-1.9151869035358426E-2</v>
      </c>
      <c r="AB21" s="132">
        <f>+G21-AA21</f>
        <v>8.5867340403817383E-3</v>
      </c>
      <c r="AC21" s="132">
        <f>+G21-P21</f>
        <v>-0.114955553669324</v>
      </c>
      <c r="AE21" s="132">
        <f>+(G21-AA21)^2*S21</f>
        <v>9.7435212834072041E-7</v>
      </c>
      <c r="AF21" s="200">
        <f>+C21-15018.5</f>
        <v>15628.717000000001</v>
      </c>
      <c r="AG21" s="7"/>
      <c r="AH21" s="43">
        <f>$AB$6*($AB$11/AI21*AJ21+$AB$12)</f>
        <v>-1.1508729874608428E-2</v>
      </c>
      <c r="AI21" s="43">
        <f>1+$AB$7*COS(AL21)</f>
        <v>0.63502150119669598</v>
      </c>
      <c r="AJ21" s="43">
        <f>SIN(AL21+$AB$9)</f>
        <v>-0.56055928181576298</v>
      </c>
      <c r="AK21" s="43">
        <f>$AB$7*SIN(AL21)</f>
        <v>6.0751093910205695E-2</v>
      </c>
      <c r="AL21" s="43">
        <f>2*ATAN(AM21)</f>
        <v>2.9766536672370001</v>
      </c>
      <c r="AM21" s="43">
        <f>SQRT((1+$AB$7)/(1-$AB$7))*TAN(AN21/2)</f>
        <v>12.098193653757946</v>
      </c>
      <c r="AN21" s="132">
        <f>$AU21+$AB$7*SIN(AO21)</f>
        <v>-3.3841767833556284</v>
      </c>
      <c r="AO21" s="132">
        <f>$AU21+$AB$7*SIN(AP21)</f>
        <v>-3.3844336460350135</v>
      </c>
      <c r="AP21" s="132">
        <f>$AU21+$AB$7*SIN(AQ21)</f>
        <v>-3.383718500747277</v>
      </c>
      <c r="AQ21" s="132">
        <f>$AU21+$AB$7*SIN(AR21)</f>
        <v>-3.3857098904609253</v>
      </c>
      <c r="AR21" s="132">
        <f>$AU21+$AB$7*SIN(AS21)</f>
        <v>-3.3801671036436294</v>
      </c>
      <c r="AS21" s="132">
        <f>$AU21+$AB$7*SIN(AT21)</f>
        <v>-3.3956139159522611</v>
      </c>
      <c r="AT21" s="132">
        <f>$AU21+$AB$7*SIN(AU21)</f>
        <v>-3.3527074322738972</v>
      </c>
      <c r="AU21" s="132">
        <f>$AB$9+$AB$18*(F21-AB$15)</f>
        <v>-3.4731474374516944</v>
      </c>
      <c r="AW21" s="43">
        <v>-22000</v>
      </c>
      <c r="AX21" s="43">
        <f t="shared" si="1"/>
        <v>2.2320677115835363E-2</v>
      </c>
      <c r="AY21" s="43">
        <f t="shared" si="2"/>
        <v>5.4800000000000009E-4</v>
      </c>
      <c r="AZ21" s="142">
        <f t="shared" si="3"/>
        <v>2.1772677115835363E-2</v>
      </c>
      <c r="BA21" s="43">
        <f t="shared" si="4"/>
        <v>1.1345556142201667</v>
      </c>
      <c r="BB21" s="43">
        <f t="shared" si="5"/>
        <v>0.92574248313449348</v>
      </c>
      <c r="BC21" s="43">
        <f t="shared" si="6"/>
        <v>1.1985983161514064</v>
      </c>
      <c r="BD21" s="43">
        <f t="shared" si="7"/>
        <v>0.68310843504728569</v>
      </c>
      <c r="BE21" s="43">
        <f t="shared" si="11"/>
        <v>0.86760793260322744</v>
      </c>
      <c r="BF21" s="43">
        <f t="shared" si="11"/>
        <v>0.8675587194826726</v>
      </c>
      <c r="BG21" s="43">
        <f t="shared" si="11"/>
        <v>0.86735306887819763</v>
      </c>
      <c r="BH21" s="43">
        <f t="shared" si="11"/>
        <v>0.86649423995908692</v>
      </c>
      <c r="BI21" s="43">
        <f t="shared" si="11"/>
        <v>0.86291697269700829</v>
      </c>
      <c r="BJ21" s="43">
        <f t="shared" si="11"/>
        <v>0.84817424849890433</v>
      </c>
      <c r="BK21" s="43">
        <f t="shared" si="11"/>
        <v>0.78982343643575681</v>
      </c>
      <c r="BL21" s="43">
        <f t="shared" si="9"/>
        <v>0.58538952297289848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>+(C22-C$7)/C$8</f>
        <v>-56695.469430422658</v>
      </c>
      <c r="F22" s="132">
        <f>ROUND(2*E22,0)/2</f>
        <v>-56695.5</v>
      </c>
      <c r="G22" s="132">
        <f>+C22-(C$7+F22*C$8)</f>
        <v>1.0434865005663596E-2</v>
      </c>
      <c r="I22" s="202">
        <f>G22</f>
        <v>1.0434865005663596E-2</v>
      </c>
      <c r="P22" s="199">
        <f>+D$11+D$12*F22+D$13*F22^2</f>
        <v>0.10439041867434731</v>
      </c>
      <c r="Q22" s="200">
        <f>+C22-15018.5</f>
        <v>15628.738000000001</v>
      </c>
      <c r="S22" s="132">
        <f>+(P22-G22)^2</f>
        <v>8.8276460651889061E-3</v>
      </c>
      <c r="T22" s="130">
        <v>0.1</v>
      </c>
      <c r="U22" s="43">
        <f>+T22*S22</f>
        <v>8.8276460651889063E-4</v>
      </c>
      <c r="V22" s="132">
        <f>+G22-P22</f>
        <v>-9.3955553668683717E-2</v>
      </c>
      <c r="W22" s="132">
        <v>10000</v>
      </c>
      <c r="X22" s="132">
        <f>+D$11+D$12*W22+D$13*W22^2</f>
        <v>2.0269738132639346E-3</v>
      </c>
      <c r="Z22" s="43">
        <f>F22</f>
        <v>-56695.5</v>
      </c>
      <c r="AA22" s="132">
        <f>AB$3+AB$4*Z22+AB$5*Z22^2+AH22</f>
        <v>-1.9151869035358426E-2</v>
      </c>
      <c r="AB22" s="132">
        <f>+G22-AA22</f>
        <v>2.9586734041022023E-2</v>
      </c>
      <c r="AC22" s="132">
        <f>+G22-P22</f>
        <v>-9.3955553668683717E-2</v>
      </c>
      <c r="AE22" s="132">
        <f>+(G22-AA22)^2*S22</f>
        <v>7.7274991843331827E-6</v>
      </c>
      <c r="AF22" s="200">
        <f>+C22-15018.5</f>
        <v>15628.738000000001</v>
      </c>
      <c r="AG22" s="7"/>
      <c r="AH22" s="43">
        <f>$AB$6*($AB$11/AI22*AJ22+$AB$12)</f>
        <v>-1.1508729874608428E-2</v>
      </c>
      <c r="AI22" s="43">
        <f>1+$AB$7*COS(AL22)</f>
        <v>0.63502150119669598</v>
      </c>
      <c r="AJ22" s="43">
        <f>SIN(AL22+$AB$9)</f>
        <v>-0.56055928181576298</v>
      </c>
      <c r="AK22" s="43">
        <f>$AB$7*SIN(AL22)</f>
        <v>6.0751093910205695E-2</v>
      </c>
      <c r="AL22" s="43">
        <f>2*ATAN(AM22)</f>
        <v>2.9766536672370001</v>
      </c>
      <c r="AM22" s="43">
        <f>SQRT((1+$AB$7)/(1-$AB$7))*TAN(AN22/2)</f>
        <v>12.098193653757946</v>
      </c>
      <c r="AN22" s="132">
        <f>$AU22+$AB$7*SIN(AO22)</f>
        <v>-3.3841767833556284</v>
      </c>
      <c r="AO22" s="132">
        <f>$AU22+$AB$7*SIN(AP22)</f>
        <v>-3.3844336460350135</v>
      </c>
      <c r="AP22" s="132">
        <f>$AU22+$AB$7*SIN(AQ22)</f>
        <v>-3.383718500747277</v>
      </c>
      <c r="AQ22" s="132">
        <f>$AU22+$AB$7*SIN(AR22)</f>
        <v>-3.3857098904609253</v>
      </c>
      <c r="AR22" s="132">
        <f>$AU22+$AB$7*SIN(AS22)</f>
        <v>-3.3801671036436294</v>
      </c>
      <c r="AS22" s="132">
        <f>$AU22+$AB$7*SIN(AT22)</f>
        <v>-3.3956139159522611</v>
      </c>
      <c r="AT22" s="132">
        <f>$AU22+$AB$7*SIN(AU22)</f>
        <v>-3.3527074322738972</v>
      </c>
      <c r="AU22" s="132">
        <f>$AB$9+$AB$18*(F22-AB$15)</f>
        <v>-3.4731474374516944</v>
      </c>
      <c r="AW22" s="43">
        <v>-20000</v>
      </c>
      <c r="AX22" s="43">
        <f t="shared" si="1"/>
        <v>2.1073313490386363E-2</v>
      </c>
      <c r="AY22" s="43">
        <f t="shared" si="2"/>
        <v>8.0000000000000015E-4</v>
      </c>
      <c r="AZ22" s="142">
        <f t="shared" si="3"/>
        <v>2.0273313490386365E-2</v>
      </c>
      <c r="BA22" s="43">
        <f t="shared" si="4"/>
        <v>1.0134202804732957</v>
      </c>
      <c r="BB22" s="43">
        <f t="shared" si="5"/>
        <v>0.74934695046282318</v>
      </c>
      <c r="BC22" s="43">
        <f t="shared" si="6"/>
        <v>1.5345173408248654</v>
      </c>
      <c r="BD22" s="43">
        <f t="shared" si="7"/>
        <v>0.96436353276951547</v>
      </c>
      <c r="BE22" s="43">
        <f t="shared" ref="BE22:BK31" si="12">$BL22+$AB$7*SIN(BF22)</f>
        <v>1.1583071580898909</v>
      </c>
      <c r="BF22" s="43">
        <f t="shared" si="12"/>
        <v>1.1583025704167471</v>
      </c>
      <c r="BG22" s="43">
        <f t="shared" si="12"/>
        <v>1.1582716429333573</v>
      </c>
      <c r="BH22" s="43">
        <f t="shared" si="12"/>
        <v>1.1580632044318415</v>
      </c>
      <c r="BI22" s="43">
        <f t="shared" si="12"/>
        <v>1.1566609937762056</v>
      </c>
      <c r="BJ22" s="43">
        <f t="shared" si="12"/>
        <v>1.1473417256074367</v>
      </c>
      <c r="BK22" s="43">
        <f t="shared" si="12"/>
        <v>1.0896989295327251</v>
      </c>
      <c r="BL22" s="43">
        <f t="shared" si="9"/>
        <v>0.81934130118186455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>+(C23-C$7)/C$8</f>
        <v>-56694.962616306868</v>
      </c>
      <c r="F23" s="132">
        <f>ROUND(2*E23,0)/2</f>
        <v>-56695</v>
      </c>
      <c r="G23" s="132">
        <f>+C23-(C$7+F23*C$8)</f>
        <v>1.2760850004269741E-2</v>
      </c>
      <c r="I23" s="202">
        <f>G23</f>
        <v>1.2760850004269741E-2</v>
      </c>
      <c r="P23" s="199">
        <f>+D$11+D$12*F23+D$13*F23^2</f>
        <v>0.1043894362083948</v>
      </c>
      <c r="Q23" s="200">
        <f>+C23-15018.5</f>
        <v>15628.911</v>
      </c>
      <c r="S23" s="132">
        <f>+(P23-G23)^2</f>
        <v>8.3957978097667779E-3</v>
      </c>
      <c r="T23" s="130">
        <v>0.1</v>
      </c>
      <c r="U23" s="43">
        <f>+T23*S23</f>
        <v>8.3957978097667788E-4</v>
      </c>
      <c r="V23" s="132">
        <f>+G23-P23</f>
        <v>-9.1628586204125062E-2</v>
      </c>
      <c r="W23" s="132">
        <v>12000</v>
      </c>
      <c r="X23" s="132">
        <f>+D$11+D$12*W23+D$13*W23^2</f>
        <v>-1.5650975825159204E-4</v>
      </c>
      <c r="Z23" s="43">
        <f>F23</f>
        <v>-56695</v>
      </c>
      <c r="AA23" s="132">
        <f>AB$3+AB$4*Z23+AB$5*Z23^2+AH23</f>
        <v>-1.9152499007507658E-2</v>
      </c>
      <c r="AB23" s="132">
        <f>+G23-AA23</f>
        <v>3.1913349011777399E-2</v>
      </c>
      <c r="AC23" s="132">
        <f>+G23-P23</f>
        <v>-9.1628586204125062E-2</v>
      </c>
      <c r="AE23" s="132">
        <f>+(G23-AA23)^2*S23</f>
        <v>8.5507997288205244E-6</v>
      </c>
      <c r="AF23" s="200">
        <f>+C23-15018.5</f>
        <v>15628.911</v>
      </c>
      <c r="AG23" s="7"/>
      <c r="AH23" s="43">
        <f>$AB$6*($AB$11/AI23*AJ23+$AB$12)</f>
        <v>-1.1509529932507661E-2</v>
      </c>
      <c r="AI23" s="43">
        <f>1+$AB$7*COS(AL23)</f>
        <v>0.63501971469936769</v>
      </c>
      <c r="AJ23" s="43">
        <f>SIN(AL23+$AB$9)</f>
        <v>-0.560583635944508</v>
      </c>
      <c r="AK23" s="43">
        <f>$AB$7*SIN(AL23)</f>
        <v>6.0740360073587157E-2</v>
      </c>
      <c r="AL23" s="43">
        <f>2*ATAN(AM23)</f>
        <v>2.976683076669016</v>
      </c>
      <c r="AM23" s="43">
        <f>SQRT((1+$AB$7)/(1-$AB$7))*TAN(AN23/2)</f>
        <v>12.100361018772395</v>
      </c>
      <c r="AN23" s="132">
        <f>$AU23+$AB$7*SIN(AO23)</f>
        <v>-3.3841337575138364</v>
      </c>
      <c r="AO23" s="132">
        <f>$AU23+$AB$7*SIN(AP23)</f>
        <v>-3.3843905935777805</v>
      </c>
      <c r="AP23" s="132">
        <f>$AU23+$AB$7*SIN(AQ23)</f>
        <v>-3.3836755299983929</v>
      </c>
      <c r="AQ23" s="132">
        <f>$AU23+$AB$7*SIN(AR23)</f>
        <v>-3.3856666709062884</v>
      </c>
      <c r="AR23" s="132">
        <f>$AU23+$AB$7*SIN(AS23)</f>
        <v>-3.3801246350510241</v>
      </c>
      <c r="AS23" s="132">
        <f>$AU23+$AB$7*SIN(AT23)</f>
        <v>-3.395569185236393</v>
      </c>
      <c r="AT23" s="132">
        <f>$AU23+$AB$7*SIN(AU23)</f>
        <v>-3.3526694064744156</v>
      </c>
      <c r="AU23" s="132">
        <f>$AB$9+$AB$18*(F23-AB$15)</f>
        <v>-3.473088949507142</v>
      </c>
      <c r="AW23" s="43">
        <v>-18000</v>
      </c>
      <c r="AX23" s="43">
        <f t="shared" si="1"/>
        <v>1.8502535456594291E-2</v>
      </c>
      <c r="AY23" s="43">
        <f t="shared" si="2"/>
        <v>1.0280000000000003E-3</v>
      </c>
      <c r="AZ23" s="142">
        <f t="shared" si="3"/>
        <v>1.747453545659429E-2</v>
      </c>
      <c r="BA23" s="43">
        <f t="shared" si="4"/>
        <v>0.91423721453472728</v>
      </c>
      <c r="BB23" s="43">
        <f t="shared" si="5"/>
        <v>0.54540948468484329</v>
      </c>
      <c r="BC23" s="43">
        <f t="shared" si="6"/>
        <v>1.8047150702065653</v>
      </c>
      <c r="BD23" s="43">
        <f t="shared" si="7"/>
        <v>1.2662777069390816</v>
      </c>
      <c r="BE23" s="43">
        <f t="shared" si="12"/>
        <v>1.4190407430943353</v>
      </c>
      <c r="BF23" s="43">
        <f t="shared" si="12"/>
        <v>1.4190407167005814</v>
      </c>
      <c r="BG23" s="43">
        <f t="shared" si="12"/>
        <v>1.4190402448307124</v>
      </c>
      <c r="BH23" s="43">
        <f t="shared" si="12"/>
        <v>1.419031808945125</v>
      </c>
      <c r="BI23" s="43">
        <f t="shared" si="12"/>
        <v>1.4188810742673463</v>
      </c>
      <c r="BJ23" s="43">
        <f t="shared" si="12"/>
        <v>1.4162122905888557</v>
      </c>
      <c r="BK23" s="43">
        <f t="shared" si="12"/>
        <v>1.3748441916907486</v>
      </c>
      <c r="BL23" s="43">
        <f t="shared" si="9"/>
        <v>1.0532930793908306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>+(C24-C$7)/C$8</f>
        <v>-45733.059599025648</v>
      </c>
      <c r="F24" s="132">
        <f>ROUND(2*E24,0)/2</f>
        <v>-45733</v>
      </c>
      <c r="G24" s="132">
        <f>+C24-(C$7+F24*C$8)</f>
        <v>-2.0344009994005319E-2</v>
      </c>
      <c r="I24" s="202">
        <f>G24</f>
        <v>-2.0344009994005319E-2</v>
      </c>
      <c r="P24" s="199">
        <f>+D$11+D$12*F24+D$13*F24^2</f>
        <v>8.3624885362320461E-2</v>
      </c>
      <c r="Q24" s="200">
        <f>+C24-15018.5</f>
        <v>19370.735000000001</v>
      </c>
      <c r="S24" s="132">
        <f>+(P24-G24)^2</f>
        <v>1.080953120161462E-2</v>
      </c>
      <c r="T24" s="130">
        <v>0.1</v>
      </c>
      <c r="U24" s="43">
        <f>+T24*S24</f>
        <v>1.0809531201614621E-3</v>
      </c>
      <c r="V24" s="132">
        <f>+G24-P24</f>
        <v>-0.10396889535632578</v>
      </c>
      <c r="W24" s="132">
        <v>14000</v>
      </c>
      <c r="X24" s="132">
        <f>+D$11+D$12*W24+D$13*W24^2</f>
        <v>-2.2883979744496245E-3</v>
      </c>
      <c r="Z24" s="43">
        <f>F24</f>
        <v>-45733</v>
      </c>
      <c r="AA24" s="132">
        <f>AB$3+AB$4*Z24+AB$5*Z24^2+AH24</f>
        <v>-2.6097697482073998E-2</v>
      </c>
      <c r="AB24" s="132">
        <f>+G24-AA24</f>
        <v>5.7536874880686796E-3</v>
      </c>
      <c r="AC24" s="132">
        <f>+G24-P24</f>
        <v>-0.10396889535632578</v>
      </c>
      <c r="AE24" s="132">
        <f>+(G24-AA24)^2*S24</f>
        <v>3.5784866253606239E-7</v>
      </c>
      <c r="AF24" s="200">
        <f>+C24-15018.5</f>
        <v>19370.735000000001</v>
      </c>
      <c r="AG24" s="7"/>
      <c r="AH24" s="43">
        <f>$AB$6*($AB$11/AI24*AJ24+$AB$12)</f>
        <v>-2.1823175615073999E-2</v>
      </c>
      <c r="AI24" s="43">
        <f>1+$AB$7*COS(AL24)</f>
        <v>0.67394220414350481</v>
      </c>
      <c r="AJ24" s="43">
        <f>SIN(AL24+$AB$9)</f>
        <v>-0.94971450491556852</v>
      </c>
      <c r="AK24" s="43">
        <f>$AB$7*SIN(AL24)</f>
        <v>-0.17488943296038231</v>
      </c>
      <c r="AL24" s="43">
        <f>2*ATAN(AM24)</f>
        <v>-2.6492698040562073</v>
      </c>
      <c r="AM24" s="43">
        <f>SQRT((1+$AB$7)/(1-$AB$7))*TAN(AN24/2)</f>
        <v>-3.9799877218092039</v>
      </c>
      <c r="AN24" s="132">
        <f>$AU24+$AB$7*SIN(AO24)</f>
        <v>-2.4319232712928915</v>
      </c>
      <c r="AO24" s="132">
        <f>$AU24+$AB$7*SIN(AP24)</f>
        <v>-2.4317867867681291</v>
      </c>
      <c r="AP24" s="132">
        <f>$AU24+$AB$7*SIN(AQ24)</f>
        <v>-2.4322730171054272</v>
      </c>
      <c r="AQ24" s="132">
        <f>$AU24+$AB$7*SIN(AR24)</f>
        <v>-2.4305398780381577</v>
      </c>
      <c r="AR24" s="132">
        <f>$AU24+$AB$7*SIN(AS24)</f>
        <v>-2.4367058222204956</v>
      </c>
      <c r="AS24" s="132">
        <f>$AU24+$AB$7*SIN(AT24)</f>
        <v>-2.4146177685324774</v>
      </c>
      <c r="AT24" s="132">
        <f>$AU24+$AB$7*SIN(AU24)</f>
        <v>-2.4919336529923526</v>
      </c>
      <c r="AU24" s="132">
        <f>$AB$9+$AB$18*(F24-AB$15)</f>
        <v>-2.1907992531437976</v>
      </c>
      <c r="AW24" s="43">
        <v>-16000</v>
      </c>
      <c r="AX24" s="43">
        <f t="shared" si="1"/>
        <v>1.5133375515425148E-2</v>
      </c>
      <c r="AY24" s="43">
        <f t="shared" si="2"/>
        <v>1.232E-3</v>
      </c>
      <c r="AZ24" s="142">
        <f t="shared" si="3"/>
        <v>1.3901375515425148E-2</v>
      </c>
      <c r="BA24" s="43">
        <f t="shared" si="4"/>
        <v>0.83678119921162086</v>
      </c>
      <c r="BB24" s="43">
        <f t="shared" si="5"/>
        <v>0.34659326267230345</v>
      </c>
      <c r="BC24" s="43">
        <f t="shared" si="6"/>
        <v>2.0276558541732901</v>
      </c>
      <c r="BD24" s="43">
        <f t="shared" si="7"/>
        <v>1.6058212551847555</v>
      </c>
      <c r="BE24" s="43">
        <f t="shared" si="12"/>
        <v>1.6559056023721088</v>
      </c>
      <c r="BF24" s="43">
        <f t="shared" si="12"/>
        <v>1.6559056027659356</v>
      </c>
      <c r="BG24" s="43">
        <f t="shared" si="12"/>
        <v>1.6559055902445845</v>
      </c>
      <c r="BH24" s="43">
        <f t="shared" si="12"/>
        <v>1.6559059883481431</v>
      </c>
      <c r="BI24" s="43">
        <f t="shared" si="12"/>
        <v>1.6558933301429564</v>
      </c>
      <c r="BJ24" s="43">
        <f t="shared" si="12"/>
        <v>1.6562948984273453</v>
      </c>
      <c r="BK24" s="43">
        <f t="shared" si="12"/>
        <v>1.6424699846488668</v>
      </c>
      <c r="BL24" s="43">
        <f t="shared" si="9"/>
        <v>1.2872448575997968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>+(C25-C$7)/C$8</f>
        <v>-43670.531217068972</v>
      </c>
      <c r="F25" s="132">
        <f>ROUND(2*E25,0)/2</f>
        <v>-43670.5</v>
      </c>
      <c r="G25" s="132">
        <f>+C25-(C$7+F25*C$8)</f>
        <v>-1.0655884994775988E-2</v>
      </c>
      <c r="I25" s="202">
        <f>G25</f>
        <v>-1.0655884994775988E-2</v>
      </c>
      <c r="P25" s="199">
        <f>+D$11+D$12*F25+D$13*F25^2</f>
        <v>7.9891286644181686E-2</v>
      </c>
      <c r="Q25" s="200">
        <f>+C25-15018.5</f>
        <v>20074.775000000001</v>
      </c>
      <c r="S25" s="132">
        <f>+(P25-G25)^2</f>
        <v>8.1987902918148614E-3</v>
      </c>
      <c r="T25" s="130">
        <v>0.1</v>
      </c>
      <c r="U25" s="43">
        <f>+T25*S25</f>
        <v>8.1987902918148614E-4</v>
      </c>
      <c r="V25" s="132">
        <f>+G25-P25</f>
        <v>-9.0547171638957674E-2</v>
      </c>
      <c r="W25" s="132">
        <v>16000</v>
      </c>
      <c r="X25" s="132">
        <f>+D$11+D$12*W25+D$13*W25^2</f>
        <v>-4.3686908353301641E-3</v>
      </c>
      <c r="Z25" s="43">
        <f>F25</f>
        <v>-43670.5</v>
      </c>
      <c r="AA25" s="132">
        <f>AB$3+AB$4*Z25+AB$5*Z25^2+AH25</f>
        <v>-2.5411408948591244E-2</v>
      </c>
      <c r="AB25" s="132">
        <f>+G25-AA25</f>
        <v>1.4755523953815256E-2</v>
      </c>
      <c r="AC25" s="132">
        <f>+G25-P25</f>
        <v>-9.0547171638957674E-2</v>
      </c>
      <c r="AE25" s="132">
        <f>+(G25-AA25)^2*S25</f>
        <v>1.7850856103393288E-6</v>
      </c>
      <c r="AF25" s="200">
        <f>+C25-15018.5</f>
        <v>20074.775000000001</v>
      </c>
      <c r="AG25" s="7"/>
      <c r="AH25" s="43">
        <f>$AB$6*($AB$11/AI25*AJ25+$AB$12)</f>
        <v>-2.1690071237841245E-2</v>
      </c>
      <c r="AI25" s="43">
        <f>1+$AB$7*COS(AL25)</f>
        <v>0.70200798841768997</v>
      </c>
      <c r="AJ25" s="43">
        <f>SIN(AL25+$AB$9)</f>
        <v>-0.98449538549845372</v>
      </c>
      <c r="AK25" s="43">
        <f>$AB$7*SIN(AL25)</f>
        <v>-0.21931885699394021</v>
      </c>
      <c r="AL25" s="43">
        <f>2*ATAN(AM25)</f>
        <v>-2.507119022423697</v>
      </c>
      <c r="AM25" s="43">
        <f>SQRT((1+$AB$7)/(1-$AB$7))*TAN(AN25/2)</f>
        <v>-3.0457573085052436</v>
      </c>
      <c r="AN25" s="132">
        <f>$AU25+$AB$7*SIN(AO25)</f>
        <v>-2.2397911667567838</v>
      </c>
      <c r="AO25" s="132">
        <f>$AU25+$AB$7*SIN(AP25)</f>
        <v>-2.2397481773376264</v>
      </c>
      <c r="AP25" s="132">
        <f>$AU25+$AB$7*SIN(AQ25)</f>
        <v>-2.2399355049479319</v>
      </c>
      <c r="AQ25" s="132">
        <f>$AU25+$AB$7*SIN(AR25)</f>
        <v>-2.2391188945728278</v>
      </c>
      <c r="AR25" s="132">
        <f>$AU25+$AB$7*SIN(AS25)</f>
        <v>-2.2426725647121235</v>
      </c>
      <c r="AS25" s="132">
        <f>$AU25+$AB$7*SIN(AT25)</f>
        <v>-2.2270892270265907</v>
      </c>
      <c r="AT25" s="132">
        <f>$AU25+$AB$7*SIN(AU25)</f>
        <v>-2.2933150261369857</v>
      </c>
      <c r="AU25" s="132">
        <f>$AB$9+$AB$18*(F25-AB$15)</f>
        <v>-1.9495364818658014</v>
      </c>
      <c r="AW25" s="43">
        <v>-14000</v>
      </c>
      <c r="AX25" s="43">
        <f t="shared" si="1"/>
        <v>1.1325867895926395E-2</v>
      </c>
      <c r="AY25" s="43">
        <f t="shared" si="2"/>
        <v>1.4120000000000001E-3</v>
      </c>
      <c r="AZ25" s="142">
        <f t="shared" si="3"/>
        <v>9.9138678959263954E-3</v>
      </c>
      <c r="BA25" s="43">
        <f t="shared" si="4"/>
        <v>0.77716443649894207</v>
      </c>
      <c r="BB25" s="43">
        <f t="shared" si="5"/>
        <v>0.16372888476410413</v>
      </c>
      <c r="BC25" s="43">
        <f t="shared" si="6"/>
        <v>2.2171232835441033</v>
      </c>
      <c r="BD25" s="43">
        <f t="shared" si="7"/>
        <v>2.0070846447331308</v>
      </c>
      <c r="BE25" s="43">
        <f t="shared" si="12"/>
        <v>1.8742873055972917</v>
      </c>
      <c r="BF25" s="43">
        <f t="shared" si="12"/>
        <v>1.8742869964234612</v>
      </c>
      <c r="BG25" s="43">
        <f t="shared" si="12"/>
        <v>1.8742897924494664</v>
      </c>
      <c r="BH25" s="43">
        <f t="shared" si="12"/>
        <v>1.8742645055674987</v>
      </c>
      <c r="BI25" s="43">
        <f t="shared" si="12"/>
        <v>1.8744931224980204</v>
      </c>
      <c r="BJ25" s="43">
        <f t="shared" si="12"/>
        <v>1.8724201090020802</v>
      </c>
      <c r="BK25" s="43">
        <f t="shared" si="12"/>
        <v>1.8907416051774275</v>
      </c>
      <c r="BL25" s="43">
        <f t="shared" si="9"/>
        <v>1.5211966358087627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>+(C26-C$7)/C$8</f>
        <v>-43670.003896023642</v>
      </c>
      <c r="F26" s="132">
        <f>ROUND(2*E26,0)/2</f>
        <v>-43670</v>
      </c>
      <c r="G26" s="132">
        <f>+C26-(C$7+F26*C$8)</f>
        <v>-1.3298999983817339E-3</v>
      </c>
      <c r="I26" s="202">
        <f>G26</f>
        <v>-1.3298999983817339E-3</v>
      </c>
      <c r="P26" s="199">
        <f>+D$11+D$12*F26+D$13*F26^2</f>
        <v>7.9890388181917071E-2</v>
      </c>
      <c r="Q26" s="200">
        <f>+C26-15018.5</f>
        <v>20074.955000000002</v>
      </c>
      <c r="S26" s="132">
        <f>+(P26-G26)^2</f>
        <v>6.5967352120907862E-3</v>
      </c>
      <c r="T26" s="130">
        <v>0.1</v>
      </c>
      <c r="U26" s="43">
        <f>+T26*S26</f>
        <v>6.5967352120907866E-4</v>
      </c>
      <c r="V26" s="132">
        <f>+G26-P26</f>
        <v>-8.1220288180298805E-2</v>
      </c>
      <c r="W26" s="132">
        <v>18000</v>
      </c>
      <c r="X26" s="132">
        <f>+D$11+D$12*W26+D$13*W26^2</f>
        <v>-6.3973883408932064E-3</v>
      </c>
      <c r="Z26" s="43">
        <f>F26</f>
        <v>-43670</v>
      </c>
      <c r="AA26" s="132">
        <f>AB$3+AB$4*Z26+AB$5*Z26^2+AH26</f>
        <v>-2.5411145313088006E-2</v>
      </c>
      <c r="AB26" s="132">
        <f>+G26-AA26</f>
        <v>2.4081245314706273E-2</v>
      </c>
      <c r="AC26" s="132">
        <f>+G26-P26</f>
        <v>-8.1220288180298805E-2</v>
      </c>
      <c r="AE26" s="132">
        <f>+(G26-AA26)^2*S26</f>
        <v>3.825488809662077E-6</v>
      </c>
      <c r="AF26" s="200">
        <f>+C26-15018.5</f>
        <v>20074.955000000002</v>
      </c>
      <c r="AG26" s="7"/>
      <c r="AH26" s="43">
        <f>$AB$6*($AB$11/AI26*AJ26+$AB$12)</f>
        <v>-2.1689938613088006E-2</v>
      </c>
      <c r="AI26" s="43">
        <f>1+$AB$7*COS(AL26)</f>
        <v>0.70201587304899515</v>
      </c>
      <c r="AJ26" s="43">
        <f>SIN(AL26+$AB$9)</f>
        <v>-0.98450169080966676</v>
      </c>
      <c r="AK26" s="43">
        <f>$AB$7*SIN(AL26)</f>
        <v>-0.21932956956426886</v>
      </c>
      <c r="AL26" s="43">
        <f>2*ATAN(AM26)</f>
        <v>-2.5070830727618403</v>
      </c>
      <c r="AM26" s="43">
        <f>SQRT((1+$AB$7)/(1-$AB$7))*TAN(AN26/2)</f>
        <v>-3.0455725977945236</v>
      </c>
      <c r="AN26" s="132">
        <f>$AU26+$AB$7*SIN(AO26)</f>
        <v>-2.2397435915291402</v>
      </c>
      <c r="AO26" s="132">
        <f>$AU26+$AB$7*SIN(AP26)</f>
        <v>-2.2397006178006178</v>
      </c>
      <c r="AP26" s="132">
        <f>$AU26+$AB$7*SIN(AQ26)</f>
        <v>-2.2398878883095548</v>
      </c>
      <c r="AQ26" s="132">
        <f>$AU26+$AB$7*SIN(AR26)</f>
        <v>-2.2390714777600196</v>
      </c>
      <c r="AR26" s="132">
        <f>$AU26+$AB$7*SIN(AS26)</f>
        <v>-2.2426244923910708</v>
      </c>
      <c r="AS26" s="132">
        <f>$AU26+$AB$7*SIN(AT26)</f>
        <v>-2.2270430914774524</v>
      </c>
      <c r="AT26" s="132">
        <f>$AU26+$AB$7*SIN(AU26)</f>
        <v>-2.2932645391982671</v>
      </c>
      <c r="AU26" s="132">
        <f>$AB$9+$AB$18*(F26-AB$15)</f>
        <v>-1.9494779939212494</v>
      </c>
      <c r="AW26" s="43">
        <v>-12000</v>
      </c>
      <c r="AX26" s="43">
        <f t="shared" si="1"/>
        <v>7.3233049950904129E-3</v>
      </c>
      <c r="AY26" s="43">
        <f t="shared" si="2"/>
        <v>1.5679999999999999E-3</v>
      </c>
      <c r="AZ26" s="142">
        <f t="shared" si="3"/>
        <v>5.755304995090413E-3</v>
      </c>
      <c r="BA26" s="43">
        <f t="shared" si="4"/>
        <v>0.73151633414192707</v>
      </c>
      <c r="BB26" s="43">
        <f t="shared" si="5"/>
        <v>-1.1554328118827011E-3</v>
      </c>
      <c r="BC26" s="43">
        <f t="shared" si="6"/>
        <v>2.3827480866587649</v>
      </c>
      <c r="BD26" s="43">
        <f t="shared" si="7"/>
        <v>2.5078810414946267</v>
      </c>
      <c r="BE26" s="43">
        <f t="shared" si="12"/>
        <v>2.0784825987154618</v>
      </c>
      <c r="BF26" s="43">
        <f t="shared" si="12"/>
        <v>2.0784733529276416</v>
      </c>
      <c r="BG26" s="43">
        <f t="shared" si="12"/>
        <v>2.0785247517448382</v>
      </c>
      <c r="BH26" s="43">
        <f t="shared" si="12"/>
        <v>2.0782389572701829</v>
      </c>
      <c r="BI26" s="43">
        <f t="shared" si="12"/>
        <v>2.0798262128111555</v>
      </c>
      <c r="BJ26" s="43">
        <f t="shared" si="12"/>
        <v>2.070952736588457</v>
      </c>
      <c r="BK26" s="43">
        <f t="shared" si="12"/>
        <v>2.1188788474961706</v>
      </c>
      <c r="BL26" s="43">
        <f t="shared" si="9"/>
        <v>1.7551484140177291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>+(C27-C$7)/C$8</f>
        <v>-42686.011107197533</v>
      </c>
      <c r="F27" s="132">
        <f>ROUND(2*E27,0)/2</f>
        <v>-42686</v>
      </c>
      <c r="G27" s="132">
        <f>+C27-(C$7+F27*C$8)</f>
        <v>-3.7914200001978315E-3</v>
      </c>
      <c r="I27" s="202">
        <f>G27</f>
        <v>-3.7914200001978315E-3</v>
      </c>
      <c r="P27" s="199">
        <f>+D$11+D$12*F27+D$13*F27^2</f>
        <v>7.8128462307275187E-2</v>
      </c>
      <c r="Q27" s="200">
        <f>+C27-15018.5</f>
        <v>20410.839</v>
      </c>
      <c r="S27" s="132">
        <f>+(P27-G27)^2</f>
        <v>6.7108671172702306E-3</v>
      </c>
      <c r="T27" s="130">
        <v>0.1</v>
      </c>
      <c r="U27" s="43">
        <f>+T27*S27</f>
        <v>6.7108671172702312E-4</v>
      </c>
      <c r="V27" s="132">
        <f>+G27-P27</f>
        <v>-8.1919882307473019E-2</v>
      </c>
      <c r="W27" s="132">
        <v>20000</v>
      </c>
      <c r="X27" s="132">
        <f>+D$11+D$12*W27+D$13*W27^2</f>
        <v>-8.3744904911387582E-3</v>
      </c>
      <c r="Y27" s="132" t="s">
        <v>278</v>
      </c>
      <c r="Z27" s="43">
        <f>F27</f>
        <v>-42686</v>
      </c>
      <c r="AA27" s="132">
        <f>AB$3+AB$4*Z27+AB$5*Z27^2+AH27</f>
        <v>-2.4795333785479819E-2</v>
      </c>
      <c r="AB27" s="132">
        <f>+G27-AA27</f>
        <v>2.1003913785281988E-2</v>
      </c>
      <c r="AC27" s="132">
        <f>+G27-P27</f>
        <v>-8.1919882307473019E-2</v>
      </c>
      <c r="AE27" s="132">
        <f>+(G27-AA27)^2*S27</f>
        <v>2.960595627015347E-6</v>
      </c>
      <c r="AF27" s="200">
        <f>+C27-15018.5</f>
        <v>20410.839</v>
      </c>
      <c r="AG27" s="7"/>
      <c r="AH27" s="43">
        <f>$AB$6*($AB$11/AI27*AJ27+$AB$12)</f>
        <v>-2.132904999747982E-2</v>
      </c>
      <c r="AI27" s="43">
        <f>1+$AB$7*COS(AL27)</f>
        <v>0.71866214320175992</v>
      </c>
      <c r="AJ27" s="43">
        <f>SIN(AL27+$AB$9)</f>
        <v>-0.99460864023631834</v>
      </c>
      <c r="AK27" s="43">
        <f>$AB$7*SIN(AL27)</f>
        <v>-0.24031023767657692</v>
      </c>
      <c r="AL27" s="43">
        <f>2*ATAN(AM27)</f>
        <v>-2.4346829111131032</v>
      </c>
      <c r="AM27" s="43">
        <f>SQRT((1+$AB$7)/(1-$AB$7))*TAN(AN27/2)</f>
        <v>-2.7104041138473978</v>
      </c>
      <c r="AN27" s="132">
        <f>$AU27+$AB$7*SIN(AO27)</f>
        <v>-2.1450323083728482</v>
      </c>
      <c r="AO27" s="132">
        <f>$AU27+$AB$7*SIN(AP27)</f>
        <v>-2.1450134349867112</v>
      </c>
      <c r="AP27" s="132">
        <f>$AU27+$AB$7*SIN(AQ27)</f>
        <v>-2.1451073369582461</v>
      </c>
      <c r="AQ27" s="132">
        <f>$AU27+$AB$7*SIN(AR27)</f>
        <v>-2.1446400055647201</v>
      </c>
      <c r="AR27" s="132">
        <f>$AU27+$AB$7*SIN(AS27)</f>
        <v>-2.1469624912415988</v>
      </c>
      <c r="AS27" s="132">
        <f>$AU27+$AB$7*SIN(AT27)</f>
        <v>-2.1353368555067544</v>
      </c>
      <c r="AT27" s="132">
        <f>$AU27+$AB$7*SIN(AU27)</f>
        <v>-2.1915954428237394</v>
      </c>
      <c r="AU27" s="132">
        <f>$AB$9+$AB$18*(F27-AB$15)</f>
        <v>-1.8343737190424381</v>
      </c>
      <c r="AW27" s="43">
        <v>-10000</v>
      </c>
      <c r="AX27" s="43">
        <f t="shared" si="1"/>
        <v>3.2937897398068235E-3</v>
      </c>
      <c r="AY27" s="43">
        <f t="shared" si="2"/>
        <v>1.7000000000000001E-3</v>
      </c>
      <c r="AZ27" s="142">
        <f t="shared" si="3"/>
        <v>1.5937897398068236E-3</v>
      </c>
      <c r="BA27" s="43">
        <f t="shared" si="4"/>
        <v>0.69680172669387752</v>
      </c>
      <c r="BB27" s="43">
        <f t="shared" si="5"/>
        <v>-0.14910469722359712</v>
      </c>
      <c r="BC27" s="43">
        <f t="shared" si="6"/>
        <v>2.5312554402881036</v>
      </c>
      <c r="BD27" s="43">
        <f t="shared" si="7"/>
        <v>3.1745169665297968</v>
      </c>
      <c r="BE27" s="43">
        <f t="shared" si="12"/>
        <v>2.271852811504786</v>
      </c>
      <c r="BF27" s="43">
        <f t="shared" si="12"/>
        <v>2.2717983717548687</v>
      </c>
      <c r="BG27" s="43">
        <f t="shared" si="12"/>
        <v>2.2720264621171857</v>
      </c>
      <c r="BH27" s="43">
        <f t="shared" si="12"/>
        <v>2.2710704022589989</v>
      </c>
      <c r="BI27" s="43">
        <f t="shared" si="12"/>
        <v>2.27507059681284</v>
      </c>
      <c r="BJ27" s="43">
        <f t="shared" si="12"/>
        <v>2.258204864770764</v>
      </c>
      <c r="BK27" s="43">
        <f t="shared" si="12"/>
        <v>2.3271985121961793</v>
      </c>
      <c r="BL27" s="43">
        <f t="shared" si="9"/>
        <v>1.9891001922266951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>+(C28-C$7)/C$8</f>
        <v>-42548.081499108092</v>
      </c>
      <c r="F28" s="132">
        <f>ROUND(2*E28,0)/2</f>
        <v>-42548</v>
      </c>
      <c r="G28" s="132">
        <f>+C28-(C$7+F28*C$8)</f>
        <v>-2.7819559996714815E-2</v>
      </c>
      <c r="I28" s="202">
        <f>G28</f>
        <v>-2.7819559996714815E-2</v>
      </c>
      <c r="P28" s="199">
        <f>+D$11+D$12*F28+D$13*F28^2</f>
        <v>7.7882361549111601E-2</v>
      </c>
      <c r="Q28" s="200">
        <f>+C28-15018.5</f>
        <v>20457.921000000002</v>
      </c>
      <c r="S28" s="132">
        <f>+(P28-G28)^2</f>
        <v>1.1172896218480043E-2</v>
      </c>
      <c r="T28" s="130">
        <v>0.1</v>
      </c>
      <c r="U28" s="43">
        <f>+T28*S28</f>
        <v>1.1172896218480043E-3</v>
      </c>
      <c r="V28" s="132">
        <f>+G28-P28</f>
        <v>-0.10570192154582642</v>
      </c>
      <c r="W28" s="132">
        <v>22000</v>
      </c>
      <c r="X28" s="132">
        <f>+D$11+D$12*W28+D$13*W28^2</f>
        <v>-1.0299997286066811E-2</v>
      </c>
      <c r="Z28" s="43">
        <f>F28</f>
        <v>-42548</v>
      </c>
      <c r="AA28" s="132">
        <f>AB$3+AB$4*Z28+AB$5*Z28^2+AH28</f>
        <v>-2.4693119873664019E-2</v>
      </c>
      <c r="AB28" s="132">
        <f>+G28-AA28</f>
        <v>-3.1264401230507964E-3</v>
      </c>
      <c r="AC28" s="132">
        <f>+G28-P28</f>
        <v>-0.10570192154582642</v>
      </c>
      <c r="AE28" s="132">
        <f>+(G28-AA28)^2*S28</f>
        <v>1.0921090246434889E-7</v>
      </c>
      <c r="AF28" s="200">
        <f>+C28-15018.5</f>
        <v>20457.921000000002</v>
      </c>
      <c r="AG28" s="7"/>
      <c r="AH28" s="43">
        <f>$AB$6*($AB$11/AI28*AJ28+$AB$12)</f>
        <v>-2.1262122961664021E-2</v>
      </c>
      <c r="AI28" s="43">
        <f>1+$AB$7*COS(AL28)</f>
        <v>0.72118490219420284</v>
      </c>
      <c r="AJ28" s="43">
        <f>SIN(AL28+$AB$9)</f>
        <v>-0.99563652007902659</v>
      </c>
      <c r="AK28" s="43">
        <f>$AB$7*SIN(AL28)</f>
        <v>-0.24323268948795468</v>
      </c>
      <c r="AL28" s="43">
        <f>2*ATAN(AM28)</f>
        <v>-2.4242485278903847</v>
      </c>
      <c r="AM28" s="43">
        <f>SQRT((1+$AB$7)/(1-$AB$7))*TAN(AN28/2)</f>
        <v>-2.6674666927856654</v>
      </c>
      <c r="AN28" s="132">
        <f>$AU28+$AB$7*SIN(AO28)</f>
        <v>-2.1315671038349957</v>
      </c>
      <c r="AO28" s="132">
        <f>$AU28+$AB$7*SIN(AP28)</f>
        <v>-2.1315506020535562</v>
      </c>
      <c r="AP28" s="132">
        <f>$AU28+$AB$7*SIN(AQ28)</f>
        <v>-2.1316344574997448</v>
      </c>
      <c r="AQ28" s="132">
        <f>$AU28+$AB$7*SIN(AR28)</f>
        <v>-2.1312082215081842</v>
      </c>
      <c r="AR28" s="132">
        <f>$AU28+$AB$7*SIN(AS28)</f>
        <v>-2.1333717804350738</v>
      </c>
      <c r="AS28" s="132">
        <f>$AU28+$AB$7*SIN(AT28)</f>
        <v>-2.1223112487168043</v>
      </c>
      <c r="AT28" s="132">
        <f>$AU28+$AB$7*SIN(AU28)</f>
        <v>-2.1769622869456522</v>
      </c>
      <c r="AU28" s="132">
        <f>$AB$9+$AB$18*(F28-AB$15)</f>
        <v>-1.8182310463460192</v>
      </c>
      <c r="AW28" s="43">
        <v>-8000</v>
      </c>
      <c r="AX28" s="43">
        <f t="shared" si="1"/>
        <v>-6.41672792905387E-4</v>
      </c>
      <c r="AY28" s="43">
        <f t="shared" si="2"/>
        <v>1.8080000000000001E-3</v>
      </c>
      <c r="AZ28" s="142">
        <f t="shared" si="3"/>
        <v>-2.4496727929053871E-3</v>
      </c>
      <c r="BA28" s="43">
        <f t="shared" si="4"/>
        <v>0.67081559130811153</v>
      </c>
      <c r="BB28" s="43">
        <f t="shared" si="5"/>
        <v>-0.28198662208797137</v>
      </c>
      <c r="BC28" s="43">
        <f t="shared" si="6"/>
        <v>2.6674567871805146</v>
      </c>
      <c r="BD28" s="43">
        <f t="shared" si="7"/>
        <v>4.1388798702896858</v>
      </c>
      <c r="BE28" s="43">
        <f t="shared" si="12"/>
        <v>2.4570527663982933</v>
      </c>
      <c r="BF28" s="43">
        <f t="shared" si="12"/>
        <v>2.4569004944936368</v>
      </c>
      <c r="BG28" s="43">
        <f t="shared" si="12"/>
        <v>2.4574316708059825</v>
      </c>
      <c r="BH28" s="43">
        <f t="shared" si="12"/>
        <v>2.455577745563319</v>
      </c>
      <c r="BI28" s="43">
        <f t="shared" si="12"/>
        <v>2.4620362407582137</v>
      </c>
      <c r="BJ28" s="43">
        <f t="shared" si="12"/>
        <v>2.439386557847806</v>
      </c>
      <c r="BK28" s="43">
        <f t="shared" si="12"/>
        <v>2.5170971455992412</v>
      </c>
      <c r="BL28" s="43">
        <f t="shared" si="9"/>
        <v>2.2230519704356615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>+(C29-C$7)/C$8</f>
        <v>-41505.330498025709</v>
      </c>
      <c r="F29" s="132">
        <f>ROUND(2*E29,0)/2</f>
        <v>-41505.5</v>
      </c>
      <c r="I29" s="202"/>
      <c r="P29" s="199">
        <f>+D$11+D$12*F29+D$13*F29^2</f>
        <v>7.6031167936733091E-2</v>
      </c>
      <c r="Q29" s="200">
        <f>+C29-15018.5</f>
        <v>20813.862000000001</v>
      </c>
      <c r="R29" s="132">
        <f>+C29-(C$7+F29*C$8)</f>
        <v>5.7859165004629176E-2</v>
      </c>
      <c r="S29" s="132">
        <f>+(P29-R29)^2</f>
        <v>3.3022169056439327E-4</v>
      </c>
      <c r="T29" s="130"/>
      <c r="U29" s="43"/>
      <c r="W29" s="132">
        <v>24000</v>
      </c>
      <c r="X29" s="132">
        <f>+D$11+D$12*W29+D$13*W29^2</f>
        <v>-1.2173908725677375E-2</v>
      </c>
      <c r="Y29" s="132" t="s">
        <v>278</v>
      </c>
      <c r="Z29" s="43">
        <f>F29</f>
        <v>-41505.5</v>
      </c>
      <c r="AA29" s="132">
        <f>AB$3+AB$4*Z29+AB$5*Z29^2+AH29</f>
        <v>-2.378941705644777E-2</v>
      </c>
      <c r="AB29" s="132">
        <f>+G29-AA29</f>
        <v>2.378941705644777E-2</v>
      </c>
      <c r="AC29" s="132">
        <f>+G29-P29</f>
        <v>-7.6031167936733091E-2</v>
      </c>
      <c r="AE29" s="132">
        <f>+(G29-AA29)^2*S29</f>
        <v>1.8688446283417115E-7</v>
      </c>
      <c r="AF29" s="200">
        <f>+C29-15018.5</f>
        <v>20813.862000000001</v>
      </c>
      <c r="AG29" s="7"/>
      <c r="AH29" s="43">
        <f>$AB$6*($AB$11/AI29*AJ29+$AB$12)</f>
        <v>-2.0621297465697772E-2</v>
      </c>
      <c r="AI29" s="43">
        <f>1+$AB$7*COS(AL29)</f>
        <v>0.74186863551373416</v>
      </c>
      <c r="AJ29" s="43">
        <f>SIN(AL29+$AB$9)</f>
        <v>-0.99992660963702762</v>
      </c>
      <c r="AK29" s="43">
        <f>$AB$7*SIN(AL29)</f>
        <v>-0.26508149439079781</v>
      </c>
      <c r="AL29" s="43">
        <f>2*ATAN(AM29)</f>
        <v>-2.3429117104603696</v>
      </c>
      <c r="AM29" s="43">
        <f>SQRT((1+$AB$7)/(1-$AB$7))*TAN(AN29/2)</f>
        <v>-2.369578328844939</v>
      </c>
      <c r="AN29" s="132">
        <f>$AU29+$AB$7*SIN(AO29)</f>
        <v>-2.0282423451229805</v>
      </c>
      <c r="AO29" s="132">
        <f>$AU29+$AB$7*SIN(AP29)</f>
        <v>-2.0282374388075195</v>
      </c>
      <c r="AP29" s="132">
        <f>$AU29+$AB$7*SIN(AQ29)</f>
        <v>-2.0282674621175358</v>
      </c>
      <c r="AQ29" s="132">
        <f>$AU29+$AB$7*SIN(AR29)</f>
        <v>-2.0280837112113548</v>
      </c>
      <c r="AR29" s="132">
        <f>$AU29+$AB$7*SIN(AS29)</f>
        <v>-2.0292072447900398</v>
      </c>
      <c r="AS29" s="132">
        <f>$AU29+$AB$7*SIN(AT29)</f>
        <v>-2.0222968498667919</v>
      </c>
      <c r="AT29" s="132">
        <f>$AU29+$AB$7*SIN(AU29)</f>
        <v>-2.0633742937092889</v>
      </c>
      <c r="AU29" s="132">
        <f>$AB$9+$AB$18*(F29-AB$15)</f>
        <v>-1.6962836819545959</v>
      </c>
      <c r="AW29" s="43">
        <v>-6000</v>
      </c>
      <c r="AX29" s="43">
        <f t="shared" si="1"/>
        <v>-4.391067348949635E-3</v>
      </c>
      <c r="AY29" s="43">
        <f t="shared" si="2"/>
        <v>1.892E-3</v>
      </c>
      <c r="AZ29" s="142">
        <f t="shared" si="3"/>
        <v>-6.2830673489496355E-3</v>
      </c>
      <c r="BA29" s="43">
        <f t="shared" si="4"/>
        <v>0.65201256292760013</v>
      </c>
      <c r="BB29" s="43">
        <f t="shared" si="5"/>
        <v>-0.40165367085706066</v>
      </c>
      <c r="BC29" s="43">
        <f t="shared" si="6"/>
        <v>2.7949145144360816</v>
      </c>
      <c r="BD29" s="43">
        <f t="shared" si="7"/>
        <v>5.7111440899953836</v>
      </c>
      <c r="BE29" s="43">
        <f t="shared" si="12"/>
        <v>2.6362181855519609</v>
      </c>
      <c r="BF29" s="43">
        <f t="shared" si="12"/>
        <v>2.6359573513077987</v>
      </c>
      <c r="BG29" s="43">
        <f t="shared" si="12"/>
        <v>2.6367629598963229</v>
      </c>
      <c r="BH29" s="43">
        <f t="shared" si="12"/>
        <v>2.6342736091136603</v>
      </c>
      <c r="BI29" s="43">
        <f t="shared" si="12"/>
        <v>2.6419547576203248</v>
      </c>
      <c r="BJ29" s="43">
        <f t="shared" si="12"/>
        <v>2.6181467630342072</v>
      </c>
      <c r="BK29" s="43">
        <f t="shared" si="12"/>
        <v>2.6909749499875542</v>
      </c>
      <c r="BL29" s="43">
        <f t="shared" si="9"/>
        <v>2.4570037486446274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>+(C30-C$7)/C$8</f>
        <v>-39574.614800032665</v>
      </c>
      <c r="F30" s="132">
        <f>ROUND(2*E30,0)/2</f>
        <v>-39574.5</v>
      </c>
      <c r="G30" s="132">
        <f>+C30-(C$7+F30*C$8)</f>
        <v>-3.9186764995974954E-2</v>
      </c>
      <c r="I30" s="202">
        <f>G30</f>
        <v>-3.9186764995974954E-2</v>
      </c>
      <c r="P30" s="199">
        <f>+D$11+D$12*F30+D$13*F30^2</f>
        <v>7.2639273866478379E-2</v>
      </c>
      <c r="Q30" s="200">
        <f>+C30-15018.5</f>
        <v>21472.908000000003</v>
      </c>
      <c r="S30" s="132">
        <f>+(P30-G30)^2</f>
        <v>1.2505062967666923E-2</v>
      </c>
      <c r="T30" s="130">
        <v>0.1</v>
      </c>
      <c r="U30" s="43">
        <f>+T30*S30</f>
        <v>1.2505062967666924E-3</v>
      </c>
      <c r="V30" s="132">
        <f>+G30-P30</f>
        <v>-0.11182603886245333</v>
      </c>
      <c r="W30" s="132">
        <v>26000</v>
      </c>
      <c r="X30" s="132">
        <f>+D$11+D$12*W30+D$13*W30^2</f>
        <v>-1.3996224809970439E-2</v>
      </c>
      <c r="Z30" s="43">
        <f>F30</f>
        <v>-39574.5</v>
      </c>
      <c r="AA30" s="132">
        <f>AB$3+AB$4*Z30+AB$5*Z30^2+AH30</f>
        <v>-2.146213592582695E-2</v>
      </c>
      <c r="AB30" s="132">
        <f>+G30-AA30</f>
        <v>-1.7724629070148004E-2</v>
      </c>
      <c r="AC30" s="132">
        <f>+G30-P30</f>
        <v>-0.11182603886245333</v>
      </c>
      <c r="AE30" s="132">
        <f>+(G30-AA30)^2*S30</f>
        <v>3.9286215403856954E-6</v>
      </c>
      <c r="AF30" s="200">
        <f>+C30-15018.5</f>
        <v>21472.908000000003</v>
      </c>
      <c r="AG30" s="7"/>
      <c r="AH30" s="43">
        <f>$AB$6*($AB$11/AI30*AJ30+$AB$12)</f>
        <v>-1.8763712775076949E-2</v>
      </c>
      <c r="AI30" s="43">
        <f>1+$AB$7*COS(AL30)</f>
        <v>0.78879872614332269</v>
      </c>
      <c r="AJ30" s="43">
        <f>SIN(AL30+$AB$9)</f>
        <v>-0.98839396786586509</v>
      </c>
      <c r="AK30" s="43">
        <f>$AB$7*SIN(AL30)</f>
        <v>-0.30379931191712206</v>
      </c>
      <c r="AL30" s="43">
        <f>2*ATAN(AM30)</f>
        <v>-2.1782935276544877</v>
      </c>
      <c r="AM30" s="43">
        <f>SQRT((1+$AB$7)/(1-$AB$7))*TAN(AN30/2)</f>
        <v>-1.9131092502778011</v>
      </c>
      <c r="AN30" s="132">
        <f>$AU30+$AB$7*SIN(AO30)</f>
        <v>-1.8282121520604107</v>
      </c>
      <c r="AO30" s="132">
        <f>$AU30+$AB$7*SIN(AP30)</f>
        <v>-1.8282120667611232</v>
      </c>
      <c r="AP30" s="132">
        <f>$AU30+$AB$7*SIN(AQ30)</f>
        <v>-1.8282129723159262</v>
      </c>
      <c r="AQ30" s="132">
        <f>$AU30+$AB$7*SIN(AR30)</f>
        <v>-1.8282033586006428</v>
      </c>
      <c r="AR30" s="132">
        <f>$AU30+$AB$7*SIN(AS30)</f>
        <v>-1.8283054035555117</v>
      </c>
      <c r="AS30" s="132">
        <f>$AU30+$AB$7*SIN(AT30)</f>
        <v>-1.8272202193718154</v>
      </c>
      <c r="AT30" s="132">
        <f>$AU30+$AB$7*SIN(AU30)</f>
        <v>-1.8385402328245086</v>
      </c>
      <c r="AU30" s="132">
        <f>$AB$9+$AB$18*(F30-AB$15)</f>
        <v>-1.4704032400938389</v>
      </c>
      <c r="AW30" s="43">
        <v>-4000</v>
      </c>
      <c r="AX30" s="43">
        <f t="shared" si="1"/>
        <v>-7.8801081167062959E-3</v>
      </c>
      <c r="AY30" s="43">
        <f t="shared" si="2"/>
        <v>1.952E-3</v>
      </c>
      <c r="AZ30" s="142">
        <f t="shared" si="3"/>
        <v>-9.8321081167062965E-3</v>
      </c>
      <c r="BA30" s="43">
        <f t="shared" si="4"/>
        <v>0.63934333104994545</v>
      </c>
      <c r="BB30" s="43">
        <f t="shared" si="5"/>
        <v>-0.50966237786729862</v>
      </c>
      <c r="BC30" s="43">
        <f t="shared" si="6"/>
        <v>2.9163849852373014</v>
      </c>
      <c r="BD30" s="43">
        <f t="shared" si="7"/>
        <v>8.843125894225718</v>
      </c>
      <c r="BE30" s="43">
        <f t="shared" si="12"/>
        <v>2.8111194222537361</v>
      </c>
      <c r="BF30" s="43">
        <f t="shared" si="12"/>
        <v>2.8108269885748265</v>
      </c>
      <c r="BG30" s="43">
        <f t="shared" si="12"/>
        <v>2.8116625278754608</v>
      </c>
      <c r="BH30" s="43">
        <f t="shared" si="12"/>
        <v>2.8092745944809927</v>
      </c>
      <c r="BI30" s="43">
        <f t="shared" si="12"/>
        <v>2.8160940334749762</v>
      </c>
      <c r="BJ30" s="43">
        <f t="shared" si="12"/>
        <v>2.7965761800372775</v>
      </c>
      <c r="BK30" s="43">
        <f t="shared" si="12"/>
        <v>2.8521050103973953</v>
      </c>
      <c r="BL30" s="43">
        <f t="shared" si="9"/>
        <v>2.6909555268535934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>+(C31-C$7)/C$8</f>
        <v>-39428.271491708903</v>
      </c>
      <c r="F31" s="132">
        <f>ROUND(2*E31,0)/2</f>
        <v>-39428.5</v>
      </c>
      <c r="I31" s="202"/>
      <c r="P31" s="199">
        <f>+D$11+D$12*F31+D$13*F31^2</f>
        <v>7.2384773602223063E-2</v>
      </c>
      <c r="Q31" s="200">
        <f>+C31-15018.5</f>
        <v>21522.862000000001</v>
      </c>
      <c r="S31" s="132">
        <f>+(P31-R32)^2</f>
        <v>3.1540370338274342E-5</v>
      </c>
      <c r="T31" s="130">
        <v>0.1</v>
      </c>
      <c r="U31" s="43">
        <f>+T31*S31</f>
        <v>3.1540370338274345E-6</v>
      </c>
      <c r="V31" s="132">
        <f>+G31-P31</f>
        <v>-7.2384773602223063E-2</v>
      </c>
      <c r="W31" s="132">
        <v>28000</v>
      </c>
      <c r="X31" s="132">
        <f>+D$11+D$12*W31+D$13*W31^2</f>
        <v>-1.5766945538946014E-2</v>
      </c>
      <c r="Y31" s="132" t="s">
        <v>278</v>
      </c>
      <c r="Z31" s="43">
        <f>F31</f>
        <v>-39428.5</v>
      </c>
      <c r="AA31" s="132">
        <f>AB$3+AB$4*Z31+AB$5*Z31^2+AH31</f>
        <v>-2.1249485291570665E-2</v>
      </c>
      <c r="AB31" s="132">
        <f>+G31-AA31</f>
        <v>2.1249485291570665E-2</v>
      </c>
      <c r="AC31" s="132">
        <f>+G31-P31</f>
        <v>-7.2384773602223063E-2</v>
      </c>
      <c r="AE31" s="132">
        <f>+(G31-AA31)^2*S31</f>
        <v>1.4241758540217541E-8</v>
      </c>
      <c r="AF31" s="200">
        <f>+C31-15018.5</f>
        <v>21522.862000000001</v>
      </c>
      <c r="AG31" s="7"/>
      <c r="AH31" s="43">
        <f>$AB$6*($AB$11/AI31*AJ31+$AB$12)</f>
        <v>-1.8585665454820665E-2</v>
      </c>
      <c r="AI31" s="43">
        <f>1+$AB$7*COS(AL31)</f>
        <v>0.79286408959128107</v>
      </c>
      <c r="AJ31" s="43">
        <f>SIN(AL31+$AB$9)</f>
        <v>-0.98628279906826088</v>
      </c>
      <c r="AK31" s="43">
        <f>$AB$7*SIN(AL31)</f>
        <v>-0.30658557470819003</v>
      </c>
      <c r="AL31" s="43">
        <f>2*ATAN(AM31)</f>
        <v>-2.1649730689553701</v>
      </c>
      <c r="AM31" s="43">
        <f>SQRT((1+$AB$7)/(1-$AB$7))*TAN(AN31/2)</f>
        <v>-1.88246270542259</v>
      </c>
      <c r="AN31" s="132">
        <f>$AU31+$AB$7*SIN(AO31)</f>
        <v>-1.8125638044639889</v>
      </c>
      <c r="AO31" s="132">
        <f>$AU31+$AB$7*SIN(AP31)</f>
        <v>-1.8125637549615297</v>
      </c>
      <c r="AP31" s="132">
        <f>$AU31+$AB$7*SIN(AQ31)</f>
        <v>-1.8125643137737601</v>
      </c>
      <c r="AQ31" s="132">
        <f>$AU31+$AB$7*SIN(AR31)</f>
        <v>-1.8125580055063799</v>
      </c>
      <c r="AR31" s="132">
        <f>$AU31+$AB$7*SIN(AS31)</f>
        <v>-1.8126292083175599</v>
      </c>
      <c r="AS31" s="132">
        <f>$AU31+$AB$7*SIN(AT31)</f>
        <v>-1.8118243291246103</v>
      </c>
      <c r="AT31" s="132">
        <f>$AU31+$AB$7*SIN(AU31)</f>
        <v>-1.8207747744474911</v>
      </c>
      <c r="AU31" s="132">
        <f>$AB$9+$AB$18*(F31-AB$15)</f>
        <v>-1.4533247602845842</v>
      </c>
      <c r="AW31" s="43">
        <v>-2000</v>
      </c>
      <c r="AX31" s="43">
        <f t="shared" si="1"/>
        <v>-1.1045422941166321E-2</v>
      </c>
      <c r="AY31" s="43">
        <f t="shared" si="2"/>
        <v>1.9880000000000002E-3</v>
      </c>
      <c r="AZ31" s="142">
        <f t="shared" si="3"/>
        <v>-1.3033422941166321E-2</v>
      </c>
      <c r="BA31" s="43">
        <f t="shared" si="4"/>
        <v>0.63213439115184633</v>
      </c>
      <c r="BB31" s="43">
        <f t="shared" si="5"/>
        <v>-0.60720388936888459</v>
      </c>
      <c r="BC31" s="43">
        <f t="shared" si="6"/>
        <v>3.0341293626097028</v>
      </c>
      <c r="BD31" s="43">
        <f t="shared" si="7"/>
        <v>18.593092438667032</v>
      </c>
      <c r="BE31" s="43">
        <f t="shared" si="12"/>
        <v>2.9833001955012941</v>
      </c>
      <c r="BF31" s="43">
        <f t="shared" si="12"/>
        <v>2.9831114534191006</v>
      </c>
      <c r="BG31" s="43">
        <f t="shared" si="12"/>
        <v>2.9836280196689819</v>
      </c>
      <c r="BH31" s="43">
        <f t="shared" si="12"/>
        <v>2.9822141333901975</v>
      </c>
      <c r="BI31" s="43">
        <f t="shared" si="12"/>
        <v>2.9860833067399759</v>
      </c>
      <c r="BJ31" s="43">
        <f t="shared" si="12"/>
        <v>2.9754893547023658</v>
      </c>
      <c r="BK31" s="43">
        <f t="shared" si="12"/>
        <v>3.0044549630559905</v>
      </c>
      <c r="BL31" s="43">
        <f t="shared" si="9"/>
        <v>2.9249073050625594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>+(C32-C$7)/C$8</f>
        <v>-39267.52645972497</v>
      </c>
      <c r="F32" s="132">
        <f>ROUND(2*E32,0)/2</f>
        <v>-39267.5</v>
      </c>
      <c r="G32" s="132">
        <f>+C32-(C$7+F32*C$8)</f>
        <v>-9.0319749942864291E-3</v>
      </c>
      <c r="I32" s="202">
        <f>G32</f>
        <v>-9.0319749942864291E-3</v>
      </c>
      <c r="P32" s="199">
        <f>+D$11+D$12*F32+D$13*F32^2</f>
        <v>7.2104444825997677E-2</v>
      </c>
      <c r="Q32" s="200">
        <f>+C32-15018.5</f>
        <v>21577.732000000004</v>
      </c>
      <c r="R32" s="132">
        <f>+C31-(C$7+F31*C$8)</f>
        <v>7.8000855006393977E-2</v>
      </c>
      <c r="S32" s="132">
        <f>+(P32-G32)^2</f>
        <v>6.5831186212533914E-3</v>
      </c>
      <c r="T32" s="130"/>
      <c r="U32" s="43"/>
      <c r="W32" s="132">
        <v>30000</v>
      </c>
      <c r="X32" s="132">
        <f>+D$11+D$12*W32+D$13*W32^2</f>
        <v>-1.7486070912604096E-2</v>
      </c>
      <c r="Y32" s="132" t="s">
        <v>278</v>
      </c>
      <c r="Z32" s="43">
        <f>F32</f>
        <v>-39267.5</v>
      </c>
      <c r="AA32" s="132">
        <f>AB$3+AB$4*Z32+AB$5*Z32^2+AH32</f>
        <v>-2.1008744556283293E-2</v>
      </c>
      <c r="AB32" s="132">
        <f>+G32-AA32</f>
        <v>1.1976769561996864E-2</v>
      </c>
      <c r="AC32" s="132">
        <f>+G32-P32</f>
        <v>-8.1136419820284106E-2</v>
      </c>
      <c r="AE32" s="132">
        <f>+(G32-AA32)^2*S32</f>
        <v>9.4430234456588655E-7</v>
      </c>
      <c r="AF32" s="200">
        <f>+C32-15018.5</f>
        <v>21577.732000000004</v>
      </c>
      <c r="AG32" s="7"/>
      <c r="AH32" s="43">
        <f>$AB$6*($AB$11/AI32*AJ32+$AB$12)</f>
        <v>-1.8382934887533293E-2</v>
      </c>
      <c r="AI32" s="43">
        <f>1+$AB$7*COS(AL32)</f>
        <v>0.79743952014725417</v>
      </c>
      <c r="AJ32" s="43">
        <f>SIN(AL32+$AB$9)</f>
        <v>-0.98372295796446718</v>
      </c>
      <c r="AK32" s="43">
        <f>$AB$7*SIN(AL32)</f>
        <v>-0.30962760213169843</v>
      </c>
      <c r="AL32" s="43">
        <f>2*ATAN(AM32)</f>
        <v>-2.1501231869767055</v>
      </c>
      <c r="AM32" s="43">
        <f>SQRT((1+$AB$7)/(1-$AB$7))*TAN(AN32/2)</f>
        <v>-1.849190692014629</v>
      </c>
      <c r="AN32" s="132">
        <f>$AU32+$AB$7*SIN(AO32)</f>
        <v>-1.7952135133636582</v>
      </c>
      <c r="AO32" s="132">
        <f>$AU32+$AB$7*SIN(AP32)</f>
        <v>-1.7952134891325109</v>
      </c>
      <c r="AP32" s="132">
        <f>$AU32+$AB$7*SIN(AQ32)</f>
        <v>-1.7952137834170505</v>
      </c>
      <c r="AQ32" s="132">
        <f>$AU32+$AB$7*SIN(AR32)</f>
        <v>-1.795210209338973</v>
      </c>
      <c r="AR32" s="132">
        <f>$AU32+$AB$7*SIN(AS32)</f>
        <v>-1.79525361263754</v>
      </c>
      <c r="AS32" s="132">
        <f>$AU32+$AB$7*SIN(AT32)</f>
        <v>-1.7947259670350577</v>
      </c>
      <c r="AT32" s="132">
        <f>$AU32+$AB$7*SIN(AU32)</f>
        <v>-1.8010598514327354</v>
      </c>
      <c r="AU32" s="132">
        <f>$AB$9+$AB$18*(F32-AB$15)</f>
        <v>-1.4344916421387628</v>
      </c>
      <c r="AV32" s="142"/>
      <c r="AW32" s="43">
        <v>0</v>
      </c>
      <c r="AX32" s="43">
        <f t="shared" si="1"/>
        <v>-1.3829858360503969E-2</v>
      </c>
      <c r="AY32" s="43">
        <f t="shared" si="2"/>
        <v>2E-3</v>
      </c>
      <c r="AZ32" s="142">
        <f t="shared" si="3"/>
        <v>-1.5829858360503969E-2</v>
      </c>
      <c r="BA32" s="43">
        <f t="shared" si="4"/>
        <v>0.63001350393943056</v>
      </c>
      <c r="BB32" s="43">
        <f t="shared" si="5"/>
        <v>-0.69508900336031754</v>
      </c>
      <c r="BC32" s="43">
        <f t="shared" si="6"/>
        <v>-3.1330489593531086</v>
      </c>
      <c r="BD32" s="43">
        <f t="shared" si="7"/>
        <v>-234.08935043724935</v>
      </c>
      <c r="BE32" s="43">
        <f t="shared" ref="BE32:BK41" si="13">$BL32+$AB$7*SIN(BF32)</f>
        <v>3.1541915528456927</v>
      </c>
      <c r="BF32" s="43">
        <f t="shared" si="13"/>
        <v>3.1542079352945085</v>
      </c>
      <c r="BG32" s="43">
        <f t="shared" si="13"/>
        <v>3.1541636548947074</v>
      </c>
      <c r="BH32" s="43">
        <f t="shared" si="13"/>
        <v>3.1542833411981421</v>
      </c>
      <c r="BI32" s="43">
        <f t="shared" si="13"/>
        <v>3.1539598393105601</v>
      </c>
      <c r="BJ32" s="43">
        <f t="shared" si="13"/>
        <v>3.1548342404433742</v>
      </c>
      <c r="BK32" s="43">
        <f t="shared" si="13"/>
        <v>3.1524708217219621</v>
      </c>
      <c r="BL32" s="43">
        <f t="shared" si="9"/>
        <v>3.1588590832715253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>+(C33-C$7)/C$8</f>
        <v>-39261.520858930977</v>
      </c>
      <c r="F33" s="132">
        <f>ROUND(2*E33,0)/2</f>
        <v>-39261.5</v>
      </c>
      <c r="G33" s="132">
        <f>+C33-(C$7+F33*C$8)</f>
        <v>-7.1201549944817089E-3</v>
      </c>
      <c r="I33" s="202">
        <f>G33</f>
        <v>-7.1201549944817089E-3</v>
      </c>
      <c r="P33" s="199">
        <f>+D$11+D$12*F33+D$13*F33^2</f>
        <v>7.2094004253177107E-2</v>
      </c>
      <c r="Q33" s="200">
        <f>+C33-15018.5</f>
        <v>21579.781999999999</v>
      </c>
      <c r="S33" s="132">
        <f>+(P33-G33)^2</f>
        <v>6.2748830253134512E-3</v>
      </c>
      <c r="T33" s="130">
        <v>0.1</v>
      </c>
      <c r="U33" s="43">
        <f>+T33*S33</f>
        <v>6.2748830253134518E-4</v>
      </c>
      <c r="V33" s="132">
        <f>+G33-P33</f>
        <v>-7.9214159247658816E-2</v>
      </c>
      <c r="W33" s="132">
        <v>32000</v>
      </c>
      <c r="X33" s="132">
        <f>+D$11+D$12*W33+D$13*W33^2</f>
        <v>-1.9153600930944679E-2</v>
      </c>
      <c r="Y33" s="132" t="s">
        <v>278</v>
      </c>
      <c r="Z33" s="43">
        <f>F33</f>
        <v>-39261.5</v>
      </c>
      <c r="AA33" s="132">
        <f>AB$3+AB$4*Z33+AB$5*Z33^2+AH33</f>
        <v>-2.0999645552121318E-2</v>
      </c>
      <c r="AB33" s="132">
        <f>+G33-AA33</f>
        <v>1.3879490557639609E-2</v>
      </c>
      <c r="AC33" s="132">
        <f>+G33-P33</f>
        <v>-7.9214159247658816E-2</v>
      </c>
      <c r="AE33" s="132">
        <f>+(G33-AA33)^2*S33</f>
        <v>1.2087950857922219E-6</v>
      </c>
      <c r="AF33" s="200">
        <f>+C33-15018.5</f>
        <v>21579.781999999999</v>
      </c>
      <c r="AG33" s="7"/>
      <c r="AH33" s="43">
        <f>$AB$6*($AB$11/AI33*AJ33+$AB$12)</f>
        <v>-1.837524940537132E-2</v>
      </c>
      <c r="AI33" s="43">
        <f>1+$AB$7*COS(AL33)</f>
        <v>0.79761193079737769</v>
      </c>
      <c r="AJ33" s="43">
        <f>SIN(AL33+$AB$9)</f>
        <v>-0.98362276553358741</v>
      </c>
      <c r="AK33" s="43">
        <f>$AB$7*SIN(AL33)</f>
        <v>-0.30974032582864397</v>
      </c>
      <c r="AL33" s="43">
        <f>2*ATAN(AM33)</f>
        <v>-2.1495664560325056</v>
      </c>
      <c r="AM33" s="43">
        <f>SQRT((1+$AB$7)/(1-$AB$7))*TAN(AN33/2)</f>
        <v>-1.8479610869889822</v>
      </c>
      <c r="AN33" s="132">
        <f>$AU33+$AB$7*SIN(AO33)</f>
        <v>-1.7945649816429876</v>
      </c>
      <c r="AO33" s="132">
        <f>$AU33+$AB$7*SIN(AP33)</f>
        <v>-1.7945649581249499</v>
      </c>
      <c r="AP33" s="132">
        <f>$AU33+$AB$7*SIN(AQ33)</f>
        <v>-1.7945652445627374</v>
      </c>
      <c r="AQ33" s="132">
        <f>$AU33+$AB$7*SIN(AR33)</f>
        <v>-1.7945617558710298</v>
      </c>
      <c r="AR33" s="132">
        <f>$AU33+$AB$7*SIN(AS33)</f>
        <v>-1.7946042430274967</v>
      </c>
      <c r="AS33" s="132">
        <f>$AU33+$AB$7*SIN(AT33)</f>
        <v>-1.794086270597951</v>
      </c>
      <c r="AT33" s="132">
        <f>$AU33+$AB$7*SIN(AU33)</f>
        <v>-1.8003226188354124</v>
      </c>
      <c r="AU33" s="132">
        <f>$AB$9+$AB$18*(F33-AB$15)</f>
        <v>-1.4337897868041358</v>
      </c>
      <c r="AW33" s="43">
        <v>2000</v>
      </c>
      <c r="AX33" s="43">
        <f t="shared" si="1"/>
        <v>-1.617837133796076E-2</v>
      </c>
      <c r="AY33" s="43">
        <f t="shared" si="2"/>
        <v>1.9880000000000002E-3</v>
      </c>
      <c r="AZ33" s="142">
        <f t="shared" si="3"/>
        <v>-1.8166371337960761E-2</v>
      </c>
      <c r="BA33" s="43">
        <f t="shared" si="4"/>
        <v>0.63287248443191657</v>
      </c>
      <c r="BB33" s="43">
        <f t="shared" si="5"/>
        <v>-0.77371730654964066</v>
      </c>
      <c r="BC33" s="43">
        <f t="shared" si="6"/>
        <v>-3.0169047429164326</v>
      </c>
      <c r="BD33" s="43">
        <f t="shared" si="7"/>
        <v>-16.01926071553898</v>
      </c>
      <c r="BE33" s="43">
        <f t="shared" si="13"/>
        <v>3.3251852909186717</v>
      </c>
      <c r="BF33" s="43">
        <f t="shared" si="13"/>
        <v>3.3253976725911172</v>
      </c>
      <c r="BG33" s="43">
        <f t="shared" si="13"/>
        <v>3.3248138651603565</v>
      </c>
      <c r="BH33" s="43">
        <f t="shared" si="13"/>
        <v>3.326418822357593</v>
      </c>
      <c r="BI33" s="43">
        <f t="shared" si="13"/>
        <v>3.3220077455274821</v>
      </c>
      <c r="BJ33" s="43">
        <f t="shared" si="13"/>
        <v>3.3341399881424492</v>
      </c>
      <c r="BK33" s="43">
        <f t="shared" si="13"/>
        <v>3.3008347399877223</v>
      </c>
      <c r="BL33" s="43">
        <f t="shared" si="9"/>
        <v>3.3928108614804922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>+(C34-C$7)/C$8</f>
        <v>-39258.594227129404</v>
      </c>
      <c r="F34" s="132">
        <f>ROUND(2*E34,0)/2</f>
        <v>-39258.5</v>
      </c>
      <c r="G34" s="132">
        <f>+C34-(C$7+F34*C$8)</f>
        <v>-3.2164244992600288E-2</v>
      </c>
      <c r="I34" s="202">
        <f>G34</f>
        <v>-3.2164244992600288E-2</v>
      </c>
      <c r="P34" s="199">
        <f>+D$11+D$12*F34+D$13*F34^2</f>
        <v>7.2088784140901141E-2</v>
      </c>
      <c r="Q34" s="200">
        <f>+C34-15018.5</f>
        <v>21580.781000000003</v>
      </c>
      <c r="S34" s="132">
        <f>+(P34-G34)^2</f>
        <v>1.0868694083510698E-2</v>
      </c>
      <c r="T34" s="130">
        <v>0.1</v>
      </c>
      <c r="U34" s="43">
        <f>+T34*S34</f>
        <v>1.0868694083510698E-3</v>
      </c>
      <c r="V34" s="132">
        <f>+G34-P34</f>
        <v>-0.10425302913350143</v>
      </c>
      <c r="W34" s="132">
        <v>34000</v>
      </c>
      <c r="X34" s="132">
        <f>+D$11+D$12*W34+D$13*W34^2</f>
        <v>-2.0769535593967763E-2</v>
      </c>
      <c r="Y34" s="132" t="s">
        <v>278</v>
      </c>
      <c r="Z34" s="43">
        <f>F34</f>
        <v>-39258.5</v>
      </c>
      <c r="AA34" s="132">
        <f>AB$3+AB$4*Z34+AB$5*Z34^2+AH34</f>
        <v>-2.0995092608813264E-2</v>
      </c>
      <c r="AB34" s="132">
        <f>+G34-AA34</f>
        <v>-1.1169152383787025E-2</v>
      </c>
      <c r="AC34" s="132">
        <f>+G34-P34</f>
        <v>-0.10425302913350143</v>
      </c>
      <c r="AE34" s="132">
        <f>+(G34-AA34)^2*S34</f>
        <v>1.3558692062121188E-6</v>
      </c>
      <c r="AF34" s="200">
        <f>+C34-15018.5</f>
        <v>21580.781000000003</v>
      </c>
      <c r="AG34" s="7"/>
      <c r="AH34" s="43">
        <f>$AB$6*($AB$11/AI34*AJ34+$AB$12)</f>
        <v>-1.8371403142063265E-2</v>
      </c>
      <c r="AI34" s="43">
        <f>1+$AB$7*COS(AL34)</f>
        <v>0.79769818762307187</v>
      </c>
      <c r="AJ34" s="43">
        <f>SIN(AL34+$AB$9)</f>
        <v>-0.98357253868904415</v>
      </c>
      <c r="AK34" s="43">
        <f>$AB$7*SIN(AL34)</f>
        <v>-0.30979666994499822</v>
      </c>
      <c r="AL34" s="43">
        <f>2*ATAN(AM34)</f>
        <v>-2.1492880002640034</v>
      </c>
      <c r="AM34" s="43">
        <f>SQRT((1+$AB$7)/(1-$AB$7))*TAN(AN34/2)</f>
        <v>-1.847346559530596</v>
      </c>
      <c r="AN34" s="132">
        <f>$AU34+$AB$7*SIN(AO34)</f>
        <v>-1.7942406631939019</v>
      </c>
      <c r="AO34" s="132">
        <f>$AU34+$AB$7*SIN(AP34)</f>
        <v>-1.7942406400270303</v>
      </c>
      <c r="AP34" s="132">
        <f>$AU34+$AB$7*SIN(AQ34)</f>
        <v>-1.7942409225904812</v>
      </c>
      <c r="AQ34" s="132">
        <f>$AU34+$AB$7*SIN(AR34)</f>
        <v>-1.7942374761752142</v>
      </c>
      <c r="AR34" s="132">
        <f>$AU34+$AB$7*SIN(AS34)</f>
        <v>-1.7942795083976957</v>
      </c>
      <c r="AS34" s="132">
        <f>$AU34+$AB$7*SIN(AT34)</f>
        <v>-1.7937663546377911</v>
      </c>
      <c r="AT34" s="132">
        <f>$AU34+$AB$7*SIN(AU34)</f>
        <v>-1.7999539348277585</v>
      </c>
      <c r="AU34" s="132">
        <f>$AB$9+$AB$18*(F34-AB$15)</f>
        <v>-1.4334388591368221</v>
      </c>
      <c r="AW34" s="43">
        <v>4000</v>
      </c>
      <c r="AX34" s="43">
        <f t="shared" si="1"/>
        <v>-1.803432127326288E-2</v>
      </c>
      <c r="AY34" s="43">
        <f t="shared" si="2"/>
        <v>1.952E-3</v>
      </c>
      <c r="AZ34" s="142">
        <f t="shared" si="3"/>
        <v>-1.9986321273262879E-2</v>
      </c>
      <c r="BA34" s="43">
        <f t="shared" si="4"/>
        <v>0.64085730087516901</v>
      </c>
      <c r="BB34" s="43">
        <f t="shared" si="5"/>
        <v>-0.84300884696590395</v>
      </c>
      <c r="BC34" s="43">
        <f t="shared" si="6"/>
        <v>-2.8987400135257366</v>
      </c>
      <c r="BD34" s="43">
        <f t="shared" si="7"/>
        <v>-8.194931528779577</v>
      </c>
      <c r="BE34" s="43">
        <f t="shared" si="13"/>
        <v>3.4976759110429434</v>
      </c>
      <c r="BF34" s="43">
        <f t="shared" si="13"/>
        <v>3.4979716552521665</v>
      </c>
      <c r="BG34" s="43">
        <f t="shared" si="13"/>
        <v>3.4971188909763233</v>
      </c>
      <c r="BH34" s="43">
        <f t="shared" si="13"/>
        <v>3.4995785320181625</v>
      </c>
      <c r="BI34" s="43">
        <f t="shared" si="13"/>
        <v>3.4924902337708073</v>
      </c>
      <c r="BJ34" s="43">
        <f t="shared" si="13"/>
        <v>3.5129691072396292</v>
      </c>
      <c r="BK34" s="43">
        <f t="shared" si="13"/>
        <v>3.4542099076815864</v>
      </c>
      <c r="BL34" s="43">
        <f t="shared" si="9"/>
        <v>3.6267626396894581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>+(C35-C$7)/C$8</f>
        <v>-39241.078379740451</v>
      </c>
      <c r="F35" s="132">
        <f>ROUND(2*E35,0)/2</f>
        <v>-39241</v>
      </c>
      <c r="G35" s="132">
        <f>+C35-(C$7+F35*C$8)</f>
        <v>-2.6754769998660777E-2</v>
      </c>
      <c r="I35" s="202">
        <f>G35</f>
        <v>-2.6754769998660777E-2</v>
      </c>
      <c r="P35" s="199">
        <f>+D$11+D$12*F35+D$13*F35^2</f>
        <v>7.2058335799687206E-2</v>
      </c>
      <c r="Q35" s="200">
        <f>+C35-15018.5</f>
        <v>21586.760000000002</v>
      </c>
      <c r="S35" s="132">
        <f>+(P35-G35)^2</f>
        <v>9.7640298775155121E-3</v>
      </c>
      <c r="T35" s="130">
        <v>0.1</v>
      </c>
      <c r="U35" s="43">
        <f>+T35*S35</f>
        <v>9.7640298775155125E-4</v>
      </c>
      <c r="V35" s="132">
        <f>+G35-P35</f>
        <v>-9.8813105798347983E-2</v>
      </c>
      <c r="W35" s="132">
        <v>36000</v>
      </c>
      <c r="X35" s="132">
        <f>+D$11+D$12*W35+D$13*W35^2</f>
        <v>-2.2333874901673361E-2</v>
      </c>
      <c r="Y35" s="132" t="s">
        <v>278</v>
      </c>
      <c r="Z35" s="43">
        <f>F35</f>
        <v>-39241</v>
      </c>
      <c r="AA35" s="132">
        <f>AB$3+AB$4*Z35+AB$5*Z35^2+AH35</f>
        <v>-2.0968488026367103E-2</v>
      </c>
      <c r="AB35" s="132">
        <f>+G35-AA35</f>
        <v>-5.7862819722936734E-3</v>
      </c>
      <c r="AC35" s="132">
        <f>+G35-P35</f>
        <v>-9.8813105798347983E-2</v>
      </c>
      <c r="AE35" s="132">
        <f>+(G35-AA35)^2*S35</f>
        <v>3.2691006102092692E-7</v>
      </c>
      <c r="AF35" s="200">
        <f>+C35-15018.5</f>
        <v>21586.760000000002</v>
      </c>
      <c r="AG35" s="7"/>
      <c r="AH35" s="43">
        <f>$AB$6*($AB$11/AI35*AJ35+$AB$12)</f>
        <v>-1.8348919783367102E-2</v>
      </c>
      <c r="AI35" s="43">
        <f>1+$AB$7*COS(AL35)</f>
        <v>0.7982020374899107</v>
      </c>
      <c r="AJ35" s="43">
        <f>SIN(AL35+$AB$9)</f>
        <v>-0.98327781008864035</v>
      </c>
      <c r="AK35" s="43">
        <f>$AB$7*SIN(AL35)</f>
        <v>-0.31012510754012901</v>
      </c>
      <c r="AL35" s="43">
        <f>2*ATAN(AM35)</f>
        <v>-2.147662473385636</v>
      </c>
      <c r="AM35" s="43">
        <f>SQRT((1+$AB$7)/(1-$AB$7))*TAN(AN35/2)</f>
        <v>-1.8437654630594555</v>
      </c>
      <c r="AN35" s="132">
        <f>$AU35+$AB$7*SIN(AO35)</f>
        <v>-1.7923481060056161</v>
      </c>
      <c r="AO35" s="132">
        <f>$AU35+$AB$7*SIN(AP35)</f>
        <v>-1.7923480848171089</v>
      </c>
      <c r="AP35" s="132">
        <f>$AU35+$AB$7*SIN(AQ35)</f>
        <v>-1.7923483454216131</v>
      </c>
      <c r="AQ35" s="132">
        <f>$AU35+$AB$7*SIN(AR35)</f>
        <v>-1.7923451401390884</v>
      </c>
      <c r="AR35" s="132">
        <f>$AU35+$AB$7*SIN(AS35)</f>
        <v>-1.7923845600649553</v>
      </c>
      <c r="AS35" s="132">
        <f>$AU35+$AB$7*SIN(AT35)</f>
        <v>-1.7918992768046027</v>
      </c>
      <c r="AT35" s="132">
        <f>$AU35+$AB$7*SIN(AU35)</f>
        <v>-1.7978023785931923</v>
      </c>
      <c r="AU35" s="132">
        <f>$AB$9+$AB$18*(F35-AB$15)</f>
        <v>-1.4313917810774941</v>
      </c>
      <c r="AW35" s="43">
        <v>6000</v>
      </c>
      <c r="AX35" s="43">
        <f t="shared" si="1"/>
        <v>-1.9336614821309297E-2</v>
      </c>
      <c r="AY35" s="43">
        <f t="shared" si="2"/>
        <v>1.892E-3</v>
      </c>
      <c r="AZ35" s="142">
        <f t="shared" si="3"/>
        <v>-2.1228614821309298E-2</v>
      </c>
      <c r="BA35" s="43">
        <f t="shared" si="4"/>
        <v>0.65438154545725458</v>
      </c>
      <c r="BB35" s="43">
        <f t="shared" si="5"/>
        <v>-0.90229154455463756</v>
      </c>
      <c r="BC35" s="43">
        <f t="shared" si="6"/>
        <v>-2.7765371036079864</v>
      </c>
      <c r="BD35" s="43">
        <f t="shared" si="7"/>
        <v>-5.417640095484975</v>
      </c>
      <c r="BE35" s="43">
        <f t="shared" si="13"/>
        <v>3.6731054392340834</v>
      </c>
      <c r="BF35" s="43">
        <f t="shared" si="13"/>
        <v>3.6733528807491407</v>
      </c>
      <c r="BG35" s="43">
        <f t="shared" si="13"/>
        <v>3.672577157299556</v>
      </c>
      <c r="BH35" s="43">
        <f t="shared" si="13"/>
        <v>3.6750102188657774</v>
      </c>
      <c r="BI35" s="43">
        <f t="shared" si="13"/>
        <v>3.667390499946265</v>
      </c>
      <c r="BJ35" s="43">
        <f t="shared" si="13"/>
        <v>3.6913696214296219</v>
      </c>
      <c r="BK35" s="43">
        <f t="shared" si="13"/>
        <v>3.6169864804962382</v>
      </c>
      <c r="BL35" s="43">
        <f t="shared" si="9"/>
        <v>3.8607144178984241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>+(C36-C$7)/C$8</f>
        <v>-39238.119522763911</v>
      </c>
      <c r="F36" s="132">
        <f>ROUND(2*E36,0)/2</f>
        <v>-39238</v>
      </c>
      <c r="G36" s="132">
        <f>+C36-(C$7+F36*C$8)</f>
        <v>-4.079885999817634E-2</v>
      </c>
      <c r="I36" s="202">
        <f>G36</f>
        <v>-4.079885999817634E-2</v>
      </c>
      <c r="P36" s="199">
        <f>+D$11+D$12*F36+D$13*F36^2</f>
        <v>7.2053116480689822E-2</v>
      </c>
      <c r="Q36" s="200">
        <f>+C36-15018.5</f>
        <v>21587.769999999997</v>
      </c>
      <c r="S36" s="132">
        <f>+(P36-G36)^2</f>
        <v>1.2735568595186561E-2</v>
      </c>
      <c r="T36" s="130">
        <v>0.1</v>
      </c>
      <c r="U36" s="43">
        <f>+T36*S36</f>
        <v>1.2735568595186562E-3</v>
      </c>
      <c r="V36" s="132">
        <f>+G36-P36</f>
        <v>-0.11285197647886616</v>
      </c>
      <c r="W36" s="132">
        <v>38000</v>
      </c>
      <c r="X36" s="132">
        <f>+D$11+D$12*W36+D$13*W36^2</f>
        <v>-2.384661885406146E-2</v>
      </c>
      <c r="Y36" s="132" t="s">
        <v>278</v>
      </c>
      <c r="Z36" s="43">
        <f>F36</f>
        <v>-39238</v>
      </c>
      <c r="AA36" s="132">
        <f>AB$3+AB$4*Z36+AB$5*Z36^2+AH36</f>
        <v>-2.0963919395089181E-2</v>
      </c>
      <c r="AB36" s="132">
        <f>+G36-AA36</f>
        <v>-1.9834940603087159E-2</v>
      </c>
      <c r="AC36" s="132">
        <f>+G36-P36</f>
        <v>-0.11285197647886616</v>
      </c>
      <c r="AE36" s="132">
        <f>+(G36-AA36)^2*S36</f>
        <v>5.0104894027376556E-6</v>
      </c>
      <c r="AF36" s="200">
        <f>+C36-15018.5</f>
        <v>21587.769999999997</v>
      </c>
      <c r="AG36" s="7"/>
      <c r="AH36" s="43">
        <f>$AB$6*($AB$11/AI36*AJ36+$AB$12)</f>
        <v>-1.834505746308918E-2</v>
      </c>
      <c r="AI36" s="43">
        <f>1+$AB$7*COS(AL36)</f>
        <v>0.7982885293055425</v>
      </c>
      <c r="AJ36" s="43">
        <f>SIN(AL36+$AB$9)</f>
        <v>-0.98322698667044628</v>
      </c>
      <c r="AK36" s="43">
        <f>$AB$7*SIN(AL36)</f>
        <v>-0.31018137047585403</v>
      </c>
      <c r="AL36" s="43">
        <f>2*ATAN(AM36)</f>
        <v>-2.1473836053804267</v>
      </c>
      <c r="AM36" s="43">
        <f>SQRT((1+$AB$7)/(1-$AB$7))*TAN(AN36/2)</f>
        <v>-1.8431521848568337</v>
      </c>
      <c r="AN36" s="132">
        <f>$AU36+$AB$7*SIN(AO36)</f>
        <v>-1.7920235475796669</v>
      </c>
      <c r="AO36" s="132">
        <f>$AU36+$AB$7*SIN(AP36)</f>
        <v>-1.7920235267185141</v>
      </c>
      <c r="AP36" s="132">
        <f>$AU36+$AB$7*SIN(AQ36)</f>
        <v>-1.7920237836670274</v>
      </c>
      <c r="AQ36" s="132">
        <f>$AU36+$AB$7*SIN(AR36)</f>
        <v>-1.7920206187908643</v>
      </c>
      <c r="AR36" s="132">
        <f>$AU36+$AB$7*SIN(AS36)</f>
        <v>-1.7920595979760436</v>
      </c>
      <c r="AS36" s="132">
        <f>$AU36+$AB$7*SIN(AT36)</f>
        <v>-1.7915790515937198</v>
      </c>
      <c r="AT36" s="132">
        <f>$AU36+$AB$7*SIN(AU36)</f>
        <v>-1.7974333861972434</v>
      </c>
      <c r="AU36" s="132">
        <f>$AB$9+$AB$18*(F36-AB$15)</f>
        <v>-1.4310408534101804</v>
      </c>
      <c r="AW36" s="43">
        <v>8000</v>
      </c>
      <c r="AX36" s="43">
        <f t="shared" si="1"/>
        <v>-2.0017644893664838E-2</v>
      </c>
      <c r="AY36" s="43">
        <f t="shared" si="2"/>
        <v>1.8080000000000001E-3</v>
      </c>
      <c r="AZ36" s="142">
        <f t="shared" si="3"/>
        <v>-2.1825644893664838E-2</v>
      </c>
      <c r="BA36" s="43">
        <f t="shared" si="4"/>
        <v>0.67416846915755679</v>
      </c>
      <c r="BB36" s="43">
        <f t="shared" si="5"/>
        <v>-0.95011832319369138</v>
      </c>
      <c r="BC36" s="43">
        <f t="shared" si="6"/>
        <v>-2.6479775998968398</v>
      </c>
      <c r="BD36" s="43">
        <f t="shared" si="7"/>
        <v>-3.9691350733331938</v>
      </c>
      <c r="BE36" s="43">
        <f t="shared" si="13"/>
        <v>3.8530430451355207</v>
      </c>
      <c r="BF36" s="43">
        <f t="shared" si="13"/>
        <v>3.8531784298086453</v>
      </c>
      <c r="BG36" s="43">
        <f t="shared" si="13"/>
        <v>3.852695377941973</v>
      </c>
      <c r="BH36" s="43">
        <f t="shared" si="13"/>
        <v>3.854419827736002</v>
      </c>
      <c r="BI36" s="43">
        <f t="shared" si="13"/>
        <v>3.8482753981249211</v>
      </c>
      <c r="BJ36" s="43">
        <f t="shared" si="13"/>
        <v>3.8703204413989045</v>
      </c>
      <c r="BK36" s="43">
        <f t="shared" si="13"/>
        <v>3.7930423856756041</v>
      </c>
      <c r="BL36" s="43">
        <f t="shared" si="9"/>
        <v>4.09466619610739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>+(C37-C$7)/C$8</f>
        <v>-39232.023105567634</v>
      </c>
      <c r="F37" s="132">
        <f>ROUND(2*E37,0)/2</f>
        <v>-39232</v>
      </c>
      <c r="G37" s="132">
        <f>+C37-(C$7+F37*C$8)</f>
        <v>-7.8870399956940673E-3</v>
      </c>
      <c r="I37" s="202">
        <f>G37</f>
        <v>-7.8870399956940673E-3</v>
      </c>
      <c r="P37" s="199">
        <f>+D$11+D$12*F37+D$13*F37^2</f>
        <v>7.204267819096373E-2</v>
      </c>
      <c r="Q37" s="200">
        <f>+C37-15018.5</f>
        <v>21589.851000000002</v>
      </c>
      <c r="S37" s="132">
        <f>+(P37-G37)^2</f>
        <v>6.3887598493985341E-3</v>
      </c>
      <c r="T37" s="130">
        <v>0.1</v>
      </c>
      <c r="U37" s="43">
        <f>+T37*S37</f>
        <v>6.3887598493985343E-4</v>
      </c>
      <c r="V37" s="132">
        <f>+G37-P37</f>
        <v>-7.9929718186657797E-2</v>
      </c>
      <c r="W37" s="132">
        <v>40000</v>
      </c>
      <c r="X37" s="132">
        <f>+D$11+D$12*W37+D$13*W37^2</f>
        <v>-2.5307767451132078E-2</v>
      </c>
      <c r="Y37" s="132" t="s">
        <v>278</v>
      </c>
      <c r="Z37" s="43">
        <f>F37</f>
        <v>-39232</v>
      </c>
      <c r="AA37" s="132">
        <f>AB$3+AB$4*Z37+AB$5*Z37^2+AH37</f>
        <v>-2.0954775240184829E-2</v>
      </c>
      <c r="AB37" s="132">
        <f>+G37-AA37</f>
        <v>1.3067735244490761E-2</v>
      </c>
      <c r="AC37" s="132">
        <f>+G37-P37</f>
        <v>-7.9929718186657797E-2</v>
      </c>
      <c r="AE37" s="132">
        <f>+(G37-AA37)^2*S37</f>
        <v>1.090981076053431E-6</v>
      </c>
      <c r="AF37" s="200">
        <f>+C37-15018.5</f>
        <v>21589.851000000002</v>
      </c>
      <c r="AG37" s="7"/>
      <c r="AH37" s="43">
        <f>$AB$6*($AB$11/AI37*AJ37+$AB$12)</f>
        <v>-1.833732576818483E-2</v>
      </c>
      <c r="AI37" s="43">
        <f>1+$AB$7*COS(AL37)</f>
        <v>0.79846161626835899</v>
      </c>
      <c r="AJ37" s="43">
        <f>SIN(AL37+$AB$9)</f>
        <v>-0.98312507726992371</v>
      </c>
      <c r="AK37" s="43">
        <f>$AB$7*SIN(AL37)</f>
        <v>-0.31029386053036534</v>
      </c>
      <c r="AL37" s="43">
        <f>2*ATAN(AM37)</f>
        <v>-2.1468256879981453</v>
      </c>
      <c r="AM37" s="43">
        <f>SQRT((1+$AB$7)/(1-$AB$7))*TAN(AN37/2)</f>
        <v>-1.8419261752544738</v>
      </c>
      <c r="AN37" s="132">
        <f>$AU37+$AB$7*SIN(AO37)</f>
        <v>-1.7913743251936496</v>
      </c>
      <c r="AO37" s="132">
        <f>$AU37+$AB$7*SIN(AP37)</f>
        <v>-1.7913743049770692</v>
      </c>
      <c r="AP37" s="132">
        <f>$AU37+$AB$7*SIN(AQ37)</f>
        <v>-1.7913745547072617</v>
      </c>
      <c r="AQ37" s="132">
        <f>$AU37+$AB$7*SIN(AR37)</f>
        <v>-1.7913714698352521</v>
      </c>
      <c r="AR37" s="132">
        <f>$AU37+$AB$7*SIN(AS37)</f>
        <v>-1.7914095737270979</v>
      </c>
      <c r="AS37" s="132">
        <f>$AU37+$AB$7*SIN(AT37)</f>
        <v>-1.7909384651180373</v>
      </c>
      <c r="AT37" s="132">
        <f>$AU37+$AB$7*SIN(AU37)</f>
        <v>-1.796695266043606</v>
      </c>
      <c r="AU37" s="132">
        <f>$AB$9+$AB$18*(F37-AB$15)</f>
        <v>-1.4303389980755534</v>
      </c>
      <c r="AW37" s="43">
        <v>10000</v>
      </c>
      <c r="AX37" s="43">
        <f t="shared" si="1"/>
        <v>-2.0001289850757609E-2</v>
      </c>
      <c r="AY37" s="43">
        <f t="shared" si="2"/>
        <v>1.7000000000000001E-3</v>
      </c>
      <c r="AZ37" s="142">
        <f t="shared" si="3"/>
        <v>-2.1701289850757609E-2</v>
      </c>
      <c r="BA37" s="43">
        <f t="shared" si="4"/>
        <v>0.70133189057536183</v>
      </c>
      <c r="BB37" s="43">
        <f t="shared" si="5"/>
        <v>-0.98394880990188771</v>
      </c>
      <c r="BC37" s="43">
        <f t="shared" si="6"/>
        <v>-2.5102082269933792</v>
      </c>
      <c r="BD37" s="43">
        <f t="shared" si="7"/>
        <v>-3.0617056678752124</v>
      </c>
      <c r="BE37" s="43">
        <f t="shared" si="13"/>
        <v>4.0393039404999556</v>
      </c>
      <c r="BF37" s="43">
        <f t="shared" si="13"/>
        <v>4.0393482931767579</v>
      </c>
      <c r="BG37" s="43">
        <f t="shared" si="13"/>
        <v>4.0391560184036859</v>
      </c>
      <c r="BH37" s="43">
        <f t="shared" si="13"/>
        <v>4.0399898907543124</v>
      </c>
      <c r="BI37" s="43">
        <f t="shared" si="13"/>
        <v>4.0363797711477183</v>
      </c>
      <c r="BJ37" s="43">
        <f t="shared" si="13"/>
        <v>4.0521292854787756</v>
      </c>
      <c r="BK37" s="43">
        <f t="shared" si="13"/>
        <v>3.985532036081417</v>
      </c>
      <c r="BL37" s="43">
        <f t="shared" si="9"/>
        <v>4.328617974316356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>+(C38-C$7)/C$8</f>
        <v>-39229.128698941066</v>
      </c>
      <c r="F38" s="132">
        <f>ROUND(2*E38,0)/2</f>
        <v>-39229</v>
      </c>
      <c r="G38" s="132">
        <f>+C38-(C$7+F38*C$8)</f>
        <v>-4.3931129992415663E-2</v>
      </c>
      <c r="I38" s="202">
        <f>G38</f>
        <v>-4.3931129992415663E-2</v>
      </c>
      <c r="P38" s="199">
        <f>+D$11+D$12*F38+D$13*F38^2</f>
        <v>7.2037459220234995E-2</v>
      </c>
      <c r="Q38" s="200">
        <f>+C38-15018.5</f>
        <v>21590.839</v>
      </c>
      <c r="S38" s="132">
        <f>+(P38-G38)^2</f>
        <v>1.3448713683972515E-2</v>
      </c>
      <c r="T38" s="130">
        <v>0.1</v>
      </c>
      <c r="U38" s="43">
        <f>+T38*S38</f>
        <v>1.3448713683972516E-3</v>
      </c>
      <c r="V38" s="132">
        <f>+G38-P38</f>
        <v>-0.11596858921265066</v>
      </c>
      <c r="W38" s="132">
        <v>42000</v>
      </c>
      <c r="X38" s="132">
        <f>+D$11+D$12*W38+D$13*W38^2</f>
        <v>-2.6717320692885183E-2</v>
      </c>
      <c r="Z38" s="43">
        <f>F38</f>
        <v>-39229</v>
      </c>
      <c r="AA38" s="132">
        <f>AB$3+AB$4*Z38+AB$5*Z38^2+AH38</f>
        <v>-2.0950199715782412E-2</v>
      </c>
      <c r="AB38" s="132">
        <f>+G38-AA38</f>
        <v>-2.2980930276633251E-2</v>
      </c>
      <c r="AC38" s="132">
        <f>+G38-P38</f>
        <v>-0.11596858921265066</v>
      </c>
      <c r="AE38" s="132">
        <f>+(G38-AA38)^2*S38</f>
        <v>7.1025771200234539E-6</v>
      </c>
      <c r="AF38" s="200">
        <f>+C38-15018.5</f>
        <v>21590.839</v>
      </c>
      <c r="AG38" s="7"/>
      <c r="AH38" s="43">
        <f>$AB$6*($AB$11/AI38*AJ38+$AB$12)</f>
        <v>-1.8333456392782412E-2</v>
      </c>
      <c r="AI38" s="43">
        <f>1+$AB$7*COS(AL38)</f>
        <v>0.79854821144149146</v>
      </c>
      <c r="AJ38" s="43">
        <f>SIN(AL38+$AB$9)</f>
        <v>-0.98307399118481276</v>
      </c>
      <c r="AK38" s="43">
        <f>$AB$7*SIN(AL38)</f>
        <v>-0.31035008762134736</v>
      </c>
      <c r="AL38" s="43">
        <f>2*ATAN(AM38)</f>
        <v>-2.1465466385598049</v>
      </c>
      <c r="AM38" s="43">
        <f>SQRT((1+$AB$7)/(1-$AB$7))*TAN(AN38/2)</f>
        <v>-1.8413134435964029</v>
      </c>
      <c r="AN38" s="132">
        <f>$AU38+$AB$7*SIN(AO38)</f>
        <v>-1.7910496612055595</v>
      </c>
      <c r="AO38" s="132">
        <f>$AU38+$AB$7*SIN(AP38)</f>
        <v>-1.7910496413062462</v>
      </c>
      <c r="AP38" s="132">
        <f>$AU38+$AB$7*SIN(AQ38)</f>
        <v>-1.791049887473767</v>
      </c>
      <c r="AQ38" s="132">
        <f>$AU38+$AB$7*SIN(AR38)</f>
        <v>-1.7910468422014958</v>
      </c>
      <c r="AR38" s="132">
        <f>$AU38+$AB$7*SIN(AS38)</f>
        <v>-1.7910845115338891</v>
      </c>
      <c r="AS38" s="132">
        <f>$AU38+$AB$7*SIN(AT38)</f>
        <v>-1.7906181038084978</v>
      </c>
      <c r="AT38" s="132">
        <f>$AU38+$AB$7*SIN(AU38)</f>
        <v>-1.7963261382903837</v>
      </c>
      <c r="AU38" s="132">
        <f>$AB$9+$AB$18*(F38-AB$15)</f>
        <v>-1.4299880704082402</v>
      </c>
      <c r="AW38" s="43">
        <v>12000</v>
      </c>
      <c r="AX38" s="43">
        <f t="shared" si="1"/>
        <v>-1.9200597846600147E-2</v>
      </c>
      <c r="AY38" s="43">
        <f t="shared" si="2"/>
        <v>1.5679999999999999E-3</v>
      </c>
      <c r="AZ38" s="142">
        <f t="shared" si="3"/>
        <v>-2.0768597846600147E-2</v>
      </c>
      <c r="BA38" s="43">
        <f t="shared" si="4"/>
        <v>0.73750340044217777</v>
      </c>
      <c r="BB38" s="43">
        <f t="shared" si="5"/>
        <v>-0.9995876702507398</v>
      </c>
      <c r="BC38" s="43">
        <f t="shared" si="6"/>
        <v>-2.359514198872982</v>
      </c>
      <c r="BD38" s="43">
        <f t="shared" si="7"/>
        <v>-2.4255933688728963</v>
      </c>
      <c r="BE38" s="43">
        <f t="shared" si="13"/>
        <v>4.2340903191593027</v>
      </c>
      <c r="BF38" s="43">
        <f t="shared" si="13"/>
        <v>4.2340967737896671</v>
      </c>
      <c r="BG38" s="43">
        <f t="shared" si="13"/>
        <v>4.2340588731050213</v>
      </c>
      <c r="BH38" s="43">
        <f t="shared" si="13"/>
        <v>4.2342814602581544</v>
      </c>
      <c r="BI38" s="43">
        <f t="shared" si="13"/>
        <v>4.2329755911276452</v>
      </c>
      <c r="BJ38" s="43">
        <f t="shared" si="13"/>
        <v>4.2406844408918154</v>
      </c>
      <c r="BK38" s="43">
        <f t="shared" si="13"/>
        <v>4.1967144643937839</v>
      </c>
      <c r="BL38" s="43">
        <f t="shared" si="9"/>
        <v>4.5625697525253219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>+(C39-C$7)/C$8</f>
        <v>-39176.578227212842</v>
      </c>
      <c r="F39" s="132">
        <f>ROUND(2*E39,0)/2</f>
        <v>-39176.5</v>
      </c>
      <c r="G39" s="132">
        <f>+C39-(C$7+F39*C$8)</f>
        <v>-2.6702704999479465E-2</v>
      </c>
      <c r="I39" s="202">
        <f>G39</f>
        <v>-2.6702704999479465E-2</v>
      </c>
      <c r="J39" s="178"/>
      <c r="P39" s="199">
        <f>+D$11+D$12*F39+D$13*F39^2</f>
        <v>7.1946146024478047E-2</v>
      </c>
      <c r="Q39" s="200">
        <f>+C39-15018.5</f>
        <v>21608.777000000002</v>
      </c>
      <c r="S39" s="132">
        <f>+(P39-G39)^2</f>
        <v>9.7315958083469632E-3</v>
      </c>
      <c r="T39" s="130">
        <v>0.1</v>
      </c>
      <c r="U39" s="43">
        <f>+T39*S39</f>
        <v>9.7315958083469634E-4</v>
      </c>
      <c r="V39" s="132">
        <f>+G39-P39</f>
        <v>-9.8648851023957512E-2</v>
      </c>
      <c r="W39" s="132">
        <v>44000</v>
      </c>
      <c r="X39" s="132">
        <f>+D$11+D$12*W39+D$13*W39^2</f>
        <v>-2.8075278579320798E-2</v>
      </c>
      <c r="Y39" s="132" t="s">
        <v>278</v>
      </c>
      <c r="Z39" s="43">
        <f>F39</f>
        <v>-39176.5</v>
      </c>
      <c r="AA39" s="132">
        <f>AB$3+AB$4*Z39+AB$5*Z39^2+AH39</f>
        <v>-2.0869755626208911E-2</v>
      </c>
      <c r="AB39" s="132">
        <f>+G39-AA39</f>
        <v>-5.8329493732705538E-3</v>
      </c>
      <c r="AC39" s="132">
        <f>+G39-P39</f>
        <v>-9.8648851023957512E-2</v>
      </c>
      <c r="AE39" s="132">
        <f>+(G39-AA39)^2*S39</f>
        <v>3.311009880093302E-7</v>
      </c>
      <c r="AF39" s="200">
        <f>+C39-15018.5</f>
        <v>21608.777000000002</v>
      </c>
      <c r="AG39" s="7"/>
      <c r="AH39" s="43">
        <f>$AB$6*($AB$11/AI39*AJ39+$AB$12)</f>
        <v>-1.8265361169458913E-2</v>
      </c>
      <c r="AI39" s="43">
        <f>1+$AB$7*COS(AL39)</f>
        <v>0.80006921974681533</v>
      </c>
      <c r="AJ39" s="43">
        <f>SIN(AL39+$AB$9)</f>
        <v>-0.98216574901728948</v>
      </c>
      <c r="AK39" s="43">
        <f>$AB$7*SIN(AL39)</f>
        <v>-0.3113321106268237</v>
      </c>
      <c r="AL39" s="43">
        <f>2*ATAN(AM39)</f>
        <v>-2.1416534462671031</v>
      </c>
      <c r="AM39" s="43">
        <f>SQRT((1+$AB$7)/(1-$AB$7))*TAN(AN39/2)</f>
        <v>-1.8306199739747648</v>
      </c>
      <c r="AN39" s="132">
        <f>$AU39+$AB$7*SIN(AO39)</f>
        <v>-1.7853623284153843</v>
      </c>
      <c r="AO39" s="132">
        <f>$AU39+$AB$7*SIN(AP39)</f>
        <v>-1.7853623135530894</v>
      </c>
      <c r="AP39" s="132">
        <f>$AU39+$AB$7*SIN(AQ39)</f>
        <v>-1.7853625022047355</v>
      </c>
      <c r="AQ39" s="132">
        <f>$AU39+$AB$7*SIN(AR39)</f>
        <v>-1.785360107579701</v>
      </c>
      <c r="AR39" s="132">
        <f>$AU39+$AB$7*SIN(AS39)</f>
        <v>-1.7853905014872755</v>
      </c>
      <c r="AS39" s="132">
        <f>$AU39+$AB$7*SIN(AT39)</f>
        <v>-1.7850044100892131</v>
      </c>
      <c r="AT39" s="132">
        <f>$AU39+$AB$7*SIN(AU39)</f>
        <v>-1.7898591017001315</v>
      </c>
      <c r="AU39" s="132">
        <f>$AB$9+$AB$18*(F39-AB$15)</f>
        <v>-1.4238468362302548</v>
      </c>
      <c r="AW39" s="43">
        <v>14000</v>
      </c>
      <c r="AX39" s="43">
        <f t="shared" si="1"/>
        <v>-1.7516152651508209E-2</v>
      </c>
      <c r="AY39" s="43">
        <f t="shared" si="2"/>
        <v>1.4120000000000001E-3</v>
      </c>
      <c r="AZ39" s="142">
        <f t="shared" si="3"/>
        <v>-1.8928152651508209E-2</v>
      </c>
      <c r="BA39" s="43">
        <f t="shared" si="4"/>
        <v>0.78500075078337195</v>
      </c>
      <c r="BB39" s="43">
        <f t="shared" si="5"/>
        <v>-0.99022352029499106</v>
      </c>
      <c r="BC39" s="43">
        <f t="shared" si="6"/>
        <v>-2.1908502565237589</v>
      </c>
      <c r="BD39" s="43">
        <f t="shared" si="7"/>
        <v>-1.9427224257298701</v>
      </c>
      <c r="BE39" s="43">
        <f t="shared" si="13"/>
        <v>4.4401483134876578</v>
      </c>
      <c r="BF39" s="43">
        <f t="shared" si="13"/>
        <v>4.4401484481347335</v>
      </c>
      <c r="BG39" s="43">
        <f t="shared" si="13"/>
        <v>4.4401470947561688</v>
      </c>
      <c r="BH39" s="43">
        <f t="shared" si="13"/>
        <v>4.4401606982728046</v>
      </c>
      <c r="BI39" s="43">
        <f t="shared" si="13"/>
        <v>4.4400239923446208</v>
      </c>
      <c r="BJ39" s="43">
        <f t="shared" si="13"/>
        <v>4.4414008502043005</v>
      </c>
      <c r="BK39" s="43">
        <f t="shared" si="13"/>
        <v>4.4278302414238642</v>
      </c>
      <c r="BL39" s="43">
        <f t="shared" si="9"/>
        <v>4.7965215307342879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>+(C40-C$7)/C$8</f>
        <v>-39170.692738434722</v>
      </c>
      <c r="F40" s="132">
        <f>ROUND(2*E40,0)/2</f>
        <v>-39170.5</v>
      </c>
      <c r="I40" s="202"/>
      <c r="J40" s="178"/>
      <c r="P40" s="199">
        <f>+D$11+D$12*F40+D$13*F40^2</f>
        <v>7.1935712494423459E-2</v>
      </c>
      <c r="Q40" s="200">
        <f>+C40-15018.5</f>
        <v>21610.786</v>
      </c>
      <c r="R40" s="132">
        <f>+C40-(C$7+F40*C$8)</f>
        <v>-6.5790884997113608E-2</v>
      </c>
      <c r="S40" s="132">
        <f>+(P40-R40)^2</f>
        <v>1.8968615656595866E-2</v>
      </c>
      <c r="T40" s="130"/>
      <c r="U40" s="43"/>
      <c r="W40" s="132">
        <v>46000</v>
      </c>
      <c r="X40" s="132">
        <f>+D$11+D$12*W40+D$13*W40^2</f>
        <v>-2.9381641110438929E-2</v>
      </c>
      <c r="Z40" s="43">
        <f>F40</f>
        <v>-39170.5</v>
      </c>
      <c r="AA40" s="132">
        <f>AB$3+AB$4*Z40+AB$5*Z40^2+AH40</f>
        <v>-2.0860517102229071E-2</v>
      </c>
      <c r="AB40" s="132">
        <f>+G40-AA40</f>
        <v>2.0860517102229071E-2</v>
      </c>
      <c r="AC40" s="132">
        <f>+G40-P40</f>
        <v>-7.1935712494423459E-2</v>
      </c>
      <c r="AE40" s="132">
        <f>+(G40-AA40)^2*S40</f>
        <v>8.2544050539616201E-6</v>
      </c>
      <c r="AF40" s="200">
        <f>+C40-15018.5</f>
        <v>21610.786</v>
      </c>
      <c r="AG40" s="7"/>
      <c r="AH40" s="43">
        <f>$AB$6*($AB$11/AI40*AJ40+$AB$12)</f>
        <v>-1.8257532891479071E-2</v>
      </c>
      <c r="AI40" s="43">
        <f>1+$AB$7*COS(AL40)</f>
        <v>0.80024372472687466</v>
      </c>
      <c r="AJ40" s="43">
        <f>SIN(AL40+$AB$9)</f>
        <v>-0.98206022813396543</v>
      </c>
      <c r="AK40" s="43">
        <f>$AB$7*SIN(AL40)</f>
        <v>-0.31144410491933761</v>
      </c>
      <c r="AL40" s="43">
        <f>2*ATAN(AM40)</f>
        <v>-2.141093036376243</v>
      </c>
      <c r="AM40" s="43">
        <f>SQRT((1+$AB$7)/(1-$AB$7))*TAN(AN40/2)</f>
        <v>-1.8294013798099953</v>
      </c>
      <c r="AN40" s="132">
        <f>$AU40+$AB$7*SIN(AO40)</f>
        <v>-1.7847116574436253</v>
      </c>
      <c r="AO40" s="132">
        <f>$AU40+$AB$7*SIN(AP40)</f>
        <v>-1.7847116430980359</v>
      </c>
      <c r="AP40" s="132">
        <f>$AU40+$AB$7*SIN(AQ40)</f>
        <v>-1.7847118257363428</v>
      </c>
      <c r="AQ40" s="132">
        <f>$AU40+$AB$7*SIN(AR40)</f>
        <v>-1.7847095004978948</v>
      </c>
      <c r="AR40" s="132">
        <f>$AU40+$AB$7*SIN(AS40)</f>
        <v>-1.7847391021434609</v>
      </c>
      <c r="AS40" s="132">
        <f>$AU40+$AB$7*SIN(AT40)</f>
        <v>-1.7843619542038485</v>
      </c>
      <c r="AT40" s="132">
        <f>$AU40+$AB$7*SIN(AU40)</f>
        <v>-1.7891191326180695</v>
      </c>
      <c r="AU40" s="132">
        <f>$AB$9+$AB$18*(F40-AB$15)</f>
        <v>-1.4231449808956278</v>
      </c>
      <c r="AW40" s="43">
        <v>16000</v>
      </c>
      <c r="AX40" s="43">
        <f t="shared" si="1"/>
        <v>-1.4837752661790545E-2</v>
      </c>
      <c r="AY40" s="43">
        <f t="shared" si="2"/>
        <v>1.232E-3</v>
      </c>
      <c r="AZ40" s="142">
        <f t="shared" si="3"/>
        <v>-1.6069752661790546E-2</v>
      </c>
      <c r="BA40" s="43">
        <f t="shared" si="4"/>
        <v>0.84699072464821668</v>
      </c>
      <c r="BB40" s="43">
        <f t="shared" si="5"/>
        <v>-0.94484906949085667</v>
      </c>
      <c r="BC40" s="43">
        <f t="shared" si="6"/>
        <v>-1.9971334480391005</v>
      </c>
      <c r="BD40" s="43">
        <f t="shared" si="7"/>
        <v>-1.5525089424914198</v>
      </c>
      <c r="BE40" s="43">
        <f t="shared" si="13"/>
        <v>4.6609624680650192</v>
      </c>
      <c r="BF40" s="43">
        <f t="shared" si="13"/>
        <v>4.660962468027134</v>
      </c>
      <c r="BG40" s="43">
        <f t="shared" si="13"/>
        <v>4.6609624700190704</v>
      </c>
      <c r="BH40" s="43">
        <f t="shared" si="13"/>
        <v>4.6609623652874772</v>
      </c>
      <c r="BI40" s="43">
        <f t="shared" si="13"/>
        <v>4.6609678721308825</v>
      </c>
      <c r="BJ40" s="43">
        <f t="shared" si="13"/>
        <v>4.6606791139086265</v>
      </c>
      <c r="BK40" s="43">
        <f t="shared" si="13"/>
        <v>4.679033884551334</v>
      </c>
      <c r="BL40" s="43">
        <f t="shared" si="9"/>
        <v>5.0304733089432538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>+(C41-C$7)/C$8</f>
        <v>-39120.064058960575</v>
      </c>
      <c r="F41" s="132">
        <f>ROUND(2*E41,0)/2</f>
        <v>-39120</v>
      </c>
      <c r="G41" s="132">
        <f>+C41-(C$7+F41*C$8)</f>
        <v>-2.1866399998543784E-2</v>
      </c>
      <c r="H41" s="132">
        <f>G41</f>
        <v>-2.1866399998543784E-2</v>
      </c>
      <c r="J41" s="178"/>
      <c r="P41" s="199">
        <f>+D$11+D$12*F41+D$13*F41^2</f>
        <v>7.1847915351603356E-2</v>
      </c>
      <c r="Q41" s="200">
        <f>+C41-15018.5</f>
        <v>21628.067999999999</v>
      </c>
      <c r="S41" s="132">
        <f>+(P41-G41)^2</f>
        <v>8.7823729015468234E-3</v>
      </c>
      <c r="T41" s="130">
        <v>0.1</v>
      </c>
      <c r="U41" s="43">
        <f>+T41*S41</f>
        <v>8.7823729015468243E-4</v>
      </c>
      <c r="V41" s="132">
        <f>+G41-P41</f>
        <v>-9.371431535014714E-2</v>
      </c>
      <c r="W41" s="132">
        <v>48000</v>
      </c>
      <c r="X41" s="132">
        <f>+D$11+D$12*W41+D$13*W41^2</f>
        <v>-3.0636408286239557E-2</v>
      </c>
      <c r="Z41" s="43">
        <f>F41</f>
        <v>-39120</v>
      </c>
      <c r="AA41" s="132">
        <f>AB$3+AB$4*Z41+AB$5*Z41^2+AH41</f>
        <v>-2.0782393680659456E-2</v>
      </c>
      <c r="AB41" s="132">
        <f>+G41-AA41</f>
        <v>-1.0840063178843284E-3</v>
      </c>
      <c r="AC41" s="132">
        <f>+G41-P41</f>
        <v>-9.371431535014714E-2</v>
      </c>
      <c r="AE41" s="132">
        <f>+(G41-AA41)^2*S41</f>
        <v>1.031990026623351E-8</v>
      </c>
      <c r="AF41" s="200">
        <f>+C41-15018.5</f>
        <v>21628.067999999999</v>
      </c>
      <c r="AG41" s="7"/>
      <c r="AH41" s="43">
        <f>$AB$6*($AB$11/AI41*AJ41+$AB$12)</f>
        <v>-1.8191270480659456E-2</v>
      </c>
      <c r="AI41" s="43">
        <f>1+$AB$7*COS(AL41)</f>
        <v>0.80171799080590966</v>
      </c>
      <c r="AJ41" s="43">
        <f>SIN(AL41+$AB$9)</f>
        <v>-0.98115799774811774</v>
      </c>
      <c r="AK41" s="43">
        <f>$AB$7*SIN(AL41)</f>
        <v>-0.31238477048338104</v>
      </c>
      <c r="AL41" s="43">
        <f>2*ATAN(AM41)</f>
        <v>-2.1363665371948275</v>
      </c>
      <c r="AM41" s="43">
        <f>SQRT((1+$AB$7)/(1-$AB$7))*TAN(AN41/2)</f>
        <v>-1.8191732212640723</v>
      </c>
      <c r="AN41" s="132">
        <f>$AU41+$AB$7*SIN(AO41)</f>
        <v>-1.7792295400457367</v>
      </c>
      <c r="AO41" s="132">
        <f>$AU41+$AB$7*SIN(AP41)</f>
        <v>-1.7792295296125775</v>
      </c>
      <c r="AP41" s="132">
        <f>$AU41+$AB$7*SIN(AQ41)</f>
        <v>-1.7792296658813194</v>
      </c>
      <c r="AQ41" s="132">
        <f>$AU41+$AB$7*SIN(AR41)</f>
        <v>-1.779227886052049</v>
      </c>
      <c r="AR41" s="132">
        <f>$AU41+$AB$7*SIN(AS41)</f>
        <v>-1.7792511315259993</v>
      </c>
      <c r="AS41" s="132">
        <f>$AU41+$AB$7*SIN(AT41)</f>
        <v>-1.7789473323502243</v>
      </c>
      <c r="AT41" s="132">
        <f>$AU41+$AB$7*SIN(AU41)</f>
        <v>-1.7828839171837558</v>
      </c>
      <c r="AU41" s="132">
        <f>$AB$9+$AB$18*(F41-AB$15)</f>
        <v>-1.4172376984958512</v>
      </c>
      <c r="AW41" s="43">
        <v>18000</v>
      </c>
      <c r="AX41" s="43">
        <f t="shared" si="1"/>
        <v>-1.1055111095765364E-2</v>
      </c>
      <c r="AY41" s="43">
        <f t="shared" si="2"/>
        <v>1.0280000000000003E-3</v>
      </c>
      <c r="AZ41" s="142">
        <f t="shared" si="3"/>
        <v>-1.2083111095765365E-2</v>
      </c>
      <c r="BA41" s="43">
        <f t="shared" si="4"/>
        <v>0.92743416149833524</v>
      </c>
      <c r="BB41" s="43">
        <f t="shared" si="5"/>
        <v>-0.84587301349953736</v>
      </c>
      <c r="BC41" s="43">
        <f t="shared" si="6"/>
        <v>-1.7681997928889803</v>
      </c>
      <c r="BD41" s="43">
        <f t="shared" si="7"/>
        <v>-1.2198137378236922</v>
      </c>
      <c r="BE41" s="43">
        <f t="shared" si="13"/>
        <v>4.9009858348713271</v>
      </c>
      <c r="BF41" s="43">
        <f t="shared" si="13"/>
        <v>4.9009859172281223</v>
      </c>
      <c r="BG41" s="43">
        <f t="shared" si="13"/>
        <v>4.9009871044703743</v>
      </c>
      <c r="BH41" s="43">
        <f t="shared" si="13"/>
        <v>4.9010042187423197</v>
      </c>
      <c r="BI41" s="43">
        <f t="shared" si="13"/>
        <v>4.9012507532319551</v>
      </c>
      <c r="BJ41" s="43">
        <f t="shared" si="13"/>
        <v>4.9047674965678416</v>
      </c>
      <c r="BK41" s="43">
        <f t="shared" si="13"/>
        <v>4.9493854389617971</v>
      </c>
      <c r="BL41" s="43">
        <f t="shared" si="9"/>
        <v>5.2644250871522198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>+(C42-C$7)/C$8</f>
        <v>-38361.058653246066</v>
      </c>
      <c r="F42" s="132">
        <f>ROUND(2*E42,0)/2</f>
        <v>-38361</v>
      </c>
      <c r="G42" s="132">
        <f>+C42-(C$7+F42*C$8)</f>
        <v>-2.0021169999381527E-2</v>
      </c>
      <c r="H42" s="132">
        <f>G42</f>
        <v>-2.0021169999381527E-2</v>
      </c>
      <c r="J42" s="178"/>
      <c r="P42" s="199">
        <f>+D$11+D$12*F42+D$13*F42^2</f>
        <v>7.0532312964383739E-2</v>
      </c>
      <c r="Q42" s="200">
        <f>+C42-15018.5</f>
        <v>21887.152999999998</v>
      </c>
      <c r="S42" s="132">
        <f>+(P42-G42)^2</f>
        <v>8.1999332768689266E-3</v>
      </c>
      <c r="T42" s="130">
        <v>0.1</v>
      </c>
      <c r="U42" s="43">
        <f>+T42*S42</f>
        <v>8.1999332768689268E-4</v>
      </c>
      <c r="V42" s="132">
        <f>+G42-P42</f>
        <v>-9.0553482963765267E-2</v>
      </c>
      <c r="W42" s="132">
        <v>50000</v>
      </c>
      <c r="X42" s="132">
        <f>+D$11+D$12*W42+D$13*W42^2</f>
        <v>-3.1839580106722699E-2</v>
      </c>
      <c r="Y42" s="132" t="s">
        <v>278</v>
      </c>
      <c r="Z42" s="43">
        <f>F42</f>
        <v>-38361</v>
      </c>
      <c r="AA42" s="132">
        <f>AB$3+AB$4*Z42+AB$5*Z42^2+AH42</f>
        <v>-1.9528246055275669E-2</v>
      </c>
      <c r="AB42" s="132">
        <f>+G42-AA42</f>
        <v>-4.9292394410585874E-4</v>
      </c>
      <c r="AC42" s="132">
        <f>+G42-P42</f>
        <v>-9.0553482963765267E-2</v>
      </c>
      <c r="AE42" s="132">
        <f>+(G42-AA42)^2*S42</f>
        <v>1.9923707083305525E-9</v>
      </c>
      <c r="AF42" s="200">
        <f>+C42-15018.5</f>
        <v>21887.152999999998</v>
      </c>
      <c r="AG42" s="7"/>
      <c r="AH42" s="43">
        <f>$AB$6*($AB$11/AI42*AJ42+$AB$12)</f>
        <v>-1.711354709227567E-2</v>
      </c>
      <c r="AI42" s="43">
        <f>1+$AB$7*COS(AL42)</f>
        <v>0.8251048560535883</v>
      </c>
      <c r="AJ42" s="43">
        <f>SIN(AL42+$AB$9)</f>
        <v>-0.96439250524719877</v>
      </c>
      <c r="AK42" s="43">
        <f>$AB$7*SIN(AL42)</f>
        <v>-0.32605473255875905</v>
      </c>
      <c r="AL42" s="43">
        <f>2*ATAN(AM42)</f>
        <v>-2.0631366916675704</v>
      </c>
      <c r="AM42" s="43">
        <f>SQRT((1+$AB$7)/(1-$AB$7))*TAN(AN42/2)</f>
        <v>-1.6711769207282248</v>
      </c>
      <c r="AN42" s="132">
        <f>$AU42+$AB$7*SIN(AO42)</f>
        <v>-1.6955762773783114</v>
      </c>
      <c r="AO42" s="132">
        <f>$AU42+$AB$7*SIN(AP42)</f>
        <v>-1.695576279044912</v>
      </c>
      <c r="AP42" s="132">
        <f>$AU42+$AB$7*SIN(AQ42)</f>
        <v>-1.6955762428529044</v>
      </c>
      <c r="AQ42" s="132">
        <f>$AU42+$AB$7*SIN(AR42)</f>
        <v>-1.6955770287984961</v>
      </c>
      <c r="AR42" s="132">
        <f>$AU42+$AB$7*SIN(AS42)</f>
        <v>-1.695559960097144</v>
      </c>
      <c r="AS42" s="132">
        <f>$AU42+$AB$7*SIN(AT42)</f>
        <v>-1.6959301270074032</v>
      </c>
      <c r="AT42" s="132">
        <f>$AU42+$AB$7*SIN(AU42)</f>
        <v>-1.6876409671543615</v>
      </c>
      <c r="AU42" s="132">
        <f>$AB$9+$AB$18*(F42-AB$15)</f>
        <v>-1.3284529986655487</v>
      </c>
      <c r="AW42" s="43">
        <v>20000</v>
      </c>
      <c r="AX42" s="43">
        <f t="shared" si="1"/>
        <v>-6.0922431954703246E-3</v>
      </c>
      <c r="AY42" s="43">
        <f t="shared" si="2"/>
        <v>8.0000000000000015E-4</v>
      </c>
      <c r="AZ42" s="142">
        <f t="shared" si="3"/>
        <v>-6.892243195470325E-3</v>
      </c>
      <c r="BA42" s="43">
        <f t="shared" si="4"/>
        <v>1.0300238752438025</v>
      </c>
      <c r="BB42" s="43">
        <f t="shared" si="5"/>
        <v>-0.6665427381928587</v>
      </c>
      <c r="BC42" s="43">
        <f t="shared" si="6"/>
        <v>-1.4895614010924589</v>
      </c>
      <c r="BD42" s="43">
        <f t="shared" si="7"/>
        <v>-0.92189456207744314</v>
      </c>
      <c r="BE42" s="43">
        <f t="shared" ref="BE42:BK44" si="14">$BL42+$AB$7*SIN(BF42)</f>
        <v>5.1657564525836408</v>
      </c>
      <c r="BF42" s="43">
        <f t="shared" si="14"/>
        <v>5.1657637053887449</v>
      </c>
      <c r="BG42" s="43">
        <f t="shared" si="14"/>
        <v>5.1658084569746956</v>
      </c>
      <c r="BH42" s="43">
        <f t="shared" si="14"/>
        <v>5.1660844943714119</v>
      </c>
      <c r="BI42" s="43">
        <f t="shared" si="14"/>
        <v>5.1677837105724187</v>
      </c>
      <c r="BJ42" s="43">
        <f t="shared" si="14"/>
        <v>5.1781166776232501</v>
      </c>
      <c r="BK42" s="43">
        <f t="shared" si="14"/>
        <v>5.2369016903740633</v>
      </c>
      <c r="BL42" s="43">
        <f t="shared" si="9"/>
        <v>5.4983768653611858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>+(C43-C$7)/C$8</f>
        <v>-38346.560254060932</v>
      </c>
      <c r="F43" s="132">
        <f>ROUND(2*E43,0)/2</f>
        <v>-38346.5</v>
      </c>
      <c r="G43" s="132">
        <f>+C43-(C$7+F43*C$8)</f>
        <v>-2.0567604995449074E-2</v>
      </c>
      <c r="H43" s="132">
        <f>G43</f>
        <v>-2.0567604995449074E-2</v>
      </c>
      <c r="P43" s="199">
        <f>+D$11+D$12*F43+D$13*F43^2</f>
        <v>7.0507251920520569E-2</v>
      </c>
      <c r="Q43" s="200">
        <f>+C43-15018.5</f>
        <v>21892.101999999999</v>
      </c>
      <c r="S43" s="132">
        <f>+(P43-G43)^2</f>
        <v>8.294629562264344E-3</v>
      </c>
      <c r="T43" s="130">
        <v>0.1</v>
      </c>
      <c r="U43" s="43">
        <f>+T43*S43</f>
        <v>8.294629562264344E-4</v>
      </c>
      <c r="V43" s="132">
        <f>+G43-P43</f>
        <v>-9.1074856915969643E-2</v>
      </c>
      <c r="W43" s="132">
        <v>52000</v>
      </c>
      <c r="X43" s="132">
        <f>+D$11+D$12*W43+D$13*W43^2</f>
        <v>-3.2991156571888336E-2</v>
      </c>
      <c r="Y43" s="132" t="s">
        <v>278</v>
      </c>
      <c r="Z43" s="43">
        <f>F43</f>
        <v>-38346.5</v>
      </c>
      <c r="AA43" s="132">
        <f>AB$3+AB$4*Z43+AB$5*Z43^2+AH43</f>
        <v>-1.9502804849410887E-2</v>
      </c>
      <c r="AB43" s="132">
        <f>+G43-AA43</f>
        <v>-1.0648001460381862E-3</v>
      </c>
      <c r="AC43" s="132">
        <f>+G43-P43</f>
        <v>-9.1074856915969643E-2</v>
      </c>
      <c r="AE43" s="132">
        <f>+(G43-AA43)^2*S43</f>
        <v>9.404445614505134E-9</v>
      </c>
      <c r="AF43" s="200">
        <f>+C43-15018.5</f>
        <v>21892.101999999999</v>
      </c>
      <c r="AG43" s="7"/>
      <c r="AH43" s="43">
        <f>$AB$6*($AB$11/AI43*AJ43+$AB$12)</f>
        <v>-1.709144266266089E-2</v>
      </c>
      <c r="AI43" s="43">
        <f>1+$AB$7*COS(AL43)</f>
        <v>0.8255748544851087</v>
      </c>
      <c r="AJ43" s="43">
        <f>SIN(AL43+$AB$9)</f>
        <v>-0.96401041814007615</v>
      </c>
      <c r="AK43" s="43">
        <f>$AB$7*SIN(AL43)</f>
        <v>-0.32630640295910379</v>
      </c>
      <c r="AL43" s="43">
        <f>2*ATAN(AM43)</f>
        <v>-2.0616957770434077</v>
      </c>
      <c r="AM43" s="43">
        <f>SQRT((1+$AB$7)/(1-$AB$7))*TAN(AN43/2)</f>
        <v>-1.6684476325863717</v>
      </c>
      <c r="AN43" s="132">
        <f>$AU43+$AB$7*SIN(AO43)</f>
        <v>-1.6939543327728981</v>
      </c>
      <c r="AO43" s="132">
        <f>$AU43+$AB$7*SIN(AP43)</f>
        <v>-1.6939543343757666</v>
      </c>
      <c r="AP43" s="132">
        <f>$AU43+$AB$7*SIN(AQ43)</f>
        <v>-1.69395429911173</v>
      </c>
      <c r="AQ43" s="132">
        <f>$AU43+$AB$7*SIN(AR43)</f>
        <v>-1.6939550749386614</v>
      </c>
      <c r="AR43" s="132">
        <f>$AU43+$AB$7*SIN(AS43)</f>
        <v>-1.6939380052238948</v>
      </c>
      <c r="AS43" s="132">
        <f>$AU43+$AB$7*SIN(AT43)</f>
        <v>-1.6943130301740332</v>
      </c>
      <c r="AT43" s="132">
        <f>$AU43+$AB$7*SIN(AU43)</f>
        <v>-1.68579369572299</v>
      </c>
      <c r="AU43" s="132">
        <f>$AB$9+$AB$18*(F43-AB$15)</f>
        <v>-1.3267568482735339</v>
      </c>
      <c r="AW43" s="43">
        <v>22000</v>
      </c>
      <c r="AX43" s="43">
        <f t="shared" si="1"/>
        <v>6.6797152939294425E-7</v>
      </c>
      <c r="AY43" s="43">
        <f t="shared" si="2"/>
        <v>5.4800000000000009E-4</v>
      </c>
      <c r="AZ43" s="142">
        <f t="shared" si="3"/>
        <v>-5.4733202847060715E-4</v>
      </c>
      <c r="BA43" s="43">
        <f t="shared" si="4"/>
        <v>1.1537653883398169</v>
      </c>
      <c r="BB43" s="43">
        <f t="shared" si="5"/>
        <v>-0.37297525176131435</v>
      </c>
      <c r="BC43" s="43">
        <f t="shared" si="6"/>
        <v>-1.1422136008075205</v>
      </c>
      <c r="BD43" s="43">
        <f t="shared" si="7"/>
        <v>-0.64253117995461095</v>
      </c>
      <c r="BE43" s="43">
        <f t="shared" si="14"/>
        <v>5.4613600007464642</v>
      </c>
      <c r="BF43" s="43">
        <f t="shared" si="14"/>
        <v>5.4614219628317944</v>
      </c>
      <c r="BG43" s="43">
        <f t="shared" si="14"/>
        <v>5.4616678658431681</v>
      </c>
      <c r="BH43" s="43">
        <f t="shared" si="14"/>
        <v>5.4626431175892973</v>
      </c>
      <c r="BI43" s="43">
        <f t="shared" si="14"/>
        <v>5.4665009692185018</v>
      </c>
      <c r="BJ43" s="43">
        <f t="shared" si="14"/>
        <v>5.4816093581011778</v>
      </c>
      <c r="BK43" s="43">
        <f t="shared" si="14"/>
        <v>5.5386642189705757</v>
      </c>
      <c r="BL43" s="43">
        <f t="shared" si="9"/>
        <v>5.7323286435701526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>+(C44-C$7)/C$8</f>
        <v>-38241.055031136391</v>
      </c>
      <c r="F44" s="132">
        <f>ROUND(2*E44,0)/2</f>
        <v>-38241</v>
      </c>
      <c r="G44" s="132">
        <f>+C44-(C$7+F44*C$8)</f>
        <v>-1.878476999263512E-2</v>
      </c>
      <c r="H44" s="132">
        <f>G44</f>
        <v>-1.878476999263512E-2</v>
      </c>
      <c r="P44" s="199">
        <f>+D$11+D$12*F44+D$13*F44^2</f>
        <v>7.0324992871717576E-2</v>
      </c>
      <c r="Q44" s="200">
        <f>+C44-15018.5</f>
        <v>21928.116000000002</v>
      </c>
      <c r="S44" s="132">
        <f>+(P44-G44)^2</f>
        <v>7.9405498377411714E-3</v>
      </c>
      <c r="T44" s="130">
        <v>0.1</v>
      </c>
      <c r="U44" s="43">
        <f>+T44*S44</f>
        <v>7.9405498377411717E-4</v>
      </c>
      <c r="V44" s="132">
        <f>+G44-P44</f>
        <v>-8.9109762864352696E-2</v>
      </c>
      <c r="Y44" s="132" t="s">
        <v>278</v>
      </c>
      <c r="Z44" s="43">
        <f>F44</f>
        <v>-38241</v>
      </c>
      <c r="AA44" s="132">
        <f>AB$3+AB$4*Z44+AB$5*Z44^2+AH44</f>
        <v>-1.9315999254745718E-2</v>
      </c>
      <c r="AB44" s="132">
        <f>+G44-AA44</f>
        <v>5.3122926211059823E-4</v>
      </c>
      <c r="AC44" s="132">
        <f>+G44-P44</f>
        <v>-8.9109762864352696E-2</v>
      </c>
      <c r="AE44" s="132">
        <f>+(G44-AA44)^2*S44</f>
        <v>2.2408591263459426E-9</v>
      </c>
      <c r="AF44" s="200">
        <f>+C44-15018.5</f>
        <v>21928.116000000002</v>
      </c>
      <c r="AG44" s="7"/>
      <c r="AH44" s="43">
        <f>$AB$6*($AB$11/AI44*AJ44+$AB$12)</f>
        <v>-1.6928877011745717E-2</v>
      </c>
      <c r="AI44" s="43">
        <f>1+$AB$7*COS(AL44)</f>
        <v>0.8290216565159767</v>
      </c>
      <c r="AJ44" s="43">
        <f>SIN(AL44+$AB$9)</f>
        <v>-0.96115647226795142</v>
      </c>
      <c r="AK44" s="43">
        <f>$AB$7*SIN(AL44)</f>
        <v>-0.32812559494720822</v>
      </c>
      <c r="AL44" s="43">
        <f>2*ATAN(AM44)</f>
        <v>-2.0511621534699773</v>
      </c>
      <c r="AM44" s="43">
        <f>SQRT((1+$AB$7)/(1-$AB$7))*TAN(AN44/2)</f>
        <v>-1.6486929145867473</v>
      </c>
      <c r="AN44" s="132">
        <f>$AU44+$AB$7*SIN(AO44)</f>
        <v>-1.6821253415170063</v>
      </c>
      <c r="AO44" s="132">
        <f>$AU44+$AB$7*SIN(AP44)</f>
        <v>-1.6821253426642755</v>
      </c>
      <c r="AP44" s="132">
        <f>$AU44+$AB$7*SIN(AQ44)</f>
        <v>-1.6821253147547277</v>
      </c>
      <c r="AQ44" s="132">
        <f>$AU44+$AB$7*SIN(AR44)</f>
        <v>-1.6821259937065931</v>
      </c>
      <c r="AR44" s="132">
        <f>$AU44+$AB$7*SIN(AS44)</f>
        <v>-1.6821094757645434</v>
      </c>
      <c r="AS44" s="132">
        <f>$AU44+$AB$7*SIN(AT44)</f>
        <v>-1.6825106438113306</v>
      </c>
      <c r="AT44" s="132">
        <f>$AU44+$AB$7*SIN(AU44)</f>
        <v>-1.6723221331946319</v>
      </c>
      <c r="AU44" s="132">
        <f>$AB$9+$AB$18*(F44-AB$15)</f>
        <v>-1.3144158919730107</v>
      </c>
      <c r="AW44" s="43">
        <f>AW43+2000</f>
        <v>24000</v>
      </c>
      <c r="AX44" s="43">
        <f t="shared" si="1"/>
        <v>6.8457946631985851E-3</v>
      </c>
      <c r="AY44" s="43">
        <f t="shared" si="2"/>
        <v>2.7200000000000011E-4</v>
      </c>
      <c r="AZ44" s="142">
        <f t="shared" si="3"/>
        <v>6.5737946631985846E-3</v>
      </c>
      <c r="BA44" s="43">
        <f t="shared" si="4"/>
        <v>1.2809584137267731</v>
      </c>
      <c r="BB44" s="43">
        <f t="shared" si="5"/>
        <v>5.1489962825532878E-2</v>
      </c>
      <c r="BC44" s="43">
        <f t="shared" si="6"/>
        <v>-0.70848725814965496</v>
      </c>
      <c r="BD44" s="43">
        <f t="shared" si="7"/>
        <v>-0.36984505965600156</v>
      </c>
      <c r="BE44" s="43">
        <f t="shared" si="14"/>
        <v>5.7917199038626768</v>
      </c>
      <c r="BF44" s="43">
        <f t="shared" si="14"/>
        <v>5.7918709480669035</v>
      </c>
      <c r="BG44" s="43">
        <f t="shared" si="14"/>
        <v>5.7923338841882002</v>
      </c>
      <c r="BH44" s="43">
        <f t="shared" si="14"/>
        <v>5.7937520268076357</v>
      </c>
      <c r="BI44" s="43">
        <f t="shared" si="14"/>
        <v>5.7980896765010899</v>
      </c>
      <c r="BJ44" s="43">
        <f t="shared" si="14"/>
        <v>5.8112963824225679</v>
      </c>
      <c r="BK44" s="43">
        <f t="shared" si="14"/>
        <v>5.8509784072942814</v>
      </c>
      <c r="BL44" s="43">
        <f t="shared" si="9"/>
        <v>5.9662804217791185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>+(C45-C$7)/C$8</f>
        <v>-37330.055193229018</v>
      </c>
      <c r="F45" s="132">
        <f>ROUND(2*E45,0)/2</f>
        <v>-37330</v>
      </c>
      <c r="G45" s="132">
        <f>+C45-(C$7+F45*C$8)</f>
        <v>-1.8840099990484305E-2</v>
      </c>
      <c r="H45" s="132">
        <f>G45</f>
        <v>-1.8840099990484305E-2</v>
      </c>
      <c r="P45" s="199">
        <f>+D$11+D$12*F45+D$13*F45^2</f>
        <v>6.8757145394034075E-2</v>
      </c>
      <c r="Q45" s="200">
        <f>+C45-15018.5</f>
        <v>22239.084000000003</v>
      </c>
      <c r="S45" s="132">
        <f>+(P45-G45)^2</f>
        <v>7.6732773989555267E-3</v>
      </c>
      <c r="T45" s="130">
        <v>0.1</v>
      </c>
      <c r="U45" s="43">
        <f>+T45*S45</f>
        <v>7.6732773989555275E-4</v>
      </c>
      <c r="V45" s="132">
        <f>+G45-P45</f>
        <v>-8.759724538451838E-2</v>
      </c>
      <c r="Z45" s="43">
        <f>F45</f>
        <v>-37330</v>
      </c>
      <c r="AA45" s="132">
        <f>AB$3+AB$4*Z45+AB$5*Z45^2+AH45</f>
        <v>-1.757646691604605E-2</v>
      </c>
      <c r="AB45" s="132">
        <f>+G45-AA45</f>
        <v>-1.2636330744382543E-3</v>
      </c>
      <c r="AC45" s="132">
        <f>+G45-P45</f>
        <v>-8.759724538451838E-2</v>
      </c>
      <c r="AE45" s="132">
        <f>+(G45-AA45)^2*S45</f>
        <v>1.2252448001633035E-8</v>
      </c>
      <c r="AF45" s="200">
        <f>+C45-15018.5</f>
        <v>22239.084000000003</v>
      </c>
      <c r="AG45" s="7"/>
      <c r="AH45" s="43">
        <f>$AB$6*($AB$11/AI45*AJ45+$AB$12)</f>
        <v>-1.5395880216046052E-2</v>
      </c>
      <c r="AI45" s="43">
        <f>1+$AB$7*COS(AL45)</f>
        <v>0.86085595772603352</v>
      </c>
      <c r="AJ45" s="43">
        <f>SIN(AL45+$AB$9)</f>
        <v>-0.93070741527899969</v>
      </c>
      <c r="AK45" s="43">
        <f>$AB$7*SIN(AL45)</f>
        <v>-0.3428395185792627</v>
      </c>
      <c r="AL45" s="43">
        <f>2*ATAN(AM45)</f>
        <v>-1.9563421826456975</v>
      </c>
      <c r="AM45" s="43">
        <f>SQRT((1+$AB$7)/(1-$AB$7))*TAN(AN45/2)</f>
        <v>-1.4850797958878099</v>
      </c>
      <c r="AN45" s="132">
        <f>$AU45+$AB$7*SIN(AO45)</f>
        <v>-1.5778416742065826</v>
      </c>
      <c r="AO45" s="132">
        <f>$AU45+$AB$7*SIN(AP45)</f>
        <v>-1.5778416742065806</v>
      </c>
      <c r="AP45" s="132">
        <f>$AU45+$AB$7*SIN(AQ45)</f>
        <v>-1.5778416742073698</v>
      </c>
      <c r="AQ45" s="132">
        <f>$AU45+$AB$7*SIN(AR45)</f>
        <v>-1.577841673904542</v>
      </c>
      <c r="AR45" s="132">
        <f>$AU45+$AB$7*SIN(AS45)</f>
        <v>-1.5778417900739514</v>
      </c>
      <c r="AS45" s="132">
        <f>$AU45+$AB$7*SIN(AT45)</f>
        <v>-1.5777970842468223</v>
      </c>
      <c r="AT45" s="132">
        <f>$AU45+$AB$7*SIN(AU45)</f>
        <v>-1.5537472633290843</v>
      </c>
      <c r="AU45" s="132">
        <f>$AB$9+$AB$18*(F45-AB$15)</f>
        <v>-1.2078508569988267</v>
      </c>
      <c r="AW45" s="43">
        <f t="shared" ref="AW45:AW52" si="15">AW44+2000</f>
        <v>26000</v>
      </c>
      <c r="AX45" s="43">
        <f t="shared" ref="AX45:AX52" si="16">AB$3+AB$4*AW45+AB$5*AW45^2+AZ45</f>
        <v>1.3472785714312657E-2</v>
      </c>
      <c r="AY45" s="43">
        <f t="shared" ref="AY45:AY52" si="17">AB$3+AB$4*AW45+AB$5*AW45^2</f>
        <v>-2.7999999999999813E-5</v>
      </c>
      <c r="AZ45" s="142">
        <f t="shared" ref="AZ45:AZ52" si="18">$AB$6*($AB$11/BA45*BB45+$AB$12)</f>
        <v>1.3500785714312657E-2</v>
      </c>
      <c r="BA45" s="43">
        <f t="shared" ref="BA45:BA52" si="19">1+$AB$7*COS(BC45)</f>
        <v>1.363098185636717</v>
      </c>
      <c r="BB45" s="43">
        <f t="shared" ref="BB45:BB52" si="20">SIN(BC45+$AB$9)</f>
        <v>0.53672261067240246</v>
      </c>
      <c r="BC45" s="43">
        <f t="shared" ref="BC45:BC52" si="21">2*ATAN(BD45)</f>
        <v>-0.19345198395355304</v>
      </c>
      <c r="BD45" s="43">
        <f t="shared" ref="BD45:BD52" si="22">SQRT((1+$AB$7)/(1-$AB$7))*TAN(BE45/2)</f>
        <v>-9.7028778633861279E-2</v>
      </c>
      <c r="BE45" s="43">
        <f t="shared" ref="BE45:BE52" si="23">$BL45+$AB$7*SIN(BF45)</f>
        <v>6.1517793697338412</v>
      </c>
      <c r="BF45" s="43">
        <f t="shared" ref="BF45:BF52" si="24">$BL45+$AB$7*SIN(BG45)</f>
        <v>6.1518545099269861</v>
      </c>
      <c r="BG45" s="43">
        <f t="shared" ref="BG45:BG52" si="25">$BL45+$AB$7*SIN(BH45)</f>
        <v>6.1520593527885676</v>
      </c>
      <c r="BH45" s="43">
        <f t="shared" ref="BH45:BH52" si="26">$BL45+$AB$7*SIN(BI45)</f>
        <v>6.1526177555061627</v>
      </c>
      <c r="BI45" s="43">
        <f t="shared" ref="BI45:BI52" si="27">$BL45+$AB$7*SIN(BJ45)</f>
        <v>6.1541397568551259</v>
      </c>
      <c r="BJ45" s="43">
        <f t="shared" ref="BJ45:BJ52" si="28">$BL45+$AB$7*SIN(BK45)</f>
        <v>6.1582866600841024</v>
      </c>
      <c r="BK45" s="43">
        <f t="shared" ref="BK45:BK52" si="29">$BL45+$AB$7*SIN(BL45)</f>
        <v>6.1695747386869559</v>
      </c>
      <c r="BL45" s="43">
        <f t="shared" ref="BL45:BL52" si="30">$AB$9+$AB$18*(AW45-AB$15)</f>
        <v>6.2002321999880845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>+(C46-C$7)/C$8</f>
        <v>-37300.54279205887</v>
      </c>
      <c r="F46" s="132">
        <f>ROUND(2*E46,0)/2</f>
        <v>-37300.5</v>
      </c>
      <c r="G46" s="132">
        <f>+C46-(C$7+F46*C$8)</f>
        <v>-1.4606984994316008E-2</v>
      </c>
      <c r="H46" s="132">
        <f>G46</f>
        <v>-1.4606984994316008E-2</v>
      </c>
      <c r="P46" s="199">
        <f>+D$11+D$12*F46+D$13*F46^2</f>
        <v>6.8706554297983072E-2</v>
      </c>
      <c r="Q46" s="200">
        <f>+C46-15018.5</f>
        <v>22249.158000000003</v>
      </c>
      <c r="S46" s="132">
        <f>+(P46-G46)^2</f>
        <v>6.9411458294094622E-3</v>
      </c>
      <c r="T46" s="130">
        <v>0.1</v>
      </c>
      <c r="U46" s="43">
        <f>+T46*S46</f>
        <v>6.9411458294094629E-4</v>
      </c>
      <c r="V46" s="132">
        <f>+G46-P46</f>
        <v>-8.331353929229908E-2</v>
      </c>
      <c r="Z46" s="43">
        <f>F46</f>
        <v>-37300.5</v>
      </c>
      <c r="AA46" s="132">
        <f>AB$3+AB$4*Z46+AB$5*Z46^2+AH46</f>
        <v>-1.7516284019313159E-2</v>
      </c>
      <c r="AB46" s="132">
        <f>+G46-AA46</f>
        <v>2.9092990249971508E-3</v>
      </c>
      <c r="AC46" s="132">
        <f>+G46-P46</f>
        <v>-8.331353929229908E-2</v>
      </c>
      <c r="AE46" s="132">
        <f>+(G46-AA46)^2*S46</f>
        <v>5.8750002792908893E-8</v>
      </c>
      <c r="AF46" s="200">
        <f>+C46-15018.5</f>
        <v>22249.158000000003</v>
      </c>
      <c r="AG46" s="7"/>
      <c r="AH46" s="43">
        <f>$AB$6*($AB$11/AI46*AJ46+$AB$12)</f>
        <v>-1.534230211856316E-2</v>
      </c>
      <c r="AI46" s="43">
        <f>1+$AB$7*COS(AL46)</f>
        <v>0.86195145512242699</v>
      </c>
      <c r="AJ46" s="43">
        <f>SIN(AL46+$AB$9)</f>
        <v>-0.9295346756230739</v>
      </c>
      <c r="AK46" s="43">
        <f>$AB$7*SIN(AL46)</f>
        <v>-0.34328209865529646</v>
      </c>
      <c r="AL46" s="43">
        <f>2*ATAN(AM46)</f>
        <v>-1.9531488815225113</v>
      </c>
      <c r="AM46" s="43">
        <f>SQRT((1+$AB$7)/(1-$AB$7))*TAN(AN46/2)</f>
        <v>-1.4799738957192905</v>
      </c>
      <c r="AN46" s="132">
        <f>$AU46+$AB$7*SIN(AO46)</f>
        <v>-1.5743976688848407</v>
      </c>
      <c r="AO46" s="132">
        <f>$AU46+$AB$7*SIN(AP46)</f>
        <v>-1.5743976688848405</v>
      </c>
      <c r="AP46" s="132">
        <f>$AU46+$AB$7*SIN(AQ46)</f>
        <v>-1.5743976688850252</v>
      </c>
      <c r="AQ46" s="132">
        <f>$AU46+$AB$7*SIN(AR46)</f>
        <v>-1.5743976687463961</v>
      </c>
      <c r="AR46" s="132">
        <f>$AU46+$AB$7*SIN(AS46)</f>
        <v>-1.5743977727822076</v>
      </c>
      <c r="AS46" s="132">
        <f>$AU46+$AB$7*SIN(AT46)</f>
        <v>-1.574318833895292</v>
      </c>
      <c r="AT46" s="132">
        <f>$AU46+$AB$7*SIN(AU46)</f>
        <v>-1.549841117462607</v>
      </c>
      <c r="AU46" s="132">
        <f>$AB$9+$AB$18*(F46-AB$15)</f>
        <v>-1.2044000682702445</v>
      </c>
      <c r="AW46" s="43">
        <f t="shared" si="15"/>
        <v>28000</v>
      </c>
      <c r="AX46" s="43">
        <f t="shared" si="16"/>
        <v>1.8452763228915252E-2</v>
      </c>
      <c r="AY46" s="43">
        <f t="shared" si="17"/>
        <v>-3.5199999999999988E-4</v>
      </c>
      <c r="AZ46" s="142">
        <f t="shared" si="18"/>
        <v>1.8804763228915253E-2</v>
      </c>
      <c r="BA46" s="43">
        <f t="shared" si="19"/>
        <v>1.3476355436697263</v>
      </c>
      <c r="BB46" s="43">
        <f t="shared" si="20"/>
        <v>0.89546132051899119</v>
      </c>
      <c r="BC46" s="43">
        <f t="shared" si="21"/>
        <v>0.34946647577108325</v>
      </c>
      <c r="BD46" s="43">
        <f t="shared" si="22"/>
        <v>0.1765335286553322</v>
      </c>
      <c r="BE46" s="43">
        <f t="shared" si="23"/>
        <v>6.5214750485171722</v>
      </c>
      <c r="BF46" s="43">
        <f t="shared" si="24"/>
        <v>6.5213523546051704</v>
      </c>
      <c r="BG46" s="43">
        <f t="shared" si="25"/>
        <v>6.5210111311231431</v>
      </c>
      <c r="BH46" s="43">
        <f t="shared" si="26"/>
        <v>6.5200623042887704</v>
      </c>
      <c r="BI46" s="43">
        <f t="shared" si="27"/>
        <v>6.517425077499845</v>
      </c>
      <c r="BJ46" s="43">
        <f t="shared" si="28"/>
        <v>6.5101036544337365</v>
      </c>
      <c r="BK46" s="43">
        <f t="shared" si="29"/>
        <v>6.4898414186757556</v>
      </c>
      <c r="BL46" s="43">
        <f t="shared" si="30"/>
        <v>6.4341839781970505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>+(C47-C$7)/C$8</f>
        <v>-37248.53135962144</v>
      </c>
      <c r="F47" s="132">
        <f>ROUND(2*E47,0)/2</f>
        <v>-37248.5</v>
      </c>
      <c r="G47" s="132">
        <f>+C47-(C$7+F47*C$8)</f>
        <v>-1.0704544998588972E-2</v>
      </c>
      <c r="I47" s="202">
        <f>G47</f>
        <v>-1.0704544998588972E-2</v>
      </c>
      <c r="P47" s="199">
        <f>+D$11+D$12*F47+D$13*F47^2</f>
        <v>6.8617404105380114E-2</v>
      </c>
      <c r="Q47" s="200">
        <f>+C47-15018.5</f>
        <v>22266.911999999997</v>
      </c>
      <c r="S47" s="132">
        <f>+(P47-G47)^2</f>
        <v>6.2919716096526621E-3</v>
      </c>
      <c r="T47" s="130">
        <v>0.1</v>
      </c>
      <c r="U47" s="43">
        <f>+T47*S47</f>
        <v>6.2919716096526625E-4</v>
      </c>
      <c r="V47" s="132">
        <f>+G47-P47</f>
        <v>-7.9321949103969086E-2</v>
      </c>
      <c r="Z47" s="43">
        <f>F47</f>
        <v>-37248.5</v>
      </c>
      <c r="AA47" s="132">
        <f>AB$3+AB$4*Z47+AB$5*Z47^2+AH47</f>
        <v>-1.7409601248967611E-2</v>
      </c>
      <c r="AB47" s="132">
        <f>+G47-AA47</f>
        <v>6.7050562503786389E-3</v>
      </c>
      <c r="AC47" s="132">
        <f>+G47-P47</f>
        <v>-7.9321949103969086E-2</v>
      </c>
      <c r="AE47" s="132">
        <f>+(G47-AA47)^2*S47</f>
        <v>2.8287307111913599E-7</v>
      </c>
      <c r="AF47" s="200">
        <f>+C47-15018.5</f>
        <v>22266.911999999997</v>
      </c>
      <c r="AG47" s="7"/>
      <c r="AH47" s="43">
        <f>$AB$6*($AB$11/AI47*AJ47+$AB$12)</f>
        <v>-1.524724899221761E-2</v>
      </c>
      <c r="AI47" s="43">
        <f>1+$AB$7*COS(AL47)</f>
        <v>0.86389275279390076</v>
      </c>
      <c r="AJ47" s="43">
        <f>SIN(AL47+$AB$9)</f>
        <v>-0.92743697659087676</v>
      </c>
      <c r="AK47" s="43">
        <f>$AB$7*SIN(AL47)</f>
        <v>-0.34405641580702689</v>
      </c>
      <c r="AL47" s="43">
        <f>2*ATAN(AM47)</f>
        <v>-1.9475001583134905</v>
      </c>
      <c r="AM47" s="43">
        <f>SQRT((1+$AB$7)/(1-$AB$7))*TAN(AN47/2)</f>
        <v>-1.471000754393613</v>
      </c>
      <c r="AN47" s="132">
        <f>$AU47+$AB$7*SIN(AO47)</f>
        <v>-1.568316184082438</v>
      </c>
      <c r="AO47" s="132">
        <f>$AU47+$AB$7*SIN(AP47)</f>
        <v>-1.5683161840824378</v>
      </c>
      <c r="AP47" s="132">
        <f>$AU47+$AB$7*SIN(AQ47)</f>
        <v>-1.5683161840823248</v>
      </c>
      <c r="AQ47" s="132">
        <f>$AU47+$AB$7*SIN(AR47)</f>
        <v>-1.5683161839591242</v>
      </c>
      <c r="AR47" s="132">
        <f>$AU47+$AB$7*SIN(AS47)</f>
        <v>-1.5683160497064967</v>
      </c>
      <c r="AS47" s="132">
        <f>$AU47+$AB$7*SIN(AT47)</f>
        <v>-1.5681738346402501</v>
      </c>
      <c r="AT47" s="132">
        <f>$AU47+$AB$7*SIN(AU47)</f>
        <v>-1.5429456951188636</v>
      </c>
      <c r="AU47" s="132">
        <f>$AB$9+$AB$18*(F47-AB$15)</f>
        <v>-1.1983173220368113</v>
      </c>
      <c r="AW47" s="43">
        <f t="shared" si="15"/>
        <v>30000</v>
      </c>
      <c r="AX47" s="43">
        <f t="shared" si="16"/>
        <v>2.0803657627479127E-2</v>
      </c>
      <c r="AY47" s="43">
        <f t="shared" si="17"/>
        <v>-6.9999999999999967E-4</v>
      </c>
      <c r="AZ47" s="142">
        <f t="shared" si="18"/>
        <v>2.1503657627479127E-2</v>
      </c>
      <c r="BA47" s="43">
        <f t="shared" si="19"/>
        <v>1.2458517311736914</v>
      </c>
      <c r="BB47" s="43">
        <f t="shared" si="20"/>
        <v>0.99944815177814117</v>
      </c>
      <c r="BC47" s="43">
        <f t="shared" si="21"/>
        <v>0.84401978192545468</v>
      </c>
      <c r="BD47" s="43">
        <f t="shared" si="22"/>
        <v>0.44898543281556785</v>
      </c>
      <c r="BE47" s="43">
        <f t="shared" si="23"/>
        <v>6.874287700173447</v>
      </c>
      <c r="BF47" s="43">
        <f t="shared" si="24"/>
        <v>6.8741560804000175</v>
      </c>
      <c r="BG47" s="43">
        <f t="shared" si="25"/>
        <v>6.8737277591821258</v>
      </c>
      <c r="BH47" s="43">
        <f t="shared" si="26"/>
        <v>6.8723347528487109</v>
      </c>
      <c r="BI47" s="43">
        <f t="shared" si="27"/>
        <v>6.8678132788089101</v>
      </c>
      <c r="BJ47" s="43">
        <f t="shared" si="28"/>
        <v>6.8532291736836202</v>
      </c>
      <c r="BK47" s="43">
        <f t="shared" si="29"/>
        <v>6.807075645107675</v>
      </c>
      <c r="BL47" s="43">
        <f t="shared" si="30"/>
        <v>6.6681357564060164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>+(C48-C$7)/C$8</f>
        <v>-37234.050537804462</v>
      </c>
      <c r="F48" s="132">
        <f>ROUND(2*E48,0)/2</f>
        <v>-37234</v>
      </c>
      <c r="G48" s="132">
        <f>+C48-(C$7+F48*C$8)</f>
        <v>-1.7250979995878879E-2</v>
      </c>
      <c r="I48" s="202">
        <f>G48</f>
        <v>-1.7250979995878879E-2</v>
      </c>
      <c r="P48" s="199">
        <f>+D$11+D$12*F48+D$13*F48^2</f>
        <v>6.8592551135910798E-2</v>
      </c>
      <c r="Q48" s="200">
        <f>+C48-15018.5</f>
        <v>22271.855000000003</v>
      </c>
      <c r="S48" s="132">
        <f>+(P48-G48)^2</f>
        <v>7.3691118371745435E-3</v>
      </c>
      <c r="T48" s="130">
        <v>0.1</v>
      </c>
      <c r="U48" s="43">
        <f>+T48*S48</f>
        <v>7.3691118371745437E-4</v>
      </c>
      <c r="V48" s="132">
        <f>+G48-P48</f>
        <v>-8.5843531131789677E-2</v>
      </c>
      <c r="Z48" s="43">
        <f>F48</f>
        <v>-37234</v>
      </c>
      <c r="AA48" s="132">
        <f>AB$3+AB$4*Z48+AB$5*Z48^2+AH48</f>
        <v>-1.7379716993623309E-2</v>
      </c>
      <c r="AB48" s="132">
        <f>+G48-AA48</f>
        <v>1.2873699774442957E-4</v>
      </c>
      <c r="AC48" s="132">
        <f>+G48-P48</f>
        <v>-8.5843531131789677E-2</v>
      </c>
      <c r="AE48" s="132">
        <f>+(G48-AA48)^2*S48</f>
        <v>1.2212987180230146E-10</v>
      </c>
      <c r="AF48" s="200">
        <f>+C48-15018.5</f>
        <v>22271.855000000003</v>
      </c>
      <c r="AG48" s="7"/>
      <c r="AH48" s="43">
        <f>$AB$6*($AB$11/AI48*AJ48+$AB$12)</f>
        <v>-1.5220604725623308E-2</v>
      </c>
      <c r="AI48" s="43">
        <f>1+$AB$7*COS(AL48)</f>
        <v>0.86443641694322093</v>
      </c>
      <c r="AJ48" s="43">
        <f>SIN(AL48+$AB$9)</f>
        <v>-0.9268450566573454</v>
      </c>
      <c r="AK48" s="43">
        <f>$AB$7*SIN(AL48)</f>
        <v>-0.34427099057110194</v>
      </c>
      <c r="AL48" s="43">
        <f>2*ATAN(AM48)</f>
        <v>-1.945920491337485</v>
      </c>
      <c r="AM48" s="43">
        <f>SQRT((1+$AB$7)/(1-$AB$7))*TAN(AN48/2)</f>
        <v>-1.4685047445273074</v>
      </c>
      <c r="AN48" s="132">
        <f>$AU48+$AB$7*SIN(AO48)</f>
        <v>-1.5666179417527069</v>
      </c>
      <c r="AO48" s="132">
        <f>$AU48+$AB$7*SIN(AP48)</f>
        <v>-1.5666179417527057</v>
      </c>
      <c r="AP48" s="132">
        <f>$AU48+$AB$7*SIN(AQ48)</f>
        <v>-1.5666179417521011</v>
      </c>
      <c r="AQ48" s="132">
        <f>$AU48+$AB$7*SIN(AR48)</f>
        <v>-1.5666179413610266</v>
      </c>
      <c r="AR48" s="132">
        <f>$AU48+$AB$7*SIN(AS48)</f>
        <v>-1.5666176884093701</v>
      </c>
      <c r="AS48" s="132">
        <f>$AU48+$AB$7*SIN(AT48)</f>
        <v>-1.5664571645320449</v>
      </c>
      <c r="AT48" s="132">
        <f>$AU48+$AB$7*SIN(AU48)</f>
        <v>-1.5410206582817314</v>
      </c>
      <c r="AU48" s="132">
        <f>$AB$9+$AB$18*(F48-AB$15)</f>
        <v>-1.1966211716447963</v>
      </c>
      <c r="AW48" s="43">
        <f t="shared" si="15"/>
        <v>32000</v>
      </c>
      <c r="AX48" s="43">
        <f t="shared" si="16"/>
        <v>2.059060033403547E-2</v>
      </c>
      <c r="AY48" s="43">
        <f t="shared" si="17"/>
        <v>-1.0719999999999996E-3</v>
      </c>
      <c r="AZ48" s="142">
        <f t="shared" si="18"/>
        <v>2.166260033403547E-2</v>
      </c>
      <c r="BA48" s="43">
        <f t="shared" si="19"/>
        <v>1.1161316689708161</v>
      </c>
      <c r="BB48" s="43">
        <f t="shared" si="20"/>
        <v>0.90443861751388255</v>
      </c>
      <c r="BC48" s="43">
        <f t="shared" si="21"/>
        <v>1.2515307075854214</v>
      </c>
      <c r="BD48" s="43">
        <f t="shared" si="22"/>
        <v>0.72264883508784861</v>
      </c>
      <c r="BE48" s="43">
        <f t="shared" si="23"/>
        <v>7.1944916177252951</v>
      </c>
      <c r="BF48" s="43">
        <f t="shared" si="24"/>
        <v>7.1944532603463944</v>
      </c>
      <c r="BG48" s="43">
        <f t="shared" si="25"/>
        <v>7.1942840914118085</v>
      </c>
      <c r="BH48" s="43">
        <f t="shared" si="26"/>
        <v>7.1935384392646462</v>
      </c>
      <c r="BI48" s="43">
        <f t="shared" si="27"/>
        <v>7.1902602895119427</v>
      </c>
      <c r="BJ48" s="43">
        <f t="shared" si="28"/>
        <v>7.1760079955734106</v>
      </c>
      <c r="BK48" s="43">
        <f t="shared" si="29"/>
        <v>7.116739836768649</v>
      </c>
      <c r="BL48" s="43">
        <f t="shared" si="30"/>
        <v>6.9020875346149824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>+(C49-C$7)/C$8</f>
        <v>-37218.535580826407</v>
      </c>
      <c r="F49" s="132">
        <f>ROUND(2*E49,0)/2</f>
        <v>-37218.5</v>
      </c>
      <c r="G49" s="132">
        <f>+C49-(C$7+F49*C$8)</f>
        <v>-1.2145444998168387E-2</v>
      </c>
      <c r="H49" s="132">
        <f>G49</f>
        <v>-1.2145444998168387E-2</v>
      </c>
      <c r="P49" s="199">
        <f>+D$11+D$12*F49+D$13*F49^2</f>
        <v>6.856598716752707E-2</v>
      </c>
      <c r="Q49" s="200">
        <f>+C49-15018.5</f>
        <v>22277.150999999998</v>
      </c>
      <c r="S49" s="132">
        <f>+(P49-G49)^2</f>
        <v>6.514335282237659E-3</v>
      </c>
      <c r="T49" s="130">
        <v>0.1</v>
      </c>
      <c r="U49" s="43">
        <f>+T49*S49</f>
        <v>6.5143352822376592E-4</v>
      </c>
      <c r="V49" s="132">
        <f>+G49-P49</f>
        <v>-8.0711432165695457E-2</v>
      </c>
      <c r="Z49" s="43">
        <f>F49</f>
        <v>-37218.5</v>
      </c>
      <c r="AA49" s="132">
        <f>AB$3+AB$4*Z49+AB$5*Z49^2+AH49</f>
        <v>-1.7347706007475708E-2</v>
      </c>
      <c r="AB49" s="132">
        <f>+G49-AA49</f>
        <v>5.202261009307322E-3</v>
      </c>
      <c r="AC49" s="132">
        <f>+G49-P49</f>
        <v>-8.0711432165695457E-2</v>
      </c>
      <c r="AE49" s="132">
        <f>+(G49-AA49)^2*S49</f>
        <v>1.763008406501739E-7</v>
      </c>
      <c r="AF49" s="200">
        <f>+C49-15018.5</f>
        <v>22277.150999999998</v>
      </c>
      <c r="AG49" s="7"/>
      <c r="AH49" s="43">
        <f>$AB$6*($AB$11/AI49*AJ49+$AB$12)</f>
        <v>-1.5192055780725709E-2</v>
      </c>
      <c r="AI49" s="43">
        <f>1+$AB$7*COS(AL49)</f>
        <v>0.86501870740052567</v>
      </c>
      <c r="AJ49" s="43">
        <f>SIN(AL49+$AB$9)</f>
        <v>-0.92620892740604377</v>
      </c>
      <c r="AK49" s="43">
        <f>$AB$7*SIN(AL49)</f>
        <v>-0.34449971066486407</v>
      </c>
      <c r="AL49" s="43">
        <f>2*ATAN(AM49)</f>
        <v>-1.9442296809777038</v>
      </c>
      <c r="AM49" s="43">
        <f>SQRT((1+$AB$7)/(1-$AB$7))*TAN(AN49/2)</f>
        <v>-1.4658395260329544</v>
      </c>
      <c r="AN49" s="132">
        <f>$AU49+$AB$7*SIN(AO49)</f>
        <v>-1.564801396633877</v>
      </c>
      <c r="AO49" s="132">
        <f>$AU49+$AB$7*SIN(AP49)</f>
        <v>-1.5648013966338725</v>
      </c>
      <c r="AP49" s="132">
        <f>$AU49+$AB$7*SIN(AQ49)</f>
        <v>-1.5648013966318737</v>
      </c>
      <c r="AQ49" s="132">
        <f>$AU49+$AB$7*SIN(AR49)</f>
        <v>-1.5648013957307838</v>
      </c>
      <c r="AR49" s="132">
        <f>$AU49+$AB$7*SIN(AS49)</f>
        <v>-1.5648009895025217</v>
      </c>
      <c r="AS49" s="132">
        <f>$AU49+$AB$7*SIN(AT49)</f>
        <v>-1.5646205749176039</v>
      </c>
      <c r="AT49" s="132">
        <f>$AU49+$AB$7*SIN(AU49)</f>
        <v>-1.5389617646345328</v>
      </c>
      <c r="AU49" s="132">
        <f>$AB$9+$AB$18*(F49-AB$15)</f>
        <v>-1.1948080453636769</v>
      </c>
      <c r="AW49" s="43">
        <f t="shared" si="15"/>
        <v>34000</v>
      </c>
      <c r="AX49" s="43">
        <f t="shared" si="16"/>
        <v>1.8469824233636363E-2</v>
      </c>
      <c r="AY49" s="43">
        <f t="shared" si="17"/>
        <v>-1.4679999999999997E-3</v>
      </c>
      <c r="AZ49" s="142">
        <f t="shared" si="18"/>
        <v>1.9937824233636364E-2</v>
      </c>
      <c r="BA49" s="43">
        <f t="shared" si="19"/>
        <v>0.99778631517685779</v>
      </c>
      <c r="BB49" s="43">
        <f t="shared" si="20"/>
        <v>0.72070126757219233</v>
      </c>
      <c r="BC49" s="43">
        <f t="shared" si="21"/>
        <v>1.5767792944435584</v>
      </c>
      <c r="BD49" s="43">
        <f t="shared" si="22"/>
        <v>1.0060009372561518</v>
      </c>
      <c r="BE49" s="43">
        <f t="shared" si="23"/>
        <v>7.4805371415566464</v>
      </c>
      <c r="BF49" s="43">
        <f t="shared" si="24"/>
        <v>7.4805343378694369</v>
      </c>
      <c r="BG49" s="43">
        <f t="shared" si="25"/>
        <v>7.4805135682272477</v>
      </c>
      <c r="BH49" s="43">
        <f t="shared" si="26"/>
        <v>7.4803597415259944</v>
      </c>
      <c r="BI49" s="43">
        <f t="shared" si="27"/>
        <v>7.4792223243985081</v>
      </c>
      <c r="BJ49" s="43">
        <f t="shared" si="28"/>
        <v>7.4709119487735069</v>
      </c>
      <c r="BK49" s="43">
        <f t="shared" si="29"/>
        <v>7.4147088600647182</v>
      </c>
      <c r="BL49" s="43">
        <f t="shared" si="30"/>
        <v>7.1360393128239492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>+(C50-C$7)/C$8</f>
        <v>-37164.083823773639</v>
      </c>
      <c r="F50" s="132">
        <f>ROUND(2*E50,0)/2</f>
        <v>-37164</v>
      </c>
      <c r="G50" s="132">
        <f>+C50-(C$7+F50*C$8)</f>
        <v>-2.8613080001377966E-2</v>
      </c>
      <c r="I50" s="202">
        <f>G50</f>
        <v>-2.8613080001377966E-2</v>
      </c>
      <c r="P50" s="199">
        <f>+D$11+D$12*F50+D$13*F50^2</f>
        <v>6.8472609431616149E-2</v>
      </c>
      <c r="Q50" s="200">
        <f>+C50-15018.5</f>
        <v>22295.737999999998</v>
      </c>
      <c r="S50" s="132">
        <f>+(P50-G50)^2</f>
        <v>9.425631092679786E-3</v>
      </c>
      <c r="T50" s="130">
        <v>0.1</v>
      </c>
      <c r="U50" s="43">
        <f>+T50*S50</f>
        <v>9.4256310926797867E-4</v>
      </c>
      <c r="V50" s="132">
        <f>+G50-P50</f>
        <v>-9.7085689432994116E-2</v>
      </c>
      <c r="Z50" s="43">
        <f>F50</f>
        <v>-37164</v>
      </c>
      <c r="AA50" s="132">
        <f>AB$3+AB$4*Z50+AB$5*Z50^2+AH50</f>
        <v>-1.7234611176248478E-2</v>
      </c>
      <c r="AB50" s="132">
        <f>+G50-AA50</f>
        <v>-1.1378468825129488E-2</v>
      </c>
      <c r="AC50" s="132">
        <f>+G50-P50</f>
        <v>-9.7085689432994116E-2</v>
      </c>
      <c r="AE50" s="132">
        <f>+(G50-AA50)^2*S50</f>
        <v>1.2203322424689114E-6</v>
      </c>
      <c r="AF50" s="200">
        <f>+C50-15018.5</f>
        <v>22295.737999999998</v>
      </c>
      <c r="AG50" s="7"/>
      <c r="AH50" s="43">
        <f>$AB$6*($AB$11/AI50*AJ50+$AB$12)</f>
        <v>-1.509112248824848E-2</v>
      </c>
      <c r="AI50" s="43">
        <f>1+$AB$7*COS(AL50)</f>
        <v>0.86707543381491403</v>
      </c>
      <c r="AJ50" s="43">
        <f>SIN(AL50+$AB$9)</f>
        <v>-0.92394426313986788</v>
      </c>
      <c r="AK50" s="43">
        <f>$AB$7*SIN(AL50)</f>
        <v>-0.34529850811219365</v>
      </c>
      <c r="AL50" s="43">
        <f>2*ATAN(AM50)</f>
        <v>-1.9382664289321971</v>
      </c>
      <c r="AM50" s="43">
        <f>SQRT((1+$AB$7)/(1-$AB$7))*TAN(AN50/2)</f>
        <v>-1.4564921491687326</v>
      </c>
      <c r="AN50" s="132">
        <f>$AU50+$AB$7*SIN(AO50)</f>
        <v>-1.5584044514346442</v>
      </c>
      <c r="AO50" s="132">
        <f>$AU50+$AB$7*SIN(AP50)</f>
        <v>-1.5584044514345314</v>
      </c>
      <c r="AP50" s="132">
        <f>$AU50+$AB$7*SIN(AQ50)</f>
        <v>-1.5584044514098989</v>
      </c>
      <c r="AQ50" s="132">
        <f>$AU50+$AB$7*SIN(AR50)</f>
        <v>-1.5584044460373474</v>
      </c>
      <c r="AR50" s="132">
        <f>$AU50+$AB$7*SIN(AS50)</f>
        <v>-1.5584032742947609</v>
      </c>
      <c r="AS50" s="132">
        <f>$AU50+$AB$7*SIN(AT50)</f>
        <v>-1.5581503132151298</v>
      </c>
      <c r="AT50" s="132">
        <f>$AU50+$AB$7*SIN(AU50)</f>
        <v>-1.5317134515655331</v>
      </c>
      <c r="AU50" s="132">
        <f>$AB$9+$AB$18*(F50-AB$15)</f>
        <v>-1.1884328594074827</v>
      </c>
      <c r="AW50" s="43">
        <f t="shared" si="15"/>
        <v>36000</v>
      </c>
      <c r="AX50" s="43">
        <f t="shared" si="16"/>
        <v>1.5112214006408947E-2</v>
      </c>
      <c r="AY50" s="43">
        <f t="shared" si="17"/>
        <v>-1.8879999999999995E-3</v>
      </c>
      <c r="AZ50" s="142">
        <f t="shared" si="18"/>
        <v>1.7000214006408946E-2</v>
      </c>
      <c r="BA50" s="43">
        <f t="shared" si="19"/>
        <v>0.90188748599037183</v>
      </c>
      <c r="BB50" s="43">
        <f t="shared" si="20"/>
        <v>0.51620772309289442</v>
      </c>
      <c r="BC50" s="43">
        <f t="shared" si="21"/>
        <v>1.8391754745543187</v>
      </c>
      <c r="BD50" s="43">
        <f t="shared" si="22"/>
        <v>1.312141030693365</v>
      </c>
      <c r="BE50" s="43">
        <f t="shared" si="23"/>
        <v>7.7374831272774074</v>
      </c>
      <c r="BF50" s="43">
        <f t="shared" si="24"/>
        <v>7.7374831206274273</v>
      </c>
      <c r="BG50" s="43">
        <f t="shared" si="25"/>
        <v>7.7374829660020374</v>
      </c>
      <c r="BH50" s="43">
        <f t="shared" si="26"/>
        <v>7.7374793707092389</v>
      </c>
      <c r="BI50" s="43">
        <f t="shared" si="27"/>
        <v>7.7373958053988225</v>
      </c>
      <c r="BJ50" s="43">
        <f t="shared" si="28"/>
        <v>7.73547002354168</v>
      </c>
      <c r="BK50" s="43">
        <f t="shared" si="29"/>
        <v>7.6974947838065164</v>
      </c>
      <c r="BL50" s="43">
        <f t="shared" si="30"/>
        <v>7.3699910910329152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>+(C51-C$7)/C$8</f>
        <v>-37158.078222979624</v>
      </c>
      <c r="F51" s="132">
        <f>ROUND(2*E51,0)/2</f>
        <v>-37158</v>
      </c>
      <c r="G51" s="132">
        <f>+C51-(C$7+F51*C$8)</f>
        <v>-2.6701259994297288E-2</v>
      </c>
      <c r="I51" s="202">
        <f>G51</f>
        <v>-2.6701259994297288E-2</v>
      </c>
      <c r="P51" s="199">
        <f>+D$11+D$12*F51+D$13*F51^2</f>
        <v>6.8462331655040454E-2</v>
      </c>
      <c r="Q51" s="200">
        <f>+C51-15018.5</f>
        <v>22297.788</v>
      </c>
      <c r="S51" s="132">
        <f>+(P51-G51)^2</f>
        <v>9.0561091756019042E-3</v>
      </c>
      <c r="T51" s="130">
        <v>0.1</v>
      </c>
      <c r="U51" s="43">
        <f>+T51*S51</f>
        <v>9.0561091756019042E-4</v>
      </c>
      <c r="V51" s="132">
        <f>+G51-P51</f>
        <v>-9.5163591649337742E-2</v>
      </c>
      <c r="Z51" s="43">
        <f>F51</f>
        <v>-37158</v>
      </c>
      <c r="AA51" s="132">
        <f>AB$3+AB$4*Z51+AB$5*Z51^2+AH51</f>
        <v>-1.7222108924555283E-2</v>
      </c>
      <c r="AB51" s="132">
        <f>+G51-AA51</f>
        <v>-9.4791510697420055E-3</v>
      </c>
      <c r="AC51" s="132">
        <f>+G51-P51</f>
        <v>-9.5163591649337742E-2</v>
      </c>
      <c r="AE51" s="132">
        <f>+(G51-AA51)^2*S51</f>
        <v>8.1373039600491891E-7</v>
      </c>
      <c r="AF51" s="200">
        <f>+C51-15018.5</f>
        <v>22297.788</v>
      </c>
      <c r="AG51" s="7"/>
      <c r="AH51" s="43">
        <f>$AB$6*($AB$11/AI51*AJ51+$AB$12)</f>
        <v>-1.5079958032555284E-2</v>
      </c>
      <c r="AI51" s="43">
        <f>1+$AB$7*COS(AL51)</f>
        <v>0.86730275149867675</v>
      </c>
      <c r="AJ51" s="43">
        <f>SIN(AL51+$AB$9)</f>
        <v>-0.92369226877125088</v>
      </c>
      <c r="AK51" s="43">
        <f>$AB$7*SIN(AL51)</f>
        <v>-0.34538592941835089</v>
      </c>
      <c r="AL51" s="43">
        <f>2*ATAN(AM51)</f>
        <v>-1.937608190051449</v>
      </c>
      <c r="AM51" s="43">
        <f>SQRT((1+$AB$7)/(1-$AB$7))*TAN(AN51/2)</f>
        <v>-1.4554653379999969</v>
      </c>
      <c r="AN51" s="132">
        <f>$AU51+$AB$7*SIN(AO51)</f>
        <v>-1.5576992709451578</v>
      </c>
      <c r="AO51" s="132">
        <f>$AU51+$AB$7*SIN(AP51)</f>
        <v>-1.5576992709450124</v>
      </c>
      <c r="AP51" s="132">
        <f>$AU51+$AB$7*SIN(AQ51)</f>
        <v>-1.5576992709149913</v>
      </c>
      <c r="AQ51" s="132">
        <f>$AU51+$AB$7*SIN(AR51)</f>
        <v>-1.5576992647196759</v>
      </c>
      <c r="AR51" s="132">
        <f>$AU51+$AB$7*SIN(AS51)</f>
        <v>-1.5576979862835834</v>
      </c>
      <c r="AS51" s="132">
        <f>$AU51+$AB$7*SIN(AT51)</f>
        <v>-1.5574367912078728</v>
      </c>
      <c r="AT51" s="132">
        <f>$AU51+$AB$7*SIN(AU51)</f>
        <v>-1.5309146189518095</v>
      </c>
      <c r="AU51" s="132">
        <f>$AB$9+$AB$18*(F51-AB$15)</f>
        <v>-1.1877310040728557</v>
      </c>
      <c r="AW51" s="43">
        <f t="shared" si="15"/>
        <v>38000</v>
      </c>
      <c r="AX51" s="43">
        <f t="shared" si="16"/>
        <v>1.1016874848268049E-2</v>
      </c>
      <c r="AY51" s="43">
        <f t="shared" si="17"/>
        <v>-2.3319999999999999E-3</v>
      </c>
      <c r="AZ51" s="142">
        <f t="shared" si="18"/>
        <v>1.334887484826805E-2</v>
      </c>
      <c r="BA51" s="43">
        <f t="shared" si="19"/>
        <v>0.82724446144600527</v>
      </c>
      <c r="BB51" s="43">
        <f t="shared" si="20"/>
        <v>0.31931504522256265</v>
      </c>
      <c r="BC51" s="43">
        <f t="shared" si="21"/>
        <v>2.0565860484426093</v>
      </c>
      <c r="BD51" s="43">
        <f t="shared" si="22"/>
        <v>1.6588217586738452</v>
      </c>
      <c r="BE51" s="43">
        <f t="shared" si="23"/>
        <v>7.9713953896728285</v>
      </c>
      <c r="BF51" s="43">
        <f t="shared" si="24"/>
        <v>7.971395391050395</v>
      </c>
      <c r="BG51" s="43">
        <f t="shared" si="25"/>
        <v>7.9713953592677278</v>
      </c>
      <c r="BH51" s="43">
        <f t="shared" si="26"/>
        <v>7.9713960925424603</v>
      </c>
      <c r="BI51" s="43">
        <f t="shared" si="27"/>
        <v>7.971379173612311</v>
      </c>
      <c r="BJ51" s="43">
        <f t="shared" si="28"/>
        <v>7.9717689299808256</v>
      </c>
      <c r="BK51" s="43">
        <f t="shared" si="29"/>
        <v>7.9624369165025826</v>
      </c>
      <c r="BL51" s="43">
        <f t="shared" si="30"/>
        <v>7.6039428692418811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>+(C52-C$7)/C$8</f>
        <v>-37043.046066502859</v>
      </c>
      <c r="F52" s="132">
        <f>ROUND(2*E52,0)/2</f>
        <v>-37043</v>
      </c>
      <c r="G52" s="132">
        <f>+C52-(C$7+F52*C$8)</f>
        <v>-1.5724709999631159E-2</v>
      </c>
      <c r="H52" s="132">
        <f>G52</f>
        <v>-1.5724709999631159E-2</v>
      </c>
      <c r="P52" s="199">
        <f>+D$11+D$12*F52+D$13*F52^2</f>
        <v>6.8265430681010389E-2</v>
      </c>
      <c r="Q52" s="200">
        <f>+C52-15018.5</f>
        <v>22337.053999999996</v>
      </c>
      <c r="S52" s="132">
        <f>+(P52-G52)^2</f>
        <v>7.0543437315539583E-3</v>
      </c>
      <c r="T52" s="130">
        <v>0.1</v>
      </c>
      <c r="U52" s="43">
        <f>+T52*S52</f>
        <v>7.0543437315539591E-4</v>
      </c>
      <c r="V52" s="132">
        <f>+G52-P52</f>
        <v>-8.3990140680641548E-2</v>
      </c>
      <c r="Z52" s="43">
        <f>F52</f>
        <v>-37043</v>
      </c>
      <c r="AA52" s="132">
        <f>AB$3+AB$4*Z52+AB$5*Z52^2+AH52</f>
        <v>-1.6980505465648003E-2</v>
      </c>
      <c r="AB52" s="132">
        <f>+G52-AA52</f>
        <v>1.2557954660168437E-3</v>
      </c>
      <c r="AC52" s="132">
        <f>+G52-P52</f>
        <v>-8.3990140680641548E-2</v>
      </c>
      <c r="AE52" s="132">
        <f>+(G52-AA52)^2*S52</f>
        <v>1.1124857041221996E-8</v>
      </c>
      <c r="AF52" s="200">
        <f>+C52-15018.5</f>
        <v>22337.053999999996</v>
      </c>
      <c r="AG52" s="7"/>
      <c r="AH52" s="43">
        <f>$AB$6*($AB$11/AI52*AJ52+$AB$12)</f>
        <v>-1.4863953918648002E-2</v>
      </c>
      <c r="AI52" s="43">
        <f>1+$AB$7*COS(AL52)</f>
        <v>0.87169397370646662</v>
      </c>
      <c r="AJ52" s="43">
        <f>SIN(AL52+$AB$9)</f>
        <v>-0.91875864803329943</v>
      </c>
      <c r="AK52" s="43">
        <f>$AB$7*SIN(AL52)</f>
        <v>-0.34704115550862713</v>
      </c>
      <c r="AL52" s="43">
        <f>2*ATAN(AM52)</f>
        <v>-1.9249247943964634</v>
      </c>
      <c r="AM52" s="43">
        <f>SQRT((1+$AB$7)/(1-$AB$7))*TAN(AN52/2)</f>
        <v>-1.4358701219836905</v>
      </c>
      <c r="AN52" s="132">
        <f>$AU52+$AB$7*SIN(AO52)</f>
        <v>-1.5441474040604339</v>
      </c>
      <c r="AO52" s="132">
        <f>$AU52+$AB$7*SIN(AP52)</f>
        <v>-1.544147404056353</v>
      </c>
      <c r="AP52" s="132">
        <f>$AU52+$AB$7*SIN(AQ52)</f>
        <v>-1.544147403642427</v>
      </c>
      <c r="AQ52" s="132">
        <f>$AU52+$AB$7*SIN(AR52)</f>
        <v>-1.5441473616575911</v>
      </c>
      <c r="AR52" s="132">
        <f>$AU52+$AB$7*SIN(AS52)</f>
        <v>-1.5441431034473079</v>
      </c>
      <c r="AS52" s="132">
        <f>$AU52+$AB$7*SIN(AT52)</f>
        <v>-1.5437147013392525</v>
      </c>
      <c r="AT52" s="132">
        <f>$AU52+$AB$7*SIN(AU52)</f>
        <v>-1.5155710451907303</v>
      </c>
      <c r="AU52" s="132">
        <f>$AB$9+$AB$18*(F52-AB$15)</f>
        <v>-1.17427877682584</v>
      </c>
      <c r="AW52" s="43">
        <f t="shared" si="15"/>
        <v>40000</v>
      </c>
      <c r="AX52" s="43">
        <f t="shared" si="16"/>
        <v>6.5240767137493593E-3</v>
      </c>
      <c r="AY52" s="43">
        <f t="shared" si="17"/>
        <v>-2.7999999999999995E-3</v>
      </c>
      <c r="AZ52" s="142">
        <f t="shared" si="18"/>
        <v>9.3240767137493588E-3</v>
      </c>
      <c r="BA52" s="43">
        <f t="shared" si="19"/>
        <v>0.76984915661431219</v>
      </c>
      <c r="BB52" s="43">
        <f t="shared" si="20"/>
        <v>0.13901288994383354</v>
      </c>
      <c r="BC52" s="43">
        <f t="shared" si="21"/>
        <v>2.24212809709331</v>
      </c>
      <c r="BD52" s="43">
        <f t="shared" si="22"/>
        <v>2.0715732031383531</v>
      </c>
      <c r="BE52" s="43">
        <f t="shared" si="23"/>
        <v>8.1875056952159024</v>
      </c>
      <c r="BF52" s="43">
        <f t="shared" si="24"/>
        <v>8.1875050851451405</v>
      </c>
      <c r="BG52" s="43">
        <f t="shared" si="25"/>
        <v>8.1875101216666035</v>
      </c>
      <c r="BH52" s="43">
        <f t="shared" si="26"/>
        <v>8.1874685397912383</v>
      </c>
      <c r="BI52" s="43">
        <f t="shared" si="27"/>
        <v>8.1878116933322183</v>
      </c>
      <c r="BJ52" s="43">
        <f t="shared" si="28"/>
        <v>8.1849695776824412</v>
      </c>
      <c r="BK52" s="43">
        <f t="shared" si="29"/>
        <v>8.2078467721232844</v>
      </c>
      <c r="BL52" s="43">
        <f t="shared" si="30"/>
        <v>7.8378946474508471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>+(C53-C$7)/C$8</f>
        <v>-37037.031677024745</v>
      </c>
      <c r="F53" s="132">
        <f>ROUND(2*E53,0)/2</f>
        <v>-37037</v>
      </c>
      <c r="G53" s="132">
        <f>+C53-(C$7+F53*C$8)</f>
        <v>-1.0812889995577279E-2</v>
      </c>
      <c r="H53" s="132">
        <f>G53</f>
        <v>-1.0812889995577279E-2</v>
      </c>
      <c r="P53" s="199">
        <f>+D$11+D$12*F53+D$13*F53^2</f>
        <v>6.8255162268991657E-2</v>
      </c>
      <c r="Q53" s="200">
        <f>+C53-15018.5</f>
        <v>22339.107000000004</v>
      </c>
      <c r="S53" s="132">
        <f>+(P53-G53)^2</f>
        <v>6.2517568889126048E-3</v>
      </c>
      <c r="T53" s="130">
        <v>0.1</v>
      </c>
      <c r="U53" s="43">
        <f>+T53*S53</f>
        <v>6.251756888912605E-4</v>
      </c>
      <c r="V53" s="132">
        <f>+G53-P53</f>
        <v>-7.9068052264568936E-2</v>
      </c>
      <c r="Z53" s="43">
        <f>F53</f>
        <v>-37037</v>
      </c>
      <c r="AA53" s="132">
        <f>AB$3+AB$4*Z53+AB$5*Z53^2+AH53</f>
        <v>-1.6967796737490007E-2</v>
      </c>
      <c r="AB53" s="132">
        <f>+G53-AA53</f>
        <v>6.1549067419127274E-3</v>
      </c>
      <c r="AC53" s="132">
        <f>+G53-P53</f>
        <v>-7.9068052264568936E-2</v>
      </c>
      <c r="AE53" s="132">
        <f>+(G53-AA53)^2*S53</f>
        <v>2.3683453726684889E-7</v>
      </c>
      <c r="AF53" s="200">
        <f>+C53-15018.5</f>
        <v>22339.107000000004</v>
      </c>
      <c r="AG53" s="7"/>
      <c r="AH53" s="43">
        <f>$AB$6*($AB$11/AI53*AJ53+$AB$12)</f>
        <v>-1.4852578630490007E-2</v>
      </c>
      <c r="AI53" s="43">
        <f>1+$AB$7*COS(AL53)</f>
        <v>0.87192487873655788</v>
      </c>
      <c r="AJ53" s="43">
        <f>SIN(AL53+$AB$9)</f>
        <v>-0.91849578241217211</v>
      </c>
      <c r="AK53" s="43">
        <f>$AB$7*SIN(AL53)</f>
        <v>-0.34712643707063656</v>
      </c>
      <c r="AL53" s="43">
        <f>2*ATAN(AM53)</f>
        <v>-1.92425952271267</v>
      </c>
      <c r="AM53" s="43">
        <f>SQRT((1+$AB$7)/(1-$AB$7))*TAN(AN53/2)</f>
        <v>-1.4348521693324356</v>
      </c>
      <c r="AN53" s="132">
        <f>$AU53+$AB$7*SIN(AO53)</f>
        <v>-1.5434384664099821</v>
      </c>
      <c r="AO53" s="132">
        <f>$AU53+$AB$7*SIN(AP53)</f>
        <v>-1.5434384664053522</v>
      </c>
      <c r="AP53" s="132">
        <f>$AU53+$AB$7*SIN(AQ53)</f>
        <v>-1.5434384659479008</v>
      </c>
      <c r="AQ53" s="132">
        <f>$AU53+$AB$7*SIN(AR53)</f>
        <v>-1.5434384207503582</v>
      </c>
      <c r="AR53" s="132">
        <f>$AU53+$AB$7*SIN(AS53)</f>
        <v>-1.543433955467342</v>
      </c>
      <c r="AS53" s="132">
        <f>$AU53+$AB$7*SIN(AT53)</f>
        <v>-1.542996343156481</v>
      </c>
      <c r="AT53" s="132">
        <f>$AU53+$AB$7*SIN(AU53)</f>
        <v>-1.5147688126963288</v>
      </c>
      <c r="AU53" s="132">
        <f>$AB$9+$AB$18*(F53-AB$15)</f>
        <v>-1.1735769214912133</v>
      </c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>+(C54-C$7)/C$8</f>
        <v>-37007.533923661424</v>
      </c>
      <c r="F54" s="132">
        <f>ROUND(2*E54,0)/2</f>
        <v>-37007.5</v>
      </c>
      <c r="G54" s="132">
        <f>+C54-(C$7+F54*C$8)</f>
        <v>-1.1579774996789638E-2</v>
      </c>
      <c r="H54" s="132">
        <f>G54</f>
        <v>-1.1579774996789638E-2</v>
      </c>
      <c r="P54" s="199">
        <f>+D$11+D$12*F54+D$13*F54^2</f>
        <v>6.8204682664054078E-2</v>
      </c>
      <c r="Q54" s="200">
        <f>+C54-15018.5</f>
        <v>22349.175999999999</v>
      </c>
      <c r="S54" s="132">
        <f>+(P54-G54)^2</f>
        <v>6.3655596842349636E-3</v>
      </c>
      <c r="T54" s="130">
        <v>0.1</v>
      </c>
      <c r="U54" s="43">
        <f>+T54*S54</f>
        <v>6.3655596842349636E-4</v>
      </c>
      <c r="V54" s="132">
        <f>+G54-P54</f>
        <v>-7.9784457660843716E-2</v>
      </c>
      <c r="Z54" s="43">
        <f>F54</f>
        <v>-37007.5</v>
      </c>
      <c r="AA54" s="132">
        <f>AB$3+AB$4*Z54+AB$5*Z54^2+AH54</f>
        <v>-1.6905162792149979E-2</v>
      </c>
      <c r="AB54" s="132">
        <f>+G54-AA54</f>
        <v>5.325387795360341E-3</v>
      </c>
      <c r="AC54" s="132">
        <f>+G54-P54</f>
        <v>-7.9784457660843716E-2</v>
      </c>
      <c r="AE54" s="132">
        <f>+(G54-AA54)^2*S54</f>
        <v>1.8052571417111895E-7</v>
      </c>
      <c r="AF54" s="200">
        <f>+C54-15018.5</f>
        <v>22349.175999999999</v>
      </c>
      <c r="AG54" s="7"/>
      <c r="AH54" s="43">
        <f>$AB$6*($AB$11/AI54*AJ54+$AB$12)</f>
        <v>-1.4796497623399978E-2</v>
      </c>
      <c r="AI54" s="43">
        <f>1+$AB$7*COS(AL54)</f>
        <v>0.87306276911992053</v>
      </c>
      <c r="AJ54" s="43">
        <f>SIN(AL54+$AB$9)</f>
        <v>-0.91719540306362024</v>
      </c>
      <c r="AK54" s="43">
        <f>$AB$7*SIN(AL54)</f>
        <v>-0.3475441546285844</v>
      </c>
      <c r="AL54" s="43">
        <f>2*ATAN(AM54)</f>
        <v>-1.9209834681934332</v>
      </c>
      <c r="AM54" s="43">
        <f>SQRT((1+$AB$7)/(1-$AB$7))*TAN(AN54/2)</f>
        <v>-1.4298535143287026</v>
      </c>
      <c r="AN54" s="132">
        <f>$AU54+$AB$7*SIN(AO54)</f>
        <v>-1.5399501213672495</v>
      </c>
      <c r="AO54" s="132">
        <f>$AU54+$AB$7*SIN(AP54)</f>
        <v>-1.5399501213589828</v>
      </c>
      <c r="AP54" s="132">
        <f>$AU54+$AB$7*SIN(AQ54)</f>
        <v>-1.5399501206345616</v>
      </c>
      <c r="AQ54" s="132">
        <f>$AU54+$AB$7*SIN(AR54)</f>
        <v>-1.5399500571517515</v>
      </c>
      <c r="AR54" s="132">
        <f>$AU54+$AB$7*SIN(AS54)</f>
        <v>-1.5399444945048035</v>
      </c>
      <c r="AS54" s="132">
        <f>$AU54+$AB$7*SIN(AT54)</f>
        <v>-1.5394609033342208</v>
      </c>
      <c r="AT54" s="132">
        <f>$AU54+$AB$7*SIN(AU54)</f>
        <v>-1.5108220592515722</v>
      </c>
      <c r="AU54" s="132">
        <f>$AB$9+$AB$18*(F54-AB$15)</f>
        <v>-1.1701261327626309</v>
      </c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>+(C55-C$7)/C$8</f>
        <v>-36996.050043118747</v>
      </c>
      <c r="F55" s="132">
        <f>ROUND(2*E55,0)/2</f>
        <v>-36996</v>
      </c>
      <c r="G55" s="132">
        <f>+C55-(C$7+F55*C$8)</f>
        <v>-1.7082120000850409E-2</v>
      </c>
      <c r="H55" s="132">
        <f>G55</f>
        <v>-1.7082120000850409E-2</v>
      </c>
      <c r="P55" s="199">
        <f>+D$11+D$12*F55+D$13*F55^2</f>
        <v>6.8185007214894927E-2</v>
      </c>
      <c r="Q55" s="200">
        <f>+C55-15018.5</f>
        <v>22353.095999999998</v>
      </c>
      <c r="S55" s="132">
        <f>+(P55-G55)^2</f>
        <v>7.270482983626099E-3</v>
      </c>
      <c r="T55" s="130">
        <v>0.1</v>
      </c>
      <c r="U55" s="43">
        <f>+T55*S55</f>
        <v>7.270482983626099E-4</v>
      </c>
      <c r="V55" s="132">
        <f>+G55-P55</f>
        <v>-8.5267127215745336E-2</v>
      </c>
      <c r="Z55" s="43">
        <f>F55</f>
        <v>-36996</v>
      </c>
      <c r="AA55" s="132">
        <f>AB$3+AB$4*Z55+AB$5*Z55^2+AH55</f>
        <v>-1.6880678877714182E-2</v>
      </c>
      <c r="AB55" s="132">
        <f>+G55-AA55</f>
        <v>-2.0144112313622703E-4</v>
      </c>
      <c r="AC55" s="132">
        <f>+G55-P55</f>
        <v>-8.5267127215745336E-2</v>
      </c>
      <c r="AE55" s="132">
        <f>+(G55-AA55)^2*S55</f>
        <v>2.950254834407688E-10</v>
      </c>
      <c r="AF55" s="200">
        <f>+C55-15018.5</f>
        <v>22353.095999999998</v>
      </c>
      <c r="AG55" s="7"/>
      <c r="AH55" s="43">
        <f>$AB$6*($AB$11/AI55*AJ55+$AB$12)</f>
        <v>-1.4774566829714184E-2</v>
      </c>
      <c r="AI55" s="43">
        <f>1+$AB$7*COS(AL55)</f>
        <v>0.87350752935902654</v>
      </c>
      <c r="AJ55" s="43">
        <f>SIN(AL55+$AB$9)</f>
        <v>-0.91668488161504469</v>
      </c>
      <c r="AK55" s="43">
        <f>$AB$7*SIN(AL55)</f>
        <v>-0.34770627672094512</v>
      </c>
      <c r="AL55" s="43">
        <f>2*ATAN(AM55)</f>
        <v>-1.9197040438065323</v>
      </c>
      <c r="AM55" s="43">
        <f>SQRT((1+$AB$7)/(1-$AB$7))*TAN(AN55/2)</f>
        <v>-1.4279077022225806</v>
      </c>
      <c r="AN55" s="132">
        <f>$AU55+$AB$7*SIN(AO55)</f>
        <v>-1.538589024212937</v>
      </c>
      <c r="AO55" s="132">
        <f>$AU55+$AB$7*SIN(AP55)</f>
        <v>-1.5385890242027425</v>
      </c>
      <c r="AP55" s="132">
        <f>$AU55+$AB$7*SIN(AQ55)</f>
        <v>-1.5385890233471045</v>
      </c>
      <c r="AQ55" s="132">
        <f>$AU55+$AB$7*SIN(AR55)</f>
        <v>-1.5385889515331976</v>
      </c>
      <c r="AR55" s="132">
        <f>$AU55+$AB$7*SIN(AS55)</f>
        <v>-1.5385829247445058</v>
      </c>
      <c r="AS55" s="132">
        <f>$AU55+$AB$7*SIN(AT55)</f>
        <v>-1.5380810974476595</v>
      </c>
      <c r="AT55" s="132">
        <f>$AU55+$AB$7*SIN(AU55)</f>
        <v>-1.5092823949889071</v>
      </c>
      <c r="AU55" s="132">
        <f>$AB$9+$AB$18*(F55-AB$15)</f>
        <v>-1.1687809100379294</v>
      </c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>+(C56-C$7)/C$8</f>
        <v>-36014.538592767021</v>
      </c>
      <c r="F56" s="132">
        <f>ROUND(2*E56,0)/2</f>
        <v>-36014.5</v>
      </c>
      <c r="G56" s="132">
        <f>+C56-(C$7+F56*C$8)</f>
        <v>-1.3173564992030151E-2</v>
      </c>
      <c r="H56" s="132">
        <f>G56</f>
        <v>-1.3173564992030151E-2</v>
      </c>
      <c r="P56" s="199">
        <f>+D$11+D$12*F56+D$13*F56^2</f>
        <v>6.6512036196295601E-2</v>
      </c>
      <c r="Q56" s="200">
        <f>+C56-15018.5</f>
        <v>22688.133000000002</v>
      </c>
      <c r="S56" s="132">
        <f>+(P56-G56)^2</f>
        <v>6.3497950367449024E-3</v>
      </c>
      <c r="T56" s="130">
        <v>0.1</v>
      </c>
      <c r="U56" s="43">
        <f>+T56*S56</f>
        <v>6.3497950367449028E-4</v>
      </c>
      <c r="V56" s="132">
        <f>+G56-P56</f>
        <v>-7.9685601188325753E-2</v>
      </c>
      <c r="Z56" s="43">
        <f>F56</f>
        <v>-36014.5</v>
      </c>
      <c r="AA56" s="132">
        <f>AB$3+AB$4*Z56+AB$5*Z56^2+AH56</f>
        <v>-1.4650119818028147E-2</v>
      </c>
      <c r="AB56" s="132">
        <f>+G56-AA56</f>
        <v>1.4765548259979954E-3</v>
      </c>
      <c r="AC56" s="132">
        <f>+G56-P56</f>
        <v>-7.9685601188325753E-2</v>
      </c>
      <c r="AE56" s="132">
        <f>+(G56-AA56)^2*S56</f>
        <v>1.384391301524026E-8</v>
      </c>
      <c r="AF56" s="200">
        <f>+C56-15018.5</f>
        <v>22688.133000000002</v>
      </c>
      <c r="AG56" s="7"/>
      <c r="AH56" s="43">
        <f>$AB$6*($AB$11/AI56*AJ56+$AB$12)</f>
        <v>-1.2758987187278147E-2</v>
      </c>
      <c r="AI56" s="43">
        <f>1+$AB$7*COS(AL56)</f>
        <v>0.91398368830293197</v>
      </c>
      <c r="AJ56" s="43">
        <f>SIN(AL56+$AB$9)</f>
        <v>-0.86513501927746606</v>
      </c>
      <c r="AK56" s="43">
        <f>$AB$7*SIN(AL56)</f>
        <v>-0.35986274344815528</v>
      </c>
      <c r="AL56" s="43">
        <f>2*ATAN(AM56)</f>
        <v>-1.8054195190961964</v>
      </c>
      <c r="AM56" s="43">
        <f>SQRT((1+$AB$7)/(1-$AB$7))*TAN(AN56/2)</f>
        <v>-1.2671951181374947</v>
      </c>
      <c r="AN56" s="132">
        <f>$AU56+$AB$7*SIN(AO56)</f>
        <v>-1.4197566909245807</v>
      </c>
      <c r="AO56" s="132">
        <f>$AU56+$AB$7*SIN(AP56)</f>
        <v>-1.4197566651755431</v>
      </c>
      <c r="AP56" s="132">
        <f>$AU56+$AB$7*SIN(AQ56)</f>
        <v>-1.4197562026666091</v>
      </c>
      <c r="AQ56" s="132">
        <f>$AU56+$AB$7*SIN(AR56)</f>
        <v>-1.4197478952356195</v>
      </c>
      <c r="AR56" s="132">
        <f>$AU56+$AB$7*SIN(AS56)</f>
        <v>-1.4195987570717581</v>
      </c>
      <c r="AS56" s="132">
        <f>$AU56+$AB$7*SIN(AT56)</f>
        <v>-1.41694577679755</v>
      </c>
      <c r="AT56" s="132">
        <f>$AU56+$AB$7*SIN(AU56)</f>
        <v>-1.375643850208272</v>
      </c>
      <c r="AU56" s="132">
        <f>$AB$9+$AB$18*(F56-AB$15)</f>
        <v>-1.0539690748818793</v>
      </c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>+(C57-C$7)/C$8</f>
        <v>-28673.47088541861</v>
      </c>
      <c r="F57" s="132">
        <f>ROUND(2*E57,0)/2</f>
        <v>-28673.5</v>
      </c>
      <c r="G57" s="132">
        <f>+C57-(C$7+F57*C$8)</f>
        <v>9.9382050029817037E-3</v>
      </c>
      <c r="J57" s="43">
        <f>G57</f>
        <v>9.9382050029817037E-3</v>
      </c>
      <c r="K57" s="132"/>
      <c r="O57" s="132"/>
      <c r="P57" s="199">
        <f>+D$11+D$12*F57+D$13*F57^2</f>
        <v>5.4393300096360148E-2</v>
      </c>
      <c r="Q57" s="200">
        <f>+C57-15018.5</f>
        <v>25193.991999999998</v>
      </c>
      <c r="S57" s="132">
        <f>+(P57-G57)^2</f>
        <v>1.9762554797613202E-3</v>
      </c>
      <c r="T57" s="7">
        <v>1</v>
      </c>
      <c r="U57" s="43">
        <f>+T57*S57</f>
        <v>1.9762554797613202E-3</v>
      </c>
      <c r="V57" s="132">
        <f>+G57-P57</f>
        <v>-4.4455095093378444E-2</v>
      </c>
      <c r="Z57" s="43">
        <f>F57</f>
        <v>-28673.5</v>
      </c>
      <c r="AA57" s="132">
        <f>AB$3+AB$4*Z57+AB$5*Z57^2+AH57</f>
        <v>9.820981655260479E-3</v>
      </c>
      <c r="AB57" s="132">
        <f>+G57-AA57</f>
        <v>1.1722334772122471E-4</v>
      </c>
      <c r="AC57" s="132">
        <f>+G57-P57</f>
        <v>-4.4455095093378444E-2</v>
      </c>
      <c r="AD57" s="132"/>
      <c r="AE57" s="132">
        <f>+(G57-AA57)^2*S57</f>
        <v>2.7156345611348592E-11</v>
      </c>
      <c r="AF57" s="200">
        <f>+C57-15018.5</f>
        <v>25193.991999999998</v>
      </c>
      <c r="AG57" s="7"/>
      <c r="AH57" s="43">
        <f>$AB$6*($AB$11/AI57*AJ57+$AB$12)</f>
        <v>1.0287490462010478E-2</v>
      </c>
      <c r="AI57" s="43">
        <f>1+$AB$7*COS(AL57)</f>
        <v>1.3333812076702158</v>
      </c>
      <c r="AJ57" s="43">
        <f>SIN(AL57+$AB$9)</f>
        <v>0.30633699852952578</v>
      </c>
      <c r="AK57" s="43">
        <f>$AB$7*SIN(AL57)</f>
        <v>-0.16048978276621995</v>
      </c>
      <c r="AL57" s="43">
        <f>2*ATAN(AM57)</f>
        <v>-0.44865736389966804</v>
      </c>
      <c r="AM57" s="43">
        <f>SQRT((1+$AB$7)/(1-$AB$7))*TAN(AN57/2)</f>
        <v>-0.22816899430367846</v>
      </c>
      <c r="AN57" s="132">
        <f>$AU57+$AB$7*SIN(AO57)</f>
        <v>-0.30701974595758846</v>
      </c>
      <c r="AO57" s="132">
        <f>$AU57+$AB$7*SIN(AP57)</f>
        <v>-0.30687687839408567</v>
      </c>
      <c r="AP57" s="132">
        <f>$AU57+$AB$7*SIN(AQ57)</f>
        <v>-0.30647185247216557</v>
      </c>
      <c r="AQ57" s="132">
        <f>$AU57+$AB$7*SIN(AR57)</f>
        <v>-0.30532389611432381</v>
      </c>
      <c r="AR57" s="132">
        <f>$AU57+$AB$7*SIN(AS57)</f>
        <v>-0.30207251735842072</v>
      </c>
      <c r="AS57" s="132">
        <f>$AU57+$AB$7*SIN(AT57)</f>
        <v>-0.29288128901181798</v>
      </c>
      <c r="AT57" s="132">
        <f>$AU57+$AB$7*SIN(AU57)</f>
        <v>-0.26703309908469391</v>
      </c>
      <c r="AU57" s="132">
        <f>$AB$9+$AB$18*(F57-AB$15)</f>
        <v>-0.19524907296586924</v>
      </c>
      <c r="AV57" s="132"/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>+(C58-C$7)/C$8</f>
        <v>-28673.47088541861</v>
      </c>
      <c r="F58" s="132">
        <f>ROUND(2*E58,0)/2</f>
        <v>-28673.5</v>
      </c>
      <c r="G58" s="132">
        <f>+C58-(C$7+F58*C$8)</f>
        <v>9.9382050029817037E-3</v>
      </c>
      <c r="J58" s="43">
        <f>G58</f>
        <v>9.9382050029817037E-3</v>
      </c>
      <c r="N58" s="132"/>
      <c r="O58" s="132"/>
      <c r="P58" s="199">
        <f>+D$11+D$12*F58+D$13*F58^2</f>
        <v>5.4393300096360148E-2</v>
      </c>
      <c r="Q58" s="200">
        <f>+C58-15018.5</f>
        <v>25193.991999999998</v>
      </c>
      <c r="S58" s="132">
        <f>+(P58-G58)^2</f>
        <v>1.9762554797613202E-3</v>
      </c>
      <c r="T58" s="7">
        <v>1</v>
      </c>
      <c r="U58" s="43">
        <f>+T58*S58</f>
        <v>1.9762554797613202E-3</v>
      </c>
      <c r="V58" s="132">
        <f>+G58-P58</f>
        <v>-4.4455095093378444E-2</v>
      </c>
      <c r="W58" s="203"/>
      <c r="X58" s="204"/>
      <c r="Y58" s="204"/>
      <c r="Z58" s="43">
        <f>F58</f>
        <v>-28673.5</v>
      </c>
      <c r="AA58" s="132">
        <f>AB$3+AB$4*Z58+AB$5*Z58^2+AH58</f>
        <v>9.820981655260479E-3</v>
      </c>
      <c r="AB58" s="132">
        <f>+G58-AA58</f>
        <v>1.1722334772122471E-4</v>
      </c>
      <c r="AC58" s="132">
        <f>+G58-P58</f>
        <v>-4.4455095093378444E-2</v>
      </c>
      <c r="AD58" s="132"/>
      <c r="AE58" s="132">
        <f>+(G58-AA58)^2*S58</f>
        <v>2.7156345611348592E-11</v>
      </c>
      <c r="AF58" s="200">
        <f>+C58-15018.5</f>
        <v>25193.991999999998</v>
      </c>
      <c r="AG58" s="7"/>
      <c r="AH58" s="43">
        <f>$AB$6*($AB$11/AI58*AJ58+$AB$12)</f>
        <v>1.0287490462010478E-2</v>
      </c>
      <c r="AI58" s="43">
        <f>1+$AB$7*COS(AL58)</f>
        <v>1.3333812076702158</v>
      </c>
      <c r="AJ58" s="43">
        <f>SIN(AL58+$AB$9)</f>
        <v>0.30633699852952578</v>
      </c>
      <c r="AK58" s="43">
        <f>$AB$7*SIN(AL58)</f>
        <v>-0.16048978276621995</v>
      </c>
      <c r="AL58" s="43">
        <f>2*ATAN(AM58)</f>
        <v>-0.44865736389966804</v>
      </c>
      <c r="AM58" s="43">
        <f>SQRT((1+$AB$7)/(1-$AB$7))*TAN(AN58/2)</f>
        <v>-0.22816899430367846</v>
      </c>
      <c r="AN58" s="132">
        <f>$AU58+$AB$7*SIN(AO58)</f>
        <v>-0.30701974595758846</v>
      </c>
      <c r="AO58" s="132">
        <f>$AU58+$AB$7*SIN(AP58)</f>
        <v>-0.30687687839408567</v>
      </c>
      <c r="AP58" s="132">
        <f>$AU58+$AB$7*SIN(AQ58)</f>
        <v>-0.30647185247216557</v>
      </c>
      <c r="AQ58" s="132">
        <f>$AU58+$AB$7*SIN(AR58)</f>
        <v>-0.30532389611432381</v>
      </c>
      <c r="AR58" s="132">
        <f>$AU58+$AB$7*SIN(AS58)</f>
        <v>-0.30207251735842072</v>
      </c>
      <c r="AS58" s="132">
        <f>$AU58+$AB$7*SIN(AT58)</f>
        <v>-0.29288128901181798</v>
      </c>
      <c r="AT58" s="132">
        <f>$AU58+$AB$7*SIN(AU58)</f>
        <v>-0.26703309908469391</v>
      </c>
      <c r="AU58" s="132">
        <f>$AB$9+$AB$18*(F58-AB$15)</f>
        <v>-0.19524907296586924</v>
      </c>
      <c r="AV58" s="132"/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>+(C59-C$7)/C$8</f>
        <v>-28671.030560803294</v>
      </c>
      <c r="F59" s="132">
        <f>ROUND(2*E59,0)/2</f>
        <v>-28671</v>
      </c>
      <c r="G59" s="132">
        <f>+C59-(C$7+F59*C$8)</f>
        <v>-1.043187000323087E-2</v>
      </c>
      <c r="H59" s="132">
        <f>G59</f>
        <v>-1.043187000323087E-2</v>
      </c>
      <c r="P59" s="199">
        <f>+D$11+D$12*F59+D$13*F59^2</f>
        <v>5.4389291426998887E-2</v>
      </c>
      <c r="Q59" s="200">
        <f>+C59-15018.5</f>
        <v>25194.824999999997</v>
      </c>
      <c r="S59" s="132">
        <f>+(P59-G59)^2</f>
        <v>4.2017829691639056E-3</v>
      </c>
      <c r="T59" s="130">
        <v>0.1</v>
      </c>
      <c r="U59" s="43">
        <f>+T59*S59</f>
        <v>4.2017829691639056E-4</v>
      </c>
      <c r="V59" s="132">
        <f>+G59-P59</f>
        <v>-6.4821161430229757E-2</v>
      </c>
      <c r="Z59" s="43">
        <f>F59</f>
        <v>-28671</v>
      </c>
      <c r="AA59" s="132">
        <f>AB$3+AB$4*Z59+AB$5*Z59^2+AH59</f>
        <v>9.8301284601599141E-3</v>
      </c>
      <c r="AB59" s="132">
        <f>+G59-AA59</f>
        <v>-2.0261998463390784E-2</v>
      </c>
      <c r="AC59" s="132">
        <f>+G59-P59</f>
        <v>-6.4821161430229757E-2</v>
      </c>
      <c r="AE59" s="132">
        <f>+(G59-AA59)^2*S59</f>
        <v>1.7250360387294026E-6</v>
      </c>
      <c r="AF59" s="200">
        <f>+C59-15018.5</f>
        <v>25194.824999999997</v>
      </c>
      <c r="AG59" s="7"/>
      <c r="AH59" s="43">
        <f>$AB$6*($AB$11/AI59*AJ59+$AB$12)</f>
        <v>1.0296207183159914E-2</v>
      </c>
      <c r="AI59" s="43">
        <f>1+$AB$7*COS(AL59)</f>
        <v>1.3334851994508652</v>
      </c>
      <c r="AJ59" s="43">
        <f>SIN(AL59+$AB$9)</f>
        <v>0.30695416278911669</v>
      </c>
      <c r="AK59" s="43">
        <f>$AB$7*SIN(AL59)</f>
        <v>-0.16027358405930989</v>
      </c>
      <c r="AL59" s="43">
        <f>2*ATAN(AM59)</f>
        <v>-0.44800896206977592</v>
      </c>
      <c r="AM59" s="43">
        <f>SQRT((1+$AB$7)/(1-$AB$7))*TAN(AN59/2)</f>
        <v>-0.2278279403524312</v>
      </c>
      <c r="AN59" s="132">
        <f>$AU59+$AB$7*SIN(AO59)</f>
        <v>-0.30656799038200977</v>
      </c>
      <c r="AO59" s="132">
        <f>$AU59+$AB$7*SIN(AP59)</f>
        <v>-0.30642522532228939</v>
      </c>
      <c r="AP59" s="132">
        <f>$AU59+$AB$7*SIN(AQ59)</f>
        <v>-0.30602054781042043</v>
      </c>
      <c r="AQ59" s="132">
        <f>$AU59+$AB$7*SIN(AR59)</f>
        <v>-0.30487374206947637</v>
      </c>
      <c r="AR59" s="132">
        <f>$AU59+$AB$7*SIN(AS59)</f>
        <v>-0.30162607817883647</v>
      </c>
      <c r="AS59" s="132">
        <f>$AU59+$AB$7*SIN(AT59)</f>
        <v>-0.29244659031393899</v>
      </c>
      <c r="AT59" s="132">
        <f>$AU59+$AB$7*SIN(AU59)</f>
        <v>-0.26663450951515238</v>
      </c>
      <c r="AU59" s="132">
        <f>$AB$9+$AB$18*(F59-AB$15)</f>
        <v>-0.19495663324310797</v>
      </c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>+(C60-C$7)/C$8</f>
        <v>-28670.969040014672</v>
      </c>
      <c r="F60" s="132">
        <f>ROUND(2*E60,0)/2</f>
        <v>-28671</v>
      </c>
      <c r="G60" s="132">
        <f>+C60-(C$7+F60*C$8)</f>
        <v>1.0568129997409414E-2</v>
      </c>
      <c r="J60" s="43">
        <f>G60</f>
        <v>1.0568129997409414E-2</v>
      </c>
      <c r="K60" s="132"/>
      <c r="O60" s="132"/>
      <c r="P60" s="199">
        <f>+D$11+D$12*F60+D$13*F60^2</f>
        <v>5.4389291426998887E-2</v>
      </c>
      <c r="Q60" s="200">
        <f>+C60-15018.5</f>
        <v>25194.845999999998</v>
      </c>
      <c r="S60" s="132">
        <f>+(P60-G60)^2</f>
        <v>1.9202941890381401E-3</v>
      </c>
      <c r="T60" s="7">
        <v>1</v>
      </c>
      <c r="U60" s="43">
        <f>+T60*S60</f>
        <v>1.9202941890381401E-3</v>
      </c>
      <c r="V60" s="132">
        <f>+G60-P60</f>
        <v>-4.3821161429589472E-2</v>
      </c>
      <c r="Z60" s="43">
        <f>F60</f>
        <v>-28671</v>
      </c>
      <c r="AA60" s="132">
        <f>AB$3+AB$4*Z60+AB$5*Z60^2+AH60</f>
        <v>9.8301284601599141E-3</v>
      </c>
      <c r="AB60" s="132">
        <f>+G60-AA60</f>
        <v>7.3800153724950038E-4</v>
      </c>
      <c r="AC60" s="132">
        <f>+G60-P60</f>
        <v>-4.3821161429589472E-2</v>
      </c>
      <c r="AD60" s="132"/>
      <c r="AE60" s="132">
        <f>+(G60-AA60)^2*S60</f>
        <v>1.04588106540864E-9</v>
      </c>
      <c r="AF60" s="200">
        <f>+C60-15018.5</f>
        <v>25194.845999999998</v>
      </c>
      <c r="AG60" s="7"/>
      <c r="AH60" s="43">
        <f>$AB$6*($AB$11/AI60*AJ60+$AB$12)</f>
        <v>1.0296207183159914E-2</v>
      </c>
      <c r="AI60" s="43">
        <f>1+$AB$7*COS(AL60)</f>
        <v>1.3334851994508652</v>
      </c>
      <c r="AJ60" s="43">
        <f>SIN(AL60+$AB$9)</f>
        <v>0.30695416278911669</v>
      </c>
      <c r="AK60" s="43">
        <f>$AB$7*SIN(AL60)</f>
        <v>-0.16027358405930989</v>
      </c>
      <c r="AL60" s="43">
        <f>2*ATAN(AM60)</f>
        <v>-0.44800896206977592</v>
      </c>
      <c r="AM60" s="43">
        <f>SQRT((1+$AB$7)/(1-$AB$7))*TAN(AN60/2)</f>
        <v>-0.2278279403524312</v>
      </c>
      <c r="AN60" s="132">
        <f>$AU60+$AB$7*SIN(AO60)</f>
        <v>-0.30656799038200977</v>
      </c>
      <c r="AO60" s="132">
        <f>$AU60+$AB$7*SIN(AP60)</f>
        <v>-0.30642522532228939</v>
      </c>
      <c r="AP60" s="132">
        <f>$AU60+$AB$7*SIN(AQ60)</f>
        <v>-0.30602054781042043</v>
      </c>
      <c r="AQ60" s="132">
        <f>$AU60+$AB$7*SIN(AR60)</f>
        <v>-0.30487374206947637</v>
      </c>
      <c r="AR60" s="132">
        <f>$AU60+$AB$7*SIN(AS60)</f>
        <v>-0.30162607817883647</v>
      </c>
      <c r="AS60" s="132">
        <f>$AU60+$AB$7*SIN(AT60)</f>
        <v>-0.29244659031393899</v>
      </c>
      <c r="AT60" s="132">
        <f>$AU60+$AB$7*SIN(AU60)</f>
        <v>-0.26663450951515238</v>
      </c>
      <c r="AU60" s="132">
        <f>$AB$9+$AB$18*(F60-AB$15)</f>
        <v>-0.19495663324310797</v>
      </c>
      <c r="AV60" s="132"/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>+(C61-C$7)/C$8</f>
        <v>-28670.969040014672</v>
      </c>
      <c r="F61" s="132">
        <f>ROUND(2*E61,0)/2</f>
        <v>-28671</v>
      </c>
      <c r="G61" s="132">
        <f>+C61-(C$7+F61*C$8)</f>
        <v>1.0568129997409414E-2</v>
      </c>
      <c r="J61" s="43">
        <f>G61</f>
        <v>1.0568129997409414E-2</v>
      </c>
      <c r="N61" s="132"/>
      <c r="O61" s="132"/>
      <c r="P61" s="199">
        <f>+D$11+D$12*F61+D$13*F61^2</f>
        <v>5.4389291426998887E-2</v>
      </c>
      <c r="Q61" s="200">
        <f>+C61-15018.5</f>
        <v>25194.845999999998</v>
      </c>
      <c r="S61" s="132">
        <f>+(P61-G61)^2</f>
        <v>1.9202941890381401E-3</v>
      </c>
      <c r="T61" s="7">
        <v>1</v>
      </c>
      <c r="U61" s="43">
        <f>+T61*S61</f>
        <v>1.9202941890381401E-3</v>
      </c>
      <c r="V61" s="132">
        <f>+G61-P61</f>
        <v>-4.3821161429589472E-2</v>
      </c>
      <c r="W61" s="205"/>
      <c r="X61" s="204"/>
      <c r="Y61" s="204"/>
      <c r="Z61" s="43">
        <f>F61</f>
        <v>-28671</v>
      </c>
      <c r="AA61" s="132">
        <f>AB$3+AB$4*Z61+AB$5*Z61^2+AH61</f>
        <v>9.8301284601599141E-3</v>
      </c>
      <c r="AB61" s="132">
        <f>+G61-AA61</f>
        <v>7.3800153724950038E-4</v>
      </c>
      <c r="AC61" s="132">
        <f>+G61-P61</f>
        <v>-4.3821161429589472E-2</v>
      </c>
      <c r="AD61" s="132"/>
      <c r="AE61" s="132">
        <f>+(G61-AA61)^2*S61</f>
        <v>1.04588106540864E-9</v>
      </c>
      <c r="AF61" s="200">
        <f>+C61-15018.5</f>
        <v>25194.845999999998</v>
      </c>
      <c r="AG61" s="7"/>
      <c r="AH61" s="43">
        <f>$AB$6*($AB$11/AI61*AJ61+$AB$12)</f>
        <v>1.0296207183159914E-2</v>
      </c>
      <c r="AI61" s="43">
        <f>1+$AB$7*COS(AL61)</f>
        <v>1.3334851994508652</v>
      </c>
      <c r="AJ61" s="43">
        <f>SIN(AL61+$AB$9)</f>
        <v>0.30695416278911669</v>
      </c>
      <c r="AK61" s="43">
        <f>$AB$7*SIN(AL61)</f>
        <v>-0.16027358405930989</v>
      </c>
      <c r="AL61" s="43">
        <f>2*ATAN(AM61)</f>
        <v>-0.44800896206977592</v>
      </c>
      <c r="AM61" s="43">
        <f>SQRT((1+$AB$7)/(1-$AB$7))*TAN(AN61/2)</f>
        <v>-0.2278279403524312</v>
      </c>
      <c r="AN61" s="132">
        <f>$AU61+$AB$7*SIN(AO61)</f>
        <v>-0.30656799038200977</v>
      </c>
      <c r="AO61" s="132">
        <f>$AU61+$AB$7*SIN(AP61)</f>
        <v>-0.30642522532228939</v>
      </c>
      <c r="AP61" s="132">
        <f>$AU61+$AB$7*SIN(AQ61)</f>
        <v>-0.30602054781042043</v>
      </c>
      <c r="AQ61" s="132">
        <f>$AU61+$AB$7*SIN(AR61)</f>
        <v>-0.30487374206947637</v>
      </c>
      <c r="AR61" s="132">
        <f>$AU61+$AB$7*SIN(AS61)</f>
        <v>-0.30162607817883647</v>
      </c>
      <c r="AS61" s="132">
        <f>$AU61+$AB$7*SIN(AT61)</f>
        <v>-0.29244659031393899</v>
      </c>
      <c r="AT61" s="132">
        <f>$AU61+$AB$7*SIN(AU61)</f>
        <v>-0.26663450951515238</v>
      </c>
      <c r="AU61" s="132">
        <f>$AB$9+$AB$18*(F61-AB$15)</f>
        <v>-0.19495663324310797</v>
      </c>
      <c r="AV61" s="132"/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>+(C62-C$7)/C$8</f>
        <v>-28624.47104206225</v>
      </c>
      <c r="F62" s="132">
        <f>ROUND(2*E62,0)/2</f>
        <v>-28624.5</v>
      </c>
      <c r="G62" s="132">
        <f>+C62-(C$7+F62*C$8)</f>
        <v>9.8847350018331781E-3</v>
      </c>
      <c r="J62" s="43">
        <f>G62</f>
        <v>9.8847350018331781E-3</v>
      </c>
      <c r="K62" s="132"/>
      <c r="O62" s="132"/>
      <c r="P62" s="199">
        <f>+D$11+D$12*F62+D$13*F62^2</f>
        <v>5.4314744871881468E-2</v>
      </c>
      <c r="Q62" s="200">
        <f>+C62-15018.5</f>
        <v>25210.718000000001</v>
      </c>
      <c r="S62" s="132">
        <f>+(P62-G62)^2</f>
        <v>1.9740257770525884E-3</v>
      </c>
      <c r="T62" s="7">
        <v>1</v>
      </c>
      <c r="U62" s="43">
        <f>+T62*S62</f>
        <v>1.9740257770525884E-3</v>
      </c>
      <c r="V62" s="132">
        <f>+G62-P62</f>
        <v>-4.443000987004829E-2</v>
      </c>
      <c r="Z62" s="43">
        <f>F62</f>
        <v>-28624.5</v>
      </c>
      <c r="AA62" s="132">
        <f>AB$3+AB$4*Z62+AB$5*Z62^2+AH62</f>
        <v>9.9999887673535223E-3</v>
      </c>
      <c r="AB62" s="132">
        <f>+G62-AA62</f>
        <v>-1.1525376552034422E-4</v>
      </c>
      <c r="AC62" s="132">
        <f>+G62-P62</f>
        <v>-4.443000987004829E-2</v>
      </c>
      <c r="AD62" s="132"/>
      <c r="AE62" s="132">
        <f>+(G62-AA62)^2*S62</f>
        <v>2.6221834148790586E-11</v>
      </c>
      <c r="AF62" s="200">
        <f>+C62-15018.5</f>
        <v>25210.718000000001</v>
      </c>
      <c r="AG62" s="7"/>
      <c r="AH62" s="43">
        <f>$AB$6*($AB$11/AI62*AJ62+$AB$12)</f>
        <v>1.0458074768103523E-2</v>
      </c>
      <c r="AI62" s="43">
        <f>1+$AB$7*COS(AL62)</f>
        <v>1.3353966925597094</v>
      </c>
      <c r="AJ62" s="43">
        <f>SIN(AL62+$AB$9)</f>
        <v>0.31842690382636246</v>
      </c>
      <c r="AK62" s="43">
        <f>$AB$7*SIN(AL62)</f>
        <v>-0.15623398676346892</v>
      </c>
      <c r="AL62" s="43">
        <f>2*ATAN(AM62)</f>
        <v>-0.43593045244816786</v>
      </c>
      <c r="AM62" s="43">
        <f>SQRT((1+$AB$7)/(1-$AB$7))*TAN(AN62/2)</f>
        <v>-0.22148386632851166</v>
      </c>
      <c r="AN62" s="132">
        <f>$AU62+$AB$7*SIN(AO62)</f>
        <v>-0.29815901077075802</v>
      </c>
      <c r="AO62" s="132">
        <f>$AU62+$AB$7*SIN(AP62)</f>
        <v>-0.29801822809440554</v>
      </c>
      <c r="AP62" s="132">
        <f>$AU62+$AB$7*SIN(AQ62)</f>
        <v>-0.29762021323295179</v>
      </c>
      <c r="AQ62" s="132">
        <f>$AU62+$AB$7*SIN(AR62)</f>
        <v>-0.29649522493517011</v>
      </c>
      <c r="AR62" s="132">
        <f>$AU62+$AB$7*SIN(AS62)</f>
        <v>-0.29331753168426083</v>
      </c>
      <c r="AS62" s="132">
        <f>$AU62+$AB$7*SIN(AT62)</f>
        <v>-0.28435799931552908</v>
      </c>
      <c r="AT62" s="132">
        <f>$AU62+$AB$7*SIN(AU62)</f>
        <v>-0.25921963586273739</v>
      </c>
      <c r="AU62" s="132">
        <f>$AB$9+$AB$18*(F62-AB$15)</f>
        <v>-0.18951725439974954</v>
      </c>
      <c r="AV62" s="132"/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>+(C63-C$7)/C$8</f>
        <v>-28624.47104206225</v>
      </c>
      <c r="F63" s="132">
        <f>ROUND(2*E63,0)/2</f>
        <v>-28624.5</v>
      </c>
      <c r="G63" s="132">
        <f>+C63-(C$7+F63*C$8)</f>
        <v>9.8847350018331781E-3</v>
      </c>
      <c r="J63" s="43">
        <f>G63</f>
        <v>9.8847350018331781E-3</v>
      </c>
      <c r="N63" s="132"/>
      <c r="O63" s="132"/>
      <c r="P63" s="199">
        <f>+D$11+D$12*F63+D$13*F63^2</f>
        <v>5.4314744871881468E-2</v>
      </c>
      <c r="Q63" s="200">
        <f>+C63-15018.5</f>
        <v>25210.718000000001</v>
      </c>
      <c r="S63" s="132">
        <f>+(P63-G63)^2</f>
        <v>1.9740257770525884E-3</v>
      </c>
      <c r="T63" s="7">
        <v>1</v>
      </c>
      <c r="U63" s="43">
        <f>+T63*S63</f>
        <v>1.9740257770525884E-3</v>
      </c>
      <c r="V63" s="132">
        <f>+G63-P63</f>
        <v>-4.443000987004829E-2</v>
      </c>
      <c r="W63" s="203"/>
      <c r="X63" s="204"/>
      <c r="Y63" s="204"/>
      <c r="Z63" s="43">
        <f>F63</f>
        <v>-28624.5</v>
      </c>
      <c r="AA63" s="132">
        <f>AB$3+AB$4*Z63+AB$5*Z63^2+AH63</f>
        <v>9.9999887673535223E-3</v>
      </c>
      <c r="AB63" s="132">
        <f>+G63-AA63</f>
        <v>-1.1525376552034422E-4</v>
      </c>
      <c r="AC63" s="132">
        <f>+G63-P63</f>
        <v>-4.443000987004829E-2</v>
      </c>
      <c r="AD63" s="132"/>
      <c r="AE63" s="132">
        <f>+(G63-AA63)^2*S63</f>
        <v>2.6221834148790586E-11</v>
      </c>
      <c r="AF63" s="200">
        <f>+C63-15018.5</f>
        <v>25210.718000000001</v>
      </c>
      <c r="AG63" s="7"/>
      <c r="AH63" s="43">
        <f>$AB$6*($AB$11/AI63*AJ63+$AB$12)</f>
        <v>1.0458074768103523E-2</v>
      </c>
      <c r="AI63" s="43">
        <f>1+$AB$7*COS(AL63)</f>
        <v>1.3353966925597094</v>
      </c>
      <c r="AJ63" s="43">
        <f>SIN(AL63+$AB$9)</f>
        <v>0.31842690382636246</v>
      </c>
      <c r="AK63" s="43">
        <f>$AB$7*SIN(AL63)</f>
        <v>-0.15623398676346892</v>
      </c>
      <c r="AL63" s="43">
        <f>2*ATAN(AM63)</f>
        <v>-0.43593045244816786</v>
      </c>
      <c r="AM63" s="43">
        <f>SQRT((1+$AB$7)/(1-$AB$7))*TAN(AN63/2)</f>
        <v>-0.22148386632851166</v>
      </c>
      <c r="AN63" s="132">
        <f>$AU63+$AB$7*SIN(AO63)</f>
        <v>-0.29815901077075802</v>
      </c>
      <c r="AO63" s="132">
        <f>$AU63+$AB$7*SIN(AP63)</f>
        <v>-0.29801822809440554</v>
      </c>
      <c r="AP63" s="132">
        <f>$AU63+$AB$7*SIN(AQ63)</f>
        <v>-0.29762021323295179</v>
      </c>
      <c r="AQ63" s="132">
        <f>$AU63+$AB$7*SIN(AR63)</f>
        <v>-0.29649522493517011</v>
      </c>
      <c r="AR63" s="132">
        <f>$AU63+$AB$7*SIN(AS63)</f>
        <v>-0.29331753168426083</v>
      </c>
      <c r="AS63" s="132">
        <f>$AU63+$AB$7*SIN(AT63)</f>
        <v>-0.28435799931552908</v>
      </c>
      <c r="AT63" s="132">
        <f>$AU63+$AB$7*SIN(AU63)</f>
        <v>-0.25921963586273739</v>
      </c>
      <c r="AU63" s="132">
        <f>$AB$9+$AB$18*(F63-AB$15)</f>
        <v>-0.18951725439974954</v>
      </c>
      <c r="AV63" s="13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>+(C64-C$7)/C$8</f>
        <v>-27817.962798847853</v>
      </c>
      <c r="F64" s="132">
        <f>ROUND(2*E64,0)/2</f>
        <v>-27818</v>
      </c>
      <c r="G64" s="132">
        <f>+C64-(C$7+F64*C$8)</f>
        <v>1.269853999838233E-2</v>
      </c>
      <c r="J64" s="43">
        <f>G64</f>
        <v>1.269853999838233E-2</v>
      </c>
      <c r="K64" s="132"/>
      <c r="O64" s="132"/>
      <c r="P64" s="199">
        <f>+D$11+D$12*F64+D$13*F64^2</f>
        <v>5.3026239849932738E-2</v>
      </c>
      <c r="Q64" s="200">
        <f>+C64-15018.5</f>
        <v>25486.017999999996</v>
      </c>
      <c r="S64" s="132">
        <f>+(P64-G64)^2</f>
        <v>1.6263233753167389E-3</v>
      </c>
      <c r="T64" s="7">
        <v>1</v>
      </c>
      <c r="U64" s="43">
        <f>+T64*S64</f>
        <v>1.6263233753167389E-3</v>
      </c>
      <c r="V64" s="132">
        <f>+G64-P64</f>
        <v>-4.0327699851550408E-2</v>
      </c>
      <c r="Z64" s="43">
        <f>F64</f>
        <v>-27818</v>
      </c>
      <c r="AA64" s="132">
        <f>AB$3+AB$4*Z64+AB$5*Z64^2+AH64</f>
        <v>1.2845031074887697E-2</v>
      </c>
      <c r="AB64" s="132">
        <f>+G64-AA64</f>
        <v>-1.4649107650536661E-4</v>
      </c>
      <c r="AC64" s="132">
        <f>+G64-P64</f>
        <v>-4.0327699851550408E-2</v>
      </c>
      <c r="AD64" s="132"/>
      <c r="AE64" s="132">
        <f>+(G64-AA64)^2*S64</f>
        <v>3.4900306832435626E-11</v>
      </c>
      <c r="AF64" s="200">
        <f>+C64-15018.5</f>
        <v>25486.017999999996</v>
      </c>
      <c r="AG64" s="7"/>
      <c r="AH64" s="43">
        <f>$AB$6*($AB$11/AI64*AJ64+$AB$12)</f>
        <v>1.3166554446887696E-2</v>
      </c>
      <c r="AI64" s="43">
        <f>1+$AB$7*COS(AL64)</f>
        <v>1.3609423674708934</v>
      </c>
      <c r="AJ64" s="43">
        <f>SIN(AL64+$AB$9)</f>
        <v>0.51265708792138975</v>
      </c>
      <c r="AK64" s="43">
        <f>$AB$7*SIN(AL64)</f>
        <v>-8.1367114760857451E-2</v>
      </c>
      <c r="AL64" s="43">
        <f>2*ATAN(AM64)</f>
        <v>-0.22172336017041069</v>
      </c>
      <c r="AM64" s="43">
        <f>SQRT((1+$AB$7)/(1-$AB$7))*TAN(AN64/2)</f>
        <v>-0.11131809891167314</v>
      </c>
      <c r="AN64" s="132">
        <f>$AU64+$AB$7*SIN(AO64)</f>
        <v>-0.15068945851978735</v>
      </c>
      <c r="AO64" s="132">
        <f>$AU64+$AB$7*SIN(AP64)</f>
        <v>-0.15060451722285037</v>
      </c>
      <c r="AP64" s="132">
        <f>$AU64+$AB$7*SIN(AQ64)</f>
        <v>-0.15037232187104754</v>
      </c>
      <c r="AQ64" s="132">
        <f>$AU64+$AB$7*SIN(AR64)</f>
        <v>-0.14973763478840796</v>
      </c>
      <c r="AR64" s="132">
        <f>$AU64+$AB$7*SIN(AS64)</f>
        <v>-0.14800307860268436</v>
      </c>
      <c r="AS64" s="132">
        <f>$AU64+$AB$7*SIN(AT64)</f>
        <v>-0.14326492691884651</v>
      </c>
      <c r="AT64" s="132">
        <f>$AU64+$AB$7*SIN(AU64)</f>
        <v>-0.13033825165983276</v>
      </c>
      <c r="AU64" s="132">
        <f>$AB$9+$AB$18*(F64-AB$15)</f>
        <v>-9.5176199836983888E-2</v>
      </c>
      <c r="AV64" s="13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>+(C65-C$7)/C$8</f>
        <v>-27817.962798847853</v>
      </c>
      <c r="F65" s="132">
        <f>ROUND(2*E65,0)/2</f>
        <v>-27818</v>
      </c>
      <c r="G65" s="132">
        <f>+C65-(C$7+F65*C$8)</f>
        <v>1.269853999838233E-2</v>
      </c>
      <c r="J65" s="43">
        <f>G65</f>
        <v>1.269853999838233E-2</v>
      </c>
      <c r="N65" s="132"/>
      <c r="O65" s="132"/>
      <c r="P65" s="199">
        <f>+D$11+D$12*F65+D$13*F65^2</f>
        <v>5.3026239849932738E-2</v>
      </c>
      <c r="Q65" s="200">
        <f>+C65-15018.5</f>
        <v>25486.017999999996</v>
      </c>
      <c r="S65" s="132">
        <f>+(P65-G65)^2</f>
        <v>1.6263233753167389E-3</v>
      </c>
      <c r="T65" s="7">
        <v>1</v>
      </c>
      <c r="U65" s="43">
        <f>+T65*S65</f>
        <v>1.6263233753167389E-3</v>
      </c>
      <c r="V65" s="132">
        <f>+G65-P65</f>
        <v>-4.0327699851550408E-2</v>
      </c>
      <c r="W65" s="205"/>
      <c r="X65" s="204"/>
      <c r="Y65" s="204"/>
      <c r="Z65" s="43">
        <f>F65</f>
        <v>-27818</v>
      </c>
      <c r="AA65" s="132">
        <f>AB$3+AB$4*Z65+AB$5*Z65^2+AH65</f>
        <v>1.2845031074887697E-2</v>
      </c>
      <c r="AB65" s="132">
        <f>+G65-AA65</f>
        <v>-1.4649107650536661E-4</v>
      </c>
      <c r="AC65" s="132">
        <f>+G65-P65</f>
        <v>-4.0327699851550408E-2</v>
      </c>
      <c r="AD65" s="132"/>
      <c r="AE65" s="132">
        <f>+(G65-AA65)^2*S65</f>
        <v>3.4900306832435626E-11</v>
      </c>
      <c r="AF65" s="200">
        <f>+C65-15018.5</f>
        <v>25486.017999999996</v>
      </c>
      <c r="AG65" s="7"/>
      <c r="AH65" s="43">
        <f>$AB$6*($AB$11/AI65*AJ65+$AB$12)</f>
        <v>1.3166554446887696E-2</v>
      </c>
      <c r="AI65" s="43">
        <f>1+$AB$7*COS(AL65)</f>
        <v>1.3609423674708934</v>
      </c>
      <c r="AJ65" s="43">
        <f>SIN(AL65+$AB$9)</f>
        <v>0.51265708792138975</v>
      </c>
      <c r="AK65" s="43">
        <f>$AB$7*SIN(AL65)</f>
        <v>-8.1367114760857451E-2</v>
      </c>
      <c r="AL65" s="43">
        <f>2*ATAN(AM65)</f>
        <v>-0.22172336017041069</v>
      </c>
      <c r="AM65" s="43">
        <f>SQRT((1+$AB$7)/(1-$AB$7))*TAN(AN65/2)</f>
        <v>-0.11131809891167314</v>
      </c>
      <c r="AN65" s="132">
        <f>$AU65+$AB$7*SIN(AO65)</f>
        <v>-0.15068945851978735</v>
      </c>
      <c r="AO65" s="132">
        <f>$AU65+$AB$7*SIN(AP65)</f>
        <v>-0.15060451722285037</v>
      </c>
      <c r="AP65" s="132">
        <f>$AU65+$AB$7*SIN(AQ65)</f>
        <v>-0.15037232187104754</v>
      </c>
      <c r="AQ65" s="132">
        <f>$AU65+$AB$7*SIN(AR65)</f>
        <v>-0.14973763478840796</v>
      </c>
      <c r="AR65" s="132">
        <f>$AU65+$AB$7*SIN(AS65)</f>
        <v>-0.14800307860268436</v>
      </c>
      <c r="AS65" s="132">
        <f>$AU65+$AB$7*SIN(AT65)</f>
        <v>-0.14326492691884651</v>
      </c>
      <c r="AT65" s="132">
        <f>$AU65+$AB$7*SIN(AU65)</f>
        <v>-0.13033825165983276</v>
      </c>
      <c r="AU65" s="132">
        <f>$AB$9+$AB$18*(F65-AB$15)</f>
        <v>-9.5176199836983888E-2</v>
      </c>
      <c r="AV65" s="13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>+(C66-C$7)/C$8</f>
        <v>-27806.461340936974</v>
      </c>
      <c r="F66" s="132">
        <f>ROUND(2*E66,0)/2</f>
        <v>-27806.5</v>
      </c>
      <c r="G66" s="132">
        <f>+C66-(C$7+F66*C$8)</f>
        <v>1.3196195010095835E-2</v>
      </c>
      <c r="J66" s="43">
        <f>G66</f>
        <v>1.3196195010095835E-2</v>
      </c>
      <c r="K66" s="132"/>
      <c r="O66" s="132"/>
      <c r="P66" s="199">
        <f>+D$11+D$12*F66+D$13*F66^2</f>
        <v>5.300792754038694E-2</v>
      </c>
      <c r="Q66" s="200">
        <f>+C66-15018.5</f>
        <v>25489.944000000003</v>
      </c>
      <c r="S66" s="132">
        <f>+(P66-G66)^2</f>
        <v>1.5849740470634389E-3</v>
      </c>
      <c r="T66" s="7">
        <v>1</v>
      </c>
      <c r="U66" s="43">
        <f>+T66*S66</f>
        <v>1.5849740470634389E-3</v>
      </c>
      <c r="V66" s="132">
        <f>+G66-P66</f>
        <v>-3.9811732530291105E-2</v>
      </c>
      <c r="Z66" s="43">
        <f>F66</f>
        <v>-27806.5</v>
      </c>
      <c r="AA66" s="132">
        <f>AB$3+AB$4*Z66+AB$5*Z66^2+AH66</f>
        <v>1.2883950027862696E-2</v>
      </c>
      <c r="AB66" s="132">
        <f>+G66-AA66</f>
        <v>3.1224498223313829E-4</v>
      </c>
      <c r="AC66" s="132">
        <f>+G66-P66</f>
        <v>-3.9811732530291105E-2</v>
      </c>
      <c r="AD66" s="132"/>
      <c r="AE66" s="132">
        <f>+(G66-AA66)^2*S66</f>
        <v>1.5453010202207856E-10</v>
      </c>
      <c r="AF66" s="200">
        <f>+C66-15018.5</f>
        <v>25489.944000000003</v>
      </c>
      <c r="AG66" s="7"/>
      <c r="AH66" s="43">
        <f>$AB$6*($AB$11/AI66*AJ66+$AB$12)</f>
        <v>1.3203554354612696E-2</v>
      </c>
      <c r="AI66" s="43">
        <f>1+$AB$7*COS(AL66)</f>
        <v>1.3611934322704715</v>
      </c>
      <c r="AJ66" s="43">
        <f>SIN(AL66+$AB$9)</f>
        <v>0.51532225633853379</v>
      </c>
      <c r="AK66" s="43">
        <f>$AB$7*SIN(AL66)</f>
        <v>-8.0245277024111411E-2</v>
      </c>
      <c r="AL66" s="43">
        <f>2*ATAN(AM66)</f>
        <v>-0.21861636330172601</v>
      </c>
      <c r="AM66" s="43">
        <f>SQRT((1+$AB$7)/(1-$AB$7))*TAN(AN66/2)</f>
        <v>-0.10974562062864421</v>
      </c>
      <c r="AN66" s="132">
        <f>$AU66+$AB$7*SIN(AO66)</f>
        <v>-0.14856869867882366</v>
      </c>
      <c r="AO66" s="132">
        <f>$AU66+$AB$7*SIN(AP66)</f>
        <v>-0.14848481258894791</v>
      </c>
      <c r="AP66" s="132">
        <f>$AU66+$AB$7*SIN(AQ66)</f>
        <v>-0.1482555748650661</v>
      </c>
      <c r="AQ66" s="132">
        <f>$AU66+$AB$7*SIN(AR66)</f>
        <v>-0.14762917089809932</v>
      </c>
      <c r="AR66" s="132">
        <f>$AU66+$AB$7*SIN(AS66)</f>
        <v>-0.14591778635408753</v>
      </c>
      <c r="AS66" s="132">
        <f>$AU66+$AB$7*SIN(AT66)</f>
        <v>-0.14124432833080569</v>
      </c>
      <c r="AT66" s="132">
        <f>$AU66+$AB$7*SIN(AU66)</f>
        <v>-0.12849751751689331</v>
      </c>
      <c r="AU66" s="132">
        <f>$AB$9+$AB$18*(F66-AB$15)</f>
        <v>-9.3830977112282388E-2</v>
      </c>
      <c r="AV66" s="13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>+(C67-C$7)/C$8</f>
        <v>-27806.461340936974</v>
      </c>
      <c r="F67" s="132">
        <f>ROUND(2*E67,0)/2</f>
        <v>-27806.5</v>
      </c>
      <c r="G67" s="132">
        <f>+C67-(C$7+F67*C$8)</f>
        <v>1.3196195010095835E-2</v>
      </c>
      <c r="J67" s="43">
        <f>G67</f>
        <v>1.3196195010095835E-2</v>
      </c>
      <c r="N67" s="132"/>
      <c r="O67" s="132"/>
      <c r="P67" s="199">
        <f>+D$11+D$12*F67+D$13*F67^2</f>
        <v>5.300792754038694E-2</v>
      </c>
      <c r="Q67" s="200">
        <f>+C67-15018.5</f>
        <v>25489.944000000003</v>
      </c>
      <c r="S67" s="132">
        <f>+(P67-G67)^2</f>
        <v>1.5849740470634389E-3</v>
      </c>
      <c r="T67" s="7">
        <v>1</v>
      </c>
      <c r="U67" s="43">
        <f>+T67*S67</f>
        <v>1.5849740470634389E-3</v>
      </c>
      <c r="V67" s="132">
        <f>+G67-P67</f>
        <v>-3.9811732530291105E-2</v>
      </c>
      <c r="W67" s="203"/>
      <c r="X67" s="204"/>
      <c r="Y67" s="204"/>
      <c r="Z67" s="43">
        <f>F67</f>
        <v>-27806.5</v>
      </c>
      <c r="AA67" s="132">
        <f>AB$3+AB$4*Z67+AB$5*Z67^2+AH67</f>
        <v>1.2883950027862696E-2</v>
      </c>
      <c r="AB67" s="132">
        <f>+G67-AA67</f>
        <v>3.1224498223313829E-4</v>
      </c>
      <c r="AC67" s="132">
        <f>+G67-P67</f>
        <v>-3.9811732530291105E-2</v>
      </c>
      <c r="AD67" s="132"/>
      <c r="AE67" s="132">
        <f>+(G67-AA67)^2*S67</f>
        <v>1.5453010202207856E-10</v>
      </c>
      <c r="AF67" s="200">
        <f>+C67-15018.5</f>
        <v>25489.944000000003</v>
      </c>
      <c r="AG67" s="7"/>
      <c r="AH67" s="43">
        <f>$AB$6*($AB$11/AI67*AJ67+$AB$12)</f>
        <v>1.3203554354612696E-2</v>
      </c>
      <c r="AI67" s="43">
        <f>1+$AB$7*COS(AL67)</f>
        <v>1.3611934322704715</v>
      </c>
      <c r="AJ67" s="43">
        <f>SIN(AL67+$AB$9)</f>
        <v>0.51532225633853379</v>
      </c>
      <c r="AK67" s="43">
        <f>$AB$7*SIN(AL67)</f>
        <v>-8.0245277024111411E-2</v>
      </c>
      <c r="AL67" s="43">
        <f>2*ATAN(AM67)</f>
        <v>-0.21861636330172601</v>
      </c>
      <c r="AM67" s="43">
        <f>SQRT((1+$AB$7)/(1-$AB$7))*TAN(AN67/2)</f>
        <v>-0.10974562062864421</v>
      </c>
      <c r="AN67" s="132">
        <f>$AU67+$AB$7*SIN(AO67)</f>
        <v>-0.14856869867882366</v>
      </c>
      <c r="AO67" s="132">
        <f>$AU67+$AB$7*SIN(AP67)</f>
        <v>-0.14848481258894791</v>
      </c>
      <c r="AP67" s="132">
        <f>$AU67+$AB$7*SIN(AQ67)</f>
        <v>-0.1482555748650661</v>
      </c>
      <c r="AQ67" s="132">
        <f>$AU67+$AB$7*SIN(AR67)</f>
        <v>-0.14762917089809932</v>
      </c>
      <c r="AR67" s="132">
        <f>$AU67+$AB$7*SIN(AS67)</f>
        <v>-0.14591778635408753</v>
      </c>
      <c r="AS67" s="132">
        <f>$AU67+$AB$7*SIN(AT67)</f>
        <v>-0.14124432833080569</v>
      </c>
      <c r="AT67" s="132">
        <f>$AU67+$AB$7*SIN(AU67)</f>
        <v>-0.12849751751689331</v>
      </c>
      <c r="AU67" s="132">
        <f>$AB$9+$AB$18*(F67-AB$15)</f>
        <v>-9.3830977112282388E-2</v>
      </c>
      <c r="AV67" s="13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>+(C68-C$7)/C$8</f>
        <v>-27803.461470101342</v>
      </c>
      <c r="F68" s="132">
        <f>ROUND(2*E68,0)/2</f>
        <v>-27803.5</v>
      </c>
      <c r="G68" s="132">
        <f>+C68-(C$7+F68*C$8)</f>
        <v>1.3152105006156489E-2</v>
      </c>
      <c r="J68" s="43">
        <f>G68</f>
        <v>1.3152105006156489E-2</v>
      </c>
      <c r="K68" s="132"/>
      <c r="O68" s="132"/>
      <c r="P68" s="199">
        <f>+D$11+D$12*F68+D$13*F68^2</f>
        <v>5.3003150696707343E-2</v>
      </c>
      <c r="Q68" s="200">
        <f>+C68-15018.5</f>
        <v>25490.968000000001</v>
      </c>
      <c r="S68" s="132">
        <f>+(P68-G68)^2</f>
        <v>1.5881058426303718E-3</v>
      </c>
      <c r="T68" s="7">
        <v>1</v>
      </c>
      <c r="U68" s="43">
        <f>+T68*S68</f>
        <v>1.5881058426303718E-3</v>
      </c>
      <c r="V68" s="132">
        <f>+G68-P68</f>
        <v>-3.9851045690550854E-2</v>
      </c>
      <c r="Z68" s="43">
        <f>F68</f>
        <v>-27803.5</v>
      </c>
      <c r="AA68" s="132">
        <f>AB$3+AB$4*Z68+AB$5*Z68^2+AH68</f>
        <v>1.2894094013595822E-2</v>
      </c>
      <c r="AB68" s="132">
        <f>+G68-AA68</f>
        <v>2.5801099256066683E-4</v>
      </c>
      <c r="AC68" s="132">
        <f>+G68-P68</f>
        <v>-3.9851045690550854E-2</v>
      </c>
      <c r="AD68" s="132"/>
      <c r="AE68" s="132">
        <f>+(G68-AA68)^2*S68</f>
        <v>1.057196854932564E-10</v>
      </c>
      <c r="AF68" s="200">
        <f>+C68-15018.5</f>
        <v>25490.968000000001</v>
      </c>
      <c r="AG68" s="7"/>
      <c r="AH68" s="43">
        <f>$AB$6*($AB$11/AI68*AJ68+$AB$12)</f>
        <v>1.3213197850345823E-2</v>
      </c>
      <c r="AI68" s="43">
        <f>1+$AB$7*COS(AL68)</f>
        <v>1.3612583690402373</v>
      </c>
      <c r="AJ68" s="43">
        <f>SIN(AL68+$AB$9)</f>
        <v>0.51601686066560715</v>
      </c>
      <c r="AK68" s="43">
        <f>$AB$7*SIN(AL68)</f>
        <v>-7.9952428345784365E-2</v>
      </c>
      <c r="AL68" s="43">
        <f>2*ATAN(AM68)</f>
        <v>-0.21780565548216976</v>
      </c>
      <c r="AM68" s="43">
        <f>SQRT((1+$AB$7)/(1-$AB$7))*TAN(AN68/2)</f>
        <v>-0.10933540282174195</v>
      </c>
      <c r="AN68" s="132">
        <f>$AU68+$AB$7*SIN(AO68)</f>
        <v>-0.14801539353201207</v>
      </c>
      <c r="AO68" s="132">
        <f>$AU68+$AB$7*SIN(AP68)</f>
        <v>-0.14793178369777699</v>
      </c>
      <c r="AP68" s="132">
        <f>$AU68+$AB$7*SIN(AQ68)</f>
        <v>-0.14770331974178619</v>
      </c>
      <c r="AQ68" s="132">
        <f>$AU68+$AB$7*SIN(AR68)</f>
        <v>-0.14707908131708236</v>
      </c>
      <c r="AR68" s="132">
        <f>$AU68+$AB$7*SIN(AS68)</f>
        <v>-0.14537375086995558</v>
      </c>
      <c r="AS68" s="132">
        <f>$AU68+$AB$7*SIN(AT68)</f>
        <v>-0.14071718534264549</v>
      </c>
      <c r="AT68" s="132">
        <f>$AU68+$AB$7*SIN(AU68)</f>
        <v>-0.12801731564779459</v>
      </c>
      <c r="AU68" s="132">
        <f>$AB$9+$AB$18*(F68-AB$15)</f>
        <v>-9.3480049444968905E-2</v>
      </c>
      <c r="AV68" s="13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>+(C69-C$7)/C$8</f>
        <v>-27803.461470101342</v>
      </c>
      <c r="F69" s="132">
        <f>ROUND(2*E69,0)/2</f>
        <v>-27803.5</v>
      </c>
      <c r="G69" s="132">
        <f>+C69-(C$7+F69*C$8)</f>
        <v>1.3152105006156489E-2</v>
      </c>
      <c r="J69" s="43">
        <f>G69</f>
        <v>1.3152105006156489E-2</v>
      </c>
      <c r="N69" s="132"/>
      <c r="O69" s="132"/>
      <c r="P69" s="199">
        <f>+D$11+D$12*F69+D$13*F69^2</f>
        <v>5.3003150696707343E-2</v>
      </c>
      <c r="Q69" s="200">
        <f>+C69-15018.5</f>
        <v>25490.968000000001</v>
      </c>
      <c r="S69" s="132">
        <f>+(P69-G69)^2</f>
        <v>1.5881058426303718E-3</v>
      </c>
      <c r="T69" s="7">
        <v>1</v>
      </c>
      <c r="U69" s="43">
        <f>+T69*S69</f>
        <v>1.5881058426303718E-3</v>
      </c>
      <c r="V69" s="132">
        <f>+G69-P69</f>
        <v>-3.9851045690550854E-2</v>
      </c>
      <c r="W69" s="203"/>
      <c r="X69" s="204"/>
      <c r="Y69" s="204"/>
      <c r="Z69" s="43">
        <f>F69</f>
        <v>-27803.5</v>
      </c>
      <c r="AA69" s="132">
        <f>AB$3+AB$4*Z69+AB$5*Z69^2+AH69</f>
        <v>1.2894094013595822E-2</v>
      </c>
      <c r="AB69" s="132">
        <f>+G69-AA69</f>
        <v>2.5801099256066683E-4</v>
      </c>
      <c r="AC69" s="132">
        <f>+G69-P69</f>
        <v>-3.9851045690550854E-2</v>
      </c>
      <c r="AD69" s="132"/>
      <c r="AE69" s="132">
        <f>+(G69-AA69)^2*S69</f>
        <v>1.057196854932564E-10</v>
      </c>
      <c r="AF69" s="200">
        <f>+C69-15018.5</f>
        <v>25490.968000000001</v>
      </c>
      <c r="AG69" s="7"/>
      <c r="AH69" s="43">
        <f>$AB$6*($AB$11/AI69*AJ69+$AB$12)</f>
        <v>1.3213197850345823E-2</v>
      </c>
      <c r="AI69" s="43">
        <f>1+$AB$7*COS(AL69)</f>
        <v>1.3612583690402373</v>
      </c>
      <c r="AJ69" s="43">
        <f>SIN(AL69+$AB$9)</f>
        <v>0.51601686066560715</v>
      </c>
      <c r="AK69" s="43">
        <f>$AB$7*SIN(AL69)</f>
        <v>-7.9952428345784365E-2</v>
      </c>
      <c r="AL69" s="43">
        <f>2*ATAN(AM69)</f>
        <v>-0.21780565548216976</v>
      </c>
      <c r="AM69" s="43">
        <f>SQRT((1+$AB$7)/(1-$AB$7))*TAN(AN69/2)</f>
        <v>-0.10933540282174195</v>
      </c>
      <c r="AN69" s="132">
        <f>$AU69+$AB$7*SIN(AO69)</f>
        <v>-0.14801539353201207</v>
      </c>
      <c r="AO69" s="132">
        <f>$AU69+$AB$7*SIN(AP69)</f>
        <v>-0.14793178369777699</v>
      </c>
      <c r="AP69" s="132">
        <f>$AU69+$AB$7*SIN(AQ69)</f>
        <v>-0.14770331974178619</v>
      </c>
      <c r="AQ69" s="132">
        <f>$AU69+$AB$7*SIN(AR69)</f>
        <v>-0.14707908131708236</v>
      </c>
      <c r="AR69" s="132">
        <f>$AU69+$AB$7*SIN(AS69)</f>
        <v>-0.14537375086995558</v>
      </c>
      <c r="AS69" s="132">
        <f>$AU69+$AB$7*SIN(AT69)</f>
        <v>-0.14071718534264549</v>
      </c>
      <c r="AT69" s="132">
        <f>$AU69+$AB$7*SIN(AU69)</f>
        <v>-0.12801731564779459</v>
      </c>
      <c r="AU69" s="132">
        <f>$AB$9+$AB$18*(F69-AB$15)</f>
        <v>-9.3480049444968905E-2</v>
      </c>
      <c r="AV69" s="13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>+(C70-C$7)/C$8</f>
        <v>-27800.461599265709</v>
      </c>
      <c r="F70" s="132">
        <f>ROUND(2*E70,0)/2</f>
        <v>-27800.5</v>
      </c>
      <c r="G70" s="132">
        <f>+C70-(C$7+F70*C$8)</f>
        <v>1.3108015002217144E-2</v>
      </c>
      <c r="J70" s="43">
        <f>G70</f>
        <v>1.3108015002217144E-2</v>
      </c>
      <c r="K70" s="132"/>
      <c r="O70" s="132"/>
      <c r="P70" s="199">
        <f>+D$11+D$12*F70+D$13*F70^2</f>
        <v>5.2998373969117309E-2</v>
      </c>
      <c r="Q70" s="200">
        <f>+C70-15018.5</f>
        <v>25491.991999999998</v>
      </c>
      <c r="S70" s="132">
        <f>+(P70-G70)^2</f>
        <v>1.5912407385081525E-3</v>
      </c>
      <c r="T70" s="7">
        <v>1</v>
      </c>
      <c r="U70" s="43">
        <f>+T70*S70</f>
        <v>1.5912407385081525E-3</v>
      </c>
      <c r="V70" s="132">
        <f>+G70-P70</f>
        <v>-3.9890358966900165E-2</v>
      </c>
      <c r="Z70" s="43">
        <f>F70</f>
        <v>-27800.5</v>
      </c>
      <c r="AA70" s="132">
        <f>AB$3+AB$4*Z70+AB$5*Z70^2+AH70</f>
        <v>1.2904234354301616E-2</v>
      </c>
      <c r="AB70" s="132">
        <f>+G70-AA70</f>
        <v>2.0378064791552741E-4</v>
      </c>
      <c r="AC70" s="132">
        <f>+G70-P70</f>
        <v>-3.9890358966900165E-2</v>
      </c>
      <c r="AD70" s="132"/>
      <c r="AE70" s="132">
        <f>+(G70-AA70)^2*S70</f>
        <v>6.607874201190069E-11</v>
      </c>
      <c r="AF70" s="200">
        <f>+C70-15018.5</f>
        <v>25491.991999999998</v>
      </c>
      <c r="AG70" s="7"/>
      <c r="AH70" s="43">
        <f>$AB$6*($AB$11/AI70*AJ70+$AB$12)</f>
        <v>1.3222837755051616E-2</v>
      </c>
      <c r="AI70" s="43">
        <f>1+$AB$7*COS(AL70)</f>
        <v>1.3613230744926812</v>
      </c>
      <c r="AJ70" s="43">
        <f>SIN(AL70+$AB$9)</f>
        <v>0.51671119160433798</v>
      </c>
      <c r="AK70" s="43">
        <f>$AB$7*SIN(AL70)</f>
        <v>-7.9659499365463654E-2</v>
      </c>
      <c r="AL70" s="43">
        <f>2*ATAN(AM70)</f>
        <v>-0.21699487085188213</v>
      </c>
      <c r="AM70" s="43">
        <f>SQRT((1+$AB$7)/(1-$AB$7))*TAN(AN70/2)</f>
        <v>-0.10892518251351968</v>
      </c>
      <c r="AN70" s="132">
        <f>$AU70+$AB$7*SIN(AO70)</f>
        <v>-0.14746206231160139</v>
      </c>
      <c r="AO70" s="132">
        <f>$AU70+$AB$7*SIN(AP70)</f>
        <v>-0.14737872913791511</v>
      </c>
      <c r="AP70" s="132">
        <f>$AU70+$AB$7*SIN(AQ70)</f>
        <v>-0.14715103985988073</v>
      </c>
      <c r="AQ70" s="132">
        <f>$AU70+$AB$7*SIN(AR70)</f>
        <v>-0.14652896892200953</v>
      </c>
      <c r="AR70" s="132">
        <f>$AU70+$AB$7*SIN(AS70)</f>
        <v>-0.14482969640301849</v>
      </c>
      <c r="AS70" s="132">
        <f>$AU70+$AB$7*SIN(AT70)</f>
        <v>-0.14019002990096407</v>
      </c>
      <c r="AT70" s="132">
        <f>$AU70+$AB$7*SIN(AU70)</f>
        <v>-0.12753710952542385</v>
      </c>
      <c r="AU70" s="132">
        <f>$AB$9+$AB$18*(F70-AB$15)</f>
        <v>-9.3129121777655532E-2</v>
      </c>
      <c r="AV70" s="13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>+(C71-C$7)/C$8</f>
        <v>-27800.461599265709</v>
      </c>
      <c r="F71" s="132">
        <f>ROUND(2*E71,0)/2</f>
        <v>-27800.5</v>
      </c>
      <c r="G71" s="132">
        <f>+C71-(C$7+F71*C$8)</f>
        <v>1.3108015002217144E-2</v>
      </c>
      <c r="J71" s="43">
        <f>G71</f>
        <v>1.3108015002217144E-2</v>
      </c>
      <c r="N71" s="132"/>
      <c r="O71" s="132"/>
      <c r="P71" s="199">
        <f>+D$11+D$12*F71+D$13*F71^2</f>
        <v>5.2998373969117309E-2</v>
      </c>
      <c r="Q71" s="200">
        <f>+C71-15018.5</f>
        <v>25491.991999999998</v>
      </c>
      <c r="S71" s="132">
        <f>+(P71-G71)^2</f>
        <v>1.5912407385081525E-3</v>
      </c>
      <c r="T71" s="7">
        <v>1</v>
      </c>
      <c r="U71" s="43">
        <f>+T71*S71</f>
        <v>1.5912407385081525E-3</v>
      </c>
      <c r="V71" s="132">
        <f>+G71-P71</f>
        <v>-3.9890358966900165E-2</v>
      </c>
      <c r="W71" s="203"/>
      <c r="X71" s="204"/>
      <c r="Y71" s="204"/>
      <c r="Z71" s="43">
        <f>F71</f>
        <v>-27800.5</v>
      </c>
      <c r="AA71" s="132">
        <f>AB$3+AB$4*Z71+AB$5*Z71^2+AH71</f>
        <v>1.2904234354301616E-2</v>
      </c>
      <c r="AB71" s="132">
        <f>+G71-AA71</f>
        <v>2.0378064791552741E-4</v>
      </c>
      <c r="AC71" s="132">
        <f>+G71-P71</f>
        <v>-3.9890358966900165E-2</v>
      </c>
      <c r="AD71" s="132"/>
      <c r="AE71" s="132">
        <f>+(G71-AA71)^2*S71</f>
        <v>6.607874201190069E-11</v>
      </c>
      <c r="AF71" s="200">
        <f>+C71-15018.5</f>
        <v>25491.991999999998</v>
      </c>
      <c r="AG71" s="7"/>
      <c r="AH71" s="43">
        <f>$AB$6*($AB$11/AI71*AJ71+$AB$12)</f>
        <v>1.3222837755051616E-2</v>
      </c>
      <c r="AI71" s="43">
        <f>1+$AB$7*COS(AL71)</f>
        <v>1.3613230744926812</v>
      </c>
      <c r="AJ71" s="43">
        <f>SIN(AL71+$AB$9)</f>
        <v>0.51671119160433798</v>
      </c>
      <c r="AK71" s="43">
        <f>$AB$7*SIN(AL71)</f>
        <v>-7.9659499365463654E-2</v>
      </c>
      <c r="AL71" s="43">
        <f>2*ATAN(AM71)</f>
        <v>-0.21699487085188213</v>
      </c>
      <c r="AM71" s="43">
        <f>SQRT((1+$AB$7)/(1-$AB$7))*TAN(AN71/2)</f>
        <v>-0.10892518251351968</v>
      </c>
      <c r="AN71" s="132">
        <f>$AU71+$AB$7*SIN(AO71)</f>
        <v>-0.14746206231160139</v>
      </c>
      <c r="AO71" s="132">
        <f>$AU71+$AB$7*SIN(AP71)</f>
        <v>-0.14737872913791511</v>
      </c>
      <c r="AP71" s="132">
        <f>$AU71+$AB$7*SIN(AQ71)</f>
        <v>-0.14715103985988073</v>
      </c>
      <c r="AQ71" s="132">
        <f>$AU71+$AB$7*SIN(AR71)</f>
        <v>-0.14652896892200953</v>
      </c>
      <c r="AR71" s="132">
        <f>$AU71+$AB$7*SIN(AS71)</f>
        <v>-0.14482969640301849</v>
      </c>
      <c r="AS71" s="132">
        <f>$AU71+$AB$7*SIN(AT71)</f>
        <v>-0.14019002990096407</v>
      </c>
      <c r="AT71" s="132">
        <f>$AU71+$AB$7*SIN(AU71)</f>
        <v>-0.12753710952542385</v>
      </c>
      <c r="AU71" s="132">
        <f>$AB$9+$AB$18*(F71-AB$15)</f>
        <v>-9.3129121777655532E-2</v>
      </c>
      <c r="AV71" s="13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>+(C72-C$7)/C$8</f>
        <v>-27797.461728430055</v>
      </c>
      <c r="F72" s="132">
        <f>ROUND(2*E72,0)/2</f>
        <v>-27797.5</v>
      </c>
      <c r="G72" s="132">
        <f>+C72-(C$7+F72*C$8)</f>
        <v>1.3063925005553756E-2</v>
      </c>
      <c r="J72" s="43">
        <f>G72</f>
        <v>1.3063925005553756E-2</v>
      </c>
      <c r="K72" s="132"/>
      <c r="O72" s="132"/>
      <c r="P72" s="199">
        <f>+D$11+D$12*F72+D$13*F72^2</f>
        <v>5.2993597357616808E-2</v>
      </c>
      <c r="Q72" s="200">
        <f>+C72-15018.5</f>
        <v>25493.016000000003</v>
      </c>
      <c r="S72" s="132">
        <f>+(P72-G72)^2</f>
        <v>1.5943787341431085E-3</v>
      </c>
      <c r="T72" s="7">
        <v>1</v>
      </c>
      <c r="U72" s="43">
        <f>+T72*S72</f>
        <v>1.5943787341431085E-3</v>
      </c>
      <c r="V72" s="132">
        <f>+G72-P72</f>
        <v>-3.9929672352063052E-2</v>
      </c>
      <c r="Z72" s="43">
        <f>F72</f>
        <v>-27797.5</v>
      </c>
      <c r="AA72" s="132">
        <f>AB$3+AB$4*Z72+AB$5*Z72^2+AH72</f>
        <v>1.2914371044832226E-2</v>
      </c>
      <c r="AB72" s="132">
        <f>+G72-AA72</f>
        <v>1.4955396072153029E-4</v>
      </c>
      <c r="AC72" s="132">
        <f>+G72-P72</f>
        <v>-3.9929672352063052E-2</v>
      </c>
      <c r="AD72" s="132"/>
      <c r="AE72" s="132">
        <f>+(G72-AA72)^2*S72</f>
        <v>3.5660492059468576E-11</v>
      </c>
      <c r="AF72" s="200">
        <f>+C72-15018.5</f>
        <v>25493.016000000003</v>
      </c>
      <c r="AG72" s="7"/>
      <c r="AH72" s="43">
        <f>$AB$6*($AB$11/AI72*AJ72+$AB$12)</f>
        <v>1.3232474063582226E-2</v>
      </c>
      <c r="AI72" s="43">
        <f>1+$AB$7*COS(AL72)</f>
        <v>1.3613875484962688</v>
      </c>
      <c r="AJ72" s="43">
        <f>SIN(AL72+$AB$9)</f>
        <v>0.51740524837001467</v>
      </c>
      <c r="AK72" s="43">
        <f>$AB$7*SIN(AL72)</f>
        <v>-7.9366490358695738E-2</v>
      </c>
      <c r="AL72" s="43">
        <f>2*ATAN(AM72)</f>
        <v>-0.21618400968174528</v>
      </c>
      <c r="AM72" s="43">
        <f>SQRT((1+$AB$7)/(1-$AB$7))*TAN(AN72/2)</f>
        <v>-0.10851495971167825</v>
      </c>
      <c r="AN72" s="132">
        <f>$AU72+$AB$7*SIN(AO72)</f>
        <v>-0.14690870511088164</v>
      </c>
      <c r="AO72" s="132">
        <f>$AU72+$AB$7*SIN(AP72)</f>
        <v>-0.14682564900143261</v>
      </c>
      <c r="AP72" s="132">
        <f>$AU72+$AB$7*SIN(AQ72)</f>
        <v>-0.14659873530854642</v>
      </c>
      <c r="AQ72" s="132">
        <f>$AU72+$AB$7*SIN(AR72)</f>
        <v>-0.14597883379565524</v>
      </c>
      <c r="AR72" s="132">
        <f>$AU72+$AB$7*SIN(AS72)</f>
        <v>-0.14428562302284903</v>
      </c>
      <c r="AS72" s="132">
        <f>$AU72+$AB$7*SIN(AT72)</f>
        <v>-0.13966286205195313</v>
      </c>
      <c r="AT72" s="132">
        <f>$AU72+$AB$7*SIN(AU72)</f>
        <v>-0.12705689916570151</v>
      </c>
      <c r="AU72" s="132">
        <f>$AB$9+$AB$18*(F72-AB$15)</f>
        <v>-9.2778194110342049E-2</v>
      </c>
      <c r="AV72" s="13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>+(C73-C$7)/C$8</f>
        <v>-27797.461728430055</v>
      </c>
      <c r="F73" s="132">
        <f>ROUND(2*E73,0)/2</f>
        <v>-27797.5</v>
      </c>
      <c r="G73" s="132">
        <f>+C73-(C$7+F73*C$8)</f>
        <v>1.3063925005553756E-2</v>
      </c>
      <c r="J73" s="43">
        <f>G73</f>
        <v>1.3063925005553756E-2</v>
      </c>
      <c r="N73" s="132"/>
      <c r="O73" s="132"/>
      <c r="P73" s="199">
        <f>+D$11+D$12*F73+D$13*F73^2</f>
        <v>5.2993597357616808E-2</v>
      </c>
      <c r="Q73" s="200">
        <f>+C73-15018.5</f>
        <v>25493.016000000003</v>
      </c>
      <c r="S73" s="132">
        <f>+(P73-G73)^2</f>
        <v>1.5943787341431085E-3</v>
      </c>
      <c r="T73" s="7">
        <v>1</v>
      </c>
      <c r="U73" s="43">
        <f>+T73*S73</f>
        <v>1.5943787341431085E-3</v>
      </c>
      <c r="V73" s="132">
        <f>+G73-P73</f>
        <v>-3.9929672352063052E-2</v>
      </c>
      <c r="W73" s="203"/>
      <c r="X73" s="204"/>
      <c r="Y73" s="204"/>
      <c r="Z73" s="43">
        <f>F73</f>
        <v>-27797.5</v>
      </c>
      <c r="AA73" s="132">
        <f>AB$3+AB$4*Z73+AB$5*Z73^2+AH73</f>
        <v>1.2914371044832226E-2</v>
      </c>
      <c r="AB73" s="132">
        <f>+G73-AA73</f>
        <v>1.4955396072153029E-4</v>
      </c>
      <c r="AC73" s="132">
        <f>+G73-P73</f>
        <v>-3.9929672352063052E-2</v>
      </c>
      <c r="AD73" s="132"/>
      <c r="AE73" s="132">
        <f>+(G73-AA73)^2*S73</f>
        <v>3.5660492059468576E-11</v>
      </c>
      <c r="AF73" s="200">
        <f>+C73-15018.5</f>
        <v>25493.016000000003</v>
      </c>
      <c r="AG73" s="7"/>
      <c r="AH73" s="43">
        <f>$AB$6*($AB$11/AI73*AJ73+$AB$12)</f>
        <v>1.3232474063582226E-2</v>
      </c>
      <c r="AI73" s="43">
        <f>1+$AB$7*COS(AL73)</f>
        <v>1.3613875484962688</v>
      </c>
      <c r="AJ73" s="43">
        <f>SIN(AL73+$AB$9)</f>
        <v>0.51740524837001467</v>
      </c>
      <c r="AK73" s="43">
        <f>$AB$7*SIN(AL73)</f>
        <v>-7.9366490358695738E-2</v>
      </c>
      <c r="AL73" s="43">
        <f>2*ATAN(AM73)</f>
        <v>-0.21618400968174528</v>
      </c>
      <c r="AM73" s="43">
        <f>SQRT((1+$AB$7)/(1-$AB$7))*TAN(AN73/2)</f>
        <v>-0.10851495971167825</v>
      </c>
      <c r="AN73" s="132">
        <f>$AU73+$AB$7*SIN(AO73)</f>
        <v>-0.14690870511088164</v>
      </c>
      <c r="AO73" s="132">
        <f>$AU73+$AB$7*SIN(AP73)</f>
        <v>-0.14682564900143261</v>
      </c>
      <c r="AP73" s="132">
        <f>$AU73+$AB$7*SIN(AQ73)</f>
        <v>-0.14659873530854642</v>
      </c>
      <c r="AQ73" s="132">
        <f>$AU73+$AB$7*SIN(AR73)</f>
        <v>-0.14597883379565524</v>
      </c>
      <c r="AR73" s="132">
        <f>$AU73+$AB$7*SIN(AS73)</f>
        <v>-0.14428562302284903</v>
      </c>
      <c r="AS73" s="132">
        <f>$AU73+$AB$7*SIN(AT73)</f>
        <v>-0.13966286205195313</v>
      </c>
      <c r="AT73" s="132">
        <f>$AU73+$AB$7*SIN(AU73)</f>
        <v>-0.12705689916570151</v>
      </c>
      <c r="AU73" s="132">
        <f>$AB$9+$AB$18*(F73-AB$15)</f>
        <v>-9.2778194110342049E-2</v>
      </c>
      <c r="AV73" s="13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>+(C74-C$7)/C$8</f>
        <v>-27794.461857594422</v>
      </c>
      <c r="F74" s="132">
        <f>ROUND(2*E74,0)/2</f>
        <v>-27794.5</v>
      </c>
      <c r="G74" s="132">
        <f>+C74-(C$7+F74*C$8)</f>
        <v>1.301983500161441E-2</v>
      </c>
      <c r="J74" s="43">
        <f>G74</f>
        <v>1.301983500161441E-2</v>
      </c>
      <c r="K74" s="132"/>
      <c r="O74" s="132"/>
      <c r="P74" s="199">
        <f>+D$11+D$12*F74+D$13*F74^2</f>
        <v>5.2988820862205854E-2</v>
      </c>
      <c r="Q74" s="200">
        <f>+C74-15018.5</f>
        <v>25494.04</v>
      </c>
      <c r="S74" s="132">
        <f>+(P74-G74)^2</f>
        <v>1.5975198307241587E-3</v>
      </c>
      <c r="T74" s="7">
        <v>1</v>
      </c>
      <c r="U74" s="43">
        <f>+T74*S74</f>
        <v>1.5975198307241587E-3</v>
      </c>
      <c r="V74" s="132">
        <f>+G74-P74</f>
        <v>-3.9968985860591444E-2</v>
      </c>
      <c r="Z74" s="43">
        <f>F74</f>
        <v>-27794.5</v>
      </c>
      <c r="AA74" s="132">
        <f>AB$3+AB$4*Z74+AB$5*Z74^2+AH74</f>
        <v>1.2924504080042039E-2</v>
      </c>
      <c r="AB74" s="132">
        <f>+G74-AA74</f>
        <v>9.5330921572371607E-5</v>
      </c>
      <c r="AC74" s="132">
        <f>+G74-P74</f>
        <v>-3.9968985860591444E-2</v>
      </c>
      <c r="AD74" s="132"/>
      <c r="AE74" s="132">
        <f>+(G74-AA74)^2*S74</f>
        <v>1.451823563233659E-11</v>
      </c>
      <c r="AF74" s="200">
        <f>+C74-15018.5</f>
        <v>25494.04</v>
      </c>
      <c r="AG74" s="7"/>
      <c r="AH74" s="43">
        <f>$AB$6*($AB$11/AI74*AJ74+$AB$12)</f>
        <v>1.324210677079204E-2</v>
      </c>
      <c r="AI74" s="43">
        <f>1+$AB$7*COS(AL74)</f>
        <v>1.3614517909198933</v>
      </c>
      <c r="AJ74" s="43">
        <f>SIN(AL74+$AB$9)</f>
        <v>0.51809903017817205</v>
      </c>
      <c r="AK74" s="43">
        <f>$AB$7*SIN(AL74)</f>
        <v>-7.9073401601308588E-2</v>
      </c>
      <c r="AL74" s="43">
        <f>2*ATAN(AM74)</f>
        <v>-0.21537307224283353</v>
      </c>
      <c r="AM74" s="43">
        <f>SQRT((1+$AB$7)/(1-$AB$7))*TAN(AN74/2)</f>
        <v>-0.10810473442393762</v>
      </c>
      <c r="AN74" s="132">
        <f>$AU74+$AB$7*SIN(AO74)</f>
        <v>-0.14635532202319398</v>
      </c>
      <c r="AO74" s="132">
        <f>$AU74+$AB$7*SIN(AP74)</f>
        <v>-0.14627254338044776</v>
      </c>
      <c r="AP74" s="132">
        <f>$AU74+$AB$7*SIN(AQ74)</f>
        <v>-0.14604640617702205</v>
      </c>
      <c r="AQ74" s="132">
        <f>$AU74+$AB$7*SIN(AR74)</f>
        <v>-0.14542867602082624</v>
      </c>
      <c r="AR74" s="132">
        <f>$AU74+$AB$7*SIN(AS74)</f>
        <v>-0.14374153079903926</v>
      </c>
      <c r="AS74" s="132">
        <f>$AU74+$AB$7*SIN(AT74)</f>
        <v>-0.13913568184181113</v>
      </c>
      <c r="AT74" s="132">
        <f>$AU74+$AB$7*SIN(AU74)</f>
        <v>-0.12657668458454885</v>
      </c>
      <c r="AU74" s="132">
        <f>$AB$9+$AB$18*(F74-AB$15)</f>
        <v>-9.2427266443028566E-2</v>
      </c>
      <c r="AV74" s="13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>+(C75-C$7)/C$8</f>
        <v>-27794.461857594422</v>
      </c>
      <c r="F75" s="132">
        <f>ROUND(2*E75,0)/2</f>
        <v>-27794.5</v>
      </c>
      <c r="G75" s="132">
        <f>+C75-(C$7+F75*C$8)</f>
        <v>1.301983500161441E-2</v>
      </c>
      <c r="J75" s="43">
        <f>G75</f>
        <v>1.301983500161441E-2</v>
      </c>
      <c r="N75" s="132"/>
      <c r="O75" s="132"/>
      <c r="P75" s="199">
        <f>+D$11+D$12*F75+D$13*F75^2</f>
        <v>5.2988820862205854E-2</v>
      </c>
      <c r="Q75" s="200">
        <f>+C75-15018.5</f>
        <v>25494.04</v>
      </c>
      <c r="S75" s="132">
        <f>+(P75-G75)^2</f>
        <v>1.5975198307241587E-3</v>
      </c>
      <c r="T75" s="7">
        <v>1</v>
      </c>
      <c r="U75" s="43">
        <f>+T75*S75</f>
        <v>1.5975198307241587E-3</v>
      </c>
      <c r="V75" s="132">
        <f>+G75-P75</f>
        <v>-3.9968985860591444E-2</v>
      </c>
      <c r="W75" s="203"/>
      <c r="X75" s="204"/>
      <c r="Y75" s="204"/>
      <c r="Z75" s="43">
        <f>F75</f>
        <v>-27794.5</v>
      </c>
      <c r="AA75" s="132">
        <f>AB$3+AB$4*Z75+AB$5*Z75^2+AH75</f>
        <v>1.2924504080042039E-2</v>
      </c>
      <c r="AB75" s="132">
        <f>+G75-AA75</f>
        <v>9.5330921572371607E-5</v>
      </c>
      <c r="AC75" s="132">
        <f>+G75-P75</f>
        <v>-3.9968985860591444E-2</v>
      </c>
      <c r="AD75" s="132"/>
      <c r="AE75" s="132">
        <f>+(G75-AA75)^2*S75</f>
        <v>1.451823563233659E-11</v>
      </c>
      <c r="AF75" s="200">
        <f>+C75-15018.5</f>
        <v>25494.04</v>
      </c>
      <c r="AG75" s="7"/>
      <c r="AH75" s="43">
        <f>$AB$6*($AB$11/AI75*AJ75+$AB$12)</f>
        <v>1.324210677079204E-2</v>
      </c>
      <c r="AI75" s="43">
        <f>1+$AB$7*COS(AL75)</f>
        <v>1.3614517909198933</v>
      </c>
      <c r="AJ75" s="43">
        <f>SIN(AL75+$AB$9)</f>
        <v>0.51809903017817205</v>
      </c>
      <c r="AK75" s="43">
        <f>$AB$7*SIN(AL75)</f>
        <v>-7.9073401601308588E-2</v>
      </c>
      <c r="AL75" s="43">
        <f>2*ATAN(AM75)</f>
        <v>-0.21537307224283353</v>
      </c>
      <c r="AM75" s="43">
        <f>SQRT((1+$AB$7)/(1-$AB$7))*TAN(AN75/2)</f>
        <v>-0.10810473442393762</v>
      </c>
      <c r="AN75" s="132">
        <f>$AU75+$AB$7*SIN(AO75)</f>
        <v>-0.14635532202319398</v>
      </c>
      <c r="AO75" s="132">
        <f>$AU75+$AB$7*SIN(AP75)</f>
        <v>-0.14627254338044776</v>
      </c>
      <c r="AP75" s="132">
        <f>$AU75+$AB$7*SIN(AQ75)</f>
        <v>-0.14604640617702205</v>
      </c>
      <c r="AQ75" s="132">
        <f>$AU75+$AB$7*SIN(AR75)</f>
        <v>-0.14542867602082624</v>
      </c>
      <c r="AR75" s="132">
        <f>$AU75+$AB$7*SIN(AS75)</f>
        <v>-0.14374153079903926</v>
      </c>
      <c r="AS75" s="132">
        <f>$AU75+$AB$7*SIN(AT75)</f>
        <v>-0.13913568184181113</v>
      </c>
      <c r="AT75" s="132">
        <f>$AU75+$AB$7*SIN(AU75)</f>
        <v>-0.12657668458454885</v>
      </c>
      <c r="AU75" s="132">
        <f>$AB$9+$AB$18*(F75-AB$15)</f>
        <v>-9.2427266443028566E-2</v>
      </c>
      <c r="AV75" s="13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>+(C76-C$7)/C$8</f>
        <v>-23634.528665655391</v>
      </c>
      <c r="F76" s="132">
        <f>ROUND(2*E76,0)/2</f>
        <v>-23634.5</v>
      </c>
      <c r="G76" s="132">
        <f>+C76-(C$7+F76*C$8)</f>
        <v>-9.7849649973795749E-3</v>
      </c>
      <c r="I76" s="202">
        <f>G76</f>
        <v>-9.7849649973795749E-3</v>
      </c>
      <c r="P76" s="199">
        <f>+D$11+D$12*F76+D$13*F76^2</f>
        <v>4.6477105453737254E-2</v>
      </c>
      <c r="Q76" s="200">
        <f>+C76-15018.5</f>
        <v>26914.025000000001</v>
      </c>
      <c r="S76" s="132">
        <f>+(P76-G76)^2</f>
        <v>3.1654205714464335E-3</v>
      </c>
      <c r="T76" s="130">
        <v>0.1</v>
      </c>
      <c r="U76" s="43">
        <f>+T76*S76</f>
        <v>3.1654205714464335E-4</v>
      </c>
      <c r="V76" s="132">
        <f>+G76-P76</f>
        <v>-5.6262070451116829E-2</v>
      </c>
      <c r="Z76" s="43">
        <f>F76</f>
        <v>-23634.5</v>
      </c>
      <c r="AA76" s="132">
        <f>AB$3+AB$4*Z76+AB$5*Z76^2+AH76</f>
        <v>2.1878944511480692E-2</v>
      </c>
      <c r="AB76" s="132">
        <f>+G76-AA76</f>
        <v>-3.1663909508860263E-2</v>
      </c>
      <c r="AC76" s="132">
        <f>+G76-P76</f>
        <v>-5.6262070451116829E-2</v>
      </c>
      <c r="AE76" s="132">
        <f>+(G76-AA76)^2*S76</f>
        <v>3.1736606847079119E-6</v>
      </c>
      <c r="AF76" s="200">
        <f>+C76-15018.5</f>
        <v>26914.025000000001</v>
      </c>
      <c r="AG76" s="7"/>
      <c r="AH76" s="43">
        <f>$AB$6*($AB$11/AI76*AJ76+$AB$12)</f>
        <v>2.1554713282230693E-2</v>
      </c>
      <c r="AI76" s="43">
        <f>1+$AB$7*COS(AL76)</f>
        <v>1.2408851738046136</v>
      </c>
      <c r="AJ76" s="43">
        <f>SIN(AL76+$AB$9)</f>
        <v>0.99869749243431249</v>
      </c>
      <c r="AK76" s="43">
        <f>$AB$7*SIN(AL76)</f>
        <v>0.28084574599078604</v>
      </c>
      <c r="AL76" s="43">
        <f>2*ATAN(AM76)</f>
        <v>0.86184121720061035</v>
      </c>
      <c r="AM76" s="43">
        <f>SQRT((1+$AB$7)/(1-$AB$7))*TAN(AN76/2)</f>
        <v>0.45973573763735204</v>
      </c>
      <c r="AN76" s="132">
        <f>$AU76+$AB$7*SIN(AO76)</f>
        <v>0.60441832961807607</v>
      </c>
      <c r="AO76" s="132">
        <f>$AU76+$AB$7*SIN(AP76)</f>
        <v>0.60429017569730115</v>
      </c>
      <c r="AP76" s="132">
        <f>$AU76+$AB$7*SIN(AQ76)</f>
        <v>0.60386933564051493</v>
      </c>
      <c r="AQ76" s="132">
        <f>$AU76+$AB$7*SIN(AR76)</f>
        <v>0.60248821222643412</v>
      </c>
      <c r="AR76" s="132">
        <f>$AU76+$AB$7*SIN(AS76)</f>
        <v>0.59796478236815553</v>
      </c>
      <c r="AS76" s="132">
        <f>$AU76+$AB$7*SIN(AT76)</f>
        <v>0.58324585478687685</v>
      </c>
      <c r="AT76" s="132">
        <f>$AU76+$AB$7*SIN(AU76)</f>
        <v>0.53629562425128063</v>
      </c>
      <c r="AU76" s="132">
        <f>$AB$9+$AB$18*(F76-AB$15)</f>
        <v>0.39419243223162093</v>
      </c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>+(C77-C$7)/C$8</f>
        <v>-23517.393084120038</v>
      </c>
      <c r="F77" s="132">
        <f>ROUND(2*E77,0)/2</f>
        <v>-23517.5</v>
      </c>
      <c r="G77" s="132">
        <f>+C77-(C$7+F77*C$8)</f>
        <v>3.6495525004283991E-2</v>
      </c>
      <c r="I77" s="202">
        <f>G77</f>
        <v>3.6495525004283991E-2</v>
      </c>
      <c r="P77" s="199">
        <f>+D$11+D$12*F77+D$13*F77^2</f>
        <v>4.6297190805393962E-2</v>
      </c>
      <c r="Q77" s="200">
        <f>+C77-15018.5</f>
        <v>26954.008999999998</v>
      </c>
      <c r="S77" s="132">
        <f>+(P77-G77)^2</f>
        <v>9.6072652476648771E-5</v>
      </c>
      <c r="T77" s="130">
        <v>0.1</v>
      </c>
      <c r="U77" s="43">
        <f>+T77*S77</f>
        <v>9.6072652476648778E-6</v>
      </c>
      <c r="V77" s="132">
        <f>+G77-P77</f>
        <v>-9.8016658011099711E-3</v>
      </c>
      <c r="Z77" s="43">
        <f>F77</f>
        <v>-23517.5</v>
      </c>
      <c r="AA77" s="132">
        <f>AB$3+AB$4*Z77+AB$5*Z77^2+AH77</f>
        <v>2.196375822777677E-2</v>
      </c>
      <c r="AB77" s="132">
        <f>+G77-AA77</f>
        <v>1.4531766776507221E-2</v>
      </c>
      <c r="AC77" s="132">
        <f>+G77-P77</f>
        <v>-9.8016658011099711E-3</v>
      </c>
      <c r="AE77" s="132">
        <f>+(G77-AA77)^2*S77</f>
        <v>2.0287877768738433E-8</v>
      </c>
      <c r="AF77" s="200">
        <f>+C77-15018.5</f>
        <v>26954.008999999998</v>
      </c>
      <c r="AG77" s="7"/>
      <c r="AH77" s="43">
        <f>$AB$6*($AB$11/AI77*AJ77+$AB$12)</f>
        <v>2.1622976646526768E-2</v>
      </c>
      <c r="AI77" s="43">
        <f>1+$AB$7*COS(AL77)</f>
        <v>1.233465494803611</v>
      </c>
      <c r="AJ77" s="43">
        <f>SIN(AL77+$AB$9)</f>
        <v>0.9970235539347081</v>
      </c>
      <c r="AK77" s="43">
        <f>$AB$7*SIN(AL77)</f>
        <v>0.28704331160315344</v>
      </c>
      <c r="AL77" s="43">
        <f>2*ATAN(AM77)</f>
        <v>0.88797046465079876</v>
      </c>
      <c r="AM77" s="43">
        <f>SQRT((1+$AB$7)/(1-$AB$7))*TAN(AN77/2)</f>
        <v>0.47565820096568645</v>
      </c>
      <c r="AN77" s="132">
        <f>$AU77+$AB$7*SIN(AO77)</f>
        <v>0.62403940343998698</v>
      </c>
      <c r="AO77" s="132">
        <f>$AU77+$AB$7*SIN(AP77)</f>
        <v>0.62391663075866055</v>
      </c>
      <c r="AP77" s="132">
        <f>$AU77+$AB$7*SIN(AQ77)</f>
        <v>0.62350784480951182</v>
      </c>
      <c r="AQ77" s="132">
        <f>$AU77+$AB$7*SIN(AR77)</f>
        <v>0.62214760942348779</v>
      </c>
      <c r="AR77" s="132">
        <f>$AU77+$AB$7*SIN(AS77)</f>
        <v>0.61763093450390916</v>
      </c>
      <c r="AS77" s="132">
        <f>$AU77+$AB$7*SIN(AT77)</f>
        <v>0.60273563035076294</v>
      </c>
      <c r="AT77" s="132">
        <f>$AU77+$AB$7*SIN(AU77)</f>
        <v>0.55464387046530583</v>
      </c>
      <c r="AU77" s="132">
        <f>$AB$9+$AB$18*(F77-AB$15)</f>
        <v>0.40787861125684544</v>
      </c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>+(C78-C$7)/C$8</f>
        <v>-23517.041536756478</v>
      </c>
      <c r="F78" s="132">
        <f>ROUND(2*E78,0)/2</f>
        <v>-23517</v>
      </c>
      <c r="G78" s="132">
        <f>+C78-(C$7+F78*C$8)</f>
        <v>-1.4178489996993449E-2</v>
      </c>
      <c r="I78" s="202">
        <f>G78</f>
        <v>-1.4178489996993449E-2</v>
      </c>
      <c r="P78" s="199">
        <f>+D$11+D$12*F78+D$13*F78^2</f>
        <v>4.6296422318278789E-2</v>
      </c>
      <c r="Q78" s="200">
        <f>+C78-15018.5</f>
        <v>26954.129000000001</v>
      </c>
      <c r="S78" s="132">
        <f>+(P78-G78)^2</f>
        <v>3.6572150195398659E-3</v>
      </c>
      <c r="T78" s="130">
        <v>0.1</v>
      </c>
      <c r="U78" s="43">
        <f>+T78*S78</f>
        <v>3.6572150195398663E-4</v>
      </c>
      <c r="V78" s="132">
        <f>+G78-P78</f>
        <v>-6.0474912315272238E-2</v>
      </c>
      <c r="Z78" s="43">
        <f>F78</f>
        <v>-23517</v>
      </c>
      <c r="AA78" s="132">
        <f>AB$3+AB$4*Z78+AB$5*Z78^2+AH78</f>
        <v>2.1964101832477888E-2</v>
      </c>
      <c r="AB78" s="132">
        <f>+G78-AA78</f>
        <v>-3.6142591829471341E-2</v>
      </c>
      <c r="AC78" s="132">
        <f>+G78-P78</f>
        <v>-6.0474912315272238E-2</v>
      </c>
      <c r="AE78" s="132">
        <f>+(G78-AA78)^2*S78</f>
        <v>4.777372231980682E-6</v>
      </c>
      <c r="AF78" s="200">
        <f>+C78-15018.5</f>
        <v>26954.129000000001</v>
      </c>
      <c r="AG78" s="7"/>
      <c r="AH78" s="43">
        <f>$AB$6*($AB$11/AI78*AJ78+$AB$12)</f>
        <v>2.1623249699477889E-2</v>
      </c>
      <c r="AI78" s="43">
        <f>1+$AB$7*COS(AL78)</f>
        <v>1.2334336342357637</v>
      </c>
      <c r="AJ78" s="43">
        <f>SIN(AL78+$AB$9)</f>
        <v>0.99701499068426069</v>
      </c>
      <c r="AK78" s="43">
        <f>$AB$7*SIN(AL78)</f>
        <v>0.28706922232709609</v>
      </c>
      <c r="AL78" s="43">
        <f>2*ATAN(AM78)</f>
        <v>0.88808145532224991</v>
      </c>
      <c r="AM78" s="43">
        <f>SQRT((1+$AB$7)/(1-$AB$7))*TAN(AN78/2)</f>
        <v>0.47572625395775853</v>
      </c>
      <c r="AN78" s="132">
        <f>$AU78+$AB$7*SIN(AO78)</f>
        <v>0.62412300139253496</v>
      </c>
      <c r="AO78" s="132">
        <f>$AU78+$AB$7*SIN(AP78)</f>
        <v>0.62400025227191691</v>
      </c>
      <c r="AP78" s="132">
        <f>$AU78+$AB$7*SIN(AQ78)</f>
        <v>0.62359152016893782</v>
      </c>
      <c r="AQ78" s="132">
        <f>$AU78+$AB$7*SIN(AR78)</f>
        <v>0.62223138216690554</v>
      </c>
      <c r="AR78" s="132">
        <f>$AU78+$AB$7*SIN(AS78)</f>
        <v>0.61771476045194129</v>
      </c>
      <c r="AS78" s="132">
        <f>$AU78+$AB$7*SIN(AT78)</f>
        <v>0.60281876224854303</v>
      </c>
      <c r="AT78" s="132">
        <f>$AU78+$AB$7*SIN(AU78)</f>
        <v>0.55472222340287802</v>
      </c>
      <c r="AU78" s="132">
        <f>$AB$9+$AB$18*(F78-AB$15)</f>
        <v>0.4079370992013977</v>
      </c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>+(C79-C$7)/C$8</f>
        <v>-23511.056442892019</v>
      </c>
      <c r="F79" s="132">
        <f>ROUND(2*E79,0)/2</f>
        <v>-23511</v>
      </c>
      <c r="G79" s="132">
        <f>+C79-(C$7+F79*C$8)</f>
        <v>-1.9266669994976837E-2</v>
      </c>
      <c r="I79" s="202">
        <f>G79</f>
        <v>-1.9266669994976837E-2</v>
      </c>
      <c r="P79" s="199">
        <f>+D$11+D$12*F79+D$13*F79^2</f>
        <v>4.6287200724424098E-2</v>
      </c>
      <c r="Q79" s="200">
        <f>+C79-15018.5</f>
        <v>26956.171999999999</v>
      </c>
      <c r="S79" s="132">
        <f>+(P79-G79)^2</f>
        <v>4.2973099662959322E-3</v>
      </c>
      <c r="T79" s="130">
        <v>0.1</v>
      </c>
      <c r="U79" s="43">
        <f>+T79*S79</f>
        <v>4.2973099662959322E-4</v>
      </c>
      <c r="V79" s="132">
        <f>+G79-P79</f>
        <v>-6.5553870719400942E-2</v>
      </c>
      <c r="Z79" s="43">
        <f>F79</f>
        <v>-23511</v>
      </c>
      <c r="AA79" s="132">
        <f>AB$3+AB$4*Z79+AB$5*Z79^2+AH79</f>
        <v>2.1968212638070382E-2</v>
      </c>
      <c r="AB79" s="132">
        <f>+G79-AA79</f>
        <v>-4.1234882633047219E-2</v>
      </c>
      <c r="AC79" s="132">
        <f>+G79-P79</f>
        <v>-6.5553870719400942E-2</v>
      </c>
      <c r="AE79" s="132">
        <f>+(G79-AA79)^2*S79</f>
        <v>7.3067829406474216E-6</v>
      </c>
      <c r="AF79" s="200">
        <f>+C79-15018.5</f>
        <v>26956.171999999999</v>
      </c>
      <c r="AG79" s="7"/>
      <c r="AH79" s="43">
        <f>$AB$6*($AB$11/AI79*AJ79+$AB$12)</f>
        <v>2.1626514001070383E-2</v>
      </c>
      <c r="AI79" s="43">
        <f>1+$AB$7*COS(AL79)</f>
        <v>1.2330512117397436</v>
      </c>
      <c r="AJ79" s="43">
        <f>SIN(AL79+$AB$9)</f>
        <v>0.99691130881959389</v>
      </c>
      <c r="AK79" s="43">
        <f>$AB$7*SIN(AL79)</f>
        <v>0.2873797708723374</v>
      </c>
      <c r="AL79" s="43">
        <f>2*ATAN(AM79)</f>
        <v>0.88941289621274766</v>
      </c>
      <c r="AM79" s="43">
        <f>SQRT((1+$AB$7)/(1-$AB$7))*TAN(AN79/2)</f>
        <v>0.4765428959893388</v>
      </c>
      <c r="AN79" s="132">
        <f>$AU79+$AB$7*SIN(AO79)</f>
        <v>0.6251260084397986</v>
      </c>
      <c r="AO79" s="132">
        <f>$AU79+$AB$7*SIN(AP79)</f>
        <v>0.62500354239177547</v>
      </c>
      <c r="AP79" s="132">
        <f>$AU79+$AB$7*SIN(AQ79)</f>
        <v>0.62459545792183901</v>
      </c>
      <c r="AQ79" s="132">
        <f>$AU79+$AB$7*SIN(AR79)</f>
        <v>0.6232364937841699</v>
      </c>
      <c r="AR79" s="132">
        <f>$AU79+$AB$7*SIN(AS79)</f>
        <v>0.6187205265096426</v>
      </c>
      <c r="AS79" s="132">
        <f>$AU79+$AB$7*SIN(AT79)</f>
        <v>0.60381623934102135</v>
      </c>
      <c r="AT79" s="132">
        <f>$AU79+$AB$7*SIN(AU79)</f>
        <v>0.5556624194682982</v>
      </c>
      <c r="AU79" s="132">
        <f>$AB$9+$AB$18*(F79-AB$15)</f>
        <v>0.40863895453602456</v>
      </c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>+(C80-C$7)/C$8</f>
        <v>-20997.478145691934</v>
      </c>
      <c r="F80" s="132">
        <f>ROUND(2*E80,0)/2</f>
        <v>-20997.5</v>
      </c>
      <c r="G80" s="132">
        <f>+C80-(C$7+F80*C$8)</f>
        <v>7.4599250074243173E-3</v>
      </c>
      <c r="I80" s="132">
        <f>G80</f>
        <v>7.4599250074243173E-3</v>
      </c>
      <c r="P80" s="199">
        <f>+D$11+D$12*F80+D$13*F80^2</f>
        <v>4.2464964011717309E-2</v>
      </c>
      <c r="Q80" s="200">
        <f>+C80-15018.5</f>
        <v>27814.177000000003</v>
      </c>
      <c r="S80" s="132">
        <f>+(P80-G80)^2</f>
        <v>1.2253527556920737E-3</v>
      </c>
      <c r="T80" s="130">
        <v>0.1</v>
      </c>
      <c r="U80" s="43">
        <f>+T80*S80</f>
        <v>1.2253527556920738E-4</v>
      </c>
      <c r="V80" s="132">
        <f>+G80-P80</f>
        <v>-3.5005039004292991E-2</v>
      </c>
      <c r="Z80" s="43">
        <f>F80</f>
        <v>-20997.5</v>
      </c>
      <c r="AA80" s="132">
        <f>AB$3+AB$4*Z80+AB$5*Z80^2+AH80</f>
        <v>2.190095511953502E-2</v>
      </c>
      <c r="AB80" s="132">
        <f>+G80-AA80</f>
        <v>-1.4441030112110703E-2</v>
      </c>
      <c r="AC80" s="132">
        <f>+G80-P80</f>
        <v>-3.5005039004292991E-2</v>
      </c>
      <c r="AE80" s="132">
        <f>+(G80-AA80)^2*S80</f>
        <v>2.5553916946014104E-7</v>
      </c>
      <c r="AF80" s="200">
        <f>+C80-15018.5</f>
        <v>27814.177000000003</v>
      </c>
      <c r="AG80" s="7"/>
      <c r="AH80" s="43">
        <f>$AB$6*($AB$11/AI80*AJ80+$AB$12)</f>
        <v>2.1223640138285021E-2</v>
      </c>
      <c r="AI80" s="43">
        <f>1+$AB$7*COS(AL80)</f>
        <v>1.071445672976729</v>
      </c>
      <c r="AJ80" s="43">
        <f>SIN(AL80+$AB$9)</f>
        <v>0.8442227030855205</v>
      </c>
      <c r="AK80" s="43">
        <f>$AB$7*SIN(AL80)</f>
        <v>0.36303652132106806</v>
      </c>
      <c r="AL80" s="43">
        <f>2*ATAN(AM80)</f>
        <v>1.3764793480046886</v>
      </c>
      <c r="AM80" s="43">
        <f>SQRT((1+$AB$7)/(1-$AB$7))*TAN(AN80/2)</f>
        <v>0.82238097130517263</v>
      </c>
      <c r="AN80" s="132">
        <f>$AU80+$AB$7*SIN(AO80)</f>
        <v>1.0174369044273079</v>
      </c>
      <c r="AO80" s="132">
        <f>$AU80+$AB$7*SIN(AP80)</f>
        <v>1.0174186547400326</v>
      </c>
      <c r="AP80" s="132">
        <f>$AU80+$AB$7*SIN(AQ80)</f>
        <v>1.0173248131661885</v>
      </c>
      <c r="AQ80" s="132">
        <f>$AU80+$AB$7*SIN(AR80)</f>
        <v>1.0168424960146463</v>
      </c>
      <c r="AR80" s="132">
        <f>$AU80+$AB$7*SIN(AS80)</f>
        <v>1.0143694403388992</v>
      </c>
      <c r="AS80" s="132">
        <f>$AU80+$AB$7*SIN(AT80)</f>
        <v>1.0018400682305297</v>
      </c>
      <c r="AT80" s="132">
        <f>$AU80+$AB$7*SIN(AU80)</f>
        <v>0.941769703040781</v>
      </c>
      <c r="AU80" s="132">
        <f>$AB$9+$AB$18*(F80-AB$15)</f>
        <v>0.70265785180014273</v>
      </c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>+(C81-C$7)/C$8</f>
        <v>-20962.507971702653</v>
      </c>
      <c r="F81" s="132">
        <f>ROUND(2*E81,0)/2</f>
        <v>-20962.5</v>
      </c>
      <c r="G81" s="132">
        <f>+C81-(C$7+F81*C$8)</f>
        <v>-2.7211249980609864E-3</v>
      </c>
      <c r="I81" s="132">
        <f>G81</f>
        <v>-2.7211249980609864E-3</v>
      </c>
      <c r="P81" s="199">
        <f>+D$11+D$12*F81+D$13*F81^2</f>
        <v>4.2412315378914073E-2</v>
      </c>
      <c r="Q81" s="200">
        <f>+C81-15018.5</f>
        <v>27826.114000000001</v>
      </c>
      <c r="S81" s="132">
        <f>+(P81-G81)^2</f>
        <v>2.0370274402619626E-3</v>
      </c>
      <c r="T81" s="130">
        <v>0.1</v>
      </c>
      <c r="U81" s="43">
        <f>+T81*S81</f>
        <v>2.0370274402619628E-4</v>
      </c>
      <c r="V81" s="132">
        <f>+G81-P81</f>
        <v>-4.5133440376975059E-2</v>
      </c>
      <c r="Z81" s="43">
        <f>F81</f>
        <v>-20962.5</v>
      </c>
      <c r="AA81" s="132">
        <f>AB$3+AB$4*Z81+AB$5*Z81^2+AH81</f>
        <v>2.1878322727681081E-2</v>
      </c>
      <c r="AB81" s="132">
        <f>+G81-AA81</f>
        <v>-2.4599447725742067E-2</v>
      </c>
      <c r="AC81" s="132">
        <f>+G81-P81</f>
        <v>-4.5133440376975059E-2</v>
      </c>
      <c r="AE81" s="132">
        <f>+(G81-AA81)^2*S81</f>
        <v>1.2326721764775929E-6</v>
      </c>
      <c r="AF81" s="200">
        <f>+C81-15018.5</f>
        <v>27826.114000000001</v>
      </c>
      <c r="AG81" s="7"/>
      <c r="AH81" s="43">
        <f>$AB$6*($AB$11/AI81*AJ81+$AB$12)</f>
        <v>2.1196601946431082E-2</v>
      </c>
      <c r="AI81" s="43">
        <f>1+$AB$7*COS(AL81)</f>
        <v>1.0693206340565968</v>
      </c>
      <c r="AJ81" s="43">
        <f>SIN(AL81+$AB$9)</f>
        <v>0.84107262227656709</v>
      </c>
      <c r="AK81" s="43">
        <f>$AB$7*SIN(AL81)</f>
        <v>0.36344827650436223</v>
      </c>
      <c r="AL81" s="43">
        <f>2*ATAN(AM81)</f>
        <v>1.3823295264689164</v>
      </c>
      <c r="AM81" s="43">
        <f>SQRT((1+$AB$7)/(1-$AB$7))*TAN(AN81/2)</f>
        <v>0.82729616669345851</v>
      </c>
      <c r="AN81" s="132">
        <f>$AU81+$AB$7*SIN(AO81)</f>
        <v>1.0225145276205061</v>
      </c>
      <c r="AO81" s="132">
        <f>$AU81+$AB$7*SIN(AP81)</f>
        <v>1.0224970124465989</v>
      </c>
      <c r="AP81" s="132">
        <f>$AU81+$AB$7*SIN(AQ81)</f>
        <v>1.0224061999650069</v>
      </c>
      <c r="AQ81" s="132">
        <f>$AU81+$AB$7*SIN(AR81)</f>
        <v>1.0219355726703758</v>
      </c>
      <c r="AR81" s="132">
        <f>$AU81+$AB$7*SIN(AS81)</f>
        <v>1.0195023670329939</v>
      </c>
      <c r="AS81" s="132">
        <f>$AU81+$AB$7*SIN(AT81)</f>
        <v>1.0070725843087607</v>
      </c>
      <c r="AT81" s="132">
        <f>$AU81+$AB$7*SIN(AU81)</f>
        <v>0.94701786590361847</v>
      </c>
      <c r="AU81" s="132">
        <f>$AB$9+$AB$18*(F81-AB$15)</f>
        <v>0.70675200791879966</v>
      </c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>+(C82-C$7)/C$8</f>
        <v>-20962.487464773116</v>
      </c>
      <c r="F82" s="132">
        <f>ROUND(2*E82,0)/2</f>
        <v>-20962.5</v>
      </c>
      <c r="G82" s="132">
        <f>+C82-(C$7+F82*C$8)</f>
        <v>4.2788749997271225E-3</v>
      </c>
      <c r="I82" s="132">
        <f>G82</f>
        <v>4.2788749997271225E-3</v>
      </c>
      <c r="P82" s="199">
        <f>+D$11+D$12*F82+D$13*F82^2</f>
        <v>4.2412315378914073E-2</v>
      </c>
      <c r="Q82" s="200">
        <f>+C82-15018.5</f>
        <v>27826.120999999999</v>
      </c>
      <c r="S82" s="132">
        <f>+(P82-G82)^2</f>
        <v>1.4541592751530059E-3</v>
      </c>
      <c r="T82" s="130">
        <v>0.1</v>
      </c>
      <c r="U82" s="43">
        <f>+T82*S82</f>
        <v>1.454159275153006E-4</v>
      </c>
      <c r="V82" s="132">
        <f>+G82-P82</f>
        <v>-3.813344037918695E-2</v>
      </c>
      <c r="Z82" s="43">
        <f>F82</f>
        <v>-20962.5</v>
      </c>
      <c r="AA82" s="132">
        <f>AB$3+AB$4*Z82+AB$5*Z82^2+AH82</f>
        <v>2.1878322727681081E-2</v>
      </c>
      <c r="AB82" s="132">
        <f>+G82-AA82</f>
        <v>-1.7599447727953958E-2</v>
      </c>
      <c r="AC82" s="132">
        <f>+G82-P82</f>
        <v>-3.813344037918695E-2</v>
      </c>
      <c r="AE82" s="132">
        <f>+(G82-AA82)^2*S82</f>
        <v>4.504121086934809E-7</v>
      </c>
      <c r="AF82" s="200">
        <f>+C82-15018.5</f>
        <v>27826.120999999999</v>
      </c>
      <c r="AG82" s="7"/>
      <c r="AH82" s="43">
        <f>$AB$6*($AB$11/AI82*AJ82+$AB$12)</f>
        <v>2.1196601946431082E-2</v>
      </c>
      <c r="AI82" s="43">
        <f>1+$AB$7*COS(AL82)</f>
        <v>1.0693206340565968</v>
      </c>
      <c r="AJ82" s="43">
        <f>SIN(AL82+$AB$9)</f>
        <v>0.84107262227656709</v>
      </c>
      <c r="AK82" s="43">
        <f>$AB$7*SIN(AL82)</f>
        <v>0.36344827650436223</v>
      </c>
      <c r="AL82" s="43">
        <f>2*ATAN(AM82)</f>
        <v>1.3823295264689164</v>
      </c>
      <c r="AM82" s="43">
        <f>SQRT((1+$AB$7)/(1-$AB$7))*TAN(AN82/2)</f>
        <v>0.82729616669345851</v>
      </c>
      <c r="AN82" s="132">
        <f>$AU82+$AB$7*SIN(AO82)</f>
        <v>1.0225145276205061</v>
      </c>
      <c r="AO82" s="132">
        <f>$AU82+$AB$7*SIN(AP82)</f>
        <v>1.0224970124465989</v>
      </c>
      <c r="AP82" s="132">
        <f>$AU82+$AB$7*SIN(AQ82)</f>
        <v>1.0224061999650069</v>
      </c>
      <c r="AQ82" s="132">
        <f>$AU82+$AB$7*SIN(AR82)</f>
        <v>1.0219355726703758</v>
      </c>
      <c r="AR82" s="132">
        <f>$AU82+$AB$7*SIN(AS82)</f>
        <v>1.0195023670329939</v>
      </c>
      <c r="AS82" s="132">
        <f>$AU82+$AB$7*SIN(AT82)</f>
        <v>1.0070725843087607</v>
      </c>
      <c r="AT82" s="132">
        <f>$AU82+$AB$7*SIN(AU82)</f>
        <v>0.94701786590361847</v>
      </c>
      <c r="AU82" s="132">
        <f>$AB$9+$AB$18*(F82-AB$15)</f>
        <v>0.70675200791879966</v>
      </c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>+(C83-C$7)/C$8</f>
        <v>-20372.98354995632</v>
      </c>
      <c r="F83" s="132">
        <f>ROUND(2*E83,0)/2</f>
        <v>-20373</v>
      </c>
      <c r="G83" s="132">
        <f>+C83-(C$7+F83*C$8)</f>
        <v>5.6151900062104687E-3</v>
      </c>
      <c r="I83" s="132">
        <f>G83</f>
        <v>5.6151900062104687E-3</v>
      </c>
      <c r="P83" s="199">
        <f>+D$11+D$12*F83+D$13*F83^2</f>
        <v>4.1527936284841589E-2</v>
      </c>
      <c r="Q83" s="200">
        <f>+C83-15018.5</f>
        <v>28027.347000000002</v>
      </c>
      <c r="S83" s="132">
        <f>+(P83-G83)^2</f>
        <v>1.2897253452733334E-3</v>
      </c>
      <c r="T83" s="130">
        <v>0.1</v>
      </c>
      <c r="U83" s="43">
        <f>+T83*S83</f>
        <v>1.2897253452733335E-4</v>
      </c>
      <c r="V83" s="132">
        <f>+G83-P83</f>
        <v>-3.5912746278631121E-2</v>
      </c>
      <c r="Z83" s="43">
        <f>F83</f>
        <v>-20373</v>
      </c>
      <c r="AA83" s="132">
        <f>AB$3+AB$4*Z83+AB$5*Z83^2+AH83</f>
        <v>2.1425171710309419E-2</v>
      </c>
      <c r="AB83" s="132">
        <f>+G83-AA83</f>
        <v>-1.580998170409895E-2</v>
      </c>
      <c r="AC83" s="132">
        <f>+G83-P83</f>
        <v>-3.5912746278631121E-2</v>
      </c>
      <c r="AE83" s="132">
        <f>+(G83-AA83)^2*S83</f>
        <v>3.2237397124885521E-7</v>
      </c>
      <c r="AF83" s="200">
        <f>+C83-15018.5</f>
        <v>28027.347000000002</v>
      </c>
      <c r="AG83" s="7"/>
      <c r="AH83" s="43">
        <f>$AB$6*($AB$11/AI83*AJ83+$AB$12)</f>
        <v>2.0670349097309419E-2</v>
      </c>
      <c r="AI83" s="43">
        <f>1+$AB$7*COS(AL83)</f>
        <v>1.0344807449238331</v>
      </c>
      <c r="AJ83" s="43">
        <f>SIN(AL83+$AB$9)</f>
        <v>0.78588310971268616</v>
      </c>
      <c r="AK83" s="43">
        <f>$AB$7*SIN(AL83)</f>
        <v>0.36838984544840203</v>
      </c>
      <c r="AL83" s="43">
        <f>2*ATAN(AM83)</f>
        <v>1.4774697063484705</v>
      </c>
      <c r="AM83" s="43">
        <f>SQRT((1+$AB$7)/(1-$AB$7))*TAN(AN83/2)</f>
        <v>0.91077226807860201</v>
      </c>
      <c r="AN83" s="132">
        <f>$AU83+$AB$7*SIN(AO83)</f>
        <v>1.1065462618012853</v>
      </c>
      <c r="AO83" s="132">
        <f>$AU83+$AB$7*SIN(AP83)</f>
        <v>1.1065381398937584</v>
      </c>
      <c r="AP83" s="132">
        <f>$AU83+$AB$7*SIN(AQ83)</f>
        <v>1.106489117995419</v>
      </c>
      <c r="AQ83" s="132">
        <f>$AU83+$AB$7*SIN(AR83)</f>
        <v>1.1061933353192757</v>
      </c>
      <c r="AR83" s="132">
        <f>$AU83+$AB$7*SIN(AS83)</f>
        <v>1.1044123659100338</v>
      </c>
      <c r="AS83" s="132">
        <f>$AU83+$AB$7*SIN(AT83)</f>
        <v>1.0938190069773315</v>
      </c>
      <c r="AT83" s="132">
        <f>$AU83+$AB$7*SIN(AU83)</f>
        <v>1.0347916692124375</v>
      </c>
      <c r="AU83" s="132">
        <f>$AB$9+$AB$18*(F83-AB$15)</f>
        <v>0.77570929454589244</v>
      </c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>+(C84-C$7)/C$8</f>
        <v>-20372.974761272239</v>
      </c>
      <c r="F84" s="132">
        <f>ROUND(2*E84,0)/2</f>
        <v>-20373</v>
      </c>
      <c r="G84" s="132">
        <f>+C84-(C$7+F84*C$8)</f>
        <v>8.6151900031836703E-3</v>
      </c>
      <c r="I84" s="132">
        <f>G84</f>
        <v>8.6151900031836703E-3</v>
      </c>
      <c r="P84" s="199">
        <f>+D$11+D$12*F84+D$13*F84^2</f>
        <v>4.1527936284841589E-2</v>
      </c>
      <c r="Q84" s="200">
        <f>+C84-15018.5</f>
        <v>28027.35</v>
      </c>
      <c r="S84" s="132">
        <f>+(P84-G84)^2</f>
        <v>1.0832488678007872E-3</v>
      </c>
      <c r="T84" s="130">
        <v>0.1</v>
      </c>
      <c r="U84" s="43">
        <f>+T84*S84</f>
        <v>1.0832488678007872E-4</v>
      </c>
      <c r="V84" s="132">
        <f>+G84-P84</f>
        <v>-3.2912746281657919E-2</v>
      </c>
      <c r="Z84" s="43">
        <f>F84</f>
        <v>-20373</v>
      </c>
      <c r="AA84" s="132">
        <f>AB$3+AB$4*Z84+AB$5*Z84^2+AH84</f>
        <v>2.1425171710309419E-2</v>
      </c>
      <c r="AB84" s="132">
        <f>+G84-AA84</f>
        <v>-1.2809981707125748E-2</v>
      </c>
      <c r="AC84" s="132">
        <f>+G84-P84</f>
        <v>-3.2912746281657919E-2</v>
      </c>
      <c r="AE84" s="132">
        <f>+(G84-AA84)^2*S84</f>
        <v>1.7775640685674829E-7</v>
      </c>
      <c r="AF84" s="200">
        <f>+C84-15018.5</f>
        <v>28027.35</v>
      </c>
      <c r="AG84" s="7"/>
      <c r="AH84" s="43">
        <f>$AB$6*($AB$11/AI84*AJ84+$AB$12)</f>
        <v>2.0670349097309419E-2</v>
      </c>
      <c r="AI84" s="43">
        <f>1+$AB$7*COS(AL84)</f>
        <v>1.0344807449238331</v>
      </c>
      <c r="AJ84" s="43">
        <f>SIN(AL84+$AB$9)</f>
        <v>0.78588310971268616</v>
      </c>
      <c r="AK84" s="43">
        <f>$AB$7*SIN(AL84)</f>
        <v>0.36838984544840203</v>
      </c>
      <c r="AL84" s="43">
        <f>2*ATAN(AM84)</f>
        <v>1.4774697063484705</v>
      </c>
      <c r="AM84" s="43">
        <f>SQRT((1+$AB$7)/(1-$AB$7))*TAN(AN84/2)</f>
        <v>0.91077226807860201</v>
      </c>
      <c r="AN84" s="132">
        <f>$AU84+$AB$7*SIN(AO84)</f>
        <v>1.1065462618012853</v>
      </c>
      <c r="AO84" s="132">
        <f>$AU84+$AB$7*SIN(AP84)</f>
        <v>1.1065381398937584</v>
      </c>
      <c r="AP84" s="132">
        <f>$AU84+$AB$7*SIN(AQ84)</f>
        <v>1.106489117995419</v>
      </c>
      <c r="AQ84" s="132">
        <f>$AU84+$AB$7*SIN(AR84)</f>
        <v>1.1061933353192757</v>
      </c>
      <c r="AR84" s="132">
        <f>$AU84+$AB$7*SIN(AS84)</f>
        <v>1.1044123659100338</v>
      </c>
      <c r="AS84" s="132">
        <f>$AU84+$AB$7*SIN(AT84)</f>
        <v>1.0938190069773315</v>
      </c>
      <c r="AT84" s="132">
        <f>$AU84+$AB$7*SIN(AU84)</f>
        <v>1.0347916692124375</v>
      </c>
      <c r="AU84" s="132">
        <f>$AB$9+$AB$18*(F84-AB$15)</f>
        <v>0.77570929454589244</v>
      </c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>+(C85-C$7)/C$8</f>
        <v>-20311.5184230007</v>
      </c>
      <c r="F85" s="132">
        <f>ROUND(2*E85,0)/2</f>
        <v>-20311.5</v>
      </c>
      <c r="G85" s="132">
        <f>+C85-(C$7+F85*C$8)</f>
        <v>-6.288654993113596E-3</v>
      </c>
      <c r="I85" s="132">
        <f>G85</f>
        <v>-6.288654993113596E-3</v>
      </c>
      <c r="P85" s="199">
        <f>+D$11+D$12*F85+D$13*F85^2</f>
        <v>4.143593102919254E-2</v>
      </c>
      <c r="Q85" s="200">
        <f>+C85-15018.5</f>
        <v>28048.328000000001</v>
      </c>
      <c r="S85" s="132">
        <f>+(P85-G85)^2</f>
        <v>2.2776361110004983E-3</v>
      </c>
      <c r="T85" s="130">
        <v>0.1</v>
      </c>
      <c r="U85" s="43">
        <f>+T85*S85</f>
        <v>2.2776361110004984E-4</v>
      </c>
      <c r="V85" s="132">
        <f>+G85-P85</f>
        <v>-4.7724586022306136E-2</v>
      </c>
      <c r="Z85" s="43">
        <f>F85</f>
        <v>-20311.5</v>
      </c>
      <c r="AA85" s="132">
        <f>AB$3+AB$4*Z85+AB$5*Z85^2+AH85</f>
        <v>2.1370461553817052E-2</v>
      </c>
      <c r="AB85" s="132">
        <f>+G85-AA85</f>
        <v>-2.7659116546930648E-2</v>
      </c>
      <c r="AC85" s="132">
        <f>+G85-P85</f>
        <v>-4.7724586022306136E-2</v>
      </c>
      <c r="AE85" s="132">
        <f>+(G85-AA85)^2*S85</f>
        <v>1.742452501930245E-6</v>
      </c>
      <c r="AF85" s="200">
        <f>+C85-15018.5</f>
        <v>28048.328000000001</v>
      </c>
      <c r="AG85" s="7"/>
      <c r="AH85" s="43">
        <f>$AB$6*($AB$11/AI85*AJ85+$AB$12)</f>
        <v>2.0608132650567053E-2</v>
      </c>
      <c r="AI85" s="43">
        <f>1+$AB$7*COS(AL85)</f>
        <v>1.0309542320185709</v>
      </c>
      <c r="AJ85" s="43">
        <f>SIN(AL85+$AB$9)</f>
        <v>0.77993021721797562</v>
      </c>
      <c r="AK85" s="43">
        <f>$AB$7*SIN(AL85)</f>
        <v>0.36870290956288976</v>
      </c>
      <c r="AL85" s="43">
        <f>2*ATAN(AM85)</f>
        <v>1.4870383419762347</v>
      </c>
      <c r="AM85" s="43">
        <f>SQRT((1+$AB$7)/(1-$AB$7))*TAN(AN85/2)</f>
        <v>0.9195635813760723</v>
      </c>
      <c r="AN85" s="132">
        <f>$AU85+$AB$7*SIN(AO85)</f>
        <v>1.115154204369978</v>
      </c>
      <c r="AO85" s="132">
        <f>$AU85+$AB$7*SIN(AP85)</f>
        <v>1.1151467758110003</v>
      </c>
      <c r="AP85" s="132">
        <f>$AU85+$AB$7*SIN(AQ85)</f>
        <v>1.1151011527030934</v>
      </c>
      <c r="AQ85" s="132">
        <f>$AU85+$AB$7*SIN(AR85)</f>
        <v>1.1148210477035363</v>
      </c>
      <c r="AR85" s="132">
        <f>$AU85+$AB$7*SIN(AS85)</f>
        <v>1.1131048242823243</v>
      </c>
      <c r="AS85" s="132">
        <f>$AU85+$AB$7*SIN(AT85)</f>
        <v>1.1027170680447358</v>
      </c>
      <c r="AT85" s="132">
        <f>$AU85+$AB$7*SIN(AU85)</f>
        <v>1.0438792803961188</v>
      </c>
      <c r="AU85" s="132">
        <f>$AB$9+$AB$18*(F85-AB$15)</f>
        <v>0.78290331172581806</v>
      </c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>+(C86-C$7)/C$8</f>
        <v>-20256.000305611826</v>
      </c>
      <c r="F86" s="132">
        <f>ROUND(2*E86,0)/2</f>
        <v>-20256</v>
      </c>
      <c r="G86" s="132">
        <f>+C86-(C$7+F86*C$8)</f>
        <v>-1.0431999544380233E-4</v>
      </c>
      <c r="I86" s="132">
        <f>G86</f>
        <v>-1.0431999544380233E-4</v>
      </c>
      <c r="P86" s="199">
        <f>+D$11+D$12*F86+D$13*F86^2</f>
        <v>4.1352943775350808E-2</v>
      </c>
      <c r="Q86" s="200">
        <f>+C86-15018.5</f>
        <v>28067.279000000002</v>
      </c>
      <c r="S86" s="132">
        <f>+(P86-G86)^2</f>
        <v>1.7187047193612393E-3</v>
      </c>
      <c r="T86" s="130">
        <v>0.1</v>
      </c>
      <c r="U86" s="43">
        <f>+T86*S86</f>
        <v>1.7187047193612393E-4</v>
      </c>
      <c r="V86" s="132">
        <f>+G86-P86</f>
        <v>-4.145726377079461E-2</v>
      </c>
      <c r="Z86" s="43">
        <f>F86</f>
        <v>-20256</v>
      </c>
      <c r="AA86" s="132">
        <f>AB$3+AB$4*Z86+AB$5*Z86^2+AH86</f>
        <v>2.1319946773997112E-2</v>
      </c>
      <c r="AB86" s="132">
        <f>+G86-AA86</f>
        <v>-2.1424266769440915E-2</v>
      </c>
      <c r="AC86" s="132">
        <f>+G86-P86</f>
        <v>-4.145726377079461E-2</v>
      </c>
      <c r="AE86" s="132">
        <f>+(G86-AA86)^2*S86</f>
        <v>7.8888410258052675E-7</v>
      </c>
      <c r="AF86" s="200">
        <f>+C86-15018.5</f>
        <v>28067.279000000002</v>
      </c>
      <c r="AG86" s="7"/>
      <c r="AH86" s="43">
        <f>$AB$6*($AB$11/AI86*AJ86+$AB$12)</f>
        <v>2.0550863381997114E-2</v>
      </c>
      <c r="AI86" s="43">
        <f>1+$AB$7*COS(AL86)</f>
        <v>1.0277899386842837</v>
      </c>
      <c r="AJ86" s="43">
        <f>SIN(AL86+$AB$9)</f>
        <v>0.77453211792461318</v>
      </c>
      <c r="AK86" s="43">
        <f>$AB$7*SIN(AL86)</f>
        <v>0.36895490145534554</v>
      </c>
      <c r="AL86" s="43">
        <f>2*ATAN(AM86)</f>
        <v>1.4956175880125961</v>
      </c>
      <c r="AM86" s="43">
        <f>SQRT((1+$AB$7)/(1-$AB$7))*TAN(AN86/2)</f>
        <v>0.92751189905830211</v>
      </c>
      <c r="AN86" s="132">
        <f>$AU86+$AB$7*SIN(AO86)</f>
        <v>1.1228971740776941</v>
      </c>
      <c r="AO86" s="132">
        <f>$AU86+$AB$7*SIN(AP86)</f>
        <v>1.1228903313098051</v>
      </c>
      <c r="AP86" s="132">
        <f>$AU86+$AB$7*SIN(AQ86)</f>
        <v>1.1228476297617684</v>
      </c>
      <c r="AQ86" s="132">
        <f>$AU86+$AB$7*SIN(AR86)</f>
        <v>1.1225812410756399</v>
      </c>
      <c r="AR86" s="132">
        <f>$AU86+$AB$7*SIN(AS86)</f>
        <v>1.1209227257226007</v>
      </c>
      <c r="AS86" s="132">
        <f>$AU86+$AB$7*SIN(AT86)</f>
        <v>1.1107222310709133</v>
      </c>
      <c r="AT86" s="132">
        <f>$AU86+$AB$7*SIN(AU86)</f>
        <v>1.0520687039039829</v>
      </c>
      <c r="AU86" s="132">
        <f>$AB$9+$AB$18*(F86-AB$15)</f>
        <v>0.78939547357111695</v>
      </c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>+(C87-C$7)/C$8</f>
        <v>-20217.488291934758</v>
      </c>
      <c r="F87" s="132">
        <f>ROUND(2*E87,0)/2</f>
        <v>-20217.5</v>
      </c>
      <c r="G87" s="132">
        <f>+C87-(C$7+F87*C$8)</f>
        <v>3.9965250034583732E-3</v>
      </c>
      <c r="I87" s="132">
        <f>G87</f>
        <v>3.9965250034583732E-3</v>
      </c>
      <c r="P87" s="199">
        <f>+D$11+D$12*F87+D$13*F87^2</f>
        <v>4.1295399381152703E-2</v>
      </c>
      <c r="Q87" s="200">
        <f>+C87-15018.5</f>
        <v>28080.425000000003</v>
      </c>
      <c r="S87" s="132">
        <f>+(P87-G87)^2</f>
        <v>1.3912060298430227E-3</v>
      </c>
      <c r="T87" s="130">
        <v>0.1</v>
      </c>
      <c r="U87" s="43">
        <f>+T87*S87</f>
        <v>1.3912060298430228E-4</v>
      </c>
      <c r="V87" s="132">
        <f>+G87-P87</f>
        <v>-3.729887437769433E-2</v>
      </c>
      <c r="Z87" s="43">
        <f>F87</f>
        <v>-20217.5</v>
      </c>
      <c r="AA87" s="132">
        <f>AB$3+AB$4*Z87+AB$5*Z87^2+AH87</f>
        <v>2.128427601648555E-2</v>
      </c>
      <c r="AB87" s="132">
        <f>+G87-AA87</f>
        <v>-1.7287751013027177E-2</v>
      </c>
      <c r="AC87" s="132">
        <f>+G87-P87</f>
        <v>-3.729887437769433E-2</v>
      </c>
      <c r="AE87" s="132">
        <f>+(G87-AA87)^2*S87</f>
        <v>4.157846474920983E-7</v>
      </c>
      <c r="AF87" s="200">
        <f>+C87-15018.5</f>
        <v>28080.425000000003</v>
      </c>
      <c r="AG87" s="7"/>
      <c r="AH87" s="43">
        <f>$AB$6*($AB$11/AI87*AJ87+$AB$12)</f>
        <v>2.0510517935235551E-2</v>
      </c>
      <c r="AI87" s="43">
        <f>1+$AB$7*COS(AL87)</f>
        <v>1.0256050735708422</v>
      </c>
      <c r="AJ87" s="43">
        <f>SIN(AL87+$AB$9)</f>
        <v>0.77077365578216273</v>
      </c>
      <c r="AK87" s="43">
        <f>$AB$7*SIN(AL87)</f>
        <v>0.3691129640197317</v>
      </c>
      <c r="AL87" s="43">
        <f>2*ATAN(AM87)</f>
        <v>1.5015380699455714</v>
      </c>
      <c r="AM87" s="43">
        <f>SQRT((1+$AB$7)/(1-$AB$7))*TAN(AN87/2)</f>
        <v>0.93303394895321923</v>
      </c>
      <c r="AN87" s="132">
        <f>$AU87+$AB$7*SIN(AO87)</f>
        <v>1.1282544651395994</v>
      </c>
      <c r="AO87" s="132">
        <f>$AU87+$AB$7*SIN(AP87)</f>
        <v>1.1282480073081458</v>
      </c>
      <c r="AP87" s="132">
        <f>$AU87+$AB$7*SIN(AQ87)</f>
        <v>1.1282072528287401</v>
      </c>
      <c r="AQ87" s="132">
        <f>$AU87+$AB$7*SIN(AR87)</f>
        <v>1.1279501377541941</v>
      </c>
      <c r="AR87" s="132">
        <f>$AU87+$AB$7*SIN(AS87)</f>
        <v>1.126331231989536</v>
      </c>
      <c r="AS87" s="132">
        <f>$AU87+$AB$7*SIN(AT87)</f>
        <v>1.1162615281250068</v>
      </c>
      <c r="AT87" s="132">
        <f>$AU87+$AB$7*SIN(AU87)</f>
        <v>1.0577431558421342</v>
      </c>
      <c r="AU87" s="132">
        <f>$AB$9+$AB$18*(F87-AB$15)</f>
        <v>0.79389904530163946</v>
      </c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>+(C88-C$7)/C$8</f>
        <v>-20053.977754024232</v>
      </c>
      <c r="F88" s="132">
        <f>ROUND(2*E88,0)/2</f>
        <v>-20054</v>
      </c>
      <c r="G88" s="132">
        <f>+C88-(C$7+F88*C$8)</f>
        <v>7.5936200009891763E-3</v>
      </c>
      <c r="I88" s="132">
        <f>G88</f>
        <v>7.5936200009891763E-3</v>
      </c>
      <c r="P88" s="199">
        <f>+D$11+D$12*F88+D$13*F88^2</f>
        <v>4.1051235543234456E-2</v>
      </c>
      <c r="Q88" s="200">
        <f>+C88-15018.5</f>
        <v>28136.239000000001</v>
      </c>
      <c r="S88" s="132">
        <f>+(P88-G88)^2</f>
        <v>1.1194120377726929E-3</v>
      </c>
      <c r="T88" s="130">
        <v>0.1</v>
      </c>
      <c r="U88" s="43">
        <f>+T88*S88</f>
        <v>1.119412037772693E-4</v>
      </c>
      <c r="V88" s="132">
        <f>+G88-P88</f>
        <v>-3.345761554224528E-2</v>
      </c>
      <c r="Z88" s="43">
        <f>F88</f>
        <v>-20054</v>
      </c>
      <c r="AA88" s="132">
        <f>AB$3+AB$4*Z88+AB$5*Z88^2+AH88</f>
        <v>2.1127164666072552E-2</v>
      </c>
      <c r="AB88" s="132">
        <f>+G88-AA88</f>
        <v>-1.3533544665083375E-2</v>
      </c>
      <c r="AC88" s="132">
        <f>+G88-P88</f>
        <v>-3.345761554224528E-2</v>
      </c>
      <c r="AE88" s="132">
        <f>+(G88-AA88)^2*S88</f>
        <v>2.0502796164760356E-7</v>
      </c>
      <c r="AF88" s="200">
        <f>+C88-15018.5</f>
        <v>28136.239000000001</v>
      </c>
      <c r="AG88" s="7"/>
      <c r="AH88" s="43">
        <f>$AB$6*($AB$11/AI88*AJ88+$AB$12)</f>
        <v>2.0333653414072551E-2</v>
      </c>
      <c r="AI88" s="43">
        <f>1+$AB$7*COS(AL88)</f>
        <v>1.0164202280753245</v>
      </c>
      <c r="AJ88" s="43">
        <f>SIN(AL88+$AB$9)</f>
        <v>0.75469551966201631</v>
      </c>
      <c r="AK88" s="43">
        <f>$AB$7*SIN(AL88)</f>
        <v>0.36963546381530316</v>
      </c>
      <c r="AL88" s="43">
        <f>2*ATAN(AM88)</f>
        <v>1.5264027517015164</v>
      </c>
      <c r="AM88" s="43">
        <f>SQRT((1+$AB$7)/(1-$AB$7))*TAN(AN88/2)</f>
        <v>0.95656344300705298</v>
      </c>
      <c r="AN88" s="132">
        <f>$AU88+$AB$7*SIN(AO88)</f>
        <v>1.1508792682478277</v>
      </c>
      <c r="AO88" s="132">
        <f>$AU88+$AB$7*SIN(AP88)</f>
        <v>1.1508742619807346</v>
      </c>
      <c r="AP88" s="132">
        <f>$AU88+$AB$7*SIN(AQ88)</f>
        <v>1.1508410750683158</v>
      </c>
      <c r="AQ88" s="132">
        <f>$AU88+$AB$7*SIN(AR88)</f>
        <v>1.1506211389267267</v>
      </c>
      <c r="AR88" s="132">
        <f>$AU88+$AB$7*SIN(AS88)</f>
        <v>1.149166306114952</v>
      </c>
      <c r="AS88" s="132">
        <f>$AU88+$AB$7*SIN(AT88)</f>
        <v>1.1396591088177939</v>
      </c>
      <c r="AT88" s="132">
        <f>$AU88+$AB$7*SIN(AU88)</f>
        <v>1.0817812505965132</v>
      </c>
      <c r="AU88" s="132">
        <f>$AB$9+$AB$18*(F88-AB$15)</f>
        <v>0.81302460317022252</v>
      </c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>+(C89-C$7)/C$8</f>
        <v>-20021.998662186503</v>
      </c>
      <c r="F89" s="132">
        <f>ROUND(2*E89,0)/2</f>
        <v>-20022</v>
      </c>
      <c r="G89" s="132">
        <f>+C89-(C$7+F89*C$8)</f>
        <v>4.5666000369237736E-4</v>
      </c>
      <c r="I89" s="132">
        <f>G89</f>
        <v>4.5666000369237736E-4</v>
      </c>
      <c r="P89" s="199">
        <f>+D$11+D$12*F89+D$13*F89^2</f>
        <v>4.1003488472983449E-2</v>
      </c>
      <c r="Q89" s="200">
        <f>+C89-15018.5</f>
        <v>28147.154999999999</v>
      </c>
      <c r="S89" s="132">
        <f>+(P89-G89)^2</f>
        <v>1.6440452989181129E-3</v>
      </c>
      <c r="T89" s="130">
        <v>0.1</v>
      </c>
      <c r="U89" s="43">
        <f>+T89*S89</f>
        <v>1.644045298918113E-4</v>
      </c>
      <c r="V89" s="132">
        <f>+G89-P89</f>
        <v>-4.0546828469291071E-2</v>
      </c>
      <c r="Z89" s="43">
        <f>F89</f>
        <v>-20022</v>
      </c>
      <c r="AA89" s="132">
        <f>AB$3+AB$4*Z89+AB$5*Z89^2+AH89</f>
        <v>2.1095368612823229E-2</v>
      </c>
      <c r="AB89" s="132">
        <f>+G89-AA89</f>
        <v>-2.0638708609130852E-2</v>
      </c>
      <c r="AC89" s="132">
        <f>+G89-P89</f>
        <v>-4.0546828469291071E-2</v>
      </c>
      <c r="AE89" s="132">
        <f>+(G89-AA89)^2*S89</f>
        <v>7.0029144113773282E-7</v>
      </c>
      <c r="AF89" s="200">
        <f>+C89-15018.5</f>
        <v>28147.154999999999</v>
      </c>
      <c r="AG89" s="7"/>
      <c r="AH89" s="43">
        <f>$AB$6*($AB$11/AI89*AJ89+$AB$12)</f>
        <v>2.0298010064823228E-2</v>
      </c>
      <c r="AI89" s="43">
        <f>1+$AB$7*COS(AL89)</f>
        <v>1.0146404585112982</v>
      </c>
      <c r="AJ89" s="43">
        <f>SIN(AL89+$AB$9)</f>
        <v>0.75152815359602487</v>
      </c>
      <c r="AK89" s="43">
        <f>$AB$7*SIN(AL89)</f>
        <v>0.3697102337974687</v>
      </c>
      <c r="AL89" s="43">
        <f>2*ATAN(AM89)</f>
        <v>1.5312171873086471</v>
      </c>
      <c r="AM89" s="43">
        <f>SQRT((1+$AB$7)/(1-$AB$7))*TAN(AN89/2)</f>
        <v>0.96118394624524128</v>
      </c>
      <c r="AN89" s="132">
        <f>$AU89+$AB$7*SIN(AO89)</f>
        <v>1.155283631543325</v>
      </c>
      <c r="AO89" s="132">
        <f>$AU89+$AB$7*SIN(AP89)</f>
        <v>1.1552788767822528</v>
      </c>
      <c r="AP89" s="132">
        <f>$AU89+$AB$7*SIN(AQ89)</f>
        <v>1.15524704272965</v>
      </c>
      <c r="AQ89" s="132">
        <f>$AU89+$AB$7*SIN(AR89)</f>
        <v>1.1550339666733329</v>
      </c>
      <c r="AR89" s="132">
        <f>$AU89+$AB$7*SIN(AS89)</f>
        <v>1.1536104154279438</v>
      </c>
      <c r="AS89" s="132">
        <f>$AU89+$AB$7*SIN(AT89)</f>
        <v>1.1442144716331135</v>
      </c>
      <c r="AT89" s="132">
        <f>$AU89+$AB$7*SIN(AU89)</f>
        <v>1.0864745070613384</v>
      </c>
      <c r="AU89" s="132">
        <f>$AB$9+$AB$18*(F89-AB$15)</f>
        <v>0.81676783162156597</v>
      </c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>+(C90-C$7)/C$8</f>
        <v>-19948.996922583665</v>
      </c>
      <c r="F90" s="132">
        <f>ROUND(2*E90,0)/2</f>
        <v>-19949</v>
      </c>
      <c r="G90" s="132">
        <f>+C90-(C$7+F90*C$8)</f>
        <v>1.050470003974624E-3</v>
      </c>
      <c r="I90" s="132">
        <f>G90</f>
        <v>1.050470003974624E-3</v>
      </c>
      <c r="P90" s="199">
        <f>+D$11+D$12*F90+D$13*F90^2</f>
        <v>4.0894614903773163E-2</v>
      </c>
      <c r="Q90" s="200">
        <f>+C90-15018.5</f>
        <v>28172.074000000001</v>
      </c>
      <c r="S90" s="132">
        <f>+(P90-G90)^2</f>
        <v>1.587555882796142E-3</v>
      </c>
      <c r="T90" s="130">
        <v>0.1</v>
      </c>
      <c r="U90" s="43">
        <f>+T90*S90</f>
        <v>1.5875558827961421E-4</v>
      </c>
      <c r="V90" s="132">
        <f>+G90-P90</f>
        <v>-3.9844144899798539E-2</v>
      </c>
      <c r="Z90" s="43">
        <f>F90</f>
        <v>-19949</v>
      </c>
      <c r="AA90" s="132">
        <f>AB$3+AB$4*Z90+AB$5*Z90^2+AH90</f>
        <v>2.1021578614088769E-2</v>
      </c>
      <c r="AB90" s="132">
        <f>+G90-AA90</f>
        <v>-1.9971108610114145E-2</v>
      </c>
      <c r="AC90" s="132">
        <f>+G90-P90</f>
        <v>-3.9844144899798539E-2</v>
      </c>
      <c r="AE90" s="132">
        <f>+(G90-AA90)^2*S90</f>
        <v>6.3318901043203517E-7</v>
      </c>
      <c r="AF90" s="200">
        <f>+C90-15018.5</f>
        <v>28172.074000000001</v>
      </c>
      <c r="AG90" s="7"/>
      <c r="AH90" s="43">
        <f>$AB$6*($AB$11/AI90*AJ90+$AB$12)</f>
        <v>2.0215466417088768E-2</v>
      </c>
      <c r="AI90" s="43">
        <f>1+$AB$7*COS(AL90)</f>
        <v>1.0106024085180561</v>
      </c>
      <c r="AJ90" s="43">
        <f>SIN(AL90+$AB$9)</f>
        <v>0.74427951461443431</v>
      </c>
      <c r="AK90" s="43">
        <f>$AB$7*SIN(AL90)</f>
        <v>0.36984806195736142</v>
      </c>
      <c r="AL90" s="43">
        <f>2*ATAN(AM90)</f>
        <v>1.5421372456434721</v>
      </c>
      <c r="AM90" s="43">
        <f>SQRT((1+$AB$7)/(1-$AB$7))*TAN(AN90/2)</f>
        <v>0.97174388201438677</v>
      </c>
      <c r="AN90" s="132">
        <f>$AU90+$AB$7*SIN(AO90)</f>
        <v>1.1653022750368429</v>
      </c>
      <c r="AO90" s="132">
        <f>$AU90+$AB$7*SIN(AP90)</f>
        <v>1.1652980570031954</v>
      </c>
      <c r="AP90" s="132">
        <f>$AU90+$AB$7*SIN(AQ90)</f>
        <v>1.1652691586980637</v>
      </c>
      <c r="AQ90" s="132">
        <f>$AU90+$AB$7*SIN(AR90)</f>
        <v>1.1650712248855983</v>
      </c>
      <c r="AR90" s="132">
        <f>$AU90+$AB$7*SIN(AS90)</f>
        <v>1.1637179559571078</v>
      </c>
      <c r="AS90" s="132">
        <f>$AU90+$AB$7*SIN(AT90)</f>
        <v>1.154576980021639</v>
      </c>
      <c r="AT90" s="132">
        <f>$AU90+$AB$7*SIN(AU90)</f>
        <v>1.0971668333861502</v>
      </c>
      <c r="AU90" s="132">
        <f>$AB$9+$AB$18*(F90-AB$15)</f>
        <v>0.8253070715261932</v>
      </c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>+(C91-C$7)/C$8</f>
        <v>-19274.515221312384</v>
      </c>
      <c r="F91" s="132">
        <f>ROUND(2*E91,0)/2</f>
        <v>-19274.5</v>
      </c>
      <c r="G91" s="132">
        <f>+C91-(C$7+F91*C$8)</f>
        <v>-5.195764999371022E-3</v>
      </c>
      <c r="I91" s="132">
        <f>G91</f>
        <v>-5.195764999371022E-3</v>
      </c>
      <c r="P91" s="199">
        <f>+D$11+D$12*F91+D$13*F91^2</f>
        <v>3.9891904677358141E-2</v>
      </c>
      <c r="Q91" s="200">
        <f>+C91-15018.5</f>
        <v>28402.307000000001</v>
      </c>
      <c r="S91" s="132">
        <f>+(P91-G91)^2</f>
        <v>2.0328979568778422E-3</v>
      </c>
      <c r="T91" s="130">
        <v>0.1</v>
      </c>
      <c r="U91" s="43">
        <f>+T91*S91</f>
        <v>2.0328979568778424E-4</v>
      </c>
      <c r="V91" s="132">
        <f>+G91-P91</f>
        <v>-4.5087669676729163E-2</v>
      </c>
      <c r="Z91" s="43">
        <f>F91</f>
        <v>-19274.5</v>
      </c>
      <c r="AA91" s="132">
        <f>AB$3+AB$4*Z91+AB$5*Z91^2+AH91</f>
        <v>2.0262149716758507E-2</v>
      </c>
      <c r="AB91" s="132">
        <f>+G91-AA91</f>
        <v>-2.5457914716129529E-2</v>
      </c>
      <c r="AC91" s="132">
        <f>+G91-P91</f>
        <v>-4.5087669676729163E-2</v>
      </c>
      <c r="AE91" s="132">
        <f>+(G91-AA91)^2*S91</f>
        <v>1.3175321876026246E-6</v>
      </c>
      <c r="AF91" s="200">
        <f>+C91-15018.5</f>
        <v>28402.307000000001</v>
      </c>
      <c r="AG91" s="7"/>
      <c r="AH91" s="43">
        <f>$AB$6*($AB$11/AI91*AJ91+$AB$12)</f>
        <v>1.9376668767508508E-2</v>
      </c>
      <c r="AI91" s="43">
        <f>1+$AB$7*COS(AL91)</f>
        <v>0.97475907985024413</v>
      </c>
      <c r="AJ91" s="43">
        <f>SIN(AL91+$AB$9)</f>
        <v>0.67615009852524055</v>
      </c>
      <c r="AK91" s="43">
        <f>$AB$7*SIN(AL91)</f>
        <v>0.3691380445713956</v>
      </c>
      <c r="AL91" s="43">
        <f>2*ATAN(AM91)</f>
        <v>1.6390680536230919</v>
      </c>
      <c r="AM91" s="43">
        <f>SQRT((1+$AB$7)/(1-$AB$7))*TAN(AN91/2)</f>
        <v>1.0707130461415002</v>
      </c>
      <c r="AN91" s="132">
        <f>$AU91+$AB$7*SIN(AO91)</f>
        <v>1.2560284308019145</v>
      </c>
      <c r="AO91" s="132">
        <f>$AU91+$AB$7*SIN(AP91)</f>
        <v>1.2560272504012606</v>
      </c>
      <c r="AP91" s="132">
        <f>$AU91+$AB$7*SIN(AQ91)</f>
        <v>1.2560169459649502</v>
      </c>
      <c r="AQ91" s="132">
        <f>$AU91+$AB$7*SIN(AR91)</f>
        <v>1.2559270061087819</v>
      </c>
      <c r="AR91" s="132">
        <f>$AU91+$AB$7*SIN(AS91)</f>
        <v>1.2551430389700753</v>
      </c>
      <c r="AS91" s="132">
        <f>$AU91+$AB$7*SIN(AT91)</f>
        <v>1.248387557092125</v>
      </c>
      <c r="AT91" s="132">
        <f>$AU91+$AB$7*SIN(AU91)</f>
        <v>1.1950033600910928</v>
      </c>
      <c r="AU91" s="132">
        <f>$AB$9+$AB$18*(F91-AB$15)</f>
        <v>0.90420730872716704</v>
      </c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94"/>
      <c r="C92" s="36">
        <v>43483.281000000003</v>
      </c>
      <c r="D92" s="36"/>
      <c r="E92" s="41">
        <f>+(C92-C$7)/C$8</f>
        <v>-19091.493804724741</v>
      </c>
      <c r="F92" s="132">
        <f>ROUND(2*E92,0)/2</f>
        <v>-19091.5</v>
      </c>
      <c r="G92" s="132">
        <f>+C92-(C$7+F92*C$8)</f>
        <v>2.1147450024727732E-3</v>
      </c>
      <c r="I92" s="202">
        <f>G92</f>
        <v>2.1147450024727732E-3</v>
      </c>
      <c r="P92" s="199">
        <f>+D$11+D$12*F92+D$13*F92^2</f>
        <v>3.9620869336177651E-2</v>
      </c>
      <c r="Q92" s="200">
        <f>+C92-15018.5</f>
        <v>28464.781000000003</v>
      </c>
      <c r="S92" s="132">
        <f>+(P92-G92)^2</f>
        <v>1.4067093625353291E-3</v>
      </c>
      <c r="T92" s="130">
        <v>0.1</v>
      </c>
      <c r="U92" s="43">
        <f>+T92*S92</f>
        <v>1.4067093625353292E-4</v>
      </c>
      <c r="V92" s="132">
        <f>+G92-P92</f>
        <v>-3.7506124333704878E-2</v>
      </c>
      <c r="Z92" s="43">
        <f>F92</f>
        <v>-19091.5</v>
      </c>
      <c r="AA92" s="132">
        <f>AB$3+AB$4*Z92+AB$5*Z92^2+AH92</f>
        <v>2.003370838892202E-2</v>
      </c>
      <c r="AB92" s="132">
        <f>+G92-AA92</f>
        <v>-1.7918963386449247E-2</v>
      </c>
      <c r="AC92" s="132">
        <f>+G92-P92</f>
        <v>-3.7506124333704878E-2</v>
      </c>
      <c r="AE92" s="132">
        <f>+(G92-AA92)^2*S92</f>
        <v>4.516792525595692E-7</v>
      </c>
      <c r="AF92" s="200">
        <f>+C92-15018.5</f>
        <v>28464.781000000003</v>
      </c>
      <c r="AG92" s="7"/>
      <c r="AH92" s="43">
        <f>$AB$6*($AB$11/AI92*AJ92+$AB$12)</f>
        <v>1.912716450567202E-2</v>
      </c>
      <c r="AI92" s="43">
        <f>1+$AB$7*COS(AL92)</f>
        <v>0.96549351399954253</v>
      </c>
      <c r="AJ92" s="43">
        <f>SIN(AL92+$AB$9)</f>
        <v>0.65742762364003449</v>
      </c>
      <c r="AK92" s="43">
        <f>$AB$7*SIN(AL92)</f>
        <v>0.36838743521447664</v>
      </c>
      <c r="AL92" s="43">
        <f>2*ATAN(AM92)</f>
        <v>1.6641928220251667</v>
      </c>
      <c r="AM92" s="43">
        <f>SQRT((1+$AB$7)/(1-$AB$7))*TAN(AN92/2)</f>
        <v>1.0980463700260354</v>
      </c>
      <c r="AN92" s="132">
        <f>$AU92+$AB$7*SIN(AO92)</f>
        <v>1.2800891360801478</v>
      </c>
      <c r="AO92" s="132">
        <f>$AU92+$AB$7*SIN(AP92)</f>
        <v>1.2800883513808634</v>
      </c>
      <c r="AP92" s="132">
        <f>$AU92+$AB$7*SIN(AQ92)</f>
        <v>1.2800809523700802</v>
      </c>
      <c r="AQ92" s="132">
        <f>$AU92+$AB$7*SIN(AR92)</f>
        <v>1.280011195326038</v>
      </c>
      <c r="AR92" s="132">
        <f>$AU92+$AB$7*SIN(AS92)</f>
        <v>1.279354331213846</v>
      </c>
      <c r="AS92" s="132">
        <f>$AU92+$AB$7*SIN(AT92)</f>
        <v>1.2732380842592628</v>
      </c>
      <c r="AT92" s="132">
        <f>$AU92+$AB$7*SIN(AU92)</f>
        <v>1.2212402248484246</v>
      </c>
      <c r="AU92" s="132">
        <f>$AB$9+$AB$18*(F92-AB$15)</f>
        <v>0.9256138964332874</v>
      </c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>+(C93-C$7)/C$8</f>
        <v>-18815.016451098298</v>
      </c>
      <c r="F93" s="132">
        <f>ROUND(2*E93,0)/2</f>
        <v>-18815</v>
      </c>
      <c r="G93" s="132">
        <f>+C93-(C$7+F93*C$8)</f>
        <v>-5.615549991489388E-3</v>
      </c>
      <c r="I93" s="132">
        <f>G93</f>
        <v>-5.615549991489388E-3</v>
      </c>
      <c r="P93" s="199">
        <f>+D$11+D$12*F93+D$13*F93^2</f>
        <v>3.921217359955375E-2</v>
      </c>
      <c r="Q93" s="200">
        <f>+C93-15018.5</f>
        <v>28559.156000000003</v>
      </c>
      <c r="S93" s="132">
        <f>+(P93-G93)^2</f>
        <v>2.0095248023549654E-3</v>
      </c>
      <c r="T93" s="130">
        <v>0.1</v>
      </c>
      <c r="U93" s="43">
        <f>+T93*S93</f>
        <v>2.0095248023549656E-4</v>
      </c>
      <c r="V93" s="132">
        <f>+G93-P93</f>
        <v>-4.4827723591043138E-2</v>
      </c>
      <c r="Z93" s="43">
        <f>F93</f>
        <v>-18815</v>
      </c>
      <c r="AA93" s="132">
        <f>AB$3+AB$4*Z93+AB$5*Z93^2+AH93</f>
        <v>1.9672063686099125E-2</v>
      </c>
      <c r="AB93" s="132">
        <f>+G93-AA93</f>
        <v>-2.5287613677588514E-2</v>
      </c>
      <c r="AC93" s="132">
        <f>+G93-P93</f>
        <v>-4.4827723591043138E-2</v>
      </c>
      <c r="AE93" s="132">
        <f>+(G93-AA93)^2*S93</f>
        <v>1.2850175735646102E-6</v>
      </c>
      <c r="AF93" s="200">
        <f>+C93-15018.5</f>
        <v>28559.156000000003</v>
      </c>
      <c r="AG93" s="7"/>
      <c r="AH93" s="43">
        <f>$AB$6*($AB$11/AI93*AJ93+$AB$12)</f>
        <v>1.8734076361099125E-2</v>
      </c>
      <c r="AI93" s="43">
        <f>1+$AB$7*COS(AL93)</f>
        <v>0.95186428965648129</v>
      </c>
      <c r="AJ93" s="43">
        <f>SIN(AL93+$AB$9)</f>
        <v>0.62904959343479094</v>
      </c>
      <c r="AK93" s="43">
        <f>$AB$7*SIN(AL93)</f>
        <v>0.36685549387970856</v>
      </c>
      <c r="AL93" s="43">
        <f>2*ATAN(AM93)</f>
        <v>1.7012626475931625</v>
      </c>
      <c r="AM93" s="43">
        <f>SQRT((1+$AB$7)/(1-$AB$7))*TAN(AN93/2)</f>
        <v>1.1397831498214521</v>
      </c>
      <c r="AN93" s="132">
        <f>$AU93+$AB$7*SIN(AO93)</f>
        <v>1.3160133596259227</v>
      </c>
      <c r="AO93" s="132">
        <f>$AU93+$AB$7*SIN(AP93)</f>
        <v>1.3160129632312518</v>
      </c>
      <c r="AP93" s="132">
        <f>$AU93+$AB$7*SIN(AQ93)</f>
        <v>1.3160087125322373</v>
      </c>
      <c r="AQ93" s="132">
        <f>$AU93+$AB$7*SIN(AR93)</f>
        <v>1.3159631349420524</v>
      </c>
      <c r="AR93" s="132">
        <f>$AU93+$AB$7*SIN(AS93)</f>
        <v>1.3154749351179404</v>
      </c>
      <c r="AS93" s="132">
        <f>$AU93+$AB$7*SIN(AT93)</f>
        <v>1.3103017627464071</v>
      </c>
      <c r="AT93" s="132">
        <f>$AU93+$AB$7*SIN(AU93)</f>
        <v>1.2606246036131032</v>
      </c>
      <c r="AU93" s="132">
        <f>$AB$9+$AB$18*(F93-AB$15)</f>
        <v>0.95795772977067695</v>
      </c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>+(C94-C$7)/C$8</f>
        <v>-18155.976467771015</v>
      </c>
      <c r="F94" s="132">
        <f>ROUND(2*E94,0)/2</f>
        <v>-18156</v>
      </c>
      <c r="G94" s="132">
        <f>+C94-(C$7+F94*C$8)</f>
        <v>8.032680008909665E-3</v>
      </c>
      <c r="I94" s="132">
        <f>G94</f>
        <v>8.032680008909665E-3</v>
      </c>
      <c r="P94" s="199">
        <f>+D$11+D$12*F94+D$13*F94^2</f>
        <v>3.8242079141331382E-2</v>
      </c>
      <c r="Q94" s="200">
        <f>+C94-15018.5</f>
        <v>28784.118000000002</v>
      </c>
      <c r="S94" s="132">
        <f>+(P94-G94)^2</f>
        <v>9.1260779594196204E-4</v>
      </c>
      <c r="T94" s="130">
        <v>0.1</v>
      </c>
      <c r="U94" s="43">
        <f>+T94*S94</f>
        <v>9.1260779594196209E-5</v>
      </c>
      <c r="V94" s="132">
        <f>+G94-P94</f>
        <v>-3.0209399132421717E-2</v>
      </c>
      <c r="Z94" s="43">
        <f>F94</f>
        <v>-18156</v>
      </c>
      <c r="AA94" s="132">
        <f>AB$3+AB$4*Z94+AB$5*Z94^2+AH94</f>
        <v>1.8737409073750943E-2</v>
      </c>
      <c r="AB94" s="132">
        <f>+G94-AA94</f>
        <v>-1.0704729064841278E-2</v>
      </c>
      <c r="AC94" s="132">
        <f>+G94-P94</f>
        <v>-3.0209399132421717E-2</v>
      </c>
      <c r="AE94" s="132">
        <f>+(G94-AA94)^2*S94</f>
        <v>1.0457684468985714E-7</v>
      </c>
      <c r="AF94" s="200">
        <f>+C94-15018.5</f>
        <v>28784.118000000002</v>
      </c>
      <c r="AG94" s="7"/>
      <c r="AH94" s="43">
        <f>$AB$6*($AB$11/AI94*AJ94+$AB$12)</f>
        <v>1.7726330081750941E-2</v>
      </c>
      <c r="AI94" s="43">
        <f>1+$AB$7*COS(AL94)</f>
        <v>0.92115059295499979</v>
      </c>
      <c r="AJ94" s="43">
        <f>SIN(AL94+$AB$9)</f>
        <v>0.56137214261211876</v>
      </c>
      <c r="AK94" s="43">
        <f>$AB$7*SIN(AL94)</f>
        <v>0.36150072061982375</v>
      </c>
      <c r="AL94" s="43">
        <f>2*ATAN(AM94)</f>
        <v>1.7855497330276799</v>
      </c>
      <c r="AM94" s="43">
        <f>SQRT((1+$AB$7)/(1-$AB$7))*TAN(AN94/2)</f>
        <v>1.2416279731764011</v>
      </c>
      <c r="AN94" s="132">
        <f>$AU94+$AB$7*SIN(AO94)</f>
        <v>1.3996384785319795</v>
      </c>
      <c r="AO94" s="132">
        <f>$AU94+$AB$7*SIN(AP94)</f>
        <v>1.3996384289883037</v>
      </c>
      <c r="AP94" s="132">
        <f>$AU94+$AB$7*SIN(AQ94)</f>
        <v>1.3996376428280397</v>
      </c>
      <c r="AQ94" s="132">
        <f>$AU94+$AB$7*SIN(AR94)</f>
        <v>1.3996251684961674</v>
      </c>
      <c r="AR94" s="132">
        <f>$AU94+$AB$7*SIN(AS94)</f>
        <v>1.3994273534094495</v>
      </c>
      <c r="AS94" s="132">
        <f>$AU94+$AB$7*SIN(AT94)</f>
        <v>1.39632012845247</v>
      </c>
      <c r="AT94" s="132">
        <f>$AU94+$AB$7*SIN(AU94)</f>
        <v>1.3532023824297832</v>
      </c>
      <c r="AU94" s="132">
        <f>$AB$9+$AB$18*(F94-AB$15)</f>
        <v>1.0350448406905313</v>
      </c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>+(C95-C$7)/C$8</f>
        <v>-17938.998505425679</v>
      </c>
      <c r="F95" s="132">
        <f>ROUND(2*E95,0)/2</f>
        <v>-17939</v>
      </c>
      <c r="G95" s="132">
        <f>+C95-(C$7+F95*C$8)</f>
        <v>5.1017000077990815E-4</v>
      </c>
      <c r="I95" s="132">
        <f>G95</f>
        <v>5.1017000077990815E-4</v>
      </c>
      <c r="P95" s="199">
        <f>+D$11+D$12*F95+D$13*F95^2</f>
        <v>3.792386582628747E-2</v>
      </c>
      <c r="Q95" s="200">
        <f>+C95-15018.5</f>
        <v>28858.182999999997</v>
      </c>
      <c r="S95" s="132">
        <f>+(P95-G95)^2</f>
        <v>1.3997846353236019E-3</v>
      </c>
      <c r="T95" s="130">
        <v>0.1</v>
      </c>
      <c r="U95" s="43">
        <f>+T95*S95</f>
        <v>1.3997846353236019E-4</v>
      </c>
      <c r="V95" s="132">
        <f>+G95-P95</f>
        <v>-3.7413695825507562E-2</v>
      </c>
      <c r="Z95" s="43">
        <f>F95</f>
        <v>-17939</v>
      </c>
      <c r="AA95" s="132">
        <f>AB$3+AB$4*Z95+AB$5*Z95^2+AH95</f>
        <v>1.8409384697891724E-2</v>
      </c>
      <c r="AB95" s="132">
        <f>+G95-AA95</f>
        <v>-1.7899214697111816E-2</v>
      </c>
      <c r="AC95" s="132">
        <f>+G95-P95</f>
        <v>-3.7413695825507562E-2</v>
      </c>
      <c r="AE95" s="132">
        <f>+(G95-AA95)^2*S95</f>
        <v>4.4846564254125639E-7</v>
      </c>
      <c r="AF95" s="200">
        <f>+C95-15018.5</f>
        <v>28858.182999999997</v>
      </c>
      <c r="AG95" s="7"/>
      <c r="AH95" s="43">
        <f>$AB$6*($AB$11/AI95*AJ95+$AB$12)</f>
        <v>1.7374807860891725E-2</v>
      </c>
      <c r="AI95" s="43">
        <f>1+$AB$7*COS(AL95)</f>
        <v>0.91157032363326729</v>
      </c>
      <c r="AJ95" s="43">
        <f>SIN(AL95+$AB$9)</f>
        <v>0.53917848273966174</v>
      </c>
      <c r="AK95" s="43">
        <f>$AB$7*SIN(AL95)</f>
        <v>0.35927731954254355</v>
      </c>
      <c r="AL95" s="43">
        <f>2*ATAN(AM95)</f>
        <v>1.812131300942551</v>
      </c>
      <c r="AM95" s="43">
        <f>SQRT((1+$AB$7)/(1-$AB$7))*TAN(AN95/2)</f>
        <v>1.2759772226937027</v>
      </c>
      <c r="AN95" s="132">
        <f>$AU95+$AB$7*SIN(AO95)</f>
        <v>1.4265880027235702</v>
      </c>
      <c r="AO95" s="132">
        <f>$AU95+$AB$7*SIN(AP95)</f>
        <v>1.4265879825076757</v>
      </c>
      <c r="AP95" s="132">
        <f>$AU95+$AB$7*SIN(AQ95)</f>
        <v>1.4265876023125088</v>
      </c>
      <c r="AQ95" s="132">
        <f>$AU95+$AB$7*SIN(AR95)</f>
        <v>1.4265804522644443</v>
      </c>
      <c r="AR95" s="132">
        <f>$AU95+$AB$7*SIN(AS95)</f>
        <v>1.4264460521233269</v>
      </c>
      <c r="AS95" s="132">
        <f>$AU95+$AB$7*SIN(AT95)</f>
        <v>1.4239424452735108</v>
      </c>
      <c r="AT95" s="132">
        <f>$AU95+$AB$7*SIN(AU95)</f>
        <v>1.3832776353168632</v>
      </c>
      <c r="AU95" s="132">
        <f>$AB$9+$AB$18*(F95-AB$15)</f>
        <v>1.060428608626204</v>
      </c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>+(C96-C$7)/C$8</f>
        <v>-17188.5093345932</v>
      </c>
      <c r="F96" s="132">
        <f>ROUND(2*E96,0)/2</f>
        <v>-17188.5</v>
      </c>
      <c r="G96" s="132">
        <f>+C96-(C$7+F96*C$8)</f>
        <v>-3.1863449985394254E-3</v>
      </c>
      <c r="I96" s="132">
        <f>G96</f>
        <v>-3.1863449985394254E-3</v>
      </c>
      <c r="P96" s="199">
        <f>+D$11+D$12*F96+D$13*F96^2</f>
        <v>3.6827999990763069E-2</v>
      </c>
      <c r="Q96" s="200">
        <f>+C96-15018.5</f>
        <v>29114.360999999997</v>
      </c>
      <c r="S96" s="132">
        <f>+(P96-G96)^2</f>
        <v>1.6011478049229176E-3</v>
      </c>
      <c r="T96" s="130">
        <v>0.1</v>
      </c>
      <c r="U96" s="43">
        <f>+T96*S96</f>
        <v>1.6011478049229177E-4</v>
      </c>
      <c r="V96" s="132">
        <f>+G96-P96</f>
        <v>-4.0014344989302494E-2</v>
      </c>
      <c r="Z96" s="43">
        <f>F96</f>
        <v>-17188.5</v>
      </c>
      <c r="AA96" s="132">
        <f>AB$3+AB$4*Z96+AB$5*Z96^2+AH96</f>
        <v>1.7208200012110507E-2</v>
      </c>
      <c r="AB96" s="132">
        <f>+G96-AA96</f>
        <v>-2.0394545010649932E-2</v>
      </c>
      <c r="AC96" s="132">
        <f>+G96-P96</f>
        <v>-4.0014344989302494E-2</v>
      </c>
      <c r="AE96" s="132">
        <f>+(G96-AA96)^2*S96</f>
        <v>6.6597736097760201E-7</v>
      </c>
      <c r="AF96" s="200">
        <f>+C96-15018.5</f>
        <v>29114.360999999997</v>
      </c>
      <c r="AG96" s="7"/>
      <c r="AH96" s="43">
        <f>$AB$6*($AB$11/AI96*AJ96+$AB$12)</f>
        <v>1.6094533608860508E-2</v>
      </c>
      <c r="AI96" s="43">
        <f>1+$AB$7*COS(AL96)</f>
        <v>0.88038847305618406</v>
      </c>
      <c r="AJ96" s="43">
        <f>SIN(AL96+$AB$9)</f>
        <v>0.46320547204734985</v>
      </c>
      <c r="AK96" s="43">
        <f>$AB$7*SIN(AL96)</f>
        <v>0.35013294992355232</v>
      </c>
      <c r="AL96" s="43">
        <f>2*ATAN(AM96)</f>
        <v>1.8999839694863037</v>
      </c>
      <c r="AM96" s="43">
        <f>SQRT((1+$AB$7)/(1-$AB$7))*TAN(AN96/2)</f>
        <v>1.3983589006710657</v>
      </c>
      <c r="AN96" s="132">
        <f>$AU96+$AB$7*SIN(AO96)</f>
        <v>1.517697531763456</v>
      </c>
      <c r="AO96" s="132">
        <f>$AU96+$AB$7*SIN(AP96)</f>
        <v>1.51769753164323</v>
      </c>
      <c r="AP96" s="132">
        <f>$AU96+$AB$7*SIN(AQ96)</f>
        <v>1.5176975255209038</v>
      </c>
      <c r="AQ96" s="132">
        <f>$AU96+$AB$7*SIN(AR96)</f>
        <v>1.5176972137519598</v>
      </c>
      <c r="AR96" s="132">
        <f>$AU96+$AB$7*SIN(AS96)</f>
        <v>1.5176813398712004</v>
      </c>
      <c r="AS96" s="132">
        <f>$AU96+$AB$7*SIN(AT96)</f>
        <v>1.5168792833882658</v>
      </c>
      <c r="AT96" s="132">
        <f>$AU96+$AB$7*SIN(AU96)</f>
        <v>1.4856719568806929</v>
      </c>
      <c r="AU96" s="132">
        <f>$AB$9+$AB$18*(F96-AB$15)</f>
        <v>1.1482190133991188</v>
      </c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>+(C97-C$7)/C$8</f>
        <v>-16781.997540750413</v>
      </c>
      <c r="F97" s="132">
        <f>ROUND(2*E97,0)/2</f>
        <v>-16782</v>
      </c>
      <c r="G97" s="132">
        <f>+C97-(C$7+F97*C$8)</f>
        <v>8.3946000086143613E-4</v>
      </c>
      <c r="I97" s="132">
        <f>G97</f>
        <v>8.3946000086143613E-4</v>
      </c>
      <c r="P97" s="199">
        <f>+D$11+D$12*F97+D$13*F97^2</f>
        <v>3.6237469711121878E-2</v>
      </c>
      <c r="Q97" s="200">
        <f>+C97-15018.5</f>
        <v>29253.123</v>
      </c>
      <c r="S97" s="132">
        <f>+(P97-G97)^2</f>
        <v>1.2530190914476925E-3</v>
      </c>
      <c r="T97" s="130">
        <v>0.1</v>
      </c>
      <c r="U97" s="43">
        <f>+T97*S97</f>
        <v>1.2530190914476926E-4</v>
      </c>
      <c r="V97" s="132">
        <f>+G97-P97</f>
        <v>-3.5398009710260442E-2</v>
      </c>
      <c r="Z97" s="43">
        <f>F97</f>
        <v>-16782</v>
      </c>
      <c r="AA97" s="132">
        <f>AB$3+AB$4*Z97+AB$5*Z97^2+AH97</f>
        <v>1.6519663371170668E-2</v>
      </c>
      <c r="AB97" s="132">
        <f>+G97-AA97</f>
        <v>-1.5680203370309231E-2</v>
      </c>
      <c r="AC97" s="132">
        <f>+G97-P97</f>
        <v>-3.5398009710260442E-2</v>
      </c>
      <c r="AE97" s="132">
        <f>+(G97-AA97)^2*S97</f>
        <v>3.080782724919333E-7</v>
      </c>
      <c r="AF97" s="200">
        <f>+C97-15018.5</f>
        <v>29253.123</v>
      </c>
      <c r="AG97" s="7"/>
      <c r="AH97" s="43">
        <f>$AB$6*($AB$11/AI97*AJ97+$AB$12)</f>
        <v>1.5364569943170668E-2</v>
      </c>
      <c r="AI97" s="43">
        <f>1+$AB$7*COS(AL97)</f>
        <v>0.86470971960817633</v>
      </c>
      <c r="AJ97" s="43">
        <f>SIN(AL97+$AB$9)</f>
        <v>0.42273932656471258</v>
      </c>
      <c r="AK97" s="43">
        <f>$AB$7*SIN(AL97)</f>
        <v>0.34437848369417873</v>
      </c>
      <c r="AL97" s="43">
        <f>2*ATAN(AM97)</f>
        <v>1.9451267561766521</v>
      </c>
      <c r="AM97" s="43">
        <f>SQRT((1+$AB$7)/(1-$AB$7))*TAN(AN97/2)</f>
        <v>1.4672527591489737</v>
      </c>
      <c r="AN97" s="132">
        <f>$AU97+$AB$7*SIN(AO97)</f>
        <v>1.5657650292482945</v>
      </c>
      <c r="AO97" s="132">
        <f>$AU97+$AB$7*SIN(AP97)</f>
        <v>1.5657650292482925</v>
      </c>
      <c r="AP97" s="132">
        <f>$AU97+$AB$7*SIN(AQ97)</f>
        <v>1.5657650292471783</v>
      </c>
      <c r="AQ97" s="132">
        <f>$AU97+$AB$7*SIN(AR97)</f>
        <v>1.5657650286486735</v>
      </c>
      <c r="AR97" s="132">
        <f>$AU97+$AB$7*SIN(AS97)</f>
        <v>1.5657647071540348</v>
      </c>
      <c r="AS97" s="132">
        <f>$AU97+$AB$7*SIN(AT97)</f>
        <v>1.5655948834708708</v>
      </c>
      <c r="AT97" s="132">
        <f>$AU97+$AB$7*SIN(AU97)</f>
        <v>1.540053925489844</v>
      </c>
      <c r="AU97" s="132">
        <f>$AB$9+$AB$18*(F97-AB$15)</f>
        <v>1.195769712320091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>+(C98-C$7)/C$8</f>
        <v>-16697.016824734557</v>
      </c>
      <c r="F98" s="132">
        <f>ROUND(2*E98,0)/2</f>
        <v>-16697</v>
      </c>
      <c r="G98" s="132">
        <f>+C98-(C$7+F98*C$8)</f>
        <v>-5.7430899978498928E-3</v>
      </c>
      <c r="I98" s="132">
        <f>G98</f>
        <v>-5.7430899978498928E-3</v>
      </c>
      <c r="P98" s="199">
        <f>+D$11+D$12*F98+D$13*F98^2</f>
        <v>3.6114258035457335E-2</v>
      </c>
      <c r="Q98" s="200">
        <f>+C98-15018.5</f>
        <v>29282.131000000001</v>
      </c>
      <c r="S98" s="132">
        <f>+(P98-G98)^2</f>
        <v>1.7520375843814084E-3</v>
      </c>
      <c r="T98" s="130">
        <v>0.1</v>
      </c>
      <c r="U98" s="43">
        <f>+T98*S98</f>
        <v>1.7520375843814085E-4</v>
      </c>
      <c r="V98" s="132">
        <f>+G98-P98</f>
        <v>-4.1857348033307228E-2</v>
      </c>
      <c r="Z98" s="43">
        <f>F98</f>
        <v>-16697</v>
      </c>
      <c r="AA98" s="132">
        <f>AB$3+AB$4*Z98+AB$5*Z98^2+AH98</f>
        <v>1.6372713797693055E-2</v>
      </c>
      <c r="AB98" s="132">
        <f>+G98-AA98</f>
        <v>-2.2115803795542947E-2</v>
      </c>
      <c r="AC98" s="132">
        <f>+G98-P98</f>
        <v>-4.1857348033307228E-2</v>
      </c>
      <c r="AE98" s="132">
        <f>+(G98-AA98)^2*S98</f>
        <v>8.5693696107105625E-7</v>
      </c>
      <c r="AF98" s="200">
        <f>+C98-15018.5</f>
        <v>29282.131000000001</v>
      </c>
      <c r="AG98" s="7"/>
      <c r="AH98" s="43">
        <f>$AB$6*($AB$11/AI98*AJ98+$AB$12)</f>
        <v>1.5209083224693056E-2</v>
      </c>
      <c r="AI98" s="43">
        <f>1+$AB$7*COS(AL98)</f>
        <v>0.86153426004737854</v>
      </c>
      <c r="AJ98" s="43">
        <f>SIN(AL98+$AB$9)</f>
        <v>0.4143496984224993</v>
      </c>
      <c r="AK98" s="43">
        <f>$AB$7*SIN(AL98)</f>
        <v>0.34311403186021555</v>
      </c>
      <c r="AL98" s="43">
        <f>2*ATAN(AM98)</f>
        <v>1.9543644915911775</v>
      </c>
      <c r="AM98" s="43">
        <f>SQRT((1+$AB$7)/(1-$AB$7))*TAN(AN98/2)</f>
        <v>1.4819147360308778</v>
      </c>
      <c r="AN98" s="132">
        <f>$AU98+$AB$7*SIN(AO98)</f>
        <v>1.5757081995016509</v>
      </c>
      <c r="AO98" s="132">
        <f>$AU98+$AB$7*SIN(AP98)</f>
        <v>1.57570819950165</v>
      </c>
      <c r="AP98" s="132">
        <f>$AU98+$AB$7*SIN(AQ98)</f>
        <v>1.5757081995020421</v>
      </c>
      <c r="AQ98" s="132">
        <f>$AU98+$AB$7*SIN(AR98)</f>
        <v>1.575708199286241</v>
      </c>
      <c r="AR98" s="132">
        <f>$AU98+$AB$7*SIN(AS98)</f>
        <v>1.5757083180275258</v>
      </c>
      <c r="AS98" s="132">
        <f>$AU98+$AB$7*SIN(AT98)</f>
        <v>1.5756425429002128</v>
      </c>
      <c r="AT98" s="132">
        <f>$AU98+$AB$7*SIN(AU98)</f>
        <v>1.5513274037202334</v>
      </c>
      <c r="AU98" s="132">
        <f>$AB$9+$AB$18*(F98-AB$15)</f>
        <v>1.2057126628939721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>+(C99-C$7)/C$8</f>
        <v>-15981.998782884426</v>
      </c>
      <c r="F99" s="132">
        <f>ROUND(2*E99,0)/2</f>
        <v>-15982</v>
      </c>
      <c r="G99" s="132">
        <f>+C99-(C$7+F99*C$8)</f>
        <v>4.1546000284142792E-4</v>
      </c>
      <c r="I99" s="132">
        <f>G99</f>
        <v>4.1546000284142792E-4</v>
      </c>
      <c r="P99" s="199">
        <f>+D$11+D$12*F99+D$13*F99^2</f>
        <v>3.5081519478654941E-2</v>
      </c>
      <c r="Q99" s="200">
        <f>+C99-15018.5</f>
        <v>29526.201000000001</v>
      </c>
      <c r="S99" s="132">
        <f>+(P99-G99)^2</f>
        <v>1.2017356795806398E-3</v>
      </c>
      <c r="T99" s="130">
        <v>0.1</v>
      </c>
      <c r="U99" s="43">
        <f>+T99*S99</f>
        <v>1.2017356795806399E-4</v>
      </c>
      <c r="V99" s="132">
        <f>+G99-P99</f>
        <v>-3.4666059475813513E-2</v>
      </c>
      <c r="Z99" s="43">
        <f>F99</f>
        <v>-15982</v>
      </c>
      <c r="AA99" s="132">
        <f>AB$3+AB$4*Z99+AB$5*Z99^2+AH99</f>
        <v>1.5100625311919504E-2</v>
      </c>
      <c r="AB99" s="132">
        <f>+G99-AA99</f>
        <v>-1.4685165309078076E-2</v>
      </c>
      <c r="AC99" s="132">
        <f>+G99-P99</f>
        <v>-3.4666059475813513E-2</v>
      </c>
      <c r="AE99" s="132">
        <f>+(G99-AA99)^2*S99</f>
        <v>2.5915920256934682E-7</v>
      </c>
      <c r="AF99" s="200">
        <f>+C99-15018.5</f>
        <v>29526.201000000001</v>
      </c>
      <c r="AG99" s="7"/>
      <c r="AH99" s="43">
        <f>$AB$6*($AB$11/AI99*AJ99+$AB$12)</f>
        <v>1.3866898283919503E-2</v>
      </c>
      <c r="AI99" s="43">
        <f>1+$AB$7*COS(AL99)</f>
        <v>0.83617138687532711</v>
      </c>
      <c r="AJ99" s="43">
        <f>SIN(AL99+$AB$9)</f>
        <v>0.34486924575188294</v>
      </c>
      <c r="AK99" s="43">
        <f>$AB$7*SIN(AL99)</f>
        <v>0.33175319971576195</v>
      </c>
      <c r="AL99" s="43">
        <f>2*ATAN(AM99)</f>
        <v>2.0294931722718408</v>
      </c>
      <c r="AM99" s="43">
        <f>SQRT((1+$AB$7)/(1-$AB$7))*TAN(AN99/2)</f>
        <v>1.6091136832502115</v>
      </c>
      <c r="AN99" s="132">
        <f>$AU99+$AB$7*SIN(AO99)</f>
        <v>1.6579462185132681</v>
      </c>
      <c r="AO99" s="132">
        <f>$AU99+$AB$7*SIN(AP99)</f>
        <v>1.6579462189491239</v>
      </c>
      <c r="AP99" s="132">
        <f>$AU99+$AB$7*SIN(AQ99)</f>
        <v>1.6579462054151883</v>
      </c>
      <c r="AQ99" s="132">
        <f>$AU99+$AB$7*SIN(AR99)</f>
        <v>1.6579466256620063</v>
      </c>
      <c r="AR99" s="132">
        <f>$AU99+$AB$7*SIN(AS99)</f>
        <v>1.6579335754922724</v>
      </c>
      <c r="AS99" s="132">
        <f>$AU99+$AB$7*SIN(AT99)</f>
        <v>1.6583379245224452</v>
      </c>
      <c r="AT99" s="132">
        <f>$AU99+$AB$7*SIN(AU99)</f>
        <v>1.6447927182248299</v>
      </c>
      <c r="AU99" s="132">
        <f>$AB$9+$AB$18*(F99-AB$15)</f>
        <v>1.2893504236036775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>+(C100-C$7)/C$8</f>
        <v>-15777.002726513459</v>
      </c>
      <c r="F100" s="132">
        <f>ROUND(2*E100,0)/2</f>
        <v>-15777</v>
      </c>
      <c r="G100" s="132">
        <f>+C100-(C$7+F100*C$8)</f>
        <v>-9.3068999558454379E-4</v>
      </c>
      <c r="I100" s="132">
        <f>G100</f>
        <v>-9.3068999558454379E-4</v>
      </c>
      <c r="P100" s="199">
        <f>+D$11+D$12*F100+D$13*F100^2</f>
        <v>3.4786635973220195E-2</v>
      </c>
      <c r="Q100" s="200">
        <f>+C100-15018.5</f>
        <v>29596.175999999999</v>
      </c>
      <c r="S100" s="132">
        <f>+(P100-G100)^2</f>
        <v>1.2757273743618533E-3</v>
      </c>
      <c r="T100" s="130">
        <v>0.1</v>
      </c>
      <c r="U100" s="43">
        <f>+T100*S100</f>
        <v>1.2757273743618534E-4</v>
      </c>
      <c r="V100" s="132">
        <f>+G100-P100</f>
        <v>-3.5717325968804739E-2</v>
      </c>
      <c r="Z100" s="43">
        <f>F100</f>
        <v>-15777</v>
      </c>
      <c r="AA100" s="132">
        <f>AB$3+AB$4*Z100+AB$5*Z100^2+AH100</f>
        <v>1.4725252473828079E-2</v>
      </c>
      <c r="AB100" s="132">
        <f>+G100-AA100</f>
        <v>-1.5655942469412622E-2</v>
      </c>
      <c r="AC100" s="132">
        <f>+G100-P100</f>
        <v>-3.5717325968804739E-2</v>
      </c>
      <c r="AE100" s="132">
        <f>+(G100-AA100)^2*S100</f>
        <v>3.1269166728602973E-7</v>
      </c>
      <c r="AF100" s="200">
        <f>+C100-15018.5</f>
        <v>29596.175999999999</v>
      </c>
      <c r="AG100" s="7"/>
      <c r="AH100" s="43">
        <f>$AB$6*($AB$11/AI100*AJ100+$AB$12)</f>
        <v>1.3471993660828078E-2</v>
      </c>
      <c r="AI100" s="43">
        <f>1+$AB$7*COS(AL100)</f>
        <v>0.82932710617533134</v>
      </c>
      <c r="AJ100" s="43">
        <f>SIN(AL100+$AB$9)</f>
        <v>0.32533044952437412</v>
      </c>
      <c r="AK100" s="43">
        <f>$AB$7*SIN(AL100)</f>
        <v>0.32828457672195538</v>
      </c>
      <c r="AL100" s="43">
        <f>2*ATAN(AM100)</f>
        <v>2.0502314864861582</v>
      </c>
      <c r="AM100" s="43">
        <f>SQRT((1+$AB$7)/(1-$AB$7))*TAN(AN100/2)</f>
        <v>1.6469640432806507</v>
      </c>
      <c r="AN100" s="132">
        <f>$AU100+$AB$7*SIN(AO100)</f>
        <v>1.6810825943910896</v>
      </c>
      <c r="AO100" s="132">
        <f>$AU100+$AB$7*SIN(AP100)</f>
        <v>1.6810825955003705</v>
      </c>
      <c r="AP100" s="132">
        <f>$AU100+$AB$7*SIN(AQ100)</f>
        <v>1.6810825682608663</v>
      </c>
      <c r="AQ100" s="132">
        <f>$AU100+$AB$7*SIN(AR100)</f>
        <v>1.6810832371522064</v>
      </c>
      <c r="AR100" s="132">
        <f>$AU100+$AB$7*SIN(AS100)</f>
        <v>1.6810668107349465</v>
      </c>
      <c r="AS100" s="132">
        <f>$AU100+$AB$7*SIN(AT100)</f>
        <v>1.6814695030087692</v>
      </c>
      <c r="AT100" s="132">
        <f>$AU100+$AB$7*SIN(AU100)</f>
        <v>1.6711346726342713</v>
      </c>
      <c r="AU100" s="132">
        <f>$AB$9+$AB$18*(F100-AB$15)</f>
        <v>1.3133304808700965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>+(C101-C$7)/C$8</f>
        <v>-15750.964785119746</v>
      </c>
      <c r="F101" s="132">
        <f>ROUND(2*E101,0)/2</f>
        <v>-15751</v>
      </c>
      <c r="G101" s="132">
        <f>+C101-(C$7+F101*C$8)</f>
        <v>1.2020530004519969E-2</v>
      </c>
      <c r="I101" s="132">
        <f>G101</f>
        <v>1.2020530004519969E-2</v>
      </c>
      <c r="P101" s="199">
        <f>+D$11+D$12*F101+D$13*F101^2</f>
        <v>3.4749274849207333E-2</v>
      </c>
      <c r="Q101" s="200">
        <f>+C101-15018.5</f>
        <v>29605.063999999998</v>
      </c>
      <c r="S101" s="132">
        <f>+(P101-G101)^2</f>
        <v>5.1659584221490243E-4</v>
      </c>
      <c r="T101" s="130">
        <v>0.1</v>
      </c>
      <c r="U101" s="43">
        <f>+T101*S101</f>
        <v>5.1659584221490244E-5</v>
      </c>
      <c r="V101" s="132">
        <f>+G101-P101</f>
        <v>-2.2728744844687364E-2</v>
      </c>
      <c r="Z101" s="43">
        <f>F101</f>
        <v>-15751</v>
      </c>
      <c r="AA101" s="132">
        <f>AB$3+AB$4*Z101+AB$5*Z101^2+AH101</f>
        <v>1.4677339751789444E-2</v>
      </c>
      <c r="AB101" s="132">
        <f>+G101-AA101</f>
        <v>-2.656809747269475E-3</v>
      </c>
      <c r="AC101" s="132">
        <f>+G101-P101</f>
        <v>-2.2728744844687364E-2</v>
      </c>
      <c r="AE101" s="132">
        <f>+(G101-AA101)^2*S101</f>
        <v>3.6464630596439118E-9</v>
      </c>
      <c r="AF101" s="200">
        <f>+C101-15018.5</f>
        <v>29605.063999999998</v>
      </c>
      <c r="AG101" s="7"/>
      <c r="AH101" s="43">
        <f>$AB$6*($AB$11/AI101*AJ101+$AB$12)</f>
        <v>1.3421621754789444E-2</v>
      </c>
      <c r="AI101" s="43">
        <f>1+$AB$7*COS(AL101)</f>
        <v>0.82847216272553614</v>
      </c>
      <c r="AJ101" s="43">
        <f>SIN(AL101+$AB$9)</f>
        <v>0.32286507156881367</v>
      </c>
      <c r="AK101" s="43">
        <f>$AB$7*SIN(AL101)</f>
        <v>0.32783868142723038</v>
      </c>
      <c r="AL101" s="43">
        <f>2*ATAN(AM101)</f>
        <v>2.0528375302601498</v>
      </c>
      <c r="AM101" s="43">
        <f>SQRT((1+$AB$7)/(1-$AB$7))*TAN(AN101/2)</f>
        <v>1.6518119061391654</v>
      </c>
      <c r="AN101" s="132">
        <f>$AU101+$AB$7*SIN(AO101)</f>
        <v>1.6840034521346441</v>
      </c>
      <c r="AO101" s="132">
        <f>$AU101+$AB$7*SIN(AP101)</f>
        <v>1.6840034533515518</v>
      </c>
      <c r="AP101" s="132">
        <f>$AU101+$AB$7*SIN(AQ101)</f>
        <v>1.6840034242369892</v>
      </c>
      <c r="AQ101" s="132">
        <f>$AU101+$AB$7*SIN(AR101)</f>
        <v>1.6840041208019099</v>
      </c>
      <c r="AR101" s="132">
        <f>$AU101+$AB$7*SIN(AS101)</f>
        <v>1.6839874543393705</v>
      </c>
      <c r="AS101" s="132">
        <f>$AU101+$AB$7*SIN(AT101)</f>
        <v>1.6843855590431156</v>
      </c>
      <c r="AT101" s="132">
        <f>$AU101+$AB$7*SIN(AU101)</f>
        <v>1.67446092850624</v>
      </c>
      <c r="AU101" s="132">
        <f>$AB$9+$AB$18*(F101-AB$15)</f>
        <v>1.316371853986813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>+(C102-C$7)/C$8</f>
        <v>-14769.010971002226</v>
      </c>
      <c r="F102" s="132">
        <f>ROUND(2*E102,0)/2</f>
        <v>-14769</v>
      </c>
      <c r="G102" s="132">
        <f>+C102-(C$7+F102*C$8)</f>
        <v>-3.7449299998115748E-3</v>
      </c>
      <c r="I102" s="132">
        <f>G102</f>
        <v>-3.7449299998115748E-3</v>
      </c>
      <c r="P102" s="199">
        <f>+D$11+D$12*F102+D$13*F102^2</f>
        <v>3.334455793107173E-2</v>
      </c>
      <c r="Q102" s="200">
        <f>+C102-15018.5</f>
        <v>29940.252</v>
      </c>
      <c r="S102" s="132">
        <f>+(P102-G102)^2</f>
        <v>1.3756301149751384E-3</v>
      </c>
      <c r="T102" s="130">
        <v>0.1</v>
      </c>
      <c r="U102" s="43">
        <f>+T102*S102</f>
        <v>1.3756301149751385E-4</v>
      </c>
      <c r="V102" s="132">
        <f>+G102-P102</f>
        <v>-3.7089487930883305E-2</v>
      </c>
      <c r="Z102" s="43">
        <f>F102</f>
        <v>-14769</v>
      </c>
      <c r="AA102" s="132">
        <f>AB$3+AB$4*Z102+AB$5*Z102^2+AH102</f>
        <v>1.2824192919250585E-2</v>
      </c>
      <c r="AB102" s="132">
        <f>+G102-AA102</f>
        <v>-1.6569122919062158E-2</v>
      </c>
      <c r="AC102" s="132">
        <f>+G102-P102</f>
        <v>-3.7089487930883305E-2</v>
      </c>
      <c r="AE102" s="132">
        <f>+(G102-AA102)^2*S102</f>
        <v>3.7765976131252148E-7</v>
      </c>
      <c r="AF102" s="200">
        <f>+C102-15018.5</f>
        <v>29940.252</v>
      </c>
      <c r="AG102" s="7"/>
      <c r="AH102" s="43">
        <f>$AB$6*($AB$11/AI102*AJ102+$AB$12)</f>
        <v>1.1478563002250586E-2</v>
      </c>
      <c r="AI102" s="43">
        <f>1+$AB$7*COS(AL102)</f>
        <v>0.79823890560922983</v>
      </c>
      <c r="AJ102" s="43">
        <f>SIN(AL102+$AB$9)</f>
        <v>0.23191807471270631</v>
      </c>
      <c r="AK102" s="43">
        <f>$AB$7*SIN(AL102)</f>
        <v>0.31014909445335925</v>
      </c>
      <c r="AL102" s="43">
        <f>2*ATAN(AM102)</f>
        <v>2.1475435965432417</v>
      </c>
      <c r="AM102" s="43">
        <f>SQRT((1+$AB$7)/(1-$AB$7))*TAN(AN102/2)</f>
        <v>1.8435039940984017</v>
      </c>
      <c r="AN102" s="132">
        <f>$AU102+$AB$7*SIN(AO102)</f>
        <v>1.7922097477883163</v>
      </c>
      <c r="AO102" s="132">
        <f>$AU102+$AB$7*SIN(AP102)</f>
        <v>1.7922097267397796</v>
      </c>
      <c r="AP102" s="132">
        <f>$AU102+$AB$7*SIN(AQ102)</f>
        <v>1.7922099857818623</v>
      </c>
      <c r="AQ102" s="132">
        <f>$AU102+$AB$7*SIN(AR102)</f>
        <v>1.7922067977580363</v>
      </c>
      <c r="AR102" s="132">
        <f>$AU102+$AB$7*SIN(AS102)</f>
        <v>1.7922460295391291</v>
      </c>
      <c r="AS102" s="132">
        <f>$AU102+$AB$7*SIN(AT102)</f>
        <v>1.7917627671235774</v>
      </c>
      <c r="AT102" s="132">
        <f>$AU102+$AB$7*SIN(AU102)</f>
        <v>1.7976450789456129</v>
      </c>
      <c r="AU102" s="132">
        <f>$AB$9+$AB$18*(F102-AB$15)</f>
        <v>1.4312421770874155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94"/>
      <c r="C103" s="36">
        <v>44986.398000000001</v>
      </c>
      <c r="D103" s="36"/>
      <c r="E103" s="41">
        <f>+(C103-C$7)/C$8</f>
        <v>-14688.020317562683</v>
      </c>
      <c r="F103" s="132">
        <f>ROUND(2*E103,0)/2</f>
        <v>-14688</v>
      </c>
      <c r="G103" s="132">
        <f>+C103-(C$7+F103*C$8)</f>
        <v>-6.9353599974419922E-3</v>
      </c>
      <c r="I103" s="202">
        <f>G103</f>
        <v>-6.9353599974419922E-3</v>
      </c>
      <c r="P103" s="199">
        <f>+D$11+D$12*F103+D$13*F103^2</f>
        <v>3.3229245556664802E-2</v>
      </c>
      <c r="Q103" s="200">
        <f>+C103-15018.5</f>
        <v>29967.898000000001</v>
      </c>
      <c r="S103" s="132">
        <f>+(P103-G103)^2</f>
        <v>1.6131955393169862E-3</v>
      </c>
      <c r="T103" s="130">
        <v>0.1</v>
      </c>
      <c r="U103" s="43">
        <f>+T103*S103</f>
        <v>1.6131955393169862E-4</v>
      </c>
      <c r="V103" s="132">
        <f>+G103-P103</f>
        <v>-4.0164605554106794E-2</v>
      </c>
      <c r="Z103" s="43">
        <f>F103</f>
        <v>-14688</v>
      </c>
      <c r="AA103" s="132">
        <f>AB$3+AB$4*Z103+AB$5*Z103^2+AH103</f>
        <v>1.2668039291737864E-2</v>
      </c>
      <c r="AB103" s="132">
        <f>+G103-AA103</f>
        <v>-1.9603399289179854E-2</v>
      </c>
      <c r="AC103" s="132">
        <f>+G103-P103</f>
        <v>-4.0164605554106794E-2</v>
      </c>
      <c r="AE103" s="132">
        <f>+(G103-AA103)^2*S103</f>
        <v>6.1994017877591536E-7</v>
      </c>
      <c r="AF103" s="200">
        <f>+C103-15018.5</f>
        <v>29967.898000000001</v>
      </c>
      <c r="AG103" s="7"/>
      <c r="AH103" s="43">
        <f>$AB$6*($AB$11/AI103*AJ103+$AB$12)</f>
        <v>1.1315251323737863E-2</v>
      </c>
      <c r="AI103" s="43">
        <f>1+$AB$7*COS(AL103)</f>
        <v>0.79591620316392053</v>
      </c>
      <c r="AJ103" s="43">
        <f>SIN(AL103+$AB$9)</f>
        <v>0.22460890499020128</v>
      </c>
      <c r="AK103" s="43">
        <f>$AB$7*SIN(AL103)</f>
        <v>0.30862566949132703</v>
      </c>
      <c r="AL103" s="43">
        <f>2*ATAN(AM103)</f>
        <v>2.155050985892347</v>
      </c>
      <c r="AM103" s="43">
        <f>SQRT((1+$AB$7)/(1-$AB$7))*TAN(AN103/2)</f>
        <v>1.8601297739824336</v>
      </c>
      <c r="AN103" s="132">
        <f>$AU103+$AB$7*SIN(AO103)</f>
        <v>1.8009599833606673</v>
      </c>
      <c r="AO103" s="132">
        <f>$AU103+$AB$7*SIN(AP103)</f>
        <v>1.800959952143369</v>
      </c>
      <c r="AP103" s="132">
        <f>$AU103+$AB$7*SIN(AQ103)</f>
        <v>1.8009603219697032</v>
      </c>
      <c r="AQ103" s="132">
        <f>$AU103+$AB$7*SIN(AR103)</f>
        <v>1.8009559406588491</v>
      </c>
      <c r="AR103" s="132">
        <f>$AU103+$AB$7*SIN(AS103)</f>
        <v>1.8010078405285517</v>
      </c>
      <c r="AS103" s="132">
        <f>$AU103+$AB$7*SIN(AT103)</f>
        <v>1.8003923078864048</v>
      </c>
      <c r="AT103" s="132">
        <f>$AU103+$AB$7*SIN(AU103)</f>
        <v>1.8075913295000554</v>
      </c>
      <c r="AU103" s="132">
        <f>$AB$9+$AB$18*(F103-AB$15)</f>
        <v>1.4407172241048785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94"/>
      <c r="C104" s="36">
        <v>45011.292000000001</v>
      </c>
      <c r="D104" s="36"/>
      <c r="E104" s="41">
        <f>+(C104-C$7)/C$8</f>
        <v>-14615.091816993923</v>
      </c>
      <c r="F104" s="132">
        <f>ROUND(2*E104,0)/2</f>
        <v>-14615</v>
      </c>
      <c r="I104" s="202"/>
      <c r="P104" s="199">
        <f>+D$11+D$12*F104+D$13*F104^2</f>
        <v>3.3125394563115571E-2</v>
      </c>
      <c r="Q104" s="200">
        <f>+C104-15018.5</f>
        <v>29992.792000000001</v>
      </c>
      <c r="R104" s="132">
        <f>+C104-(C$7+F104*C$8)</f>
        <v>-3.1341549998614937E-2</v>
      </c>
      <c r="S104" s="132">
        <f>+(P104-R104)^2</f>
        <v>4.1559869411252346E-3</v>
      </c>
      <c r="T104" s="130"/>
      <c r="U104" s="43"/>
      <c r="Z104" s="43">
        <f>F104</f>
        <v>-14615</v>
      </c>
      <c r="AA104" s="132">
        <f>AB$3+AB$4*Z104+AB$5*Z104^2+AH104</f>
        <v>1.2526940597286441E-2</v>
      </c>
      <c r="AB104" s="132">
        <f>+G104-AA104</f>
        <v>-1.2526940597286441E-2</v>
      </c>
      <c r="AC104" s="132">
        <f>+G104-P104</f>
        <v>-3.3125394563115571E-2</v>
      </c>
      <c r="AE104" s="132">
        <f>+(G104-AA104)^2*S104</f>
        <v>6.5217509521132451E-7</v>
      </c>
      <c r="AF104" s="200">
        <f>+C104-15018.5</f>
        <v>29992.792000000001</v>
      </c>
      <c r="AG104" s="7"/>
      <c r="AH104" s="43">
        <f>$AB$6*($AB$11/AI104*AJ104+$AB$12)</f>
        <v>1.1167735272286441E-2</v>
      </c>
      <c r="AI104" s="43">
        <f>1+$AB$7*COS(AL104)</f>
        <v>0.79384419780143145</v>
      </c>
      <c r="AJ104" s="43">
        <f>SIN(AL104+$AB$9)</f>
        <v>0.21804712204119356</v>
      </c>
      <c r="AK104" s="43">
        <f>$AB$7*SIN(AL104)</f>
        <v>0.3072454803896465</v>
      </c>
      <c r="AL104" s="43">
        <f>2*ATAN(AM104)</f>
        <v>2.1617796581004054</v>
      </c>
      <c r="AM104" s="43">
        <f>SQRT((1+$AB$7)/(1-$AB$7))*TAN(AN104/2)</f>
        <v>1.875229544362677</v>
      </c>
      <c r="AN104" s="132">
        <f>$AU104+$AB$7*SIN(AO104)</f>
        <v>1.80882426248826</v>
      </c>
      <c r="AO104" s="132">
        <f>$AU104+$AB$7*SIN(AP104)</f>
        <v>1.8088242195494966</v>
      </c>
      <c r="AP104" s="132">
        <f>$AU104+$AB$7*SIN(AQ104)</f>
        <v>1.8088247117343899</v>
      </c>
      <c r="AQ104" s="132">
        <f>$AU104+$AB$7*SIN(AR104)</f>
        <v>1.8088190700129951</v>
      </c>
      <c r="AR104" s="132">
        <f>$AU104+$AB$7*SIN(AS104)</f>
        <v>1.8088837309767292</v>
      </c>
      <c r="AS104" s="132">
        <f>$AU104+$AB$7*SIN(AT104)</f>
        <v>1.8081416019488497</v>
      </c>
      <c r="AT104" s="132">
        <f>$AU104+$AB$7*SIN(AU104)</f>
        <v>1.8165270178512829</v>
      </c>
      <c r="AU104" s="132">
        <f>$AB$9+$AB$18*(F104-AB$15)</f>
        <v>1.4492564640095058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94"/>
      <c r="C105" s="36">
        <v>45289.495999999999</v>
      </c>
      <c r="D105" s="36"/>
      <c r="E105" s="41">
        <f>+(C105-C$7)/C$8</f>
        <v>-13800.076127581571</v>
      </c>
      <c r="F105" s="142">
        <f>ROUND(2*E105,0)/2</f>
        <v>-13800</v>
      </c>
      <c r="I105" s="202"/>
      <c r="P105" s="199">
        <f>+D$11+D$12*F105+D$13*F105^2</f>
        <v>3.1970629811692977E-2</v>
      </c>
      <c r="Q105" s="200">
        <f>+C105-15018.5</f>
        <v>30270.995999999999</v>
      </c>
      <c r="R105" s="132">
        <f>+C105-(C$7+F105*C$8)</f>
        <v>-2.5986000000557397E-2</v>
      </c>
      <c r="S105" s="132">
        <f>+(P105-R105)^2</f>
        <v>3.3589709391942286E-3</v>
      </c>
      <c r="T105" s="130"/>
      <c r="U105" s="43"/>
      <c r="Z105" s="43">
        <f>F105</f>
        <v>-13800</v>
      </c>
      <c r="AA105" s="132">
        <f>AB$3+AB$4*Z105+AB$5*Z105^2+AH105</f>
        <v>1.093113808118208E-2</v>
      </c>
      <c r="AB105" s="132">
        <f>+G105-AA105</f>
        <v>-1.093113808118208E-2</v>
      </c>
      <c r="AC105" s="132">
        <f>+G105-P105</f>
        <v>-3.1970629811692977E-2</v>
      </c>
      <c r="AE105" s="132">
        <f>+(G105-AA105)^2*S105</f>
        <v>4.0136269771052917E-7</v>
      </c>
      <c r="AF105" s="200">
        <f>+C105-15018.5</f>
        <v>30270.995999999999</v>
      </c>
      <c r="AG105" s="7"/>
      <c r="AH105" s="43">
        <f>$AB$6*($AB$11/AI105*AJ105+$AB$12)</f>
        <v>9.5024580811820802E-3</v>
      </c>
      <c r="AI105" s="43">
        <f>1+$AB$7*COS(AL105)</f>
        <v>0.77202821437634017</v>
      </c>
      <c r="AJ105" s="43">
        <f>SIN(AL105+$AB$9)</f>
        <v>0.14643540057860785</v>
      </c>
      <c r="AK105" s="43">
        <f>$AB$7*SIN(AL105)</f>
        <v>0.29142557361968097</v>
      </c>
      <c r="AL105" s="43">
        <f>2*ATAN(AM105)</f>
        <v>2.2346287939091387</v>
      </c>
      <c r="AM105" s="43">
        <f>SQRT((1+$AB$7)/(1-$AB$7))*TAN(AN105/2)</f>
        <v>2.0518850771965225</v>
      </c>
      <c r="AN105" s="132">
        <f>$AU105+$AB$7*SIN(AO105)</f>
        <v>1.8952832165174929</v>
      </c>
      <c r="AO105" s="132">
        <f>$AU105+$AB$7*SIN(AP105)</f>
        <v>1.8952827142878257</v>
      </c>
      <c r="AP105" s="132">
        <f>$AU105+$AB$7*SIN(AQ105)</f>
        <v>1.8952869717380973</v>
      </c>
      <c r="AQ105" s="132">
        <f>$AU105+$AB$7*SIN(AR105)</f>
        <v>1.8952508792056117</v>
      </c>
      <c r="AR105" s="132">
        <f>$AU105+$AB$7*SIN(AS105)</f>
        <v>1.895556730989441</v>
      </c>
      <c r="AS105" s="132">
        <f>$AU105+$AB$7*SIN(AT105)</f>
        <v>1.8929560417879387</v>
      </c>
      <c r="AT105" s="132">
        <f>$AU105+$AB$7*SIN(AU105)</f>
        <v>1.914464785744439</v>
      </c>
      <c r="AU105" s="132">
        <f>$AB$9+$AB$18*(F105-AB$15)</f>
        <v>1.5445918136296595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>+(C106-C$7)/C$8</f>
        <v>-13785.990796548616</v>
      </c>
      <c r="F106" s="132">
        <f>ROUND(2*E106,0)/2</f>
        <v>-13786</v>
      </c>
      <c r="G106" s="132">
        <f>+C106-(C$7+F106*C$8)</f>
        <v>3.1415799967362545E-3</v>
      </c>
      <c r="I106" s="202">
        <f>G106</f>
        <v>3.1415799967362545E-3</v>
      </c>
      <c r="P106" s="199">
        <f>+D$11+D$12*F106+D$13*F106^2</f>
        <v>3.1950868213937014E-2</v>
      </c>
      <c r="Q106" s="200">
        <f>+C106-15018.5</f>
        <v>30275.803999999996</v>
      </c>
      <c r="S106" s="132">
        <f>+(P106-G106)^2</f>
        <v>8.2997508758174258E-4</v>
      </c>
      <c r="T106" s="130">
        <v>0.1</v>
      </c>
      <c r="U106" s="43">
        <f>+T106*S106</f>
        <v>8.2997508758174266E-5</v>
      </c>
      <c r="V106" s="132">
        <f>+G106-P106</f>
        <v>-2.880928821720076E-2</v>
      </c>
      <c r="Z106" s="43">
        <f>F106</f>
        <v>-13786</v>
      </c>
      <c r="AA106" s="132">
        <f>AB$3+AB$4*Z106+AB$5*Z106^2+AH106</f>
        <v>1.0903441255046647E-2</v>
      </c>
      <c r="AB106" s="132">
        <f>+G106-AA106</f>
        <v>-7.7618612583103923E-3</v>
      </c>
      <c r="AC106" s="132">
        <f>+G106-P106</f>
        <v>-2.880928821720076E-2</v>
      </c>
      <c r="AE106" s="132">
        <f>+(G106-AA106)^2*S106</f>
        <v>5.0003085974643389E-8</v>
      </c>
      <c r="AF106" s="200">
        <f>+C106-15018.5</f>
        <v>30275.803999999996</v>
      </c>
      <c r="AG106" s="7"/>
      <c r="AH106" s="43">
        <f>$AB$6*($AB$11/AI106*AJ106+$AB$12)</f>
        <v>9.4736026430466466E-3</v>
      </c>
      <c r="AI106" s="43">
        <f>1+$AB$7*COS(AL106)</f>
        <v>0.77167379210160114</v>
      </c>
      <c r="AJ106" s="43">
        <f>SIN(AL106+$AB$9)</f>
        <v>0.14523166198757689</v>
      </c>
      <c r="AK106" s="43">
        <f>$AB$7*SIN(AL106)</f>
        <v>0.29114797403852416</v>
      </c>
      <c r="AL106" s="43">
        <f>2*ATAN(AM106)</f>
        <v>2.2358455406441653</v>
      </c>
      <c r="AM106" s="43">
        <f>SQRT((1+$AB$7)/(1-$AB$7))*TAN(AN106/2)</f>
        <v>2.0550588060050496</v>
      </c>
      <c r="AN106" s="132">
        <f>$AU106+$AB$7*SIN(AO106)</f>
        <v>1.8967477432328763</v>
      </c>
      <c r="AO106" s="132">
        <f>$AU106+$AB$7*SIN(AP106)</f>
        <v>1.896747224638792</v>
      </c>
      <c r="AP106" s="132">
        <f>$AU106+$AB$7*SIN(AQ106)</f>
        <v>1.8967516017588282</v>
      </c>
      <c r="AQ106" s="132">
        <f>$AU106+$AB$7*SIN(AR106)</f>
        <v>1.8967146555161165</v>
      </c>
      <c r="AR106" s="132">
        <f>$AU106+$AB$7*SIN(AS106)</f>
        <v>1.8970263833670984</v>
      </c>
      <c r="AS106" s="132">
        <f>$AU106+$AB$7*SIN(AT106)</f>
        <v>1.894387145133392</v>
      </c>
      <c r="AT106" s="132">
        <f>$AU106+$AB$7*SIN(AU106)</f>
        <v>1.9161178286139842</v>
      </c>
      <c r="AU106" s="132">
        <f>$AB$9+$AB$18*(F106-AB$15)</f>
        <v>1.5462294760771222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>+(C107-C$7)/C$8</f>
        <v>-13773.006980588112</v>
      </c>
      <c r="F107" s="132">
        <f>ROUND(2*E107,0)/2</f>
        <v>-13773</v>
      </c>
      <c r="G107" s="132">
        <f>+C107-(C$7+F107*C$8)</f>
        <v>-2.3828100020182319E-3</v>
      </c>
      <c r="I107" s="132">
        <f>G107</f>
        <v>-2.3828100020182319E-3</v>
      </c>
      <c r="P107" s="199">
        <f>+D$11+D$12*F107+D$13*F107^2</f>
        <v>3.1932520422624122E-2</v>
      </c>
      <c r="Q107" s="200">
        <f>+C107-15018.5</f>
        <v>30280.235999999997</v>
      </c>
      <c r="S107" s="132">
        <f>+(P107-G107)^2</f>
        <v>1.1775419021523852E-3</v>
      </c>
      <c r="T107" s="130">
        <v>0.1</v>
      </c>
      <c r="U107" s="43">
        <f>+T107*S107</f>
        <v>1.1775419021523852E-4</v>
      </c>
      <c r="V107" s="132">
        <f>+G107-P107</f>
        <v>-3.4315330424642354E-2</v>
      </c>
      <c r="Z107" s="43">
        <f>F107</f>
        <v>-13773</v>
      </c>
      <c r="AA107" s="132">
        <f>AB$3+AB$4*Z107+AB$5*Z107^2+AH107</f>
        <v>1.0877715389665721E-2</v>
      </c>
      <c r="AB107" s="132">
        <f>+G107-AA107</f>
        <v>-1.3260525391683953E-2</v>
      </c>
      <c r="AC107" s="132">
        <f>+G107-P107</f>
        <v>-3.4315330424642354E-2</v>
      </c>
      <c r="AE107" s="132">
        <f>+(G107-AA107)^2*S107</f>
        <v>2.0706077402750441E-7</v>
      </c>
      <c r="AF107" s="200">
        <f>+C107-15018.5</f>
        <v>30280.235999999997</v>
      </c>
      <c r="AG107" s="7"/>
      <c r="AH107" s="43">
        <f>$AB$6*($AB$11/AI107*AJ107+$AB$12)</f>
        <v>9.4468019766657217E-3</v>
      </c>
      <c r="AI107" s="43">
        <f>1+$AB$7*COS(AL107)</f>
        <v>0.77134527908240413</v>
      </c>
      <c r="AJ107" s="43">
        <f>SIN(AL107+$AB$9)</f>
        <v>0.14411470112787278</v>
      </c>
      <c r="AK107" s="43">
        <f>$AB$7*SIN(AL107)</f>
        <v>0.29089004555346393</v>
      </c>
      <c r="AL107" s="43">
        <f>2*ATAN(AM107)</f>
        <v>2.2369743775010522</v>
      </c>
      <c r="AM107" s="43">
        <f>SQRT((1+$AB$7)/(1-$AB$7))*TAN(AN107/2)</f>
        <v>2.0580103378187502</v>
      </c>
      <c r="AN107" s="132">
        <f>$AU107+$AB$7*SIN(AO107)</f>
        <v>1.8981070593341247</v>
      </c>
      <c r="AO107" s="132">
        <f>$AU107+$AB$7*SIN(AP107)</f>
        <v>1.8981065251765319</v>
      </c>
      <c r="AP107" s="132">
        <f>$AU107+$AB$7*SIN(AQ107)</f>
        <v>1.8981110156033663</v>
      </c>
      <c r="AQ107" s="132">
        <f>$AU107+$AB$7*SIN(AR107)</f>
        <v>1.8980732647202347</v>
      </c>
      <c r="AR107" s="132">
        <f>$AU107+$AB$7*SIN(AS107)</f>
        <v>1.8983905046824607</v>
      </c>
      <c r="AS107" s="132">
        <f>$AU107+$AB$7*SIN(AT107)</f>
        <v>1.8957152866695344</v>
      </c>
      <c r="AT107" s="132">
        <f>$AU107+$AB$7*SIN(AU107)</f>
        <v>1.9176519087331048</v>
      </c>
      <c r="AU107" s="132">
        <f>$AB$9+$AB$18*(F107-AB$15)</f>
        <v>1.5477501626354806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94"/>
      <c r="C108" s="36">
        <v>45336.288999999997</v>
      </c>
      <c r="D108" s="36"/>
      <c r="E108" s="41">
        <f>+(C108-C$7)/C$8</f>
        <v>-13662.993162726032</v>
      </c>
      <c r="F108" s="132">
        <f>ROUND(2*E108,0)/2</f>
        <v>-13663</v>
      </c>
      <c r="G108" s="132">
        <f>+C108-(C$7+F108*C$8)</f>
        <v>2.333889999135863E-3</v>
      </c>
      <c r="I108" s="202">
        <f>G108</f>
        <v>2.333889999135863E-3</v>
      </c>
      <c r="P108" s="199">
        <f>+D$11+D$12*F108+D$13*F108^2</f>
        <v>3.1777357141390482E-2</v>
      </c>
      <c r="Q108" s="200">
        <f>+C108-15018.5</f>
        <v>30317.788999999997</v>
      </c>
      <c r="S108" s="132">
        <f>+(P108-G108)^2</f>
        <v>8.6691775735702739E-4</v>
      </c>
      <c r="T108" s="130">
        <v>0.1</v>
      </c>
      <c r="U108" s="43">
        <f>+T108*S108</f>
        <v>8.6691775735702739E-5</v>
      </c>
      <c r="V108" s="132">
        <f>+G108-P108</f>
        <v>-2.9443467142254619E-2</v>
      </c>
      <c r="Z108" s="43">
        <f>F108</f>
        <v>-13663</v>
      </c>
      <c r="AA108" s="132">
        <f>AB$3+AB$4*Z108+AB$5*Z108^2+AH108</f>
        <v>1.0659757639927766E-2</v>
      </c>
      <c r="AB108" s="132">
        <f>+G108-AA108</f>
        <v>-8.3258676407919029E-3</v>
      </c>
      <c r="AC108" s="132">
        <f>+G108-P108</f>
        <v>-2.9443467142254619E-2</v>
      </c>
      <c r="AE108" s="132">
        <f>+(G108-AA108)^2*S108</f>
        <v>6.0094801333781594E-8</v>
      </c>
      <c r="AF108" s="200">
        <f>+C108-15018.5</f>
        <v>30317.788999999997</v>
      </c>
      <c r="AG108" s="7"/>
      <c r="AH108" s="43">
        <f>$AB$6*($AB$11/AI108*AJ108+$AB$12)</f>
        <v>9.2197903469277663E-3</v>
      </c>
      <c r="AI108" s="43">
        <f>1+$AB$7*COS(AL108)</f>
        <v>0.76858829606638168</v>
      </c>
      <c r="AJ108" s="43">
        <f>SIN(AL108+$AB$9)</f>
        <v>0.13469416864712128</v>
      </c>
      <c r="AK108" s="43">
        <f>$AB$7*SIN(AL108)</f>
        <v>0.28870161634902453</v>
      </c>
      <c r="AL108" s="43">
        <f>2*ATAN(AM108)</f>
        <v>2.246487841560616</v>
      </c>
      <c r="AM108" s="43">
        <f>SQRT((1+$AB$7)/(1-$AB$7))*TAN(AN108/2)</f>
        <v>2.0831601552467394</v>
      </c>
      <c r="AN108" s="132">
        <f>$AU108+$AB$7*SIN(AO108)</f>
        <v>1.9095859175178047</v>
      </c>
      <c r="AO108" s="132">
        <f>$AU108+$AB$7*SIN(AP108)</f>
        <v>1.9095852366426123</v>
      </c>
      <c r="AP108" s="132">
        <f>$AU108+$AB$7*SIN(AQ108)</f>
        <v>1.9095907736246136</v>
      </c>
      <c r="AQ108" s="132">
        <f>$AU108+$AB$7*SIN(AR108)</f>
        <v>1.9095457435101992</v>
      </c>
      <c r="AR108" s="132">
        <f>$AU108+$AB$7*SIN(AS108)</f>
        <v>1.90991178912551</v>
      </c>
      <c r="AS108" s="132">
        <f>$AU108+$AB$7*SIN(AT108)</f>
        <v>1.9069251339004036</v>
      </c>
      <c r="AT108" s="132">
        <f>$AU108+$AB$7*SIN(AU108)</f>
        <v>1.9305983430665132</v>
      </c>
      <c r="AU108" s="132">
        <f>$AB$9+$AB$18*(F108-AB$15)</f>
        <v>1.5606175104369737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>+(C109-C$7)/C$8</f>
        <v>-13553.492018102452</v>
      </c>
      <c r="F109" s="132">
        <f>ROUND(2*E109,0)/2</f>
        <v>-13553.5</v>
      </c>
      <c r="G109" s="132">
        <f>+C109-(C$7+F109*C$8)</f>
        <v>2.724605001276359E-3</v>
      </c>
      <c r="I109" s="132">
        <f>G109</f>
        <v>2.724605001276359E-3</v>
      </c>
      <c r="P109" s="199">
        <f>+D$11+D$12*F109+D$13*F109^2</f>
        <v>3.1623054161206796E-2</v>
      </c>
      <c r="Q109" s="200">
        <f>+C109-15018.5</f>
        <v>30355.167000000001</v>
      </c>
      <c r="S109" s="132">
        <f>+(P109-G109)^2</f>
        <v>8.3512036384908418E-4</v>
      </c>
      <c r="T109" s="130">
        <v>0.1</v>
      </c>
      <c r="U109" s="43">
        <f>+T109*S109</f>
        <v>8.3512036384908428E-5</v>
      </c>
      <c r="V109" s="132">
        <f>+G109-P109</f>
        <v>-2.8898449159930437E-2</v>
      </c>
      <c r="Z109" s="43">
        <f>F109</f>
        <v>-13553.5</v>
      </c>
      <c r="AA109" s="132">
        <f>AB$3+AB$4*Z109+AB$5*Z109^2+AH109</f>
        <v>1.0442319612400719E-2</v>
      </c>
      <c r="AB109" s="132">
        <f>+G109-AA109</f>
        <v>-7.71771461112436E-3</v>
      </c>
      <c r="AC109" s="132">
        <f>+G109-P109</f>
        <v>-2.8898449159930437E-2</v>
      </c>
      <c r="AE109" s="132">
        <f>+(G109-AA109)^2*S109</f>
        <v>4.9742373459911116E-8</v>
      </c>
      <c r="AF109" s="200">
        <f>+C109-15018.5</f>
        <v>30355.167000000001</v>
      </c>
      <c r="AG109" s="7"/>
      <c r="AH109" s="43">
        <f>$AB$6*($AB$11/AI109*AJ109+$AB$12)</f>
        <v>8.9934116991507197E-3</v>
      </c>
      <c r="AI109" s="43">
        <f>1+$AB$7*COS(AL109)</f>
        <v>0.76588385567758444</v>
      </c>
      <c r="AJ109" s="43">
        <f>SIN(AL109+$AB$9)</f>
        <v>0.12537086812244017</v>
      </c>
      <c r="AK109" s="43">
        <f>$AB$7*SIN(AL109)</f>
        <v>0.28651288098025518</v>
      </c>
      <c r="AL109" s="43">
        <f>2*ATAN(AM109)</f>
        <v>2.2558910136787946</v>
      </c>
      <c r="AM109" s="43">
        <f>SQRT((1+$AB$7)/(1-$AB$7))*TAN(AN109/2)</f>
        <v>2.1085130352797217</v>
      </c>
      <c r="AN109" s="132">
        <f>$AU109+$AB$7*SIN(AO109)</f>
        <v>1.920972079267437</v>
      </c>
      <c r="AO109" s="132">
        <f>$AU109+$AB$7*SIN(AP109)</f>
        <v>1.9209712229996201</v>
      </c>
      <c r="AP109" s="132">
        <f>$AU109+$AB$7*SIN(AQ109)</f>
        <v>1.9209779687637407</v>
      </c>
      <c r="AQ109" s="132">
        <f>$AU109+$AB$7*SIN(AR109)</f>
        <v>1.9209248215783274</v>
      </c>
      <c r="AR109" s="132">
        <f>$AU109+$AB$7*SIN(AS109)</f>
        <v>1.9213433377155722</v>
      </c>
      <c r="AS109" s="132">
        <f>$AU109+$AB$7*SIN(AT109)</f>
        <v>1.91803457408414</v>
      </c>
      <c r="AT109" s="132">
        <f>$AU109+$AB$7*SIN(AU109)</f>
        <v>1.943425090625823</v>
      </c>
      <c r="AU109" s="132">
        <f>$AB$9+$AB$18*(F109-AB$15)</f>
        <v>1.5734263702939146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>+(C110-C$7)/C$8</f>
        <v>-13472.507223785637</v>
      </c>
      <c r="F110" s="132">
        <f>ROUND(2*E110,0)/2</f>
        <v>-13472.5</v>
      </c>
      <c r="G110" s="132">
        <f>+C110-(C$7+F110*C$8)</f>
        <v>-2.465824996761512E-3</v>
      </c>
      <c r="I110" s="202">
        <f>G110</f>
        <v>-2.465824996761512E-3</v>
      </c>
      <c r="P110" s="199">
        <f>+D$11+D$12*F110+D$13*F110^2</f>
        <v>3.1509011748426234E-2</v>
      </c>
      <c r="Q110" s="200">
        <f>+C110-15018.5</f>
        <v>30382.811000000002</v>
      </c>
      <c r="S110" s="132">
        <f>+(P110-G110)^2</f>
        <v>1.1542895318621595E-3</v>
      </c>
      <c r="T110" s="130">
        <v>0.1</v>
      </c>
      <c r="U110" s="43">
        <f>+T110*S110</f>
        <v>1.1542895318621596E-4</v>
      </c>
      <c r="V110" s="132">
        <f>+G110-P110</f>
        <v>-3.3974836745187746E-2</v>
      </c>
      <c r="Z110" s="43">
        <f>F110</f>
        <v>-13472.5</v>
      </c>
      <c r="AA110" s="132">
        <f>AB$3+AB$4*Z110+AB$5*Z110^2+AH110</f>
        <v>1.0281190421230874E-2</v>
      </c>
      <c r="AB110" s="132">
        <f>+G110-AA110</f>
        <v>-1.2747015417992386E-2</v>
      </c>
      <c r="AC110" s="132">
        <f>+G110-P110</f>
        <v>-3.3974836745187746E-2</v>
      </c>
      <c r="AE110" s="132">
        <f>+(G110-AA110)^2*S110</f>
        <v>1.87556352975348E-7</v>
      </c>
      <c r="AF110" s="200">
        <f>+C110-15018.5</f>
        <v>30382.811000000002</v>
      </c>
      <c r="AG110" s="7"/>
      <c r="AH110" s="43">
        <f>$AB$6*($AB$11/AI110*AJ110+$AB$12)</f>
        <v>8.8257151899808744E-3</v>
      </c>
      <c r="AI110" s="43">
        <f>1+$AB$7*COS(AL110)</f>
        <v>0.76390867755919045</v>
      </c>
      <c r="AJ110" s="43">
        <f>SIN(AL110+$AB$9)</f>
        <v>0.11850903712614944</v>
      </c>
      <c r="AK110" s="43">
        <f>$AB$7*SIN(AL110)</f>
        <v>0.28488749966986909</v>
      </c>
      <c r="AL110" s="43">
        <f>2*ATAN(AM110)</f>
        <v>2.2628044506249516</v>
      </c>
      <c r="AM110" s="43">
        <f>SQRT((1+$AB$7)/(1-$AB$7))*TAN(AN110/2)</f>
        <v>2.1274760147186349</v>
      </c>
      <c r="AN110" s="132">
        <f>$AU110+$AB$7*SIN(AO110)</f>
        <v>1.9293690530335343</v>
      </c>
      <c r="AO110" s="132">
        <f>$AU110+$AB$7*SIN(AP110)</f>
        <v>1.9293680458730296</v>
      </c>
      <c r="AP110" s="132">
        <f>$AU110+$AB$7*SIN(AQ110)</f>
        <v>1.9293758023252696</v>
      </c>
      <c r="AQ110" s="132">
        <f>$AU110+$AB$7*SIN(AR110)</f>
        <v>1.9293160633623732</v>
      </c>
      <c r="AR110" s="132">
        <f>$AU110+$AB$7*SIN(AS110)</f>
        <v>1.9297759178854952</v>
      </c>
      <c r="AS110" s="132">
        <f>$AU110+$AB$7*SIN(AT110)</f>
        <v>1.9262214073637265</v>
      </c>
      <c r="AT110" s="132">
        <f>$AU110+$AB$7*SIN(AU110)</f>
        <v>1.9528743089973661</v>
      </c>
      <c r="AU110" s="132">
        <f>$AB$9+$AB$18*(F110-AB$15)</f>
        <v>1.5829014173113776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>+(C111-C$7)/C$8</f>
        <v>-13455.003094642138</v>
      </c>
      <c r="F111" s="132">
        <f>ROUND(2*E111,0)/2</f>
        <v>-13455</v>
      </c>
      <c r="G111" s="132">
        <f>+C111-(C$7+F111*C$8)</f>
        <v>-1.0563499963609502E-3</v>
      </c>
      <c r="I111" s="202">
        <f>G111</f>
        <v>-1.0563499963609502E-3</v>
      </c>
      <c r="P111" s="199">
        <f>+D$11+D$12*F111+D$13*F111^2</f>
        <v>3.1484384072728258E-2</v>
      </c>
      <c r="Q111" s="200">
        <f>+C111-15018.5</f>
        <v>30388.786</v>
      </c>
      <c r="S111" s="132">
        <f>+(P111-G111)^2</f>
        <v>1.0588993737551831E-3</v>
      </c>
      <c r="T111" s="130">
        <v>0.1</v>
      </c>
      <c r="U111" s="43">
        <f>+T111*S111</f>
        <v>1.0588993737551831E-4</v>
      </c>
      <c r="V111" s="132">
        <f>+G111-P111</f>
        <v>-3.2540734069089208E-2</v>
      </c>
      <c r="Z111" s="43">
        <f>F111</f>
        <v>-13455</v>
      </c>
      <c r="AA111" s="132">
        <f>AB$3+AB$4*Z111+AB$5*Z111^2+AH111</f>
        <v>1.0246348116687835E-2</v>
      </c>
      <c r="AB111" s="132">
        <f>+G111-AA111</f>
        <v>-1.1302698113048786E-2</v>
      </c>
      <c r="AC111" s="132">
        <f>+G111-P111</f>
        <v>-3.2540734069089208E-2</v>
      </c>
      <c r="AE111" s="132">
        <f>+(G111-AA111)^2*S111</f>
        <v>1.3527543762630942E-7</v>
      </c>
      <c r="AF111" s="200">
        <f>+C111-15018.5</f>
        <v>30388.786</v>
      </c>
      <c r="AG111" s="7"/>
      <c r="AH111" s="43">
        <f>$AB$6*($AB$11/AI111*AJ111+$AB$12)</f>
        <v>8.7894591916878352E-3</v>
      </c>
      <c r="AI111" s="43">
        <f>1+$AB$7*COS(AL111)</f>
        <v>0.76348475082883693</v>
      </c>
      <c r="AJ111" s="43">
        <f>SIN(AL111+$AB$9)</f>
        <v>0.11703043030897015</v>
      </c>
      <c r="AK111" s="43">
        <f>$AB$7*SIN(AL111)</f>
        <v>0.28453565138573167</v>
      </c>
      <c r="AL111" s="43">
        <f>2*ATAN(AM111)</f>
        <v>2.2642934194216933</v>
      </c>
      <c r="AM111" s="43">
        <f>SQRT((1+$AB$7)/(1-$AB$7))*TAN(AN111/2)</f>
        <v>2.1315966776653195</v>
      </c>
      <c r="AN111" s="132">
        <f>$AU111+$AB$7*SIN(AO111)</f>
        <v>1.9311803733938611</v>
      </c>
      <c r="AO111" s="132">
        <f>$AU111+$AB$7*SIN(AP111)</f>
        <v>1.9311793310826217</v>
      </c>
      <c r="AP111" s="132">
        <f>$AU111+$AB$7*SIN(AQ111)</f>
        <v>1.9311873196437079</v>
      </c>
      <c r="AQ111" s="132">
        <f>$AU111+$AB$7*SIN(AR111)</f>
        <v>1.9311260887806476</v>
      </c>
      <c r="AR111" s="132">
        <f>$AU111+$AB$7*SIN(AS111)</f>
        <v>1.931595158342454</v>
      </c>
      <c r="AS111" s="132">
        <f>$AU111+$AB$7*SIN(AT111)</f>
        <v>1.9279867418154062</v>
      </c>
      <c r="AT111" s="132">
        <f>$AU111+$AB$7*SIN(AU111)</f>
        <v>1.9549114434721717</v>
      </c>
      <c r="AU111" s="132">
        <f>$AB$9+$AB$18*(F111-AB$15)</f>
        <v>1.584948495370706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>+(C112-C$7)/C$8</f>
        <v>-12605.503538426745</v>
      </c>
      <c r="F112" s="132">
        <f>ROUND(2*E112,0)/2</f>
        <v>-12605.5</v>
      </c>
      <c r="G112" s="132">
        <f>+C112-(C$7+F112*C$8)</f>
        <v>-1.2078349973307922E-3</v>
      </c>
      <c r="I112" s="202">
        <f>G112</f>
        <v>-1.2078349973307922E-3</v>
      </c>
      <c r="P112" s="199">
        <f>+D$11+D$12*F112+D$13*F112^2</f>
        <v>3.029363643337531E-2</v>
      </c>
      <c r="Q112" s="200">
        <f>+C112-15018.5</f>
        <v>30678.760999999999</v>
      </c>
      <c r="S112" s="132">
        <f>+(P112-G112)^2</f>
        <v>9.9234270229959262E-4</v>
      </c>
      <c r="T112" s="130">
        <v>0.1</v>
      </c>
      <c r="U112" s="43">
        <f>+T112*S112</f>
        <v>9.9234270229959265E-5</v>
      </c>
      <c r="V112" s="132">
        <f>+G112-P112</f>
        <v>-3.1501471430706099E-2</v>
      </c>
      <c r="Z112" s="43">
        <f>F112</f>
        <v>-12605.5</v>
      </c>
      <c r="AA112" s="132">
        <f>AB$3+AB$4*Z112+AB$5*Z112^2+AH112</f>
        <v>8.54451054765459E-3</v>
      </c>
      <c r="AB112" s="132">
        <f>+G112-AA112</f>
        <v>-9.7523455449853823E-3</v>
      </c>
      <c r="AC112" s="132">
        <f>+G112-P112</f>
        <v>-3.1501471430706099E-2</v>
      </c>
      <c r="AE112" s="132">
        <f>+(G112-AA112)^2*S112</f>
        <v>9.4379971493567676E-8</v>
      </c>
      <c r="AF112" s="200">
        <f>+C112-15018.5</f>
        <v>30678.760999999999</v>
      </c>
      <c r="AG112" s="7"/>
      <c r="AH112" s="43">
        <f>$AB$6*($AB$11/AI112*AJ112+$AB$12)</f>
        <v>7.0212064384045907E-3</v>
      </c>
      <c r="AI112" s="43">
        <f>1+$AB$7*COS(AL112)</f>
        <v>0.74406064027087937</v>
      </c>
      <c r="AJ112" s="43">
        <f>SIN(AL112+$AB$9)</f>
        <v>4.6899970365218514E-2</v>
      </c>
      <c r="AK112" s="43">
        <f>$AB$7*SIN(AL112)</f>
        <v>0.2671985107395769</v>
      </c>
      <c r="AL112" s="43">
        <f>2*ATAN(AM112)</f>
        <v>2.3346754725980743</v>
      </c>
      <c r="AM112" s="43">
        <f>SQRT((1+$AB$7)/(1-$AB$7))*TAN(AN112/2)</f>
        <v>2.3426004808057774</v>
      </c>
      <c r="AN112" s="132">
        <f>$AU112+$AB$7*SIN(AO112)</f>
        <v>2.017943406744739</v>
      </c>
      <c r="AO112" s="132">
        <f>$AU112+$AB$7*SIN(AP112)</f>
        <v>2.0179391496509389</v>
      </c>
      <c r="AP112" s="132">
        <f>$AU112+$AB$7*SIN(AQ112)</f>
        <v>2.0179657582969126</v>
      </c>
      <c r="AQ112" s="132">
        <f>$AU112+$AB$7*SIN(AR112)</f>
        <v>2.0177994187136177</v>
      </c>
      <c r="AR112" s="132">
        <f>$AU112+$AB$7*SIN(AS112)</f>
        <v>2.0188383181398297</v>
      </c>
      <c r="AS112" s="132">
        <f>$AU112+$AB$7*SIN(AT112)</f>
        <v>2.0123123765304913</v>
      </c>
      <c r="AT112" s="132">
        <f>$AU112+$AB$7*SIN(AU112)</f>
        <v>2.0519378825277248</v>
      </c>
      <c r="AU112" s="132">
        <f>$AB$9+$AB$18*(F112-AB$15)</f>
        <v>1.6843195131649646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>+(C113-C$7)/C$8</f>
        <v>-12440.5165015893</v>
      </c>
      <c r="F113" s="132">
        <f>ROUND(2*E113,0)/2</f>
        <v>-12440.5</v>
      </c>
      <c r="G113" s="132">
        <f>+C113-(C$7+F113*C$8)</f>
        <v>-5.6327850033994764E-3</v>
      </c>
      <c r="I113" s="132">
        <f>G113</f>
        <v>-5.6327850033994764E-3</v>
      </c>
      <c r="P113" s="199">
        <f>+D$11+D$12*F113+D$13*F113^2</f>
        <v>3.0063434840071027E-2</v>
      </c>
      <c r="Q113" s="200">
        <f>+C113-15018.5</f>
        <v>30735.078999999998</v>
      </c>
      <c r="S113" s="132">
        <f>+(P113-G113)^2</f>
        <v>1.2742201111133773E-3</v>
      </c>
      <c r="T113" s="130">
        <v>0.1</v>
      </c>
      <c r="U113" s="43">
        <f>+T113*S113</f>
        <v>1.2742201111133773E-4</v>
      </c>
      <c r="V113" s="132">
        <f>+G113-P113</f>
        <v>-3.5696219843470503E-2</v>
      </c>
      <c r="Z113" s="43">
        <f>F113</f>
        <v>-12440.5</v>
      </c>
      <c r="AA113" s="132">
        <f>AB$3+AB$4*Z113+AB$5*Z113^2+AH113</f>
        <v>8.2121672429914284E-3</v>
      </c>
      <c r="AB113" s="132">
        <f>+G113-AA113</f>
        <v>-1.3844952246390905E-2</v>
      </c>
      <c r="AC113" s="132">
        <f>+G113-P113</f>
        <v>-3.5696219843470503E-2</v>
      </c>
      <c r="AE113" s="132">
        <f>+(G113-AA113)^2*S113</f>
        <v>2.4424595473907952E-7</v>
      </c>
      <c r="AF113" s="200">
        <f>+C113-15018.5</f>
        <v>30735.078999999998</v>
      </c>
      <c r="AG113" s="7"/>
      <c r="AH113" s="43">
        <f>$AB$6*($AB$11/AI113*AJ113+$AB$12)</f>
        <v>6.6764653637414288E-3</v>
      </c>
      <c r="AI113" s="43">
        <f>1+$AB$7*COS(AL113)</f>
        <v>0.74053937274085091</v>
      </c>
      <c r="AJ113" s="43">
        <f>SIN(AL113+$AB$9)</f>
        <v>3.3647722326337427E-2</v>
      </c>
      <c r="AK113" s="43">
        <f>$AB$7*SIN(AL113)</f>
        <v>0.26378055823409141</v>
      </c>
      <c r="AL113" s="43">
        <f>2*ATAN(AM113)</f>
        <v>2.3479385788739551</v>
      </c>
      <c r="AM113" s="43">
        <f>SQRT((1+$AB$7)/(1-$AB$7))*TAN(AN113/2)</f>
        <v>2.3863040986536084</v>
      </c>
      <c r="AN113" s="132">
        <f>$AU113+$AB$7*SIN(AO113)</f>
        <v>2.0345430734500618</v>
      </c>
      <c r="AO113" s="132">
        <f>$AU113+$AB$7*SIN(AP113)</f>
        <v>2.0345377335976322</v>
      </c>
      <c r="AP113" s="132">
        <f>$AU113+$AB$7*SIN(AQ113)</f>
        <v>2.0345699975124685</v>
      </c>
      <c r="AQ113" s="132">
        <f>$AU113+$AB$7*SIN(AR113)</f>
        <v>2.0343750240418492</v>
      </c>
      <c r="AR113" s="132">
        <f>$AU113+$AB$7*SIN(AS113)</f>
        <v>2.0355521089000841</v>
      </c>
      <c r="AS113" s="132">
        <f>$AU113+$AB$7*SIN(AT113)</f>
        <v>2.0284031830254468</v>
      </c>
      <c r="AT113" s="132">
        <f>$AU113+$AB$7*SIN(AU113)</f>
        <v>2.0703615104828632</v>
      </c>
      <c r="AU113" s="132">
        <f>$AB$9+$AB$18*(F113-AB$15)</f>
        <v>1.7036205348672042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>+(C114-C$7)/C$8</f>
        <v>-11743.96934413244</v>
      </c>
      <c r="F114" s="132">
        <f>ROUND(2*E114,0)/2</f>
        <v>-11744</v>
      </c>
      <c r="G114" s="132">
        <f>+C114-(C$7+F114*C$8)</f>
        <v>1.0464320002938621E-2</v>
      </c>
      <c r="I114" s="202">
        <f>G114</f>
        <v>1.0464320002938621E-2</v>
      </c>
      <c r="P114" s="199">
        <f>+D$11+D$12*F114+D$13*F114^2</f>
        <v>2.9095574959858775E-2</v>
      </c>
      <c r="Q114" s="200">
        <f>+C114-15018.5</f>
        <v>30972.843999999997</v>
      </c>
      <c r="S114" s="132">
        <f>+(P114-G114)^2</f>
        <v>3.4712366126976184E-4</v>
      </c>
      <c r="T114" s="130">
        <v>0.1</v>
      </c>
      <c r="U114" s="43">
        <f>+T114*S114</f>
        <v>3.4712366126976185E-5</v>
      </c>
      <c r="V114" s="132">
        <f>+G114-P114</f>
        <v>-1.8631254956920154E-2</v>
      </c>
      <c r="Z114" s="43">
        <f>F114</f>
        <v>-11744</v>
      </c>
      <c r="AA114" s="132">
        <f>AB$3+AB$4*Z114+AB$5*Z114^2+AH114</f>
        <v>6.8061217369523967E-3</v>
      </c>
      <c r="AB114" s="132">
        <f>+G114-AA114</f>
        <v>3.658198265986224E-3</v>
      </c>
      <c r="AC114" s="132">
        <f>+G114-P114</f>
        <v>-1.8631254956920154E-2</v>
      </c>
      <c r="AE114" s="132">
        <f>+(G114-AA114)^2*S114</f>
        <v>4.6453527363589583E-9</v>
      </c>
      <c r="AF114" s="200">
        <f>+C114-15018.5</f>
        <v>30972.843999999997</v>
      </c>
      <c r="AG114" s="7"/>
      <c r="AH114" s="43">
        <f>$AB$6*($AB$11/AI114*AJ114+$AB$12)</f>
        <v>5.2198863449523965E-3</v>
      </c>
      <c r="AI114" s="43">
        <f>1+$AB$7*COS(AL114)</f>
        <v>0.72651647069484993</v>
      </c>
      <c r="AJ114" s="43">
        <f>SIN(AL114+$AB$9)</f>
        <v>-2.1001716909023829E-2</v>
      </c>
      <c r="AK114" s="43">
        <f>$AB$7*SIN(AL114)</f>
        <v>0.24921227738375801</v>
      </c>
      <c r="AL114" s="43">
        <f>2*ATAN(AM114)</f>
        <v>2.4025959146839395</v>
      </c>
      <c r="AM114" s="43">
        <f>SQRT((1+$AB$7)/(1-$AB$7))*TAN(AN114/2)</f>
        <v>2.5820699367642312</v>
      </c>
      <c r="AN114" s="132">
        <f>$AU114+$AB$7*SIN(AO114)</f>
        <v>2.1037763502985194</v>
      </c>
      <c r="AO114" s="132">
        <f>$AU114+$AB$7*SIN(AP114)</f>
        <v>2.1037640377016915</v>
      </c>
      <c r="AP114" s="132">
        <f>$AU114+$AB$7*SIN(AQ114)</f>
        <v>2.1038295287211408</v>
      </c>
      <c r="AQ114" s="132">
        <f>$AU114+$AB$7*SIN(AR114)</f>
        <v>2.1034810967441828</v>
      </c>
      <c r="AR114" s="132">
        <f>$AU114+$AB$7*SIN(AS114)</f>
        <v>2.105332501645325</v>
      </c>
      <c r="AS114" s="132">
        <f>$AU114+$AB$7*SIN(AT114)</f>
        <v>2.0954273656243672</v>
      </c>
      <c r="AT114" s="132">
        <f>$AU114+$AB$7*SIN(AU114)</f>
        <v>2.1466308399730867</v>
      </c>
      <c r="AU114" s="132">
        <f>$AB$9+$AB$18*(F114-AB$15)</f>
        <v>1.7850942416284767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94"/>
      <c r="C115" s="36">
        <v>45991.544000000002</v>
      </c>
      <c r="D115" s="36"/>
      <c r="E115" s="41">
        <f>+(C115-C$7)/C$8</f>
        <v>-11743.38343185984</v>
      </c>
      <c r="F115" s="132">
        <f>ROUND(2*E115,0)/2</f>
        <v>-11743.5</v>
      </c>
      <c r="I115" s="202"/>
      <c r="P115" s="199">
        <f>+D$11+D$12*F115+D$13*F115^2</f>
        <v>2.9094882404983084E-2</v>
      </c>
      <c r="Q115" s="200">
        <f>+C115-15018.5</f>
        <v>30973.044000000002</v>
      </c>
      <c r="R115" s="132">
        <f>+C115-(C$7+F115*C$8)</f>
        <v>3.9790305003407411E-2</v>
      </c>
      <c r="S115" s="132">
        <f>+(P115-R115)^2</f>
        <v>1.1439206455888578E-4</v>
      </c>
      <c r="T115" s="130"/>
      <c r="U115" s="43"/>
      <c r="Z115" s="43">
        <f>F115</f>
        <v>-11743.5</v>
      </c>
      <c r="AA115" s="132">
        <f>AB$3+AB$4*Z115+AB$5*Z115^2+AH115</f>
        <v>6.8051114299209729E-3</v>
      </c>
      <c r="AB115" s="132">
        <f>+G115-AA115</f>
        <v>-6.8051114299209729E-3</v>
      </c>
      <c r="AC115" s="132">
        <f>+G115-P115</f>
        <v>-2.9094882404983084E-2</v>
      </c>
      <c r="AE115" s="132">
        <f>+(G115-AA115)^2*S115</f>
        <v>5.2974440693843543E-9</v>
      </c>
      <c r="AF115" s="200">
        <f>+C115-15018.5</f>
        <v>30973.044000000002</v>
      </c>
      <c r="AG115" s="7"/>
      <c r="AH115" s="43">
        <f>$AB$6*($AB$11/AI115*AJ115+$AB$12)</f>
        <v>5.2188408066709728E-3</v>
      </c>
      <c r="AI115" s="43">
        <f>1+$AB$7*COS(AL115)</f>
        <v>0.72650687600747643</v>
      </c>
      <c r="AJ115" s="43">
        <f>SIN(AL115+$AB$9)</f>
        <v>-2.1040209273995074E-2</v>
      </c>
      <c r="AK115" s="43">
        <f>$AB$7*SIN(AL115)</f>
        <v>0.24920174784461308</v>
      </c>
      <c r="AL115" s="43">
        <f>2*ATAN(AM115)</f>
        <v>2.4026344155562533</v>
      </c>
      <c r="AM115" s="43">
        <f>SQRT((1+$AB$7)/(1-$AB$7))*TAN(AN115/2)</f>
        <v>2.5822175388343034</v>
      </c>
      <c r="AN115" s="132">
        <f>$AU115+$AB$7*SIN(AO115)</f>
        <v>2.1038255835514064</v>
      </c>
      <c r="AO115" s="132">
        <f>$AU115+$AB$7*SIN(AP115)</f>
        <v>2.1038132643234309</v>
      </c>
      <c r="AP115" s="132">
        <f>$AU115+$AB$7*SIN(AQ115)</f>
        <v>2.1038787851454028</v>
      </c>
      <c r="AQ115" s="132">
        <f>$AU115+$AB$7*SIN(AR115)</f>
        <v>2.1035302236828102</v>
      </c>
      <c r="AR115" s="132">
        <f>$AU115+$AB$7*SIN(AS115)</f>
        <v>2.1053821617762849</v>
      </c>
      <c r="AS115" s="132">
        <f>$AU115+$AB$7*SIN(AT115)</f>
        <v>2.0954749964368409</v>
      </c>
      <c r="AT115" s="132">
        <f>$AU115+$AB$7*SIN(AU115)</f>
        <v>2.1466847251906453</v>
      </c>
      <c r="AU115" s="132">
        <f>$AB$9+$AB$18*(F115-AB$15)</f>
        <v>1.785152729573029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>+(C116-C$7)/C$8</f>
        <v>-11702.990639787771</v>
      </c>
      <c r="F116" s="132">
        <f>ROUND(2*E116,0)/2</f>
        <v>-11703</v>
      </c>
      <c r="G116" s="132">
        <f>+C116-(C$7+F116*C$8)</f>
        <v>3.1950900083757006E-3</v>
      </c>
      <c r="I116" s="202">
        <f>G116</f>
        <v>3.1950900083757006E-3</v>
      </c>
      <c r="P116" s="199">
        <f>+D$11+D$12*F116+D$13*F116^2</f>
        <v>2.9038796169312996E-2</v>
      </c>
      <c r="Q116" s="200">
        <f>+C116-15018.5</f>
        <v>30986.832000000002</v>
      </c>
      <c r="S116" s="132">
        <f>+(P116-G116)^2</f>
        <v>6.6789714813286836E-4</v>
      </c>
      <c r="T116" s="130">
        <v>0.1</v>
      </c>
      <c r="U116" s="43">
        <f>+T116*S116</f>
        <v>6.6789714813286836E-5</v>
      </c>
      <c r="V116" s="132">
        <f>+G116-P116</f>
        <v>-2.5843706160937296E-2</v>
      </c>
      <c r="Z116" s="43">
        <f>F116</f>
        <v>-11703</v>
      </c>
      <c r="AA116" s="132">
        <f>AB$3+AB$4*Z116+AB$5*Z116^2+AH116</f>
        <v>6.7232755668967959E-3</v>
      </c>
      <c r="AB116" s="132">
        <f>+G116-AA116</f>
        <v>-3.5281855585210953E-3</v>
      </c>
      <c r="AC116" s="132">
        <f>+G116-P116</f>
        <v>-2.5843706160937296E-2</v>
      </c>
      <c r="AE116" s="132">
        <f>+(G116-AA116)^2*S116</f>
        <v>8.3140460383765803E-9</v>
      </c>
      <c r="AF116" s="200">
        <f>+C116-15018.5</f>
        <v>30986.832000000002</v>
      </c>
      <c r="AG116" s="7"/>
      <c r="AH116" s="43">
        <f>$AB$6*($AB$11/AI116*AJ116+$AB$12)</f>
        <v>5.1341561938967953E-3</v>
      </c>
      <c r="AI116" s="43">
        <f>1+$AB$7*COS(AL116)</f>
        <v>0.72573189041860764</v>
      </c>
      <c r="AJ116" s="43">
        <f>SIN(AL116+$AB$9)</f>
        <v>-2.4154614995539617E-2</v>
      </c>
      <c r="AK116" s="43">
        <f>$AB$7*SIN(AL116)</f>
        <v>0.24834855358276064</v>
      </c>
      <c r="AL116" s="43">
        <f>2*ATAN(AM116)</f>
        <v>2.4057496180188345</v>
      </c>
      <c r="AM116" s="43">
        <f>SQRT((1+$AB$7)/(1-$AB$7))*TAN(AN116/2)</f>
        <v>2.5942092284692686</v>
      </c>
      <c r="AN116" s="132">
        <f>$AU116+$AB$7*SIN(AO116)</f>
        <v>2.1078113236823208</v>
      </c>
      <c r="AO116" s="132">
        <f>$AU116+$AB$7*SIN(AP116)</f>
        <v>2.1077984586613288</v>
      </c>
      <c r="AP116" s="132">
        <f>$AU116+$AB$7*SIN(AQ116)</f>
        <v>2.1078664236707558</v>
      </c>
      <c r="AQ116" s="132">
        <f>$AU116+$AB$7*SIN(AR116)</f>
        <v>2.1075072814391596</v>
      </c>
      <c r="AR116" s="132">
        <f>$AU116+$AB$7*SIN(AS116)</f>
        <v>2.1094026238531729</v>
      </c>
      <c r="AS116" s="132">
        <f>$AU116+$AB$7*SIN(AT116)</f>
        <v>2.0993309354855514</v>
      </c>
      <c r="AT116" s="132">
        <f>$AU116+$AB$7*SIN(AU116)</f>
        <v>2.1510453219916066</v>
      </c>
      <c r="AU116" s="132">
        <f>$AB$9+$AB$18*(F116-AB$15)</f>
        <v>1.7898902530817604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94"/>
      <c r="C117" s="36">
        <v>46006.525999999998</v>
      </c>
      <c r="D117" s="36"/>
      <c r="E117" s="41">
        <f>+(C117-C$7)/C$8</f>
        <v>-11699.492743520446</v>
      </c>
      <c r="F117" s="132">
        <f>ROUND(2*E117,0)/2</f>
        <v>-11699.5</v>
      </c>
      <c r="G117" s="132">
        <f>+C117-(C$7+F117*C$8)</f>
        <v>2.4769849987933412E-3</v>
      </c>
      <c r="I117" s="202">
        <f>G117</f>
        <v>2.4769849987933412E-3</v>
      </c>
      <c r="P117" s="199">
        <f>+D$11+D$12*F117+D$13*F117^2</f>
        <v>2.9033950203885432E-2</v>
      </c>
      <c r="Q117" s="200">
        <f>+C117-15018.5</f>
        <v>30988.025999999998</v>
      </c>
      <c r="S117" s="132">
        <f>+(P117-G117)^2</f>
        <v>7.0527240090447201E-4</v>
      </c>
      <c r="T117" s="130">
        <v>0.1</v>
      </c>
      <c r="U117" s="43">
        <f>+T117*S117</f>
        <v>7.0527240090447209E-5</v>
      </c>
      <c r="V117" s="132">
        <f>+G117-P117</f>
        <v>-2.6556965205092091E-2</v>
      </c>
      <c r="Z117" s="43">
        <f>F117</f>
        <v>-11699.5</v>
      </c>
      <c r="AA117" s="132">
        <f>AB$3+AB$4*Z117+AB$5*Z117^2+AH117</f>
        <v>6.7162032586565784E-3</v>
      </c>
      <c r="AB117" s="132">
        <f>+G117-AA117</f>
        <v>-4.2392182598632372E-3</v>
      </c>
      <c r="AC117" s="132">
        <f>+G117-P117</f>
        <v>-2.6556965205092091E-2</v>
      </c>
      <c r="AE117" s="132">
        <f>+(G117-AA117)^2*S117</f>
        <v>1.2674430184482831E-8</v>
      </c>
      <c r="AF117" s="200">
        <f>+C117-15018.5</f>
        <v>30988.025999999998</v>
      </c>
      <c r="AG117" s="7"/>
      <c r="AH117" s="43">
        <f>$AB$6*($AB$11/AI117*AJ117+$AB$12)</f>
        <v>5.1268381594065781E-3</v>
      </c>
      <c r="AI117" s="43">
        <f>1+$AB$7*COS(AL117)</f>
        <v>0.72566511856259752</v>
      </c>
      <c r="AJ117" s="43">
        <f>SIN(AL117+$AB$9)</f>
        <v>-2.4423439072002482E-2</v>
      </c>
      <c r="AK117" s="43">
        <f>$AB$7*SIN(AL117)</f>
        <v>0.24827479297489369</v>
      </c>
      <c r="AL117" s="43">
        <f>2*ATAN(AM117)</f>
        <v>2.4060185214285132</v>
      </c>
      <c r="AM117" s="43">
        <f>SQRT((1+$AB$7)/(1-$AB$7))*TAN(AN117/2)</f>
        <v>2.5952488922327261</v>
      </c>
      <c r="AN117" s="132">
        <f>$AU117+$AB$7*SIN(AO117)</f>
        <v>2.1081555710599278</v>
      </c>
      <c r="AO117" s="132">
        <f>$AU117+$AB$7*SIN(AP117)</f>
        <v>2.1081426580625275</v>
      </c>
      <c r="AP117" s="132">
        <f>$AU117+$AB$7*SIN(AQ117)</f>
        <v>2.1082108371061334</v>
      </c>
      <c r="AQ117" s="132">
        <f>$AU117+$AB$7*SIN(AR117)</f>
        <v>2.1078507719183874</v>
      </c>
      <c r="AR117" s="132">
        <f>$AU117+$AB$7*SIN(AS117)</f>
        <v>2.109749885216222</v>
      </c>
      <c r="AS117" s="132">
        <f>$AU117+$AB$7*SIN(AT117)</f>
        <v>2.0996639655851936</v>
      </c>
      <c r="AT117" s="132">
        <f>$AU117+$AB$7*SIN(AU117)</f>
        <v>2.1514217830491678</v>
      </c>
      <c r="AU117" s="132">
        <f>$AB$9+$AB$18*(F117-AB$15)</f>
        <v>1.7902996686936261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>+(C118-C$7)/C$8</f>
        <v>-11650.501688848164</v>
      </c>
      <c r="F118" s="132">
        <f>ROUND(2*E118,0)/2</f>
        <v>-11650.5</v>
      </c>
      <c r="G118" s="132">
        <f>+C118-(C$7+F118*C$8)</f>
        <v>-5.7648499205242842E-4</v>
      </c>
      <c r="I118" s="202">
        <f>G118</f>
        <v>-5.7648499205242842E-4</v>
      </c>
      <c r="P118" s="199">
        <f>+D$11+D$12*F118+D$13*F118^2</f>
        <v>2.8966123279030954E-2</v>
      </c>
      <c r="Q118" s="200">
        <f>+C118-15018.5</f>
        <v>31004.749000000003</v>
      </c>
      <c r="S118" s="132">
        <f>+(P118-G118)^2</f>
        <v>8.7276570345868427E-4</v>
      </c>
      <c r="T118" s="130">
        <v>0.1</v>
      </c>
      <c r="U118" s="43">
        <f>+T118*S118</f>
        <v>8.727657034586843E-5</v>
      </c>
      <c r="V118" s="132">
        <f>+G118-P118</f>
        <v>-2.9542608271083383E-2</v>
      </c>
      <c r="Z118" s="43">
        <f>F118</f>
        <v>-11650.5</v>
      </c>
      <c r="AA118" s="132">
        <f>AB$3+AB$4*Z118+AB$5*Z118^2+AH118</f>
        <v>6.6171903810549292E-3</v>
      </c>
      <c r="AB118" s="132">
        <f>+G118-AA118</f>
        <v>-7.1936753731073576E-3</v>
      </c>
      <c r="AC118" s="132">
        <f>+G118-P118</f>
        <v>-2.9542608271083383E-2</v>
      </c>
      <c r="AE118" s="132">
        <f>+(G118-AA118)^2*S118</f>
        <v>4.5164722167593851E-8</v>
      </c>
      <c r="AF118" s="200">
        <f>+C118-15018.5</f>
        <v>31004.749000000003</v>
      </c>
      <c r="AG118" s="7"/>
      <c r="AH118" s="43">
        <f>$AB$6*($AB$11/AI118*AJ118+$AB$12)</f>
        <v>5.0243928318049295E-3</v>
      </c>
      <c r="AI118" s="43">
        <f>1+$AB$7*COS(AL118)</f>
        <v>0.72473367811710743</v>
      </c>
      <c r="AJ118" s="43">
        <f>SIN(AL118+$AB$9)</f>
        <v>-2.8181604882778714E-2</v>
      </c>
      <c r="AK118" s="43">
        <f>$AB$7*SIN(AL118)</f>
        <v>0.24724168749841477</v>
      </c>
      <c r="AL118" s="43">
        <f>2*ATAN(AM118)</f>
        <v>2.4097779901248892</v>
      </c>
      <c r="AM118" s="43">
        <f>SQRT((1+$AB$7)/(1-$AB$7))*TAN(AN118/2)</f>
        <v>2.6098605312545842</v>
      </c>
      <c r="AN118" s="132">
        <f>$AU118+$AB$7*SIN(AO118)</f>
        <v>2.1129717193415742</v>
      </c>
      <c r="AO118" s="132">
        <f>$AU118+$AB$7*SIN(AP118)</f>
        <v>2.1129581209843229</v>
      </c>
      <c r="AP118" s="132">
        <f>$AU118+$AB$7*SIN(AQ118)</f>
        <v>2.1130293437155112</v>
      </c>
      <c r="AQ118" s="132">
        <f>$AU118+$AB$7*SIN(AR118)</f>
        <v>2.1126562141638336</v>
      </c>
      <c r="AR118" s="132">
        <f>$AU118+$AB$7*SIN(AS118)</f>
        <v>2.1146084480578522</v>
      </c>
      <c r="AS118" s="132">
        <f>$AU118+$AB$7*SIN(AT118)</f>
        <v>2.1043230881108239</v>
      </c>
      <c r="AT118" s="132">
        <f>$AU118+$AB$7*SIN(AU118)</f>
        <v>2.1566858845582657</v>
      </c>
      <c r="AU118" s="132">
        <f>$AB$9+$AB$18*(F118-AB$15)</f>
        <v>1.7960314872597458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94"/>
      <c r="C119" s="36">
        <v>46036.563999999998</v>
      </c>
      <c r="D119" s="36"/>
      <c r="E119" s="41">
        <f>+(C119-C$7)/C$8</f>
        <v>-11611.494579300777</v>
      </c>
      <c r="F119" s="132">
        <f>ROUND(2*E119,0)/2</f>
        <v>-11611.5</v>
      </c>
      <c r="G119" s="132">
        <f>+C119-(C$7+F119*C$8)</f>
        <v>1.8503449973650277E-3</v>
      </c>
      <c r="I119" s="202">
        <f>G119</f>
        <v>1.8503449973650277E-3</v>
      </c>
      <c r="P119" s="199">
        <f>+D$11+D$12*F119+D$13*F119^2</f>
        <v>2.8912160718146049E-2</v>
      </c>
      <c r="Q119" s="200">
        <f>+C119-15018.5</f>
        <v>31018.063999999998</v>
      </c>
      <c r="S119" s="132">
        <f>+(P119-G119)^2</f>
        <v>7.3234187010551082E-4</v>
      </c>
      <c r="T119" s="130">
        <v>0.1</v>
      </c>
      <c r="U119" s="43">
        <f>+T119*S119</f>
        <v>7.3234187010551085E-5</v>
      </c>
      <c r="V119" s="132">
        <f>+G119-P119</f>
        <v>-2.7061815720781021E-2</v>
      </c>
      <c r="Z119" s="43">
        <f>F119</f>
        <v>-11611.5</v>
      </c>
      <c r="AA119" s="132">
        <f>AB$3+AB$4*Z119+AB$5*Z119^2+AH119</f>
        <v>6.5383843247539854E-3</v>
      </c>
      <c r="AB119" s="132">
        <f>+G119-AA119</f>
        <v>-4.6880393273889577E-3</v>
      </c>
      <c r="AC119" s="132">
        <f>+G119-P119</f>
        <v>-2.7061815720781021E-2</v>
      </c>
      <c r="AE119" s="132">
        <f>+(G119-AA119)^2*S119</f>
        <v>1.6095199245098165E-8</v>
      </c>
      <c r="AF119" s="200">
        <f>+C119-15018.5</f>
        <v>31018.063999999998</v>
      </c>
      <c r="AG119" s="7"/>
      <c r="AH119" s="43">
        <f>$AB$6*($AB$11/AI119*AJ119+$AB$12)</f>
        <v>4.9428651215039851E-3</v>
      </c>
      <c r="AI119" s="43">
        <f>1+$AB$7*COS(AL119)</f>
        <v>0.72399680158046209</v>
      </c>
      <c r="AJ119" s="43">
        <f>SIN(AL119+$AB$9)</f>
        <v>-3.116564438026723E-2</v>
      </c>
      <c r="AK119" s="43">
        <f>$AB$7*SIN(AL119)</f>
        <v>0.24641881921270775</v>
      </c>
      <c r="AL119" s="43">
        <f>2*ATAN(AM119)</f>
        <v>2.412763345361344</v>
      </c>
      <c r="AM119" s="43">
        <f>SQRT((1+$AB$7)/(1-$AB$7))*TAN(AN119/2)</f>
        <v>2.6215660008577122</v>
      </c>
      <c r="AN119" s="132">
        <f>$AU119+$AB$7*SIN(AO119)</f>
        <v>2.1168005762250228</v>
      </c>
      <c r="AO119" s="132">
        <f>$AU119+$AB$7*SIN(AP119)</f>
        <v>2.1167864138862638</v>
      </c>
      <c r="AP119" s="132">
        <f>$AU119+$AB$7*SIN(AQ119)</f>
        <v>2.1168601225081902</v>
      </c>
      <c r="AQ119" s="132">
        <f>$AU119+$AB$7*SIN(AR119)</f>
        <v>2.1164764042979769</v>
      </c>
      <c r="AR119" s="132">
        <f>$AU119+$AB$7*SIN(AS119)</f>
        <v>2.1184713502749588</v>
      </c>
      <c r="AS119" s="132">
        <f>$AU119+$AB$7*SIN(AT119)</f>
        <v>2.108027005764642</v>
      </c>
      <c r="AT119" s="132">
        <f>$AU119+$AB$7*SIN(AU119)</f>
        <v>2.160867210502496</v>
      </c>
      <c r="AU119" s="132">
        <f>$AB$9+$AB$18*(F119-AB$15)</f>
        <v>1.8005935469348207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>+(C120-C$7)/C$8</f>
        <v>-11449.993720485203</v>
      </c>
      <c r="F120" s="132">
        <f>ROUND(2*E120,0)/2</f>
        <v>-11450</v>
      </c>
      <c r="G120" s="132">
        <f>+C120-(C$7+F120*C$8)</f>
        <v>2.1435000016936101E-3</v>
      </c>
      <c r="I120" s="132">
        <f>G120</f>
        <v>2.1435000016936101E-3</v>
      </c>
      <c r="P120" s="199">
        <f>+D$11+D$12*F120+D$13*F120^2</f>
        <v>2.8688909206903951E-2</v>
      </c>
      <c r="Q120" s="200">
        <f>+C120-15018.5</f>
        <v>31073.192000000003</v>
      </c>
      <c r="S120" s="132">
        <f>+(P120-G120)^2</f>
        <v>7.0465874987206585E-4</v>
      </c>
      <c r="T120" s="130">
        <v>0.1</v>
      </c>
      <c r="U120" s="43">
        <f>+T120*S120</f>
        <v>7.0465874987206588E-5</v>
      </c>
      <c r="V120" s="132">
        <f>+G120-P120</f>
        <v>-2.6545409205210341E-2</v>
      </c>
      <c r="Z120" s="43">
        <f>F120</f>
        <v>-11450</v>
      </c>
      <c r="AA120" s="132">
        <f>AB$3+AB$4*Z120+AB$5*Z120^2+AH120</f>
        <v>6.2120694248973471E-3</v>
      </c>
      <c r="AB120" s="132">
        <f>+G120-AA120</f>
        <v>-4.068569423203737E-3</v>
      </c>
      <c r="AC120" s="132">
        <f>+G120-P120</f>
        <v>-2.6545409205210341E-2</v>
      </c>
      <c r="AE120" s="132">
        <f>+(G120-AA120)^2*S120</f>
        <v>1.1664397490636362E-8</v>
      </c>
      <c r="AF120" s="200">
        <f>+C120-15018.5</f>
        <v>31073.192000000003</v>
      </c>
      <c r="AG120" s="7"/>
      <c r="AH120" s="43">
        <f>$AB$6*($AB$11/AI120*AJ120+$AB$12)</f>
        <v>4.6053769248973475E-3</v>
      </c>
      <c r="AI120" s="43">
        <f>1+$AB$7*COS(AL120)</f>
        <v>0.7209871823429721</v>
      </c>
      <c r="AJ120" s="43">
        <f>SIN(AL120+$AB$9)</f>
        <v>-4.345544867277186E-2</v>
      </c>
      <c r="AK120" s="43">
        <f>$AB$7*SIN(AL120)</f>
        <v>0.24300585915381973</v>
      </c>
      <c r="AL120" s="43">
        <f>2*ATAN(AM120)</f>
        <v>2.4250617906022183</v>
      </c>
      <c r="AM120" s="43">
        <f>SQRT((1+$AB$7)/(1-$AB$7))*TAN(AN120/2)</f>
        <v>2.6707702436351988</v>
      </c>
      <c r="AN120" s="132">
        <f>$AU120+$AB$7*SIN(AO120)</f>
        <v>2.1326148940572662</v>
      </c>
      <c r="AO120" s="132">
        <f>$AU120+$AB$7*SIN(AP120)</f>
        <v>2.1325982160673478</v>
      </c>
      <c r="AP120" s="132">
        <f>$AU120+$AB$7*SIN(AQ120)</f>
        <v>2.1326828257996175</v>
      </c>
      <c r="AQ120" s="132">
        <f>$AU120+$AB$7*SIN(AR120)</f>
        <v>2.1322534714401913</v>
      </c>
      <c r="AR120" s="132">
        <f>$AU120+$AB$7*SIN(AS120)</f>
        <v>2.1344292238101712</v>
      </c>
      <c r="AS120" s="132">
        <f>$AU120+$AB$7*SIN(AT120)</f>
        <v>2.1233248120711528</v>
      </c>
      <c r="AT120" s="132">
        <f>$AU120+$AB$7*SIN(AU120)</f>
        <v>2.1781024650087391</v>
      </c>
      <c r="AU120" s="132">
        <f>$AB$9+$AB$18*(F120-AB$15)</f>
        <v>1.8194851530251948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>+(C121-C$7)/C$8</f>
        <v>-11439.52053861274</v>
      </c>
      <c r="F121" s="132">
        <f>ROUND(2*E121,0)/2</f>
        <v>-11439.5</v>
      </c>
      <c r="G121" s="132">
        <f>+C121-(C$7+F121*C$8)</f>
        <v>-7.0108149957377464E-3</v>
      </c>
      <c r="I121" s="202">
        <f>G121</f>
        <v>-7.0108149957377464E-3</v>
      </c>
      <c r="P121" s="199">
        <f>+D$11+D$12*F121+D$13*F121^2</f>
        <v>2.8674406050418929E-2</v>
      </c>
      <c r="Q121" s="200">
        <f>+C121-15018.5</f>
        <v>31076.767</v>
      </c>
      <c r="S121" s="132">
        <f>+(P121-G121)^2</f>
        <v>1.2734350011130635E-3</v>
      </c>
      <c r="T121" s="130">
        <v>0.1</v>
      </c>
      <c r="U121" s="43">
        <f>+T121*S121</f>
        <v>1.2734350011130635E-4</v>
      </c>
      <c r="V121" s="132">
        <f>+G121-P121</f>
        <v>-3.5685221046156679E-2</v>
      </c>
      <c r="Z121" s="43">
        <f>F121</f>
        <v>-11439.5</v>
      </c>
      <c r="AA121" s="132">
        <f>AB$3+AB$4*Z121+AB$5*Z121^2+AH121</f>
        <v>6.1908562124961906E-3</v>
      </c>
      <c r="AB121" s="132">
        <f>+G121-AA121</f>
        <v>-1.3201671208233937E-2</v>
      </c>
      <c r="AC121" s="132">
        <f>+G121-P121</f>
        <v>-3.5685221046156679E-2</v>
      </c>
      <c r="AE121" s="132">
        <f>+(G121-AA121)^2*S121</f>
        <v>2.2193950197212791E-7</v>
      </c>
      <c r="AF121" s="200">
        <f>+C121-15018.5</f>
        <v>31076.767</v>
      </c>
      <c r="AG121" s="7"/>
      <c r="AH121" s="43">
        <f>$AB$6*($AB$11/AI121*AJ121+$AB$12)</f>
        <v>4.5834426932461906E-3</v>
      </c>
      <c r="AI121" s="43">
        <f>1+$AB$7*COS(AL121)</f>
        <v>0.7207938231743346</v>
      </c>
      <c r="AJ121" s="43">
        <f>SIN(AL121+$AB$9)</f>
        <v>-4.4250744281151493E-2</v>
      </c>
      <c r="AK121" s="43">
        <f>$AB$7*SIN(AL121)</f>
        <v>0.24278367083145294</v>
      </c>
      <c r="AL121" s="43">
        <f>2*ATAN(AM121)</f>
        <v>2.4258578520506076</v>
      </c>
      <c r="AM121" s="43">
        <f>SQRT((1+$AB$7)/(1-$AB$7))*TAN(AN121/2)</f>
        <v>2.6740108780889233</v>
      </c>
      <c r="AN121" s="132">
        <f>$AU121+$AB$7*SIN(AO121)</f>
        <v>2.1336408007385721</v>
      </c>
      <c r="AO121" s="132">
        <f>$AU121+$AB$7*SIN(AP121)</f>
        <v>2.1336239488781565</v>
      </c>
      <c r="AP121" s="132">
        <f>$AU121+$AB$7*SIN(AQ121)</f>
        <v>2.133709301601499</v>
      </c>
      <c r="AQ121" s="132">
        <f>$AU121+$AB$7*SIN(AR121)</f>
        <v>2.1332768809926081</v>
      </c>
      <c r="AR121" s="132">
        <f>$AU121+$AB$7*SIN(AS121)</f>
        <v>2.135464600936515</v>
      </c>
      <c r="AS121" s="132">
        <f>$AU121+$AB$7*SIN(AT121)</f>
        <v>2.1243172083725299</v>
      </c>
      <c r="AT121" s="132">
        <f>$AU121+$AB$7*SIN(AU121)</f>
        <v>2.1792185857482256</v>
      </c>
      <c r="AU121" s="132">
        <f>$AB$9+$AB$18*(F121-AB$15)</f>
        <v>1.8207133998607918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94"/>
      <c r="C122" s="36">
        <v>46102.28</v>
      </c>
      <c r="D122" s="36"/>
      <c r="E122" s="41">
        <f>+(C122-C$7)/C$8</f>
        <v>-11418.97552477452</v>
      </c>
      <c r="F122" s="132">
        <f>ROUND(2*E122,0)/2</f>
        <v>-11419</v>
      </c>
      <c r="G122" s="132">
        <f>+C122-(C$7+F122*C$8)</f>
        <v>8.3545700035756454E-3</v>
      </c>
      <c r="I122" s="202">
        <f>G122</f>
        <v>8.3545700035756454E-3</v>
      </c>
      <c r="P122" s="199">
        <f>+D$11+D$12*F122+D$13*F122^2</f>
        <v>2.8646094462554214E-2</v>
      </c>
      <c r="Q122" s="200">
        <f>+C122-15018.5</f>
        <v>31083.78</v>
      </c>
      <c r="S122" s="132">
        <f>+(P122-G122)^2</f>
        <v>4.1174596486932548E-4</v>
      </c>
      <c r="T122" s="130">
        <v>0.1</v>
      </c>
      <c r="U122" s="43">
        <f>+T122*S122</f>
        <v>4.1174596486932549E-5</v>
      </c>
      <c r="V122" s="132">
        <f>+G122-P122</f>
        <v>-2.0291524458978569E-2</v>
      </c>
      <c r="Z122" s="43">
        <f>F122</f>
        <v>-11419</v>
      </c>
      <c r="AA122" s="132">
        <f>AB$3+AB$4*Z122+AB$5*Z122^2+AH122</f>
        <v>6.149441078545907E-3</v>
      </c>
      <c r="AB122" s="132">
        <f>+G122-AA122</f>
        <v>2.2051289250297383E-3</v>
      </c>
      <c r="AC122" s="132">
        <f>+G122-P122</f>
        <v>-2.0291524458978569E-2</v>
      </c>
      <c r="AE122" s="132">
        <f>+(G122-AA122)^2*S122</f>
        <v>2.0021532837186602E-9</v>
      </c>
      <c r="AF122" s="200">
        <f>+C122-15018.5</f>
        <v>31083.78</v>
      </c>
      <c r="AG122" s="7"/>
      <c r="AH122" s="43">
        <f>$AB$6*($AB$11/AI122*AJ122+$AB$12)</f>
        <v>4.540621761545907E-3</v>
      </c>
      <c r="AI122" s="43">
        <f>1+$AB$7*COS(AL122)</f>
        <v>0.72041712017138049</v>
      </c>
      <c r="AJ122" s="43">
        <f>SIN(AL122+$AB$9)</f>
        <v>-4.5802155913103867E-2</v>
      </c>
      <c r="AK122" s="43">
        <f>$AB$7*SIN(AL122)</f>
        <v>0.24234977471979569</v>
      </c>
      <c r="AL122" s="43">
        <f>2*ATAN(AM122)</f>
        <v>2.4274108388862854</v>
      </c>
      <c r="AM122" s="43">
        <f>SQRT((1+$AB$7)/(1-$AB$7))*TAN(AN122/2)</f>
        <v>2.6803527281164827</v>
      </c>
      <c r="AN122" s="132">
        <f>$AU122+$AB$7*SIN(AO122)</f>
        <v>2.1356429701446316</v>
      </c>
      <c r="AO122" s="132">
        <f>$AU122+$AB$7*SIN(AP122)</f>
        <v>2.1356257751103049</v>
      </c>
      <c r="AP122" s="132">
        <f>$AU122+$AB$7*SIN(AQ122)</f>
        <v>2.1357125906046752</v>
      </c>
      <c r="AQ122" s="132">
        <f>$AU122+$AB$7*SIN(AR122)</f>
        <v>2.1352741488127065</v>
      </c>
      <c r="AR122" s="132">
        <f>$AU122+$AB$7*SIN(AS122)</f>
        <v>2.1374853064062065</v>
      </c>
      <c r="AS122" s="132">
        <f>$AU122+$AB$7*SIN(AT122)</f>
        <v>2.1262539848955844</v>
      </c>
      <c r="AT122" s="132">
        <f>$AU122+$AB$7*SIN(AU122)</f>
        <v>2.1813961200361445</v>
      </c>
      <c r="AU122" s="132">
        <f>$AB$9+$AB$18*(F122-AB$15)</f>
        <v>1.8231114055874336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94"/>
      <c r="C123" s="36">
        <v>46109.445</v>
      </c>
      <c r="D123" s="36"/>
      <c r="E123" s="41">
        <f>+(C123-C$7)/C$8</f>
        <v>-11397.98521760913</v>
      </c>
      <c r="F123" s="132">
        <f>ROUND(2*E123,0)/2</f>
        <v>-11398</v>
      </c>
      <c r="G123" s="132">
        <f>+C123-(C$7+F123*C$8)</f>
        <v>5.0459400008548982E-3</v>
      </c>
      <c r="I123" s="202">
        <f>G123</f>
        <v>5.0459400008548982E-3</v>
      </c>
      <c r="P123" s="199">
        <f>+D$11+D$12*F123+D$13*F123^2</f>
        <v>2.8617097968825229E-2</v>
      </c>
      <c r="Q123" s="200">
        <f>+C123-15018.5</f>
        <v>31090.945</v>
      </c>
      <c r="S123" s="132">
        <f>+(P123-G123)^2</f>
        <v>5.5559948795101124E-4</v>
      </c>
      <c r="T123" s="130">
        <v>0.1</v>
      </c>
      <c r="U123" s="43">
        <f>+T123*S123</f>
        <v>5.5559948795101128E-5</v>
      </c>
      <c r="V123" s="132">
        <f>+G123-P123</f>
        <v>-2.3571157967970331E-2</v>
      </c>
      <c r="Z123" s="43">
        <f>F123</f>
        <v>-11398</v>
      </c>
      <c r="AA123" s="132">
        <f>AB$3+AB$4*Z123+AB$5*Z123^2+AH123</f>
        <v>6.1070174995603421E-3</v>
      </c>
      <c r="AB123" s="132">
        <f>+G123-AA123</f>
        <v>-1.0610774987054438E-3</v>
      </c>
      <c r="AC123" s="132">
        <f>+G123-P123</f>
        <v>-2.3571157967970331E-2</v>
      </c>
      <c r="AE123" s="132">
        <f>+(G123-AA123)^2*S123</f>
        <v>6.2554138410019072E-10</v>
      </c>
      <c r="AF123" s="200">
        <f>+C123-15018.5</f>
        <v>31090.945</v>
      </c>
      <c r="AG123" s="7"/>
      <c r="AH123" s="43">
        <f>$AB$6*($AB$11/AI123*AJ123+$AB$12)</f>
        <v>4.4967607115603417E-3</v>
      </c>
      <c r="AI123" s="43">
        <f>1+$AB$7*COS(AL123)</f>
        <v>0.72003233479887374</v>
      </c>
      <c r="AJ123" s="43">
        <f>SIN(AL123+$AB$9)</f>
        <v>-4.738961441014268E-2</v>
      </c>
      <c r="AK123" s="43">
        <f>$AB$7*SIN(AL123)</f>
        <v>0.24190516001489115</v>
      </c>
      <c r="AL123" s="43">
        <f>2*ATAN(AM123)</f>
        <v>2.4290000236892695</v>
      </c>
      <c r="AM123" s="43">
        <f>SQRT((1+$AB$7)/(1-$AB$7))*TAN(AN123/2)</f>
        <v>2.6868697846755967</v>
      </c>
      <c r="AN123" s="132">
        <f>$AU123+$AB$7*SIN(AO123)</f>
        <v>2.1376928904604369</v>
      </c>
      <c r="AO123" s="132">
        <f>$AU123+$AB$7*SIN(AP123)</f>
        <v>2.1376753387608658</v>
      </c>
      <c r="AP123" s="132">
        <f>$AU123+$AB$7*SIN(AQ123)</f>
        <v>2.1377636694322257</v>
      </c>
      <c r="AQ123" s="132">
        <f>$AU123+$AB$7*SIN(AR123)</f>
        <v>2.1373190121070191</v>
      </c>
      <c r="AR123" s="132">
        <f>$AU123+$AB$7*SIN(AS123)</f>
        <v>2.1395542773795335</v>
      </c>
      <c r="AS123" s="132">
        <f>$AU123+$AB$7*SIN(AT123)</f>
        <v>2.128236964113444</v>
      </c>
      <c r="AT123" s="132">
        <f>$AU123+$AB$7*SIN(AU123)</f>
        <v>2.1836246286472001</v>
      </c>
      <c r="AU123" s="132">
        <f>$AB$9+$AB$18*(F123-AB$15)</f>
        <v>1.8255678992586277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>+(C124-C$7)/C$8</f>
        <v>-11382.968286062744</v>
      </c>
      <c r="F124" s="132">
        <f>ROUND(2*E124,0)/2</f>
        <v>-11383</v>
      </c>
      <c r="G124" s="132">
        <f>+C124-(C$7+F124*C$8)</f>
        <v>1.0825490004208405E-2</v>
      </c>
      <c r="I124" s="132">
        <f>G124</f>
        <v>1.0825490004208405E-2</v>
      </c>
      <c r="P124" s="199">
        <f>+D$11+D$12*F124+D$13*F124^2</f>
        <v>2.859638967027673E-2</v>
      </c>
      <c r="Q124" s="200">
        <f>+C124-15018.5</f>
        <v>31096.071000000004</v>
      </c>
      <c r="S124" s="132">
        <f>+(P124-G124)^2</f>
        <v>3.158048749414673E-4</v>
      </c>
      <c r="T124" s="130">
        <v>0.1</v>
      </c>
      <c r="U124" s="43">
        <f>+T124*S124</f>
        <v>3.1580487494146734E-5</v>
      </c>
      <c r="V124" s="132">
        <f>+G124-P124</f>
        <v>-1.7770899666068325E-2</v>
      </c>
      <c r="Z124" s="43">
        <f>F124</f>
        <v>-11383</v>
      </c>
      <c r="AA124" s="132">
        <f>AB$3+AB$4*Z124+AB$5*Z124^2+AH124</f>
        <v>6.0767160646213831E-3</v>
      </c>
      <c r="AB124" s="132">
        <f>+G124-AA124</f>
        <v>4.7487739395870214E-3</v>
      </c>
      <c r="AC124" s="132">
        <f>+G124-P124</f>
        <v>-1.7770899666068325E-2</v>
      </c>
      <c r="AE124" s="132">
        <f>+(G124-AA124)^2*S124</f>
        <v>7.1216696049661481E-9</v>
      </c>
      <c r="AF124" s="200">
        <f>+C124-15018.5</f>
        <v>31096.071000000004</v>
      </c>
      <c r="AG124" s="7"/>
      <c r="AH124" s="43">
        <f>$AB$6*($AB$11/AI124*AJ124+$AB$12)</f>
        <v>4.465434131621383E-3</v>
      </c>
      <c r="AI124" s="43">
        <f>1+$AB$7*COS(AL124)</f>
        <v>0.71975817161387812</v>
      </c>
      <c r="AJ124" s="43">
        <f>SIN(AL124+$AB$9)</f>
        <v>-4.852240391318164E-2</v>
      </c>
      <c r="AK124" s="43">
        <f>$AB$7*SIN(AL124)</f>
        <v>0.24158749475666869</v>
      </c>
      <c r="AL124" s="43">
        <f>2*ATAN(AM124)</f>
        <v>2.4301341180872087</v>
      </c>
      <c r="AM124" s="43">
        <f>SQRT((1+$AB$7)/(1-$AB$7))*TAN(AN124/2)</f>
        <v>2.6915376105913804</v>
      </c>
      <c r="AN124" s="132">
        <f>$AU124+$AB$7*SIN(AO124)</f>
        <v>2.1391564502765847</v>
      </c>
      <c r="AO124" s="132">
        <f>$AU124+$AB$7*SIN(AP124)</f>
        <v>2.1391386406227766</v>
      </c>
      <c r="AP124" s="132">
        <f>$AU124+$AB$7*SIN(AQ124)</f>
        <v>2.1392280639549699</v>
      </c>
      <c r="AQ124" s="132">
        <f>$AU124+$AB$7*SIN(AR124)</f>
        <v>2.138778937598278</v>
      </c>
      <c r="AR124" s="132">
        <f>$AU124+$AB$7*SIN(AS124)</f>
        <v>2.1410314829970618</v>
      </c>
      <c r="AS124" s="132">
        <f>$AU124+$AB$7*SIN(AT124)</f>
        <v>2.1296527395979084</v>
      </c>
      <c r="AT124" s="132">
        <f>$AU124+$AB$7*SIN(AU124)</f>
        <v>2.1852150975891389</v>
      </c>
      <c r="AU124" s="132">
        <f>$AB$9+$AB$18*(F124-AB$15)</f>
        <v>1.8273225375951951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>+(C125-C$7)/C$8</f>
        <v>-11369.017714852489</v>
      </c>
      <c r="F125" s="132">
        <f>ROUND(2*E125,0)/2</f>
        <v>-11369</v>
      </c>
      <c r="G125" s="132">
        <f>+C125-(C$7+F125*C$8)</f>
        <v>-6.0469300005934201E-3</v>
      </c>
      <c r="I125" s="202">
        <f>G125</f>
        <v>-6.0469300005934201E-3</v>
      </c>
      <c r="P125" s="199">
        <f>+D$11+D$12*F125+D$13*F125^2</f>
        <v>2.8577064543429079E-2</v>
      </c>
      <c r="Q125" s="200">
        <f>+C125-15018.5</f>
        <v>31100.832999999999</v>
      </c>
      <c r="S125" s="132">
        <f>+(P125-G125)^2</f>
        <v>1.1988209981844999E-3</v>
      </c>
      <c r="T125" s="130">
        <v>0.1</v>
      </c>
      <c r="U125" s="43">
        <f>+T125*S125</f>
        <v>1.1988209981844999E-4</v>
      </c>
      <c r="V125" s="132">
        <f>+G125-P125</f>
        <v>-3.4623994544022499E-2</v>
      </c>
      <c r="Z125" s="43">
        <f>F125</f>
        <v>-11369</v>
      </c>
      <c r="AA125" s="132">
        <f>AB$3+AB$4*Z125+AB$5*Z125^2+AH125</f>
        <v>6.0484356218805709E-3</v>
      </c>
      <c r="AB125" s="132">
        <f>+G125-AA125</f>
        <v>-1.2095365622473991E-2</v>
      </c>
      <c r="AC125" s="132">
        <f>+G125-P125</f>
        <v>-3.4623994544022499E-2</v>
      </c>
      <c r="AE125" s="132">
        <f>+(G125-AA125)^2*S125</f>
        <v>1.7538495799579775E-7</v>
      </c>
      <c r="AF125" s="200">
        <f>+C125-15018.5</f>
        <v>31100.832999999999</v>
      </c>
      <c r="AG125" s="7"/>
      <c r="AH125" s="43">
        <f>$AB$6*($AB$11/AI125*AJ125+$AB$12)</f>
        <v>4.4361981048805709E-3</v>
      </c>
      <c r="AI125" s="43">
        <f>1+$AB$7*COS(AL125)</f>
        <v>0.71950279888607593</v>
      </c>
      <c r="AJ125" s="43">
        <f>SIN(AL125+$AB$9)</f>
        <v>-4.9578840801938751E-2</v>
      </c>
      <c r="AK125" s="43">
        <f>$AB$7*SIN(AL125)</f>
        <v>0.24129094505856377</v>
      </c>
      <c r="AL125" s="43">
        <f>2*ATAN(AM125)</f>
        <v>2.4311918281978184</v>
      </c>
      <c r="AM125" s="43">
        <f>SQRT((1+$AB$7)/(1-$AB$7))*TAN(AN125/2)</f>
        <v>2.6959039053705132</v>
      </c>
      <c r="AN125" s="132">
        <f>$AU125+$AB$7*SIN(AO125)</f>
        <v>2.1405219376280273</v>
      </c>
      <c r="AO125" s="132">
        <f>$AU125+$AB$7*SIN(AP125)</f>
        <v>2.1405038848027265</v>
      </c>
      <c r="AP125" s="132">
        <f>$AU125+$AB$7*SIN(AQ125)</f>
        <v>2.1405943357814659</v>
      </c>
      <c r="AQ125" s="132">
        <f>$AU125+$AB$7*SIN(AR125)</f>
        <v>2.1401410162937693</v>
      </c>
      <c r="AR125" s="132">
        <f>$AU125+$AB$7*SIN(AS125)</f>
        <v>2.1424097347848803</v>
      </c>
      <c r="AS125" s="132">
        <f>$AU125+$AB$7*SIN(AT125)</f>
        <v>2.1309736525327412</v>
      </c>
      <c r="AT125" s="132">
        <f>$AU125+$AB$7*SIN(AU125)</f>
        <v>2.1866985411323858</v>
      </c>
      <c r="AU125" s="132">
        <f>$AB$9+$AB$18*(F125-AB$15)</f>
        <v>1.8289602000426579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>+(C126-C$7)/C$8</f>
        <v>-11294.996487895358</v>
      </c>
      <c r="F126" s="132">
        <f>ROUND(2*E126,0)/2</f>
        <v>-11295</v>
      </c>
      <c r="G126" s="132">
        <f>+C126-(C$7+F126*C$8)</f>
        <v>1.1988499973085709E-3</v>
      </c>
      <c r="I126" s="132">
        <f>G126</f>
        <v>1.1988499973085709E-3</v>
      </c>
      <c r="P126" s="199">
        <f>+D$11+D$12*F126+D$13*F126^2</f>
        <v>2.8474959442996422E-2</v>
      </c>
      <c r="Q126" s="200">
        <f>+C126-15018.5</f>
        <v>31126.1</v>
      </c>
      <c r="S126" s="132">
        <f>+(P126-G126)^2</f>
        <v>7.4398614649314203E-4</v>
      </c>
      <c r="T126" s="130">
        <v>0.1</v>
      </c>
      <c r="U126" s="43">
        <f>+T126*S126</f>
        <v>7.4398614649314208E-5</v>
      </c>
      <c r="V126" s="132">
        <f>+G126-P126</f>
        <v>-2.7276109445687851E-2</v>
      </c>
      <c r="Z126" s="43">
        <f>F126</f>
        <v>-11295</v>
      </c>
      <c r="AA126" s="132">
        <f>AB$3+AB$4*Z126+AB$5*Z126^2+AH126</f>
        <v>5.8989694158308303E-3</v>
      </c>
      <c r="AB126" s="132">
        <f>+G126-AA126</f>
        <v>-4.7001194185222594E-3</v>
      </c>
      <c r="AC126" s="132">
        <f>+G126-P126</f>
        <v>-2.7276109445687851E-2</v>
      </c>
      <c r="AE126" s="132">
        <f>+(G126-AA126)^2*S126</f>
        <v>1.6435489136469573E-8</v>
      </c>
      <c r="AF126" s="200">
        <f>+C126-15018.5</f>
        <v>31126.1</v>
      </c>
      <c r="AG126" s="7"/>
      <c r="AH126" s="43">
        <f>$AB$6*($AB$11/AI126*AJ126+$AB$12)</f>
        <v>4.2817004908308302E-3</v>
      </c>
      <c r="AI126" s="43">
        <f>1+$AB$7*COS(AL126)</f>
        <v>0.71816116598474822</v>
      </c>
      <c r="AJ126" s="43">
        <f>SIN(AL126+$AB$9)</f>
        <v>-5.514952525580602E-2</v>
      </c>
      <c r="AK126" s="43">
        <f>$AB$7*SIN(AL126)</f>
        <v>0.23972248880929659</v>
      </c>
      <c r="AL126" s="43">
        <f>2*ATAN(AM126)</f>
        <v>2.436770173116245</v>
      </c>
      <c r="AM126" s="43">
        <f>SQRT((1+$AB$7)/(1-$AB$7))*TAN(AN126/2)</f>
        <v>2.7191392733028104</v>
      </c>
      <c r="AN126" s="132">
        <f>$AU126+$AB$7*SIN(AO126)</f>
        <v>2.1477315032175177</v>
      </c>
      <c r="AO126" s="132">
        <f>$AU126+$AB$7*SIN(AP126)</f>
        <v>2.1477121259024075</v>
      </c>
      <c r="AP126" s="132">
        <f>$AU126+$AB$7*SIN(AQ126)</f>
        <v>2.1478081348375513</v>
      </c>
      <c r="AQ126" s="132">
        <f>$AU126+$AB$7*SIN(AR126)</f>
        <v>2.1473322997530544</v>
      </c>
      <c r="AR126" s="132">
        <f>$AU126+$AB$7*SIN(AS126)</f>
        <v>2.1496872124278887</v>
      </c>
      <c r="AS126" s="132">
        <f>$AU126+$AB$7*SIN(AT126)</f>
        <v>2.1379480390349332</v>
      </c>
      <c r="AT126" s="132">
        <f>$AU126+$AB$7*SIN(AU126)</f>
        <v>2.1945236714693994</v>
      </c>
      <c r="AU126" s="132">
        <f>$AB$9+$AB$18*(F126-AB$15)</f>
        <v>1.8376164158363897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>+(C127-C$7)/C$8</f>
        <v>-10776.528577006864</v>
      </c>
      <c r="F127" s="132">
        <f>ROUND(2*E127,0)/2</f>
        <v>-10776.5</v>
      </c>
      <c r="G127" s="132">
        <f>+C127-(C$7+F127*C$8)</f>
        <v>-9.7547049954300746E-3</v>
      </c>
      <c r="I127" s="202">
        <f>G127</f>
        <v>-9.7547049954300746E-3</v>
      </c>
      <c r="P127" s="199">
        <f>+D$11+D$12*F127+D$13*F127^2</f>
        <v>2.7761515174840753E-2</v>
      </c>
      <c r="Q127" s="200">
        <f>+C127-15018.5</f>
        <v>31303.078000000001</v>
      </c>
      <c r="S127" s="132">
        <f>+(P127-G127)^2</f>
        <v>1.4074667758642357E-3</v>
      </c>
      <c r="T127" s="130">
        <v>0.1</v>
      </c>
      <c r="U127" s="43">
        <f>+T127*S127</f>
        <v>1.4074667758642357E-4</v>
      </c>
      <c r="V127" s="132">
        <f>+G127-P127</f>
        <v>-3.7516220170270828E-2</v>
      </c>
      <c r="Z127" s="43">
        <f>F127</f>
        <v>-10776.5</v>
      </c>
      <c r="AA127" s="132">
        <f>AB$3+AB$4*Z127+AB$5*Z127^2+AH127</f>
        <v>4.8529330959878811E-3</v>
      </c>
      <c r="AB127" s="132">
        <f>+G127-AA127</f>
        <v>-1.4607638091417956E-2</v>
      </c>
      <c r="AC127" s="132">
        <f>+G127-P127</f>
        <v>-3.7516220170270828E-2</v>
      </c>
      <c r="AE127" s="132">
        <f>+(G127-AA127)^2*S127</f>
        <v>3.0032961056458436E-7</v>
      </c>
      <c r="AF127" s="200">
        <f>+C127-15018.5</f>
        <v>31303.078000000001</v>
      </c>
      <c r="AG127" s="7"/>
      <c r="AH127" s="43">
        <f>$AB$6*($AB$11/AI127*AJ127+$AB$12)</f>
        <v>3.2013319527378807E-3</v>
      </c>
      <c r="AI127" s="43">
        <f>1+$AB$7*COS(AL127)</f>
        <v>0.70913847677123265</v>
      </c>
      <c r="AJ127" s="43">
        <f>SIN(AL127+$AB$9)</f>
        <v>-9.356018235559746E-2</v>
      </c>
      <c r="AK127" s="43">
        <f>$AB$7*SIN(AL127)</f>
        <v>0.2286910018016477</v>
      </c>
      <c r="AL127" s="43">
        <f>2*ATAN(AM127)</f>
        <v>2.4752898730644102</v>
      </c>
      <c r="AM127" s="43">
        <f>SQRT((1+$AB$7)/(1-$AB$7))*TAN(AN127/2)</f>
        <v>2.8897574369889605</v>
      </c>
      <c r="AN127" s="132">
        <f>$AU127+$AB$7*SIN(AO127)</f>
        <v>2.1978797354843334</v>
      </c>
      <c r="AO127" s="132">
        <f>$AU127+$AB$7*SIN(AP127)</f>
        <v>2.197849120911874</v>
      </c>
      <c r="AP127" s="132">
        <f>$AU127+$AB$7*SIN(AQ127)</f>
        <v>2.1979901222216878</v>
      </c>
      <c r="AQ127" s="132">
        <f>$AU127+$AB$7*SIN(AR127)</f>
        <v>2.1973404855304524</v>
      </c>
      <c r="AR127" s="132">
        <f>$AU127+$AB$7*SIN(AS127)</f>
        <v>2.2003287419726396</v>
      </c>
      <c r="AS127" s="132">
        <f>$AU127+$AB$7*SIN(AT127)</f>
        <v>2.1864792053660911</v>
      </c>
      <c r="AT127" s="132">
        <f>$AU127+$AB$7*SIN(AU127)</f>
        <v>2.2486060490877429</v>
      </c>
      <c r="AU127" s="132">
        <f>$AB$9+$AB$18*(F127-AB$15)</f>
        <v>1.8982684143370641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>+(C128-C$7)/C$8</f>
        <v>-10677.512332501223</v>
      </c>
      <c r="F128" s="132">
        <f>ROUND(2*E128,0)/2</f>
        <v>-10677.5</v>
      </c>
      <c r="G128" s="132">
        <f>+C128-(C$7+F128*C$8)</f>
        <v>-4.2096749966731295E-3</v>
      </c>
      <c r="I128" s="202">
        <f>G128</f>
        <v>-4.2096749966731295E-3</v>
      </c>
      <c r="P128" s="199">
        <f>+D$11+D$12*F128+D$13*F128^2</f>
        <v>2.76256876839974E-2</v>
      </c>
      <c r="Q128" s="200">
        <f>+C128-15018.5</f>
        <v>31336.877</v>
      </c>
      <c r="S128" s="132">
        <f>+(P128-G128)^2</f>
        <v>1.0134903170098295E-3</v>
      </c>
      <c r="T128" s="130">
        <v>0.1</v>
      </c>
      <c r="U128" s="43">
        <f>+T128*S128</f>
        <v>1.0134903170098297E-4</v>
      </c>
      <c r="V128" s="132">
        <f>+G128-P128</f>
        <v>-3.1835362680670526E-2</v>
      </c>
      <c r="Z128" s="43">
        <f>F128</f>
        <v>-10677.5</v>
      </c>
      <c r="AA128" s="132">
        <f>AB$3+AB$4*Z128+AB$5*Z128^2+AH128</f>
        <v>4.6535590266753935E-3</v>
      </c>
      <c r="AB128" s="132">
        <f>+G128-AA128</f>
        <v>-8.8632340233485221E-3</v>
      </c>
      <c r="AC128" s="132">
        <f>+G128-P128</f>
        <v>-3.1835362680670526E-2</v>
      </c>
      <c r="AE128" s="132">
        <f>+(G128-AA128)^2*S128</f>
        <v>7.9616675071044971E-8</v>
      </c>
      <c r="AF128" s="200">
        <f>+C128-15018.5</f>
        <v>31336.877</v>
      </c>
      <c r="AG128" s="7"/>
      <c r="AH128" s="43">
        <f>$AB$6*($AB$11/AI128*AJ128+$AB$12)</f>
        <v>2.9955860454253932E-3</v>
      </c>
      <c r="AI128" s="43">
        <f>1+$AB$7*COS(AL128)</f>
        <v>0.70748897510664444</v>
      </c>
      <c r="AJ128" s="43">
        <f>SIN(AL128+$AB$9)</f>
        <v>-0.10077212927508063</v>
      </c>
      <c r="AK128" s="43">
        <f>$AB$7*SIN(AL128)</f>
        <v>0.22657736055448857</v>
      </c>
      <c r="AL128" s="43">
        <f>2*ATAN(AM128)</f>
        <v>2.4825361242133126</v>
      </c>
      <c r="AM128" s="43">
        <f>SQRT((1+$AB$7)/(1-$AB$7))*TAN(AN128/2)</f>
        <v>2.9239948036822114</v>
      </c>
      <c r="AN128" s="132">
        <f>$AU128+$AB$7*SIN(AO128)</f>
        <v>2.2073840163439771</v>
      </c>
      <c r="AO128" s="132">
        <f>$AU128+$AB$7*SIN(AP128)</f>
        <v>2.2073508449689014</v>
      </c>
      <c r="AP128" s="132">
        <f>$AU128+$AB$7*SIN(AQ128)</f>
        <v>2.2075016507463641</v>
      </c>
      <c r="AQ128" s="132">
        <f>$AU128+$AB$7*SIN(AR128)</f>
        <v>2.2068157998880422</v>
      </c>
      <c r="AR128" s="132">
        <f>$AU128+$AB$7*SIN(AS128)</f>
        <v>2.20992987344213</v>
      </c>
      <c r="AS128" s="132">
        <f>$AU128+$AB$7*SIN(AT128)</f>
        <v>2.1956831841971707</v>
      </c>
      <c r="AT128" s="132">
        <f>$AU128+$AB$7*SIN(AU128)</f>
        <v>2.2587849845651364</v>
      </c>
      <c r="AU128" s="132">
        <f>$AB$9+$AB$18*(F128-AB$15)</f>
        <v>1.9098490273584079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>+(C129-C$7)/C$8</f>
        <v>-10667.98832851035</v>
      </c>
      <c r="F129" s="132">
        <f>ROUND(2*E129,0)/2</f>
        <v>-10668</v>
      </c>
      <c r="G129" s="132">
        <f>+C129-(C$7+F129*C$8)</f>
        <v>3.9840399986132979E-3</v>
      </c>
      <c r="H129" s="132">
        <f>G129</f>
        <v>3.9840399986132979E-3</v>
      </c>
      <c r="N129" s="132"/>
      <c r="O129" s="132"/>
      <c r="P129" s="199">
        <f>+D$11+D$12*F129+D$13*F129^2</f>
        <v>2.7612660380594928E-2</v>
      </c>
      <c r="Q129" s="200">
        <f>+C129-15018.5</f>
        <v>31340.127999999997</v>
      </c>
      <c r="S129" s="132">
        <f>+(P129-G129)^2</f>
        <v>5.5831170115579773E-4</v>
      </c>
      <c r="T129" s="130">
        <v>0.1</v>
      </c>
      <c r="U129" s="43">
        <f>+T129*S129</f>
        <v>5.5831170115579773E-5</v>
      </c>
      <c r="V129" s="132">
        <f>+G129-P129</f>
        <v>-2.362862038198163E-2</v>
      </c>
      <c r="W129" s="205"/>
      <c r="X129" s="204"/>
      <c r="Y129" s="204"/>
      <c r="Z129" s="43">
        <f>F129</f>
        <v>-10668</v>
      </c>
      <c r="AA129" s="132">
        <f>AB$3+AB$4*Z129+AB$5*Z129^2+AH129</f>
        <v>4.6344346599904683E-3</v>
      </c>
      <c r="AB129" s="132">
        <f>+G129-AA129</f>
        <v>-6.5039466137717036E-4</v>
      </c>
      <c r="AC129" s="132">
        <f>+G129-P129</f>
        <v>-2.362862038198163E-2</v>
      </c>
      <c r="AD129" s="132"/>
      <c r="AE129" s="132">
        <f>+(G129-AA129)^2*S129</f>
        <v>2.3617322798394566E-10</v>
      </c>
      <c r="AF129" s="200">
        <f>+C129-15018.5</f>
        <v>31340.127999999997</v>
      </c>
      <c r="AG129" s="7"/>
      <c r="AH129" s="43">
        <f>$AB$6*($AB$11/AI129*AJ129+$AB$12)</f>
        <v>2.9758533319904678E-3</v>
      </c>
      <c r="AI129" s="43">
        <f>1+$AB$7*COS(AL129)</f>
        <v>0.70733189599526514</v>
      </c>
      <c r="AJ129" s="43">
        <f>SIN(AL129+$AB$9)</f>
        <v>-0.10146215413688517</v>
      </c>
      <c r="AK129" s="43">
        <f>$AB$7*SIN(AL129)</f>
        <v>0.22637442633449942</v>
      </c>
      <c r="AL129" s="43">
        <f>2*ATAN(AM129)</f>
        <v>2.4832297040142057</v>
      </c>
      <c r="AM129" s="43">
        <f>SQRT((1+$AB$7)/(1-$AB$7))*TAN(AN129/2)</f>
        <v>2.9273099207131787</v>
      </c>
      <c r="AN129" s="132">
        <f>$AU129+$AB$7*SIN(AO129)</f>
        <v>2.2082948845471222</v>
      </c>
      <c r="AO129" s="132">
        <f>$AU129+$AB$7*SIN(AP129)</f>
        <v>2.2082614606081723</v>
      </c>
      <c r="AP129" s="132">
        <f>$AU129+$AB$7*SIN(AQ129)</f>
        <v>2.2084132276408424</v>
      </c>
      <c r="AQ129" s="132">
        <f>$AU129+$AB$7*SIN(AR129)</f>
        <v>2.2077238536240706</v>
      </c>
      <c r="AR129" s="132">
        <f>$AU129+$AB$7*SIN(AS129)</f>
        <v>2.2108500674952589</v>
      </c>
      <c r="AS129" s="132">
        <f>$AU129+$AB$7*SIN(AT129)</f>
        <v>2.1965654125986367</v>
      </c>
      <c r="AT129" s="132">
        <f>$AU129+$AB$7*SIN(AU129)</f>
        <v>2.2597592873798238</v>
      </c>
      <c r="AU129" s="132">
        <f>$AB$9+$AB$18*(F129-AB$15)</f>
        <v>1.9109602983049006</v>
      </c>
      <c r="AV129" s="132"/>
    </row>
    <row r="130" spans="1:82" s="132" customFormat="1" ht="12.95" customHeight="1">
      <c r="A130" s="41" t="s">
        <v>310</v>
      </c>
      <c r="B130" s="94"/>
      <c r="C130" s="36">
        <v>46358.629000000001</v>
      </c>
      <c r="D130" s="36"/>
      <c r="E130" s="41">
        <f>+(C130-C$7)/C$8</f>
        <v>-10667.985398948975</v>
      </c>
      <c r="F130" s="132">
        <f>ROUND(2*E130,0)/2</f>
        <v>-10668</v>
      </c>
      <c r="G130" s="132">
        <f>+C130-(C$7+F130*C$8)</f>
        <v>4.9840400024550036E-3</v>
      </c>
      <c r="I130" s="202">
        <f>G130</f>
        <v>4.9840400024550036E-3</v>
      </c>
      <c r="P130" s="199">
        <f>+D$11+D$12*F130+D$13*F130^2</f>
        <v>2.7612660380594928E-2</v>
      </c>
      <c r="Q130" s="200">
        <f>+C130-15018.5</f>
        <v>31340.129000000001</v>
      </c>
      <c r="S130" s="132">
        <f>+(P130-G130)^2</f>
        <v>5.1205446021796949E-4</v>
      </c>
      <c r="T130" s="130">
        <v>0.1</v>
      </c>
      <c r="U130" s="43">
        <f>+T130*S130</f>
        <v>5.1205446021796951E-5</v>
      </c>
      <c r="V130" s="132">
        <f>+G130-P130</f>
        <v>-2.2628620378139924E-2</v>
      </c>
      <c r="Z130" s="43">
        <f>F130</f>
        <v>-10668</v>
      </c>
      <c r="AA130" s="132">
        <f>AB$3+AB$4*Z130+AB$5*Z130^2+AH130</f>
        <v>4.6344346599904683E-3</v>
      </c>
      <c r="AB130" s="132">
        <f>+G130-AA130</f>
        <v>3.4960534246453526E-4</v>
      </c>
      <c r="AC130" s="132">
        <f>+G130-P130</f>
        <v>-2.2628620378139924E-2</v>
      </c>
      <c r="AE130" s="132">
        <f>+(G130-AA130)^2*S130</f>
        <v>6.2585290825618336E-11</v>
      </c>
      <c r="AF130" s="200">
        <f>+C130-15018.5</f>
        <v>31340.129000000001</v>
      </c>
      <c r="AG130" s="7"/>
      <c r="AH130" s="43">
        <f>$AB$6*($AB$11/AI130*AJ130+$AB$12)</f>
        <v>2.9758533319904678E-3</v>
      </c>
      <c r="AI130" s="43">
        <f>1+$AB$7*COS(AL130)</f>
        <v>0.70733189599526514</v>
      </c>
      <c r="AJ130" s="43">
        <f>SIN(AL130+$AB$9)</f>
        <v>-0.10146215413688517</v>
      </c>
      <c r="AK130" s="43">
        <f>$AB$7*SIN(AL130)</f>
        <v>0.22637442633449942</v>
      </c>
      <c r="AL130" s="43">
        <f>2*ATAN(AM130)</f>
        <v>2.4832297040142057</v>
      </c>
      <c r="AM130" s="43">
        <f>SQRT((1+$AB$7)/(1-$AB$7))*TAN(AN130/2)</f>
        <v>2.9273099207131787</v>
      </c>
      <c r="AN130" s="132">
        <f>$AU130+$AB$7*SIN(AO130)</f>
        <v>2.2082948845471222</v>
      </c>
      <c r="AO130" s="132">
        <f>$AU130+$AB$7*SIN(AP130)</f>
        <v>2.2082614606081723</v>
      </c>
      <c r="AP130" s="132">
        <f>$AU130+$AB$7*SIN(AQ130)</f>
        <v>2.2084132276408424</v>
      </c>
      <c r="AQ130" s="132">
        <f>$AU130+$AB$7*SIN(AR130)</f>
        <v>2.2077238536240706</v>
      </c>
      <c r="AR130" s="132">
        <f>$AU130+$AB$7*SIN(AS130)</f>
        <v>2.2108500674952589</v>
      </c>
      <c r="AS130" s="132">
        <f>$AU130+$AB$7*SIN(AT130)</f>
        <v>2.1965654125986367</v>
      </c>
      <c r="AT130" s="132">
        <f>$AU130+$AB$7*SIN(AU130)</f>
        <v>2.2597592873798238</v>
      </c>
      <c r="AU130" s="132">
        <f>$AB$9+$AB$18*(F130-AB$15)</f>
        <v>1.9109602983049006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>+(C131-C$7)/C$8</f>
        <v>-10624.003894207322</v>
      </c>
      <c r="F131" s="132">
        <f>ROUND(2*E131,0)/2</f>
        <v>-10624</v>
      </c>
      <c r="G131" s="132">
        <f>+C131-(C$7+F131*C$8)</f>
        <v>-1.3292799994815141E-3</v>
      </c>
      <c r="I131" s="202">
        <f>G131</f>
        <v>-1.3292799994815141E-3</v>
      </c>
      <c r="P131" s="199">
        <f>+D$11+D$12*F131+D$13*F131^2</f>
        <v>2.7552338578348358E-2</v>
      </c>
      <c r="Q131" s="200">
        <f>+C131-15018.5</f>
        <v>31355.142</v>
      </c>
      <c r="S131" s="132">
        <f>+(P131-G131)^2</f>
        <v>8.3414789167524756E-4</v>
      </c>
      <c r="T131" s="130">
        <v>0.1</v>
      </c>
      <c r="U131" s="43">
        <f>+T131*S131</f>
        <v>8.3414789167524756E-5</v>
      </c>
      <c r="V131" s="132">
        <f>+G131-P131</f>
        <v>-2.8881618577829872E-2</v>
      </c>
      <c r="Z131" s="43">
        <f>F131</f>
        <v>-10624</v>
      </c>
      <c r="AA131" s="132">
        <f>AB$3+AB$4*Z131+AB$5*Z131^2+AH131</f>
        <v>4.5458765959995508E-3</v>
      </c>
      <c r="AB131" s="132">
        <f>+G131-AA131</f>
        <v>-5.8751565954810649E-3</v>
      </c>
      <c r="AC131" s="132">
        <f>+G131-P131</f>
        <v>-2.8881618577829872E-2</v>
      </c>
      <c r="AE131" s="132">
        <f>+(G131-AA131)^2*S131</f>
        <v>2.8792670673595479E-8</v>
      </c>
      <c r="AF131" s="200">
        <f>+C131-15018.5</f>
        <v>31355.142</v>
      </c>
      <c r="AG131" s="7"/>
      <c r="AH131" s="43">
        <f>$AB$6*($AB$11/AI131*AJ131+$AB$12)</f>
        <v>2.8844847239995509E-3</v>
      </c>
      <c r="AI131" s="43">
        <f>1+$AB$7*COS(AL131)</f>
        <v>0.70660711138843146</v>
      </c>
      <c r="AJ131" s="43">
        <f>SIN(AL131+$AB$9)</f>
        <v>-0.10465343600005743</v>
      </c>
      <c r="AK131" s="43">
        <f>$AB$7*SIN(AL131)</f>
        <v>0.22543427625842463</v>
      </c>
      <c r="AL131" s="43">
        <f>2*ATAN(AM131)</f>
        <v>2.4864380706567819</v>
      </c>
      <c r="AM131" s="43">
        <f>SQRT((1+$AB$7)/(1-$AB$7))*TAN(AN131/2)</f>
        <v>2.9427330201157784</v>
      </c>
      <c r="AN131" s="132">
        <f>$AU131+$AB$7*SIN(AO131)</f>
        <v>2.2125110152215113</v>
      </c>
      <c r="AO131" s="132">
        <f>$AU131+$AB$7*SIN(AP131)</f>
        <v>2.2124764049128807</v>
      </c>
      <c r="AP131" s="132">
        <f>$AU131+$AB$7*SIN(AQ131)</f>
        <v>2.2126326705814554</v>
      </c>
      <c r="AQ131" s="132">
        <f>$AU131+$AB$7*SIN(AR131)</f>
        <v>2.211926870967432</v>
      </c>
      <c r="AR131" s="132">
        <f>$AU131+$AB$7*SIN(AS131)</f>
        <v>2.2151094576137496</v>
      </c>
      <c r="AS131" s="132">
        <f>$AU131+$AB$7*SIN(AT131)</f>
        <v>2.2006493187205955</v>
      </c>
      <c r="AT131" s="132">
        <f>$AU131+$AB$7*SIN(AU131)</f>
        <v>2.2642662329525751</v>
      </c>
      <c r="AU131" s="132">
        <f>$AB$9+$AB$18*(F131-AB$15)</f>
        <v>1.9161072374254977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>+(C132-C$7)/C$8</f>
        <v>-10518.000645851089</v>
      </c>
      <c r="F132" s="132">
        <f>ROUND(2*E132,0)/2</f>
        <v>-10518</v>
      </c>
      <c r="G132" s="132">
        <f>+C132-(C$7+F132*C$8)</f>
        <v>-2.2045999503461644E-4</v>
      </c>
      <c r="I132" s="132">
        <f>G132</f>
        <v>-2.2045999503461644E-4</v>
      </c>
      <c r="P132" s="199">
        <f>+D$11+D$12*F132+D$13*F132^2</f>
        <v>2.7407120418704863E-2</v>
      </c>
      <c r="Q132" s="200">
        <f>+C132-15018.5</f>
        <v>31391.326000000001</v>
      </c>
      <c r="S132" s="132">
        <f>+(P132-G132)^2</f>
        <v>7.6328319951764125E-4</v>
      </c>
      <c r="T132" s="130">
        <v>0.1</v>
      </c>
      <c r="U132" s="43">
        <f>+T132*S132</f>
        <v>7.632831995176413E-5</v>
      </c>
      <c r="V132" s="132">
        <f>+G132-P132</f>
        <v>-2.7627580413739479E-2</v>
      </c>
      <c r="Z132" s="43">
        <f>F132</f>
        <v>-10518</v>
      </c>
      <c r="AA132" s="132">
        <f>AB$3+AB$4*Z132+AB$5*Z132^2+AH132</f>
        <v>4.3326593486994122E-3</v>
      </c>
      <c r="AB132" s="132">
        <f>+G132-AA132</f>
        <v>-4.5531193437340287E-3</v>
      </c>
      <c r="AC132" s="132">
        <f>+G132-P132</f>
        <v>-2.7627580413739479E-2</v>
      </c>
      <c r="AE132" s="132">
        <f>+(G132-AA132)^2*S132</f>
        <v>1.5823544443250465E-8</v>
      </c>
      <c r="AF132" s="200">
        <f>+C132-15018.5</f>
        <v>31391.326000000001</v>
      </c>
      <c r="AG132" s="7"/>
      <c r="AH132" s="43">
        <f>$AB$6*($AB$11/AI132*AJ132+$AB$12)</f>
        <v>2.6645443206994124E-3</v>
      </c>
      <c r="AI132" s="43">
        <f>1+$AB$7*COS(AL132)</f>
        <v>0.7048794366406399</v>
      </c>
      <c r="AJ132" s="43">
        <f>SIN(AL132+$AB$9)</f>
        <v>-0.11231040444634224</v>
      </c>
      <c r="AK132" s="43">
        <f>$AB$7*SIN(AL132)</f>
        <v>0.22316776891489937</v>
      </c>
      <c r="AL132" s="43">
        <f>2*ATAN(AM132)</f>
        <v>2.4941405152835849</v>
      </c>
      <c r="AM132" s="43">
        <f>SQRT((1+$AB$7)/(1-$AB$7))*TAN(AN132/2)</f>
        <v>2.9803612170043725</v>
      </c>
      <c r="AN132" s="132">
        <f>$AU132+$AB$7*SIN(AO132)</f>
        <v>2.2226504444303896</v>
      </c>
      <c r="AO132" s="132">
        <f>$AU132+$AB$7*SIN(AP132)</f>
        <v>2.2226128631366544</v>
      </c>
      <c r="AP132" s="132">
        <f>$AU132+$AB$7*SIN(AQ132)</f>
        <v>2.2227802793028877</v>
      </c>
      <c r="AQ132" s="132">
        <f>$AU132+$AB$7*SIN(AR132)</f>
        <v>2.2220341952459419</v>
      </c>
      <c r="AR132" s="132">
        <f>$AU132+$AB$7*SIN(AS132)</f>
        <v>2.2253534969018194</v>
      </c>
      <c r="AS132" s="132">
        <f>$AU132+$AB$7*SIN(AT132)</f>
        <v>2.2104731933692583</v>
      </c>
      <c r="AT132" s="132">
        <f>$AU132+$AB$7*SIN(AU132)</f>
        <v>2.2750860341870172</v>
      </c>
      <c r="AU132" s="132">
        <f>$AB$9+$AB$18*(F132-AB$15)</f>
        <v>1.9285066816705729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>+(C133-C$7)/C$8</f>
        <v>-10506.970847319661</v>
      </c>
      <c r="F133" s="132">
        <f>ROUND(2*E133,0)/2</f>
        <v>-10507</v>
      </c>
      <c r="G133" s="132">
        <f>+C133-(C$7+F133*C$8)</f>
        <v>9.9512100059655495E-3</v>
      </c>
      <c r="I133" s="132">
        <f>G133</f>
        <v>9.9512100059655495E-3</v>
      </c>
      <c r="P133" s="199">
        <f>+D$11+D$12*F133+D$13*F133^2</f>
        <v>2.739205891008804E-2</v>
      </c>
      <c r="Q133" s="200">
        <f>+C133-15018.5</f>
        <v>31395.091</v>
      </c>
      <c r="S133" s="132">
        <f>+(P133-G133)^2</f>
        <v>3.041832104964307E-4</v>
      </c>
      <c r="T133" s="130">
        <v>0.1</v>
      </c>
      <c r="U133" s="43">
        <f>+T133*S133</f>
        <v>3.041832104964307E-5</v>
      </c>
      <c r="V133" s="132">
        <f>+G133-P133</f>
        <v>-1.7440848904122491E-2</v>
      </c>
      <c r="Z133" s="43">
        <f>F133</f>
        <v>-10507</v>
      </c>
      <c r="AA133" s="132">
        <f>AB$3+AB$4*Z133+AB$5*Z133^2+AH133</f>
        <v>4.3105438069666151E-3</v>
      </c>
      <c r="AB133" s="132">
        <f>+G133-AA133</f>
        <v>5.6406661989989344E-3</v>
      </c>
      <c r="AC133" s="132">
        <f>+G133-P133</f>
        <v>-1.7440848904122491E-2</v>
      </c>
      <c r="AE133" s="132">
        <f>+(G133-AA133)^2*S133</f>
        <v>9.6782322406978621E-9</v>
      </c>
      <c r="AF133" s="200">
        <f>+C133-15018.5</f>
        <v>31395.091</v>
      </c>
      <c r="AG133" s="7"/>
      <c r="AH133" s="43">
        <f>$AB$6*($AB$11/AI133*AJ133+$AB$12)</f>
        <v>2.6417349539666147E-3</v>
      </c>
      <c r="AI133" s="43">
        <f>1+$AB$7*COS(AL133)</f>
        <v>0.70470163002273267</v>
      </c>
      <c r="AJ133" s="43">
        <f>SIN(AL133+$AB$9)</f>
        <v>-0.11310248512728967</v>
      </c>
      <c r="AK133" s="43">
        <f>$AB$7*SIN(AL133)</f>
        <v>0.2229324397407631</v>
      </c>
      <c r="AL133" s="43">
        <f>2*ATAN(AM133)</f>
        <v>2.4949376752267609</v>
      </c>
      <c r="AM133" s="43">
        <f>SQRT((1+$AB$7)/(1-$AB$7))*TAN(AN133/2)</f>
        <v>2.9843048896379054</v>
      </c>
      <c r="AN133" s="132">
        <f>$AU133+$AB$7*SIN(AO133)</f>
        <v>2.223701234538348</v>
      </c>
      <c r="AO133" s="132">
        <f>$AU133+$AB$7*SIN(AP133)</f>
        <v>2.2236633357361417</v>
      </c>
      <c r="AP133" s="132">
        <f>$AU133+$AB$7*SIN(AQ133)</f>
        <v>2.2238319342356934</v>
      </c>
      <c r="AQ133" s="132">
        <f>$AU133+$AB$7*SIN(AR133)</f>
        <v>2.2230816131748297</v>
      </c>
      <c r="AR133" s="132">
        <f>$AU133+$AB$7*SIN(AS133)</f>
        <v>2.2264151704175505</v>
      </c>
      <c r="AS133" s="132">
        <f>$AU133+$AB$7*SIN(AT133)</f>
        <v>2.2114914894762752</v>
      </c>
      <c r="AT133" s="132">
        <f>$AU133+$AB$7*SIN(AU133)</f>
        <v>2.2762057878443196</v>
      </c>
      <c r="AU133" s="132">
        <f>$AB$9+$AB$18*(F133-AB$15)</f>
        <v>1.9297934164507222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>+(C134-C$7)/C$8</f>
        <v>-10499.037595148853</v>
      </c>
      <c r="F134" s="132">
        <f>ROUND(2*E134,0)/2</f>
        <v>-10499</v>
      </c>
      <c r="G134" s="132">
        <f>+C134-(C$7+F134*C$8)</f>
        <v>-1.2833029999455903E-2</v>
      </c>
      <c r="I134" s="202">
        <f>G134</f>
        <v>-1.2833029999455903E-2</v>
      </c>
      <c r="P134" s="199">
        <f>+D$11+D$12*F134+D$13*F134^2</f>
        <v>2.7381106065951195E-2</v>
      </c>
      <c r="Q134" s="200">
        <f>+C134-15018.5</f>
        <v>31397.798999999999</v>
      </c>
      <c r="S134" s="132">
        <f>+(P134-G134)^2</f>
        <v>1.6171767394870756E-3</v>
      </c>
      <c r="T134" s="130">
        <v>0.1</v>
      </c>
      <c r="U134" s="43">
        <f>+T134*S134</f>
        <v>1.6171767394870757E-4</v>
      </c>
      <c r="V134" s="132">
        <f>+G134-P134</f>
        <v>-4.0214136065407094E-2</v>
      </c>
      <c r="Z134" s="43">
        <f>F134</f>
        <v>-10499</v>
      </c>
      <c r="AA134" s="132">
        <f>AB$3+AB$4*Z134+AB$5*Z134^2+AH134</f>
        <v>4.2944610932832833E-3</v>
      </c>
      <c r="AB134" s="132">
        <f>+G134-AA134</f>
        <v>-1.7127491092739186E-2</v>
      </c>
      <c r="AC134" s="132">
        <f>+G134-P134</f>
        <v>-4.0214136065407094E-2</v>
      </c>
      <c r="AE134" s="132">
        <f>+(G134-AA134)^2*S134</f>
        <v>4.7440033467685408E-7</v>
      </c>
      <c r="AF134" s="200">
        <f>+C134-15018.5</f>
        <v>31397.798999999999</v>
      </c>
      <c r="AG134" s="7"/>
      <c r="AH134" s="43">
        <f>$AB$6*($AB$11/AI134*AJ134+$AB$12)</f>
        <v>2.6251480962832838E-3</v>
      </c>
      <c r="AI134" s="43">
        <f>1+$AB$7*COS(AL134)</f>
        <v>0.70457249016164258</v>
      </c>
      <c r="AJ134" s="43">
        <f>SIN(AL134+$AB$9)</f>
        <v>-0.11367824810177592</v>
      </c>
      <c r="AK134" s="43">
        <f>$AB$7*SIN(AL134)</f>
        <v>0.22276127677562652</v>
      </c>
      <c r="AL134" s="43">
        <f>2*ATAN(AM134)</f>
        <v>2.4955171756894798</v>
      </c>
      <c r="AM134" s="43">
        <f>SQRT((1+$AB$7)/(1-$AB$7))*TAN(AN134/2)</f>
        <v>2.9871776615313661</v>
      </c>
      <c r="AN134" s="132">
        <f>$AU134+$AB$7*SIN(AO134)</f>
        <v>2.2244652794199702</v>
      </c>
      <c r="AO134" s="132">
        <f>$AU134+$AB$7*SIN(AP134)</f>
        <v>2.2244271486111646</v>
      </c>
      <c r="AP134" s="132">
        <f>$AU134+$AB$7*SIN(AQ134)</f>
        <v>2.2245966099540198</v>
      </c>
      <c r="AQ134" s="132">
        <f>$AU134+$AB$7*SIN(AR134)</f>
        <v>2.2238432008737044</v>
      </c>
      <c r="AR134" s="132">
        <f>$AU134+$AB$7*SIN(AS134)</f>
        <v>2.2271871333775626</v>
      </c>
      <c r="AS134" s="132">
        <f>$AU134+$AB$7*SIN(AT134)</f>
        <v>2.2122319331003251</v>
      </c>
      <c r="AT134" s="132">
        <f>$AU134+$AB$7*SIN(AU134)</f>
        <v>2.2770197938783276</v>
      </c>
      <c r="AU134" s="132">
        <f>$AB$9+$AB$18*(F134-AB$15)</f>
        <v>1.930729223563558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>+(C135-C$7)/C$8</f>
        <v>-10334.009544452318</v>
      </c>
      <c r="F135" s="132">
        <f>ROUND(2*E135,0)/2</f>
        <v>-10334</v>
      </c>
      <c r="G135" s="132">
        <f>+C135-(C$7+F135*C$8)</f>
        <v>-3.2579799953964539E-3</v>
      </c>
      <c r="I135" s="132">
        <f>G135</f>
        <v>-3.2579799953964539E-3</v>
      </c>
      <c r="P135" s="199">
        <f>+D$11+D$12*F135+D$13*F135^2</f>
        <v>2.7155387754305937E-2</v>
      </c>
      <c r="Q135" s="200">
        <f>+C135-15018.5</f>
        <v>31454.131000000001</v>
      </c>
      <c r="S135" s="132">
        <f>+(P135-G135)^2</f>
        <v>9.2497293787863742E-4</v>
      </c>
      <c r="T135" s="130">
        <v>0.1</v>
      </c>
      <c r="U135" s="43">
        <f>+T135*S135</f>
        <v>9.2497293787863752E-5</v>
      </c>
      <c r="V135" s="132">
        <f>+G135-P135</f>
        <v>-3.0413367749702391E-2</v>
      </c>
      <c r="Z135" s="43">
        <f>F135</f>
        <v>-10334</v>
      </c>
      <c r="AA135" s="132">
        <f>AB$3+AB$4*Z135+AB$5*Z135^2+AH135</f>
        <v>3.9630144080409066E-3</v>
      </c>
      <c r="AB135" s="132">
        <f>+G135-AA135</f>
        <v>-7.2209944034373605E-3</v>
      </c>
      <c r="AC135" s="132">
        <f>+G135-P135</f>
        <v>-3.0413367749702391E-2</v>
      </c>
      <c r="AE135" s="132">
        <f>+(G135-AA135)^2*S135</f>
        <v>4.8230642067684128E-8</v>
      </c>
      <c r="AF135" s="200">
        <f>+C135-15018.5</f>
        <v>31454.131000000001</v>
      </c>
      <c r="AG135" s="7"/>
      <c r="AH135" s="43">
        <f>$AB$6*($AB$11/AI135*AJ135+$AB$12)</f>
        <v>2.2833890760409065E-3</v>
      </c>
      <c r="AI135" s="43">
        <f>1+$AB$7*COS(AL135)</f>
        <v>0.7019414476563044</v>
      </c>
      <c r="AJ135" s="43">
        <f>SIN(AL135+$AB$9)</f>
        <v>-0.125498044519611</v>
      </c>
      <c r="AK135" s="43">
        <f>$AB$7*SIN(AL135)</f>
        <v>0.21922841826455916</v>
      </c>
      <c r="AL135" s="43">
        <f>2*ATAN(AM135)</f>
        <v>2.5074224823452558</v>
      </c>
      <c r="AM135" s="43">
        <f>SQRT((1+$AB$7)/(1-$AB$7))*TAN(AN135/2)</f>
        <v>3.0473173032590148</v>
      </c>
      <c r="AN135" s="132">
        <f>$AU135+$AB$7*SIN(AO135)</f>
        <v>2.2401927822239656</v>
      </c>
      <c r="AO135" s="132">
        <f>$AU135+$AB$7*SIN(AP135)</f>
        <v>2.2401496601972677</v>
      </c>
      <c r="AP135" s="132">
        <f>$AU135+$AB$7*SIN(AQ135)</f>
        <v>2.240337470245036</v>
      </c>
      <c r="AQ135" s="132">
        <f>$AU135+$AB$7*SIN(AR135)</f>
        <v>2.2395191721216445</v>
      </c>
      <c r="AR135" s="132">
        <f>$AU135+$AB$7*SIN(AS135)</f>
        <v>2.2430783768747258</v>
      </c>
      <c r="AS135" s="132">
        <f>$AU135+$AB$7*SIN(AT135)</f>
        <v>2.2274786930580395</v>
      </c>
      <c r="AT135" s="132">
        <f>$AU135+$AB$7*SIN(AU135)</f>
        <v>2.293741197059493</v>
      </c>
      <c r="AU135" s="132">
        <f>$AB$9+$AB$18*(F135-AB$15)</f>
        <v>1.9500302452657978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94"/>
      <c r="C136" s="36">
        <v>46737.351999999999</v>
      </c>
      <c r="D136" s="36"/>
      <c r="E136" s="41">
        <f>+(C136-C$7)/C$8</f>
        <v>-9558.4931308963423</v>
      </c>
      <c r="F136" s="132">
        <f>ROUND(2*E136,0)/2</f>
        <v>-9558.5</v>
      </c>
      <c r="G136" s="132">
        <f>+C136-(C$7+F136*C$8)</f>
        <v>2.3447550047421828E-3</v>
      </c>
      <c r="I136" s="202">
        <f>G136</f>
        <v>2.3447550047421828E-3</v>
      </c>
      <c r="P136" s="199">
        <f>+D$11+D$12*F136+D$13*F136^2</f>
        <v>2.6099215623606304E-2</v>
      </c>
      <c r="Q136" s="200">
        <f>+C136-15018.5</f>
        <v>31718.851999999999</v>
      </c>
      <c r="S136" s="132">
        <f>+(P136-G136)^2</f>
        <v>5.6427439929316637E-4</v>
      </c>
      <c r="T136" s="130">
        <v>0.1</v>
      </c>
      <c r="U136" s="43">
        <f>+T136*S136</f>
        <v>5.6427439929316643E-5</v>
      </c>
      <c r="V136" s="132">
        <f>+G136-P136</f>
        <v>-2.3754460618864121E-2</v>
      </c>
      <c r="Z136" s="43">
        <f>F136</f>
        <v>-9558.5</v>
      </c>
      <c r="AA136" s="132">
        <f>AB$3+AB$4*Z136+AB$5*Z136^2+AH136</f>
        <v>2.413371403211842E-3</v>
      </c>
      <c r="AB136" s="132">
        <f>+G136-AA136</f>
        <v>-6.8616398469659255E-5</v>
      </c>
      <c r="AC136" s="132">
        <f>+G136-P136</f>
        <v>-2.3754460618864121E-2</v>
      </c>
      <c r="AE136" s="132">
        <f>+(G136-AA136)^2*S136</f>
        <v>2.656722447900346E-12</v>
      </c>
      <c r="AF136" s="200">
        <f>+C136-15018.5</f>
        <v>31718.851999999999</v>
      </c>
      <c r="AG136" s="7"/>
      <c r="AH136" s="43">
        <f>$AB$6*($AB$11/AI136*AJ136+$AB$12)</f>
        <v>6.8746616996184188E-4</v>
      </c>
      <c r="AI136" s="43">
        <f>1+$AB$7*COS(AL136)</f>
        <v>0.69037766207070961</v>
      </c>
      <c r="AJ136" s="43">
        <f>SIN(AL136+$AB$9)</f>
        <v>-0.1796662323398909</v>
      </c>
      <c r="AK136" s="43">
        <f>$AB$7*SIN(AL136)</f>
        <v>0.20256852631936759</v>
      </c>
      <c r="AL136" s="43">
        <f>2*ATAN(AM136)</f>
        <v>2.5622398056246976</v>
      </c>
      <c r="AM136" s="43">
        <f>SQRT((1+$AB$7)/(1-$AB$7))*TAN(AN136/2)</f>
        <v>3.3550243479473436</v>
      </c>
      <c r="AN136" s="132">
        <f>$AU136+$AB$7*SIN(AO136)</f>
        <v>2.3133567191055171</v>
      </c>
      <c r="AO136" s="132">
        <f>$AU136+$AB$7*SIN(AP136)</f>
        <v>2.3132848359564222</v>
      </c>
      <c r="AP136" s="132">
        <f>$AU136+$AB$7*SIN(AQ136)</f>
        <v>2.3135721331361121</v>
      </c>
      <c r="AQ136" s="132">
        <f>$AU136+$AB$7*SIN(AR136)</f>
        <v>2.3124233460699117</v>
      </c>
      <c r="AR136" s="132">
        <f>$AU136+$AB$7*SIN(AS136)</f>
        <v>2.3170083097144021</v>
      </c>
      <c r="AS136" s="132">
        <f>$AU136+$AB$7*SIN(AT136)</f>
        <v>2.2985696362651775</v>
      </c>
      <c r="AT136" s="132">
        <f>$AU136+$AB$7*SIN(AU136)</f>
        <v>2.3706339062690955</v>
      </c>
      <c r="AU136" s="132">
        <f>$AB$9+$AB$18*(F136-AB$15)</f>
        <v>2.0407450472663244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>+(C137-C$7)/C$8</f>
        <v>-9543.9888725884775</v>
      </c>
      <c r="F137" s="132">
        <f>ROUND(2*E137,0)/2</f>
        <v>-9544</v>
      </c>
      <c r="G137" s="132">
        <f>+C137-(C$7+F137*C$8)</f>
        <v>3.7983200018061325E-3</v>
      </c>
      <c r="I137" s="202">
        <f>G137</f>
        <v>3.7983200018061325E-3</v>
      </c>
      <c r="P137" s="199">
        <f>+D$11+D$12*F137+D$13*F137^2</f>
        <v>2.607954160242118E-2</v>
      </c>
      <c r="Q137" s="200">
        <f>+C137-15018.5</f>
        <v>31723.803</v>
      </c>
      <c r="S137" s="132">
        <f>+(P137-G137)^2</f>
        <v>4.9645283601571454E-4</v>
      </c>
      <c r="T137" s="130">
        <v>0.1</v>
      </c>
      <c r="U137" s="43">
        <f>+T137*S137</f>
        <v>4.9645283601571457E-5</v>
      </c>
      <c r="V137" s="132">
        <f>+G137-P137</f>
        <v>-2.2281221600615048E-2</v>
      </c>
      <c r="Z137" s="43">
        <f>F137</f>
        <v>-9544</v>
      </c>
      <c r="AA137" s="132">
        <f>AB$3+AB$4*Z137+AB$5*Z137^2+AH137</f>
        <v>2.3845483111834998E-3</v>
      </c>
      <c r="AB137" s="132">
        <f>+G137-AA137</f>
        <v>1.4137716906226327E-3</v>
      </c>
      <c r="AC137" s="132">
        <f>+G137-P137</f>
        <v>-2.2281221600615048E-2</v>
      </c>
      <c r="AE137" s="132">
        <f>+(G137-AA137)^2*S137</f>
        <v>9.9228530119463186E-10</v>
      </c>
      <c r="AF137" s="200">
        <f>+C137-15018.5</f>
        <v>31723.803</v>
      </c>
      <c r="AG137" s="7"/>
      <c r="AH137" s="43">
        <f>$AB$6*($AB$11/AI137*AJ137+$AB$12)</f>
        <v>6.5781211918349979E-4</v>
      </c>
      <c r="AI137" s="43">
        <f>1+$AB$7*COS(AL137)</f>
        <v>0.69017362856202413</v>
      </c>
      <c r="AJ137" s="43">
        <f>SIN(AL137+$AB$9)</f>
        <v>-0.18065774693582656</v>
      </c>
      <c r="AK137" s="43">
        <f>$AB$7*SIN(AL137)</f>
        <v>0.20225632143786607</v>
      </c>
      <c r="AL137" s="43">
        <f>2*ATAN(AM137)</f>
        <v>2.5632478143600292</v>
      </c>
      <c r="AM137" s="43">
        <f>SQRT((1+$AB$7)/(1-$AB$7))*TAN(AN137/2)</f>
        <v>3.3612119839073666</v>
      </c>
      <c r="AN137" s="132">
        <f>$AU137+$AB$7*SIN(AO137)</f>
        <v>2.3147133831747424</v>
      </c>
      <c r="AO137" s="132">
        <f>$AU137+$AB$7*SIN(AP137)</f>
        <v>2.3146408803017553</v>
      </c>
      <c r="AP137" s="132">
        <f>$AU137+$AB$7*SIN(AQ137)</f>
        <v>2.3149302268426588</v>
      </c>
      <c r="AQ137" s="132">
        <f>$AU137+$AB$7*SIN(AR137)</f>
        <v>2.3137749507821925</v>
      </c>
      <c r="AR137" s="132">
        <f>$AU137+$AB$7*SIN(AS137)</f>
        <v>2.3183790076578017</v>
      </c>
      <c r="AS137" s="132">
        <f>$AU137+$AB$7*SIN(AT137)</f>
        <v>2.2998909504193357</v>
      </c>
      <c r="AT137" s="132">
        <f>$AU137+$AB$7*SIN(AU137)</f>
        <v>2.3720453905544998</v>
      </c>
      <c r="AU137" s="132">
        <f>$AB$9+$AB$18*(F137-AB$15)</f>
        <v>2.0424411976583396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>+(C138-C$7)/C$8</f>
        <v>-9501.5160919487298</v>
      </c>
      <c r="F138" s="132">
        <f>ROUND(2*E138,0)/2</f>
        <v>-9501.5</v>
      </c>
      <c r="G138" s="132">
        <f>+C138-(C$7+F138*C$8)</f>
        <v>-5.4929549951339141E-3</v>
      </c>
      <c r="I138" s="132">
        <f>G138</f>
        <v>-5.4929549951339141E-3</v>
      </c>
      <c r="P138" s="199">
        <f>+D$11+D$12*F138+D$13*F138^2</f>
        <v>2.6021891991631591E-2</v>
      </c>
      <c r="Q138" s="200">
        <f>+C138-15018.5</f>
        <v>31738.300999999999</v>
      </c>
      <c r="S138" s="132">
        <f>+(P138-G138)^2</f>
        <v>9.9318558059924267E-4</v>
      </c>
      <c r="T138" s="130">
        <v>0.1</v>
      </c>
      <c r="U138" s="43">
        <f>+T138*S138</f>
        <v>9.9318558059924267E-5</v>
      </c>
      <c r="V138" s="132">
        <f>+G138-P138</f>
        <v>-3.1514846986765502E-2</v>
      </c>
      <c r="Z138" s="43">
        <f>F138</f>
        <v>-9501.5</v>
      </c>
      <c r="AA138" s="132">
        <f>AB$3+AB$4*Z138+AB$5*Z138^2+AH138</f>
        <v>2.3001030592519479E-3</v>
      </c>
      <c r="AB138" s="132">
        <f>+G138-AA138</f>
        <v>-7.7930580543858624E-3</v>
      </c>
      <c r="AC138" s="132">
        <f>+G138-P138</f>
        <v>-3.1514846986765502E-2</v>
      </c>
      <c r="AE138" s="132">
        <f>+(G138-AA138)^2*S138</f>
        <v>6.0317902197425671E-8</v>
      </c>
      <c r="AF138" s="200">
        <f>+C138-15018.5</f>
        <v>31738.300999999999</v>
      </c>
      <c r="AG138" s="7"/>
      <c r="AH138" s="43">
        <f>$AB$6*($AB$11/AI138*AJ138+$AB$12)</f>
        <v>5.7093856600194779E-4</v>
      </c>
      <c r="AI138" s="43">
        <f>1+$AB$7*COS(AL138)</f>
        <v>0.68957810218623761</v>
      </c>
      <c r="AJ138" s="43">
        <f>SIN(AL138+$AB$9)</f>
        <v>-0.18355948772489178</v>
      </c>
      <c r="AK138" s="43">
        <f>$AB$7*SIN(AL138)</f>
        <v>0.20134111690785386</v>
      </c>
      <c r="AL138" s="43">
        <f>2*ATAN(AM138)</f>
        <v>2.566198903177777</v>
      </c>
      <c r="AM138" s="43">
        <f>SQRT((1+$AB$7)/(1-$AB$7))*TAN(AN138/2)</f>
        <v>3.379448312711832</v>
      </c>
      <c r="AN138" s="132">
        <f>$AU138+$AB$7*SIN(AO138)</f>
        <v>2.318687513047923</v>
      </c>
      <c r="AO138" s="132">
        <f>$AU138+$AB$7*SIN(AP138)</f>
        <v>2.3186131770352869</v>
      </c>
      <c r="AP138" s="132">
        <f>$AU138+$AB$7*SIN(AQ138)</f>
        <v>2.3189085658836328</v>
      </c>
      <c r="AQ138" s="132">
        <f>$AU138+$AB$7*SIN(AR138)</f>
        <v>2.3177342234392349</v>
      </c>
      <c r="AR138" s="132">
        <f>$AU138+$AB$7*SIN(AS138)</f>
        <v>2.3223941675383197</v>
      </c>
      <c r="AS138" s="132">
        <f>$AU138+$AB$7*SIN(AT138)</f>
        <v>2.3037622723502036</v>
      </c>
      <c r="AT138" s="132">
        <f>$AU138+$AB$7*SIN(AU138)</f>
        <v>2.3761770398681805</v>
      </c>
      <c r="AU138" s="132">
        <f>$AB$9+$AB$18*(F138-AB$15)</f>
        <v>2.04741267294528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>+(C139-C$7)/C$8</f>
        <v>-9482.5032387033261</v>
      </c>
      <c r="F139" s="132">
        <f>ROUND(2*E139,0)/2</f>
        <v>-9482.5</v>
      </c>
      <c r="G139" s="132">
        <f>+C139-(C$7+F139*C$8)</f>
        <v>-1.1055249997298233E-3</v>
      </c>
      <c r="I139" s="202">
        <f>G139</f>
        <v>-1.1055249997298233E-3</v>
      </c>
      <c r="P139" s="199">
        <f>+D$11+D$12*F139+D$13*F139^2</f>
        <v>2.5996126760601652E-2</v>
      </c>
      <c r="Q139" s="200">
        <f>+C139-15018.5</f>
        <v>31744.790999999997</v>
      </c>
      <c r="S139" s="132">
        <f>+(P139-G139)^2</f>
        <v>7.3449952813827823E-4</v>
      </c>
      <c r="T139" s="130">
        <v>0.1</v>
      </c>
      <c r="U139" s="43">
        <f>+T139*S139</f>
        <v>7.3449952813827831E-5</v>
      </c>
      <c r="V139" s="132">
        <f>+G139-P139</f>
        <v>-2.7101651760331476E-2</v>
      </c>
      <c r="Z139" s="43">
        <f>F139</f>
        <v>-9482.5</v>
      </c>
      <c r="AA139" s="132">
        <f>AB$3+AB$4*Z139+AB$5*Z139^2+AH139</f>
        <v>2.2623687162671158E-3</v>
      </c>
      <c r="AB139" s="132">
        <f>+G139-AA139</f>
        <v>-3.3678937159969391E-3</v>
      </c>
      <c r="AC139" s="132">
        <f>+G139-P139</f>
        <v>-2.7101651760331476E-2</v>
      </c>
      <c r="AE139" s="132">
        <f>+(G139-AA139)^2*S139</f>
        <v>8.3312137342240872E-9</v>
      </c>
      <c r="AF139" s="200">
        <f>+C139-15018.5</f>
        <v>31744.790999999997</v>
      </c>
      <c r="AG139" s="7"/>
      <c r="AH139" s="43">
        <f>$AB$6*($AB$11/AI139*AJ139+$AB$12)</f>
        <v>5.3212213501711587E-4</v>
      </c>
      <c r="AI139" s="43">
        <f>1+$AB$7*COS(AL139)</f>
        <v>0.68931307102917128</v>
      </c>
      <c r="AJ139" s="43">
        <f>SIN(AL139+$AB$9)</f>
        <v>-0.18485460684024441</v>
      </c>
      <c r="AK139" s="43">
        <f>$AB$7*SIN(AL139)</f>
        <v>0.20093190927942539</v>
      </c>
      <c r="AL139" s="43">
        <f>2*ATAN(AM139)</f>
        <v>2.5675165710374972</v>
      </c>
      <c r="AM139" s="43">
        <f>SQRT((1+$AB$7)/(1-$AB$7))*TAN(AN139/2)</f>
        <v>3.3876497337425553</v>
      </c>
      <c r="AN139" s="132">
        <f>$AU139+$AB$7*SIN(AO139)</f>
        <v>2.3204630779388777</v>
      </c>
      <c r="AO139" s="132">
        <f>$AU139+$AB$7*SIN(AP139)</f>
        <v>2.3203879143885398</v>
      </c>
      <c r="AP139" s="132">
        <f>$AU139+$AB$7*SIN(AQ139)</f>
        <v>2.3206860214239988</v>
      </c>
      <c r="AQ139" s="132">
        <f>$AU139+$AB$7*SIN(AR139)</f>
        <v>2.3195031334319354</v>
      </c>
      <c r="AR139" s="132">
        <f>$AU139+$AB$7*SIN(AS139)</f>
        <v>2.3241880233358039</v>
      </c>
      <c r="AS139" s="132">
        <f>$AU139+$AB$7*SIN(AT139)</f>
        <v>2.3054922672077574</v>
      </c>
      <c r="AT139" s="132">
        <f>$AU139+$AB$7*SIN(AU139)</f>
        <v>2.3780215006027139</v>
      </c>
      <c r="AU139" s="132">
        <f>$AB$9+$AB$18*(F139-AB$15)</f>
        <v>2.0496352148382648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>+(C140-C$7)/C$8</f>
        <v>-9464.0030586964222</v>
      </c>
      <c r="F140" s="132">
        <f>ROUND(2*E140,0)/2</f>
        <v>-9464</v>
      </c>
      <c r="G140" s="132">
        <f>+C140-(C$7+F140*C$8)</f>
        <v>-1.044079996063374E-3</v>
      </c>
      <c r="I140" s="132">
        <f>G140</f>
        <v>-1.044079996063374E-3</v>
      </c>
      <c r="P140" s="199">
        <f>+D$11+D$12*F140+D$13*F140^2</f>
        <v>2.5971044036251962E-2</v>
      </c>
      <c r="Q140" s="200">
        <f>+C140-15018.5</f>
        <v>31751.106</v>
      </c>
      <c r="S140" s="132">
        <f>+(P140-G140)^2</f>
        <v>7.2981692648138162E-4</v>
      </c>
      <c r="T140" s="130">
        <v>0.1</v>
      </c>
      <c r="U140" s="43">
        <f>+T140*S140</f>
        <v>7.2981692648138171E-5</v>
      </c>
      <c r="V140" s="132">
        <f>+G140-P140</f>
        <v>-2.7015124032315336E-2</v>
      </c>
      <c r="Z140" s="43">
        <f>F140</f>
        <v>-9464</v>
      </c>
      <c r="AA140" s="132">
        <f>AB$3+AB$4*Z140+AB$5*Z140^2+AH140</f>
        <v>2.225637973943752E-3</v>
      </c>
      <c r="AB140" s="132">
        <f>+G140-AA140</f>
        <v>-3.2697179700071259E-3</v>
      </c>
      <c r="AC140" s="132">
        <f>+G140-P140</f>
        <v>-2.7015124032315336E-2</v>
      </c>
      <c r="AE140" s="132">
        <f>+(G140-AA140)^2*S140</f>
        <v>7.8025133413058322E-9</v>
      </c>
      <c r="AF140" s="200">
        <f>+C140-15018.5</f>
        <v>31751.106</v>
      </c>
      <c r="AG140" s="7"/>
      <c r="AH140" s="43">
        <f>$AB$6*($AB$11/AI140*AJ140+$AB$12)</f>
        <v>4.9433986194375194E-4</v>
      </c>
      <c r="AI140" s="43">
        <f>1+$AB$7*COS(AL140)</f>
        <v>0.68905572736828891</v>
      </c>
      <c r="AJ140" s="43">
        <f>SIN(AL140+$AB$9)</f>
        <v>-0.18611438168327582</v>
      </c>
      <c r="AK140" s="43">
        <f>$AB$7*SIN(AL140)</f>
        <v>0.20053343690650721</v>
      </c>
      <c r="AL140" s="43">
        <f>2*ATAN(AM140)</f>
        <v>2.5687985926519663</v>
      </c>
      <c r="AM140" s="43">
        <f>SQRT((1+$AB$7)/(1-$AB$7))*TAN(AN140/2)</f>
        <v>3.3956644993282663</v>
      </c>
      <c r="AN140" s="132">
        <f>$AU140+$AB$7*SIN(AO140)</f>
        <v>2.3221912640063387</v>
      </c>
      <c r="AO140" s="132">
        <f>$AU140+$AB$7*SIN(AP140)</f>
        <v>2.3221152899637816</v>
      </c>
      <c r="AP140" s="132">
        <f>$AU140+$AB$7*SIN(AQ140)</f>
        <v>2.3224160535535776</v>
      </c>
      <c r="AQ140" s="132">
        <f>$AU140+$AB$7*SIN(AR140)</f>
        <v>2.3212248325349001</v>
      </c>
      <c r="AR140" s="132">
        <f>$AU140+$AB$7*SIN(AS140)</f>
        <v>2.3259339869771569</v>
      </c>
      <c r="AS140" s="132">
        <f>$AU140+$AB$7*SIN(AT140)</f>
        <v>2.3071763168071744</v>
      </c>
      <c r="AT140" s="132">
        <f>$AU140+$AB$7*SIN(AU140)</f>
        <v>2.3798158642241143</v>
      </c>
      <c r="AU140" s="132">
        <f>$AB$9+$AB$18*(F140-AB$15)</f>
        <v>2.0517992687866977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>+(C141-C$7)/C$8</f>
        <v>-9461.9992387241746</v>
      </c>
      <c r="F141" s="132">
        <f>ROUND(2*E141,0)/2</f>
        <v>-9462</v>
      </c>
      <c r="G141" s="132">
        <f>+C141-(C$7+F141*C$8)</f>
        <v>2.5986000400735065E-4</v>
      </c>
      <c r="I141" s="202">
        <f>G141</f>
        <v>2.5986000400735065E-4</v>
      </c>
      <c r="P141" s="199">
        <f>+D$11+D$12*F141+D$13*F141^2</f>
        <v>2.5968332654802518E-2</v>
      </c>
      <c r="Q141" s="200">
        <f>+C141-15018.5</f>
        <v>31751.79</v>
      </c>
      <c r="S141" s="132">
        <f>+(P141-G141)^2</f>
        <v>6.6092556603668305E-4</v>
      </c>
      <c r="T141" s="130">
        <v>0.1</v>
      </c>
      <c r="U141" s="43">
        <f>+T141*S141</f>
        <v>6.6092556603668311E-5</v>
      </c>
      <c r="V141" s="132">
        <f>+G141-P141</f>
        <v>-2.5708472650795167E-2</v>
      </c>
      <c r="Z141" s="43">
        <f>F141</f>
        <v>-9462</v>
      </c>
      <c r="AA141" s="132">
        <f>AB$3+AB$4*Z141+AB$5*Z141^2+AH141</f>
        <v>2.2216677120821243E-3</v>
      </c>
      <c r="AB141" s="132">
        <f>+G141-AA141</f>
        <v>-1.9618077080747736E-3</v>
      </c>
      <c r="AC141" s="132">
        <f>+G141-P141</f>
        <v>-2.5708472650795167E-2</v>
      </c>
      <c r="AE141" s="132">
        <f>+(G141-AA141)^2*S141</f>
        <v>2.5436972753562847E-9</v>
      </c>
      <c r="AF141" s="200">
        <f>+C141-15018.5</f>
        <v>31751.79</v>
      </c>
      <c r="AG141" s="7"/>
      <c r="AH141" s="43">
        <f>$AB$6*($AB$11/AI141*AJ141+$AB$12)</f>
        <v>4.9025604408212391E-4</v>
      </c>
      <c r="AI141" s="43">
        <f>1+$AB$7*COS(AL141)</f>
        <v>0.68902794851300131</v>
      </c>
      <c r="AJ141" s="43">
        <f>SIN(AL141+$AB$9)</f>
        <v>-0.18625049902913843</v>
      </c>
      <c r="AK141" s="43">
        <f>$AB$7*SIN(AL141)</f>
        <v>0.20049035686029243</v>
      </c>
      <c r="AL141" s="43">
        <f>2*ATAN(AM141)</f>
        <v>2.5689371323380148</v>
      </c>
      <c r="AM141" s="43">
        <f>SQRT((1+$AB$7)/(1-$AB$7))*TAN(AN141/2)</f>
        <v>3.3965326919015872</v>
      </c>
      <c r="AN141" s="132">
        <f>$AU141+$AB$7*SIN(AO141)</f>
        <v>2.3223780563904231</v>
      </c>
      <c r="AO141" s="132">
        <f>$AU141+$AB$7*SIN(AP141)</f>
        <v>2.3223019944482717</v>
      </c>
      <c r="AP141" s="132">
        <f>$AU141+$AB$7*SIN(AQ141)</f>
        <v>2.3226030458137634</v>
      </c>
      <c r="AQ141" s="132">
        <f>$AU141+$AB$7*SIN(AR141)</f>
        <v>2.3214109232130031</v>
      </c>
      <c r="AR141" s="132">
        <f>$AU141+$AB$7*SIN(AS141)</f>
        <v>2.3261226993363406</v>
      </c>
      <c r="AS141" s="132">
        <f>$AU141+$AB$7*SIN(AT141)</f>
        <v>2.3073583515926348</v>
      </c>
      <c r="AT141" s="132">
        <f>$AU141+$AB$7*SIN(AU141)</f>
        <v>2.3800097574380619</v>
      </c>
      <c r="AU141" s="132">
        <f>$AB$9+$AB$18*(F141-AB$15)</f>
        <v>2.052033220564907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>+(C142-C$7)/C$8</f>
        <v>-9461.9933796014466</v>
      </c>
      <c r="F142" s="132">
        <f>ROUND(2*E142,0)/2</f>
        <v>-9462</v>
      </c>
      <c r="G142" s="132">
        <f>+C142-(C$7+F142*C$8)</f>
        <v>2.2598600044148043E-3</v>
      </c>
      <c r="I142" s="202">
        <f>G142</f>
        <v>2.2598600044148043E-3</v>
      </c>
      <c r="P142" s="199">
        <f>+D$11+D$12*F142+D$13*F142^2</f>
        <v>2.5968332654802518E-2</v>
      </c>
      <c r="Q142" s="200">
        <f>+C142-15018.5</f>
        <v>31751.792000000001</v>
      </c>
      <c r="S142" s="132">
        <f>+(P142-G142)^2</f>
        <v>5.6209167541418218E-4</v>
      </c>
      <c r="T142" s="130">
        <v>0.1</v>
      </c>
      <c r="U142" s="43">
        <f>+T142*S142</f>
        <v>5.6209167541418222E-5</v>
      </c>
      <c r="V142" s="132">
        <f>+G142-P142</f>
        <v>-2.3708472650387714E-2</v>
      </c>
      <c r="Z142" s="43">
        <f>F142</f>
        <v>-9462</v>
      </c>
      <c r="AA142" s="132">
        <f>AB$3+AB$4*Z142+AB$5*Z142^2+AH142</f>
        <v>2.2216677120821243E-3</v>
      </c>
      <c r="AB142" s="132">
        <f>+G142-AA142</f>
        <v>3.8192292332680025E-5</v>
      </c>
      <c r="AC142" s="132">
        <f>+G142-P142</f>
        <v>-2.3708472650387714E-2</v>
      </c>
      <c r="AE142" s="132">
        <f>+(G142-AA142)^2*S142</f>
        <v>8.1989569326951066E-13</v>
      </c>
      <c r="AF142" s="200">
        <f>+C142-15018.5</f>
        <v>31751.792000000001</v>
      </c>
      <c r="AG142" s="7"/>
      <c r="AH142" s="43">
        <f>$AB$6*($AB$11/AI142*AJ142+$AB$12)</f>
        <v>4.9025604408212391E-4</v>
      </c>
      <c r="AI142" s="43">
        <f>1+$AB$7*COS(AL142)</f>
        <v>0.68902794851300131</v>
      </c>
      <c r="AJ142" s="43">
        <f>SIN(AL142+$AB$9)</f>
        <v>-0.18625049902913843</v>
      </c>
      <c r="AK142" s="43">
        <f>$AB$7*SIN(AL142)</f>
        <v>0.20049035686029243</v>
      </c>
      <c r="AL142" s="43">
        <f>2*ATAN(AM142)</f>
        <v>2.5689371323380148</v>
      </c>
      <c r="AM142" s="43">
        <f>SQRT((1+$AB$7)/(1-$AB$7))*TAN(AN142/2)</f>
        <v>3.3965326919015872</v>
      </c>
      <c r="AN142" s="132">
        <f>$AU142+$AB$7*SIN(AO142)</f>
        <v>2.3223780563904231</v>
      </c>
      <c r="AO142" s="132">
        <f>$AU142+$AB$7*SIN(AP142)</f>
        <v>2.3223019944482717</v>
      </c>
      <c r="AP142" s="132">
        <f>$AU142+$AB$7*SIN(AQ142)</f>
        <v>2.3226030458137634</v>
      </c>
      <c r="AQ142" s="132">
        <f>$AU142+$AB$7*SIN(AR142)</f>
        <v>2.3214109232130031</v>
      </c>
      <c r="AR142" s="132">
        <f>$AU142+$AB$7*SIN(AS142)</f>
        <v>2.3261226993363406</v>
      </c>
      <c r="AS142" s="132">
        <f>$AU142+$AB$7*SIN(AT142)</f>
        <v>2.3073583515926348</v>
      </c>
      <c r="AT142" s="132">
        <f>$AU142+$AB$7*SIN(AU142)</f>
        <v>2.3800097574380619</v>
      </c>
      <c r="AU142" s="132">
        <f>$AB$9+$AB$18*(F142-AB$15)</f>
        <v>2.052033220564907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>+(C143-C$7)/C$8</f>
        <v>-9452.9937670945292</v>
      </c>
      <c r="F143" s="132">
        <f>ROUND(2*E143,0)/2</f>
        <v>-9453</v>
      </c>
      <c r="G143" s="132">
        <f>+C143-(C$7+F143*C$8)</f>
        <v>2.1275900071486831E-3</v>
      </c>
      <c r="I143" s="202">
        <f>G143</f>
        <v>2.1275900071486831E-3</v>
      </c>
      <c r="P143" s="199">
        <f>+D$11+D$12*F143+D$13*F143^2</f>
        <v>2.5956132076772526E-2</v>
      </c>
      <c r="Q143" s="200">
        <f>+C143-15018.5</f>
        <v>31754.864000000001</v>
      </c>
      <c r="S143" s="132">
        <f>+(P143-G143)^2</f>
        <v>5.6779941716383333E-4</v>
      </c>
      <c r="T143" s="130">
        <v>0.1</v>
      </c>
      <c r="U143" s="43">
        <f>+T143*S143</f>
        <v>5.6779941716383333E-5</v>
      </c>
      <c r="V143" s="132">
        <f>+G143-P143</f>
        <v>-2.3828542069623843E-2</v>
      </c>
      <c r="Z143" s="43">
        <f>F143</f>
        <v>-9453</v>
      </c>
      <c r="AA143" s="132">
        <f>AB$3+AB$4*Z143+AB$5*Z143^2+AH143</f>
        <v>2.203803058835014E-3</v>
      </c>
      <c r="AB143" s="132">
        <f>+G143-AA143</f>
        <v>-7.6213051686330885E-5</v>
      </c>
      <c r="AC143" s="132">
        <f>+G143-P143</f>
        <v>-2.3828542069623843E-2</v>
      </c>
      <c r="AE143" s="132">
        <f>+(G143-AA143)^2*S143</f>
        <v>3.2980227412789133E-12</v>
      </c>
      <c r="AF143" s="200">
        <f>+C143-15018.5</f>
        <v>31754.864000000001</v>
      </c>
      <c r="AG143" s="7"/>
      <c r="AH143" s="43">
        <f>$AB$6*($AB$11/AI143*AJ143+$AB$12)</f>
        <v>4.7188068583501404E-4</v>
      </c>
      <c r="AI143" s="43">
        <f>1+$AB$7*COS(AL143)</f>
        <v>0.68890304517342682</v>
      </c>
      <c r="AJ143" s="43">
        <f>SIN(AL143+$AB$9)</f>
        <v>-0.18686284724270616</v>
      </c>
      <c r="AK143" s="43">
        <f>$AB$7*SIN(AL143)</f>
        <v>0.20029649197535407</v>
      </c>
      <c r="AL143" s="43">
        <f>2*ATAN(AM143)</f>
        <v>2.5695604229269833</v>
      </c>
      <c r="AM143" s="43">
        <f>SQRT((1+$AB$7)/(1-$AB$7))*TAN(AN143/2)</f>
        <v>3.400443752706265</v>
      </c>
      <c r="AN143" s="132">
        <f>$AU143+$AB$7*SIN(AO143)</f>
        <v>2.3232185291889063</v>
      </c>
      <c r="AO143" s="132">
        <f>$AU143+$AB$7*SIN(AP143)</f>
        <v>2.3231420710268775</v>
      </c>
      <c r="AP143" s="132">
        <f>$AU143+$AB$7*SIN(AQ143)</f>
        <v>2.3234444187770906</v>
      </c>
      <c r="AQ143" s="132">
        <f>$AU143+$AB$7*SIN(AR143)</f>
        <v>2.3222482373614572</v>
      </c>
      <c r="AR143" s="132">
        <f>$AU143+$AB$7*SIN(AS143)</f>
        <v>2.3269718073138193</v>
      </c>
      <c r="AS143" s="132">
        <f>$AU143+$AB$7*SIN(AT143)</f>
        <v>2.3081774488984892</v>
      </c>
      <c r="AT143" s="132">
        <f>$AU143+$AB$7*SIN(AU143)</f>
        <v>2.3808820547853848</v>
      </c>
      <c r="AU143" s="132">
        <f>$AB$9+$AB$18*(F143-AB$15)</f>
        <v>2.0530860035668477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>+(C144-C$7)/C$8</f>
        <v>-9331.9970236828376</v>
      </c>
      <c r="F144" s="132">
        <f>ROUND(2*E144,0)/2</f>
        <v>-9332</v>
      </c>
      <c r="G144" s="132">
        <f>+C144-(C$7+F144*C$8)</f>
        <v>1.0159599987673573E-3</v>
      </c>
      <c r="I144" s="132">
        <f>G144</f>
        <v>1.0159599987673573E-3</v>
      </c>
      <c r="P144" s="199">
        <f>+D$11+D$12*F144+D$13*F144^2</f>
        <v>2.5792203532625652E-2</v>
      </c>
      <c r="Q144" s="200">
        <f>+C144-15018.5</f>
        <v>31796.165999999997</v>
      </c>
      <c r="S144" s="132">
        <f>+(P144-G144)^2</f>
        <v>6.1386224364905488E-4</v>
      </c>
      <c r="T144" s="130">
        <v>0.1</v>
      </c>
      <c r="U144" s="43">
        <f>+T144*S144</f>
        <v>6.1386224364905491E-5</v>
      </c>
      <c r="V144" s="132">
        <f>+G144-P144</f>
        <v>-2.4776243533858294E-2</v>
      </c>
      <c r="Z144" s="43">
        <f>F144</f>
        <v>-9332</v>
      </c>
      <c r="AA144" s="132">
        <f>AB$3+AB$4*Z144+AB$5*Z144^2+AH144</f>
        <v>1.9638691803075029E-3</v>
      </c>
      <c r="AB144" s="132">
        <f>+G144-AA144</f>
        <v>-9.4790918154014558E-4</v>
      </c>
      <c r="AC144" s="132">
        <f>+G144-P144</f>
        <v>-2.4776243533858294E-2</v>
      </c>
      <c r="AE144" s="132">
        <f>+(G144-AA144)^2*S144</f>
        <v>5.5157475683489678E-10</v>
      </c>
      <c r="AF144" s="200">
        <f>+C144-15018.5</f>
        <v>31796.165999999997</v>
      </c>
      <c r="AG144" s="7"/>
      <c r="AH144" s="43">
        <f>$AB$6*($AB$11/AI144*AJ144+$AB$12)</f>
        <v>2.2512785230750272E-4</v>
      </c>
      <c r="AI144" s="43">
        <f>1+$AB$7*COS(AL144)</f>
        <v>0.68723984649443737</v>
      </c>
      <c r="AJ144" s="43">
        <f>SIN(AL144+$AB$9)</f>
        <v>-0.1950670372099034</v>
      </c>
      <c r="AK144" s="43">
        <f>$AB$7*SIN(AL144)</f>
        <v>0.19768936840198778</v>
      </c>
      <c r="AL144" s="43">
        <f>2*ATAN(AM144)</f>
        <v>2.577918453512662</v>
      </c>
      <c r="AM144" s="43">
        <f>SQRT((1+$AB$7)/(1-$AB$7))*TAN(AN144/2)</f>
        <v>3.4537019315940993</v>
      </c>
      <c r="AN144" s="132">
        <f>$AU144+$AB$7*SIN(AO144)</f>
        <v>2.3345035492768127</v>
      </c>
      <c r="AO144" s="132">
        <f>$AU144+$AB$7*SIN(AP144)</f>
        <v>2.3344216585845374</v>
      </c>
      <c r="AP144" s="132">
        <f>$AU144+$AB$7*SIN(AQ144)</f>
        <v>2.3347416512368229</v>
      </c>
      <c r="AQ144" s="132">
        <f>$AU144+$AB$7*SIN(AR144)</f>
        <v>2.3334906530130874</v>
      </c>
      <c r="AR144" s="132">
        <f>$AU144+$AB$7*SIN(AS144)</f>
        <v>2.3383721309053653</v>
      </c>
      <c r="AS144" s="132">
        <f>$AU144+$AB$7*SIN(AT144)</f>
        <v>2.3191805194458897</v>
      </c>
      <c r="AT144" s="132">
        <f>$AU144+$AB$7*SIN(AU144)</f>
        <v>2.3925744119269448</v>
      </c>
      <c r="AU144" s="132">
        <f>$AB$9+$AB$18*(F144-AB$15)</f>
        <v>2.0672400861484901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>+(C145-C$7)/C$8</f>
        <v>-9312.4890745670928</v>
      </c>
      <c r="F145" s="132">
        <f>ROUND(2*E145,0)/2</f>
        <v>-9312.5</v>
      </c>
      <c r="G145" s="132">
        <f>+C145-(C$7+F145*C$8)</f>
        <v>3.7293749992386438E-3</v>
      </c>
      <c r="I145" s="202">
        <f>G145</f>
        <v>3.7293749992386438E-3</v>
      </c>
      <c r="P145" s="199">
        <f>+D$11+D$12*F145+D$13*F145^2</f>
        <v>2.5765802965969066E-2</v>
      </c>
      <c r="Q145" s="200">
        <f>+C145-15018.5</f>
        <v>31802.824999999997</v>
      </c>
      <c r="S145" s="132">
        <f>+(P145-G145)^2</f>
        <v>4.8560415753289867E-4</v>
      </c>
      <c r="T145" s="130">
        <v>0.1</v>
      </c>
      <c r="U145" s="43">
        <f>+T145*S145</f>
        <v>4.8560415753289871E-5</v>
      </c>
      <c r="V145" s="132">
        <f>+G145-P145</f>
        <v>-2.2036427966730422E-2</v>
      </c>
      <c r="Z145" s="43">
        <f>F145</f>
        <v>-9312.5</v>
      </c>
      <c r="AA145" s="132">
        <f>AB$3+AB$4*Z145+AB$5*Z145^2+AH145</f>
        <v>1.9252458885167772E-3</v>
      </c>
      <c r="AB145" s="132">
        <f>+G145-AA145</f>
        <v>1.8041291107218666E-3</v>
      </c>
      <c r="AC145" s="132">
        <f>+G145-P145</f>
        <v>-2.2036427966730422E-2</v>
      </c>
      <c r="AE145" s="132">
        <f>+(G145-AA145)^2*S145</f>
        <v>1.5805841577419829E-9</v>
      </c>
      <c r="AF145" s="200">
        <f>+C145-15018.5</f>
        <v>31802.824999999997</v>
      </c>
      <c r="AG145" s="7"/>
      <c r="AH145" s="43">
        <f>$AB$6*($AB$11/AI145*AJ145+$AB$12)</f>
        <v>1.8541385726677698E-4</v>
      </c>
      <c r="AI145" s="43">
        <f>1+$AB$7*COS(AL145)</f>
        <v>0.68697459312719622</v>
      </c>
      <c r="AJ145" s="43">
        <f>SIN(AL145+$AB$9)</f>
        <v>-0.19638425400839699</v>
      </c>
      <c r="AK145" s="43">
        <f>$AB$7*SIN(AL145)</f>
        <v>0.19726909198380693</v>
      </c>
      <c r="AL145" s="43">
        <f>2*ATAN(AM145)</f>
        <v>2.57926164959005</v>
      </c>
      <c r="AM145" s="43">
        <f>SQRT((1+$AB$7)/(1-$AB$7))*TAN(AN145/2)</f>
        <v>3.4624045764293929</v>
      </c>
      <c r="AN145" s="132">
        <f>$AU145+$AB$7*SIN(AO145)</f>
        <v>2.3363196732713498</v>
      </c>
      <c r="AO145" s="132">
        <f>$AU145+$AB$7*SIN(AP145)</f>
        <v>2.3362368889403564</v>
      </c>
      <c r="AP145" s="132">
        <f>$AU145+$AB$7*SIN(AQ145)</f>
        <v>2.336559761599609</v>
      </c>
      <c r="AQ145" s="132">
        <f>$AU145+$AB$7*SIN(AR145)</f>
        <v>2.3352998902200954</v>
      </c>
      <c r="AR145" s="132">
        <f>$AU145+$AB$7*SIN(AS145)</f>
        <v>2.3402066904256009</v>
      </c>
      <c r="AS145" s="132">
        <f>$AU145+$AB$7*SIN(AT145)</f>
        <v>2.3209521664787727</v>
      </c>
      <c r="AT145" s="132">
        <f>$AU145+$AB$7*SIN(AU145)</f>
        <v>2.3944526062048666</v>
      </c>
      <c r="AU145" s="132">
        <f>$AB$9+$AB$18*(F145-AB$15)</f>
        <v>2.0695211159860269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>+(C146-C$7)/C$8</f>
        <v>-9300.9934757789415</v>
      </c>
      <c r="F146" s="132">
        <f>ROUND(2*E146,0)/2</f>
        <v>-9301</v>
      </c>
      <c r="G146" s="132">
        <f>+C146-(C$7+F146*C$8)</f>
        <v>2.2270300032687373E-3</v>
      </c>
      <c r="I146" s="202">
        <f>G146</f>
        <v>2.2270300032687373E-3</v>
      </c>
      <c r="P146" s="199">
        <f>+D$11+D$12*F146+D$13*F146^2</f>
        <v>2.5750235700235772E-2</v>
      </c>
      <c r="Q146" s="200">
        <f>+C146-15018.5</f>
        <v>31806.749000000003</v>
      </c>
      <c r="S146" s="132">
        <f>+(P146-G146)^2</f>
        <v>5.5334120626182235E-4</v>
      </c>
      <c r="T146" s="130">
        <v>0.1</v>
      </c>
      <c r="U146" s="43">
        <f>+T146*S146</f>
        <v>5.5334120626182236E-5</v>
      </c>
      <c r="V146" s="132">
        <f>+G146-P146</f>
        <v>-2.3523205696967035E-2</v>
      </c>
      <c r="Z146" s="43">
        <f>F146</f>
        <v>-9301</v>
      </c>
      <c r="AA146" s="132">
        <f>AB$3+AB$4*Z146+AB$5*Z146^2+AH146</f>
        <v>1.9024738478604915E-3</v>
      </c>
      <c r="AB146" s="132">
        <f>+G146-AA146</f>
        <v>3.2455615540824588E-4</v>
      </c>
      <c r="AC146" s="132">
        <f>+G146-P146</f>
        <v>-2.3523205696967035E-2</v>
      </c>
      <c r="AE146" s="132">
        <f>+(G146-AA146)^2*S146</f>
        <v>5.8287135542361797E-11</v>
      </c>
      <c r="AF146" s="200">
        <f>+C146-15018.5</f>
        <v>31806.749000000003</v>
      </c>
      <c r="AG146" s="7"/>
      <c r="AH146" s="43">
        <f>$AB$6*($AB$11/AI146*AJ146+$AB$12)</f>
        <v>1.6199965086049125E-4</v>
      </c>
      <c r="AI146" s="43">
        <f>1+$AB$7*COS(AL146)</f>
        <v>0.68681852191802029</v>
      </c>
      <c r="AJ146" s="43">
        <f>SIN(AL146+$AB$9)</f>
        <v>-0.1971604327543395</v>
      </c>
      <c r="AK146" s="43">
        <f>$AB$7*SIN(AL146)</f>
        <v>0.19702122166504416</v>
      </c>
      <c r="AL146" s="43">
        <f>2*ATAN(AM146)</f>
        <v>2.5800533058677839</v>
      </c>
      <c r="AM146" s="43">
        <f>SQRT((1+$AB$7)/(1-$AB$7))*TAN(AN146/2)</f>
        <v>3.4675527453761128</v>
      </c>
      <c r="AN146" s="132">
        <f>$AU146+$AB$7*SIN(AO146)</f>
        <v>2.3373903932115092</v>
      </c>
      <c r="AO146" s="132">
        <f>$AU146+$AB$7*SIN(AP146)</f>
        <v>2.3373070795348521</v>
      </c>
      <c r="AP146" s="132">
        <f>$AU146+$AB$7*SIN(AQ146)</f>
        <v>2.3376316552387393</v>
      </c>
      <c r="AQ146" s="132">
        <f>$AU146+$AB$7*SIN(AR146)</f>
        <v>2.336366546454395</v>
      </c>
      <c r="AR146" s="132">
        <f>$AU146+$AB$7*SIN(AS146)</f>
        <v>2.3412882624151523</v>
      </c>
      <c r="AS146" s="132">
        <f>$AU146+$AB$7*SIN(AT146)</f>
        <v>2.3219967834522679</v>
      </c>
      <c r="AT146" s="132">
        <f>$AU146+$AB$7*SIN(AU146)</f>
        <v>2.3955594665792086</v>
      </c>
      <c r="AU146" s="132">
        <f>$AB$9+$AB$18*(F146-AB$15)</f>
        <v>2.0708663387107289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>+(C147-C$7)/C$8</f>
        <v>-9206.0200259541543</v>
      </c>
      <c r="F147" s="132">
        <f>ROUND(2*E147,0)/2</f>
        <v>-9206</v>
      </c>
      <c r="G147" s="132">
        <f>+C147-(C$7+F147*C$8)</f>
        <v>-6.8358200005604886E-3</v>
      </c>
      <c r="I147" s="132">
        <f>G147</f>
        <v>-6.8358200005604886E-3</v>
      </c>
      <c r="P147" s="199">
        <f>+D$11+D$12*F147+D$13*F147^2</f>
        <v>2.5621701800526867E-2</v>
      </c>
      <c r="Q147" s="200">
        <f>+C147-15018.5</f>
        <v>31839.167999999998</v>
      </c>
      <c r="S147" s="132">
        <f>+(P147-G147)^2</f>
        <v>1.0534907214680607E-3</v>
      </c>
      <c r="T147" s="130">
        <v>0.1</v>
      </c>
      <c r="U147" s="43">
        <f>+T147*S147</f>
        <v>1.0534907214680608E-4</v>
      </c>
      <c r="V147" s="132">
        <f>+G147-P147</f>
        <v>-3.2457521801087352E-2</v>
      </c>
      <c r="Z147" s="43">
        <f>F147</f>
        <v>-9206</v>
      </c>
      <c r="AA147" s="132">
        <f>AB$3+AB$4*Z147+AB$5*Z147^2+AH147</f>
        <v>1.7145240342171094E-3</v>
      </c>
      <c r="AB147" s="132">
        <f>+G147-AA147</f>
        <v>-8.5503440347775989E-3</v>
      </c>
      <c r="AC147" s="132">
        <f>+G147-P147</f>
        <v>-3.2457521801087352E-2</v>
      </c>
      <c r="AD147" s="132"/>
      <c r="AE147" s="132">
        <f>+(G147-AA147)^2*S147</f>
        <v>7.7019003271137662E-8</v>
      </c>
      <c r="AF147" s="200">
        <f>+C147-15018.5</f>
        <v>31839.167999999998</v>
      </c>
      <c r="AG147" s="7"/>
      <c r="AH147" s="43">
        <f>$AB$6*($AB$11/AI147*AJ147+$AB$12)</f>
        <v>-3.1224657782890397E-5</v>
      </c>
      <c r="AI147" s="43">
        <f>1+$AB$7*COS(AL147)</f>
        <v>0.68553941963317622</v>
      </c>
      <c r="AJ147" s="43">
        <f>SIN(AL147+$AB$9)</f>
        <v>-0.20355419151741921</v>
      </c>
      <c r="AK147" s="43">
        <f>$AB$7*SIN(AL147)</f>
        <v>0.19497318634971414</v>
      </c>
      <c r="AL147" s="43">
        <f>2*ATAN(AM147)</f>
        <v>2.5865794078679163</v>
      </c>
      <c r="AM147" s="43">
        <f>SQRT((1+$AB$7)/(1-$AB$7))*TAN(AN147/2)</f>
        <v>3.5105369778341697</v>
      </c>
      <c r="AN147" s="132">
        <f>$AU147+$AB$7*SIN(AO147)</f>
        <v>2.3462262331942112</v>
      </c>
      <c r="AO147" s="132">
        <f>$AU147+$AB$7*SIN(AP147)</f>
        <v>2.3461384814476745</v>
      </c>
      <c r="AP147" s="132">
        <f>$AU147+$AB$7*SIN(AQ147)</f>
        <v>2.3464772518686319</v>
      </c>
      <c r="AQ147" s="132">
        <f>$AU147+$AB$7*SIN(AR147)</f>
        <v>2.345168762770065</v>
      </c>
      <c r="AR147" s="132">
        <f>$AU147+$AB$7*SIN(AS147)</f>
        <v>2.3502131505401342</v>
      </c>
      <c r="AS147" s="132">
        <f>$AU147+$AB$7*SIN(AT147)</f>
        <v>2.3306206407797059</v>
      </c>
      <c r="AT147" s="132">
        <f>$AU147+$AB$7*SIN(AU147)</f>
        <v>2.4046806604655435</v>
      </c>
      <c r="AU147" s="132">
        <f>$AB$9+$AB$18*(F147-AB$15)</f>
        <v>2.0819790481756546</v>
      </c>
      <c r="AV147" s="132"/>
      <c r="AX147" s="132"/>
    </row>
    <row r="148" spans="1:82" ht="12.95" customHeight="1">
      <c r="A148" s="41" t="s">
        <v>315</v>
      </c>
      <c r="B148" s="94"/>
      <c r="C148" s="36">
        <v>47138.428</v>
      </c>
      <c r="D148" s="36"/>
      <c r="E148" s="41">
        <f>+(C148-C$7)/C$8</f>
        <v>-8383.5163776981444</v>
      </c>
      <c r="F148" s="132">
        <f>ROUND(2*E148,0)/2</f>
        <v>-8383.5</v>
      </c>
      <c r="G148" s="132">
        <f>+C148-(C$7+F148*C$8)</f>
        <v>-5.5904949986143038E-3</v>
      </c>
      <c r="I148" s="202">
        <f>G148</f>
        <v>-5.5904949986143038E-3</v>
      </c>
      <c r="N148" s="132"/>
      <c r="P148" s="199">
        <f>+D$11+D$12*F148+D$13*F148^2</f>
        <v>2.451373584078376E-2</v>
      </c>
      <c r="Q148" s="200">
        <f>+C148-15018.5</f>
        <v>32119.928</v>
      </c>
      <c r="S148" s="132">
        <f>+(P148-G148)^2</f>
        <v>9.0626471443176542E-4</v>
      </c>
      <c r="T148" s="130">
        <v>0.1</v>
      </c>
      <c r="U148" s="43">
        <f>+T148*S148</f>
        <v>9.0626471443176553E-5</v>
      </c>
      <c r="V148" s="132">
        <f>+G148-P148</f>
        <v>-3.0104230839398064E-2</v>
      </c>
      <c r="Z148" s="43">
        <f>F148</f>
        <v>-8383.5</v>
      </c>
      <c r="AA148" s="132">
        <f>AB$3+AB$4*Z148+AB$5*Z148^2+AH148</f>
        <v>1.0106649121187946E-4</v>
      </c>
      <c r="AB148" s="132">
        <f>+G148-AA148</f>
        <v>-5.6915614898261834E-3</v>
      </c>
      <c r="AC148" s="132">
        <f>+G148-P148</f>
        <v>-3.0104230839398064E-2</v>
      </c>
      <c r="AD148" s="132"/>
      <c r="AE148" s="132">
        <f>+(G148-AA148)^2*S148</f>
        <v>2.935742333185015E-8</v>
      </c>
      <c r="AF148" s="200">
        <f>+C148-15018.5</f>
        <v>32119.928</v>
      </c>
      <c r="AG148" s="7"/>
      <c r="AH148" s="43">
        <f>$AB$6*($AB$11/AI148*AJ148+$AB$12)</f>
        <v>-1.6880842920381205E-3</v>
      </c>
      <c r="AI148" s="43">
        <f>1+$AB$7*COS(AL148)</f>
        <v>0.67520202737486301</v>
      </c>
      <c r="AJ148" s="43">
        <f>SIN(AL148+$AB$9)</f>
        <v>-0.25758427843639853</v>
      </c>
      <c r="AK148" s="43">
        <f>$AB$7*SIN(AL148)</f>
        <v>0.17721816210140751</v>
      </c>
      <c r="AL148" s="43">
        <f>2*ATAN(AM148)</f>
        <v>2.6421139353780041</v>
      </c>
      <c r="AM148" s="43">
        <f>SQRT((1+$AB$7)/(1-$AB$7))*TAN(AN148/2)</f>
        <v>3.9205799472604888</v>
      </c>
      <c r="AN148" s="132">
        <f>$AU148+$AB$7*SIN(AO148)</f>
        <v>2.4220680687246197</v>
      </c>
      <c r="AO148" s="132">
        <f>$AU148+$AB$7*SIN(AP148)</f>
        <v>2.4219376332848142</v>
      </c>
      <c r="AP148" s="132">
        <f>$AU148+$AB$7*SIN(AQ148)</f>
        <v>2.422406303895102</v>
      </c>
      <c r="AQ148" s="132">
        <f>$AU148+$AB$7*SIN(AR148)</f>
        <v>2.4207214145458731</v>
      </c>
      <c r="AR148" s="132">
        <f>$AU148+$AB$7*SIN(AS148)</f>
        <v>2.4267671189045128</v>
      </c>
      <c r="AS148" s="132">
        <f>$AU148+$AB$7*SIN(AT148)</f>
        <v>2.4049222035759912</v>
      </c>
      <c r="AT148" s="132">
        <f>$AU148+$AB$7*SIN(AU148)</f>
        <v>2.4820125298541775</v>
      </c>
      <c r="AU148" s="132">
        <f>$AB$9+$AB$18*(F148-AB$15)</f>
        <v>2.1781917169640921</v>
      </c>
      <c r="AV148" s="132"/>
      <c r="AX148" s="132"/>
    </row>
    <row r="149" spans="1:82" ht="12.95" customHeight="1">
      <c r="A149" s="41" t="s">
        <v>315</v>
      </c>
      <c r="B149" s="94"/>
      <c r="C149" s="36">
        <v>47153.45</v>
      </c>
      <c r="D149" s="36"/>
      <c r="E149" s="41">
        <f>+(C149-C$7)/C$8</f>
        <v>-8339.5085069042307</v>
      </c>
      <c r="F149" s="132">
        <f>ROUND(2*E149,0)/2</f>
        <v>-8339.5</v>
      </c>
      <c r="G149" s="132">
        <f>+C149-(C$7+F149*C$8)</f>
        <v>-2.9038150023552589E-3</v>
      </c>
      <c r="I149" s="202">
        <f>G149</f>
        <v>-2.9038150023552589E-3</v>
      </c>
      <c r="N149" s="132"/>
      <c r="P149" s="199">
        <f>+D$11+D$12*F149+D$13*F149^2</f>
        <v>2.4454710604018645E-2</v>
      </c>
      <c r="Q149" s="200">
        <f>+C149-15018.5</f>
        <v>32134.949999999997</v>
      </c>
      <c r="S149" s="132">
        <f>+(P149-G149)^2</f>
        <v>7.4848892335461657E-4</v>
      </c>
      <c r="T149" s="130">
        <v>0.1</v>
      </c>
      <c r="U149" s="43">
        <f>+T149*S149</f>
        <v>7.4848892335461665E-5</v>
      </c>
      <c r="V149" s="132">
        <f>+G149-P149</f>
        <v>-2.7358525606373904E-2</v>
      </c>
      <c r="Z149" s="43">
        <f>F149</f>
        <v>-8339.5</v>
      </c>
      <c r="AA149" s="132">
        <f>AB$3+AB$4*Z149+AB$5*Z149^2+AH149</f>
        <v>1.5518386150942774E-5</v>
      </c>
      <c r="AB149" s="132">
        <f>+G149-AA149</f>
        <v>-2.9193333885062017E-3</v>
      </c>
      <c r="AC149" s="132">
        <f>+G149-P149</f>
        <v>-2.7358525606373904E-2</v>
      </c>
      <c r="AD149" s="132"/>
      <c r="AE149" s="132">
        <f>+(G149-AA149)^2*S149</f>
        <v>6.3790024129928397E-9</v>
      </c>
      <c r="AF149" s="200">
        <f>+C149-15018.5</f>
        <v>32134.949999999997</v>
      </c>
      <c r="AG149" s="7"/>
      <c r="AH149" s="43">
        <f>$AB$6*($AB$11/AI149*AJ149+$AB$12)</f>
        <v>-1.7758398330990572E-3</v>
      </c>
      <c r="AI149" s="43">
        <f>1+$AB$7*COS(AL149)</f>
        <v>0.6746851318174536</v>
      </c>
      <c r="AJ149" s="43">
        <f>SIN(AL149+$AB$9)</f>
        <v>-0.26040904685231508</v>
      </c>
      <c r="AK149" s="43">
        <f>$AB$7*SIN(AL149)</f>
        <v>0.17626751413511363</v>
      </c>
      <c r="AL149" s="43">
        <f>2*ATAN(AM149)</f>
        <v>2.6450384962512641</v>
      </c>
      <c r="AM149" s="43">
        <f>SQRT((1+$AB$7)/(1-$AB$7))*TAN(AN149/2)</f>
        <v>3.9446569130689033</v>
      </c>
      <c r="AN149" s="132">
        <f>$AU149+$AB$7*SIN(AO149)</f>
        <v>2.4260936066591214</v>
      </c>
      <c r="AO149" s="132">
        <f>$AU149+$AB$7*SIN(AP149)</f>
        <v>2.425960711425232</v>
      </c>
      <c r="AP149" s="132">
        <f>$AU149+$AB$7*SIN(AQ149)</f>
        <v>2.4264365457217005</v>
      </c>
      <c r="AQ149" s="132">
        <f>$AU149+$AB$7*SIN(AR149)</f>
        <v>2.4247318999952845</v>
      </c>
      <c r="AR149" s="132">
        <f>$AU149+$AB$7*SIN(AS149)</f>
        <v>2.4308270655335513</v>
      </c>
      <c r="AS149" s="132">
        <f>$AU149+$AB$7*SIN(AT149)</f>
        <v>2.4088813262186521</v>
      </c>
      <c r="AT149" s="132">
        <f>$AU149+$AB$7*SIN(AU149)</f>
        <v>2.4860685686283381</v>
      </c>
      <c r="AU149" s="132">
        <f>$AB$9+$AB$18*(F149-AB$15)</f>
        <v>2.1833386560846892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>+(C150-C$7)/C$8</f>
        <v>-8322.4701780174164</v>
      </c>
      <c r="F150" s="132">
        <f>ROUND(2*E150,0)/2</f>
        <v>-8322.5</v>
      </c>
      <c r="G150" s="132">
        <f>+C150-(C$7+F150*C$8)</f>
        <v>1.0179675002291333E-2</v>
      </c>
      <c r="I150" s="202">
        <f>G150</f>
        <v>1.0179675002291333E-2</v>
      </c>
      <c r="J150" s="132"/>
      <c r="P150" s="199">
        <f>+D$11+D$12*F150+D$13*F150^2</f>
        <v>2.4431912086952782E-2</v>
      </c>
      <c r="Q150" s="200">
        <f>+C150-15018.5</f>
        <v>32140.766000000003</v>
      </c>
      <c r="S150" s="132">
        <f>+(P150-G150)^2</f>
        <v>2.0312626191739907E-4</v>
      </c>
      <c r="T150" s="130">
        <v>0.1</v>
      </c>
      <c r="U150" s="43">
        <f>+T150*S150</f>
        <v>2.0312626191739908E-5</v>
      </c>
      <c r="V150" s="132">
        <f>+G150-P150</f>
        <v>-1.4252237084661449E-2</v>
      </c>
      <c r="Z150" s="43">
        <f>F150</f>
        <v>-8322.5</v>
      </c>
      <c r="AA150" s="132">
        <f>AB$3+AB$4*Z150+AB$5*Z150^2+AH150</f>
        <v>-1.7511851399638293E-5</v>
      </c>
      <c r="AB150" s="132">
        <f>+G150-AA150</f>
        <v>1.0197186853690971E-2</v>
      </c>
      <c r="AC150" s="132">
        <f>+G150-P150</f>
        <v>-1.4252237084661449E-2</v>
      </c>
      <c r="AD150" s="132"/>
      <c r="AE150" s="132">
        <f>+(G150-AA150)^2*S150</f>
        <v>2.1121600849948028E-8</v>
      </c>
      <c r="AF150" s="200">
        <f>+C150-15018.5</f>
        <v>32140.766000000003</v>
      </c>
      <c r="AG150" s="7"/>
      <c r="AH150" s="43">
        <f>$AB$6*($AB$11/AI150*AJ150+$AB$12)</f>
        <v>-1.8097198326496385E-3</v>
      </c>
      <c r="AI150" s="43">
        <f>1+$AB$7*COS(AL150)</f>
        <v>0.67448637745688478</v>
      </c>
      <c r="AJ150" s="43">
        <f>SIN(AL150+$AB$9)</f>
        <v>-0.26149868529798503</v>
      </c>
      <c r="AK150" s="43">
        <f>$AB$7*SIN(AL150)</f>
        <v>0.17590020335081558</v>
      </c>
      <c r="AL150" s="43">
        <f>2*ATAN(AM150)</f>
        <v>2.6461672444561564</v>
      </c>
      <c r="AM150" s="43">
        <f>SQRT((1+$AB$7)/(1-$AB$7))*TAN(AN150/2)</f>
        <v>3.9540239823144612</v>
      </c>
      <c r="AN150" s="132">
        <f>$AU150+$AB$7*SIN(AO150)</f>
        <v>2.4276481058146953</v>
      </c>
      <c r="AO150" s="132">
        <f>$AU150+$AB$7*SIN(AP150)</f>
        <v>2.4275142565513574</v>
      </c>
      <c r="AP150" s="132">
        <f>$AU150+$AB$7*SIN(AQ150)</f>
        <v>2.4279928606798769</v>
      </c>
      <c r="AQ150" s="132">
        <f>$AU150+$AB$7*SIN(AR150)</f>
        <v>2.42628060294013</v>
      </c>
      <c r="AR150" s="132">
        <f>$AU150+$AB$7*SIN(AS150)</f>
        <v>2.432394741538463</v>
      </c>
      <c r="AS150" s="132">
        <f>$AU150+$AB$7*SIN(AT150)</f>
        <v>2.4104106236184255</v>
      </c>
      <c r="AT150" s="132">
        <f>$AU150+$AB$7*SIN(AU150)</f>
        <v>2.4876335251183415</v>
      </c>
      <c r="AU150" s="132">
        <f>$AB$9+$AB$18*(F150-AB$15)</f>
        <v>2.1853272461994653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>+(C151-C$7)/C$8</f>
        <v>-8278.4886732757623</v>
      </c>
      <c r="F151" s="132">
        <f>ROUND(2*E151,0)/2</f>
        <v>-8278.5</v>
      </c>
      <c r="G151" s="132">
        <f>+C151-(C$7+F151*C$8)</f>
        <v>3.8663550076307729E-3</v>
      </c>
      <c r="I151" s="202">
        <f>G151</f>
        <v>3.8663550076307729E-3</v>
      </c>
      <c r="J151" s="132"/>
      <c r="P151" s="199">
        <f>+D$11+D$12*F151+D$13*F151^2</f>
        <v>2.4372921470671084E-2</v>
      </c>
      <c r="Q151" s="200">
        <f>+C151-15018.5</f>
        <v>32155.779000000002</v>
      </c>
      <c r="S151" s="132">
        <f>+(P151-G151)^2</f>
        <v>4.2051926810308965E-4</v>
      </c>
      <c r="T151" s="130">
        <v>0.1</v>
      </c>
      <c r="U151" s="43">
        <f>+T151*S151</f>
        <v>4.2051926810308967E-5</v>
      </c>
      <c r="V151" s="132">
        <f>+G151-P151</f>
        <v>-2.0506566463040311E-2</v>
      </c>
      <c r="Z151" s="43">
        <f>F151</f>
        <v>-8278.5</v>
      </c>
      <c r="AA151" s="132">
        <f>AB$3+AB$4*Z151+AB$5*Z151^2+AH151</f>
        <v>-1.0294330660250931E-4</v>
      </c>
      <c r="AB151" s="132">
        <f>+G151-AA151</f>
        <v>3.9692983142332822E-3</v>
      </c>
      <c r="AC151" s="132">
        <f>+G151-P151</f>
        <v>-2.0506566463040311E-2</v>
      </c>
      <c r="AD151" s="132"/>
      <c r="AE151" s="132">
        <f>+(G151-AA151)^2*S151</f>
        <v>6.6254194649567137E-9</v>
      </c>
      <c r="AF151" s="200">
        <f>+C151-15018.5</f>
        <v>32155.779000000002</v>
      </c>
      <c r="AG151" s="7"/>
      <c r="AH151" s="43">
        <f>$AB$6*($AB$11/AI151*AJ151+$AB$12)</f>
        <v>-1.8973426198525094E-3</v>
      </c>
      <c r="AI151" s="43">
        <f>1+$AB$7*COS(AL151)</f>
        <v>0.67397441902117439</v>
      </c>
      <c r="AJ151" s="43">
        <f>SIN(AL151+$AB$9)</f>
        <v>-0.26431440874754947</v>
      </c>
      <c r="AK151" s="43">
        <f>$AB$7*SIN(AL151)</f>
        <v>0.17494947998613547</v>
      </c>
      <c r="AL151" s="43">
        <f>2*ATAN(AM151)</f>
        <v>2.6490856342775668</v>
      </c>
      <c r="AM151" s="43">
        <f>SQRT((1+$AB$7)/(1-$AB$7))*TAN(AN151/2)</f>
        <v>3.9784375525665188</v>
      </c>
      <c r="AN151" s="132">
        <f>$AU151+$AB$7*SIN(AO151)</f>
        <v>2.4316693986574243</v>
      </c>
      <c r="AO151" s="132">
        <f>$AU151+$AB$7*SIN(AP151)</f>
        <v>2.4315330710833503</v>
      </c>
      <c r="AP151" s="132">
        <f>$AU151+$AB$7*SIN(AQ151)</f>
        <v>2.4320188482317731</v>
      </c>
      <c r="AQ151" s="132">
        <f>$AU151+$AB$7*SIN(AR151)</f>
        <v>2.4302869468923687</v>
      </c>
      <c r="AR151" s="132">
        <f>$AU151+$AB$7*SIN(AS151)</f>
        <v>2.4364498302331308</v>
      </c>
      <c r="AS151" s="132">
        <f>$AU151+$AB$7*SIN(AT151)</f>
        <v>2.4143678821381958</v>
      </c>
      <c r="AT151" s="132">
        <f>$AU151+$AB$7*SIN(AU151)</f>
        <v>2.4916784536025509</v>
      </c>
      <c r="AU151" s="132">
        <f>$AB$9+$AB$18*(F151-AB$15)</f>
        <v>2.1904741853200624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>+(C152-C$7)/C$8</f>
        <v>-8272.4684246749421</v>
      </c>
      <c r="F152" s="132">
        <f>ROUND(2*E152,0)/2</f>
        <v>-8272.5</v>
      </c>
      <c r="G152" s="132">
        <f>+C152-(C$7+F152*C$8)</f>
        <v>1.0778175004816148E-2</v>
      </c>
      <c r="I152" s="202">
        <f>G152</f>
        <v>1.0778175004816148E-2</v>
      </c>
      <c r="J152" s="132"/>
      <c r="P152" s="199">
        <f>+D$11+D$12*F152+D$13*F152^2</f>
        <v>2.4364879230549401E-2</v>
      </c>
      <c r="Q152" s="200">
        <f>+C152-15018.5</f>
        <v>32157.834000000003</v>
      </c>
      <c r="S152" s="132">
        <f>+(P152-G152)^2</f>
        <v>1.8459853171755782E-4</v>
      </c>
      <c r="T152" s="130">
        <v>0.1</v>
      </c>
      <c r="U152" s="43">
        <f>+T152*S152</f>
        <v>1.8459853171755785E-5</v>
      </c>
      <c r="V152" s="132">
        <f>+G152-P152</f>
        <v>-1.3586704225733253E-2</v>
      </c>
      <c r="Z152" s="43">
        <f>F152</f>
        <v>-8272.5</v>
      </c>
      <c r="AA152" s="132">
        <f>AB$3+AB$4*Z152+AB$5*Z152^2+AH152</f>
        <v>-1.1458646871439332E-4</v>
      </c>
      <c r="AB152" s="132">
        <f>+G152-AA152</f>
        <v>1.0892761473530542E-2</v>
      </c>
      <c r="AC152" s="132">
        <f>+G152-P152</f>
        <v>-1.3586704225733253E-2</v>
      </c>
      <c r="AD152" s="132"/>
      <c r="AE152" s="132">
        <f>+(G152-AA152)^2*S152</f>
        <v>2.1903031600030994E-8</v>
      </c>
      <c r="AF152" s="200">
        <f>+C152-15018.5</f>
        <v>32157.834000000003</v>
      </c>
      <c r="AG152" s="7"/>
      <c r="AH152" s="43">
        <f>$AB$6*($AB$11/AI152*AJ152+$AB$12)</f>
        <v>-1.9092836999643934E-3</v>
      </c>
      <c r="AI152" s="43">
        <f>1+$AB$7*COS(AL152)</f>
        <v>0.6739048814259565</v>
      </c>
      <c r="AJ152" s="43">
        <f>SIN(AL152+$AB$9)</f>
        <v>-0.26469786687634239</v>
      </c>
      <c r="AK152" s="43">
        <f>$AB$7*SIN(AL152)</f>
        <v>0.17481983194758102</v>
      </c>
      <c r="AL152" s="43">
        <f>2*ATAN(AM152)</f>
        <v>2.6494832540339561</v>
      </c>
      <c r="AM152" s="43">
        <f>SQRT((1+$AB$7)/(1-$AB$7))*TAN(AN152/2)</f>
        <v>3.9817857666329575</v>
      </c>
      <c r="AN152" s="132">
        <f>$AU152+$AB$7*SIN(AO152)</f>
        <v>2.4322175210038033</v>
      </c>
      <c r="AO152" s="132">
        <f>$AU152+$AB$7*SIN(AP152)</f>
        <v>2.4320808544947785</v>
      </c>
      <c r="AP152" s="132">
        <f>$AU152+$AB$7*SIN(AQ152)</f>
        <v>2.432567610144539</v>
      </c>
      <c r="AQ152" s="132">
        <f>$AU152+$AB$7*SIN(AR152)</f>
        <v>2.4308330368662689</v>
      </c>
      <c r="AR152" s="132">
        <f>$AU152+$AB$7*SIN(AS152)</f>
        <v>2.4370025262178707</v>
      </c>
      <c r="AS152" s="132">
        <f>$AU152+$AB$7*SIN(AT152)</f>
        <v>2.4149074064198288</v>
      </c>
      <c r="AT152" s="132">
        <f>$AU152+$AB$7*SIN(AU152)</f>
        <v>2.4922294158842826</v>
      </c>
      <c r="AU152" s="132">
        <f>$AB$9+$AB$18*(F152-AB$15)</f>
        <v>2.1911760406546898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>+(C153-C$7)/C$8</f>
        <v>-8187.4877086591086</v>
      </c>
      <c r="F153" s="132">
        <f>ROUND(2*E153,0)/2</f>
        <v>-8187.5</v>
      </c>
      <c r="G153" s="132">
        <f>+C153-(C$7+F153*C$8)</f>
        <v>4.1956249988288619E-3</v>
      </c>
      <c r="I153" s="202">
        <f>G153</f>
        <v>4.1956249988288619E-3</v>
      </c>
      <c r="J153" s="132"/>
      <c r="P153" s="199">
        <f>+D$11+D$12*F153+D$13*F153^2</f>
        <v>2.4250997381751439E-2</v>
      </c>
      <c r="Q153" s="200">
        <f>+C153-15018.5</f>
        <v>32186.841999999997</v>
      </c>
      <c r="S153" s="132">
        <f>+(P153-G153)^2</f>
        <v>4.0221796141769363E-4</v>
      </c>
      <c r="T153" s="130">
        <v>0.1</v>
      </c>
      <c r="U153" s="43">
        <f>+T153*S153</f>
        <v>4.0221796141769365E-5</v>
      </c>
      <c r="V153" s="132">
        <f>+G153-P153</f>
        <v>-2.0055372382922577E-2</v>
      </c>
      <c r="Z153" s="43">
        <f>F153</f>
        <v>-8187.5</v>
      </c>
      <c r="AA153" s="132">
        <f>AB$3+AB$4*Z153+AB$5*Z153^2+AH153</f>
        <v>-2.7935975165596888E-4</v>
      </c>
      <c r="AB153" s="132">
        <f>+G153-AA153</f>
        <v>4.474984750484831E-3</v>
      </c>
      <c r="AC153" s="132">
        <f>+G153-P153</f>
        <v>-2.0055372382922577E-2</v>
      </c>
      <c r="AD153" s="132"/>
      <c r="AE153" s="132">
        <f>+(G153-AA153)^2*S153</f>
        <v>8.0546111677300466E-9</v>
      </c>
      <c r="AF153" s="200">
        <f>+C153-15018.5</f>
        <v>32186.841999999997</v>
      </c>
      <c r="AG153" s="7"/>
      <c r="AH153" s="43">
        <f>$AB$6*($AB$11/AI153*AJ153+$AB$12)</f>
        <v>-2.0782542829059689E-3</v>
      </c>
      <c r="AI153" s="43">
        <f>1+$AB$7*COS(AL153)</f>
        <v>0.67292682494042588</v>
      </c>
      <c r="AJ153" s="43">
        <f>SIN(AL153+$AB$9)</f>
        <v>-0.27011723013109767</v>
      </c>
      <c r="AK153" s="43">
        <f>$AB$7*SIN(AL153)</f>
        <v>0.17298305742600703</v>
      </c>
      <c r="AL153" s="43">
        <f>2*ATAN(AM153)</f>
        <v>2.6551074390956613</v>
      </c>
      <c r="AM153" s="43">
        <f>SQRT((1+$AB$7)/(1-$AB$7))*TAN(AN153/2)</f>
        <v>4.0297193576760817</v>
      </c>
      <c r="AN153" s="132">
        <f>$AU153+$AB$7*SIN(AO153)</f>
        <v>2.4399765514544995</v>
      </c>
      <c r="AO153" s="132">
        <f>$AU153+$AB$7*SIN(AP153)</f>
        <v>2.4398350595417666</v>
      </c>
      <c r="AP153" s="132">
        <f>$AU153+$AB$7*SIN(AQ153)</f>
        <v>2.4403356819362592</v>
      </c>
      <c r="AQ153" s="132">
        <f>$AU153+$AB$7*SIN(AR153)</f>
        <v>2.4385634423894897</v>
      </c>
      <c r="AR153" s="132">
        <f>$AU153+$AB$7*SIN(AS153)</f>
        <v>2.444825432038455</v>
      </c>
      <c r="AS153" s="132">
        <f>$AU153+$AB$7*SIN(AT153)</f>
        <v>2.4225481063579459</v>
      </c>
      <c r="AT153" s="132">
        <f>$AU153+$AB$7*SIN(AU153)</f>
        <v>2.5000188181999663</v>
      </c>
      <c r="AU153" s="132">
        <f>$AB$9+$AB$18*(F153-AB$15)</f>
        <v>2.2011189912285705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>+(C154-C$7)/C$8</f>
        <v>-8166.0081647461056</v>
      </c>
      <c r="F154" s="132">
        <f>ROUND(2*E154,0)/2</f>
        <v>-8166</v>
      </c>
      <c r="G154" s="132">
        <f>+C154-(C$7+F154*C$8)</f>
        <v>-2.7870199992321432E-3</v>
      </c>
      <c r="I154" s="132">
        <f>G154</f>
        <v>-2.7870199992321432E-3</v>
      </c>
      <c r="P154" s="199">
        <f>+D$11+D$12*F154+D$13*F154^2</f>
        <v>2.4222206740495942E-2</v>
      </c>
      <c r="Q154" s="200">
        <f>+C154-15018.5</f>
        <v>32194.173999999999</v>
      </c>
      <c r="S154" s="132">
        <f>+(P154-G154)^2</f>
        <v>7.2949832907804257E-4</v>
      </c>
      <c r="T154" s="130">
        <v>0.1</v>
      </c>
      <c r="U154" s="43">
        <f>+T154*S154</f>
        <v>7.2949832907804259E-5</v>
      </c>
      <c r="V154" s="132">
        <f>+G154-P154</f>
        <v>-2.7009226739728085E-2</v>
      </c>
      <c r="Z154" s="43">
        <f>F154</f>
        <v>-8166</v>
      </c>
      <c r="AA154" s="132">
        <f>AB$3+AB$4*Z154+AB$5*Z154^2+AH154</f>
        <v>-3.2098648198523459E-4</v>
      </c>
      <c r="AB154" s="132">
        <f>+G154-AA154</f>
        <v>-2.4660335172469088E-3</v>
      </c>
      <c r="AC154" s="132">
        <f>+G154-P154</f>
        <v>-2.7009226739728085E-2</v>
      </c>
      <c r="AD154" s="132"/>
      <c r="AE154" s="132">
        <f>+(G154-AA154)^2*S154</f>
        <v>4.43631373290777E-9</v>
      </c>
      <c r="AF154" s="200">
        <f>+C154-15018.5</f>
        <v>32194.173999999999</v>
      </c>
      <c r="AG154" s="7"/>
      <c r="AH154" s="43">
        <f>$AB$6*($AB$11/AI154*AJ154+$AB$12)</f>
        <v>-2.1209358139852347E-3</v>
      </c>
      <c r="AI154" s="43">
        <f>1+$AB$7*COS(AL154)</f>
        <v>0.67268151688205602</v>
      </c>
      <c r="AJ154" s="43">
        <f>SIN(AL154+$AB$9)</f>
        <v>-0.27148418321002121</v>
      </c>
      <c r="AK154" s="43">
        <f>$AB$7*SIN(AL154)</f>
        <v>0.1725184355637629</v>
      </c>
      <c r="AL154" s="43">
        <f>2*ATAN(AM154)</f>
        <v>2.6565274504248548</v>
      </c>
      <c r="AM154" s="43">
        <f>SQRT((1+$AB$7)/(1-$AB$7))*TAN(AN154/2)</f>
        <v>4.0419940097370901</v>
      </c>
      <c r="AN154" s="132">
        <f>$AU154+$AB$7*SIN(AO154)</f>
        <v>2.4419373534164439</v>
      </c>
      <c r="AO154" s="132">
        <f>$AU154+$AB$7*SIN(AP154)</f>
        <v>2.4417946342924965</v>
      </c>
      <c r="AP154" s="132">
        <f>$AU154+$AB$7*SIN(AQ154)</f>
        <v>2.4422987643627971</v>
      </c>
      <c r="AQ154" s="132">
        <f>$AU154+$AB$7*SIN(AR154)</f>
        <v>2.4405170556916125</v>
      </c>
      <c r="AR154" s="132">
        <f>$AU154+$AB$7*SIN(AS154)</f>
        <v>2.4468021145271157</v>
      </c>
      <c r="AS154" s="132">
        <f>$AU154+$AB$7*SIN(AT154)</f>
        <v>2.4244800120870318</v>
      </c>
      <c r="AT154" s="132">
        <f>$AU154+$AB$7*SIN(AU154)</f>
        <v>2.5019843878725543</v>
      </c>
      <c r="AU154" s="132">
        <f>$AB$9+$AB$18*(F154-AB$15)</f>
        <v>2.2036339728443171</v>
      </c>
      <c r="AV154" s="132"/>
      <c r="AX154" s="132"/>
    </row>
    <row r="155" spans="1:82" ht="12.95" customHeight="1">
      <c r="A155" s="41" t="s">
        <v>318</v>
      </c>
      <c r="B155" s="94"/>
      <c r="C155" s="36">
        <v>47436.597000000002</v>
      </c>
      <c r="D155" s="36"/>
      <c r="E155" s="41">
        <f>+(C155-C$7)/C$8</f>
        <v>-7510.0119956749013</v>
      </c>
      <c r="F155" s="132">
        <f>ROUND(2*E155,0)/2</f>
        <v>-7510</v>
      </c>
      <c r="G155" s="132">
        <f>+C155-(C$7+F155*C$8)</f>
        <v>-4.094699994311668E-3</v>
      </c>
      <c r="I155" s="202">
        <f>G155</f>
        <v>-4.094699994311668E-3</v>
      </c>
      <c r="N155" s="132"/>
      <c r="P155" s="199">
        <f>+D$11+D$12*F155+D$13*F155^2</f>
        <v>2.3346623787269614E-2</v>
      </c>
      <c r="Q155" s="200">
        <f>+C155-15018.5</f>
        <v>32418.097000000002</v>
      </c>
      <c r="S155" s="132">
        <f>+(P155-G155)^2</f>
        <v>7.5302625088557844E-4</v>
      </c>
      <c r="T155" s="130">
        <v>0.1</v>
      </c>
      <c r="U155" s="43">
        <f>+T155*S155</f>
        <v>7.5302625088557852E-5</v>
      </c>
      <c r="V155" s="132">
        <f>+G155-P155</f>
        <v>-2.7441323781581282E-2</v>
      </c>
      <c r="Z155" s="43">
        <f>F155</f>
        <v>-7510</v>
      </c>
      <c r="AA155" s="132">
        <f>AB$3+AB$4*Z155+AB$5*Z155^2+AH155</f>
        <v>-1.5805701685089987E-3</v>
      </c>
      <c r="AB155" s="132">
        <f>+G155-AA155</f>
        <v>-2.5141298258026692E-3</v>
      </c>
      <c r="AC155" s="132">
        <f>+G155-P155</f>
        <v>-2.7441323781581282E-2</v>
      </c>
      <c r="AD155" s="132"/>
      <c r="AE155" s="132">
        <f>+(G155-AA155)^2*S155</f>
        <v>4.7597650599640006E-9</v>
      </c>
      <c r="AF155" s="200">
        <f>+C155-15018.5</f>
        <v>32418.097000000002</v>
      </c>
      <c r="AG155" s="7"/>
      <c r="AH155" s="43">
        <f>$AB$6*($AB$11/AI155*AJ155+$AB$12)</f>
        <v>-3.4113698685089987E-3</v>
      </c>
      <c r="AI155" s="43">
        <f>1+$AB$7*COS(AL155)</f>
        <v>0.66559205458582371</v>
      </c>
      <c r="AJ155" s="43">
        <f>SIN(AL155+$AB$9)</f>
        <v>-0.3124616121443019</v>
      </c>
      <c r="AK155" s="43">
        <f>$AB$7*SIN(AL155)</f>
        <v>0.15833927511476517</v>
      </c>
      <c r="AL155" s="43">
        <f>2*ATAN(AM155)</f>
        <v>2.6993759460187303</v>
      </c>
      <c r="AM155" s="43">
        <f>SQRT((1+$AB$7)/(1-$AB$7))*TAN(AN155/2)</f>
        <v>4.4487253393298483</v>
      </c>
      <c r="AN155" s="132">
        <f>$AU155+$AB$7*SIN(AO155)</f>
        <v>2.5014334066856518</v>
      </c>
      <c r="AO155" s="132">
        <f>$AU155+$AB$7*SIN(AP155)</f>
        <v>2.5012524971627936</v>
      </c>
      <c r="AP155" s="132">
        <f>$AU155+$AB$7*SIN(AQ155)</f>
        <v>2.5018620971151306</v>
      </c>
      <c r="AQ155" s="132">
        <f>$AU155+$AB$7*SIN(AR155)</f>
        <v>2.4998068577547934</v>
      </c>
      <c r="AR155" s="132">
        <f>$AU155+$AB$7*SIN(AS155)</f>
        <v>2.5067235023520724</v>
      </c>
      <c r="AS155" s="132">
        <f>$AU155+$AB$7*SIN(AT155)</f>
        <v>2.4833017292600057</v>
      </c>
      <c r="AT155" s="132">
        <f>$AU155+$AB$7*SIN(AU155)</f>
        <v>2.5610668079369825</v>
      </c>
      <c r="AU155" s="132">
        <f>$AB$9+$AB$18*(F155-AB$15)</f>
        <v>2.2803701560968577</v>
      </c>
      <c r="AV155" s="132"/>
      <c r="AX155" s="132"/>
    </row>
    <row r="156" spans="1:82" ht="12.95" customHeight="1">
      <c r="A156" s="41" t="s">
        <v>319</v>
      </c>
      <c r="B156" s="94"/>
      <c r="C156" s="36">
        <v>47469.366000000002</v>
      </c>
      <c r="D156" s="36"/>
      <c r="E156" s="41">
        <f>+(C156-C$7)/C$8</f>
        <v>-7414.0131993730729</v>
      </c>
      <c r="F156" s="132">
        <f>ROUND(2*E156,0)/2</f>
        <v>-7414</v>
      </c>
      <c r="G156" s="132">
        <f>+C156-(C$7+F156*C$8)</f>
        <v>-4.5055799928377382E-3</v>
      </c>
      <c r="I156" s="202">
        <f>G156</f>
        <v>-4.5055799928377382E-3</v>
      </c>
      <c r="N156" s="132"/>
      <c r="P156" s="199">
        <f>+D$11+D$12*F156+D$13*F156^2</f>
        <v>2.3218955293039949E-2</v>
      </c>
      <c r="Q156" s="200">
        <f>+C156-15018.5</f>
        <v>32450.866000000002</v>
      </c>
      <c r="S156" s="132">
        <f>+(P156-G156)^2</f>
        <v>7.68649856817877E-4</v>
      </c>
      <c r="T156" s="130">
        <v>0.1</v>
      </c>
      <c r="U156" s="43">
        <f>+T156*S156</f>
        <v>7.6864985681787711E-5</v>
      </c>
      <c r="V156" s="132">
        <f>+G156-P156</f>
        <v>-2.7724535285877688E-2</v>
      </c>
      <c r="Z156" s="43">
        <f>F156</f>
        <v>-7414</v>
      </c>
      <c r="AA156" s="132">
        <f>AB$3+AB$4*Z156+AB$5*Z156^2+AH156</f>
        <v>-1.7630988467299408E-3</v>
      </c>
      <c r="AB156" s="132">
        <f>+G156-AA156</f>
        <v>-2.7424811461077975E-3</v>
      </c>
      <c r="AC156" s="132">
        <f>+G156-P156</f>
        <v>-2.7724535285877688E-2</v>
      </c>
      <c r="AD156" s="132"/>
      <c r="AE156" s="132">
        <f>+(G156-AA156)^2*S156</f>
        <v>5.7811714835712772E-9</v>
      </c>
      <c r="AF156" s="200">
        <f>+C156-15018.5</f>
        <v>32450.866000000002</v>
      </c>
      <c r="AG156" s="7"/>
      <c r="AH156" s="43">
        <f>$AB$6*($AB$11/AI156*AJ156+$AB$12)</f>
        <v>-3.5981966587299409E-3</v>
      </c>
      <c r="AI156" s="43">
        <f>1+$AB$7*COS(AL156)</f>
        <v>0.66461736283251249</v>
      </c>
      <c r="AJ156" s="43">
        <f>SIN(AL156+$AB$9)</f>
        <v>-0.31834162988592823</v>
      </c>
      <c r="AK156" s="43">
        <f>$AB$7*SIN(AL156)</f>
        <v>0.15626415675573668</v>
      </c>
      <c r="AL156" s="43">
        <f>2*ATAN(AM156)</f>
        <v>2.7055722460970664</v>
      </c>
      <c r="AM156" s="43">
        <f>SQRT((1+$AB$7)/(1-$AB$7))*TAN(AN156/2)</f>
        <v>4.514039891247112</v>
      </c>
      <c r="AN156" s="132">
        <f>$AU156+$AB$7*SIN(AO156)</f>
        <v>2.5100885398686974</v>
      </c>
      <c r="AO156" s="132">
        <f>$AU156+$AB$7*SIN(AP156)</f>
        <v>2.5099020175909224</v>
      </c>
      <c r="AP156" s="132">
        <f>$AU156+$AB$7*SIN(AQ156)</f>
        <v>2.510526528378322</v>
      </c>
      <c r="AQ156" s="132">
        <f>$AU156+$AB$7*SIN(AR156)</f>
        <v>2.5084344282783677</v>
      </c>
      <c r="AR156" s="132">
        <f>$AU156+$AB$7*SIN(AS156)</f>
        <v>2.5154303981273372</v>
      </c>
      <c r="AS156" s="132">
        <f>$AU156+$AB$7*SIN(AT156)</f>
        <v>2.4918927828052349</v>
      </c>
      <c r="AT156" s="132">
        <f>$AU156+$AB$7*SIN(AU156)</f>
        <v>2.5695718361147599</v>
      </c>
      <c r="AU156" s="132">
        <f>$AB$9+$AB$18*(F156-AB$15)</f>
        <v>2.2915998414508882</v>
      </c>
      <c r="AV156" s="132"/>
      <c r="AX156" s="132"/>
    </row>
    <row r="157" spans="1:82" ht="12.95" customHeight="1">
      <c r="A157" s="41" t="s">
        <v>319</v>
      </c>
      <c r="B157" s="94"/>
      <c r="C157" s="36">
        <v>47470.39</v>
      </c>
      <c r="D157" s="36"/>
      <c r="E157" s="41">
        <f>+(C157-C$7)/C$8</f>
        <v>-7411.0133285374404</v>
      </c>
      <c r="F157" s="132">
        <f>ROUND(2*E157,0)/2</f>
        <v>-7411</v>
      </c>
      <c r="G157" s="132">
        <f>+C157-(C$7+F157*C$8)</f>
        <v>-4.5496699967770837E-3</v>
      </c>
      <c r="I157" s="202">
        <f>G157</f>
        <v>-4.5496699967770837E-3</v>
      </c>
      <c r="N157" s="132"/>
      <c r="P157" s="199">
        <f>+D$11+D$12*F157+D$13*F157^2</f>
        <v>2.3214967568072842E-2</v>
      </c>
      <c r="Q157" s="200">
        <f>+C157-15018.5</f>
        <v>32451.89</v>
      </c>
      <c r="S157" s="132">
        <f>+(P157-G157)^2</f>
        <v>7.7087509910747556E-4</v>
      </c>
      <c r="T157" s="130">
        <v>0.1</v>
      </c>
      <c r="U157" s="43">
        <f>+T157*S157</f>
        <v>7.7087509910747567E-5</v>
      </c>
      <c r="V157" s="132">
        <f>+G157-P157</f>
        <v>-2.7764637564849926E-2</v>
      </c>
      <c r="Z157" s="43">
        <f>F157</f>
        <v>-7411</v>
      </c>
      <c r="AA157" s="132">
        <f>AB$3+AB$4*Z157+AB$5*Z157^2+AH157</f>
        <v>-1.7687950956108527E-3</v>
      </c>
      <c r="AB157" s="132">
        <f>+G157-AA157</f>
        <v>-2.7808749011662311E-3</v>
      </c>
      <c r="AC157" s="132">
        <f>+G157-P157</f>
        <v>-2.7764637564849926E-2</v>
      </c>
      <c r="AD157" s="132"/>
      <c r="AE157" s="132">
        <f>+(G157-AA157)^2*S157</f>
        <v>5.9613815897592844E-9</v>
      </c>
      <c r="AF157" s="200">
        <f>+C157-15018.5</f>
        <v>32451.89</v>
      </c>
      <c r="AG157" s="7"/>
      <c r="AH157" s="43">
        <f>$AB$6*($AB$11/AI157*AJ157+$AB$12)</f>
        <v>-3.6040263326108527E-3</v>
      </c>
      <c r="AI157" s="43">
        <f>1+$AB$7*COS(AL157)</f>
        <v>0.6645871565593765</v>
      </c>
      <c r="AJ157" s="43">
        <f>SIN(AL157+$AB$9)</f>
        <v>-0.31852490823318302</v>
      </c>
      <c r="AK157" s="43">
        <f>$AB$7*SIN(AL157)</f>
        <v>0.15619931003393001</v>
      </c>
      <c r="AL157" s="43">
        <f>2*ATAN(AM157)</f>
        <v>2.7057655888475152</v>
      </c>
      <c r="AM157" s="43">
        <f>SQRT((1+$AB$7)/(1-$AB$7))*TAN(AN157/2)</f>
        <v>4.5161072945033602</v>
      </c>
      <c r="AN157" s="132">
        <f>$AU157+$AB$7*SIN(AO157)</f>
        <v>2.5103588091196238</v>
      </c>
      <c r="AO157" s="132">
        <f>$AU157+$AB$7*SIN(AP157)</f>
        <v>2.5101721117581972</v>
      </c>
      <c r="AP157" s="132">
        <f>$AU157+$AB$7*SIN(AQ157)</f>
        <v>2.5107970852423702</v>
      </c>
      <c r="AQ157" s="132">
        <f>$AU157+$AB$7*SIN(AR157)</f>
        <v>2.5087038489301765</v>
      </c>
      <c r="AR157" s="132">
        <f>$AU157+$AB$7*SIN(AS157)</f>
        <v>2.5157022385900705</v>
      </c>
      <c r="AS157" s="132">
        <f>$AU157+$AB$7*SIN(AT157)</f>
        <v>2.492161195087403</v>
      </c>
      <c r="AT157" s="132">
        <f>$AU157+$AB$7*SIN(AU157)</f>
        <v>2.5698370516185465</v>
      </c>
      <c r="AU157" s="132">
        <f>$AB$9+$AB$18*(F157-AB$15)</f>
        <v>2.2919507691182019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>+(C158-C$7)/C$8</f>
        <v>-7378.4834791634767</v>
      </c>
      <c r="F158" s="132">
        <f>ROUND(2*E158,0)/2</f>
        <v>-7378.5</v>
      </c>
      <c r="G158" s="132">
        <f>+C158-(C$7+F158*C$8)</f>
        <v>5.6393550039501861E-3</v>
      </c>
      <c r="I158" s="202">
        <f>G158</f>
        <v>5.6393550039501861E-3</v>
      </c>
      <c r="J158" s="132"/>
      <c r="P158" s="199">
        <f>+D$11+D$12*F158+D$13*F158^2</f>
        <v>2.3171774655280121E-2</v>
      </c>
      <c r="Q158" s="200">
        <f>+C158-15018.5</f>
        <v>32462.993999999999</v>
      </c>
      <c r="S158" s="132">
        <f>+(P158-G158)^2</f>
        <v>3.0738573883034009E-4</v>
      </c>
      <c r="T158" s="130">
        <v>0.1</v>
      </c>
      <c r="U158" s="43">
        <f>+T158*S158</f>
        <v>3.0738573883034013E-5</v>
      </c>
      <c r="V158" s="132">
        <f>+G158-P158</f>
        <v>-1.7532419651329935E-2</v>
      </c>
      <c r="Z158" s="43">
        <f>F158</f>
        <v>-7378.5</v>
      </c>
      <c r="AA158" s="132">
        <f>AB$3+AB$4*Z158+AB$5*Z158^2+AH158</f>
        <v>-1.8304740237402445E-3</v>
      </c>
      <c r="AB158" s="132">
        <f>+G158-AA158</f>
        <v>7.4698290276904306E-3</v>
      </c>
      <c r="AC158" s="132">
        <f>+G158-P158</f>
        <v>-1.7532419651329935E-2</v>
      </c>
      <c r="AD158" s="132"/>
      <c r="AE158" s="132">
        <f>+(G158-AA158)^2*S158</f>
        <v>1.7151615719404812E-8</v>
      </c>
      <c r="AF158" s="200">
        <f>+C158-15018.5</f>
        <v>32462.993999999999</v>
      </c>
      <c r="AG158" s="7"/>
      <c r="AH158" s="43">
        <f>$AB$6*($AB$11/AI158*AJ158+$AB$12)</f>
        <v>-3.6671472369902446E-3</v>
      </c>
      <c r="AI158" s="43">
        <f>1+$AB$7*COS(AL158)</f>
        <v>0.66426090058869569</v>
      </c>
      <c r="AJ158" s="43">
        <f>SIN(AL158+$AB$9)</f>
        <v>-0.32050859446777119</v>
      </c>
      <c r="AK158" s="43">
        <f>$AB$7*SIN(AL158)</f>
        <v>0.15549680744789043</v>
      </c>
      <c r="AL158" s="43">
        <f>2*ATAN(AM158)</f>
        <v>2.7078590114680305</v>
      </c>
      <c r="AM158" s="43">
        <f>SQRT((1+$AB$7)/(1-$AB$7))*TAN(AN158/2)</f>
        <v>4.5386082903844152</v>
      </c>
      <c r="AN158" s="132">
        <f>$AU158+$AB$7*SIN(AO158)</f>
        <v>2.5132859405947583</v>
      </c>
      <c r="AO158" s="132">
        <f>$AU158+$AB$7*SIN(AP158)</f>
        <v>2.513097348010517</v>
      </c>
      <c r="AP158" s="132">
        <f>$AU158+$AB$7*SIN(AQ158)</f>
        <v>2.5137273205894166</v>
      </c>
      <c r="AQ158" s="132">
        <f>$AU158+$AB$7*SIN(AR158)</f>
        <v>2.511621838007271</v>
      </c>
      <c r="AR158" s="132">
        <f>$AU158+$AB$7*SIN(AS158)</f>
        <v>2.5186462093595239</v>
      </c>
      <c r="AS158" s="132">
        <f>$AU158+$AB$7*SIN(AT158)</f>
        <v>2.4950687764570914</v>
      </c>
      <c r="AT158" s="132">
        <f>$AU158+$AB$7*SIN(AU158)</f>
        <v>2.5727080282770687</v>
      </c>
      <c r="AU158" s="132">
        <f>$AB$9+$AB$18*(F158-AB$15)</f>
        <v>2.2957524855140976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>+(C159-C$7)/C$8</f>
        <v>-7235.4971552054858</v>
      </c>
      <c r="F159" s="132">
        <f>ROUND(2*E159,0)/2</f>
        <v>-7235.5</v>
      </c>
      <c r="G159" s="132">
        <f>+C159-(C$7+F159*C$8)</f>
        <v>9.7106500470545143E-4</v>
      </c>
      <c r="K159" s="132">
        <f>G159</f>
        <v>9.7106500470545143E-4</v>
      </c>
      <c r="O159" s="132"/>
      <c r="P159" s="199">
        <f>+D$11+D$12*F159+D$13*F159^2</f>
        <v>2.2981887696846504E-2</v>
      </c>
      <c r="Q159" s="200">
        <f>+C159-15018.5</f>
        <v>32511.802100000001</v>
      </c>
      <c r="S159" s="132">
        <f>+(P159-G159)^2</f>
        <v>4.8447631558487146E-4</v>
      </c>
      <c r="T159" s="7">
        <v>1</v>
      </c>
      <c r="U159" s="43">
        <f>+T159*S159</f>
        <v>4.8447631558487146E-4</v>
      </c>
      <c r="V159" s="132">
        <f>+G159-P159</f>
        <v>-2.2010822692141052E-2</v>
      </c>
      <c r="Z159" s="43">
        <f>F159</f>
        <v>-7235.5</v>
      </c>
      <c r="AA159" s="132">
        <f>AB$3+AB$4*Z159+AB$5*Z159^2+AH159</f>
        <v>-2.1011921950320864E-3</v>
      </c>
      <c r="AB159" s="132">
        <f>+G159-AA159</f>
        <v>3.0722571997375378E-3</v>
      </c>
      <c r="AC159" s="132">
        <f>+G159-P159</f>
        <v>-2.2010822692141052E-2</v>
      </c>
      <c r="AD159" s="132"/>
      <c r="AE159" s="132">
        <f>+(G159-AA159)^2*S159</f>
        <v>4.5728577523867982E-9</v>
      </c>
      <c r="AF159" s="200">
        <f>+C159-15018.5</f>
        <v>32511.802100000001</v>
      </c>
      <c r="AG159" s="7"/>
      <c r="AH159" s="43">
        <f>$AB$6*($AB$11/AI159*AJ159+$AB$12)</f>
        <v>-3.9441348142820864E-3</v>
      </c>
      <c r="AI159" s="43">
        <f>1+$AB$7*COS(AL159)</f>
        <v>0.66284655833524109</v>
      </c>
      <c r="AJ159" s="43">
        <f>SIN(AL159+$AB$9)</f>
        <v>-0.32919717688207889</v>
      </c>
      <c r="AK159" s="43">
        <f>$AB$7*SIN(AL159)</f>
        <v>0.1524058948125302</v>
      </c>
      <c r="AL159" s="43">
        <f>2*ATAN(AM159)</f>
        <v>2.7170458896322467</v>
      </c>
      <c r="AM159" s="43">
        <f>SQRT((1+$AB$7)/(1-$AB$7))*TAN(AN159/2)</f>
        <v>4.6399349745271099</v>
      </c>
      <c r="AN159" s="132">
        <f>$AU159+$AB$7*SIN(AO159)</f>
        <v>2.5261484034581101</v>
      </c>
      <c r="AO159" s="132">
        <f>$AU159+$AB$7*SIN(AP159)</f>
        <v>2.5259515136626893</v>
      </c>
      <c r="AP159" s="132">
        <f>$AU159+$AB$7*SIN(AQ159)</f>
        <v>2.5266031670319635</v>
      </c>
      <c r="AQ159" s="132">
        <f>$AU159+$AB$7*SIN(AR159)</f>
        <v>2.524445216178874</v>
      </c>
      <c r="AR159" s="132">
        <f>$AU159+$AB$7*SIN(AS159)</f>
        <v>2.5315787441710964</v>
      </c>
      <c r="AS159" s="132">
        <f>$AU159+$AB$7*SIN(AT159)</f>
        <v>2.5078576015507137</v>
      </c>
      <c r="AT159" s="132">
        <f>$AU159+$AB$7*SIN(AU159)</f>
        <v>2.5852929541166088</v>
      </c>
      <c r="AU159" s="132">
        <f>$AB$9+$AB$18*(F159-AB$15)</f>
        <v>2.3124800376560386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>+(C160-C$7)/C$8</f>
        <v>-7208.0181625773466</v>
      </c>
      <c r="F160" s="132">
        <f>ROUND(2*E160,0)/2</f>
        <v>-7208</v>
      </c>
      <c r="G160" s="132">
        <f>+C160-(C$7+F160*C$8)</f>
        <v>-6.1997599987080321E-3</v>
      </c>
      <c r="I160" s="132">
        <f>G160</f>
        <v>-6.1997599987080321E-3</v>
      </c>
      <c r="P160" s="199">
        <f>+D$11+D$12*F160+D$13*F160^2</f>
        <v>2.294540121378609E-2</v>
      </c>
      <c r="Q160" s="200">
        <f>+C160-15018.5</f>
        <v>32521.182000000001</v>
      </c>
      <c r="S160" s="132">
        <f>+(P160-G160)^2</f>
        <v>8.4944042210227189E-4</v>
      </c>
      <c r="T160" s="130">
        <v>0.1</v>
      </c>
      <c r="U160" s="43">
        <f>+T160*S160</f>
        <v>8.4944042210227194E-5</v>
      </c>
      <c r="V160" s="132">
        <f>+G160-P160</f>
        <v>-2.9145161212494122E-2</v>
      </c>
      <c r="Z160" s="43">
        <f>F160</f>
        <v>-7208</v>
      </c>
      <c r="AA160" s="132">
        <f>AB$3+AB$4*Z160+AB$5*Z160^2+AH160</f>
        <v>-2.1531268727514779E-3</v>
      </c>
      <c r="AB160" s="132">
        <f>+G160-AA160</f>
        <v>-4.0466331259565542E-3</v>
      </c>
      <c r="AC160" s="132">
        <f>+G160-P160</f>
        <v>-2.9145161212494122E-2</v>
      </c>
      <c r="AD160" s="132"/>
      <c r="AE160" s="132">
        <f>+(G160-AA160)^2*S160</f>
        <v>1.3909790485494029E-8</v>
      </c>
      <c r="AF160" s="200">
        <f>+C160-15018.5</f>
        <v>32521.182000000001</v>
      </c>
      <c r="AG160" s="7"/>
      <c r="AH160" s="43">
        <f>$AB$6*($AB$11/AI160*AJ160+$AB$12)</f>
        <v>-3.9972610807514778E-3</v>
      </c>
      <c r="AI160" s="43">
        <f>1+$AB$7*COS(AL160)</f>
        <v>0.66257850539800245</v>
      </c>
      <c r="AJ160" s="43">
        <f>SIN(AL160+$AB$9)</f>
        <v>-0.33086068485372222</v>
      </c>
      <c r="AK160" s="43">
        <f>$AB$7*SIN(AL160)</f>
        <v>0.15181151135718965</v>
      </c>
      <c r="AL160" s="43">
        <f>2*ATAN(AM160)</f>
        <v>2.7188081350687821</v>
      </c>
      <c r="AM160" s="43">
        <f>SQRT((1+$AB$7)/(1-$AB$7))*TAN(AN160/2)</f>
        <v>4.6598672806671528</v>
      </c>
      <c r="AN160" s="132">
        <f>$AU160+$AB$7*SIN(AO160)</f>
        <v>2.5286188293640248</v>
      </c>
      <c r="AO160" s="132">
        <f>$AU160+$AB$7*SIN(AP160)</f>
        <v>2.5284203536367937</v>
      </c>
      <c r="AP160" s="132">
        <f>$AU160+$AB$7*SIN(AQ160)</f>
        <v>2.5290761126928825</v>
      </c>
      <c r="AQ160" s="132">
        <f>$AU160+$AB$7*SIN(AR160)</f>
        <v>2.5269083470824998</v>
      </c>
      <c r="AR160" s="132">
        <f>$AU160+$AB$7*SIN(AS160)</f>
        <v>2.5340618820866121</v>
      </c>
      <c r="AS160" s="132">
        <f>$AU160+$AB$7*SIN(AT160)</f>
        <v>2.5103161893799841</v>
      </c>
      <c r="AT160" s="132">
        <f>$AU160+$AB$7*SIN(AU160)</f>
        <v>2.587704344681117</v>
      </c>
      <c r="AU160" s="132">
        <f>$AB$9+$AB$18*(F160-AB$15)</f>
        <v>2.3156968746064117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>+(C161-C$7)/C$8</f>
        <v>-7153.4990256132323</v>
      </c>
      <c r="F161" s="132">
        <f>ROUND(2*E161,0)/2</f>
        <v>-7153.5</v>
      </c>
      <c r="G161" s="132">
        <f>+C161-(C$7+F161*C$8)</f>
        <v>3.326050064060837E-4</v>
      </c>
      <c r="I161" s="202">
        <f>G161</f>
        <v>3.326050064060837E-4</v>
      </c>
      <c r="K161" s="132"/>
      <c r="P161" s="199">
        <f>+D$11+D$12*F161+D$13*F161^2</f>
        <v>2.2873120460721721E-2</v>
      </c>
      <c r="Q161" s="200">
        <f>+C161-15018.5</f>
        <v>32539.792000000001</v>
      </c>
      <c r="S161" s="132">
        <f>+(P161-G161)^2</f>
        <v>5.0807483694624209E-4</v>
      </c>
      <c r="T161" s="130">
        <v>0.1</v>
      </c>
      <c r="U161" s="43">
        <f>+T161*S161</f>
        <v>5.0807483694624213E-5</v>
      </c>
      <c r="V161" s="132">
        <f>+G161-P161</f>
        <v>-2.2540515454315638E-2</v>
      </c>
      <c r="Z161" s="43">
        <f>F161</f>
        <v>-7153.5</v>
      </c>
      <c r="AA161" s="132">
        <f>AB$3+AB$4*Z161+AB$5*Z161^2+AH161</f>
        <v>-2.2559298068742357E-3</v>
      </c>
      <c r="AB161" s="132">
        <f>+G161-AA161</f>
        <v>2.5885348132803194E-3</v>
      </c>
      <c r="AC161" s="132">
        <f>+G161-P161</f>
        <v>-2.2540515454315638E-2</v>
      </c>
      <c r="AD161" s="132"/>
      <c r="AE161" s="132">
        <f>+(G161-AA161)^2*S161</f>
        <v>3.4043617855108299E-9</v>
      </c>
      <c r="AF161" s="200">
        <f>+C161-15018.5</f>
        <v>32539.792000000001</v>
      </c>
      <c r="AG161" s="7"/>
      <c r="AH161" s="43">
        <f>$AB$6*($AB$11/AI161*AJ161+$AB$12)</f>
        <v>-4.1024121201242358E-3</v>
      </c>
      <c r="AI161" s="43">
        <f>1+$AB$7*COS(AL161)</f>
        <v>0.66205100193895705</v>
      </c>
      <c r="AJ161" s="43">
        <f>SIN(AL161+$AB$9)</f>
        <v>-0.334150461148919</v>
      </c>
      <c r="AK161" s="43">
        <f>$AB$7*SIN(AL161)</f>
        <v>0.15063357762974755</v>
      </c>
      <c r="AL161" s="43">
        <f>2*ATAN(AM161)</f>
        <v>2.7222963909100444</v>
      </c>
      <c r="AM161" s="43">
        <f>SQRT((1+$AB$7)/(1-$AB$7))*TAN(AN161/2)</f>
        <v>4.6998086960475609</v>
      </c>
      <c r="AN161" s="132">
        <f>$AU161+$AB$7*SIN(AO161)</f>
        <v>2.533511823626188</v>
      </c>
      <c r="AO161" s="132">
        <f>$AU161+$AB$7*SIN(AP161)</f>
        <v>2.5333102161116612</v>
      </c>
      <c r="AP161" s="132">
        <f>$AU161+$AB$7*SIN(AQ161)</f>
        <v>2.5339740461057318</v>
      </c>
      <c r="AQ161" s="132">
        <f>$AU161+$AB$7*SIN(AR161)</f>
        <v>2.531787103197789</v>
      </c>
      <c r="AR161" s="132">
        <f>$AU161+$AB$7*SIN(AS161)</f>
        <v>2.5389793292035812</v>
      </c>
      <c r="AS161" s="132">
        <f>$AU161+$AB$7*SIN(AT161)</f>
        <v>2.5151879462038433</v>
      </c>
      <c r="AT161" s="132">
        <f>$AU161+$AB$7*SIN(AU161)</f>
        <v>2.5924749736853951</v>
      </c>
      <c r="AU161" s="132">
        <f>$AB$9+$AB$18*(F161-AB$15)</f>
        <v>2.322072060562606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>+(C162-C$7)/C$8</f>
        <v>-6986.4905914353594</v>
      </c>
      <c r="F162" s="132">
        <f>ROUND(2*E162,0)/2</f>
        <v>-6986.5</v>
      </c>
      <c r="G162" s="132">
        <f>+C162-(C$7+F162*C$8)</f>
        <v>3.2115950016304851E-3</v>
      </c>
      <c r="I162" s="202">
        <f>G162</f>
        <v>3.2115950016304851E-3</v>
      </c>
      <c r="K162" s="132"/>
      <c r="P162" s="199">
        <f>+D$11+D$12*F162+D$13*F162^2</f>
        <v>2.2651874885553164E-2</v>
      </c>
      <c r="Q162" s="200">
        <f>+C162-15018.5</f>
        <v>32596.800000000003</v>
      </c>
      <c r="S162" s="132">
        <f>+(P162-G162)^2</f>
        <v>3.7792448196524877E-4</v>
      </c>
      <c r="T162" s="130">
        <v>0.1</v>
      </c>
      <c r="U162" s="43">
        <f>+T162*S162</f>
        <v>3.7792448196524877E-5</v>
      </c>
      <c r="V162" s="132">
        <f>+G162-P162</f>
        <v>-1.9440279883922679E-2</v>
      </c>
      <c r="Z162" s="43">
        <f>F162</f>
        <v>-6986.5</v>
      </c>
      <c r="AA162" s="132">
        <f>AB$3+AB$4*Z162+AB$5*Z162^2+AH162</f>
        <v>-2.5699152528833461E-3</v>
      </c>
      <c r="AB162" s="132">
        <f>+G162-AA162</f>
        <v>5.7815102545138311E-3</v>
      </c>
      <c r="AC162" s="132">
        <f>+G162-P162</f>
        <v>-1.9440279883922679E-2</v>
      </c>
      <c r="AD162" s="132"/>
      <c r="AE162" s="132">
        <f>+(G162-AA162)^2*S162</f>
        <v>1.2632451135793141E-8</v>
      </c>
      <c r="AF162" s="200">
        <f>+C162-15018.5</f>
        <v>32596.800000000003</v>
      </c>
      <c r="AG162" s="7"/>
      <c r="AH162" s="43">
        <f>$AB$6*($AB$11/AI162*AJ162+$AB$12)</f>
        <v>-4.4234817061333462E-3</v>
      </c>
      <c r="AI162" s="43">
        <f>1+$AB$7*COS(AL162)</f>
        <v>0.66046527390793597</v>
      </c>
      <c r="AJ162" s="43">
        <f>SIN(AL162+$AB$9)</f>
        <v>-0.34417347426184197</v>
      </c>
      <c r="AK162" s="43">
        <f>$AB$7*SIN(AL162)</f>
        <v>0.14702438497605441</v>
      </c>
      <c r="AL162" s="43">
        <f>2*ATAN(AM162)</f>
        <v>2.7329509893361159</v>
      </c>
      <c r="AM162" s="43">
        <f>SQRT((1+$AB$7)/(1-$AB$7))*TAN(AN162/2)</f>
        <v>4.8259662926501949</v>
      </c>
      <c r="AN162" s="132">
        <f>$AU162+$AB$7*SIN(AO162)</f>
        <v>2.548481035209027</v>
      </c>
      <c r="AO162" s="132">
        <f>$AU162+$AB$7*SIN(AP162)</f>
        <v>2.5482699429195232</v>
      </c>
      <c r="AP162" s="132">
        <f>$AU162+$AB$7*SIN(AQ162)</f>
        <v>2.548957913069223</v>
      </c>
      <c r="AQ162" s="132">
        <f>$AU162+$AB$7*SIN(AR162)</f>
        <v>2.5467145751791986</v>
      </c>
      <c r="AR162" s="132">
        <f>$AU162+$AB$7*SIN(AS162)</f>
        <v>2.554017235576775</v>
      </c>
      <c r="AS162" s="132">
        <f>$AU162+$AB$7*SIN(AT162)</f>
        <v>2.5301105597330826</v>
      </c>
      <c r="AT162" s="132">
        <f>$AU162+$AB$7*SIN(AU162)</f>
        <v>2.6070250806338739</v>
      </c>
      <c r="AU162" s="132">
        <f>$AB$9+$AB$18*(F162-AB$15)</f>
        <v>2.3416070340430548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>+(C163-C$7)/C$8</f>
        <v>-6306.0003598087123</v>
      </c>
      <c r="F163" s="132">
        <f>ROUND(2*E163,0)/2</f>
        <v>-6306</v>
      </c>
      <c r="G163" s="132">
        <f>+C163-(C$7+F163*C$8)</f>
        <v>-1.22819998068735E-4</v>
      </c>
      <c r="I163" s="132">
        <f>G163</f>
        <v>-1.22819998068735E-4</v>
      </c>
      <c r="P163" s="199">
        <f>+D$11+D$12*F163+D$13*F163^2</f>
        <v>2.1754051820686533E-2</v>
      </c>
      <c r="Q163" s="200">
        <f>+C163-15018.5</f>
        <v>32829.084000000003</v>
      </c>
      <c r="S163" s="132">
        <f>+(P163-G163)^2</f>
        <v>4.7859752057424841E-4</v>
      </c>
      <c r="T163" s="130">
        <v>0.1</v>
      </c>
      <c r="U163" s="43">
        <f>+T163*S163</f>
        <v>4.7859752057424843E-5</v>
      </c>
      <c r="V163" s="132">
        <f>+G163-P163</f>
        <v>-2.1876871818755268E-2</v>
      </c>
      <c r="Z163" s="43">
        <f>F163</f>
        <v>-6306</v>
      </c>
      <c r="AA163" s="132">
        <f>AB$3+AB$4*Z163+AB$5*Z163^2+AH163</f>
        <v>-3.8325817315800269E-3</v>
      </c>
      <c r="AB163" s="132">
        <f>+G163-AA163</f>
        <v>3.7097617335112919E-3</v>
      </c>
      <c r="AC163" s="132">
        <f>+G163-P163</f>
        <v>-2.1876871818755268E-2</v>
      </c>
      <c r="AD163" s="132"/>
      <c r="AE163" s="132">
        <f>+(G163-AA163)^2*S163</f>
        <v>6.5866180296760048E-9</v>
      </c>
      <c r="AF163" s="200">
        <f>+C163-15018.5</f>
        <v>32829.084000000003</v>
      </c>
      <c r="AG163" s="7"/>
      <c r="AH163" s="43">
        <f>$AB$6*($AB$11/AI163*AJ163+$AB$12)</f>
        <v>-5.713284823580027E-3</v>
      </c>
      <c r="AI163" s="43">
        <f>1+$AB$7*COS(AL163)</f>
        <v>0.65447065690455575</v>
      </c>
      <c r="AJ163" s="43">
        <f>SIN(AL163+$AB$9)</f>
        <v>-0.38413468645663973</v>
      </c>
      <c r="AK163" s="43">
        <f>$AB$7*SIN(AL163)</f>
        <v>0.13232336551052043</v>
      </c>
      <c r="AL163" s="43">
        <f>2*ATAN(AM163)</f>
        <v>2.775863073412459</v>
      </c>
      <c r="AM163" s="43">
        <f>SQRT((1+$AB$7)/(1-$AB$7))*TAN(AN163/2)</f>
        <v>5.4074300508821018</v>
      </c>
      <c r="AN163" s="132">
        <f>$AU163+$AB$7*SIN(AO163)</f>
        <v>2.6091230059450754</v>
      </c>
      <c r="AO163" s="132">
        <f>$AU163+$AB$7*SIN(AP163)</f>
        <v>2.6088760825824147</v>
      </c>
      <c r="AP163" s="132">
        <f>$AU163+$AB$7*SIN(AQ163)</f>
        <v>2.6096506176293244</v>
      </c>
      <c r="AQ163" s="132">
        <f>$AU163+$AB$7*SIN(AR163)</f>
        <v>2.6072199134735179</v>
      </c>
      <c r="AR163" s="132">
        <f>$AU163+$AB$7*SIN(AS163)</f>
        <v>2.614836518829871</v>
      </c>
      <c r="AS163" s="132">
        <f>$AU163+$AB$7*SIN(AT163)</f>
        <v>2.5908534487112926</v>
      </c>
      <c r="AT163" s="132">
        <f>$AU163+$AB$7*SIN(AU163)</f>
        <v>2.665288122249752</v>
      </c>
      <c r="AU163" s="132">
        <f>$AB$9+$AB$18*(F163-AB$15)</f>
        <v>2.4212091265786553</v>
      </c>
      <c r="AV163" s="132"/>
      <c r="AX163" s="132"/>
    </row>
    <row r="164" spans="1:50" ht="12.95" customHeight="1">
      <c r="A164" s="41" t="s">
        <v>322</v>
      </c>
      <c r="B164" s="94"/>
      <c r="C164" s="36">
        <v>47849.283000000003</v>
      </c>
      <c r="D164" s="36"/>
      <c r="E164" s="41">
        <f>+(C164-C$7)/C$8</f>
        <v>-6301.0230350530937</v>
      </c>
      <c r="F164" s="132">
        <f>ROUND(2*E164,0)/2</f>
        <v>-6301</v>
      </c>
      <c r="G164" s="132">
        <f>+C164-(C$7+F164*C$8)</f>
        <v>-7.8629699928569607E-3</v>
      </c>
      <c r="I164" s="202">
        <f>G164</f>
        <v>-7.8629699928569607E-3</v>
      </c>
      <c r="N164" s="132"/>
      <c r="P164" s="199">
        <f>+D$11+D$12*F164+D$13*F164^2</f>
        <v>2.1747477136469327E-2</v>
      </c>
      <c r="Q164" s="200">
        <f>+C164-15018.5</f>
        <v>32830.783000000003</v>
      </c>
      <c r="S164" s="132">
        <f>+(P164-G164)^2</f>
        <v>8.7677857919862736E-4</v>
      </c>
      <c r="T164" s="130">
        <v>0.1</v>
      </c>
      <c r="U164" s="43">
        <f>+T164*S164</f>
        <v>8.7677857919862736E-5</v>
      </c>
      <c r="V164" s="132">
        <f>+G164-P164</f>
        <v>-2.9610447129326287E-2</v>
      </c>
      <c r="Z164" s="43">
        <f>F164</f>
        <v>-6301</v>
      </c>
      <c r="AA164" s="132">
        <f>AB$3+AB$4*Z164+AB$5*Z164^2+AH164</f>
        <v>-3.8417551628805759E-3</v>
      </c>
      <c r="AB164" s="132">
        <f>+G164-AA164</f>
        <v>-4.0212148299763849E-3</v>
      </c>
      <c r="AC164" s="132">
        <f>+G164-P164</f>
        <v>-2.9610447129326287E-2</v>
      </c>
      <c r="AD164" s="132"/>
      <c r="AE164" s="132">
        <f>+(G164-AA164)^2*S164</f>
        <v>1.4177657545923062E-8</v>
      </c>
      <c r="AF164" s="200">
        <f>+C164-15018.5</f>
        <v>32830.783000000003</v>
      </c>
      <c r="AG164" s="7"/>
      <c r="AH164" s="43">
        <f>$AB$6*($AB$11/AI164*AJ164+$AB$12)</f>
        <v>-5.7226473598805758E-3</v>
      </c>
      <c r="AI164" s="43">
        <f>1+$AB$7*COS(AL164)</f>
        <v>0.65442932750308835</v>
      </c>
      <c r="AJ164" s="43">
        <f>SIN(AL164+$AB$9)</f>
        <v>-0.38442315841756947</v>
      </c>
      <c r="AK164" s="43">
        <f>$AB$7*SIN(AL164)</f>
        <v>0.13221539361977563</v>
      </c>
      <c r="AL164" s="43">
        <f>2*ATAN(AM164)</f>
        <v>2.7761755372742165</v>
      </c>
      <c r="AM164" s="43">
        <f>SQRT((1+$AB$7)/(1-$AB$7))*TAN(AN164/2)</f>
        <v>5.4121585460369763</v>
      </c>
      <c r="AN164" s="132">
        <f>$AU164+$AB$7*SIN(AO164)</f>
        <v>2.6095665674919646</v>
      </c>
      <c r="AO164" s="132">
        <f>$AU164+$AB$7*SIN(AP164)</f>
        <v>2.6093194037095073</v>
      </c>
      <c r="AP164" s="132">
        <f>$AU164+$AB$7*SIN(AQ164)</f>
        <v>2.6100944904368846</v>
      </c>
      <c r="AQ164" s="132">
        <f>$AU164+$AB$7*SIN(AR164)</f>
        <v>2.6076626909615159</v>
      </c>
      <c r="AR164" s="132">
        <f>$AU164+$AB$7*SIN(AS164)</f>
        <v>2.61528074709602</v>
      </c>
      <c r="AS164" s="132">
        <f>$AU164+$AB$7*SIN(AT164)</f>
        <v>2.5912994871646147</v>
      </c>
      <c r="AT164" s="132">
        <f>$AU164+$AB$7*SIN(AU164)</f>
        <v>2.6657103198802541</v>
      </c>
      <c r="AU164" s="132">
        <f>$AB$9+$AB$18*(F164-AB$15)</f>
        <v>2.4217940060241778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>+(C165-C$7)/C$8</f>
        <v>-6210.0241211293842</v>
      </c>
      <c r="F165" s="132">
        <f>ROUND(2*E165,0)/2</f>
        <v>-6210</v>
      </c>
      <c r="G165" s="132">
        <f>+C165-(C$7+F165*C$8)</f>
        <v>-8.2336999985272996E-3</v>
      </c>
      <c r="J165" s="43">
        <f>G165</f>
        <v>-8.2336999985272996E-3</v>
      </c>
      <c r="N165" s="132"/>
      <c r="O165" s="132"/>
      <c r="P165" s="199">
        <f>+D$11+D$12*F165+D$13*F165^2</f>
        <v>2.1627874225844126E-2</v>
      </c>
      <c r="Q165" s="200">
        <f>+C165-15018.5</f>
        <v>32861.845300000001</v>
      </c>
      <c r="S165" s="132">
        <f>+(P165-G165)^2</f>
        <v>8.9171361515764393E-4</v>
      </c>
      <c r="T165" s="7">
        <v>1</v>
      </c>
      <c r="U165" s="43">
        <f>+T165*S165</f>
        <v>8.9171361515764393E-4</v>
      </c>
      <c r="V165" s="132">
        <f>+G165-P165</f>
        <v>-2.9861574224371426E-2</v>
      </c>
      <c r="W165" s="205"/>
      <c r="X165" s="204"/>
      <c r="Y165" s="204"/>
      <c r="Z165" s="43">
        <f>F165</f>
        <v>-6210</v>
      </c>
      <c r="AA165" s="132">
        <f>AB$3+AB$4*Z165+AB$5*Z165^2+AH165</f>
        <v>-4.0084364868982862E-3</v>
      </c>
      <c r="AB165" s="132">
        <f>+G165-AA165</f>
        <v>-4.2252635116290134E-3</v>
      </c>
      <c r="AC165" s="132">
        <f>+G165-P165</f>
        <v>-2.9861574224371426E-2</v>
      </c>
      <c r="AD165" s="132"/>
      <c r="AE165" s="132">
        <f>+(G165-AA165)^2*S165</f>
        <v>1.5919630968359618E-8</v>
      </c>
      <c r="AF165" s="200">
        <f>+C165-15018.5</f>
        <v>32861.845300000001</v>
      </c>
      <c r="AG165" s="7"/>
      <c r="AH165" s="43">
        <f>$AB$6*($AB$11/AI165*AJ165+$AB$12)</f>
        <v>-5.892744186898286E-3</v>
      </c>
      <c r="AI165" s="43">
        <f>1+$AB$7*COS(AL165)</f>
        <v>0.65368392518328711</v>
      </c>
      <c r="AJ165" s="43">
        <f>SIN(AL165+$AB$9)</f>
        <v>-0.38966044220958823</v>
      </c>
      <c r="AK165" s="43">
        <f>$AB$7*SIN(AL165)</f>
        <v>0.13025043694185792</v>
      </c>
      <c r="AL165" s="43">
        <f>2*ATAN(AM165)</f>
        <v>2.7818555171343022</v>
      </c>
      <c r="AM165" s="43">
        <f>SQRT((1+$AB$7)/(1-$AB$7))*TAN(AN165/2)</f>
        <v>5.4995291504201766</v>
      </c>
      <c r="AN165" s="132">
        <f>$AU165+$AB$7*SIN(AO165)</f>
        <v>2.6176345076590688</v>
      </c>
      <c r="AO165" s="132">
        <f>$AU165+$AB$7*SIN(AP165)</f>
        <v>2.6173830406191039</v>
      </c>
      <c r="AP165" s="132">
        <f>$AU165+$AB$7*SIN(AQ165)</f>
        <v>2.6181679210476307</v>
      </c>
      <c r="AQ165" s="132">
        <f>$AU165+$AB$7*SIN(AR165)</f>
        <v>2.6157169667700413</v>
      </c>
      <c r="AR165" s="132">
        <f>$AU165+$AB$7*SIN(AS165)</f>
        <v>2.6233591494137438</v>
      </c>
      <c r="AS165" s="132">
        <f>$AU165+$AB$7*SIN(AT165)</f>
        <v>2.5994169278752386</v>
      </c>
      <c r="AT165" s="132">
        <f>$AU165+$AB$7*SIN(AU165)</f>
        <v>2.6733797940345556</v>
      </c>
      <c r="AU165" s="132">
        <f>$AB$9+$AB$18*(F165-AB$15)</f>
        <v>2.4324388119326859</v>
      </c>
      <c r="AV165" s="132"/>
      <c r="AX165" s="132"/>
    </row>
    <row r="166" spans="1:50" ht="12.95" customHeight="1">
      <c r="A166" s="41" t="s">
        <v>323</v>
      </c>
      <c r="B166" s="94"/>
      <c r="C166" s="36">
        <v>47880.345600000001</v>
      </c>
      <c r="D166" s="36"/>
      <c r="E166" s="41">
        <f>+(C166-C$7)/C$8</f>
        <v>-6210.0232422609761</v>
      </c>
      <c r="F166" s="132">
        <f>ROUND(2*E166,0)/2</f>
        <v>-6210</v>
      </c>
      <c r="G166" s="132">
        <f>+C166-(C$7+F166*C$8)</f>
        <v>-7.9336999988299794E-3</v>
      </c>
      <c r="K166" s="202">
        <f>G166</f>
        <v>-7.9336999988299794E-3</v>
      </c>
      <c r="N166" s="132"/>
      <c r="O166" s="132"/>
      <c r="P166" s="199">
        <f>+D$11+D$12*F166+D$13*F166^2</f>
        <v>2.1627874225844126E-2</v>
      </c>
      <c r="Q166" s="200">
        <f>+C166-15018.5</f>
        <v>32861.845600000001</v>
      </c>
      <c r="S166" s="132">
        <f>+(P166-G166)^2</f>
        <v>8.7388667064091643E-4</v>
      </c>
      <c r="T166" s="7">
        <v>1</v>
      </c>
      <c r="U166" s="43">
        <f>+T166*S166</f>
        <v>8.7388667064091643E-4</v>
      </c>
      <c r="V166" s="132">
        <f>+G166-P166</f>
        <v>-2.9561574224674106E-2</v>
      </c>
      <c r="Z166" s="43">
        <f>F166</f>
        <v>-6210</v>
      </c>
      <c r="AA166" s="132">
        <f>AB$3+AB$4*Z166+AB$5*Z166^2+AH166</f>
        <v>-4.0084364868982862E-3</v>
      </c>
      <c r="AB166" s="132">
        <f>+G166-AA166</f>
        <v>-3.9252635119316932E-3</v>
      </c>
      <c r="AC166" s="132">
        <f>+G166-P166</f>
        <v>-2.9561574224674106E-2</v>
      </c>
      <c r="AD166" s="132"/>
      <c r="AE166" s="132">
        <f>+(G166-AA166)^2*S166</f>
        <v>1.3464578095656474E-8</v>
      </c>
      <c r="AF166" s="200">
        <f>+C166-15018.5</f>
        <v>32861.845600000001</v>
      </c>
      <c r="AG166" s="7"/>
      <c r="AH166" s="43">
        <f>$AB$6*($AB$11/AI166*AJ166+$AB$12)</f>
        <v>-5.892744186898286E-3</v>
      </c>
      <c r="AI166" s="43">
        <f>1+$AB$7*COS(AL166)</f>
        <v>0.65368392518328711</v>
      </c>
      <c r="AJ166" s="43">
        <f>SIN(AL166+$AB$9)</f>
        <v>-0.38966044220958823</v>
      </c>
      <c r="AK166" s="43">
        <f>$AB$7*SIN(AL166)</f>
        <v>0.13025043694185792</v>
      </c>
      <c r="AL166" s="43">
        <f>2*ATAN(AM166)</f>
        <v>2.7818555171343022</v>
      </c>
      <c r="AM166" s="43">
        <f>SQRT((1+$AB$7)/(1-$AB$7))*TAN(AN166/2)</f>
        <v>5.4995291504201766</v>
      </c>
      <c r="AN166" s="132">
        <f>$AU166+$AB$7*SIN(AO166)</f>
        <v>2.6176345076590688</v>
      </c>
      <c r="AO166" s="132">
        <f>$AU166+$AB$7*SIN(AP166)</f>
        <v>2.6173830406191039</v>
      </c>
      <c r="AP166" s="132">
        <f>$AU166+$AB$7*SIN(AQ166)</f>
        <v>2.6181679210476307</v>
      </c>
      <c r="AQ166" s="132">
        <f>$AU166+$AB$7*SIN(AR166)</f>
        <v>2.6157169667700413</v>
      </c>
      <c r="AR166" s="132">
        <f>$AU166+$AB$7*SIN(AS166)</f>
        <v>2.6233591494137438</v>
      </c>
      <c r="AS166" s="132">
        <f>$AU166+$AB$7*SIN(AT166)</f>
        <v>2.5994169278752386</v>
      </c>
      <c r="AT166" s="132">
        <f>$AU166+$AB$7*SIN(AU166)</f>
        <v>2.6733797940345556</v>
      </c>
      <c r="AU166" s="132">
        <f>$AB$9+$AB$18*(F166-AB$15)</f>
        <v>2.4324388119326859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>+(C167-C$7)/C$8</f>
        <v>-6210.0223633925689</v>
      </c>
      <c r="F167" s="132">
        <f>ROUND(2*E167,0)/2</f>
        <v>-6210</v>
      </c>
      <c r="G167" s="132">
        <f>+C167-(C$7+F167*C$8)</f>
        <v>-7.6336999991326593E-3</v>
      </c>
      <c r="J167" s="43">
        <f>G167</f>
        <v>-7.6336999991326593E-3</v>
      </c>
      <c r="N167" s="132"/>
      <c r="O167" s="132"/>
      <c r="P167" s="199">
        <f>+D$11+D$12*F167+D$13*F167^2</f>
        <v>2.1627874225844126E-2</v>
      </c>
      <c r="Q167" s="200">
        <f>+C167-15018.5</f>
        <v>32861.8459</v>
      </c>
      <c r="S167" s="132">
        <f>+(P167-G167)^2</f>
        <v>8.5623972612382574E-4</v>
      </c>
      <c r="T167" s="7">
        <v>1</v>
      </c>
      <c r="U167" s="43">
        <f>+T167*S167</f>
        <v>8.5623972612382574E-4</v>
      </c>
      <c r="V167" s="132">
        <f>+G167-P167</f>
        <v>-2.9261574224976786E-2</v>
      </c>
      <c r="W167" s="205"/>
      <c r="X167" s="204"/>
      <c r="Y167" s="204"/>
      <c r="Z167" s="43">
        <f>F167</f>
        <v>-6210</v>
      </c>
      <c r="AA167" s="132">
        <f>AB$3+AB$4*Z167+AB$5*Z167^2+AH167</f>
        <v>-4.0084364868982862E-3</v>
      </c>
      <c r="AB167" s="132">
        <f>+G167-AA167</f>
        <v>-3.6252635122343731E-3</v>
      </c>
      <c r="AC167" s="132">
        <f>+G167-P167</f>
        <v>-2.9261574224976786E-2</v>
      </c>
      <c r="AD167" s="132"/>
      <c r="AE167" s="132">
        <f>+(G167-AA167)^2*S167</f>
        <v>1.1253161025466646E-8</v>
      </c>
      <c r="AF167" s="200">
        <f>+C167-15018.5</f>
        <v>32861.8459</v>
      </c>
      <c r="AG167" s="7"/>
      <c r="AH167" s="43">
        <f>$AB$6*($AB$11/AI167*AJ167+$AB$12)</f>
        <v>-5.892744186898286E-3</v>
      </c>
      <c r="AI167" s="43">
        <f>1+$AB$7*COS(AL167)</f>
        <v>0.65368392518328711</v>
      </c>
      <c r="AJ167" s="43">
        <f>SIN(AL167+$AB$9)</f>
        <v>-0.38966044220958823</v>
      </c>
      <c r="AK167" s="43">
        <f>$AB$7*SIN(AL167)</f>
        <v>0.13025043694185792</v>
      </c>
      <c r="AL167" s="43">
        <f>2*ATAN(AM167)</f>
        <v>2.7818555171343022</v>
      </c>
      <c r="AM167" s="43">
        <f>SQRT((1+$AB$7)/(1-$AB$7))*TAN(AN167/2)</f>
        <v>5.4995291504201766</v>
      </c>
      <c r="AN167" s="132">
        <f>$AU167+$AB$7*SIN(AO167)</f>
        <v>2.6176345076590688</v>
      </c>
      <c r="AO167" s="132">
        <f>$AU167+$AB$7*SIN(AP167)</f>
        <v>2.6173830406191039</v>
      </c>
      <c r="AP167" s="132">
        <f>$AU167+$AB$7*SIN(AQ167)</f>
        <v>2.6181679210476307</v>
      </c>
      <c r="AQ167" s="132">
        <f>$AU167+$AB$7*SIN(AR167)</f>
        <v>2.6157169667700413</v>
      </c>
      <c r="AR167" s="132">
        <f>$AU167+$AB$7*SIN(AS167)</f>
        <v>2.6233591494137438</v>
      </c>
      <c r="AS167" s="132">
        <f>$AU167+$AB$7*SIN(AT167)</f>
        <v>2.5994169278752386</v>
      </c>
      <c r="AT167" s="132">
        <f>$AU167+$AB$7*SIN(AU167)</f>
        <v>2.6733797940345556</v>
      </c>
      <c r="AU167" s="132">
        <f>$AB$9+$AB$18*(F167-AB$15)</f>
        <v>2.4324388119326859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>+(C168-C$7)/C$8</f>
        <v>-6094.5475501938554</v>
      </c>
      <c r="F168" s="132">
        <f>ROUND(2*E168,0)/2</f>
        <v>-6094.5</v>
      </c>
      <c r="G168" s="132">
        <f>+C168-(C$7+F168*C$8)</f>
        <v>-1.6231164998316672E-2</v>
      </c>
      <c r="I168" s="132">
        <f>G168</f>
        <v>-1.6231164998316672E-2</v>
      </c>
      <c r="P168" s="199">
        <f>+D$11+D$12*F168+D$13*F168^2</f>
        <v>2.147622435507917E-2</v>
      </c>
      <c r="Q168" s="200">
        <f>+C168-15018.5</f>
        <v>32901.262999999999</v>
      </c>
      <c r="S168" s="132">
        <f>+(P168-G168)^2</f>
        <v>1.4218472118485901E-3</v>
      </c>
      <c r="T168" s="130">
        <v>0.1</v>
      </c>
      <c r="U168" s="43">
        <f>+T168*S168</f>
        <v>1.4218472118485902E-4</v>
      </c>
      <c r="V168" s="132">
        <f>+G168-P168</f>
        <v>-3.7707389353395841E-2</v>
      </c>
      <c r="Z168" s="43">
        <f>F168</f>
        <v>-6094.5</v>
      </c>
      <c r="AA168" s="132">
        <f>AB$3+AB$4*Z168+AB$5*Z168^2+AH168</f>
        <v>-4.2192351867260027E-3</v>
      </c>
      <c r="AB168" s="132">
        <f>+G168-AA168</f>
        <v>-1.2011929811590669E-2</v>
      </c>
      <c r="AC168" s="132">
        <f>+G168-P168</f>
        <v>-3.7707389353395841E-2</v>
      </c>
      <c r="AD168" s="132"/>
      <c r="AE168" s="132">
        <f>+(G168-AA168)^2*S168</f>
        <v>2.0515329772842115E-7</v>
      </c>
      <c r="AF168" s="200">
        <f>+C168-15018.5</f>
        <v>32901.262999999999</v>
      </c>
      <c r="AG168" s="7"/>
      <c r="AH168" s="43">
        <f>$AB$6*($AB$11/AI168*AJ168+$AB$12)</f>
        <v>-6.1078063959760032E-3</v>
      </c>
      <c r="AI168" s="43">
        <f>1+$AB$7*COS(AL168)</f>
        <v>0.65275629060032481</v>
      </c>
      <c r="AJ168" s="43">
        <f>SIN(AL168+$AB$9)</f>
        <v>-0.39627267798374516</v>
      </c>
      <c r="AK168" s="43">
        <f>$AB$7*SIN(AL168)</f>
        <v>0.12775682479755809</v>
      </c>
      <c r="AL168" s="43">
        <f>2*ATAN(AM168)</f>
        <v>2.7890462495162769</v>
      </c>
      <c r="AM168" s="43">
        <f>SQRT((1+$AB$7)/(1-$AB$7))*TAN(AN168/2)</f>
        <v>5.6141322433162415</v>
      </c>
      <c r="AN168" s="132">
        <f>$AU168+$AB$7*SIN(AO168)</f>
        <v>2.6278614358278443</v>
      </c>
      <c r="AO168" s="132">
        <f>$AU168+$AB$7*SIN(AP168)</f>
        <v>2.6276047149491859</v>
      </c>
      <c r="AP168" s="132">
        <f>$AU168+$AB$7*SIN(AQ168)</f>
        <v>2.628401329157652</v>
      </c>
      <c r="AQ168" s="132">
        <f>$AU168+$AB$7*SIN(AR168)</f>
        <v>2.625928235543606</v>
      </c>
      <c r="AR168" s="132">
        <f>$AU168+$AB$7*SIN(AS168)</f>
        <v>2.6335947606766914</v>
      </c>
      <c r="AS168" s="132">
        <f>$AU168+$AB$7*SIN(AT168)</f>
        <v>2.6097187384670981</v>
      </c>
      <c r="AT168" s="132">
        <f>$AU168+$AB$7*SIN(AU168)</f>
        <v>2.6830748543322223</v>
      </c>
      <c r="AU168" s="132">
        <f>$AB$9+$AB$18*(F168-AB$15)</f>
        <v>2.4459495271242537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>+(C169-C$7)/C$8</f>
        <v>-6004.0182449566119</v>
      </c>
      <c r="F169" s="132">
        <f>ROUND(2*E169,0)/2</f>
        <v>-6004</v>
      </c>
      <c r="G169" s="132">
        <f>+C169-(C$7+F169*C$8)</f>
        <v>-6.2278799960040487E-3</v>
      </c>
      <c r="I169" s="132">
        <f>G169</f>
        <v>-6.2278799960040487E-3</v>
      </c>
      <c r="P169" s="199">
        <f>+D$11+D$12*F169+D$13*F169^2</f>
        <v>2.1357519368192083E-2</v>
      </c>
      <c r="Q169" s="200">
        <f>+C169-15018.5</f>
        <v>32932.165000000001</v>
      </c>
      <c r="S169" s="132">
        <f>+(P169-G169)^2</f>
        <v>7.6095425808219233E-4</v>
      </c>
      <c r="T169" s="130">
        <v>0.1</v>
      </c>
      <c r="U169" s="43">
        <f>+T169*S169</f>
        <v>7.6095425808219233E-5</v>
      </c>
      <c r="V169" s="132">
        <f>+G169-P169</f>
        <v>-2.7585399364196132E-2</v>
      </c>
      <c r="Z169" s="43">
        <f>F169</f>
        <v>-6004</v>
      </c>
      <c r="AA169" s="132">
        <f>AB$3+AB$4*Z169+AB$5*Z169^2+AH169</f>
        <v>-4.3838058008297542E-3</v>
      </c>
      <c r="AB169" s="132">
        <f>+G169-AA169</f>
        <v>-1.8440741951742945E-3</v>
      </c>
      <c r="AC169" s="132">
        <f>+G169-P169</f>
        <v>-2.7585399364196132E-2</v>
      </c>
      <c r="AD169" s="132"/>
      <c r="AE169" s="132">
        <f>+(G169-AA169)^2*S169</f>
        <v>2.5877083835846506E-9</v>
      </c>
      <c r="AF169" s="200">
        <f>+C169-15018.5</f>
        <v>32932.165000000001</v>
      </c>
      <c r="AG169" s="7"/>
      <c r="AH169" s="43">
        <f>$AB$6*($AB$11/AI169*AJ169+$AB$12)</f>
        <v>-6.2756617528297544E-3</v>
      </c>
      <c r="AI169" s="43">
        <f>1+$AB$7*COS(AL169)</f>
        <v>0.65204376667776975</v>
      </c>
      <c r="AJ169" s="43">
        <f>SIN(AL169+$AB$9)</f>
        <v>-0.40142643113122678</v>
      </c>
      <c r="AK169" s="43">
        <f>$AB$7*SIN(AL169)</f>
        <v>0.12580325787596142</v>
      </c>
      <c r="AL169" s="43">
        <f>2*ATAN(AM169)</f>
        <v>2.7946663931884097</v>
      </c>
      <c r="AM169" s="43">
        <f>SQRT((1+$AB$7)/(1-$AB$7))*TAN(AN169/2)</f>
        <v>5.7069764761586308</v>
      </c>
      <c r="AN169" s="132">
        <f>$AU169+$AB$7*SIN(AO169)</f>
        <v>2.6358646540159691</v>
      </c>
      <c r="AO169" s="132">
        <f>$AU169+$AB$7*SIN(AP169)</f>
        <v>2.6356039903531761</v>
      </c>
      <c r="AP169" s="132">
        <f>$AU169+$AB$7*SIN(AQ169)</f>
        <v>2.6364092296030206</v>
      </c>
      <c r="AQ169" s="132">
        <f>$AU169+$AB$7*SIN(AR169)</f>
        <v>2.6339205324901909</v>
      </c>
      <c r="AR169" s="132">
        <f>$AU169+$AB$7*SIN(AS169)</f>
        <v>2.6416011593734936</v>
      </c>
      <c r="AS169" s="132">
        <f>$AU169+$AB$7*SIN(AT169)</f>
        <v>2.6177900323721017</v>
      </c>
      <c r="AT169" s="132">
        <f>$AU169+$AB$7*SIN(AU169)</f>
        <v>2.6906411365982321</v>
      </c>
      <c r="AU169" s="132">
        <f>$AB$9+$AB$18*(F169-AB$15)</f>
        <v>2.4565358450882093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>+(C170-C$7)/C$8</f>
        <v>-5461.5015648398457</v>
      </c>
      <c r="F170" s="132">
        <f>ROUND(2*E170,0)/2</f>
        <v>-5461.5</v>
      </c>
      <c r="G170" s="132">
        <f>+C170-(C$7+F170*C$8)</f>
        <v>-5.3415499860420823E-4</v>
      </c>
      <c r="I170" s="132">
        <f>G170</f>
        <v>-5.3415499860420823E-4</v>
      </c>
      <c r="P170" s="199">
        <f>+D$11+D$12*F170+D$13*F170^2</f>
        <v>2.0648160022276953E-2</v>
      </c>
      <c r="Q170" s="200">
        <f>+C170-15018.5</f>
        <v>33117.351999999999</v>
      </c>
      <c r="S170" s="132">
        <f>+(P170-G170)^2</f>
        <v>4.486904696438477E-4</v>
      </c>
      <c r="T170" s="130">
        <v>0.1</v>
      </c>
      <c r="U170" s="43">
        <f>+T170*S170</f>
        <v>4.4869046964384774E-5</v>
      </c>
      <c r="V170" s="132">
        <f>+G170-P170</f>
        <v>-2.1182315020881162E-2</v>
      </c>
      <c r="Z170" s="43">
        <f>F170</f>
        <v>-5461.5</v>
      </c>
      <c r="AA170" s="132">
        <f>AB$3+AB$4*Z170+AB$5*Z170^2+AH170</f>
        <v>-5.3588961303340475E-3</v>
      </c>
      <c r="AB170" s="132">
        <f>+G170-AA170</f>
        <v>4.8247411317298393E-3</v>
      </c>
      <c r="AC170" s="132">
        <f>+G170-P170</f>
        <v>-2.1182315020881162E-2</v>
      </c>
      <c r="AD170" s="132"/>
      <c r="AE170" s="132">
        <f>+(G170-AA170)^2*S170</f>
        <v>1.0444673730767155E-8</v>
      </c>
      <c r="AF170" s="200">
        <f>+C170-15018.5</f>
        <v>33117.351999999999</v>
      </c>
      <c r="AG170" s="7"/>
      <c r="AH170" s="43">
        <f>$AB$6*($AB$11/AI170*AJ170+$AB$12)</f>
        <v>-7.2694121835840475E-3</v>
      </c>
      <c r="AI170" s="43">
        <f>1+$AB$7*COS(AL170)</f>
        <v>0.64803197713223448</v>
      </c>
      <c r="AJ170" s="43">
        <f>SIN(AL170+$AB$9)</f>
        <v>-0.43182562224818988</v>
      </c>
      <c r="AK170" s="43">
        <f>$AB$7*SIN(AL170)</f>
        <v>0.11409868920612562</v>
      </c>
      <c r="AL170" s="43">
        <f>2*ATAN(AM170)</f>
        <v>2.8281085198293137</v>
      </c>
      <c r="AM170" s="43">
        <f>SQRT((1+$AB$7)/(1-$AB$7))*TAN(AN170/2)</f>
        <v>6.3275750833867157</v>
      </c>
      <c r="AN170" s="132">
        <f>$AU170+$AB$7*SIN(AO170)</f>
        <v>2.6836625696348744</v>
      </c>
      <c r="AO170" s="132">
        <f>$AU170+$AB$7*SIN(AP170)</f>
        <v>2.6833819799483192</v>
      </c>
      <c r="AP170" s="132">
        <f>$AU170+$AB$7*SIN(AQ170)</f>
        <v>2.6842273792745637</v>
      </c>
      <c r="AQ170" s="132">
        <f>$AU170+$AB$7*SIN(AR170)</f>
        <v>2.6816791730599547</v>
      </c>
      <c r="AR170" s="132">
        <f>$AU170+$AB$7*SIN(AS170)</f>
        <v>2.6893503268855019</v>
      </c>
      <c r="AS170" s="132">
        <f>$AU170+$AB$7*SIN(AT170)</f>
        <v>2.6661676216476797</v>
      </c>
      <c r="AT170" s="132">
        <f>$AU170+$AB$7*SIN(AU170)</f>
        <v>2.735459029522048</v>
      </c>
      <c r="AU170" s="132">
        <f>$AB$9+$AB$18*(F170-AB$15)</f>
        <v>2.5199952649273918</v>
      </c>
      <c r="AV170" s="132"/>
      <c r="AX170" s="132"/>
    </row>
    <row r="171" spans="1:50" ht="12.95" customHeight="1">
      <c r="A171" s="41" t="s">
        <v>324</v>
      </c>
      <c r="B171" s="94"/>
      <c r="C171" s="36">
        <v>48176.639000000003</v>
      </c>
      <c r="D171" s="36"/>
      <c r="E171" s="41">
        <f>+(C171-C$7)/C$8</f>
        <v>-5342.0135455300406</v>
      </c>
      <c r="F171" s="132">
        <f>ROUND(2*E171,0)/2</f>
        <v>-5342</v>
      </c>
      <c r="G171" s="132">
        <f>+C171-(C$7+F171*C$8)</f>
        <v>-4.6237399947131053E-3</v>
      </c>
      <c r="I171" s="202">
        <f>G171</f>
        <v>-4.6237399947131053E-3</v>
      </c>
      <c r="N171" s="132"/>
      <c r="P171" s="199">
        <f>+D$11+D$12*F171+D$13*F171^2</f>
        <v>2.0492415037071422E-2</v>
      </c>
      <c r="Q171" s="200">
        <f>+C171-15018.5</f>
        <v>33158.139000000003</v>
      </c>
      <c r="S171" s="132">
        <f>+(P171-G171)^2</f>
        <v>6.3082124358063521E-4</v>
      </c>
      <c r="T171" s="130">
        <v>0.1</v>
      </c>
      <c r="U171" s="43">
        <f>+T171*S171</f>
        <v>6.3082124358063523E-5</v>
      </c>
      <c r="V171" s="132">
        <f>+G171-P171</f>
        <v>-2.5116155031784528E-2</v>
      </c>
      <c r="Z171" s="43">
        <f>F171</f>
        <v>-5342</v>
      </c>
      <c r="AA171" s="132">
        <f>AB$3+AB$4*Z171+AB$5*Z171^2+AH171</f>
        <v>-5.5709718510682663E-3</v>
      </c>
      <c r="AB171" s="132">
        <f>+G171-AA171</f>
        <v>9.4723185635516103E-4</v>
      </c>
      <c r="AC171" s="132">
        <f>+G171-P171</f>
        <v>-2.5116155031784528E-2</v>
      </c>
      <c r="AD171" s="132"/>
      <c r="AE171" s="132">
        <f>+(G171-AA171)^2*S171</f>
        <v>5.6600321882327083E-10</v>
      </c>
      <c r="AF171" s="200">
        <f>+C171-15018.5</f>
        <v>33158.139000000003</v>
      </c>
      <c r="AG171" s="7"/>
      <c r="AH171" s="43">
        <f>$AB$6*($AB$11/AI171*AJ171+$AB$12)</f>
        <v>-7.4853609590682666E-3</v>
      </c>
      <c r="AI171" s="43">
        <f>1+$AB$7*COS(AL171)</f>
        <v>0.64720705842313697</v>
      </c>
      <c r="AJ171" s="43">
        <f>SIN(AL171+$AB$9)</f>
        <v>-0.43840949702964815</v>
      </c>
      <c r="AK171" s="43">
        <f>$AB$7*SIN(AL171)</f>
        <v>0.11152192777003138</v>
      </c>
      <c r="AL171" s="43">
        <f>2*ATAN(AM171)</f>
        <v>2.8354209281044023</v>
      </c>
      <c r="AM171" s="43">
        <f>SQRT((1+$AB$7)/(1-$AB$7))*TAN(AN171/2)</f>
        <v>6.4811733085113916</v>
      </c>
      <c r="AN171" s="132">
        <f>$AU171+$AB$7*SIN(AO171)</f>
        <v>2.6941524895481637</v>
      </c>
      <c r="AO171" s="132">
        <f>$AU171+$AB$7*SIN(AP171)</f>
        <v>2.6938684768377912</v>
      </c>
      <c r="AP171" s="132">
        <f>$AU171+$AB$7*SIN(AQ171)</f>
        <v>2.6947198365016698</v>
      </c>
      <c r="AQ171" s="132">
        <f>$AU171+$AB$7*SIN(AR171)</f>
        <v>2.6921667476229718</v>
      </c>
      <c r="AR171" s="132">
        <f>$AU171+$AB$7*SIN(AS171)</f>
        <v>2.6998137226957448</v>
      </c>
      <c r="AS171" s="132">
        <f>$AU171+$AB$7*SIN(AT171)</f>
        <v>2.6768242527064805</v>
      </c>
      <c r="AT171" s="132">
        <f>$AU171+$AB$7*SIN(AU171)</f>
        <v>2.7452120885664941</v>
      </c>
      <c r="AU171" s="132">
        <f>$AB$9+$AB$18*(F171-AB$15)</f>
        <v>2.5339738836753769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>+(C172-C$7)/C$8</f>
        <v>-5242.5285712063414</v>
      </c>
      <c r="F172" s="132">
        <f>ROUND(2*E172,0)/2</f>
        <v>-5242.5</v>
      </c>
      <c r="G172" s="132">
        <f>+C172-(C$7+F172*C$8)</f>
        <v>-9.7527249963604845E-3</v>
      </c>
      <c r="I172" s="132">
        <f>G172</f>
        <v>-9.7527249963604845E-3</v>
      </c>
      <c r="P172" s="199">
        <f>+D$11+D$12*F172+D$13*F172^2</f>
        <v>2.0362876694250198E-2</v>
      </c>
      <c r="Q172" s="200">
        <f>+C172-15018.5</f>
        <v>33192.097999999998</v>
      </c>
      <c r="S172" s="132">
        <f>+(P172-G172)^2</f>
        <v>9.0694946518751296E-4</v>
      </c>
      <c r="T172" s="130">
        <v>0.1</v>
      </c>
      <c r="U172" s="43">
        <f>+T172*S172</f>
        <v>9.0694946518751299E-5</v>
      </c>
      <c r="V172" s="132">
        <f>+G172-P172</f>
        <v>-3.0115601690610682E-2</v>
      </c>
      <c r="Z172" s="43">
        <f>F172</f>
        <v>-5242.5</v>
      </c>
      <c r="AA172" s="132">
        <f>AB$3+AB$4*Z172+AB$5*Z172^2+AH172</f>
        <v>-5.7467837218922327E-3</v>
      </c>
      <c r="AB172" s="132">
        <f>+G172-AA172</f>
        <v>-4.0059412744682518E-3</v>
      </c>
      <c r="AC172" s="132">
        <f>+G172-P172</f>
        <v>-3.0115601690610682E-2</v>
      </c>
      <c r="AD172" s="132"/>
      <c r="AE172" s="132">
        <f>+(G172-AA172)^2*S172</f>
        <v>1.4554330942787769E-8</v>
      </c>
      <c r="AF172" s="200">
        <f>+C172-15018.5</f>
        <v>33192.097999999998</v>
      </c>
      <c r="AG172" s="7"/>
      <c r="AH172" s="43">
        <f>$AB$6*($AB$11/AI172*AJ172+$AB$12)</f>
        <v>-7.6643323031422329E-3</v>
      </c>
      <c r="AI172" s="43">
        <f>1+$AB$7*COS(AL172)</f>
        <v>0.6465361340077973</v>
      </c>
      <c r="AJ172" s="43">
        <f>SIN(AL172+$AB$9)</f>
        <v>-0.44386096575219652</v>
      </c>
      <c r="AK172" s="43">
        <f>$AB$7*SIN(AL172)</f>
        <v>0.10937685055735581</v>
      </c>
      <c r="AL172" s="43">
        <f>2*ATAN(AM172)</f>
        <v>2.841495405811941</v>
      </c>
      <c r="AM172" s="43">
        <f>SQRT((1+$AB$7)/(1-$AB$7))*TAN(AN172/2)</f>
        <v>6.6144148629771271</v>
      </c>
      <c r="AN172" s="132">
        <f>$AU172+$AB$7*SIN(AO172)</f>
        <v>2.702876620722745</v>
      </c>
      <c r="AO172" s="132">
        <f>$AU172+$AB$7*SIN(AP172)</f>
        <v>2.7025900533343323</v>
      </c>
      <c r="AP172" s="132">
        <f>$AU172+$AB$7*SIN(AQ172)</f>
        <v>2.7034455234130128</v>
      </c>
      <c r="AQ172" s="132">
        <f>$AU172+$AB$7*SIN(AR172)</f>
        <v>2.7008907272434963</v>
      </c>
      <c r="AR172" s="132">
        <f>$AU172+$AB$7*SIN(AS172)</f>
        <v>2.7085113983100784</v>
      </c>
      <c r="AS172" s="132">
        <f>$AU172+$AB$7*SIN(AT172)</f>
        <v>2.685697763205027</v>
      </c>
      <c r="AT172" s="132">
        <f>$AU172+$AB$7*SIN(AU172)</f>
        <v>2.7533013094437968</v>
      </c>
      <c r="AU172" s="132">
        <f>$AB$9+$AB$18*(F172-AB$15)</f>
        <v>2.5456129846412732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>+(C173-C$7)/C$8</f>
        <v>-5178.0284186787303</v>
      </c>
      <c r="F173" s="132">
        <f>ROUND(2*E173,0)/2</f>
        <v>-5178</v>
      </c>
      <c r="G173" s="132">
        <f>+C173-(C$7+F173*C$8)</f>
        <v>-9.7006599971791729E-3</v>
      </c>
      <c r="I173" s="132">
        <f>G173</f>
        <v>-9.7006599971791729E-3</v>
      </c>
      <c r="P173" s="199">
        <f>+D$11+D$12*F173+D$13*F173^2</f>
        <v>2.0278972824631189E-2</v>
      </c>
      <c r="Q173" s="200">
        <f>+C173-15018.5</f>
        <v>33214.114999999998</v>
      </c>
      <c r="S173" s="132">
        <f>+(P173-G173)^2</f>
        <v>8.9877838413056908E-4</v>
      </c>
      <c r="T173" s="130">
        <v>0.1</v>
      </c>
      <c r="U173" s="43">
        <f>+T173*S173</f>
        <v>8.987783841305691E-5</v>
      </c>
      <c r="V173" s="132">
        <f>+G173-P173</f>
        <v>-2.9979632821810362E-2</v>
      </c>
      <c r="Z173" s="43">
        <f>F173</f>
        <v>-5178</v>
      </c>
      <c r="AA173" s="132">
        <f>AB$3+AB$4*Z173+AB$5*Z173^2+AH173</f>
        <v>-5.860374421970605E-3</v>
      </c>
      <c r="AB173" s="132">
        <f>+G173-AA173</f>
        <v>-3.840285575208568E-3</v>
      </c>
      <c r="AC173" s="132">
        <f>+G173-P173</f>
        <v>-2.9979632821810362E-2</v>
      </c>
      <c r="AD173" s="132"/>
      <c r="AE173" s="132">
        <f>+(G173-AA173)^2*S173</f>
        <v>1.3254997830906167E-8</v>
      </c>
      <c r="AF173" s="200">
        <f>+C173-15018.5</f>
        <v>33214.114999999998</v>
      </c>
      <c r="AG173" s="7"/>
      <c r="AH173" s="43">
        <f>$AB$6*($AB$11/AI173*AJ173+$AB$12)</f>
        <v>-7.779939369970605E-3</v>
      </c>
      <c r="AI173" s="43">
        <f>1+$AB$7*COS(AL173)</f>
        <v>0.64610890280432209</v>
      </c>
      <c r="AJ173" s="43">
        <f>SIN(AL173+$AB$9)</f>
        <v>-0.44738010336137524</v>
      </c>
      <c r="AK173" s="43">
        <f>$AB$7*SIN(AL173)</f>
        <v>0.10798653307537572</v>
      </c>
      <c r="AL173" s="43">
        <f>2*ATAN(AM173)</f>
        <v>2.8454264327049614</v>
      </c>
      <c r="AM173" s="43">
        <f>SQRT((1+$AB$7)/(1-$AB$7))*TAN(AN173/2)</f>
        <v>6.7035312328287731</v>
      </c>
      <c r="AN173" s="132">
        <f>$AU173+$AB$7*SIN(AO173)</f>
        <v>2.7085271302006912</v>
      </c>
      <c r="AO173" s="132">
        <f>$AU173+$AB$7*SIN(AP173)</f>
        <v>2.7082390551077462</v>
      </c>
      <c r="AP173" s="132">
        <f>$AU173+$AB$7*SIN(AQ173)</f>
        <v>2.709096766683325</v>
      </c>
      <c r="AQ173" s="132">
        <f>$AU173+$AB$7*SIN(AR173)</f>
        <v>2.7065420223922536</v>
      </c>
      <c r="AR173" s="132">
        <f>$AU173+$AB$7*SIN(AS173)</f>
        <v>2.7141426365424937</v>
      </c>
      <c r="AS173" s="132">
        <f>$AU173+$AB$7*SIN(AT173)</f>
        <v>2.691450198634989</v>
      </c>
      <c r="AT173" s="132">
        <f>$AU173+$AB$7*SIN(AU173)</f>
        <v>2.7585300149582941</v>
      </c>
      <c r="AU173" s="132">
        <f>$AB$9+$AB$18*(F173-AB$15)</f>
        <v>2.5531579294885125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>+(C174-C$7)/C$8</f>
        <v>-5122.5220195353104</v>
      </c>
      <c r="F174" s="132">
        <f>ROUND(2*E174,0)/2</f>
        <v>-5122.5</v>
      </c>
      <c r="G174" s="132">
        <f>+C174-(C$7+F174*C$8)</f>
        <v>-7.5163250003242865E-3</v>
      </c>
      <c r="I174" s="132">
        <f>G174</f>
        <v>-7.5163250003242865E-3</v>
      </c>
      <c r="P174" s="199">
        <f>+D$11+D$12*F174+D$13*F174^2</f>
        <v>2.0206819424836507E-2</v>
      </c>
      <c r="Q174" s="200">
        <f>+C174-15018.5</f>
        <v>33233.061999999998</v>
      </c>
      <c r="S174" s="132">
        <f>+(P174-G174)^2</f>
        <v>7.6857273681832394E-4</v>
      </c>
      <c r="T174" s="130">
        <v>0.1</v>
      </c>
      <c r="U174" s="43">
        <f>+T174*S174</f>
        <v>7.6857273681832405E-5</v>
      </c>
      <c r="V174" s="132">
        <f>+G174-P174</f>
        <v>-2.7723144425160794E-2</v>
      </c>
      <c r="Z174" s="43">
        <f>F174</f>
        <v>-5122.5</v>
      </c>
      <c r="AA174" s="132">
        <f>AB$3+AB$4*Z174+AB$5*Z174^2+AH174</f>
        <v>-5.9578754494979515E-3</v>
      </c>
      <c r="AB174" s="132">
        <f>+G174-AA174</f>
        <v>-1.558449550826335E-3</v>
      </c>
      <c r="AC174" s="132">
        <f>+G174-P174</f>
        <v>-2.7723144425160794E-2</v>
      </c>
      <c r="AD174" s="132"/>
      <c r="AE174" s="132">
        <f>+(G174-AA174)^2*S174</f>
        <v>1.86668256503755E-9</v>
      </c>
      <c r="AF174" s="200">
        <f>+C174-15018.5</f>
        <v>33233.061999999998</v>
      </c>
      <c r="AG174" s="7"/>
      <c r="AH174" s="43">
        <f>$AB$6*($AB$11/AI174*AJ174+$AB$12)</f>
        <v>-7.8791554307479517E-3</v>
      </c>
      <c r="AI174" s="43">
        <f>1+$AB$7*COS(AL174)</f>
        <v>0.64574610537979793</v>
      </c>
      <c r="AJ174" s="43">
        <f>SIN(AL174+$AB$9)</f>
        <v>-0.45039896253116241</v>
      </c>
      <c r="AK174" s="43">
        <f>$AB$7*SIN(AL174)</f>
        <v>0.10679034669116272</v>
      </c>
      <c r="AL174" s="43">
        <f>2*ATAN(AM174)</f>
        <v>2.8488047952163993</v>
      </c>
      <c r="AM174" s="43">
        <f>SQRT((1+$AB$7)/(1-$AB$7))*TAN(AN174/2)</f>
        <v>6.7820165123608156</v>
      </c>
      <c r="AN174" s="132">
        <f>$AU174+$AB$7*SIN(AO174)</f>
        <v>2.7133862014567369</v>
      </c>
      <c r="AO174" s="132">
        <f>$AU174+$AB$7*SIN(AP174)</f>
        <v>2.7130969247452197</v>
      </c>
      <c r="AP174" s="132">
        <f>$AU174+$AB$7*SIN(AQ174)</f>
        <v>2.7139562944226476</v>
      </c>
      <c r="AQ174" s="132">
        <f>$AU174+$AB$7*SIN(AR174)</f>
        <v>2.7114023304076227</v>
      </c>
      <c r="AR174" s="132">
        <f>$AU174+$AB$7*SIN(AS174)</f>
        <v>2.7189837905696024</v>
      </c>
      <c r="AS174" s="132">
        <f>$AU174+$AB$7*SIN(AT174)</f>
        <v>2.6964001594856284</v>
      </c>
      <c r="AT174" s="132">
        <f>$AU174+$AB$7*SIN(AU174)</f>
        <v>2.7630197708755304</v>
      </c>
      <c r="AU174" s="132">
        <f>$AB$9+$AB$18*(F174-AB$15)</f>
        <v>2.5596500913338112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>+(C175-C$7)/C$8</f>
        <v>-4993.5363622868936</v>
      </c>
      <c r="F175" s="132">
        <f>ROUND(2*E175,0)/2</f>
        <v>-4993.5</v>
      </c>
      <c r="G175" s="132">
        <f>+C175-(C$7+F175*C$8)</f>
        <v>-1.2412194999342319E-2</v>
      </c>
      <c r="I175" s="132">
        <f>G175</f>
        <v>-1.2412194999342319E-2</v>
      </c>
      <c r="P175" s="199">
        <f>+D$11+D$12*F175+D$13*F175^2</f>
        <v>2.0039265022017808E-2</v>
      </c>
      <c r="Q175" s="200">
        <f>+C175-15018.5</f>
        <v>33277.091</v>
      </c>
      <c r="S175" s="132">
        <f>+(P175-G175)^2</f>
        <v>1.0530972575179343E-3</v>
      </c>
      <c r="T175" s="130">
        <v>0.1</v>
      </c>
      <c r="U175" s="43">
        <f>+T175*S175</f>
        <v>1.0530972575179344E-4</v>
      </c>
      <c r="V175" s="132">
        <f>+G175-P175</f>
        <v>-3.2451460021360123E-2</v>
      </c>
      <c r="Z175" s="43">
        <f>F175</f>
        <v>-4993.5</v>
      </c>
      <c r="AA175" s="132">
        <f>AB$3+AB$4*Z175+AB$5*Z175^2+AH175</f>
        <v>-6.1836346463614595E-3</v>
      </c>
      <c r="AB175" s="132">
        <f>+G175-AA175</f>
        <v>-6.2285603529808591E-3</v>
      </c>
      <c r="AC175" s="132">
        <f>+G175-P175</f>
        <v>-3.2451460021360123E-2</v>
      </c>
      <c r="AD175" s="132"/>
      <c r="AE175" s="132">
        <f>+(G175-AA175)^2*S175</f>
        <v>4.0854870268387342E-8</v>
      </c>
      <c r="AF175" s="200">
        <f>+C175-15018.5</f>
        <v>33277.091</v>
      </c>
      <c r="AG175" s="7"/>
      <c r="AH175" s="43">
        <f>$AB$6*($AB$11/AI175*AJ175+$AB$12)</f>
        <v>-8.1088295196114595E-3</v>
      </c>
      <c r="AI175" s="43">
        <f>1+$AB$7*COS(AL175)</f>
        <v>0.64491998717739807</v>
      </c>
      <c r="AJ175" s="43">
        <f>SIN(AL175+$AB$9)</f>
        <v>-0.45738291440985474</v>
      </c>
      <c r="AK175" s="43">
        <f>$AB$7*SIN(AL175)</f>
        <v>0.10401050184428884</v>
      </c>
      <c r="AL175" s="43">
        <f>2*ATAN(AM175)</f>
        <v>2.8566426571505903</v>
      </c>
      <c r="AM175" s="43">
        <f>SQRT((1+$AB$7)/(1-$AB$7))*TAN(AN175/2)</f>
        <v>6.9712192515722977</v>
      </c>
      <c r="AN175" s="132">
        <f>$AU175+$AB$7*SIN(AO175)</f>
        <v>2.7246697458904361</v>
      </c>
      <c r="AO175" s="132">
        <f>$AU175+$AB$7*SIN(AP175)</f>
        <v>2.7243780272408697</v>
      </c>
      <c r="AP175" s="132">
        <f>$AU175+$AB$7*SIN(AQ175)</f>
        <v>2.7252402674542817</v>
      </c>
      <c r="AQ175" s="132">
        <f>$AU175+$AB$7*SIN(AR175)</f>
        <v>2.7226907684453563</v>
      </c>
      <c r="AR175" s="132">
        <f>$AU175+$AB$7*SIN(AS175)</f>
        <v>2.7302209254411127</v>
      </c>
      <c r="AS175" s="132">
        <f>$AU175+$AB$7*SIN(AT175)</f>
        <v>2.7079062590526606</v>
      </c>
      <c r="AT175" s="132">
        <f>$AU175+$AB$7*SIN(AU175)</f>
        <v>2.7734224487024592</v>
      </c>
      <c r="AU175" s="132">
        <f>$AB$9+$AB$18*(F175-AB$15)</f>
        <v>2.5747399810282898</v>
      </c>
      <c r="AV175" s="132"/>
      <c r="AX175" s="132"/>
    </row>
    <row r="176" spans="1:50" ht="12.95" customHeight="1">
      <c r="A176" s="41" t="s">
        <v>324</v>
      </c>
      <c r="B176" s="94"/>
      <c r="C176" s="36">
        <v>48312.322999999997</v>
      </c>
      <c r="D176" s="36"/>
      <c r="E176" s="41">
        <f>+(C176-C$7)/C$8</f>
        <v>-4944.5189415623727</v>
      </c>
      <c r="F176" s="132">
        <f>ROUND(2*E176,0)/2</f>
        <v>-4944.5</v>
      </c>
      <c r="G176" s="132">
        <f>+C176-(C$7+F176*C$8)</f>
        <v>-6.4656649992684834E-3</v>
      </c>
      <c r="I176" s="202">
        <f>G176</f>
        <v>-6.4656649992684834E-3</v>
      </c>
      <c r="N176" s="132"/>
      <c r="P176" s="199">
        <f>+D$11+D$12*F176+D$13*F176^2</f>
        <v>1.9975676578209627E-2</v>
      </c>
      <c r="Q176" s="200">
        <f>+C176-15018.5</f>
        <v>33293.822999999997</v>
      </c>
      <c r="S176" s="132">
        <f>+(P176-G176)^2</f>
        <v>6.9914454441687265E-4</v>
      </c>
      <c r="T176" s="130">
        <v>0.1</v>
      </c>
      <c r="U176" s="43">
        <f>+T176*S176</f>
        <v>6.9914454441687265E-5</v>
      </c>
      <c r="V176" s="132">
        <f>+G176-P176</f>
        <v>-2.6441341577478111E-2</v>
      </c>
      <c r="Z176" s="43">
        <f>F176</f>
        <v>-4944.5</v>
      </c>
      <c r="AA176" s="132">
        <f>AB$3+AB$4*Z176+AB$5*Z176^2+AH176</f>
        <v>-6.2690685419831841E-3</v>
      </c>
      <c r="AB176" s="132">
        <f>+G176-AA176</f>
        <v>-1.9659645728529931E-4</v>
      </c>
      <c r="AC176" s="132">
        <f>+G176-P176</f>
        <v>-2.6441341577478111E-2</v>
      </c>
      <c r="AD176" s="132"/>
      <c r="AE176" s="132">
        <f>+(G176-AA176)^2*S176</f>
        <v>2.7022053410827753E-11</v>
      </c>
      <c r="AF176" s="200">
        <f>+C176-15018.5</f>
        <v>33293.822999999997</v>
      </c>
      <c r="AG176" s="7"/>
      <c r="AH176" s="43">
        <f>$AB$6*($AB$11/AI176*AJ176+$AB$12)</f>
        <v>-8.1957243012331839E-3</v>
      </c>
      <c r="AI176" s="43">
        <f>1+$AB$7*COS(AL176)</f>
        <v>0.64461244315945876</v>
      </c>
      <c r="AJ176" s="43">
        <f>SIN(AL176+$AB$9)</f>
        <v>-0.46002374390212691</v>
      </c>
      <c r="AK176" s="43">
        <f>$AB$7*SIN(AL176)</f>
        <v>0.10295476891776839</v>
      </c>
      <c r="AL176" s="43">
        <f>2*ATAN(AM176)</f>
        <v>2.8596145933642751</v>
      </c>
      <c r="AM176" s="43">
        <f>SQRT((1+$AB$7)/(1-$AB$7))*TAN(AN176/2)</f>
        <v>7.0456916611596654</v>
      </c>
      <c r="AN176" s="132">
        <f>$AU176+$AB$7*SIN(AO176)</f>
        <v>2.7289519558147615</v>
      </c>
      <c r="AO176" s="132">
        <f>$AU176+$AB$7*SIN(AP176)</f>
        <v>2.728659441210497</v>
      </c>
      <c r="AP176" s="132">
        <f>$AU176+$AB$7*SIN(AQ176)</f>
        <v>2.7295224061022147</v>
      </c>
      <c r="AQ176" s="132">
        <f>$AU176+$AB$7*SIN(AR176)</f>
        <v>2.7269755817242318</v>
      </c>
      <c r="AR176" s="132">
        <f>$AU176+$AB$7*SIN(AS176)</f>
        <v>2.7344837643384032</v>
      </c>
      <c r="AS176" s="132">
        <f>$AU176+$AB$7*SIN(AT176)</f>
        <v>2.7122771144362745</v>
      </c>
      <c r="AT176" s="132">
        <f>$AU176+$AB$7*SIN(AU176)</f>
        <v>2.7773619395265543</v>
      </c>
      <c r="AU176" s="132">
        <f>$AB$9+$AB$18*(F176-AB$15)</f>
        <v>2.5804717995944095</v>
      </c>
      <c r="AV176" s="132"/>
      <c r="AX176" s="132"/>
    </row>
    <row r="177" spans="1:50" ht="12.95" customHeight="1">
      <c r="A177" s="41" t="s">
        <v>325</v>
      </c>
      <c r="B177" s="94"/>
      <c r="C177" s="36">
        <v>48558.600599999998</v>
      </c>
      <c r="D177" s="36"/>
      <c r="E177" s="41">
        <f>+(C177-C$7)/C$8</f>
        <v>-4223.0336000474344</v>
      </c>
      <c r="F177" s="132">
        <f>ROUND(2*E177,0)/2</f>
        <v>-4223</v>
      </c>
      <c r="G177" s="132">
        <f>+C177-(C$7+F177*C$8)</f>
        <v>-1.1469309996755328E-2</v>
      </c>
      <c r="K177" s="202">
        <f>G177</f>
        <v>-1.1469309996755328E-2</v>
      </c>
      <c r="N177" s="132"/>
      <c r="O177" s="132"/>
      <c r="P177" s="199">
        <f>+D$11+D$12*F177+D$13*F177^2</f>
        <v>1.9042954520048772E-2</v>
      </c>
      <c r="Q177" s="200">
        <f>+C177-15018.5</f>
        <v>33540.100599999998</v>
      </c>
      <c r="S177" s="132">
        <f>+(P177-G177)^2</f>
        <v>9.3099828594342252E-4</v>
      </c>
      <c r="T177" s="7">
        <v>1</v>
      </c>
      <c r="U177" s="43">
        <f>+T177*S177</f>
        <v>9.3099828594342252E-4</v>
      </c>
      <c r="V177" s="132">
        <f>+G177-P177</f>
        <v>-3.05122645168041E-2</v>
      </c>
      <c r="Z177" s="43">
        <f>F177</f>
        <v>-4223</v>
      </c>
      <c r="AA177" s="132">
        <f>AB$3+AB$4*Z177+AB$5*Z177^2+AH177</f>
        <v>-7.5060217938875233E-3</v>
      </c>
      <c r="AB177" s="132">
        <f>+G177-AA177</f>
        <v>-3.9632882028678047E-3</v>
      </c>
      <c r="AC177" s="132">
        <f>+G177-P177</f>
        <v>-3.05122645168041E-2</v>
      </c>
      <c r="AD177" s="132"/>
      <c r="AE177" s="132">
        <f>+(G177-AA177)^2*S177</f>
        <v>1.4623798372034135E-8</v>
      </c>
      <c r="AF177" s="200">
        <f>+C177-15018.5</f>
        <v>33540.100599999998</v>
      </c>
      <c r="AG177" s="7"/>
      <c r="AH177" s="43">
        <f>$AB$6*($AB$11/AI177*AJ177+$AB$12)</f>
        <v>-9.4525206068875236E-3</v>
      </c>
      <c r="AI177" s="43">
        <f>1+$AB$7*COS(AL177)</f>
        <v>0.64047592927489561</v>
      </c>
      <c r="AJ177" s="43">
        <f>SIN(AL177+$AB$9)</f>
        <v>-0.49815650404836886</v>
      </c>
      <c r="AK177" s="43">
        <f>$AB$7*SIN(AL177)</f>
        <v>8.7421064791331063E-2</v>
      </c>
      <c r="AL177" s="43">
        <f>2*ATAN(AM177)</f>
        <v>2.9030640482864318</v>
      </c>
      <c r="AM177" s="43">
        <f>SQRT((1+$AB$7)/(1-$AB$7))*TAN(AN177/2)</f>
        <v>8.3449460661047254</v>
      </c>
      <c r="AN177" s="132">
        <f>$AU177+$AB$7*SIN(AO177)</f>
        <v>2.7917796920018274</v>
      </c>
      <c r="AO177" s="132">
        <f>$AU177+$AB$7*SIN(AP177)</f>
        <v>2.7914844721320384</v>
      </c>
      <c r="AP177" s="132">
        <f>$AU177+$AB$7*SIN(AQ177)</f>
        <v>2.7923337616980319</v>
      </c>
      <c r="AQ177" s="132">
        <f>$AU177+$AB$7*SIN(AR177)</f>
        <v>2.7898898105486611</v>
      </c>
      <c r="AR177" s="132">
        <f>$AU177+$AB$7*SIN(AS177)</f>
        <v>2.7969167711100216</v>
      </c>
      <c r="AS177" s="132">
        <f>$AU177+$AB$7*SIN(AT177)</f>
        <v>2.7766631665607742</v>
      </c>
      <c r="AT177" s="132">
        <f>$AU177+$AB$7*SIN(AU177)</f>
        <v>2.8346517284005124</v>
      </c>
      <c r="AU177" s="132">
        <f>$AB$9+$AB$18*(F177-AB$15)</f>
        <v>2.6648699035832939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>+(C178-C$7)/C$8</f>
        <v>-4223.033014135156</v>
      </c>
      <c r="F178" s="132">
        <f>ROUND(2*E178,0)/2</f>
        <v>-4223</v>
      </c>
      <c r="G178" s="132">
        <f>+C178-(C$7+F178*C$8)</f>
        <v>-1.1269309994531795E-2</v>
      </c>
      <c r="J178" s="43">
        <f>G178</f>
        <v>-1.1269309994531795E-2</v>
      </c>
      <c r="N178" s="132"/>
      <c r="O178" s="132"/>
      <c r="P178" s="199">
        <f>+D$11+D$12*F178+D$13*F178^2</f>
        <v>1.9042954520048772E-2</v>
      </c>
      <c r="Q178" s="200">
        <f>+C178-15018.5</f>
        <v>33540.1008</v>
      </c>
      <c r="S178" s="132">
        <f>+(P178-G178)^2</f>
        <v>9.1883338000190026E-4</v>
      </c>
      <c r="T178" s="7">
        <v>1</v>
      </c>
      <c r="U178" s="43">
        <f>+T178*S178</f>
        <v>9.1883338000190026E-4</v>
      </c>
      <c r="V178" s="132">
        <f>+G178-P178</f>
        <v>-3.0312264514580568E-2</v>
      </c>
      <c r="W178" s="205"/>
      <c r="X178" s="204"/>
      <c r="Y178" s="204"/>
      <c r="Z178" s="43">
        <f>F178</f>
        <v>-4223</v>
      </c>
      <c r="AA178" s="132">
        <f>AB$3+AB$4*Z178+AB$5*Z178^2+AH178</f>
        <v>-7.5060217938875233E-3</v>
      </c>
      <c r="AB178" s="132">
        <f>+G178-AA178</f>
        <v>-3.7632882006442721E-3</v>
      </c>
      <c r="AC178" s="132">
        <f>+G178-P178</f>
        <v>-3.0312264514580568E-2</v>
      </c>
      <c r="AD178" s="132"/>
      <c r="AE178" s="132">
        <f>+(G178-AA178)^2*S178</f>
        <v>1.301282896779446E-8</v>
      </c>
      <c r="AF178" s="200">
        <f>+C178-15018.5</f>
        <v>33540.1008</v>
      </c>
      <c r="AG178" s="7"/>
      <c r="AH178" s="43">
        <f>$AB$6*($AB$11/AI178*AJ178+$AB$12)</f>
        <v>-9.4525206068875236E-3</v>
      </c>
      <c r="AI178" s="43">
        <f>1+$AB$7*COS(AL178)</f>
        <v>0.64047592927489561</v>
      </c>
      <c r="AJ178" s="43">
        <f>SIN(AL178+$AB$9)</f>
        <v>-0.49815650404836886</v>
      </c>
      <c r="AK178" s="43">
        <f>$AB$7*SIN(AL178)</f>
        <v>8.7421064791331063E-2</v>
      </c>
      <c r="AL178" s="43">
        <f>2*ATAN(AM178)</f>
        <v>2.9030640482864318</v>
      </c>
      <c r="AM178" s="43">
        <f>SQRT((1+$AB$7)/(1-$AB$7))*TAN(AN178/2)</f>
        <v>8.3449460661047254</v>
      </c>
      <c r="AN178" s="132">
        <f>$AU178+$AB$7*SIN(AO178)</f>
        <v>2.7917796920018274</v>
      </c>
      <c r="AO178" s="132">
        <f>$AU178+$AB$7*SIN(AP178)</f>
        <v>2.7914844721320384</v>
      </c>
      <c r="AP178" s="132">
        <f>$AU178+$AB$7*SIN(AQ178)</f>
        <v>2.7923337616980319</v>
      </c>
      <c r="AQ178" s="132">
        <f>$AU178+$AB$7*SIN(AR178)</f>
        <v>2.7898898105486611</v>
      </c>
      <c r="AR178" s="132">
        <f>$AU178+$AB$7*SIN(AS178)</f>
        <v>2.7969167711100216</v>
      </c>
      <c r="AS178" s="132">
        <f>$AU178+$AB$7*SIN(AT178)</f>
        <v>2.7766631665607742</v>
      </c>
      <c r="AT178" s="132">
        <f>$AU178+$AB$7*SIN(AU178)</f>
        <v>2.8346517284005124</v>
      </c>
      <c r="AU178" s="132">
        <f>$AB$9+$AB$18*(F178-AB$15)</f>
        <v>2.6648699035832939</v>
      </c>
      <c r="AV178" s="132"/>
      <c r="AX178" s="132"/>
    </row>
    <row r="179" spans="1:50" ht="12.95" customHeight="1">
      <c r="A179" s="41" t="s">
        <v>325</v>
      </c>
      <c r="B179" s="94"/>
      <c r="C179" s="36">
        <v>48558.601000000002</v>
      </c>
      <c r="D179" s="36"/>
      <c r="E179" s="41">
        <f>+(C179-C$7)/C$8</f>
        <v>-4223.0324282228767</v>
      </c>
      <c r="F179" s="132">
        <f>ROUND(2*E179,0)/2</f>
        <v>-4223</v>
      </c>
      <c r="G179" s="132">
        <f>+C179-(C$7+F179*C$8)</f>
        <v>-1.1069309992308263E-2</v>
      </c>
      <c r="I179" s="202">
        <f>G179</f>
        <v>-1.1069309992308263E-2</v>
      </c>
      <c r="N179" s="132"/>
      <c r="P179" s="199">
        <f>+D$11+D$12*F179+D$13*F179^2</f>
        <v>1.9042954520048772E-2</v>
      </c>
      <c r="Q179" s="200">
        <f>+C179-15018.5</f>
        <v>33540.101000000002</v>
      </c>
      <c r="S179" s="132">
        <f>+(P179-G179)^2</f>
        <v>9.0674847406215691E-4</v>
      </c>
      <c r="T179" s="130">
        <v>0.1</v>
      </c>
      <c r="U179" s="43">
        <f>+T179*S179</f>
        <v>9.0674847406215693E-5</v>
      </c>
      <c r="V179" s="132">
        <f>+G179-P179</f>
        <v>-3.0112264512357035E-2</v>
      </c>
      <c r="Z179" s="43">
        <f>F179</f>
        <v>-4223</v>
      </c>
      <c r="AA179" s="132">
        <f>AB$3+AB$4*Z179+AB$5*Z179^2+AH179</f>
        <v>-7.5060217938875233E-3</v>
      </c>
      <c r="AB179" s="132">
        <f>+G179-AA179</f>
        <v>-3.5632881984207394E-3</v>
      </c>
      <c r="AC179" s="132">
        <f>+G179-P179</f>
        <v>-3.0112264512357035E-2</v>
      </c>
      <c r="AD179" s="132"/>
      <c r="AE179" s="132">
        <f>+(G179-AA179)^2*S179</f>
        <v>1.1513006035435285E-8</v>
      </c>
      <c r="AF179" s="200">
        <f>+C179-15018.5</f>
        <v>33540.101000000002</v>
      </c>
      <c r="AG179" s="7"/>
      <c r="AH179" s="43">
        <f>$AB$6*($AB$11/AI179*AJ179+$AB$12)</f>
        <v>-9.4525206068875236E-3</v>
      </c>
      <c r="AI179" s="43">
        <f>1+$AB$7*COS(AL179)</f>
        <v>0.64047592927489561</v>
      </c>
      <c r="AJ179" s="43">
        <f>SIN(AL179+$AB$9)</f>
        <v>-0.49815650404836886</v>
      </c>
      <c r="AK179" s="43">
        <f>$AB$7*SIN(AL179)</f>
        <v>8.7421064791331063E-2</v>
      </c>
      <c r="AL179" s="43">
        <f>2*ATAN(AM179)</f>
        <v>2.9030640482864318</v>
      </c>
      <c r="AM179" s="43">
        <f>SQRT((1+$AB$7)/(1-$AB$7))*TAN(AN179/2)</f>
        <v>8.3449460661047254</v>
      </c>
      <c r="AN179" s="132">
        <f>$AU179+$AB$7*SIN(AO179)</f>
        <v>2.7917796920018274</v>
      </c>
      <c r="AO179" s="132">
        <f>$AU179+$AB$7*SIN(AP179)</f>
        <v>2.7914844721320384</v>
      </c>
      <c r="AP179" s="132">
        <f>$AU179+$AB$7*SIN(AQ179)</f>
        <v>2.7923337616980319</v>
      </c>
      <c r="AQ179" s="132">
        <f>$AU179+$AB$7*SIN(AR179)</f>
        <v>2.7898898105486611</v>
      </c>
      <c r="AR179" s="132">
        <f>$AU179+$AB$7*SIN(AS179)</f>
        <v>2.7969167711100216</v>
      </c>
      <c r="AS179" s="132">
        <f>$AU179+$AB$7*SIN(AT179)</f>
        <v>2.7766631665607742</v>
      </c>
      <c r="AT179" s="132">
        <f>$AU179+$AB$7*SIN(AU179)</f>
        <v>2.8346517284005124</v>
      </c>
      <c r="AU179" s="132">
        <f>$AB$9+$AB$18*(F179-AB$15)</f>
        <v>2.6648699035832939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>+(C180-C$7)/C$8</f>
        <v>-4193.5053792459194</v>
      </c>
      <c r="F180" s="132">
        <f>ROUND(2*E180,0)/2</f>
        <v>-4193.5</v>
      </c>
      <c r="G180" s="132">
        <f>+C180-(C$7+F180*C$8)</f>
        <v>-1.8361949987593107E-3</v>
      </c>
      <c r="I180" s="132">
        <f>G180</f>
        <v>-1.8361949987593107E-3</v>
      </c>
      <c r="P180" s="199">
        <f>+D$11+D$12*F180+D$13*F180^2</f>
        <v>1.9004961158782929E-2</v>
      </c>
      <c r="Q180" s="200">
        <f>+C180-15018.5</f>
        <v>33550.18</v>
      </c>
      <c r="S180" s="132">
        <f>+(P180-G180)^2</f>
        <v>4.343537899830608E-4</v>
      </c>
      <c r="T180" s="130">
        <v>0.1</v>
      </c>
      <c r="U180" s="43">
        <f>+T180*S180</f>
        <v>4.343537899830608E-5</v>
      </c>
      <c r="V180" s="132">
        <f>+G180-P180</f>
        <v>-2.0841156157542239E-2</v>
      </c>
      <c r="Z180" s="43">
        <f>F180</f>
        <v>-4193.5</v>
      </c>
      <c r="AA180" s="132">
        <f>AB$3+AB$4*Z180+AB$5*Z180^2+AH180</f>
        <v>-7.5557369604180441E-3</v>
      </c>
      <c r="AB180" s="132">
        <f>+G180-AA180</f>
        <v>5.7195419616587334E-3</v>
      </c>
      <c r="AC180" s="132">
        <f>+G180-P180</f>
        <v>-2.0841156157542239E-2</v>
      </c>
      <c r="AD180" s="132"/>
      <c r="AE180" s="132">
        <f>+(G180-AA180)^2*S180</f>
        <v>1.4209085137421092E-8</v>
      </c>
      <c r="AF180" s="200">
        <f>+C180-15018.5</f>
        <v>33550.18</v>
      </c>
      <c r="AG180" s="7"/>
      <c r="AH180" s="43">
        <f>$AB$6*($AB$11/AI180*AJ180+$AB$12)</f>
        <v>-9.5029806336680445E-3</v>
      </c>
      <c r="AI180" s="43">
        <f>1+$AB$7*COS(AL180)</f>
        <v>0.64032219697170056</v>
      </c>
      <c r="AJ180" s="43">
        <f>SIN(AL180+$AB$9)</f>
        <v>-0.49968607825082262</v>
      </c>
      <c r="AK180" s="43">
        <f>$AB$7*SIN(AL180)</f>
        <v>8.6786392993002018E-2</v>
      </c>
      <c r="AL180" s="43">
        <f>2*ATAN(AM180)</f>
        <v>2.9048289814901431</v>
      </c>
      <c r="AM180" s="43">
        <f>SQRT((1+$AB$7)/(1-$AB$7))*TAN(AN180/2)</f>
        <v>8.4077443233196387</v>
      </c>
      <c r="AN180" s="132">
        <f>$AU180+$AB$7*SIN(AO180)</f>
        <v>2.7943400943060945</v>
      </c>
      <c r="AO180" s="132">
        <f>$AU180+$AB$7*SIN(AP180)</f>
        <v>2.7940451414659897</v>
      </c>
      <c r="AP180" s="132">
        <f>$AU180+$AB$7*SIN(AQ180)</f>
        <v>2.7948928742469996</v>
      </c>
      <c r="AQ180" s="132">
        <f>$AU180+$AB$7*SIN(AR180)</f>
        <v>2.7924556780793228</v>
      </c>
      <c r="AR180" s="132">
        <f>$AU180+$AB$7*SIN(AS180)</f>
        <v>2.7994567515420909</v>
      </c>
      <c r="AS180" s="132">
        <f>$AU180+$AB$7*SIN(AT180)</f>
        <v>2.7792970174753862</v>
      </c>
      <c r="AT180" s="132">
        <f>$AU180+$AB$7*SIN(AU180)</f>
        <v>2.8369670744672861</v>
      </c>
      <c r="AU180" s="132">
        <f>$AB$9+$AB$18*(F180-AB$15)</f>
        <v>2.6683206923118759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>+(C181-C$7)/C$8</f>
        <v>-3868.5203485721013</v>
      </c>
      <c r="F181" s="132">
        <f>ROUND(2*E181,0)/2</f>
        <v>-3868.5</v>
      </c>
      <c r="G181" s="132">
        <f>+C181-(C$7+F181*C$8)</f>
        <v>-6.9459450023714453E-3</v>
      </c>
      <c r="I181" s="132">
        <f>G181</f>
        <v>-6.9459450023714453E-3</v>
      </c>
      <c r="P181" s="199">
        <f>+D$11+D$12*F181+D$13*F181^2</f>
        <v>1.858713328331725E-2</v>
      </c>
      <c r="Q181" s="200">
        <f>+C181-15018.5</f>
        <v>33661.112999999998</v>
      </c>
      <c r="S181" s="132">
        <f>+(P181-G181)^2</f>
        <v>6.5193808674310762E-4</v>
      </c>
      <c r="T181" s="130">
        <v>0.1</v>
      </c>
      <c r="U181" s="43">
        <f>+T181*S181</f>
        <v>6.5193808674310767E-5</v>
      </c>
      <c r="V181" s="132">
        <f>+G181-P181</f>
        <v>-2.5533078285688696E-2</v>
      </c>
      <c r="Z181" s="43">
        <f>F181</f>
        <v>-3868.5</v>
      </c>
      <c r="AA181" s="132">
        <f>AB$3+AB$4*Z181+AB$5*Z181^2+AH181</f>
        <v>-8.0988175308013624E-3</v>
      </c>
      <c r="AB181" s="132">
        <f>+G181-AA181</f>
        <v>1.1528725284299171E-3</v>
      </c>
      <c r="AC181" s="132">
        <f>+G181-P181</f>
        <v>-2.5533078285688696E-2</v>
      </c>
      <c r="AD181" s="132"/>
      <c r="AE181" s="132">
        <f>+(G181-AA181)^2*S181</f>
        <v>8.6650073371649944E-10</v>
      </c>
      <c r="AF181" s="200">
        <f>+C181-15018.5</f>
        <v>33661.112999999998</v>
      </c>
      <c r="AG181" s="7"/>
      <c r="AH181" s="43">
        <f>$AB$6*($AB$11/AI181*AJ181+$AB$12)</f>
        <v>-1.0053921654051362E-2</v>
      </c>
      <c r="AI181" s="43">
        <f>1+$AB$7*COS(AL181)</f>
        <v>0.63870717403356236</v>
      </c>
      <c r="AJ181" s="43">
        <f>SIN(AL181+$AB$9)</f>
        <v>-0.51638633054506133</v>
      </c>
      <c r="AK181" s="43">
        <f>$AB$7*SIN(AL181)</f>
        <v>7.979657827993239E-2</v>
      </c>
      <c r="AL181" s="43">
        <f>2*ATAN(AM181)</f>
        <v>2.924218386400971</v>
      </c>
      <c r="AM181" s="43">
        <f>SQRT((1+$AB$7)/(1-$AB$7))*TAN(AN181/2)</f>
        <v>9.1644634610898699</v>
      </c>
      <c r="AN181" s="132">
        <f>$AU181+$AB$7*SIN(AO181)</f>
        <v>2.8225078611560934</v>
      </c>
      <c r="AO181" s="132">
        <f>$AU181+$AB$7*SIN(AP181)</f>
        <v>2.8222179073239344</v>
      </c>
      <c r="AP181" s="132">
        <f>$AU181+$AB$7*SIN(AQ181)</f>
        <v>2.8230431925901907</v>
      </c>
      <c r="AQ181" s="132">
        <f>$AU181+$AB$7*SIN(AR181)</f>
        <v>2.8206936200110468</v>
      </c>
      <c r="AR181" s="132">
        <f>$AU181+$AB$7*SIN(AS181)</f>
        <v>2.8273780415423841</v>
      </c>
      <c r="AS181" s="132">
        <f>$AU181+$AB$7*SIN(AT181)</f>
        <v>2.8083218207632825</v>
      </c>
      <c r="AT181" s="132">
        <f>$AU181+$AB$7*SIN(AU181)</f>
        <v>2.8623451948947207</v>
      </c>
      <c r="AU181" s="132">
        <f>$AB$9+$AB$18*(F181-AB$15)</f>
        <v>2.7063378562708329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>+(C182-C$7)/C$8</f>
        <v>-3824.530055146347</v>
      </c>
      <c r="F182" s="132">
        <f>ROUND(2*E182,0)/2</f>
        <v>-3824.5</v>
      </c>
      <c r="G182" s="132">
        <f>+C182-(C$7+F182*C$8)</f>
        <v>-1.0259265000058804E-2</v>
      </c>
      <c r="I182" s="132">
        <f>G182</f>
        <v>-1.0259265000058804E-2</v>
      </c>
      <c r="P182" s="199">
        <f>+D$11+D$12*F182+D$13*F182^2</f>
        <v>1.8530670529873977E-2</v>
      </c>
      <c r="Q182" s="200">
        <f>+C182-15018.5</f>
        <v>33676.129000000001</v>
      </c>
      <c r="S182" s="132">
        <f>+(P182-G182)^2</f>
        <v>8.288603878176859E-4</v>
      </c>
      <c r="T182" s="130">
        <v>0.1</v>
      </c>
      <c r="U182" s="43">
        <f>+T182*S182</f>
        <v>8.2886038781768601E-5</v>
      </c>
      <c r="V182" s="132">
        <f>+G182-P182</f>
        <v>-2.8789935529932781E-2</v>
      </c>
      <c r="Z182" s="43">
        <f>F182</f>
        <v>-3824.5</v>
      </c>
      <c r="AA182" s="132">
        <f>AB$3+AB$4*Z182+AB$5*Z182^2+AH182</f>
        <v>-8.1716819781465343E-3</v>
      </c>
      <c r="AB182" s="132">
        <f>+G182-AA182</f>
        <v>-2.0875830219122694E-3</v>
      </c>
      <c r="AC182" s="132">
        <f>+G182-P182</f>
        <v>-2.8789935529932781E-2</v>
      </c>
      <c r="AD182" s="132"/>
      <c r="AE182" s="132">
        <f>+(G182-AA182)^2*S182</f>
        <v>3.612175951737321E-9</v>
      </c>
      <c r="AF182" s="200">
        <f>+C182-15018.5</f>
        <v>33676.129000000001</v>
      </c>
      <c r="AG182" s="7"/>
      <c r="AH182" s="43">
        <f>$AB$6*($AB$11/AI182*AJ182+$AB$12)</f>
        <v>-1.0127801577396534E-2</v>
      </c>
      <c r="AI182" s="43">
        <f>1+$AB$7*COS(AL182)</f>
        <v>0.63849953738379761</v>
      </c>
      <c r="AJ182" s="43">
        <f>SIN(AL182+$AB$9)</f>
        <v>-0.51862614616977154</v>
      </c>
      <c r="AK182" s="43">
        <f>$AB$7*SIN(AL182)</f>
        <v>7.8850589904398846E-2</v>
      </c>
      <c r="AL182" s="43">
        <f>2*ATAN(AM182)</f>
        <v>2.9268359752755084</v>
      </c>
      <c r="AM182" s="43">
        <f>SQRT((1+$AB$7)/(1-$AB$7))*TAN(AN182/2)</f>
        <v>9.2770448959620815</v>
      </c>
      <c r="AN182" s="132">
        <f>$AU182+$AB$7*SIN(AO182)</f>
        <v>2.8263158962516224</v>
      </c>
      <c r="AO182" s="132">
        <f>$AU182+$AB$7*SIN(AP182)</f>
        <v>2.8260269120254993</v>
      </c>
      <c r="AP182" s="132">
        <f>$AU182+$AB$7*SIN(AQ182)</f>
        <v>2.8268484106610789</v>
      </c>
      <c r="AQ182" s="132">
        <f>$AU182+$AB$7*SIN(AR182)</f>
        <v>2.8245125497031736</v>
      </c>
      <c r="AR182" s="132">
        <f>$AU182+$AB$7*SIN(AS182)</f>
        <v>2.831149730473578</v>
      </c>
      <c r="AS182" s="132">
        <f>$AU182+$AB$7*SIN(AT182)</f>
        <v>2.8122524701844922</v>
      </c>
      <c r="AT182" s="132">
        <f>$AU182+$AB$7*SIN(AU182)</f>
        <v>2.8657632659739978</v>
      </c>
      <c r="AU182" s="132">
        <f>$AB$9+$AB$18*(F182-AB$15)</f>
        <v>2.7114847953914305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>+(C183-C$7)/C$8</f>
        <v>-3156.510966241683</v>
      </c>
      <c r="F183" s="132">
        <f>ROUND(2*E183,0)/2</f>
        <v>-3156.5</v>
      </c>
      <c r="G183" s="132">
        <f>+C183-(C$7+F183*C$8)</f>
        <v>-3.7433049947139807E-3</v>
      </c>
      <c r="I183" s="132">
        <f>G183</f>
        <v>-3.7433049947139807E-3</v>
      </c>
      <c r="P183" s="199">
        <f>+D$11+D$12*F183+D$13*F183^2</f>
        <v>1.7676530720117687E-2</v>
      </c>
      <c r="Q183" s="200">
        <f>+C183-15018.5</f>
        <v>33904.156000000003</v>
      </c>
      <c r="S183" s="132">
        <f>+(P183-G183)^2</f>
        <v>4.5880936205037825E-4</v>
      </c>
      <c r="T183" s="130">
        <v>0.1</v>
      </c>
      <c r="U183" s="43">
        <f>+T183*S183</f>
        <v>4.5880936205037825E-5</v>
      </c>
      <c r="V183" s="132">
        <f>+G183-P183</f>
        <v>-2.1419835714831668E-2</v>
      </c>
      <c r="Z183" s="43">
        <f>F183</f>
        <v>-3156.5</v>
      </c>
      <c r="AA183" s="132">
        <f>AB$3+AB$4*Z183+AB$5*Z183^2+AH183</f>
        <v>-9.2579525124585477E-3</v>
      </c>
      <c r="AB183" s="132">
        <f>+G183-AA183</f>
        <v>5.514647517744567E-3</v>
      </c>
      <c r="AC183" s="132">
        <f>+G183-P183</f>
        <v>-2.1419835714831668E-2</v>
      </c>
      <c r="AD183" s="132"/>
      <c r="AE183" s="132">
        <f>+(G183-AA183)^2*S183</f>
        <v>1.3953006240461903E-8</v>
      </c>
      <c r="AF183" s="200">
        <f>+C183-15018.5</f>
        <v>33904.156000000003</v>
      </c>
      <c r="AG183" s="7"/>
      <c r="AH183" s="43">
        <f>$AB$6*($AB$11/AI183*AJ183+$AB$12)</f>
        <v>-1.1228062035708548E-2</v>
      </c>
      <c r="AI183" s="43">
        <f>1+$AB$7*COS(AL183)</f>
        <v>0.63566495928545619</v>
      </c>
      <c r="AJ183" s="43">
        <f>SIN(AL183+$AB$9)</f>
        <v>-0.55202115626441994</v>
      </c>
      <c r="AK183" s="43">
        <f>$AB$7*SIN(AL183)</f>
        <v>6.4497892272009014E-2</v>
      </c>
      <c r="AL183" s="43">
        <f>2*ATAN(AM183)</f>
        <v>2.9663788946022667</v>
      </c>
      <c r="AM183" s="43">
        <f>SQRT((1+$AB$7)/(1-$AB$7))*TAN(AN183/2)</f>
        <v>11.385411442867142</v>
      </c>
      <c r="AN183" s="132">
        <f>$AU183+$AB$7*SIN(AO183)</f>
        <v>2.8839841423480488</v>
      </c>
      <c r="AO183" s="132">
        <f>$AU183+$AB$7*SIN(AP183)</f>
        <v>2.8837185280566549</v>
      </c>
      <c r="AP183" s="132">
        <f>$AU183+$AB$7*SIN(AQ183)</f>
        <v>2.8844608807142724</v>
      </c>
      <c r="AQ183" s="132">
        <f>$AU183+$AB$7*SIN(AR183)</f>
        <v>2.8823857498802692</v>
      </c>
      <c r="AR183" s="132">
        <f>$AU183+$AB$7*SIN(AS183)</f>
        <v>2.8881836211832246</v>
      </c>
      <c r="AS183" s="132">
        <f>$AU183+$AB$7*SIN(AT183)</f>
        <v>2.8719619602043882</v>
      </c>
      <c r="AT183" s="132">
        <f>$AU183+$AB$7*SIN(AU183)</f>
        <v>2.9171806331679839</v>
      </c>
      <c r="AU183" s="132">
        <f>$AB$9+$AB$18*(F183-AB$15)</f>
        <v>2.789624689313225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>+(C184-C$7)/C$8</f>
        <v>-2998.0275556299443</v>
      </c>
      <c r="F184" s="132">
        <f>ROUND(2*E184,0)/2</f>
        <v>-2998</v>
      </c>
      <c r="G184" s="132">
        <f>+C184-(C$7+F184*C$8)</f>
        <v>-9.4060599949443713E-3</v>
      </c>
      <c r="I184" s="132">
        <f>G184</f>
        <v>-9.4060599949443713E-3</v>
      </c>
      <c r="P184" s="199">
        <f>+D$11+D$12*F184+D$13*F184^2</f>
        <v>1.7474709188717723E-2</v>
      </c>
      <c r="Q184" s="200">
        <f>+C184-15018.5</f>
        <v>33958.254000000001</v>
      </c>
      <c r="S184" s="132">
        <f>+(P184-G184)^2</f>
        <v>7.2257575190531767E-4</v>
      </c>
      <c r="T184" s="130">
        <v>0.1</v>
      </c>
      <c r="U184" s="43">
        <f>+T184*S184</f>
        <v>7.225757519053177E-5</v>
      </c>
      <c r="V184" s="132">
        <f>+G184-P184</f>
        <v>-2.6880769183662095E-2</v>
      </c>
      <c r="Z184" s="43">
        <f>F184</f>
        <v>-2998</v>
      </c>
      <c r="AA184" s="132">
        <f>AB$3+AB$4*Z184+AB$5*Z184^2+AH184</f>
        <v>-9.5100674201159217E-3</v>
      </c>
      <c r="AB184" s="132">
        <f>+G184-AA184</f>
        <v>1.0400742517155045E-4</v>
      </c>
      <c r="AC184" s="132">
        <f>+G184-P184</f>
        <v>-2.6880769183662095E-2</v>
      </c>
      <c r="AD184" s="132"/>
      <c r="AE184" s="132">
        <f>+(G184-AA184)^2*S184</f>
        <v>7.8164953442203564E-12</v>
      </c>
      <c r="AF184" s="200">
        <f>+C184-15018.5</f>
        <v>33958.254000000001</v>
      </c>
      <c r="AG184" s="7"/>
      <c r="AH184" s="43">
        <f>$AB$6*($AB$11/AI184*AJ184+$AB$12)</f>
        <v>-1.1483103408115923E-2</v>
      </c>
      <c r="AI184" s="43">
        <f>1+$AB$7*COS(AL184)</f>
        <v>0.6350788684623212</v>
      </c>
      <c r="AJ184" s="43">
        <f>SIN(AL184+$AB$9)</f>
        <v>-0.55977925052968303</v>
      </c>
      <c r="AK184" s="43">
        <f>$AB$7*SIN(AL184)</f>
        <v>6.1094744105038574E-2</v>
      </c>
      <c r="AL184" s="43">
        <f>2*ATAN(AM184)</f>
        <v>2.9757120304552962</v>
      </c>
      <c r="AM184" s="43">
        <f>SQRT((1+$AB$7)/(1-$AB$7))*TAN(AN184/2)</f>
        <v>12.029203858750083</v>
      </c>
      <c r="AN184" s="132">
        <f>$AU184+$AB$7*SIN(AO184)</f>
        <v>2.8976309783486438</v>
      </c>
      <c r="AO184" s="132">
        <f>$AU184+$AB$7*SIN(AP184)</f>
        <v>2.8973732681925579</v>
      </c>
      <c r="AP184" s="132">
        <f>$AU184+$AB$7*SIN(AQ184)</f>
        <v>2.898091018149493</v>
      </c>
      <c r="AQ184" s="132">
        <f>$AU184+$AB$7*SIN(AR184)</f>
        <v>2.8960916893758508</v>
      </c>
      <c r="AR184" s="132">
        <f>$AU184+$AB$7*SIN(AS184)</f>
        <v>2.9016584584694707</v>
      </c>
      <c r="AS184" s="132">
        <f>$AU184+$AB$7*SIN(AT184)</f>
        <v>2.8861393489046332</v>
      </c>
      <c r="AT184" s="132">
        <f>$AU184+$AB$7*SIN(AU184)</f>
        <v>2.92926025401853</v>
      </c>
      <c r="AU184" s="132">
        <f>$AB$9+$AB$18*(F184-AB$15)</f>
        <v>2.8081653677362857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>+(C185-C$7)/C$8</f>
        <v>-2913.518498993521</v>
      </c>
      <c r="F185" s="132">
        <f>ROUND(2*E185,0)/2</f>
        <v>-2913.5</v>
      </c>
      <c r="G185" s="132">
        <f>+C185-(C$7+F185*C$8)</f>
        <v>-6.3145949970930815E-3</v>
      </c>
      <c r="I185" s="132">
        <f>G185</f>
        <v>-6.3145949970930815E-3</v>
      </c>
      <c r="P185" s="199">
        <f>+D$11+D$12*F185+D$13*F185^2</f>
        <v>1.7367245911856781E-2</v>
      </c>
      <c r="Q185" s="200">
        <f>+C185-15018.5</f>
        <v>33987.101000000002</v>
      </c>
      <c r="S185" s="132">
        <f>+(P185-G185)^2</f>
        <v>5.6082958883681123E-4</v>
      </c>
      <c r="T185" s="130">
        <v>0.1</v>
      </c>
      <c r="U185" s="43">
        <f>+T185*S185</f>
        <v>5.6082958883681125E-5</v>
      </c>
      <c r="V185" s="132">
        <f>+G185-P185</f>
        <v>-2.3681840908949862E-2</v>
      </c>
      <c r="Z185" s="43">
        <f>F185</f>
        <v>-2913.5</v>
      </c>
      <c r="AA185" s="132">
        <f>AB$3+AB$4*Z185+AB$5*Z185^2+AH185</f>
        <v>-9.6435708812771664E-3</v>
      </c>
      <c r="AB185" s="132">
        <f>+G185-AA185</f>
        <v>3.328975884184085E-3</v>
      </c>
      <c r="AC185" s="132">
        <f>+G185-P185</f>
        <v>-2.3681840908949862E-2</v>
      </c>
      <c r="AD185" s="132"/>
      <c r="AE185" s="132">
        <f>+(G185-AA185)^2*S185</f>
        <v>6.2151586152079346E-9</v>
      </c>
      <c r="AF185" s="200">
        <f>+C185-15018.5</f>
        <v>33987.101000000002</v>
      </c>
      <c r="AG185" s="7"/>
      <c r="AH185" s="43">
        <f>$AB$6*($AB$11/AI185*AJ185+$AB$12)</f>
        <v>-1.1618105434527166E-2</v>
      </c>
      <c r="AI185" s="43">
        <f>1+$AB$7*COS(AL185)</f>
        <v>0.63477981058266497</v>
      </c>
      <c r="AJ185" s="43">
        <f>SIN(AL185+$AB$9)</f>
        <v>-0.56388962738435866</v>
      </c>
      <c r="AK185" s="43">
        <f>$AB$7*SIN(AL185)</f>
        <v>5.9280799943708128E-2</v>
      </c>
      <c r="AL185" s="43">
        <f>2*ATAN(AM185)</f>
        <v>2.9806807683621295</v>
      </c>
      <c r="AM185" s="43">
        <f>SQRT((1+$AB$7)/(1-$AB$7))*TAN(AN185/2)</f>
        <v>12.402332460349468</v>
      </c>
      <c r="AN185" s="132">
        <f>$AU185+$AB$7*SIN(AO185)</f>
        <v>2.9049012689959919</v>
      </c>
      <c r="AO185" s="132">
        <f>$AU185+$AB$7*SIN(AP185)</f>
        <v>2.9046481333632861</v>
      </c>
      <c r="AP185" s="132">
        <f>$AU185+$AB$7*SIN(AQ185)</f>
        <v>2.9053518887622327</v>
      </c>
      <c r="AQ185" s="132">
        <f>$AU185+$AB$7*SIN(AR185)</f>
        <v>2.9033950458959814</v>
      </c>
      <c r="AR185" s="132">
        <f>$AU185+$AB$7*SIN(AS185)</f>
        <v>2.9088339139539348</v>
      </c>
      <c r="AS185" s="132">
        <f>$AU185+$AB$7*SIN(AT185)</f>
        <v>2.8936991636609308</v>
      </c>
      <c r="AT185" s="132">
        <f>$AU185+$AB$7*SIN(AU185)</f>
        <v>2.935683024868764</v>
      </c>
      <c r="AU185" s="132">
        <f>$AB$9+$AB$18*(F185-AB$15)</f>
        <v>2.8180498303656147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>+(C186-C$7)/C$8</f>
        <v>-2907.5304755677098</v>
      </c>
      <c r="F186" s="132">
        <f>ROUND(2*E186,0)/2</f>
        <v>-2907.5</v>
      </c>
      <c r="G186" s="132">
        <f>+C186-(C$7+F186*C$8)</f>
        <v>-1.0402774998510722E-2</v>
      </c>
      <c r="I186" s="132">
        <f>G186</f>
        <v>-1.0402774998510722E-2</v>
      </c>
      <c r="P186" s="199">
        <f>+D$11+D$12*F186+D$13*F186^2</f>
        <v>1.7359618885357017E-2</v>
      </c>
      <c r="Q186" s="200">
        <f>+C186-15018.5</f>
        <v>33989.144999999997</v>
      </c>
      <c r="S186" s="132">
        <f>+(P186-G186)^2</f>
        <v>7.707505141630168E-4</v>
      </c>
      <c r="T186" s="130">
        <v>0.1</v>
      </c>
      <c r="U186" s="43">
        <f>+T186*S186</f>
        <v>7.707505141630168E-5</v>
      </c>
      <c r="V186" s="132">
        <f>+G186-P186</f>
        <v>-2.7762393883867739E-2</v>
      </c>
      <c r="Z186" s="43">
        <f>F186</f>
        <v>-2907.5</v>
      </c>
      <c r="AA186" s="132">
        <f>AB$3+AB$4*Z186+AB$5*Z186^2+AH186</f>
        <v>-9.6530263303519544E-3</v>
      </c>
      <c r="AB186" s="132">
        <f>+G186-AA186</f>
        <v>-7.4974866815876763E-4</v>
      </c>
      <c r="AC186" s="132">
        <f>+G186-P186</f>
        <v>-2.7762393883867739E-2</v>
      </c>
      <c r="AD186" s="132"/>
      <c r="AE186" s="132">
        <f>+(G186-AA186)^2*S186</f>
        <v>4.3325664168444685E-10</v>
      </c>
      <c r="AF186" s="200">
        <f>+C186-15018.5</f>
        <v>33989.144999999997</v>
      </c>
      <c r="AG186" s="7"/>
      <c r="AH186" s="43">
        <f>$AB$6*($AB$11/AI186*AJ186+$AB$12)</f>
        <v>-1.1627665661601954E-2</v>
      </c>
      <c r="AI186" s="43">
        <f>1+$AB$7*COS(AL186)</f>
        <v>0.63475892904421838</v>
      </c>
      <c r="AJ186" s="43">
        <f>SIN(AL186+$AB$9)</f>
        <v>-0.56418081266499842</v>
      </c>
      <c r="AK186" s="43">
        <f>$AB$7*SIN(AL186)</f>
        <v>5.9152008309723968E-2</v>
      </c>
      <c r="AL186" s="43">
        <f>2*ATAN(AM186)</f>
        <v>2.9810333993355607</v>
      </c>
      <c r="AM186" s="43">
        <f>SQRT((1+$AB$7)/(1-$AB$7))*TAN(AN186/2)</f>
        <v>12.429689066616451</v>
      </c>
      <c r="AN186" s="132">
        <f>$AU186+$AB$7*SIN(AO186)</f>
        <v>2.9054173704169726</v>
      </c>
      <c r="AO186" s="132">
        <f>$AU186+$AB$7*SIN(AP186)</f>
        <v>2.9051645690371686</v>
      </c>
      <c r="AP186" s="132">
        <f>$AU186+$AB$7*SIN(AQ186)</f>
        <v>2.905867307839165</v>
      </c>
      <c r="AQ186" s="132">
        <f>$AU186+$AB$7*SIN(AR186)</f>
        <v>2.9039135356260393</v>
      </c>
      <c r="AR186" s="132">
        <f>$AU186+$AB$7*SIN(AS186)</f>
        <v>2.9093432003148161</v>
      </c>
      <c r="AS186" s="132">
        <f>$AU186+$AB$7*SIN(AT186)</f>
        <v>2.8942359951882999</v>
      </c>
      <c r="AT186" s="132">
        <f>$AU186+$AB$7*SIN(AU186)</f>
        <v>2.9361386386069128</v>
      </c>
      <c r="AU186" s="132">
        <f>$AB$9+$AB$18*(F186-AB$15)</f>
        <v>2.8187516857002413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>+(C187-C$7)/C$8</f>
        <v>-2893.0467241893789</v>
      </c>
      <c r="F187" s="132">
        <f>ROUND(2*E187,0)/2</f>
        <v>-2893</v>
      </c>
      <c r="G187" s="132">
        <f>+C187-(C$7+F187*C$8)</f>
        <v>-1.5949209999234881E-2</v>
      </c>
      <c r="I187" s="132">
        <f>G187</f>
        <v>-1.5949209999234881E-2</v>
      </c>
      <c r="P187" s="199">
        <f>+D$11+D$12*F187+D$13*F187^2</f>
        <v>1.7341188821739177E-2</v>
      </c>
      <c r="Q187" s="200">
        <f>+C187-15018.5</f>
        <v>33994.089</v>
      </c>
      <c r="S187" s="132">
        <f>+(P187-G187)^2</f>
        <v>1.1082506536595109E-3</v>
      </c>
      <c r="T187" s="130">
        <v>0.1</v>
      </c>
      <c r="U187" s="43">
        <f>+T187*S187</f>
        <v>1.1082506536595109E-4</v>
      </c>
      <c r="V187" s="132">
        <f>+G187-P187</f>
        <v>-3.3290398820974058E-2</v>
      </c>
      <c r="Z187" s="43">
        <f>F187</f>
        <v>-2893</v>
      </c>
      <c r="AA187" s="132">
        <f>AB$3+AB$4*Z187+AB$5*Z187^2+AH187</f>
        <v>-9.6758637766702557E-3</v>
      </c>
      <c r="AB187" s="132">
        <f>+G187-AA187</f>
        <v>-6.2733462225646255E-3</v>
      </c>
      <c r="AC187" s="132">
        <f>+G187-P187</f>
        <v>-3.3290398820974058E-2</v>
      </c>
      <c r="AD187" s="132"/>
      <c r="AE187" s="132">
        <f>+(G187-AA187)^2*S187</f>
        <v>4.3615063536501736E-8</v>
      </c>
      <c r="AF187" s="200">
        <f>+C187-15018.5</f>
        <v>33994.089</v>
      </c>
      <c r="AG187" s="7"/>
      <c r="AH187" s="43">
        <f>$AB$6*($AB$11/AI187*AJ187+$AB$12)</f>
        <v>-1.1650755429670255E-2</v>
      </c>
      <c r="AI187" s="43">
        <f>1+$AB$7*COS(AL187)</f>
        <v>0.6347086585198406</v>
      </c>
      <c r="AJ187" s="43">
        <f>SIN(AL187+$AB$9)</f>
        <v>-0.56488414100063</v>
      </c>
      <c r="AK187" s="43">
        <f>$AB$7*SIN(AL187)</f>
        <v>5.884076681711059E-2</v>
      </c>
      <c r="AL187" s="43">
        <f>2*ATAN(AM187)</f>
        <v>2.9818854942419146</v>
      </c>
      <c r="AM187" s="43">
        <f>SQRT((1+$AB$7)/(1-$AB$7))*TAN(AN187/2)</f>
        <v>12.496290943413396</v>
      </c>
      <c r="AN187" s="132">
        <f>$AU187+$AB$7*SIN(AO187)</f>
        <v>2.9066645440528869</v>
      </c>
      <c r="AO187" s="132">
        <f>$AU187+$AB$7*SIN(AP187)</f>
        <v>2.906412555589613</v>
      </c>
      <c r="AP187" s="132">
        <f>$AU187+$AB$7*SIN(AQ187)</f>
        <v>2.907112825159504</v>
      </c>
      <c r="AQ187" s="132">
        <f>$AU187+$AB$7*SIN(AR187)</f>
        <v>2.9051665029709017</v>
      </c>
      <c r="AR187" s="132">
        <f>$AU187+$AB$7*SIN(AS187)</f>
        <v>2.9105738601947784</v>
      </c>
      <c r="AS187" s="132">
        <f>$AU187+$AB$7*SIN(AT187)</f>
        <v>2.8955333598284771</v>
      </c>
      <c r="AT187" s="132">
        <f>$AU187+$AB$7*SIN(AU187)</f>
        <v>2.937239466648748</v>
      </c>
      <c r="AU187" s="132">
        <f>$AB$9+$AB$18*(F187-AB$15)</f>
        <v>2.8204478360922565</v>
      </c>
      <c r="AV187" s="132"/>
      <c r="AX187" s="132"/>
    </row>
    <row r="188" spans="1:50" ht="12.95" customHeight="1">
      <c r="A188" s="41" t="s">
        <v>327</v>
      </c>
      <c r="B188" s="94"/>
      <c r="C188" s="36">
        <v>49028.292999999998</v>
      </c>
      <c r="D188" s="36"/>
      <c r="E188" s="41">
        <f>+(C188-C$7)/C$8</f>
        <v>-2847.0408925459446</v>
      </c>
      <c r="F188" s="132">
        <f>ROUND(2*E188,0)/2</f>
        <v>-2847</v>
      </c>
      <c r="G188" s="132">
        <f>+C188-(C$7+F188*C$8)</f>
        <v>-1.3958590003312565E-2</v>
      </c>
      <c r="I188" s="202">
        <f>G188</f>
        <v>-1.3958590003312565E-2</v>
      </c>
      <c r="N188" s="132"/>
      <c r="P188" s="199">
        <f>+D$11+D$12*F188+D$13*F188^2</f>
        <v>1.7282738982444406E-2</v>
      </c>
      <c r="Q188" s="200">
        <f>+C188-15018.5</f>
        <v>34009.792999999998</v>
      </c>
      <c r="S188" s="132">
        <f>+(P188-G188)^2</f>
        <v>9.7602063679629871E-4</v>
      </c>
      <c r="T188" s="130">
        <v>0.1</v>
      </c>
      <c r="U188" s="43">
        <f>+T188*S188</f>
        <v>9.7602063679629879E-5</v>
      </c>
      <c r="V188" s="132">
        <f>+G188-P188</f>
        <v>-3.1241328985756971E-2</v>
      </c>
      <c r="Z188" s="43">
        <f>F188</f>
        <v>-2847</v>
      </c>
      <c r="AA188" s="132">
        <f>AB$3+AB$4*Z188+AB$5*Z188^2+AH188</f>
        <v>-9.7481895953832609E-3</v>
      </c>
      <c r="AB188" s="132">
        <f>+G188-AA188</f>
        <v>-4.2104004079293045E-3</v>
      </c>
      <c r="AC188" s="132">
        <f>+G188-P188</f>
        <v>-3.1241328985756971E-2</v>
      </c>
      <c r="AD188" s="132"/>
      <c r="AE188" s="132">
        <f>+(G188-AA188)^2*S188</f>
        <v>1.7302378115029264E-8</v>
      </c>
      <c r="AF188" s="200">
        <f>+C188-15018.5</f>
        <v>34009.792999999998</v>
      </c>
      <c r="AG188" s="7"/>
      <c r="AH188" s="43">
        <f>$AB$6*($AB$11/AI188*AJ188+$AB$12)</f>
        <v>-1.1723873368383261E-2</v>
      </c>
      <c r="AI188" s="43">
        <f>1+$AB$7*COS(AL188)</f>
        <v>0.63455098702687474</v>
      </c>
      <c r="AJ188" s="43">
        <f>SIN(AL188+$AB$9)</f>
        <v>-0.5671119338255306</v>
      </c>
      <c r="AK188" s="43">
        <f>$AB$7*SIN(AL188)</f>
        <v>5.7853426147191259E-2</v>
      </c>
      <c r="AL188" s="43">
        <f>2*ATAN(AM188)</f>
        <v>2.9845877948965045</v>
      </c>
      <c r="AM188" s="43">
        <f>SQRT((1+$AB$7)/(1-$AB$7))*TAN(AN188/2)</f>
        <v>12.712281051462515</v>
      </c>
      <c r="AN188" s="132">
        <f>$AU188+$AB$7*SIN(AO188)</f>
        <v>2.9106204312794821</v>
      </c>
      <c r="AO188" s="132">
        <f>$AU188+$AB$7*SIN(AP188)</f>
        <v>2.9103710696720464</v>
      </c>
      <c r="AP188" s="132">
        <f>$AU188+$AB$7*SIN(AQ188)</f>
        <v>2.911063389687095</v>
      </c>
      <c r="AQ188" s="132">
        <f>$AU188+$AB$7*SIN(AR188)</f>
        <v>2.909140974805192</v>
      </c>
      <c r="AR188" s="132">
        <f>$AU188+$AB$7*SIN(AS188)</f>
        <v>2.9144769492968883</v>
      </c>
      <c r="AS188" s="132">
        <f>$AU188+$AB$7*SIN(AT188)</f>
        <v>2.8996493406922736</v>
      </c>
      <c r="AT188" s="132">
        <f>$AU188+$AB$7*SIN(AU188)</f>
        <v>2.9407295331686356</v>
      </c>
      <c r="AU188" s="132">
        <f>$AB$9+$AB$18*(F188-AB$15)</f>
        <v>2.8258287269910625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>+(C189-C$7)/C$8</f>
        <v>-2822.5380413064004</v>
      </c>
      <c r="F189" s="132">
        <f>ROUND(2*E189,0)/2</f>
        <v>-2822.5</v>
      </c>
      <c r="G189" s="132">
        <f>+C189-(C$7+F189*C$8)</f>
        <v>-1.2985324996407144E-2</v>
      </c>
      <c r="I189" s="132">
        <f>G189</f>
        <v>-1.2985324996407144E-2</v>
      </c>
      <c r="P189" s="199">
        <f>+D$11+D$12*F189+D$13*F189^2</f>
        <v>1.7251619229536223E-2</v>
      </c>
      <c r="Q189" s="200">
        <f>+C189-15018.5</f>
        <v>34018.156999999999</v>
      </c>
      <c r="S189" s="132">
        <f>+(P189-G189)^2</f>
        <v>9.1427279612280987E-4</v>
      </c>
      <c r="T189" s="130">
        <v>0.1</v>
      </c>
      <c r="U189" s="43">
        <f>+T189*S189</f>
        <v>9.1427279612280992E-5</v>
      </c>
      <c r="V189" s="132">
        <f>+G189-P189</f>
        <v>-3.0236944225943366E-2</v>
      </c>
      <c r="Z189" s="43">
        <f>F189</f>
        <v>-2822.5</v>
      </c>
      <c r="AA189" s="132">
        <f>AB$3+AB$4*Z189+AB$5*Z189^2+AH189</f>
        <v>-9.7866338163374259E-3</v>
      </c>
      <c r="AB189" s="132">
        <f>+G189-AA189</f>
        <v>-3.1986911800697179E-3</v>
      </c>
      <c r="AC189" s="132">
        <f>+G189-P189</f>
        <v>-3.0236944225943366E-2</v>
      </c>
      <c r="AD189" s="132"/>
      <c r="AE189" s="132">
        <f>+(G189-AA189)^2*S189</f>
        <v>9.3544966403290651E-9</v>
      </c>
      <c r="AF189" s="200">
        <f>+C189-15018.5</f>
        <v>34018.156999999999</v>
      </c>
      <c r="AG189" s="7"/>
      <c r="AH189" s="43">
        <f>$AB$6*($AB$11/AI189*AJ189+$AB$12)</f>
        <v>-1.1762734297587426E-2</v>
      </c>
      <c r="AI189" s="43">
        <f>1+$AB$7*COS(AL189)</f>
        <v>0.63446813050675177</v>
      </c>
      <c r="AJ189" s="43">
        <f>SIN(AL189+$AB$9)</f>
        <v>-0.56829633331940588</v>
      </c>
      <c r="AK189" s="43">
        <f>$AB$7*SIN(AL189)</f>
        <v>5.7327588339044562E-2</v>
      </c>
      <c r="AL189" s="43">
        <f>2*ATAN(AM189)</f>
        <v>2.9860265130081722</v>
      </c>
      <c r="AM189" s="43">
        <f>SQRT((1+$AB$7)/(1-$AB$7))*TAN(AN189/2)</f>
        <v>12.830329877879992</v>
      </c>
      <c r="AN189" s="132">
        <f>$AU189+$AB$7*SIN(AO189)</f>
        <v>2.9127269636824651</v>
      </c>
      <c r="AO189" s="132">
        <f>$AU189+$AB$7*SIN(AP189)</f>
        <v>2.9124790307871322</v>
      </c>
      <c r="AP189" s="132">
        <f>$AU189+$AB$7*SIN(AQ189)</f>
        <v>2.9131670451235196</v>
      </c>
      <c r="AQ189" s="132">
        <f>$AU189+$AB$7*SIN(AR189)</f>
        <v>2.9112575316472351</v>
      </c>
      <c r="AR189" s="132">
        <f>$AU189+$AB$7*SIN(AS189)</f>
        <v>2.9165551087450736</v>
      </c>
      <c r="AS189" s="132">
        <f>$AU189+$AB$7*SIN(AT189)</f>
        <v>2.9018416736609018</v>
      </c>
      <c r="AT189" s="132">
        <f>$AU189+$AB$7*SIN(AU189)</f>
        <v>2.942587011647507</v>
      </c>
      <c r="AU189" s="132">
        <f>$AB$9+$AB$18*(F189-AB$15)</f>
        <v>2.8286946362741219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>+(C190-C$7)/C$8</f>
        <v>-2136.5666003697156</v>
      </c>
      <c r="F190" s="132">
        <f>ROUND(2*E190,0)/2</f>
        <v>-2136.5</v>
      </c>
      <c r="G190" s="132">
        <f>+C190-(C$7+F190*C$8)</f>
        <v>-2.273390499613015E-2</v>
      </c>
      <c r="I190" s="132">
        <f>G190</f>
        <v>-2.273390499613015E-2</v>
      </c>
      <c r="P190" s="199">
        <f>+D$11+D$12*F190+D$13*F190^2</f>
        <v>1.6383409614478022E-2</v>
      </c>
      <c r="Q190" s="200">
        <f>+C190-15018.5</f>
        <v>34252.311999999998</v>
      </c>
      <c r="S190" s="132">
        <f>+(P190-G190)^2</f>
        <v>1.5301643023452999E-3</v>
      </c>
      <c r="T190" s="130">
        <v>0.1</v>
      </c>
      <c r="U190" s="43">
        <f>+T190*S190</f>
        <v>1.5301643023453001E-4</v>
      </c>
      <c r="V190" s="132">
        <f>+G190-P190</f>
        <v>-3.9117314610608175E-2</v>
      </c>
      <c r="Z190" s="43">
        <f>F190</f>
        <v>-2136.5</v>
      </c>
      <c r="AA190" s="132">
        <f>AB$3+AB$4*Z190+AB$5*Z190^2+AH190</f>
        <v>-1.0840874132054073E-2</v>
      </c>
      <c r="AB190" s="132">
        <f>+G190-AA190</f>
        <v>-1.1893030864076077E-2</v>
      </c>
      <c r="AC190" s="132">
        <f>+G190-P190</f>
        <v>-3.9117314610608175E-2</v>
      </c>
      <c r="AD190" s="132"/>
      <c r="AE190" s="132">
        <f>+(G190-AA190)^2*S190</f>
        <v>2.1643283980583315E-7</v>
      </c>
      <c r="AF190" s="200">
        <f>+C190-15018.5</f>
        <v>34252.311999999998</v>
      </c>
      <c r="AG190" s="7"/>
      <c r="AH190" s="43">
        <f>$AB$6*($AB$11/AI190*AJ190+$AB$12)</f>
        <v>-1.2827180235304072E-2</v>
      </c>
      <c r="AI190" s="43">
        <f>1+$AB$7*COS(AL190)</f>
        <v>0.6324619009059389</v>
      </c>
      <c r="AJ190" s="43">
        <f>SIN(AL190+$AB$9)</f>
        <v>-0.60086075543757256</v>
      </c>
      <c r="AK190" s="43">
        <f>$AB$7*SIN(AL190)</f>
        <v>4.2611567846349965E-2</v>
      </c>
      <c r="AL190" s="43">
        <f>2*ATAN(AM190)</f>
        <v>3.0261701413597368</v>
      </c>
      <c r="AM190" s="43">
        <f>SQRT((1+$AB$7)/(1-$AB$7))*TAN(AN190/2)</f>
        <v>17.308400896054764</v>
      </c>
      <c r="AN190" s="132">
        <f>$AU190+$AB$7*SIN(AO190)</f>
        <v>2.9716057247977985</v>
      </c>
      <c r="AO190" s="132">
        <f>$AU190+$AB$7*SIN(AP190)</f>
        <v>2.9714057415413033</v>
      </c>
      <c r="AP190" s="132">
        <f>$AU190+$AB$7*SIN(AQ190)</f>
        <v>2.9719541339441951</v>
      </c>
      <c r="AQ190" s="132">
        <f>$AU190+$AB$7*SIN(AR190)</f>
        <v>2.9704502133435979</v>
      </c>
      <c r="AR190" s="132">
        <f>$AU190+$AB$7*SIN(AS190)</f>
        <v>2.9745736674557079</v>
      </c>
      <c r="AS190" s="132">
        <f>$AU190+$AB$7*SIN(AT190)</f>
        <v>2.9632609009483679</v>
      </c>
      <c r="AT190" s="132">
        <f>$AU190+$AB$7*SIN(AU190)</f>
        <v>2.9942470832524375</v>
      </c>
      <c r="AU190" s="132">
        <f>$AB$9+$AB$18*(F190-AB$15)</f>
        <v>2.9089400961997978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>+(C191-C$7)/C$8</f>
        <v>-2098.5526121243392</v>
      </c>
      <c r="F191" s="132">
        <f>ROUND(2*E191,0)/2</f>
        <v>-2098.5</v>
      </c>
      <c r="G191" s="132">
        <f>+C191-(C$7+F191*C$8)</f>
        <v>-1.7959044998860918E-2</v>
      </c>
      <c r="I191" s="132">
        <f>G191</f>
        <v>-1.7959044998860918E-2</v>
      </c>
      <c r="P191" s="199">
        <f>+D$11+D$12*F191+D$13*F191^2</f>
        <v>1.6335493806922147E-2</v>
      </c>
      <c r="Q191" s="200">
        <f>+C191-15018.5</f>
        <v>34265.288</v>
      </c>
      <c r="S191" s="132">
        <f>+(P191-G191)^2</f>
        <v>1.1761153919013605E-3</v>
      </c>
      <c r="T191" s="130">
        <v>0.1</v>
      </c>
      <c r="U191" s="43">
        <f>+T191*S191</f>
        <v>1.1761153919013606E-4</v>
      </c>
      <c r="V191" s="132">
        <f>+G191-P191</f>
        <v>-3.4294538805783065E-2</v>
      </c>
      <c r="Z191" s="43">
        <f>F191</f>
        <v>-2098.5</v>
      </c>
      <c r="AA191" s="132">
        <f>AB$3+AB$4*Z191+AB$5*Z191^2+AH191</f>
        <v>-1.0897995397141563E-2</v>
      </c>
      <c r="AB191" s="132">
        <f>+G191-AA191</f>
        <v>-7.0610496017193547E-3</v>
      </c>
      <c r="AC191" s="132">
        <f>+G191-P191</f>
        <v>-3.4294538805783065E-2</v>
      </c>
      <c r="AD191" s="132"/>
      <c r="AE191" s="132">
        <f>+(G191-AA191)^2*S191</f>
        <v>5.8639256916111854E-8</v>
      </c>
      <c r="AF191" s="200">
        <f>+C191-15018.5</f>
        <v>34265.288</v>
      </c>
      <c r="AG191" s="7"/>
      <c r="AH191" s="43">
        <f>$AB$6*($AB$11/AI191*AJ191+$AB$12)</f>
        <v>-1.2884784290391563E-2</v>
      </c>
      <c r="AI191" s="43">
        <f>1+$AB$7*COS(AL191)</f>
        <v>0.63236835120695933</v>
      </c>
      <c r="AJ191" s="43">
        <f>SIN(AL191+$AB$9)</f>
        <v>-0.60263112320977796</v>
      </c>
      <c r="AK191" s="43">
        <f>$AB$7*SIN(AL191)</f>
        <v>4.179677984857709E-2</v>
      </c>
      <c r="AL191" s="43">
        <f>2*ATAN(AM191)</f>
        <v>3.0283867387279124</v>
      </c>
      <c r="AM191" s="43">
        <f>SQRT((1+$AB$7)/(1-$AB$7))*TAN(AN191/2)</f>
        <v>17.648049717355285</v>
      </c>
      <c r="AN191" s="132">
        <f>$AU191+$AB$7*SIN(AO191)</f>
        <v>2.9748619559502911</v>
      </c>
      <c r="AO191" s="132">
        <f>$AU191+$AB$7*SIN(AP191)</f>
        <v>2.9746650496659193</v>
      </c>
      <c r="AP191" s="132">
        <f>$AU191+$AB$7*SIN(AQ191)</f>
        <v>2.9752047059150564</v>
      </c>
      <c r="AQ191" s="132">
        <f>$AU191+$AB$7*SIN(AR191)</f>
        <v>2.9737255660401414</v>
      </c>
      <c r="AR191" s="132">
        <f>$AU191+$AB$7*SIN(AS191)</f>
        <v>2.9777788553971942</v>
      </c>
      <c r="AS191" s="132">
        <f>$AU191+$AB$7*SIN(AT191)</f>
        <v>2.9666649341312565</v>
      </c>
      <c r="AT191" s="132">
        <f>$AU191+$AB$7*SIN(AU191)</f>
        <v>2.997090959118156</v>
      </c>
      <c r="AU191" s="132">
        <f>$AB$9+$AB$18*(F191-AB$15)</f>
        <v>2.9133851799857684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>+(C192-C$7)/C$8</f>
        <v>-2017.0404967621953</v>
      </c>
      <c r="F192" s="132">
        <f>ROUND(2*E192,0)/2</f>
        <v>-2017</v>
      </c>
      <c r="G192" s="132">
        <f>+C192-(C$7+F192*C$8)</f>
        <v>-1.3823489993228577E-2</v>
      </c>
      <c r="I192" s="132">
        <f>G192</f>
        <v>-1.3823489993228577E-2</v>
      </c>
      <c r="P192" s="199">
        <f>+D$11+D$12*F192+D$13*F192^2</f>
        <v>1.623278982164586E-2</v>
      </c>
      <c r="Q192" s="200">
        <f>+C192-15018.5</f>
        <v>34293.112000000001</v>
      </c>
      <c r="S192" s="132">
        <f>+(P192-G192)^2</f>
        <v>9.0337995631002851E-4</v>
      </c>
      <c r="T192" s="130">
        <v>0.1</v>
      </c>
      <c r="U192" s="43">
        <f>+T192*S192</f>
        <v>9.0337995631002853E-5</v>
      </c>
      <c r="V192" s="132">
        <f>+G192-P192</f>
        <v>-3.0056279814874437E-2</v>
      </c>
      <c r="Z192" s="43">
        <f>F192</f>
        <v>-2017</v>
      </c>
      <c r="AA192" s="132">
        <f>AB$3+AB$4*Z192+AB$5*Z192^2+AH192</f>
        <v>-1.1020044403165608E-2</v>
      </c>
      <c r="AB192" s="132">
        <f>+G192-AA192</f>
        <v>-2.8034455900629689E-3</v>
      </c>
      <c r="AC192" s="132">
        <f>+G192-P192</f>
        <v>-3.0056279814874437E-2</v>
      </c>
      <c r="AD192" s="132"/>
      <c r="AE192" s="132">
        <f>+(G192-AA192)^2*S192</f>
        <v>7.0999405736826292E-9</v>
      </c>
      <c r="AF192" s="200">
        <f>+C192-15018.5</f>
        <v>34293.112000000001</v>
      </c>
      <c r="AG192" s="7"/>
      <c r="AH192" s="43">
        <f>$AB$6*($AB$11/AI192*AJ192+$AB$12)</f>
        <v>-1.3007839536165609E-2</v>
      </c>
      <c r="AI192" s="43">
        <f>1+$AB$7*COS(AL192)</f>
        <v>0.63217389182421546</v>
      </c>
      <c r="AJ192" s="43">
        <f>SIN(AL192+$AB$9)</f>
        <v>-0.60641634958056989</v>
      </c>
      <c r="AK192" s="43">
        <f>$AB$7*SIN(AL192)</f>
        <v>4.0049396303265587E-2</v>
      </c>
      <c r="AL192" s="43">
        <f>2*ATAN(AM192)</f>
        <v>3.033138555513565</v>
      </c>
      <c r="AM192" s="43">
        <f>SQRT((1+$AB$7)/(1-$AB$7))*TAN(AN192/2)</f>
        <v>18.42290212288728</v>
      </c>
      <c r="AN192" s="132">
        <f>$AU192+$AB$7*SIN(AO192)</f>
        <v>2.9818440770672936</v>
      </c>
      <c r="AO192" s="132">
        <f>$AU192+$AB$7*SIN(AP192)</f>
        <v>2.981653906817181</v>
      </c>
      <c r="AP192" s="132">
        <f>$AU192+$AB$7*SIN(AQ192)</f>
        <v>2.9821745032597087</v>
      </c>
      <c r="AQ192" s="132">
        <f>$AU192+$AB$7*SIN(AR192)</f>
        <v>2.9807492516867513</v>
      </c>
      <c r="AR192" s="132">
        <f>$AU192+$AB$7*SIN(AS192)</f>
        <v>2.9846504282432869</v>
      </c>
      <c r="AS192" s="132">
        <f>$AU192+$AB$7*SIN(AT192)</f>
        <v>2.9739662762171508</v>
      </c>
      <c r="AT192" s="132">
        <f>$AU192+$AB$7*SIN(AU192)</f>
        <v>3.0031847876736517</v>
      </c>
      <c r="AU192" s="132">
        <f>$AB$9+$AB$18*(F192-AB$15)</f>
        <v>2.9229187149477838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>+(C193-C$7)/C$8</f>
        <v>-2016.5102461555143</v>
      </c>
      <c r="F193" s="132">
        <f>ROUND(2*E193,0)/2</f>
        <v>-2016.5</v>
      </c>
      <c r="G193" s="132">
        <f>+C193-(C$7+F193*C$8)</f>
        <v>-3.4975050002685748E-3</v>
      </c>
      <c r="I193" s="132">
        <f>G193</f>
        <v>-3.4975050002685748E-3</v>
      </c>
      <c r="P193" s="199">
        <f>+D$11+D$12*F193+D$13*F193^2</f>
        <v>1.6232160000272815E-2</v>
      </c>
      <c r="Q193" s="200">
        <f>+C193-15018.5</f>
        <v>34293.292999999998</v>
      </c>
      <c r="S193" s="132">
        <f>+(P193-G193)^2</f>
        <v>3.892596810335879E-4</v>
      </c>
      <c r="T193" s="130">
        <v>0.1</v>
      </c>
      <c r="U193" s="43">
        <f>+T193*S193</f>
        <v>3.8925968103358794E-5</v>
      </c>
      <c r="V193" s="132">
        <f>+G193-P193</f>
        <v>-1.972966500054139E-2</v>
      </c>
      <c r="Z193" s="43">
        <f>F193</f>
        <v>-2016.5</v>
      </c>
      <c r="AA193" s="132">
        <f>AB$3+AB$4*Z193+AB$5*Z193^2+AH193</f>
        <v>-1.1020791223396619E-2</v>
      </c>
      <c r="AB193" s="132">
        <f>+G193-AA193</f>
        <v>7.5232862231280444E-3</v>
      </c>
      <c r="AC193" s="132">
        <f>+G193-P193</f>
        <v>-1.972966500054139E-2</v>
      </c>
      <c r="AD193" s="132"/>
      <c r="AE193" s="132">
        <f>+(G193-AA193)^2*S193</f>
        <v>2.2032033950305347E-8</v>
      </c>
      <c r="AF193" s="200">
        <f>+C193-15018.5</f>
        <v>34293.292999999998</v>
      </c>
      <c r="AG193" s="7"/>
      <c r="AH193" s="43">
        <f>$AB$6*($AB$11/AI193*AJ193+$AB$12)</f>
        <v>-1.300859240664662E-2</v>
      </c>
      <c r="AI193" s="43">
        <f>1+$AB$7*COS(AL193)</f>
        <v>0.632172724813715</v>
      </c>
      <c r="AJ193" s="43">
        <f>SIN(AL193+$AB$9)</f>
        <v>-0.60643952244236032</v>
      </c>
      <c r="AK193" s="43">
        <f>$AB$7*SIN(AL193)</f>
        <v>4.0038676664358321E-2</v>
      </c>
      <c r="AL193" s="43">
        <f>2*ATAN(AM193)</f>
        <v>3.0331676986919938</v>
      </c>
      <c r="AM193" s="43">
        <f>SQRT((1+$AB$7)/(1-$AB$7))*TAN(AN193/2)</f>
        <v>18.42786367220485</v>
      </c>
      <c r="AN193" s="132">
        <f>$AU193+$AB$7*SIN(AO193)</f>
        <v>2.981886905414866</v>
      </c>
      <c r="AO193" s="132">
        <f>$AU193+$AB$7*SIN(AP193)</f>
        <v>2.981696777057071</v>
      </c>
      <c r="AP193" s="132">
        <f>$AU193+$AB$7*SIN(AQ193)</f>
        <v>2.9822172552301218</v>
      </c>
      <c r="AQ193" s="132">
        <f>$AU193+$AB$7*SIN(AR193)</f>
        <v>2.9807923373230847</v>
      </c>
      <c r="AR193" s="132">
        <f>$AU193+$AB$7*SIN(AS193)</f>
        <v>2.9846925739424903</v>
      </c>
      <c r="AS193" s="132">
        <f>$AU193+$AB$7*SIN(AT193)</f>
        <v>2.9740110721598492</v>
      </c>
      <c r="AT193" s="132">
        <f>$AU193+$AB$7*SIN(AU193)</f>
        <v>3.0032221502897456</v>
      </c>
      <c r="AU193" s="132">
        <f>$AB$9+$AB$18*(F193-AB$15)</f>
        <v>2.9229772028923353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>+(C194-C$7)/C$8</f>
        <v>-1952.0423188028906</v>
      </c>
      <c r="F194" s="132">
        <f>ROUND(2*E194,0)/2</f>
        <v>-1952</v>
      </c>
      <c r="G194" s="132">
        <f>+C194-(C$7+F194*C$8)</f>
        <v>-1.4445439999690279E-2</v>
      </c>
      <c r="I194" s="132">
        <f>G194</f>
        <v>-1.4445439999690279E-2</v>
      </c>
      <c r="P194" s="199">
        <f>+D$11+D$12*F194+D$13*F194^2</f>
        <v>1.6150940082340904E-2</v>
      </c>
      <c r="Q194" s="200">
        <f>+C194-15018.5</f>
        <v>34315.298999999999</v>
      </c>
      <c r="S194" s="132">
        <f>+(P194-G194)^2</f>
        <v>9.3613847412411452E-4</v>
      </c>
      <c r="T194" s="130">
        <v>0.1</v>
      </c>
      <c r="U194" s="43">
        <f>+T194*S194</f>
        <v>9.3613847412411455E-5</v>
      </c>
      <c r="V194" s="132">
        <f>+G194-P194</f>
        <v>-3.0596380082031183E-2</v>
      </c>
      <c r="Z194" s="43">
        <f>F194</f>
        <v>-1952</v>
      </c>
      <c r="AA194" s="132">
        <f>AB$3+AB$4*Z194+AB$5*Z194^2+AH194</f>
        <v>-1.1116931268313299E-2</v>
      </c>
      <c r="AB194" s="132">
        <f>+G194-AA194</f>
        <v>-3.3285087313769807E-3</v>
      </c>
      <c r="AC194" s="132">
        <f>+G194-P194</f>
        <v>-3.0596380082031183E-2</v>
      </c>
      <c r="AD194" s="132"/>
      <c r="AE194" s="132">
        <f>+(G194-AA194)^2*S194</f>
        <v>1.0371450421580967E-8</v>
      </c>
      <c r="AF194" s="200">
        <f>+C194-15018.5</f>
        <v>34315.298999999999</v>
      </c>
      <c r="AG194" s="7"/>
      <c r="AH194" s="43">
        <f>$AB$6*($AB$11/AI194*AJ194+$AB$12)</f>
        <v>-1.3105500356313299E-2</v>
      </c>
      <c r="AI194" s="43">
        <f>1+$AB$7*COS(AL194)</f>
        <v>0.6320248352444473</v>
      </c>
      <c r="AJ194" s="43">
        <f>SIN(AL194+$AB$9)</f>
        <v>-0.60942377955846905</v>
      </c>
      <c r="AK194" s="43">
        <f>$AB$7*SIN(AL194)</f>
        <v>3.8655893769564208E-2</v>
      </c>
      <c r="AL194" s="43">
        <f>2*ATAN(AM194)</f>
        <v>3.036926265372045</v>
      </c>
      <c r="AM194" s="43">
        <f>SQRT((1+$AB$7)/(1-$AB$7))*TAN(AN194/2)</f>
        <v>19.090883505495302</v>
      </c>
      <c r="AN194" s="132">
        <f>$AU194+$AB$7*SIN(AO194)</f>
        <v>2.9874110897895698</v>
      </c>
      <c r="AO194" s="132">
        <f>$AU194+$AB$7*SIN(AP194)</f>
        <v>2.9872264224039826</v>
      </c>
      <c r="AP194" s="132">
        <f>$AU194+$AB$7*SIN(AQ194)</f>
        <v>2.9877315097610651</v>
      </c>
      <c r="AQ194" s="132">
        <f>$AU194+$AB$7*SIN(AR194)</f>
        <v>2.9863499412262917</v>
      </c>
      <c r="AR194" s="132">
        <f>$AU194+$AB$7*SIN(AS194)</f>
        <v>2.9901282533344355</v>
      </c>
      <c r="AS194" s="132">
        <f>$AU194+$AB$7*SIN(AT194)</f>
        <v>2.9797899928171363</v>
      </c>
      <c r="AT194" s="132">
        <f>$AU194+$AB$7*SIN(AU194)</f>
        <v>3.0080396519056127</v>
      </c>
      <c r="AU194" s="132">
        <f>$AB$9+$AB$18*(F194-AB$15)</f>
        <v>2.9305221477395751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>+(C195-C$7)/C$8</f>
        <v>-1765.0601352525682</v>
      </c>
      <c r="F195" s="132">
        <f>ROUND(2*E195,0)/2</f>
        <v>-1765</v>
      </c>
      <c r="G195" s="132">
        <f>+C195-(C$7+F195*C$8)</f>
        <v>-2.0527050000964664E-2</v>
      </c>
      <c r="I195" s="132">
        <f>G195</f>
        <v>-2.0527050000964664E-2</v>
      </c>
      <c r="P195" s="199">
        <f>+D$11+D$12*F195+D$13*F195^2</f>
        <v>1.5915768600934844E-2</v>
      </c>
      <c r="Q195" s="200">
        <f>+C195-15018.5</f>
        <v>34379.125</v>
      </c>
      <c r="S195" s="132">
        <f>+(P195-G195)^2</f>
        <v>1.3280790276509525E-3</v>
      </c>
      <c r="T195" s="130">
        <v>0.1</v>
      </c>
      <c r="U195" s="43">
        <f>+T195*S195</f>
        <v>1.3280790276509527E-4</v>
      </c>
      <c r="V195" s="132">
        <f>+G195-P195</f>
        <v>-3.6442818601899504E-2</v>
      </c>
      <c r="Z195" s="43">
        <f>F195</f>
        <v>-1765</v>
      </c>
      <c r="AA195" s="132">
        <f>AB$3+AB$4*Z195+AB$5*Z195^2+AH195</f>
        <v>-1.1393408366388837E-2</v>
      </c>
      <c r="AB195" s="132">
        <f>+G195-AA195</f>
        <v>-9.1336416345758273E-3</v>
      </c>
      <c r="AC195" s="132">
        <f>+G195-P195</f>
        <v>-3.6442818601899504E-2</v>
      </c>
      <c r="AD195" s="132"/>
      <c r="AE195" s="132">
        <f>+(G195-AA195)^2*S195</f>
        <v>1.1079288058385002E-7</v>
      </c>
      <c r="AF195" s="200">
        <f>+C195-15018.5</f>
        <v>34379.125</v>
      </c>
      <c r="AG195" s="7"/>
      <c r="AH195" s="43">
        <f>$AB$6*($AB$11/AI195*AJ195+$AB$12)</f>
        <v>-1.3384062691388837E-2</v>
      </c>
      <c r="AI195" s="43">
        <f>1+$AB$7*COS(AL195)</f>
        <v>0.63162579492363136</v>
      </c>
      <c r="AJ195" s="43">
        <f>SIN(AL195+$AB$9)</f>
        <v>-0.61801940049249016</v>
      </c>
      <c r="AK195" s="43">
        <f>$AB$7*SIN(AL195)</f>
        <v>3.4647439073523301E-2</v>
      </c>
      <c r="AL195" s="43">
        <f>2*ATAN(AM195)</f>
        <v>3.0478135296675881</v>
      </c>
      <c r="AM195" s="43">
        <f>SQRT((1+$AB$7)/(1-$AB$7))*TAN(AN195/2)</f>
        <v>21.311075935785826</v>
      </c>
      <c r="AN195" s="132">
        <f>$AU195+$AB$7*SIN(AO195)</f>
        <v>3.0034197437001211</v>
      </c>
      <c r="AO195" s="132">
        <f>$AU195+$AB$7*SIN(AP195)</f>
        <v>3.0032515244172973</v>
      </c>
      <c r="AP195" s="132">
        <f>$AU195+$AB$7*SIN(AQ195)</f>
        <v>3.0037105420161376</v>
      </c>
      <c r="AQ195" s="132">
        <f>$AU195+$AB$7*SIN(AR195)</f>
        <v>3.0024579578776001</v>
      </c>
      <c r="AR195" s="132">
        <f>$AU195+$AB$7*SIN(AS195)</f>
        <v>3.0058755433557516</v>
      </c>
      <c r="AS195" s="132">
        <f>$AU195+$AB$7*SIN(AT195)</f>
        <v>2.9965470249848556</v>
      </c>
      <c r="AT195" s="132">
        <f>$AU195+$AB$7*SIN(AU195)</f>
        <v>3.0219822862710966</v>
      </c>
      <c r="AU195" s="132">
        <f>$AB$9+$AB$18*(F195-AB$15)</f>
        <v>2.9523966390021128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>+(C196-C$7)/C$8</f>
        <v>-939.04101336105157</v>
      </c>
      <c r="F196" s="132">
        <f>ROUND(2*E196,0)/2</f>
        <v>-939</v>
      </c>
      <c r="G196" s="132">
        <f>+C196-(C$7+F196*C$8)</f>
        <v>-1.399983000010252E-2</v>
      </c>
      <c r="I196" s="132">
        <f>G196</f>
        <v>-1.399983000010252E-2</v>
      </c>
      <c r="P196" s="199">
        <f>+D$11+D$12*F196+D$13*F196^2</f>
        <v>1.4882386232234861E-2</v>
      </c>
      <c r="Q196" s="200">
        <f>+C196-15018.5</f>
        <v>34661.084999999999</v>
      </c>
      <c r="S196" s="132">
        <f>+(P196-G196)^2</f>
        <v>8.3418241449149293E-4</v>
      </c>
      <c r="T196" s="130">
        <v>0.1</v>
      </c>
      <c r="U196" s="43">
        <f>+T196*S196</f>
        <v>8.3418241449149296E-5</v>
      </c>
      <c r="V196" s="132">
        <f>+G196-P196</f>
        <v>-2.8882216232337381E-2</v>
      </c>
      <c r="Z196" s="43">
        <f>F196</f>
        <v>-939</v>
      </c>
      <c r="AA196" s="132">
        <f>AB$3+AB$4*Z196+AB$5*Z196^2+AH196</f>
        <v>-1.2573498151037378E-2</v>
      </c>
      <c r="AB196" s="132">
        <f>+G196-AA196</f>
        <v>-1.4263318490651423E-3</v>
      </c>
      <c r="AC196" s="132">
        <f>+G196-P196</f>
        <v>-2.8882216232337381E-2</v>
      </c>
      <c r="AD196" s="132"/>
      <c r="AE196" s="132">
        <f>+(G196-AA196)^2*S196</f>
        <v>1.6970795095642113E-9</v>
      </c>
      <c r="AF196" s="200">
        <f>+C196-15018.5</f>
        <v>34661.084999999999</v>
      </c>
      <c r="AG196" s="7"/>
      <c r="AH196" s="43">
        <f>$AB$6*($AB$11/AI196*AJ196+$AB$12)</f>
        <v>-1.4570852988037378E-2</v>
      </c>
      <c r="AI196" s="43">
        <f>1+$AB$7*COS(AL196)</f>
        <v>0.63038842678675555</v>
      </c>
      <c r="AJ196" s="43">
        <f>SIN(AL196+$AB$9)</f>
        <v>-0.65499390293529391</v>
      </c>
      <c r="AK196" s="43">
        <f>$AB$7*SIN(AL196)</f>
        <v>1.6949482199478397E-2</v>
      </c>
      <c r="AL196" s="43">
        <f>2*ATAN(AM196)</f>
        <v>3.0957672052328951</v>
      </c>
      <c r="AM196" s="43">
        <f>SQRT((1+$AB$7)/(1-$AB$7))*TAN(AN196/2)</f>
        <v>43.636234104898222</v>
      </c>
      <c r="AN196" s="132">
        <f>$AU196+$AB$7*SIN(AO196)</f>
        <v>3.0740298761914633</v>
      </c>
      <c r="AO196" s="132">
        <f>$AU196+$AB$7*SIN(AP196)</f>
        <v>3.0739433564718945</v>
      </c>
      <c r="AP196" s="132">
        <f>$AU196+$AB$7*SIN(AQ196)</f>
        <v>3.0741777277845372</v>
      </c>
      <c r="AQ196" s="132">
        <f>$AU196+$AB$7*SIN(AR196)</f>
        <v>3.0735428360121713</v>
      </c>
      <c r="AR196" s="132">
        <f>$AU196+$AB$7*SIN(AS196)</f>
        <v>3.0752626404880319</v>
      </c>
      <c r="AS196" s="132">
        <f>$AU196+$AB$7*SIN(AT196)</f>
        <v>3.0706035385729762</v>
      </c>
      <c r="AT196" s="132">
        <f>$AU196+$AB$7*SIN(AU196)</f>
        <v>3.0832221751368247</v>
      </c>
      <c r="AU196" s="132">
        <f>$AB$9+$AB$18*(F196-AB$15)</f>
        <v>3.0490187234024164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>+(C197-C$7)/C$8</f>
        <v>-915.54007210762029</v>
      </c>
      <c r="F197" s="132">
        <f>ROUND(2*E197,0)/2</f>
        <v>-915.5</v>
      </c>
      <c r="G197" s="132">
        <f>+C197-(C$7+F197*C$8)</f>
        <v>-1.3678534996870439E-2</v>
      </c>
      <c r="I197" s="202">
        <f>G197</f>
        <v>-1.3678534996870439E-2</v>
      </c>
      <c r="P197" s="199">
        <f>+D$11+D$12*F197+D$13*F197^2</f>
        <v>1.4853114879897003E-2</v>
      </c>
      <c r="Q197" s="200">
        <f>+C197-15018.5</f>
        <v>34669.107000000004</v>
      </c>
      <c r="S197" s="132">
        <f>+(P197-G197)^2</f>
        <v>8.1405504469044367E-4</v>
      </c>
      <c r="T197" s="130">
        <v>0.1</v>
      </c>
      <c r="U197" s="43">
        <f>+T197*S197</f>
        <v>8.1405504469044375E-5</v>
      </c>
      <c r="V197" s="132">
        <f>+G197-P197</f>
        <v>-2.8531649876767443E-2</v>
      </c>
      <c r="Z197" s="43">
        <f>F197</f>
        <v>-915.5</v>
      </c>
      <c r="AA197" s="132">
        <f>AB$3+AB$4*Z197+AB$5*Z197^2+AH197</f>
        <v>-1.2606067013701689E-2</v>
      </c>
      <c r="AB197" s="132">
        <f>+G197-AA197</f>
        <v>-1.0724679831687501E-3</v>
      </c>
      <c r="AC197" s="132">
        <f>+G197-P197</f>
        <v>-2.8531649876767443E-2</v>
      </c>
      <c r="AD197" s="132"/>
      <c r="AE197" s="132">
        <f>+(G197-AA197)^2*S197</f>
        <v>9.3631599770555948E-10</v>
      </c>
      <c r="AF197" s="200">
        <f>+C197-15018.5</f>
        <v>34669.107000000004</v>
      </c>
      <c r="AG197" s="7"/>
      <c r="AH197" s="43">
        <f>$AB$6*($AB$11/AI197*AJ197+$AB$12)</f>
        <v>-1.460355259295169E-2</v>
      </c>
      <c r="AI197" s="43">
        <f>1+$AB$7*COS(AL197)</f>
        <v>0.63036568692688277</v>
      </c>
      <c r="AJ197" s="43">
        <f>SIN(AL197+$AB$9)</f>
        <v>-0.656022353868846</v>
      </c>
      <c r="AK197" s="43">
        <f>$AB$7*SIN(AL197)</f>
        <v>1.6446111971064693E-2</v>
      </c>
      <c r="AL197" s="43">
        <f>2*ATAN(AM197)</f>
        <v>3.0971290529210718</v>
      </c>
      <c r="AM197" s="43">
        <f>SQRT((1+$AB$7)/(1-$AB$7))*TAN(AN197/2)</f>
        <v>44.973201834842733</v>
      </c>
      <c r="AN197" s="132">
        <f>$AU197+$AB$7*SIN(AO197)</f>
        <v>3.0760369287126514</v>
      </c>
      <c r="AO197" s="132">
        <f>$AU197+$AB$7*SIN(AP197)</f>
        <v>3.075952901286966</v>
      </c>
      <c r="AP197" s="132">
        <f>$AU197+$AB$7*SIN(AQ197)</f>
        <v>3.0761804908582682</v>
      </c>
      <c r="AQ197" s="132">
        <f>$AU197+$AB$7*SIN(AR197)</f>
        <v>3.0755640531289234</v>
      </c>
      <c r="AR197" s="132">
        <f>$AU197+$AB$7*SIN(AS197)</f>
        <v>3.0772336480659472</v>
      </c>
      <c r="AS197" s="132">
        <f>$AU197+$AB$7*SIN(AT197)</f>
        <v>3.0727111932782947</v>
      </c>
      <c r="AT197" s="132">
        <f>$AU197+$AB$7*SIN(AU197)</f>
        <v>3.0849582303696335</v>
      </c>
      <c r="AU197" s="132">
        <f>$AB$9+$AB$18*(F197-AB$15)</f>
        <v>3.0517676567963719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1284</v>
      </c>
      <c r="B198" s="208" t="s">
        <v>288</v>
      </c>
      <c r="C198" s="162">
        <v>49689.31</v>
      </c>
      <c r="D198" s="162" t="s">
        <v>1236</v>
      </c>
      <c r="E198" s="41">
        <f>+(C198-C$7)/C$8</f>
        <v>-910.55102910656933</v>
      </c>
      <c r="F198" s="132">
        <f>ROUND(2*E198,0)/2</f>
        <v>-910.5</v>
      </c>
      <c r="G198" s="132">
        <f>+C198-(C$7+F198*C$8)</f>
        <v>-1.7418684998119716E-2</v>
      </c>
      <c r="J198" s="43">
        <f>G198</f>
        <v>-1.7418684998119716E-2</v>
      </c>
      <c r="L198" s="132"/>
      <c r="O198" s="132"/>
      <c r="P198" s="199">
        <f>+D$11+D$12*F198+D$13*F198^2</f>
        <v>1.4846887851633342E-2</v>
      </c>
      <c r="Q198" s="200">
        <f>+C198-15018.5</f>
        <v>34670.81</v>
      </c>
      <c r="S198" s="132">
        <f>+(P198-G198)^2</f>
        <v>1.0410671913227217E-3</v>
      </c>
      <c r="T198" s="7">
        <v>1</v>
      </c>
      <c r="U198" s="43">
        <f>+T198*S198</f>
        <v>1.0410671913227217E-3</v>
      </c>
      <c r="V198" s="132">
        <f>+G198-P198</f>
        <v>-3.2265572849753059E-2</v>
      </c>
      <c r="Z198" s="43">
        <f>F198</f>
        <v>-910.5</v>
      </c>
      <c r="AA198" s="132">
        <f>AB$3+AB$4*Z198+AB$5*Z198^2+AH198</f>
        <v>-1.2612989245794584E-2</v>
      </c>
      <c r="AB198" s="132">
        <f>+G198-AA198</f>
        <v>-4.8056957523251315E-3</v>
      </c>
      <c r="AC198" s="132">
        <f>+G198-P198</f>
        <v>-3.2265572849753059E-2</v>
      </c>
      <c r="AD198" s="132"/>
      <c r="AE198" s="132">
        <f>+(G198-AA198)^2*S198</f>
        <v>2.4043146606360936E-8</v>
      </c>
      <c r="AF198" s="200">
        <f>+C198-15018.5</f>
        <v>34670.81</v>
      </c>
      <c r="AG198" s="7"/>
      <c r="AH198" s="43">
        <f>$AB$6*($AB$11/AI198*AJ198+$AB$12)</f>
        <v>-1.4610502215044584E-2</v>
      </c>
      <c r="AI198" s="43">
        <f>1+$AB$7*COS(AL198)</f>
        <v>0.63036093731216691</v>
      </c>
      <c r="AJ198" s="43">
        <f>SIN(AL198+$AB$9)</f>
        <v>-0.65624100667012586</v>
      </c>
      <c r="AK198" s="43">
        <f>$AB$7*SIN(AL198)</f>
        <v>1.6339012677032267E-2</v>
      </c>
      <c r="AL198" s="43">
        <f>2*ATAN(AM198)</f>
        <v>3.0974187949753502</v>
      </c>
      <c r="AM198" s="43">
        <f>SQRT((1+$AB$7)/(1-$AB$7))*TAN(AN198/2)</f>
        <v>45.268283788502309</v>
      </c>
      <c r="AN198" s="132">
        <f>$AU198+$AB$7*SIN(AO198)</f>
        <v>3.0764639516133081</v>
      </c>
      <c r="AO198" s="132">
        <f>$AU198+$AB$7*SIN(AP198)</f>
        <v>3.0763804553593381</v>
      </c>
      <c r="AP198" s="132">
        <f>$AU198+$AB$7*SIN(AQ198)</f>
        <v>3.0766065999304932</v>
      </c>
      <c r="AQ198" s="132">
        <f>$AU198+$AB$7*SIN(AR198)</f>
        <v>3.0759940932569143</v>
      </c>
      <c r="AR198" s="132">
        <f>$AU198+$AB$7*SIN(AS198)</f>
        <v>3.0776529952506517</v>
      </c>
      <c r="AS198" s="132">
        <f>$AU198+$AB$7*SIN(AT198)</f>
        <v>3.0731596342899583</v>
      </c>
      <c r="AT198" s="132">
        <f>$AU198+$AB$7*SIN(AU198)</f>
        <v>3.0853275712054824</v>
      </c>
      <c r="AU198" s="132">
        <f>$AB$9+$AB$18*(F198-AB$15)</f>
        <v>3.0523525362418935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>+(C199-C$7)/C$8</f>
        <v>-839.55896859870529</v>
      </c>
      <c r="F199" s="132">
        <f>ROUND(2*E199,0)/2</f>
        <v>-839.5</v>
      </c>
      <c r="G199" s="132">
        <f>+C199-(C$7+F199*C$8)</f>
        <v>-2.0128814998315647E-2</v>
      </c>
      <c r="I199" s="202">
        <f>G199</f>
        <v>-2.0128814998315647E-2</v>
      </c>
      <c r="P199" s="199">
        <f>+D$11+D$12*F199+D$13*F199^2</f>
        <v>1.4758498851356525E-2</v>
      </c>
      <c r="Q199" s="200">
        <f>+C199-15018.5</f>
        <v>34695.042999999998</v>
      </c>
      <c r="S199" s="132">
        <f>+(P199-G199)^2</f>
        <v>1.2171246676455276E-3</v>
      </c>
      <c r="T199" s="130">
        <v>0.1</v>
      </c>
      <c r="U199" s="43">
        <f>+T199*S199</f>
        <v>1.2171246676455277E-4</v>
      </c>
      <c r="V199" s="132">
        <f>+G199-P199</f>
        <v>-3.4887313849672169E-2</v>
      </c>
      <c r="Z199" s="43">
        <f>F199</f>
        <v>-839.5</v>
      </c>
      <c r="AA199" s="132">
        <f>AB$3+AB$4*Z199+AB$5*Z199^2+AH199</f>
        <v>-1.271100740635946E-2</v>
      </c>
      <c r="AB199" s="132">
        <f>+G199-AA199</f>
        <v>-7.4178075919561874E-3</v>
      </c>
      <c r="AC199" s="132">
        <f>+G199-P199</f>
        <v>-3.4887313849672169E-2</v>
      </c>
      <c r="AD199" s="132"/>
      <c r="AE199" s="132">
        <f>+(G199-AA199)^2*S199</f>
        <v>6.6970908842806036E-8</v>
      </c>
      <c r="AF199" s="200">
        <f>+C199-15018.5</f>
        <v>34695.042999999998</v>
      </c>
      <c r="AG199" s="7"/>
      <c r="AH199" s="43">
        <f>$AB$6*($AB$11/AI199*AJ199+$AB$12)</f>
        <v>-1.4708893125609459E-2</v>
      </c>
      <c r="AI199" s="43">
        <f>1+$AB$7*COS(AL199)</f>
        <v>0.63029684873196934</v>
      </c>
      <c r="AJ199" s="43">
        <f>SIN(AL199+$AB$9)</f>
        <v>-0.6593395742198801</v>
      </c>
      <c r="AK199" s="43">
        <f>$AB$7*SIN(AL199)</f>
        <v>1.4818230072705489E-2</v>
      </c>
      <c r="AL199" s="43">
        <f>2*ATAN(AM199)</f>
        <v>3.1015326692566081</v>
      </c>
      <c r="AM199" s="43">
        <f>SQRT((1+$AB$7)/(1-$AB$7))*TAN(AN199/2)</f>
        <v>49.91845501376897</v>
      </c>
      <c r="AN199" s="132">
        <f>$AU199+$AB$7*SIN(AO199)</f>
        <v>3.0825273306622232</v>
      </c>
      <c r="AO199" s="132">
        <f>$AU199+$AB$7*SIN(AP199)</f>
        <v>3.0824514095938227</v>
      </c>
      <c r="AP199" s="132">
        <f>$AU199+$AB$7*SIN(AQ199)</f>
        <v>3.0826569597937081</v>
      </c>
      <c r="AQ199" s="132">
        <f>$AU199+$AB$7*SIN(AR199)</f>
        <v>3.0821004433361781</v>
      </c>
      <c r="AR199" s="132">
        <f>$AU199+$AB$7*SIN(AS199)</f>
        <v>3.0836071405089389</v>
      </c>
      <c r="AS199" s="132">
        <f>$AU199+$AB$7*SIN(AT199)</f>
        <v>3.0795276360771089</v>
      </c>
      <c r="AT199" s="132">
        <f>$AU199+$AB$7*SIN(AU199)</f>
        <v>3.0905710287310146</v>
      </c>
      <c r="AU199" s="132">
        <f>$AB$9+$AB$18*(F199-AB$15)</f>
        <v>3.0606578243683122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>+(C200-C$7)/C$8</f>
        <v>-804.0403807222624</v>
      </c>
      <c r="F200" s="132">
        <f>ROUND(2*E200,0)/2</f>
        <v>-804</v>
      </c>
      <c r="G200" s="132">
        <f>+C200-(C$7+F200*C$8)</f>
        <v>-1.378387999284314E-2</v>
      </c>
      <c r="I200" s="132"/>
      <c r="K200" s="43">
        <f>G200</f>
        <v>-1.378387999284314E-2</v>
      </c>
      <c r="P200" s="199">
        <f>+D$11+D$12*F200+D$13*F200^2</f>
        <v>1.471432873486057E-2</v>
      </c>
      <c r="Q200" s="200">
        <f>+C200-15018.5</f>
        <v>34707.167200000004</v>
      </c>
      <c r="S200" s="132">
        <f>+(P200-G200)^2</f>
        <v>8.121479006877679E-4</v>
      </c>
      <c r="T200" s="7">
        <v>1</v>
      </c>
      <c r="U200" s="43">
        <f>+T200*S200</f>
        <v>8.121479006877679E-4</v>
      </c>
      <c r="V200" s="132">
        <f>+G200-P200</f>
        <v>-2.849820872770371E-2</v>
      </c>
      <c r="Z200" s="43">
        <f>F200</f>
        <v>-804</v>
      </c>
      <c r="AA200" s="132">
        <f>AB$3+AB$4*Z200+AB$5*Z200^2+AH200</f>
        <v>-1.2759821550193222E-2</v>
      </c>
      <c r="AB200" s="132">
        <f>+G200-AA200</f>
        <v>-1.024058442649918E-3</v>
      </c>
      <c r="AC200" s="132">
        <f>+G200-P200</f>
        <v>-2.849820872770371E-2</v>
      </c>
      <c r="AD200" s="132"/>
      <c r="AE200" s="132">
        <f>+(G200-AA200)^2*S200</f>
        <v>8.5169600631200756E-10</v>
      </c>
      <c r="AF200" s="200">
        <f>+C200-15018.5</f>
        <v>34707.167200000004</v>
      </c>
      <c r="AG200" s="7"/>
      <c r="AH200" s="43">
        <f>$AB$6*($AB$11/AI200*AJ200+$AB$12)</f>
        <v>-1.4757882302193222E-2</v>
      </c>
      <c r="AI200" s="43">
        <f>1+$AB$7*COS(AL200)</f>
        <v>0.63026715502067165</v>
      </c>
      <c r="AJ200" s="43">
        <f>SIN(AL200+$AB$9)</f>
        <v>-0.66088444561895654</v>
      </c>
      <c r="AK200" s="43">
        <f>$AB$7*SIN(AL200)</f>
        <v>1.4057857002116661E-2</v>
      </c>
      <c r="AL200" s="43">
        <f>2*ATAN(AM200)</f>
        <v>3.103589298380518</v>
      </c>
      <c r="AM200" s="43">
        <f>SQRT((1+$AB$7)/(1-$AB$7))*TAN(AN200/2)</f>
        <v>52.620598208385907</v>
      </c>
      <c r="AN200" s="132">
        <f>$AU200+$AB$7*SIN(AO200)</f>
        <v>3.0855587898377923</v>
      </c>
      <c r="AO200" s="132">
        <f>$AU200+$AB$7*SIN(AP200)</f>
        <v>3.0854866780635763</v>
      </c>
      <c r="AP200" s="132">
        <f>$AU200+$AB$7*SIN(AQ200)</f>
        <v>3.0856818808404296</v>
      </c>
      <c r="AQ200" s="132">
        <f>$AU200+$AB$7*SIN(AR200)</f>
        <v>3.0851534722504539</v>
      </c>
      <c r="AR200" s="132">
        <f>$AU200+$AB$7*SIN(AS200)</f>
        <v>3.0865838238605994</v>
      </c>
      <c r="AS200" s="132">
        <f>$AU200+$AB$7*SIN(AT200)</f>
        <v>3.082711729923076</v>
      </c>
      <c r="AT200" s="132">
        <f>$AU200+$AB$7*SIN(AU200)</f>
        <v>3.093191970537418</v>
      </c>
      <c r="AU200" s="132">
        <f>$AB$9+$AB$18*(F200-AB$15)</f>
        <v>3.0648104684315216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>+(C201-C$7)/C$8</f>
        <v>-751.53736788812819</v>
      </c>
      <c r="F201" s="132">
        <f>ROUND(2*E201,0)/2</f>
        <v>-751.5</v>
      </c>
      <c r="G201" s="132">
        <f>+C201-(C$7+F201*C$8)</f>
        <v>-1.2755454998114146E-2</v>
      </c>
      <c r="I201" s="202">
        <f>G201</f>
        <v>-1.2755454998114146E-2</v>
      </c>
      <c r="P201" s="199">
        <f>+D$11+D$12*F201+D$13*F201^2</f>
        <v>1.4649036527909597E-2</v>
      </c>
      <c r="Q201" s="200">
        <f>+C201-15018.5</f>
        <v>34725.089</v>
      </c>
      <c r="S201" s="132">
        <f>+(P201-G201)^2</f>
        <v>7.5100615579990707E-4</v>
      </c>
      <c r="T201" s="130">
        <v>0.1</v>
      </c>
      <c r="U201" s="43">
        <f>+T201*S201</f>
        <v>7.5100615579990718E-5</v>
      </c>
      <c r="V201" s="132">
        <f>+G201-P201</f>
        <v>-2.7404491526023741E-2</v>
      </c>
      <c r="Z201" s="43">
        <f>F201</f>
        <v>-751.5</v>
      </c>
      <c r="AA201" s="132">
        <f>AB$3+AB$4*Z201+AB$5*Z201^2+AH201</f>
        <v>-1.2831772437625564E-2</v>
      </c>
      <c r="AB201" s="132">
        <f>+G201-AA201</f>
        <v>7.6317439511417937E-5</v>
      </c>
      <c r="AC201" s="132">
        <f>+G201-P201</f>
        <v>-2.7404491526023741E-2</v>
      </c>
      <c r="AD201" s="132"/>
      <c r="AE201" s="132">
        <f>+(G201-AA201)^2*S201</f>
        <v>4.3741238853006558E-12</v>
      </c>
      <c r="AF201" s="200">
        <f>+C201-15018.5</f>
        <v>34725.089</v>
      </c>
      <c r="AG201" s="7"/>
      <c r="AH201" s="43">
        <f>$AB$6*($AB$11/AI201*AJ201+$AB$12)</f>
        <v>-1.4830078180875565E-2</v>
      </c>
      <c r="AI201" s="43">
        <f>1+$AB$7*COS(AL201)</f>
        <v>0.6302261128421851</v>
      </c>
      <c r="AJ201" s="43">
        <f>SIN(AL201+$AB$9)</f>
        <v>-0.6631637284209061</v>
      </c>
      <c r="AK201" s="43">
        <f>$AB$7*SIN(AL201)</f>
        <v>1.2933382241301755E-2</v>
      </c>
      <c r="AL201" s="43">
        <f>2*ATAN(AM201)</f>
        <v>3.1066304441748684</v>
      </c>
      <c r="AM201" s="43">
        <f>SQRT((1+$AB$7)/(1-$AB$7))*TAN(AN201/2)</f>
        <v>57.198795593885741</v>
      </c>
      <c r="AN201" s="132">
        <f>$AU201+$AB$7*SIN(AO201)</f>
        <v>3.0900416734233405</v>
      </c>
      <c r="AO201" s="132">
        <f>$AU201+$AB$7*SIN(AP201)</f>
        <v>3.0899752196968202</v>
      </c>
      <c r="AP201" s="132">
        <f>$AU201+$AB$7*SIN(AQ201)</f>
        <v>3.0901550630601773</v>
      </c>
      <c r="AQ201" s="132">
        <f>$AU201+$AB$7*SIN(AR201)</f>
        <v>3.0896683500700304</v>
      </c>
      <c r="AR201" s="132">
        <f>$AU201+$AB$7*SIN(AS201)</f>
        <v>3.0909855211773021</v>
      </c>
      <c r="AS201" s="132">
        <f>$AU201+$AB$7*SIN(AT201)</f>
        <v>3.0874207063904278</v>
      </c>
      <c r="AT201" s="132">
        <f>$AU201+$AB$7*SIN(AU201)</f>
        <v>3.0970671218702988</v>
      </c>
      <c r="AU201" s="132">
        <f>$AB$9+$AB$18*(F201-AB$15)</f>
        <v>3.0709517026095066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>+(C202-C$7)/C$8</f>
        <v>-646.02042671813331</v>
      </c>
      <c r="F202" s="132">
        <f>ROUND(2*E202,0)/2</f>
        <v>-646</v>
      </c>
      <c r="G202" s="132">
        <f>+C202-(C$7+F202*C$8)</f>
        <v>-6.9726199944852851E-3</v>
      </c>
      <c r="I202" s="202">
        <f>G202</f>
        <v>-6.9726199944852851E-3</v>
      </c>
      <c r="P202" s="199">
        <f>+D$11+D$12*F202+D$13*F202^2</f>
        <v>1.4517937788837487E-2</v>
      </c>
      <c r="Q202" s="200">
        <f>+C202-15018.5</f>
        <v>34761.107000000004</v>
      </c>
      <c r="S202" s="132">
        <f>+(P202-G202)^2</f>
        <v>4.6184407383833496E-4</v>
      </c>
      <c r="T202" s="130">
        <v>0.1</v>
      </c>
      <c r="U202" s="43">
        <f>+T202*S202</f>
        <v>4.6184407383833499E-5</v>
      </c>
      <c r="V202" s="132">
        <f>+G202-P202</f>
        <v>-2.1490557783322772E-2</v>
      </c>
      <c r="Z202" s="43">
        <f>F202</f>
        <v>-646</v>
      </c>
      <c r="AA202" s="132">
        <f>AB$3+AB$4*Z202+AB$5*Z202^2+AH202</f>
        <v>-1.2975493319730759E-2</v>
      </c>
      <c r="AB202" s="132">
        <f>+G202-AA202</f>
        <v>6.0028733252454735E-3</v>
      </c>
      <c r="AC202" s="132">
        <f>+G202-P202</f>
        <v>-2.1490557783322772E-2</v>
      </c>
      <c r="AD202" s="132"/>
      <c r="AE202" s="132">
        <f>+(G202-AA202)^2*S202</f>
        <v>1.6642314810005777E-8</v>
      </c>
      <c r="AF202" s="200">
        <f>+C202-15018.5</f>
        <v>34761.107000000004</v>
      </c>
      <c r="AG202" s="7"/>
      <c r="AH202" s="43">
        <f>$AB$6*($AB$11/AI202*AJ202+$AB$12)</f>
        <v>-1.4974241371730758E-2</v>
      </c>
      <c r="AI202" s="43">
        <f>1+$AB$7*COS(AL202)</f>
        <v>0.63015399124089044</v>
      </c>
      <c r="AJ202" s="43">
        <f>SIN(AL202+$AB$9)</f>
        <v>-0.66772459203354695</v>
      </c>
      <c r="AK202" s="43">
        <f>$AB$7*SIN(AL202)</f>
        <v>1.067379056177791E-2</v>
      </c>
      <c r="AL202" s="43">
        <f>2*ATAN(AM202)</f>
        <v>3.1127405682050617</v>
      </c>
      <c r="AM202" s="43">
        <f>SQRT((1+$AB$7)/(1-$AB$7))*TAN(AN202/2)</f>
        <v>69.314270734189492</v>
      </c>
      <c r="AN202" s="132">
        <f>$AU202+$AB$7*SIN(AO202)</f>
        <v>3.0990492888188736</v>
      </c>
      <c r="AO202" s="132">
        <f>$AU202+$AB$7*SIN(AP202)</f>
        <v>3.0989942852029775</v>
      </c>
      <c r="AP202" s="132">
        <f>$AU202+$AB$7*SIN(AQ202)</f>
        <v>3.0991430781344347</v>
      </c>
      <c r="AQ202" s="132">
        <f>$AU202+$AB$7*SIN(AR202)</f>
        <v>3.0987405690284127</v>
      </c>
      <c r="AR202" s="132">
        <f>$AU202+$AB$7*SIN(AS202)</f>
        <v>3.09982940586106</v>
      </c>
      <c r="AS202" s="132">
        <f>$AU202+$AB$7*SIN(AT202)</f>
        <v>3.0968838498323006</v>
      </c>
      <c r="AT202" s="132">
        <f>$AU202+$AB$7*SIN(AU202)</f>
        <v>3.1048514394453366</v>
      </c>
      <c r="AU202" s="132">
        <f>$AB$9+$AB$18*(F202-AB$15)</f>
        <v>3.0832926589100298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>+(C203-C$7)/C$8</f>
        <v>127.47751905878899</v>
      </c>
      <c r="F203" s="132">
        <f>ROUND(2*E203,0)/2</f>
        <v>127.5</v>
      </c>
      <c r="G203" s="132">
        <f>+C203-(C$7+F203*C$8)</f>
        <v>-7.6738249917980283E-3</v>
      </c>
      <c r="I203" s="202">
        <f>G203</f>
        <v>-7.6738249917980283E-3</v>
      </c>
      <c r="P203" s="199">
        <f>+D$11+D$12*F203+D$13*F203^2</f>
        <v>1.3561139144836034E-2</v>
      </c>
      <c r="Q203" s="200">
        <f>+C203-15018.5</f>
        <v>35025.139000000003</v>
      </c>
      <c r="S203" s="132">
        <f>+(P203-G203)^2</f>
        <v>4.5092370188413474E-4</v>
      </c>
      <c r="T203" s="130">
        <v>0.1</v>
      </c>
      <c r="U203" s="43">
        <f>+T203*S203</f>
        <v>4.5092370188413474E-5</v>
      </c>
      <c r="V203" s="132">
        <f>+G203-P203</f>
        <v>-2.123496413663406E-2</v>
      </c>
      <c r="Z203" s="43">
        <f>F203</f>
        <v>127.5</v>
      </c>
      <c r="AA203" s="132">
        <f>AB$3+AB$4*Z203+AB$5*Z203^2+AH203</f>
        <v>-1.3993169362670472E-2</v>
      </c>
      <c r="AB203" s="132">
        <f>+G203-AA203</f>
        <v>6.3193443708724432E-3</v>
      </c>
      <c r="AC203" s="132">
        <f>+G203-P203</f>
        <v>-2.123496413663406E-2</v>
      </c>
      <c r="AD203" s="132"/>
      <c r="AE203" s="132">
        <f>+(G203-AA203)^2*S203</f>
        <v>1.8007238190630598E-8</v>
      </c>
      <c r="AF203" s="200">
        <f>+C203-15018.5</f>
        <v>35025.139000000003</v>
      </c>
      <c r="AG203" s="7"/>
      <c r="AH203" s="43">
        <f>$AB$6*($AB$11/AI203*AJ203+$AB$12)</f>
        <v>-1.5993120593920471E-2</v>
      </c>
      <c r="AI203" s="43">
        <f>1+$AB$7*COS(AL203)</f>
        <v>0.6300469110552831</v>
      </c>
      <c r="AJ203" s="43">
        <f>SIN(AL203+$AB$9)</f>
        <v>-0.70037601038055064</v>
      </c>
      <c r="AK203" s="43">
        <f>$AB$7*SIN(AL203)</f>
        <v>-5.8916873866848175E-3</v>
      </c>
      <c r="AL203" s="43">
        <f>2*ATAN(AM203)</f>
        <v>-3.1256685011707273</v>
      </c>
      <c r="AM203" s="43">
        <f>SQRT((1+$AB$7)/(1-$AB$7))*TAN(AN203/2)</f>
        <v>-125.59272758038959</v>
      </c>
      <c r="AN203" s="132">
        <f>$AU203+$AB$7*SIN(AO203)</f>
        <v>3.1650746790956363</v>
      </c>
      <c r="AO203" s="132">
        <f>$AU203+$AB$7*SIN(AP203)</f>
        <v>3.1651051714179741</v>
      </c>
      <c r="AP203" s="132">
        <f>$AU203+$AB$7*SIN(AQ203)</f>
        <v>3.1650227370303665</v>
      </c>
      <c r="AQ203" s="132">
        <f>$AU203+$AB$7*SIN(AR203)</f>
        <v>3.1652455944242539</v>
      </c>
      <c r="AR203" s="132">
        <f>$AU203+$AB$7*SIN(AS203)</f>
        <v>3.1646431128746655</v>
      </c>
      <c r="AS203" s="132">
        <f>$AU203+$AB$7*SIN(AT203)</f>
        <v>3.1662719053692272</v>
      </c>
      <c r="AT203" s="132">
        <f>$AU203+$AB$7*SIN(AU203)</f>
        <v>3.1618686476237965</v>
      </c>
      <c r="AU203" s="132">
        <f>$AB$9+$AB$18*(F203-AB$15)</f>
        <v>3.1737735091323476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>+(C204-C$7)/C$8</f>
        <v>130.47446033304732</v>
      </c>
      <c r="F204" s="132">
        <f>ROUND(2*E204,0)/2</f>
        <v>130.5</v>
      </c>
      <c r="G204" s="132">
        <f>+C204-(C$7+F204*C$8)</f>
        <v>-8.7179149995790794E-3</v>
      </c>
      <c r="I204" s="202">
        <f>G204</f>
        <v>-8.7179149995790794E-3</v>
      </c>
      <c r="P204" s="199">
        <f>+D$11+D$12*F204+D$13*F204^2</f>
        <v>1.3557443249648016E-2</v>
      </c>
      <c r="Q204" s="200">
        <f>+C204-15018.5</f>
        <v>35026.161999999997</v>
      </c>
      <c r="S204" s="132">
        <f>+(P204-G204)^2</f>
        <v>4.9619158513140968E-4</v>
      </c>
      <c r="T204" s="130">
        <v>0.1</v>
      </c>
      <c r="U204" s="43">
        <f>+T204*S204</f>
        <v>4.9619158513140968E-5</v>
      </c>
      <c r="V204" s="132">
        <f>+G204-P204</f>
        <v>-2.2275358249227096E-2</v>
      </c>
      <c r="Z204" s="43">
        <f>F204</f>
        <v>130.5</v>
      </c>
      <c r="AA204" s="132">
        <f>AB$3+AB$4*Z204+AB$5*Z204^2+AH204</f>
        <v>-1.3996990532750692E-2</v>
      </c>
      <c r="AB204" s="132">
        <f>+G204-AA204</f>
        <v>5.2790755331716122E-3</v>
      </c>
      <c r="AC204" s="132">
        <f>+G204-P204</f>
        <v>-2.2275358249227096E-2</v>
      </c>
      <c r="AD204" s="132"/>
      <c r="AE204" s="132">
        <f>+(G204-AA204)^2*S204</f>
        <v>1.382818390529219E-8</v>
      </c>
      <c r="AF204" s="200">
        <f>+C204-15018.5</f>
        <v>35026.161999999997</v>
      </c>
      <c r="AG204" s="7"/>
      <c r="AH204" s="43">
        <f>$AB$6*($AB$11/AI204*AJ204+$AB$12)</f>
        <v>-1.5996939442000691E-2</v>
      </c>
      <c r="AI204" s="43">
        <f>1+$AB$7*COS(AL204)</f>
        <v>0.63004793983431906</v>
      </c>
      <c r="AJ204" s="43">
        <f>SIN(AL204+$AB$9)</f>
        <v>-0.70049995983263946</v>
      </c>
      <c r="AK204" s="43">
        <f>$AB$7*SIN(AL204)</f>
        <v>-5.9559364644388244E-3</v>
      </c>
      <c r="AL204" s="43">
        <f>2*ATAN(AM204)</f>
        <v>-3.1254948327547964</v>
      </c>
      <c r="AM204" s="43">
        <f>SQRT((1+$AB$7)/(1-$AB$7))*TAN(AN204/2)</f>
        <v>-124.2377356749372</v>
      </c>
      <c r="AN204" s="132">
        <f>$AU204+$AB$7*SIN(AO204)</f>
        <v>3.165330760569498</v>
      </c>
      <c r="AO204" s="132">
        <f>$AU204+$AB$7*SIN(AP204)</f>
        <v>3.165361584131182</v>
      </c>
      <c r="AP204" s="132">
        <f>$AU204+$AB$7*SIN(AQ204)</f>
        <v>3.165278253751989</v>
      </c>
      <c r="AQ204" s="132">
        <f>$AU204+$AB$7*SIN(AR204)</f>
        <v>3.1655035347851785</v>
      </c>
      <c r="AR204" s="132">
        <f>$AU204+$AB$7*SIN(AS204)</f>
        <v>3.1648944974301938</v>
      </c>
      <c r="AS204" s="132">
        <f>$AU204+$AB$7*SIN(AT204)</f>
        <v>3.1665410236545006</v>
      </c>
      <c r="AT204" s="132">
        <f>$AU204+$AB$7*SIN(AU204)</f>
        <v>3.1620898000174211</v>
      </c>
      <c r="AU204" s="132">
        <f>$AB$9+$AB$18*(F204-AB$15)</f>
        <v>3.1741244367996604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41" t="s">
        <v>599</v>
      </c>
      <c r="B205" s="94" t="s">
        <v>288</v>
      </c>
      <c r="C205" s="36">
        <v>50320.811999999998</v>
      </c>
      <c r="D205" s="36" t="s">
        <v>503</v>
      </c>
      <c r="E205" s="41">
        <f>+(C205-C$7)/C$8</f>
        <v>939.47283070595211</v>
      </c>
      <c r="F205" s="132">
        <f>ROUND(2*E205,0)/2</f>
        <v>939.5</v>
      </c>
      <c r="G205" s="132">
        <f>+C205-(C$7+F205*C$8)</f>
        <v>-9.2741850021411665E-3</v>
      </c>
      <c r="I205" s="43">
        <f>G205</f>
        <v>-9.2741850021411665E-3</v>
      </c>
      <c r="L205" s="132"/>
      <c r="O205" s="132"/>
      <c r="P205" s="199">
        <f>+D$11+D$12*F205+D$13*F205^2</f>
        <v>1.2565020189155326E-2</v>
      </c>
      <c r="Q205" s="200">
        <f>+C205-15018.5</f>
        <v>35302.311999999998</v>
      </c>
      <c r="S205" s="132">
        <f>+(P205-G205)^2</f>
        <v>4.7695088338755171E-4</v>
      </c>
      <c r="T205" s="7">
        <v>0.1</v>
      </c>
      <c r="U205" s="43">
        <f>+T205*S205</f>
        <v>4.7695088338755171E-5</v>
      </c>
      <c r="V205" s="132">
        <f>+G205-P205</f>
        <v>-2.1839205191296493E-2</v>
      </c>
      <c r="Z205" s="43">
        <f>F205</f>
        <v>939.5</v>
      </c>
      <c r="AA205" s="132">
        <f>AB$3+AB$4*Z205+AB$5*Z205^2+AH205</f>
        <v>-1.4990743929754134E-2</v>
      </c>
      <c r="AB205" s="132">
        <f>+G205-AA205</f>
        <v>5.7165589276129674E-3</v>
      </c>
      <c r="AC205" s="132">
        <f>+G205-P205</f>
        <v>-2.1839205191296493E-2</v>
      </c>
      <c r="AD205" s="132"/>
      <c r="AE205" s="132">
        <f>+(G205-AA205)^2*S205</f>
        <v>1.5586299845023488E-8</v>
      </c>
      <c r="AF205" s="200">
        <f>+C205-15018.5</f>
        <v>35302.311999999998</v>
      </c>
      <c r="AG205" s="7"/>
      <c r="AH205" s="43">
        <f>$AB$6*($AB$11/AI205*AJ205+$AB$12)</f>
        <v>-1.6988095949004134E-2</v>
      </c>
      <c r="AI205" s="43">
        <f>1+$AB$7*COS(AL205)</f>
        <v>0.63073336953990666</v>
      </c>
      <c r="AJ205" s="43">
        <f>SIN(AL205+$AB$9)</f>
        <v>-0.73317014365236988</v>
      </c>
      <c r="AK205" s="43">
        <f>$AB$7*SIN(AL205)</f>
        <v>-2.3284235625178191E-2</v>
      </c>
      <c r="AL205" s="43">
        <f>2*ATAN(AM205)</f>
        <v>-3.0786206763728865</v>
      </c>
      <c r="AM205" s="43">
        <f>SQRT((1+$AB$7)/(1-$AB$7))*TAN(AN205/2)</f>
        <v>-31.749662834570071</v>
      </c>
      <c r="AN205" s="132">
        <f>$AU205+$AB$7*SIN(AO205)</f>
        <v>3.2344184926505086</v>
      </c>
      <c r="AO205" s="132">
        <f>$AU205+$AB$7*SIN(AP205)</f>
        <v>3.2345357022363035</v>
      </c>
      <c r="AP205" s="132">
        <f>$AU205+$AB$7*SIN(AQ205)</f>
        <v>3.2342175510926054</v>
      </c>
      <c r="AQ205" s="132">
        <f>$AU205+$AB$7*SIN(AR205)</f>
        <v>3.2350811555906143</v>
      </c>
      <c r="AR205" s="132">
        <f>$AU205+$AB$7*SIN(AS205)</f>
        <v>3.2327371075591929</v>
      </c>
      <c r="AS205" s="132">
        <f>$AU205+$AB$7*SIN(AT205)</f>
        <v>3.2391006719266562</v>
      </c>
      <c r="AT205" s="132">
        <f>$AU205+$AB$7*SIN(AU205)</f>
        <v>3.221833486677955</v>
      </c>
      <c r="AU205" s="132">
        <f>$AB$9+$AB$18*(F205-AB$15)</f>
        <v>3.2687579310851875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41" t="s">
        <v>599</v>
      </c>
      <c r="B206" s="94" t="s">
        <v>288</v>
      </c>
      <c r="C206" s="36">
        <v>50376.788999999997</v>
      </c>
      <c r="D206" s="36" t="s">
        <v>503</v>
      </c>
      <c r="E206" s="41">
        <f>+(C206-C$7)/C$8</f>
        <v>1103.4608871186374</v>
      </c>
      <c r="F206" s="132">
        <f>ROUND(2*E206,0)/2</f>
        <v>1103.5</v>
      </c>
      <c r="G206" s="132">
        <f>+C206-(C$7+F206*C$8)</f>
        <v>-1.3351105000765529E-2</v>
      </c>
      <c r="I206" s="43">
        <f>G206</f>
        <v>-1.3351105000765529E-2</v>
      </c>
      <c r="M206" s="132"/>
      <c r="O206" s="132"/>
      <c r="P206" s="199">
        <f>+D$11+D$12*F206+D$13*F206^2</f>
        <v>1.2364865921916593E-2</v>
      </c>
      <c r="Q206" s="200">
        <f>+C206-15018.5</f>
        <v>35358.288999999997</v>
      </c>
      <c r="S206" s="132">
        <f>+(P206-G206)^2</f>
        <v>6.6131116049623245E-4</v>
      </c>
      <c r="T206" s="7">
        <v>0.1</v>
      </c>
      <c r="U206" s="43">
        <f>+T206*S206</f>
        <v>6.6131116049623247E-5</v>
      </c>
      <c r="V206" s="132">
        <f>+G206-P206</f>
        <v>-2.5715970922682123E-2</v>
      </c>
      <c r="Z206" s="43">
        <f>F206</f>
        <v>1103.5</v>
      </c>
      <c r="AA206" s="132">
        <f>AB$3+AB$4*Z206+AB$5*Z206^2+AH206</f>
        <v>-1.5183104225631209E-2</v>
      </c>
      <c r="AB206" s="132">
        <f>+G206-AA206</f>
        <v>1.8319992248656807E-3</v>
      </c>
      <c r="AC206" s="132">
        <f>+G206-P206</f>
        <v>-2.5715970922682123E-2</v>
      </c>
      <c r="AD206" s="132"/>
      <c r="AE206" s="132">
        <f>+(G206-AA206)^2*S206</f>
        <v>2.2195065101410718E-9</v>
      </c>
      <c r="AF206" s="200">
        <f>+C206-15018.5</f>
        <v>35358.288999999997</v>
      </c>
      <c r="AG206" s="7"/>
      <c r="AH206" s="43">
        <f>$AB$6*($AB$11/AI206*AJ206+$AB$12)</f>
        <v>-1.717945108888121E-2</v>
      </c>
      <c r="AI206" s="43">
        <f>1+$AB$7*COS(AL206)</f>
        <v>0.63097172324929063</v>
      </c>
      <c r="AJ206" s="43">
        <f>SIN(AL206+$AB$9)</f>
        <v>-0.73960979503128832</v>
      </c>
      <c r="AK206" s="43">
        <f>$AB$7*SIN(AL206)</f>
        <v>-2.6797965564606549E-2</v>
      </c>
      <c r="AL206" s="43">
        <f>2*ATAN(AM206)</f>
        <v>-3.0691022485027437</v>
      </c>
      <c r="AM206" s="43">
        <f>SQRT((1+$AB$7)/(1-$AB$7))*TAN(AN206/2)</f>
        <v>-27.577775446013021</v>
      </c>
      <c r="AN206" s="132">
        <f>$AU206+$AB$7*SIN(AO206)</f>
        <v>3.2484359694186513</v>
      </c>
      <c r="AO206" s="132">
        <f>$AU206+$AB$7*SIN(AP206)</f>
        <v>3.2485695717866547</v>
      </c>
      <c r="AP206" s="132">
        <f>$AU206+$AB$7*SIN(AQ206)</f>
        <v>3.2482064153270018</v>
      </c>
      <c r="AQ206" s="132">
        <f>$AU206+$AB$7*SIN(AR206)</f>
        <v>3.2491935762472623</v>
      </c>
      <c r="AR206" s="132">
        <f>$AU206+$AB$7*SIN(AS206)</f>
        <v>3.2465104394910624</v>
      </c>
      <c r="AS206" s="132">
        <f>$AU206+$AB$7*SIN(AT206)</f>
        <v>3.2538051233082097</v>
      </c>
      <c r="AT206" s="132">
        <f>$AU206+$AB$7*SIN(AU206)</f>
        <v>3.233985816272321</v>
      </c>
      <c r="AU206" s="132">
        <f>$AB$9+$AB$18*(F206-AB$15)</f>
        <v>3.2879419768983231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>+(C207-C$7)/C$8</f>
        <v>1162.450534722597</v>
      </c>
      <c r="F207" s="132">
        <f>ROUND(2*E207,0)/2</f>
        <v>1162.5</v>
      </c>
      <c r="G207" s="132">
        <f>+C207-(C$7+F207*C$8)</f>
        <v>-1.6884874996321741E-2</v>
      </c>
      <c r="K207" s="43">
        <f>G207</f>
        <v>-1.6884874996321741E-2</v>
      </c>
      <c r="P207" s="199">
        <f>+D$11+D$12*F207+D$13*F207^2</f>
        <v>1.2292944058835848E-2</v>
      </c>
      <c r="Q207" s="200">
        <f>+C207-15018.5</f>
        <v>35378.425000000003</v>
      </c>
      <c r="S207" s="132">
        <f>+(P207-G207)^2</f>
        <v>8.5134512481551718E-4</v>
      </c>
      <c r="T207" s="7">
        <v>1</v>
      </c>
      <c r="U207" s="43">
        <f>+T207*S207</f>
        <v>8.5134512481551718E-4</v>
      </c>
      <c r="V207" s="132">
        <f>+G207-P207</f>
        <v>-2.9177819055157588E-2</v>
      </c>
      <c r="Z207" s="43">
        <f>F207</f>
        <v>1162.5</v>
      </c>
      <c r="AA207" s="132">
        <f>AB$3+AB$4*Z207+AB$5*Z207^2+AH207</f>
        <v>-1.5251541447448556E-2</v>
      </c>
      <c r="AB207" s="132">
        <f>+G207-AA207</f>
        <v>-1.6333335488731855E-3</v>
      </c>
      <c r="AC207" s="132">
        <f>+G207-P207</f>
        <v>-2.9177819055157588E-2</v>
      </c>
      <c r="AD207" s="132"/>
      <c r="AE207" s="132">
        <f>+(G207-AA207)^2*S207</f>
        <v>2.2712002046317456E-9</v>
      </c>
      <c r="AF207" s="200">
        <f>+C207-15018.5</f>
        <v>35378.425000000003</v>
      </c>
      <c r="AG207" s="7"/>
      <c r="AH207" s="43">
        <f>$AB$6*($AB$11/AI207*AJ207+$AB$12)</f>
        <v>-1.7247487228698555E-2</v>
      </c>
      <c r="AI207" s="43">
        <f>1+$AB$7*COS(AL207)</f>
        <v>0.63106570338117596</v>
      </c>
      <c r="AJ207" s="43">
        <f>SIN(AL207+$AB$9)</f>
        <v>-0.74191138458685313</v>
      </c>
      <c r="AK207" s="43">
        <f>$AB$7*SIN(AL207)</f>
        <v>-2.8062159189440994E-2</v>
      </c>
      <c r="AL207" s="43">
        <f>2*ATAN(AM207)</f>
        <v>-3.0656760791174786</v>
      </c>
      <c r="AM207" s="43">
        <f>SQRT((1+$AB$7)/(1-$AB$7))*TAN(AN207/2)</f>
        <v>-26.33205419548986</v>
      </c>
      <c r="AN207" s="132">
        <f>$AU207+$AB$7*SIN(AO207)</f>
        <v>3.253480228666473</v>
      </c>
      <c r="AO207" s="132">
        <f>$AU207+$AB$7*SIN(AP207)</f>
        <v>3.2536196024582571</v>
      </c>
      <c r="AP207" s="132">
        <f>$AU207+$AB$7*SIN(AQ207)</f>
        <v>3.2532405484725273</v>
      </c>
      <c r="AQ207" s="132">
        <f>$AU207+$AB$7*SIN(AR207)</f>
        <v>3.2542714969398472</v>
      </c>
      <c r="AR207" s="132">
        <f>$AU207+$AB$7*SIN(AS207)</f>
        <v>3.2514678082864932</v>
      </c>
      <c r="AS207" s="132">
        <f>$AU207+$AB$7*SIN(AT207)</f>
        <v>3.2590945989517945</v>
      </c>
      <c r="AT207" s="132">
        <f>$AU207+$AB$7*SIN(AU207)</f>
        <v>3.2383624128460959</v>
      </c>
      <c r="AU207" s="132">
        <f>$AB$9+$AB$18*(F207-AB$15)</f>
        <v>3.294843554355487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41" t="s">
        <v>1295</v>
      </c>
      <c r="B208" s="94" t="s">
        <v>292</v>
      </c>
      <c r="C208" s="36">
        <v>50397.095699999998</v>
      </c>
      <c r="D208" s="36" t="s">
        <v>445</v>
      </c>
      <c r="E208" s="41">
        <f>+(C208-C$7)/C$8</f>
        <v>1162.9506108472349</v>
      </c>
      <c r="F208" s="132">
        <f>ROUND(2*E208,0)/2</f>
        <v>1163</v>
      </c>
      <c r="G208" s="132">
        <f>+C208-(C$7+F208*C$8)</f>
        <v>-1.685888999782037E-2</v>
      </c>
      <c r="K208" s="43">
        <f>G208</f>
        <v>-1.685888999782037E-2</v>
      </c>
      <c r="L208" s="132"/>
      <c r="O208" s="132"/>
      <c r="P208" s="199">
        <f>+D$11+D$12*F208+D$13*F208^2</f>
        <v>1.2292334743391831E-2</v>
      </c>
      <c r="Q208" s="200">
        <f>+C208-15018.5</f>
        <v>35378.595699999998</v>
      </c>
      <c r="S208" s="132">
        <f>+(P208-G208)^2</f>
        <v>8.4979390391266222E-4</v>
      </c>
      <c r="T208" s="7">
        <v>1</v>
      </c>
      <c r="U208" s="43">
        <f>+T208*S208</f>
        <v>8.4979390391266222E-4</v>
      </c>
      <c r="V208" s="132">
        <f>+G208-P208</f>
        <v>-2.9151224741212199E-2</v>
      </c>
      <c r="Z208" s="43">
        <f>F208</f>
        <v>1163</v>
      </c>
      <c r="AA208" s="132">
        <f>AB$3+AB$4*Z208+AB$5*Z208^2+AH208</f>
        <v>-1.525211968502025E-2</v>
      </c>
      <c r="AB208" s="132">
        <f>+G208-AA208</f>
        <v>-1.6067703128001196E-3</v>
      </c>
      <c r="AC208" s="132">
        <f>+G208-P208</f>
        <v>-2.9151224741212199E-2</v>
      </c>
      <c r="AD208" s="132"/>
      <c r="AE208" s="132">
        <f>+(G208-AA208)^2*S208</f>
        <v>2.1939221318790561E-9</v>
      </c>
      <c r="AF208" s="200">
        <f>+C208-15018.5</f>
        <v>35378.595699999998</v>
      </c>
      <c r="AG208" s="7"/>
      <c r="AH208" s="43">
        <f>$AB$6*($AB$11/AI208*AJ208+$AB$12)</f>
        <v>-1.724806197802025E-2</v>
      </c>
      <c r="AI208" s="43">
        <f>1+$AB$7*COS(AL208)</f>
        <v>0.63106651845599893</v>
      </c>
      <c r="AJ208" s="43">
        <f>SIN(AL208+$AB$9)</f>
        <v>-0.74193085539481118</v>
      </c>
      <c r="AK208" s="43">
        <f>$AB$7*SIN(AL208)</f>
        <v>-2.8072872952767045E-2</v>
      </c>
      <c r="AL208" s="43">
        <f>2*ATAN(AM208)</f>
        <v>-3.0656470393256829</v>
      </c>
      <c r="AM208" s="43">
        <f>SQRT((1+$AB$7)/(1-$AB$7))*TAN(AN208/2)</f>
        <v>-26.32197576597407</v>
      </c>
      <c r="AN208" s="132">
        <f>$AU208+$AB$7*SIN(AO208)</f>
        <v>3.2535229799539258</v>
      </c>
      <c r="AO208" s="132">
        <f>$AU208+$AB$7*SIN(AP208)</f>
        <v>3.2536624023557295</v>
      </c>
      <c r="AP208" s="132">
        <f>$AU208+$AB$7*SIN(AQ208)</f>
        <v>3.2532832143455161</v>
      </c>
      <c r="AQ208" s="132">
        <f>$AU208+$AB$7*SIN(AR208)</f>
        <v>3.2543145323103841</v>
      </c>
      <c r="AR208" s="132">
        <f>$AU208+$AB$7*SIN(AS208)</f>
        <v>3.251509825469058</v>
      </c>
      <c r="AS208" s="132">
        <f>$AU208+$AB$7*SIN(AT208)</f>
        <v>3.2591394237279356</v>
      </c>
      <c r="AT208" s="132">
        <f>$AU208+$AB$7*SIN(AU208)</f>
        <v>3.2383995139739228</v>
      </c>
      <c r="AU208" s="132">
        <f>$AB$9+$AB$18*(F208-AB$15)</f>
        <v>3.2949020423000395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41" t="s">
        <v>599</v>
      </c>
      <c r="B209" s="94" t="s">
        <v>292</v>
      </c>
      <c r="C209" s="36">
        <v>50474.584999999999</v>
      </c>
      <c r="D209" s="36" t="s">
        <v>503</v>
      </c>
      <c r="E209" s="41">
        <f>+(C209-C$7)/C$8</f>
        <v>1389.9602701676681</v>
      </c>
      <c r="F209" s="132">
        <f>ROUND(2*E209,0)/2</f>
        <v>1390</v>
      </c>
      <c r="G209" s="132">
        <f>+C209-(C$7+F209*C$8)</f>
        <v>-1.3561699997808319E-2</v>
      </c>
      <c r="I209" s="43">
        <f>G209</f>
        <v>-1.3561699997808319E-2</v>
      </c>
      <c r="L209" s="132"/>
      <c r="O209" s="132"/>
      <c r="P209" s="199">
        <f>+D$11+D$12*F209+D$13*F209^2</f>
        <v>1.2016038595950688E-2</v>
      </c>
      <c r="Q209" s="200">
        <f>+C209-15018.5</f>
        <v>35456.084999999999</v>
      </c>
      <c r="S209" s="132">
        <f>+(P209-G209)^2</f>
        <v>6.5422071157066899E-4</v>
      </c>
      <c r="T209" s="7">
        <v>0.1</v>
      </c>
      <c r="U209" s="43">
        <f>+T209*S209</f>
        <v>6.5422071157066904E-5</v>
      </c>
      <c r="V209" s="132">
        <f>+G209-P209</f>
        <v>-2.5577738593759006E-2</v>
      </c>
      <c r="Z209" s="43">
        <f>F209</f>
        <v>1390</v>
      </c>
      <c r="AA209" s="132">
        <f>AB$3+AB$4*Z209+AB$5*Z209^2+AH209</f>
        <v>-1.5511603584650037E-2</v>
      </c>
      <c r="AB209" s="132">
        <f>+G209-AA209</f>
        <v>1.9499035868417187E-3</v>
      </c>
      <c r="AC209" s="132">
        <f>+G209-P209</f>
        <v>-2.5577738593759006E-2</v>
      </c>
      <c r="AD209" s="132"/>
      <c r="AE209" s="132">
        <f>+(G209-AA209)^2*S209</f>
        <v>2.4874282674372149E-9</v>
      </c>
      <c r="AF209" s="200">
        <f>+C209-15018.5</f>
        <v>35456.084999999999</v>
      </c>
      <c r="AG209" s="7"/>
      <c r="AH209" s="43">
        <f>$AB$6*($AB$11/AI209*AJ209+$AB$12)</f>
        <v>-1.7505807284650038E-2</v>
      </c>
      <c r="AI209" s="43">
        <f>1+$AB$7*COS(AL209)</f>
        <v>0.63146895971536599</v>
      </c>
      <c r="AJ209" s="43">
        <f>SIN(AL209+$AB$9)</f>
        <v>-0.75071121829425036</v>
      </c>
      <c r="AK209" s="43">
        <f>$AB$7*SIN(AL209)</f>
        <v>-3.2937400424523984E-2</v>
      </c>
      <c r="AL209" s="43">
        <f>2*ATAN(AM209)</f>
        <v>-3.052454657113036</v>
      </c>
      <c r="AM209" s="43">
        <f>SQRT((1+$AB$7)/(1-$AB$7))*TAN(AN209/2)</f>
        <v>-22.422262557634937</v>
      </c>
      <c r="AN209" s="132">
        <f>$AU209+$AB$7*SIN(AO209)</f>
        <v>3.2729382699718927</v>
      </c>
      <c r="AO209" s="132">
        <f>$AU209+$AB$7*SIN(AP209)</f>
        <v>3.2730992066592255</v>
      </c>
      <c r="AP209" s="132">
        <f>$AU209+$AB$7*SIN(AQ209)</f>
        <v>3.2726604669337305</v>
      </c>
      <c r="AQ209" s="132">
        <f>$AU209+$AB$7*SIN(AR209)</f>
        <v>3.2738566031279728</v>
      </c>
      <c r="AR209" s="132">
        <f>$AU209+$AB$7*SIN(AS209)</f>
        <v>3.2705960195346453</v>
      </c>
      <c r="AS209" s="132">
        <f>$AU209+$AB$7*SIN(AT209)</f>
        <v>3.2794874918431161</v>
      </c>
      <c r="AT209" s="132">
        <f>$AU209+$AB$7*SIN(AU209)</f>
        <v>3.2552645293646556</v>
      </c>
      <c r="AU209" s="132">
        <f>$AB$9+$AB$18*(F209-AB$15)</f>
        <v>3.3214555691267575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41" t="s">
        <v>599</v>
      </c>
      <c r="B210" s="94" t="s">
        <v>292</v>
      </c>
      <c r="C210" s="36">
        <v>50488.586000000003</v>
      </c>
      <c r="D210" s="36" t="s">
        <v>503</v>
      </c>
      <c r="E210" s="41">
        <f>+(C210-C$7)/C$8</f>
        <v>1430.9770588100514</v>
      </c>
      <c r="F210" s="132">
        <f>ROUND(2*E210,0)/2</f>
        <v>1431</v>
      </c>
      <c r="G210" s="132">
        <f>+C210-(C$7+F210*C$8)</f>
        <v>-7.830929993360769E-3</v>
      </c>
      <c r="I210" s="43">
        <f>G210</f>
        <v>-7.830929993360769E-3</v>
      </c>
      <c r="M210" s="132"/>
      <c r="O210" s="132"/>
      <c r="P210" s="199">
        <f>+D$11+D$12*F210+D$13*F210^2</f>
        <v>1.1966205752721493E-2</v>
      </c>
      <c r="Q210" s="200">
        <f>+C210-15018.5</f>
        <v>35470.086000000003</v>
      </c>
      <c r="S210" s="132">
        <f>+(P210-G210)^2</f>
        <v>3.919265837488081E-4</v>
      </c>
      <c r="T210" s="7">
        <v>0.1</v>
      </c>
      <c r="U210" s="43">
        <f>+T210*S210</f>
        <v>3.9192658374880811E-5</v>
      </c>
      <c r="V210" s="132">
        <f>+G210-P210</f>
        <v>-1.9797135746082262E-2</v>
      </c>
      <c r="Z210" s="43">
        <f>F210</f>
        <v>1431</v>
      </c>
      <c r="AA210" s="132">
        <f>AB$3+AB$4*Z210+AB$5*Z210^2+AH210</f>
        <v>-1.5557821267785311E-2</v>
      </c>
      <c r="AB210" s="132">
        <f>+G210-AA210</f>
        <v>7.7268912744245417E-3</v>
      </c>
      <c r="AC210" s="132">
        <f>+G210-P210</f>
        <v>-1.9797135746082262E-2</v>
      </c>
      <c r="AD210" s="132"/>
      <c r="AE210" s="132">
        <f>+(G210-AA210)^2*S210</f>
        <v>2.3399917410402585E-8</v>
      </c>
      <c r="AF210" s="200">
        <f>+C210-15018.5</f>
        <v>35470.086000000003</v>
      </c>
      <c r="AG210" s="7"/>
      <c r="AH210" s="43">
        <f>$AB$6*($AB$11/AI210*AJ210+$AB$12)</f>
        <v>-1.755167798478531E-2</v>
      </c>
      <c r="AI210" s="43">
        <f>1+$AB$7*COS(AL210)</f>
        <v>0.63154855165211066</v>
      </c>
      <c r="AJ210" s="43">
        <f>SIN(AL210+$AB$9)</f>
        <v>-0.75228445493079077</v>
      </c>
      <c r="AK210" s="43">
        <f>$AB$7*SIN(AL210)</f>
        <v>-3.3816123526250297E-2</v>
      </c>
      <c r="AL210" s="43">
        <f>2*ATAN(AM210)</f>
        <v>-3.0500700070056834</v>
      </c>
      <c r="AM210" s="43">
        <f>SQRT((1+$AB$7)/(1-$AB$7))*TAN(AN210/2)</f>
        <v>-21.837259015648435</v>
      </c>
      <c r="AN210" s="132">
        <f>$AU210+$AB$7*SIN(AO210)</f>
        <v>3.2764464023098405</v>
      </c>
      <c r="AO210" s="132">
        <f>$AU210+$AB$7*SIN(AP210)</f>
        <v>3.2766111003659129</v>
      </c>
      <c r="AP210" s="132">
        <f>$AU210+$AB$7*SIN(AQ210)</f>
        <v>3.2761618957714793</v>
      </c>
      <c r="AQ210" s="132">
        <f>$AU210+$AB$7*SIN(AR210)</f>
        <v>3.2773871404247941</v>
      </c>
      <c r="AR210" s="132">
        <f>$AU210+$AB$7*SIN(AS210)</f>
        <v>3.2740456566017846</v>
      </c>
      <c r="AS210" s="132">
        <f>$AU210+$AB$7*SIN(AT210)</f>
        <v>3.2831621593385525</v>
      </c>
      <c r="AT210" s="132">
        <f>$AU210+$AB$7*SIN(AU210)</f>
        <v>3.2583154107504071</v>
      </c>
      <c r="AU210" s="132">
        <f>$AB$9+$AB$18*(F210-AB$15)</f>
        <v>3.326251580580041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41" t="s">
        <v>599</v>
      </c>
      <c r="B211" s="94" t="s">
        <v>292</v>
      </c>
      <c r="C211" s="36">
        <v>50503.610999999997</v>
      </c>
      <c r="D211" s="36" t="s">
        <v>503</v>
      </c>
      <c r="E211" s="41">
        <f>+(C211-C$7)/C$8</f>
        <v>1474.9937182880456</v>
      </c>
      <c r="F211" s="132">
        <f>ROUND(2*E211,0)/2</f>
        <v>1475</v>
      </c>
      <c r="G211" s="132">
        <f>+C211-(C$7+F211*C$8)</f>
        <v>-2.1442500001285225E-3</v>
      </c>
      <c r="I211" s="43">
        <f>G211</f>
        <v>-2.1442500001285225E-3</v>
      </c>
      <c r="L211" s="132"/>
      <c r="O211" s="132"/>
      <c r="P211" s="199">
        <f>+D$11+D$12*F211+D$13*F211^2</f>
        <v>1.1912750724718774E-2</v>
      </c>
      <c r="Q211" s="200">
        <f>+C211-15018.5</f>
        <v>35485.110999999997</v>
      </c>
      <c r="S211" s="132">
        <f>+(P211-G211)^2</f>
        <v>1.9759926937835742E-4</v>
      </c>
      <c r="T211" s="7">
        <v>0.1</v>
      </c>
      <c r="U211" s="43">
        <f>+T211*S211</f>
        <v>1.9759926937835745E-5</v>
      </c>
      <c r="V211" s="132">
        <f>+G211-P211</f>
        <v>-1.4057000724847297E-2</v>
      </c>
      <c r="Z211" s="43">
        <f>F211</f>
        <v>1475</v>
      </c>
      <c r="AA211" s="132">
        <f>AB$3+AB$4*Z211+AB$5*Z211^2+AH211</f>
        <v>-1.5607198293263617E-2</v>
      </c>
      <c r="AB211" s="132">
        <f>+G211-AA211</f>
        <v>1.3462948293135095E-2</v>
      </c>
      <c r="AC211" s="132">
        <f>+G211-P211</f>
        <v>-1.4057000724847297E-2</v>
      </c>
      <c r="AD211" s="132"/>
      <c r="AE211" s="132">
        <f>+(G211-AA211)^2*S211</f>
        <v>3.5815060578654773E-8</v>
      </c>
      <c r="AF211" s="200">
        <f>+C211-15018.5</f>
        <v>35485.110999999997</v>
      </c>
      <c r="AG211" s="7"/>
      <c r="AH211" s="43">
        <f>$AB$6*($AB$11/AI211*AJ211+$AB$12)</f>
        <v>-1.7600671418263616E-2</v>
      </c>
      <c r="AI211" s="43">
        <f>1+$AB$7*COS(AL211)</f>
        <v>0.63163632205956888</v>
      </c>
      <c r="AJ211" s="43">
        <f>SIN(AL211+$AB$9)</f>
        <v>-0.75396849885618744</v>
      </c>
      <c r="AK211" s="43">
        <f>$AB$7*SIN(AL211)</f>
        <v>-3.4759182588178103E-2</v>
      </c>
      <c r="AL211" s="43">
        <f>2*ATAN(AM211)</f>
        <v>-3.0475101829377027</v>
      </c>
      <c r="AM211" s="43">
        <f>SQRT((1+$AB$7)/(1-$AB$7))*TAN(AN211/2)</f>
        <v>-21.242262417055681</v>
      </c>
      <c r="AN211" s="132">
        <f>$AU211+$AB$7*SIN(AO211)</f>
        <v>3.2802117396799915</v>
      </c>
      <c r="AO211" s="132">
        <f>$AU211+$AB$7*SIN(AP211)</f>
        <v>3.2803804294791354</v>
      </c>
      <c r="AP211" s="132">
        <f>$AU211+$AB$7*SIN(AQ211)</f>
        <v>3.2799200994068252</v>
      </c>
      <c r="AQ211" s="132">
        <f>$AU211+$AB$7*SIN(AR211)</f>
        <v>3.2811763435055559</v>
      </c>
      <c r="AR211" s="132">
        <f>$AU211+$AB$7*SIN(AS211)</f>
        <v>3.2777485613116601</v>
      </c>
      <c r="AS211" s="132">
        <f>$AU211+$AB$7*SIN(AT211)</f>
        <v>3.2871055124307449</v>
      </c>
      <c r="AT211" s="132">
        <f>$AU211+$AB$7*SIN(AU211)</f>
        <v>3.2615912667871578</v>
      </c>
      <c r="AU211" s="132">
        <f>$AB$9+$AB$18*(F211-AB$15)</f>
        <v>3.3313985197006382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41" t="s">
        <v>599</v>
      </c>
      <c r="B212" s="94" t="s">
        <v>292</v>
      </c>
      <c r="C212" s="36">
        <v>50517.601000000002</v>
      </c>
      <c r="D212" s="36" t="s">
        <v>503</v>
      </c>
      <c r="E212" s="41">
        <f>+(C212-C$7)/C$8</f>
        <v>1515.9782817554405</v>
      </c>
      <c r="F212" s="132">
        <f>ROUND(2*E212,0)/2</f>
        <v>1516</v>
      </c>
      <c r="G212" s="132">
        <f>+C212-(C$7+F212*C$8)</f>
        <v>-7.4134799942839891E-3</v>
      </c>
      <c r="I212" s="43">
        <f>G212</f>
        <v>-7.4134799942839891E-3</v>
      </c>
      <c r="M212" s="132"/>
      <c r="O212" s="132"/>
      <c r="P212" s="199">
        <f>+D$11+D$12*F212+D$13*F212^2</f>
        <v>1.1862962833942902E-2</v>
      </c>
      <c r="Q212" s="200">
        <f>+C212-15018.5</f>
        <v>35499.101000000002</v>
      </c>
      <c r="S212" s="132">
        <f>+(P212-G212)^2</f>
        <v>3.7158124810989993E-4</v>
      </c>
      <c r="T212" s="7">
        <v>0.1</v>
      </c>
      <c r="U212" s="43">
        <f>+T212*S212</f>
        <v>3.7158124810989993E-5</v>
      </c>
      <c r="V212" s="132">
        <f>+G212-P212</f>
        <v>-1.9276442828226891E-2</v>
      </c>
      <c r="Z212" s="43">
        <f>F212</f>
        <v>1516</v>
      </c>
      <c r="AA212" s="132">
        <f>AB$3+AB$4*Z212+AB$5*Z212^2+AH212</f>
        <v>-1.5653000907881454E-2</v>
      </c>
      <c r="AB212" s="132">
        <f>+G212-AA212</f>
        <v>8.2395209135974652E-3</v>
      </c>
      <c r="AC212" s="132">
        <f>+G212-P212</f>
        <v>-1.9276442828226891E-2</v>
      </c>
      <c r="AD212" s="132"/>
      <c r="AE212" s="132">
        <f>+(G212-AA212)^2*S212</f>
        <v>2.5226541275207735E-8</v>
      </c>
      <c r="AF212" s="200">
        <f>+C212-15018.5</f>
        <v>35499.101000000002</v>
      </c>
      <c r="AG212" s="7"/>
      <c r="AH212" s="43">
        <f>$AB$6*($AB$11/AI212*AJ212+$AB$12)</f>
        <v>-1.7646106139881455E-2</v>
      </c>
      <c r="AI212" s="43">
        <f>1+$AB$7*COS(AL212)</f>
        <v>0.63172030409629754</v>
      </c>
      <c r="AJ212" s="43">
        <f>SIN(AL212+$AB$9)</f>
        <v>-0.75553370600329184</v>
      </c>
      <c r="AK212" s="43">
        <f>$AB$7*SIN(AL212)</f>
        <v>-3.5637979531343331E-2</v>
      </c>
      <c r="AL212" s="43">
        <f>2*ATAN(AM212)</f>
        <v>-3.0451242345738923</v>
      </c>
      <c r="AM212" s="43">
        <f>SQRT((1+$AB$7)/(1-$AB$7))*TAN(AN212/2)</f>
        <v>-20.716092932664438</v>
      </c>
      <c r="AN212" s="132">
        <f>$AU212+$AB$7*SIN(AO212)</f>
        <v>3.2837208397456115</v>
      </c>
      <c r="AO212" s="132">
        <f>$AU212+$AB$7*SIN(AP212)</f>
        <v>3.2838932064315727</v>
      </c>
      <c r="AP212" s="132">
        <f>$AU212+$AB$7*SIN(AQ212)</f>
        <v>3.2834226095819514</v>
      </c>
      <c r="AQ212" s="132">
        <f>$AU212+$AB$7*SIN(AR212)</f>
        <v>3.2847075117232372</v>
      </c>
      <c r="AR212" s="132">
        <f>$AU212+$AB$7*SIN(AS212)</f>
        <v>3.2811998127157924</v>
      </c>
      <c r="AS212" s="132">
        <f>$AU212+$AB$7*SIN(AT212)</f>
        <v>3.2907798172762819</v>
      </c>
      <c r="AT212" s="132">
        <f>$AU212+$AB$7*SIN(AU212)</f>
        <v>3.2646454324183054</v>
      </c>
      <c r="AU212" s="132">
        <f>$AB$9+$AB$18*(F212-AB$15)</f>
        <v>3.3361945311539216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41" t="s">
        <v>599</v>
      </c>
      <c r="B213" s="94" t="s">
        <v>288</v>
      </c>
      <c r="C213" s="36">
        <v>50779.584000000003</v>
      </c>
      <c r="D213" s="36" t="s">
        <v>503</v>
      </c>
      <c r="E213" s="41">
        <f>+(C213-C$7)/C$8</f>
        <v>2283.4735562997234</v>
      </c>
      <c r="F213" s="132">
        <f>ROUND(2*E213,0)/2</f>
        <v>2283.5</v>
      </c>
      <c r="G213" s="132">
        <f>+C213-(C$7+F213*C$8)</f>
        <v>-9.0265049948357046E-3</v>
      </c>
      <c r="I213" s="43">
        <f>G213</f>
        <v>-9.0265049948357046E-3</v>
      </c>
      <c r="L213" s="132"/>
      <c r="O213" s="132"/>
      <c r="P213" s="199">
        <f>+D$11+D$12*F213+D$13*F213^2</f>
        <v>1.0934959823315065E-2</v>
      </c>
      <c r="Q213" s="200">
        <f>+C213-15018.5</f>
        <v>35761.084000000003</v>
      </c>
      <c r="S213" s="132">
        <f>+(P213-G213)^2</f>
        <v>3.9846007768627083E-4</v>
      </c>
      <c r="T213" s="7">
        <v>0.1</v>
      </c>
      <c r="U213" s="43">
        <f>+T213*S213</f>
        <v>3.9846007768627089E-5</v>
      </c>
      <c r="V213" s="132">
        <f>+G213-P213</f>
        <v>-1.9961464818150768E-2</v>
      </c>
      <c r="Z213" s="43">
        <f>F213</f>
        <v>2283.5</v>
      </c>
      <c r="AA213" s="132">
        <f>AB$3+AB$4*Z213+AB$5*Z213^2+AH213</f>
        <v>-1.6472769838654807E-2</v>
      </c>
      <c r="AB213" s="132">
        <f>+G213-AA213</f>
        <v>7.4462648438191024E-3</v>
      </c>
      <c r="AC213" s="132">
        <f>+G213-P213</f>
        <v>-1.9961464818150768E-2</v>
      </c>
      <c r="AD213" s="132"/>
      <c r="AE213" s="132">
        <f>+(G213-AA213)^2*S213</f>
        <v>2.2093360192586904E-8</v>
      </c>
      <c r="AF213" s="200">
        <f>+C213-15018.5</f>
        <v>35761.084000000003</v>
      </c>
      <c r="AG213" s="7"/>
      <c r="AH213" s="43">
        <f>$AB$6*($AB$11/AI213*AJ213+$AB$12)</f>
        <v>-1.8457126721904808E-2</v>
      </c>
      <c r="AI213" s="43">
        <f>1+$AB$7*COS(AL213)</f>
        <v>0.6336859604994145</v>
      </c>
      <c r="AJ213" s="43">
        <f>SIN(AL213+$AB$9)</f>
        <v>-0.78411586935483601</v>
      </c>
      <c r="AK213" s="43">
        <f>$AB$7*SIN(AL213)</f>
        <v>-5.2096299914326877E-2</v>
      </c>
      <c r="AL213" s="43">
        <f>2*ATAN(AM213)</f>
        <v>-3.0003224167378431</v>
      </c>
      <c r="AM213" s="43">
        <f>SQRT((1+$AB$7)/(1-$AB$7))*TAN(AN213/2)</f>
        <v>-14.133710853006171</v>
      </c>
      <c r="AN213" s="132">
        <f>$AU213+$AB$7*SIN(AO213)</f>
        <v>3.3495121811395951</v>
      </c>
      <c r="AO213" s="132">
        <f>$AU213+$AB$7*SIN(AP213)</f>
        <v>3.3497447964030451</v>
      </c>
      <c r="AP213" s="132">
        <f>$AU213+$AB$7*SIN(AQ213)</f>
        <v>3.3491022800447041</v>
      </c>
      <c r="AQ213" s="132">
        <f>$AU213+$AB$7*SIN(AR213)</f>
        <v>3.3508772137925811</v>
      </c>
      <c r="AR213" s="132">
        <f>$AU213+$AB$7*SIN(AS213)</f>
        <v>3.3459756183673837</v>
      </c>
      <c r="AS213" s="132">
        <f>$AU213+$AB$7*SIN(AT213)</f>
        <v>3.3595242022444105</v>
      </c>
      <c r="AT213" s="132">
        <f>$AU213+$AB$7*SIN(AU213)</f>
        <v>3.3221651255837625</v>
      </c>
      <c r="AU213" s="132">
        <f>$AB$9+$AB$18*(F213-AB$15)</f>
        <v>3.4259735260416129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41" t="s">
        <v>599</v>
      </c>
      <c r="B214" s="94" t="s">
        <v>292</v>
      </c>
      <c r="C214" s="36">
        <v>51141.580999999998</v>
      </c>
      <c r="D214" s="36" t="s">
        <v>503</v>
      </c>
      <c r="E214" s="41">
        <f>+(C214-C$7)/C$8</f>
        <v>3343.9659809959953</v>
      </c>
      <c r="F214" s="132">
        <f>ROUND(2*E214,0)/2</f>
        <v>3344</v>
      </c>
      <c r="G214" s="132">
        <f>+C214-(C$7+F214*C$8)</f>
        <v>-1.1612319998675957E-2</v>
      </c>
      <c r="I214" s="43">
        <f>G214</f>
        <v>-1.1612319998675957E-2</v>
      </c>
      <c r="M214" s="132"/>
      <c r="O214" s="132"/>
      <c r="P214" s="199">
        <f>+D$11+D$12*F214+D$13*F214^2</f>
        <v>9.6651861564302968E-3</v>
      </c>
      <c r="Q214" s="200">
        <f>+C214-15018.5</f>
        <v>36123.080999999998</v>
      </c>
      <c r="S214" s="132">
        <f>+(P214-G214)^2</f>
        <v>4.5273226818058458E-4</v>
      </c>
      <c r="T214" s="7">
        <v>0.1</v>
      </c>
      <c r="U214" s="43">
        <f>+T214*S214</f>
        <v>4.5273226818058461E-5</v>
      </c>
      <c r="V214" s="132">
        <f>+G214-P214</f>
        <v>-2.1277506155106256E-2</v>
      </c>
      <c r="Z214" s="43">
        <f>F214</f>
        <v>3344</v>
      </c>
      <c r="AA214" s="132">
        <f>AB$3+AB$4*Z214+AB$5*Z214^2+AH214</f>
        <v>-1.7483491314807576E-2</v>
      </c>
      <c r="AB214" s="132">
        <f>+G214-AA214</f>
        <v>5.8711713161316188E-3</v>
      </c>
      <c r="AC214" s="132">
        <f>+G214-P214</f>
        <v>-2.1277506155106256E-2</v>
      </c>
      <c r="AD214" s="132"/>
      <c r="AE214" s="132">
        <f>+(G214-AA214)^2*S214</f>
        <v>1.5605976747841819E-8</v>
      </c>
      <c r="AF214" s="200">
        <f>+C214-15018.5</f>
        <v>36123.080999999998</v>
      </c>
      <c r="AG214" s="7"/>
      <c r="AH214" s="43">
        <f>$AB$6*($AB$11/AI214*AJ214+$AB$12)</f>
        <v>-1.9449944306807576E-2</v>
      </c>
      <c r="AI214" s="43">
        <f>1+$AB$7*COS(AL214)</f>
        <v>0.63765374208184</v>
      </c>
      <c r="AJ214" s="43">
        <f>SIN(AL214+$AB$9)</f>
        <v>-0.8213378224264446</v>
      </c>
      <c r="AK214" s="43">
        <f>$AB$7*SIN(AL214)</f>
        <v>-7.4867812661425615E-2</v>
      </c>
      <c r="AL214" s="43">
        <f>2*ATAN(AM214)</f>
        <v>-2.9378403410848803</v>
      </c>
      <c r="AM214" s="43">
        <f>SQRT((1+$AB$7)/(1-$AB$7))*TAN(AN214/2)</f>
        <v>-9.7818572746347741</v>
      </c>
      <c r="AN214" s="132">
        <f>$AU214+$AB$7*SIN(AO214)</f>
        <v>3.4408470953483699</v>
      </c>
      <c r="AO214" s="132">
        <f>$AU214+$AB$7*SIN(AP214)</f>
        <v>3.4411312235827776</v>
      </c>
      <c r="AP214" s="132">
        <f>$AU214+$AB$7*SIN(AQ214)</f>
        <v>3.4403276224828461</v>
      </c>
      <c r="AQ214" s="132">
        <f>$AU214+$AB$7*SIN(AR214)</f>
        <v>3.4426009671536342</v>
      </c>
      <c r="AR214" s="132">
        <f>$AU214+$AB$7*SIN(AS214)</f>
        <v>3.4361738999089098</v>
      </c>
      <c r="AS214" s="132">
        <f>$AU214+$AB$7*SIN(AT214)</f>
        <v>3.4543775624494937</v>
      </c>
      <c r="AT214" s="132">
        <f>$AU214+$AB$7*SIN(AU214)</f>
        <v>3.4030726508022879</v>
      </c>
      <c r="AU214" s="132">
        <f>$AB$9+$AB$18*(F214-AB$15)</f>
        <v>3.5500264564369166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41" t="s">
        <v>599</v>
      </c>
      <c r="B215" s="94" t="s">
        <v>288</v>
      </c>
      <c r="C215" s="36">
        <v>51144.830999999998</v>
      </c>
      <c r="D215" s="36" t="s">
        <v>503</v>
      </c>
      <c r="E215" s="41">
        <f>+(C215-C$7)/C$8</f>
        <v>3353.4870554255153</v>
      </c>
      <c r="F215" s="132">
        <f>ROUND(2*E215,0)/2</f>
        <v>3353.5</v>
      </c>
      <c r="G215" s="132">
        <f>+C215-(C$7+F215*C$8)</f>
        <v>-4.4186049999552779E-3</v>
      </c>
      <c r="I215" s="43">
        <f>G215</f>
        <v>-4.4186049999552779E-3</v>
      </c>
      <c r="L215" s="132"/>
      <c r="O215" s="132"/>
      <c r="P215" s="199">
        <f>+D$11+D$12*F215+D$13*F215^2</f>
        <v>9.6538770331799622E-3</v>
      </c>
      <c r="Q215" s="200">
        <f>+C215-15018.5</f>
        <v>36126.330999999998</v>
      </c>
      <c r="S215" s="132">
        <f>+(P215-G215)^2</f>
        <v>1.9803475057291413E-4</v>
      </c>
      <c r="T215" s="7">
        <v>0.1</v>
      </c>
      <c r="U215" s="43">
        <f>+T215*S215</f>
        <v>1.9803475057291414E-5</v>
      </c>
      <c r="V215" s="132">
        <f>+G215-P215</f>
        <v>-1.407248203313524E-2</v>
      </c>
      <c r="Z215" s="43">
        <f>F215</f>
        <v>3353.5</v>
      </c>
      <c r="AA215" s="132">
        <f>AB$3+AB$4*Z215+AB$5*Z215^2+AH215</f>
        <v>-1.7491882389724302E-2</v>
      </c>
      <c r="AB215" s="132">
        <f>+G215-AA215</f>
        <v>1.3073277389769024E-2</v>
      </c>
      <c r="AC215" s="132">
        <f>+G215-P215</f>
        <v>-1.407248203313524E-2</v>
      </c>
      <c r="AD215" s="132"/>
      <c r="AE215" s="132">
        <f>+(G215-AA215)^2*S215</f>
        <v>3.3846234419181008E-8</v>
      </c>
      <c r="AF215" s="200">
        <f>+C215-15018.5</f>
        <v>36126.330999999998</v>
      </c>
      <c r="AG215" s="7"/>
      <c r="AH215" s="43">
        <f>$AB$6*($AB$11/AI215*AJ215+$AB$12)</f>
        <v>-1.9458144502974301E-2</v>
      </c>
      <c r="AI215" s="43">
        <f>1+$AB$7*COS(AL215)</f>
        <v>0.63769598804082228</v>
      </c>
      <c r="AJ215" s="43">
        <f>SIN(AL215+$AB$9)</f>
        <v>-0.82165913932060564</v>
      </c>
      <c r="AK215" s="43">
        <f>$AB$7*SIN(AL215)</f>
        <v>-7.50719849097118E-2</v>
      </c>
      <c r="AL215" s="43">
        <f>2*ATAN(AM215)</f>
        <v>-2.937276835483984</v>
      </c>
      <c r="AM215" s="43">
        <f>SQRT((1+$AB$7)/(1-$AB$7))*TAN(AN215/2)</f>
        <v>-9.754690952156265</v>
      </c>
      <c r="AN215" s="132">
        <f>$AU215+$AB$7*SIN(AO215)</f>
        <v>3.4416680695368695</v>
      </c>
      <c r="AO215" s="132">
        <f>$AU215+$AB$7*SIN(AP215)</f>
        <v>3.4419524771773142</v>
      </c>
      <c r="AP215" s="132">
        <f>$AU215+$AB$7*SIN(AQ215)</f>
        <v>3.4411478819070149</v>
      </c>
      <c r="AQ215" s="132">
        <f>$AU215+$AB$7*SIN(AR215)</f>
        <v>3.4434246184244399</v>
      </c>
      <c r="AR215" s="132">
        <f>$AU215+$AB$7*SIN(AS215)</f>
        <v>3.4369863432571273</v>
      </c>
      <c r="AS215" s="132">
        <f>$AU215+$AB$7*SIN(AT215)</f>
        <v>3.4552265060625711</v>
      </c>
      <c r="AT215" s="132">
        <f>$AU215+$AB$7*SIN(AU215)</f>
        <v>3.4038066635352702</v>
      </c>
      <c r="AU215" s="132">
        <f>$AB$9+$AB$18*(F215-AB$15)</f>
        <v>3.5511377273834093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41" t="s">
        <v>599</v>
      </c>
      <c r="B216" s="94" t="s">
        <v>292</v>
      </c>
      <c r="C216" s="36">
        <v>51156.595999999998</v>
      </c>
      <c r="D216" s="36" t="s">
        <v>503</v>
      </c>
      <c r="E216" s="41">
        <f>+(C216-C$7)/C$8</f>
        <v>3387.9533448603756</v>
      </c>
      <c r="F216" s="132">
        <f>ROUND(2*E216,0)/2</f>
        <v>3388</v>
      </c>
      <c r="G216" s="132">
        <f>+C216-(C$7+F216*C$8)</f>
        <v>-1.5925640000205021E-2</v>
      </c>
      <c r="I216" s="43">
        <f>G216</f>
        <v>-1.5925640000205021E-2</v>
      </c>
      <c r="M216" s="132"/>
      <c r="O216" s="132"/>
      <c r="P216" s="199">
        <f>+D$11+D$12*F216+D$13*F216^2</f>
        <v>9.6128168494895236E-3</v>
      </c>
      <c r="Q216" s="200">
        <f>+C216-15018.5</f>
        <v>36138.095999999998</v>
      </c>
      <c r="S216" s="132">
        <f>+(P216-G216)^2</f>
        <v>6.522127782637102E-4</v>
      </c>
      <c r="T216" s="7">
        <v>0.1</v>
      </c>
      <c r="U216" s="43">
        <f>+T216*S216</f>
        <v>6.5221277826371017E-5</v>
      </c>
      <c r="V216" s="132">
        <f>+G216-P216</f>
        <v>-2.5538456849694545E-2</v>
      </c>
      <c r="Z216" s="43">
        <f>F216</f>
        <v>3388</v>
      </c>
      <c r="AA216" s="132">
        <f>AB$3+AB$4*Z216+AB$5*Z216^2+AH216</f>
        <v>-1.7522254094803361E-2</v>
      </c>
      <c r="AB216" s="132">
        <f>+G216-AA216</f>
        <v>1.5966140945983393E-3</v>
      </c>
      <c r="AC216" s="132">
        <f>+G216-P216</f>
        <v>-2.5538456849694545E-2</v>
      </c>
      <c r="AD216" s="132"/>
      <c r="AE216" s="132">
        <f>+(G216-AA216)^2*S216</f>
        <v>1.6626055310935204E-9</v>
      </c>
      <c r="AF216" s="200">
        <f>+C216-15018.5</f>
        <v>36138.095999999998</v>
      </c>
      <c r="AG216" s="7"/>
      <c r="AH216" s="43">
        <f>$AB$6*($AB$11/AI216*AJ216+$AB$12)</f>
        <v>-1.9487818462803362E-2</v>
      </c>
      <c r="AI216" s="43">
        <f>1+$AB$7*COS(AL216)</f>
        <v>0.63785042321775864</v>
      </c>
      <c r="AJ216" s="43">
        <f>SIN(AL216+$AB$9)</f>
        <v>-0.8228241933980478</v>
      </c>
      <c r="AK216" s="43">
        <f>$AB$7*SIN(AL216)</f>
        <v>-7.581348189104288E-2</v>
      </c>
      <c r="AL216" s="43">
        <f>2*ATAN(AM216)</f>
        <v>-2.9352297844818973</v>
      </c>
      <c r="AM216" s="43">
        <f>SQRT((1+$AB$7)/(1-$AB$7))*TAN(AN216/2)</f>
        <v>-9.6572477416941158</v>
      </c>
      <c r="AN216" s="132">
        <f>$AU216+$AB$7*SIN(AO216)</f>
        <v>3.4446499692980219</v>
      </c>
      <c r="AO216" s="132">
        <f>$AU216+$AB$7*SIN(AP216)</f>
        <v>3.4449353639467502</v>
      </c>
      <c r="AP216" s="132">
        <f>$AU216+$AB$7*SIN(AQ216)</f>
        <v>3.4441272276942065</v>
      </c>
      <c r="AQ216" s="132">
        <f>$AU216+$AB$7*SIN(AR216)</f>
        <v>3.4464161131907316</v>
      </c>
      <c r="AR216" s="132">
        <f>$AU216+$AB$7*SIN(AS216)</f>
        <v>3.4399375282699216</v>
      </c>
      <c r="AS216" s="132">
        <f>$AU216+$AB$7*SIN(AT216)</f>
        <v>3.4583093998090741</v>
      </c>
      <c r="AT216" s="132">
        <f>$AU216+$AB$7*SIN(AU216)</f>
        <v>3.4064738222895796</v>
      </c>
      <c r="AU216" s="132">
        <f>$AB$9+$AB$18*(F216-AB$15)</f>
        <v>3.5551733955575147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>+(C217-C$7)/C$8</f>
        <v>3416.4474305007689</v>
      </c>
      <c r="F217" s="132">
        <f>ROUND(2*E217,0)/2</f>
        <v>3416.5</v>
      </c>
      <c r="G217" s="132">
        <f>+C217-(C$7+F217*C$8)</f>
        <v>-1.7944494997209404E-2</v>
      </c>
      <c r="K217" s="202">
        <f>G217</f>
        <v>-1.7944494997209404E-2</v>
      </c>
      <c r="O217" s="132"/>
      <c r="P217" s="199">
        <f>+D$11+D$12*F217+D$13*F217^2</f>
        <v>9.5789091472430251E-3</v>
      </c>
      <c r="Q217" s="200">
        <f>+C217-15018.5</f>
        <v>36147.822399999997</v>
      </c>
      <c r="S217" s="132">
        <f>+(P217-G217)^2</f>
        <v>7.5753777569886123E-4</v>
      </c>
      <c r="T217" s="7">
        <v>1</v>
      </c>
      <c r="U217" s="43">
        <f>+T217*S217</f>
        <v>7.5753777569886123E-4</v>
      </c>
      <c r="V217" s="132">
        <f>+G217-P217</f>
        <v>-2.752340414445243E-2</v>
      </c>
      <c r="Z217" s="43">
        <f>F217</f>
        <v>3416.5</v>
      </c>
      <c r="AA217" s="132">
        <f>AB$3+AB$4*Z217+AB$5*Z217^2+AH217</f>
        <v>-1.7547223960175825E-2</v>
      </c>
      <c r="AB217" s="132">
        <f>+G217-AA217</f>
        <v>-3.9727103703357872E-4</v>
      </c>
      <c r="AC217" s="132">
        <f>+G217-P217</f>
        <v>-2.752340414445243E-2</v>
      </c>
      <c r="AD217" s="132"/>
      <c r="AE217" s="132">
        <f>+(G217-AA217)^2*S217</f>
        <v>1.195578516481502E-10</v>
      </c>
      <c r="AF217" s="200">
        <f>+C217-15018.5</f>
        <v>36147.822399999997</v>
      </c>
      <c r="AG217" s="7"/>
      <c r="AH217" s="43">
        <f>$AB$6*($AB$11/AI217*AJ217+$AB$12)</f>
        <v>-1.9512206543425826E-2</v>
      </c>
      <c r="AI217" s="43">
        <f>1+$AB$7*COS(AL217)</f>
        <v>0.63797920266248109</v>
      </c>
      <c r="AJ217" s="43">
        <f>SIN(AL217+$AB$9)</f>
        <v>-0.82378445848538995</v>
      </c>
      <c r="AK217" s="43">
        <f>$AB$7*SIN(AL217)</f>
        <v>-7.6426057697012467E-2</v>
      </c>
      <c r="AL217" s="43">
        <f>2*ATAN(AM217)</f>
        <v>-2.9335379846465193</v>
      </c>
      <c r="AM217" s="43">
        <f>SQRT((1+$AB$7)/(1-$AB$7))*TAN(AN217/2)</f>
        <v>-9.5781572332250988</v>
      </c>
      <c r="AN217" s="132">
        <f>$AU217+$AB$7*SIN(AO217)</f>
        <v>3.4471138343075411</v>
      </c>
      <c r="AO217" s="132">
        <f>$AU217+$AB$7*SIN(AP217)</f>
        <v>3.4474000115801311</v>
      </c>
      <c r="AP217" s="132">
        <f>$AU217+$AB$7*SIN(AQ217)</f>
        <v>3.4465890323792494</v>
      </c>
      <c r="AQ217" s="132">
        <f>$AU217+$AB$7*SIN(AR217)</f>
        <v>3.4488877538740255</v>
      </c>
      <c r="AR217" s="132">
        <f>$AU217+$AB$7*SIN(AS217)</f>
        <v>3.4423763357581607</v>
      </c>
      <c r="AS217" s="132">
        <f>$AU217+$AB$7*SIN(AT217)</f>
        <v>3.4608560060015021</v>
      </c>
      <c r="AT217" s="132">
        <f>$AU217+$AB$7*SIN(AU217)</f>
        <v>3.4086789530322026</v>
      </c>
      <c r="AU217" s="132">
        <f>$AB$9+$AB$18*(F217-AB$15)</f>
        <v>3.5585072083969918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>+(C218-C$7)/C$8</f>
        <v>3416.9475066254281</v>
      </c>
      <c r="F218" s="132">
        <f>ROUND(2*E218,0)/2</f>
        <v>3417</v>
      </c>
      <c r="G218" s="132">
        <f>+C218-(C$7+F218*C$8)</f>
        <v>-1.7918509998708032E-2</v>
      </c>
      <c r="K218" s="202">
        <f>G218</f>
        <v>-1.7918509998708032E-2</v>
      </c>
      <c r="O218" s="132"/>
      <c r="P218" s="199">
        <f>+D$11+D$12*F218+D$13*F218^2</f>
        <v>9.5783143687903707E-3</v>
      </c>
      <c r="Q218" s="200">
        <f>+C218-15018.5</f>
        <v>36147.9931</v>
      </c>
      <c r="S218" s="132">
        <f>+(P218-G218)^2</f>
        <v>7.5607535029705399E-4</v>
      </c>
      <c r="T218" s="7">
        <v>1</v>
      </c>
      <c r="U218" s="43">
        <f>+T218*S218</f>
        <v>7.5607535029705399E-4</v>
      </c>
      <c r="V218" s="132">
        <f>+G218-P218</f>
        <v>-2.7496824367498403E-2</v>
      </c>
      <c r="Z218" s="43">
        <f>F218</f>
        <v>3417</v>
      </c>
      <c r="AA218" s="132">
        <f>AB$3+AB$4*Z218+AB$5*Z218^2+AH218</f>
        <v>-1.754766105929324E-2</v>
      </c>
      <c r="AB218" s="132">
        <f>+G218-AA218</f>
        <v>-3.7084893941479249E-4</v>
      </c>
      <c r="AC218" s="132">
        <f>+G218-P218</f>
        <v>-2.7496824367498403E-2</v>
      </c>
      <c r="AD218" s="132"/>
      <c r="AE218" s="132">
        <f>+(G218-AA218)^2*S218</f>
        <v>1.0398223836016873E-10</v>
      </c>
      <c r="AF218" s="200">
        <f>+C218-15018.5</f>
        <v>36147.9931</v>
      </c>
      <c r="AG218" s="7"/>
      <c r="AH218" s="43">
        <f>$AB$6*($AB$11/AI218*AJ218+$AB$12)</f>
        <v>-1.9512633392293241E-2</v>
      </c>
      <c r="AI218" s="43">
        <f>1+$AB$7*COS(AL218)</f>
        <v>0.63798147167145425</v>
      </c>
      <c r="AJ218" s="43">
        <f>SIN(AL218+$AB$9)</f>
        <v>-0.82380128769473415</v>
      </c>
      <c r="AK218" s="43">
        <f>$AB$7*SIN(AL218)</f>
        <v>-7.6436804922981647E-2</v>
      </c>
      <c r="AL218" s="43">
        <f>2*ATAN(AM218)</f>
        <v>-2.9335082977895008</v>
      </c>
      <c r="AM218" s="43">
        <f>SQRT((1+$AB$7)/(1-$AB$7))*TAN(AN218/2)</f>
        <v>-9.5767808330834097</v>
      </c>
      <c r="AN218" s="132">
        <f>$AU218+$AB$7*SIN(AO218)</f>
        <v>3.4471570645314866</v>
      </c>
      <c r="AO218" s="132">
        <f>$AU218+$AB$7*SIN(AP218)</f>
        <v>3.4474432552700525</v>
      </c>
      <c r="AP218" s="132">
        <f>$AU218+$AB$7*SIN(AQ218)</f>
        <v>3.4466322268574174</v>
      </c>
      <c r="AQ218" s="132">
        <f>$AU218+$AB$7*SIN(AR218)</f>
        <v>3.448931119294171</v>
      </c>
      <c r="AR218" s="132">
        <f>$AU218+$AB$7*SIN(AS218)</f>
        <v>3.4424191289336834</v>
      </c>
      <c r="AS218" s="132">
        <f>$AU218+$AB$7*SIN(AT218)</f>
        <v>3.4609006822388562</v>
      </c>
      <c r="AT218" s="132">
        <f>$AU218+$AB$7*SIN(AU218)</f>
        <v>3.4087176543634192</v>
      </c>
      <c r="AU218" s="132">
        <f>$AB$9+$AB$18*(F218-AB$15)</f>
        <v>3.5585656963415442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>+(C219-C$7)/C$8</f>
        <v>3467.9508769978856</v>
      </c>
      <c r="F219" s="132">
        <f>ROUND(2*E219,0)/2</f>
        <v>3468</v>
      </c>
      <c r="G219" s="132">
        <f>+C219-(C$7+F219*C$8)</f>
        <v>-1.6768039997259621E-2</v>
      </c>
      <c r="K219" s="202">
        <f>G219</f>
        <v>-1.6768039997259621E-2</v>
      </c>
      <c r="O219" s="132"/>
      <c r="P219" s="199">
        <f>+D$11+D$12*F219+D$13*F219^2</f>
        <v>9.5176639060196213E-3</v>
      </c>
      <c r="Q219" s="200">
        <f>+C219-15018.5</f>
        <v>36165.402999999998</v>
      </c>
      <c r="S219" s="132">
        <f>+(P219-G219)^2</f>
        <v>6.9093822969086961E-4</v>
      </c>
      <c r="T219" s="7">
        <v>1</v>
      </c>
      <c r="U219" s="43">
        <f>+T219*S219</f>
        <v>6.9093822969086961E-4</v>
      </c>
      <c r="V219" s="132">
        <f>+G219-P219</f>
        <v>-2.6285703903279244E-2</v>
      </c>
      <c r="Z219" s="43">
        <f>F219</f>
        <v>3468</v>
      </c>
      <c r="AA219" s="132">
        <f>AB$3+AB$4*Z219+AB$5*Z219^2+AH219</f>
        <v>-1.7592069429875658E-2</v>
      </c>
      <c r="AB219" s="132">
        <f>+G219-AA219</f>
        <v>8.2402943261603717E-4</v>
      </c>
      <c r="AC219" s="132">
        <f>+G219-P219</f>
        <v>-2.6285703903279244E-2</v>
      </c>
      <c r="AD219" s="132"/>
      <c r="AE219" s="132">
        <f>+(G219-AA219)^2*S219</f>
        <v>4.691639899662667E-10</v>
      </c>
      <c r="AF219" s="200">
        <f>+C219-15018.5</f>
        <v>36165.402999999998</v>
      </c>
      <c r="AG219" s="7"/>
      <c r="AH219" s="43">
        <f>$AB$6*($AB$11/AI219*AJ219+$AB$12)</f>
        <v>-1.9555988357875656E-2</v>
      </c>
      <c r="AI219" s="43">
        <f>1+$AB$7*COS(AL219)</f>
        <v>0.63821467338285043</v>
      </c>
      <c r="AJ219" s="43">
        <f>SIN(AL219+$AB$9)</f>
        <v>-0.82551468522582017</v>
      </c>
      <c r="AK219" s="43">
        <f>$AB$7*SIN(AL219)</f>
        <v>-7.7533073230218352E-2</v>
      </c>
      <c r="AL219" s="43">
        <f>2*ATAN(AM219)</f>
        <v>-2.9304791139533823</v>
      </c>
      <c r="AM219" s="43">
        <f>SQRT((1+$AB$7)/(1-$AB$7))*TAN(AN219/2)</f>
        <v>-9.4383634767612659</v>
      </c>
      <c r="AN219" s="132">
        <f>$AU219+$AB$7*SIN(AO219)</f>
        <v>3.451567372829726</v>
      </c>
      <c r="AO219" s="132">
        <f>$AU219+$AB$7*SIN(AP219)</f>
        <v>3.4518548892493892</v>
      </c>
      <c r="AP219" s="132">
        <f>$AU219+$AB$7*SIN(AQ219)</f>
        <v>3.4510389617358443</v>
      </c>
      <c r="AQ219" s="132">
        <f>$AU219+$AB$7*SIN(AR219)</f>
        <v>3.4533549961939292</v>
      </c>
      <c r="AR219" s="132">
        <f>$AU219+$AB$7*SIN(AS219)</f>
        <v>3.4467853235360582</v>
      </c>
      <c r="AS219" s="132">
        <f>$AU219+$AB$7*SIN(AT219)</f>
        <v>3.4654574663360811</v>
      </c>
      <c r="AT219" s="132">
        <f>$AU219+$AB$7*SIN(AU219)</f>
        <v>3.4126678948298355</v>
      </c>
      <c r="AU219" s="132">
        <f>$AB$9+$AB$18*(F219-AB$15)</f>
        <v>3.5645314666858727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>+(C220-C$7)/C$8</f>
        <v>3468.9448771683265</v>
      </c>
      <c r="F220" s="132">
        <f>ROUND(2*E220,0)/2</f>
        <v>3469</v>
      </c>
      <c r="G220" s="132">
        <f>+C220-(C$7+F220*C$8)</f>
        <v>-1.8816069998138119E-2</v>
      </c>
      <c r="K220" s="202">
        <f>G220</f>
        <v>-1.8816069998138119E-2</v>
      </c>
      <c r="O220" s="132"/>
      <c r="P220" s="199">
        <f>+D$11+D$12*F220+D$13*F220^2</f>
        <v>9.5164750166292188E-3</v>
      </c>
      <c r="Q220" s="200">
        <f>+C220-15018.5</f>
        <v>36165.742299999998</v>
      </c>
      <c r="S220" s="132">
        <f>+(P220-G220)^2</f>
        <v>8.0273310701381754E-4</v>
      </c>
      <c r="T220" s="7">
        <v>1</v>
      </c>
      <c r="U220" s="43">
        <f>+T220*S220</f>
        <v>8.0273310701381754E-4</v>
      </c>
      <c r="V220" s="132">
        <f>+G220-P220</f>
        <v>-2.8332545014767337E-2</v>
      </c>
      <c r="Z220" s="43">
        <f>F220</f>
        <v>3469</v>
      </c>
      <c r="AA220" s="132">
        <f>AB$3+AB$4*Z220+AB$5*Z220^2+AH220</f>
        <v>-1.7592936699379991E-2</v>
      </c>
      <c r="AB220" s="132">
        <f>+G220-AA220</f>
        <v>-1.2231332987581271E-3</v>
      </c>
      <c r="AC220" s="132">
        <f>+G220-P220</f>
        <v>-2.8332545014767337E-2</v>
      </c>
      <c r="AD220" s="132"/>
      <c r="AE220" s="132">
        <f>+(G220-AA220)^2*S220</f>
        <v>1.2009329318201432E-9</v>
      </c>
      <c r="AF220" s="200">
        <f>+C220-15018.5</f>
        <v>36165.742299999998</v>
      </c>
      <c r="AG220" s="7"/>
      <c r="AH220" s="43">
        <f>$AB$6*($AB$11/AI220*AJ220+$AB$12)</f>
        <v>-1.955683481637999E-2</v>
      </c>
      <c r="AI220" s="43">
        <f>1+$AB$7*COS(AL220)</f>
        <v>0.63821928089244229</v>
      </c>
      <c r="AJ220" s="43">
        <f>SIN(AL220+$AB$9)</f>
        <v>-0.8255482182159517</v>
      </c>
      <c r="AK220" s="43">
        <f>$AB$7*SIN(AL220)</f>
        <v>-7.7554569704295612E-2</v>
      </c>
      <c r="AL220" s="43">
        <f>2*ATAN(AM220)</f>
        <v>-2.9304196958140212</v>
      </c>
      <c r="AM220" s="43">
        <f>SQRT((1+$AB$7)/(1-$AB$7))*TAN(AN220/2)</f>
        <v>-9.4356879536271343</v>
      </c>
      <c r="AN220" s="132">
        <f>$AU220+$AB$7*SIN(AO220)</f>
        <v>3.4516538658880727</v>
      </c>
      <c r="AO220" s="132">
        <f>$AU220+$AB$7*SIN(AP220)</f>
        <v>3.4519414073544978</v>
      </c>
      <c r="AP220" s="132">
        <f>$AU220+$AB$7*SIN(AQ220)</f>
        <v>3.4511253861672904</v>
      </c>
      <c r="AQ220" s="132">
        <f>$AU220+$AB$7*SIN(AR220)</f>
        <v>3.4534417509124138</v>
      </c>
      <c r="AR220" s="132">
        <f>$AU220+$AB$7*SIN(AS220)</f>
        <v>3.4468709608570993</v>
      </c>
      <c r="AS220" s="132">
        <f>$AU220+$AB$7*SIN(AT220)</f>
        <v>3.4655468112495029</v>
      </c>
      <c r="AT220" s="132">
        <f>$AU220+$AB$7*SIN(AU220)</f>
        <v>3.4127454043191752</v>
      </c>
      <c r="AU220" s="132">
        <f>$AB$9+$AB$18*(F220-AB$15)</f>
        <v>3.5646484425749776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41" t="s">
        <v>599</v>
      </c>
      <c r="B221" s="94" t="s">
        <v>288</v>
      </c>
      <c r="C221" s="36">
        <v>51189.542999999998</v>
      </c>
      <c r="D221" s="36" t="s">
        <v>503</v>
      </c>
      <c r="E221" s="41">
        <f>+(C221-C$7)/C$8</f>
        <v>3484.4736030848048</v>
      </c>
      <c r="F221" s="132">
        <f>ROUND(2*E221,0)/2</f>
        <v>3484.5</v>
      </c>
      <c r="G221" s="132">
        <f>+C221-(C$7+F221*C$8)</f>
        <v>-9.010535002744291E-3</v>
      </c>
      <c r="I221" s="43">
        <f>G221</f>
        <v>-9.010535002744291E-3</v>
      </c>
      <c r="L221" s="132"/>
      <c r="O221" s="132"/>
      <c r="P221" s="199">
        <f>+D$11+D$12*F221+D$13*F221^2</f>
        <v>9.4980488805170155E-3</v>
      </c>
      <c r="Q221" s="200">
        <f>+C221-15018.5</f>
        <v>36171.042999999998</v>
      </c>
      <c r="S221" s="132">
        <f>+(P221-G221)^2</f>
        <v>3.4256767736372018E-4</v>
      </c>
      <c r="T221" s="7">
        <v>0.1</v>
      </c>
      <c r="U221" s="43">
        <f>+T221*S221</f>
        <v>3.425676773637202E-5</v>
      </c>
      <c r="V221" s="132">
        <f>+G221-P221</f>
        <v>-1.8508583883261306E-2</v>
      </c>
      <c r="Z221" s="43">
        <f>F221</f>
        <v>3484.5</v>
      </c>
      <c r="AA221" s="132">
        <f>AB$3+AB$4*Z221+AB$5*Z221^2+AH221</f>
        <v>-1.7606362224684782E-2</v>
      </c>
      <c r="AB221" s="132">
        <f>+G221-AA221</f>
        <v>8.5958272219404906E-3</v>
      </c>
      <c r="AC221" s="132">
        <f>+G221-P221</f>
        <v>-1.8508583883261306E-2</v>
      </c>
      <c r="AD221" s="132"/>
      <c r="AE221" s="132">
        <f>+(G221-AA221)^2*S221</f>
        <v>2.5311724689761822E-8</v>
      </c>
      <c r="AF221" s="200">
        <f>+C221-15018.5</f>
        <v>36171.042999999998</v>
      </c>
      <c r="AG221" s="7"/>
      <c r="AH221" s="43">
        <f>$AB$6*($AB$11/AI221*AJ221+$AB$12)</f>
        <v>-1.9569937003934782E-2</v>
      </c>
      <c r="AI221" s="43">
        <f>1+$AB$7*COS(AL221)</f>
        <v>0.63829086924197476</v>
      </c>
      <c r="AJ221" s="43">
        <f>SIN(AL221+$AB$9)</f>
        <v>-0.82606766922593888</v>
      </c>
      <c r="AK221" s="43">
        <f>$AB$7*SIN(AL221)</f>
        <v>-7.7887770068694392E-2</v>
      </c>
      <c r="AL221" s="43">
        <f>2*ATAN(AM221)</f>
        <v>-2.929498603857021</v>
      </c>
      <c r="AM221" s="43">
        <f>SQRT((1+$AB$7)/(1-$AB$7))*TAN(AN221/2)</f>
        <v>-9.3944033846736463</v>
      </c>
      <c r="AN221" s="132">
        <f>$AU221+$AB$7*SIN(AO221)</f>
        <v>3.4529945895972163</v>
      </c>
      <c r="AO221" s="132">
        <f>$AU221+$AB$7*SIN(AP221)</f>
        <v>3.4532825146333526</v>
      </c>
      <c r="AP221" s="132">
        <f>$AU221+$AB$7*SIN(AQ221)</f>
        <v>3.452465053253678</v>
      </c>
      <c r="AQ221" s="132">
        <f>$AU221+$AB$7*SIN(AR221)</f>
        <v>3.4547865087129264</v>
      </c>
      <c r="AR221" s="132">
        <f>$AU221+$AB$7*SIN(AS221)</f>
        <v>3.4481984662323559</v>
      </c>
      <c r="AS221" s="132">
        <f>$AU221+$AB$7*SIN(AT221)</f>
        <v>3.4669316388060025</v>
      </c>
      <c r="AT221" s="132">
        <f>$AU221+$AB$7*SIN(AU221)</f>
        <v>3.4139470675314145</v>
      </c>
      <c r="AU221" s="132">
        <f>$AB$9+$AB$18*(F221-AB$15)</f>
        <v>3.5664615688560968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41" t="s">
        <v>599</v>
      </c>
      <c r="B222" s="94" t="s">
        <v>288</v>
      </c>
      <c r="C222" s="36">
        <v>51223.673999999999</v>
      </c>
      <c r="D222" s="36" t="s">
        <v>503</v>
      </c>
      <c r="E222" s="41">
        <f>+(C222-C$7)/C$8</f>
        <v>3584.4624619629449</v>
      </c>
      <c r="F222" s="132">
        <f>ROUND(2*E222,0)/2</f>
        <v>3584.5</v>
      </c>
      <c r="G222" s="132">
        <f>+C222-(C$7+F222*C$8)</f>
        <v>-1.2813534995075315E-2</v>
      </c>
      <c r="I222" s="43">
        <f>G222</f>
        <v>-1.2813534995075315E-2</v>
      </c>
      <c r="M222" s="132"/>
      <c r="O222" s="132"/>
      <c r="P222" s="199">
        <f>+D$11+D$12*F222+D$13*F222^2</f>
        <v>9.3792450738131704E-3</v>
      </c>
      <c r="Q222" s="200">
        <f>+C222-15018.5</f>
        <v>36205.173999999999</v>
      </c>
      <c r="S222" s="132">
        <f>+(P222-G222)^2</f>
        <v>4.9251948718605405E-4</v>
      </c>
      <c r="T222" s="7">
        <v>0.1</v>
      </c>
      <c r="U222" s="43">
        <f>+T222*S222</f>
        <v>4.9251948718605405E-5</v>
      </c>
      <c r="V222" s="132">
        <f>+G222-P222</f>
        <v>-2.2192780068888487E-2</v>
      </c>
      <c r="Z222" s="43">
        <f>F222</f>
        <v>3584.5</v>
      </c>
      <c r="AA222" s="132">
        <f>AB$3+AB$4*Z222+AB$5*Z222^2+AH222</f>
        <v>-1.7692202162844679E-2</v>
      </c>
      <c r="AB222" s="132">
        <f>+G222-AA222</f>
        <v>4.8786671677693641E-3</v>
      </c>
      <c r="AC222" s="132">
        <f>+G222-P222</f>
        <v>-2.2192780068888487E-2</v>
      </c>
      <c r="AD222" s="132"/>
      <c r="AE222" s="132">
        <f>+(G222-AA222)^2*S222</f>
        <v>1.1722650039111587E-8</v>
      </c>
      <c r="AF222" s="200">
        <f>+C222-15018.5</f>
        <v>36205.173999999999</v>
      </c>
      <c r="AG222" s="7"/>
      <c r="AH222" s="43">
        <f>$AB$6*($AB$11/AI222*AJ222+$AB$12)</f>
        <v>-1.965365624209468E-2</v>
      </c>
      <c r="AI222" s="43">
        <f>1+$AB$7*COS(AL222)</f>
        <v>0.63876050853539046</v>
      </c>
      <c r="AJ222" s="43">
        <f>SIN(AL222+$AB$9)</f>
        <v>-0.82940492783534825</v>
      </c>
      <c r="AK222" s="43">
        <f>$AB$7*SIN(AL222)</f>
        <v>-8.0037677417515357E-2</v>
      </c>
      <c r="AL222" s="43">
        <f>2*ATAN(AM222)</f>
        <v>-2.923551013820346</v>
      </c>
      <c r="AM222" s="43">
        <f>SQRT((1+$AB$7)/(1-$AB$7))*TAN(AN222/2)</f>
        <v>-9.1361907923703143</v>
      </c>
      <c r="AN222" s="132">
        <f>$AU222+$AB$7*SIN(AO222)</f>
        <v>3.4616481325481026</v>
      </c>
      <c r="AO222" s="132">
        <f>$AU222+$AB$7*SIN(AP222)</f>
        <v>3.4619383222511098</v>
      </c>
      <c r="AP222" s="132">
        <f>$AU222+$AB$7*SIN(AQ222)</f>
        <v>3.4611121004568002</v>
      </c>
      <c r="AQ222" s="132">
        <f>$AU222+$AB$7*SIN(AR222)</f>
        <v>3.4634650974170129</v>
      </c>
      <c r="AR222" s="132">
        <f>$AU222+$AB$7*SIN(AS222)</f>
        <v>3.4567688011583919</v>
      </c>
      <c r="AS222" s="132">
        <f>$AU222+$AB$7*SIN(AT222)</f>
        <v>3.475865175242502</v>
      </c>
      <c r="AT222" s="132">
        <f>$AU222+$AB$7*SIN(AU222)</f>
        <v>3.421711872974547</v>
      </c>
      <c r="AU222" s="132">
        <f>$AB$9+$AB$18*(F222-AB$15)</f>
        <v>3.578159157766545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41" t="s">
        <v>599</v>
      </c>
      <c r="B223" s="94" t="s">
        <v>292</v>
      </c>
      <c r="C223" s="36">
        <v>51256.616999999998</v>
      </c>
      <c r="D223" s="36" t="s">
        <v>503</v>
      </c>
      <c r="E223" s="41">
        <f>+(C223-C$7)/C$8</f>
        <v>3680.9710019419199</v>
      </c>
      <c r="F223" s="132">
        <f>ROUND(2*E223,0)/2</f>
        <v>3681</v>
      </c>
      <c r="G223" s="132">
        <f>+C223-(C$7+F223*C$8)</f>
        <v>-9.8984299984294921E-3</v>
      </c>
      <c r="I223" s="43">
        <f>G223</f>
        <v>-9.8984299984294921E-3</v>
      </c>
      <c r="L223" s="132"/>
      <c r="O223" s="132"/>
      <c r="P223" s="199">
        <f>+D$11+D$12*F223+D$13*F223^2</f>
        <v>9.2647216958472566E-3</v>
      </c>
      <c r="Q223" s="200">
        <f>+C223-15018.5</f>
        <v>36238.116999999998</v>
      </c>
      <c r="S223" s="132">
        <f>+(P223-G223)^2</f>
        <v>3.6722638285786191E-4</v>
      </c>
      <c r="T223" s="7">
        <v>0.1</v>
      </c>
      <c r="U223" s="43">
        <f>+T223*S223</f>
        <v>3.6722638285786196E-5</v>
      </c>
      <c r="V223" s="132">
        <f>+G223-P223</f>
        <v>-1.916315169427675E-2</v>
      </c>
      <c r="W223" s="203"/>
      <c r="X223" s="204"/>
      <c r="Y223" s="204"/>
      <c r="Z223" s="43">
        <f>F223</f>
        <v>3681</v>
      </c>
      <c r="AA223" s="132">
        <f>AB$3+AB$4*Z223+AB$5*Z223^2+AH223</f>
        <v>-1.777375788798562E-2</v>
      </c>
      <c r="AB223" s="132">
        <f>+G223-AA223</f>
        <v>7.8753278895561281E-3</v>
      </c>
      <c r="AC223" s="132">
        <f>+G223-P223</f>
        <v>-1.916315169427675E-2</v>
      </c>
      <c r="AD223" s="132"/>
      <c r="AE223" s="132">
        <f>+(G223-AA223)^2*S223</f>
        <v>2.2775670141607536E-8</v>
      </c>
      <c r="AF223" s="200">
        <f>+C223-15018.5</f>
        <v>36238.116999999998</v>
      </c>
      <c r="AG223" s="7"/>
      <c r="AH223" s="43">
        <f>$AB$6*($AB$11/AI223*AJ223+$AB$12)</f>
        <v>-1.973310860498562E-2</v>
      </c>
      <c r="AI223" s="43">
        <f>1+$AB$7*COS(AL223)</f>
        <v>0.63922652244388611</v>
      </c>
      <c r="AJ223" s="43">
        <f>SIN(AL223+$AB$9)</f>
        <v>-0.83260226477507182</v>
      </c>
      <c r="AK223" s="43">
        <f>$AB$7*SIN(AL223)</f>
        <v>-8.2112714557906377E-2</v>
      </c>
      <c r="AL223" s="43">
        <f>2*ATAN(AM223)</f>
        <v>-2.9178031075737159</v>
      </c>
      <c r="AM223" s="43">
        <f>SQRT((1+$AB$7)/(1-$AB$7))*TAN(AN223/2)</f>
        <v>-8.8996385211545714</v>
      </c>
      <c r="AN223" s="132">
        <f>$AU223+$AB$7*SIN(AO223)</f>
        <v>3.4700050185503764</v>
      </c>
      <c r="AO223" s="132">
        <f>$AU223+$AB$7*SIN(AP223)</f>
        <v>3.4702970499331358</v>
      </c>
      <c r="AP223" s="132">
        <f>$AU223+$AB$7*SIN(AQ223)</f>
        <v>3.4694632474141347</v>
      </c>
      <c r="AQ223" s="132">
        <f>$AU223+$AB$7*SIN(AR223)</f>
        <v>3.471844533490664</v>
      </c>
      <c r="AR223" s="132">
        <f>$AU223+$AB$7*SIN(AS223)</f>
        <v>3.4650488283935807</v>
      </c>
      <c r="AS223" s="132">
        <f>$AU223+$AB$7*SIN(AT223)</f>
        <v>3.4844846845262931</v>
      </c>
      <c r="AT223" s="132">
        <f>$AU223+$AB$7*SIN(AU223)</f>
        <v>3.4292252005419184</v>
      </c>
      <c r="AU223" s="132">
        <f>$AB$9+$AB$18*(F223-AB$15)</f>
        <v>3.589447331065128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41" t="s">
        <v>1298</v>
      </c>
      <c r="B224" s="94" t="s">
        <v>292</v>
      </c>
      <c r="C224" s="36">
        <v>51425.915000000001</v>
      </c>
      <c r="D224" s="36" t="s">
        <v>1289</v>
      </c>
      <c r="E224" s="41">
        <f>+(C224-C$7)/C$8</f>
        <v>4176.9398815631157</v>
      </c>
      <c r="F224" s="132">
        <f>ROUND(2*E224,0)/2</f>
        <v>4177</v>
      </c>
      <c r="G224" s="132">
        <f>+C224-(C$7+F224*C$8)</f>
        <v>-2.0521309998002835E-2</v>
      </c>
      <c r="K224" s="43">
        <f>G224</f>
        <v>-2.0521309998002835E-2</v>
      </c>
      <c r="L224" s="132"/>
      <c r="O224" s="132"/>
      <c r="P224" s="199">
        <f>+D$11+D$12*F224+D$13*F224^2</f>
        <v>8.6779787561876067E-3</v>
      </c>
      <c r="Q224" s="200">
        <f>+C224-15018.5</f>
        <v>36407.415000000001</v>
      </c>
      <c r="S224" s="132">
        <f>+(P224-G224)^2</f>
        <v>8.5259846375059249E-4</v>
      </c>
      <c r="T224" s="7">
        <v>1</v>
      </c>
      <c r="U224" s="43">
        <f>+T224*S224</f>
        <v>8.5259846375059249E-4</v>
      </c>
      <c r="V224" s="132">
        <f>+G224-P224</f>
        <v>-2.9199288754190443E-2</v>
      </c>
      <c r="W224" s="203"/>
      <c r="X224" s="204"/>
      <c r="Y224" s="204"/>
      <c r="Z224" s="43">
        <f>F224</f>
        <v>4177</v>
      </c>
      <c r="AA224" s="132">
        <f>AB$3+AB$4*Z224+AB$5*Z224^2+AH224</f>
        <v>-1.8172843808186775E-2</v>
      </c>
      <c r="AB224" s="132">
        <f>+G224-AA224</f>
        <v>-2.3484661898160591E-3</v>
      </c>
      <c r="AC224" s="132">
        <f>+G224-P224</f>
        <v>-2.9199288754190443E-2</v>
      </c>
      <c r="AD224" s="132"/>
      <c r="AE224" s="132">
        <f>+(G224-AA224)^2*S224</f>
        <v>4.7023307180927421E-9</v>
      </c>
      <c r="AF224" s="200">
        <f>+C224-15018.5</f>
        <v>36407.415000000001</v>
      </c>
      <c r="AG224" s="7"/>
      <c r="AH224" s="43">
        <f>$AB$6*($AB$11/AI224*AJ224+$AB$12)</f>
        <v>-2.0120501821186774E-2</v>
      </c>
      <c r="AI224" s="43">
        <f>1+$AB$7*COS(AL224)</f>
        <v>0.6418225256436525</v>
      </c>
      <c r="AJ224" s="43">
        <f>SIN(AL224+$AB$9)</f>
        <v>-0.84867413521211243</v>
      </c>
      <c r="AK224" s="43">
        <f>$AB$7*SIN(AL224)</f>
        <v>-9.2784141229565728E-2</v>
      </c>
      <c r="AL224" s="43">
        <f>2*ATAN(AM224)</f>
        <v>-2.8881191825416166</v>
      </c>
      <c r="AM224" s="43">
        <f>SQRT((1+$AB$7)/(1-$AB$7))*TAN(AN224/2)</f>
        <v>-7.8480811990779484</v>
      </c>
      <c r="AN224" s="132">
        <f>$AU224+$AB$7*SIN(AO224)</f>
        <v>3.5130611112593315</v>
      </c>
      <c r="AO224" s="132">
        <f>$AU224+$AB$7*SIN(AP224)</f>
        <v>3.5133573731414152</v>
      </c>
      <c r="AP224" s="132">
        <f>$AU224+$AB$7*SIN(AQ224)</f>
        <v>3.5124981005081701</v>
      </c>
      <c r="AQ224" s="132">
        <f>$AU224+$AB$7*SIN(AR224)</f>
        <v>3.5149911137969387</v>
      </c>
      <c r="AR224" s="132">
        <f>$AU224+$AB$7*SIN(AS224)</f>
        <v>3.5077647597578463</v>
      </c>
      <c r="AS224" s="132">
        <f>$AU224+$AB$7*SIN(AT224)</f>
        <v>3.5287682955170707</v>
      </c>
      <c r="AT224" s="132">
        <f>$AU224+$AB$7*SIN(AU224)</f>
        <v>3.4681754410869421</v>
      </c>
      <c r="AU224" s="132">
        <f>$AB$9+$AB$18*(F224-AB$15)</f>
        <v>3.6474673720609516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41" t="s">
        <v>599</v>
      </c>
      <c r="B225" s="94" t="s">
        <v>288</v>
      </c>
      <c r="C225" s="36">
        <v>51488.904999999999</v>
      </c>
      <c r="D225" s="36" t="s">
        <v>503</v>
      </c>
      <c r="E225" s="41">
        <f>+(C225-C$7)/C$8</f>
        <v>4361.4729518140211</v>
      </c>
      <c r="F225" s="132">
        <f>ROUND(2*E225,0)/2</f>
        <v>4361.5</v>
      </c>
      <c r="G225" s="132">
        <f>+C225-(C$7+F225*C$8)</f>
        <v>-9.2328449973138049E-3</v>
      </c>
      <c r="I225" s="43">
        <f>G225</f>
        <v>-9.2328449973138049E-3</v>
      </c>
      <c r="M225" s="132"/>
      <c r="O225" s="132"/>
      <c r="P225" s="199">
        <f>+D$11+D$12*F225+D$13*F225^2</f>
        <v>8.4605343171466254E-3</v>
      </c>
      <c r="Q225" s="200">
        <f>+C225-15018.5</f>
        <v>36470.404999999999</v>
      </c>
      <c r="S225" s="132">
        <f>+(P225-G225)^2</f>
        <v>3.130556715653763E-4</v>
      </c>
      <c r="T225" s="7">
        <v>0.1</v>
      </c>
      <c r="U225" s="43">
        <f>+T225*S225</f>
        <v>3.1305567156537628E-5</v>
      </c>
      <c r="V225" s="132">
        <f>+G225-P225</f>
        <v>-1.7693379314460432E-2</v>
      </c>
      <c r="W225" s="203"/>
      <c r="X225" s="204"/>
      <c r="Y225" s="204"/>
      <c r="Z225" s="43">
        <f>F225</f>
        <v>4361.5</v>
      </c>
      <c r="AA225" s="132">
        <f>AB$3+AB$4*Z225+AB$5*Z225^2+AH225</f>
        <v>-1.8312576515187473E-2</v>
      </c>
      <c r="AB225" s="132">
        <f>+G225-AA225</f>
        <v>9.0797315178736682E-3</v>
      </c>
      <c r="AC225" s="132">
        <f>+G225-P225</f>
        <v>-1.7693379314460432E-2</v>
      </c>
      <c r="AD225" s="132"/>
      <c r="AE225" s="132">
        <f>+(G225-AA225)^2*S225</f>
        <v>2.5808786797394627E-8</v>
      </c>
      <c r="AF225" s="200">
        <f>+C225-15018.5</f>
        <v>36470.404999999999</v>
      </c>
      <c r="AG225" s="7"/>
      <c r="AH225" s="43">
        <f>$AB$6*($AB$11/AI225*AJ225+$AB$12)</f>
        <v>-2.0255508468437475E-2</v>
      </c>
      <c r="AI225" s="43">
        <f>1+$AB$7*COS(AL225)</f>
        <v>0.64287504729322364</v>
      </c>
      <c r="AJ225" s="43">
        <f>SIN(AL225+$AB$9)</f>
        <v>-0.85449578022899852</v>
      </c>
      <c r="AK225" s="43">
        <f>$AB$7*SIN(AL225)</f>
        <v>-9.675623057035003E-2</v>
      </c>
      <c r="AL225" s="43">
        <f>2*ATAN(AM225)</f>
        <v>-2.8770132548572636</v>
      </c>
      <c r="AM225" s="43">
        <f>SQRT((1+$AB$7)/(1-$AB$7))*TAN(AN225/2)</f>
        <v>-7.5150194299693647</v>
      </c>
      <c r="AN225" s="132">
        <f>$AU225+$AB$7*SIN(AO225)</f>
        <v>3.5291237567432057</v>
      </c>
      <c r="AO225" s="132">
        <f>$AU225+$AB$7*SIN(AP225)</f>
        <v>3.5294194227311313</v>
      </c>
      <c r="AP225" s="132">
        <f>$AU225+$AB$7*SIN(AQ225)</f>
        <v>3.5285563699693552</v>
      </c>
      <c r="AQ225" s="132">
        <f>$AU225+$AB$7*SIN(AR225)</f>
        <v>3.5310764852897227</v>
      </c>
      <c r="AR225" s="132">
        <f>$AU225+$AB$7*SIN(AS225)</f>
        <v>3.5237249719010162</v>
      </c>
      <c r="AS225" s="132">
        <f>$AU225+$AB$7*SIN(AT225)</f>
        <v>3.5452330573034314</v>
      </c>
      <c r="AT225" s="132">
        <f>$AU225+$AB$7*SIN(AU225)</f>
        <v>3.4828145886143322</v>
      </c>
      <c r="AU225" s="132">
        <f>$AB$9+$AB$18*(F225-AB$15)</f>
        <v>3.6690494236007289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95"/>
      <c r="C226" s="36">
        <v>51498.283799999997</v>
      </c>
      <c r="D226" s="36">
        <v>1E-3</v>
      </c>
      <c r="E226" s="41">
        <f>+(C226-C$7)/C$8</f>
        <v>4388.9487219246575</v>
      </c>
      <c r="F226" s="132">
        <f>ROUND(2*E226,0)/2</f>
        <v>4389</v>
      </c>
      <c r="G226" s="132">
        <f>+C226-(C$7+F226*C$8)</f>
        <v>-1.7503670002042782E-2</v>
      </c>
      <c r="K226" s="43">
        <f>G226</f>
        <v>-1.7503670002042782E-2</v>
      </c>
      <c r="P226" s="199">
        <f>+D$11+D$12*F226+D$13*F226^2</f>
        <v>8.4281614995185775E-3</v>
      </c>
      <c r="Q226" s="200">
        <f>+C226-15018.5</f>
        <v>36479.783799999997</v>
      </c>
      <c r="S226" s="132">
        <f>+(P226-G226)^2</f>
        <v>6.7245988502536997E-4</v>
      </c>
      <c r="T226" s="7">
        <v>1</v>
      </c>
      <c r="U226" s="43">
        <f>+T226*S226</f>
        <v>6.7245988502536997E-4</v>
      </c>
      <c r="V226" s="132">
        <f>+G226-P226</f>
        <v>-2.5931831501561357E-2</v>
      </c>
      <c r="Z226" s="43">
        <f>F226</f>
        <v>4389</v>
      </c>
      <c r="AA226" s="132">
        <f>AB$3+AB$4*Z226+AB$5*Z226^2+AH226</f>
        <v>-1.8332993545261446E-2</v>
      </c>
      <c r="AB226" s="132">
        <f>+G226-AA226</f>
        <v>8.2932354321866436E-4</v>
      </c>
      <c r="AC226" s="132">
        <f>+G226-P226</f>
        <v>-2.5931831501561357E-2</v>
      </c>
      <c r="AD226" s="132"/>
      <c r="AE226" s="132">
        <f>+(G226-AA226)^2*S226</f>
        <v>4.6250280502542938E-10</v>
      </c>
      <c r="AF226" s="200">
        <f>+C226-15018.5</f>
        <v>36479.783799999997</v>
      </c>
      <c r="AG226" s="7"/>
      <c r="AH226" s="43">
        <f>$AB$6*($AB$11/AI226*AJ226+$AB$12)</f>
        <v>-2.0275203582261446E-2</v>
      </c>
      <c r="AI226" s="43">
        <f>1+$AB$7*COS(AL226)</f>
        <v>0.64303601068852267</v>
      </c>
      <c r="AJ226" s="43">
        <f>SIN(AL226+$AB$9)</f>
        <v>-0.85535613747429495</v>
      </c>
      <c r="AK226" s="43">
        <f>$AB$7*SIN(AL226)</f>
        <v>-9.7348396673163085E-2</v>
      </c>
      <c r="AL226" s="43">
        <f>2*ATAN(AM226)</f>
        <v>-2.8753547332579781</v>
      </c>
      <c r="AM226" s="43">
        <f>SQRT((1+$AB$7)/(1-$AB$7))*TAN(AN226/2)</f>
        <v>-7.4676524129327078</v>
      </c>
      <c r="AN226" s="132">
        <f>$AU226+$AB$7*SIN(AO226)</f>
        <v>3.5315202202079261</v>
      </c>
      <c r="AO226" s="132">
        <f>$AU226+$AB$7*SIN(AP226)</f>
        <v>3.5318157003463533</v>
      </c>
      <c r="AP226" s="132">
        <f>$AU226+$AB$7*SIN(AQ226)</f>
        <v>3.5309523435422361</v>
      </c>
      <c r="AQ226" s="132">
        <f>$AU226+$AB$7*SIN(AR226)</f>
        <v>3.5334758284349799</v>
      </c>
      <c r="AR226" s="132">
        <f>$AU226+$AB$7*SIN(AS226)</f>
        <v>3.5261073090676618</v>
      </c>
      <c r="AS226" s="132">
        <f>$AU226+$AB$7*SIN(AT226)</f>
        <v>3.5476868395037031</v>
      </c>
      <c r="AT226" s="132">
        <f>$AU226+$AB$7*SIN(AU226)</f>
        <v>3.4850039254034741</v>
      </c>
      <c r="AU226" s="132">
        <f>$AB$9+$AB$18*(F226-AB$15)</f>
        <v>3.6722662605511021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41" t="s">
        <v>599</v>
      </c>
      <c r="B227" s="94" t="s">
        <v>292</v>
      </c>
      <c r="C227" s="36">
        <v>51538.563000000002</v>
      </c>
      <c r="D227" s="36" t="s">
        <v>503</v>
      </c>
      <c r="E227" s="41">
        <f>+(C227-C$7)/C$8</f>
        <v>4506.9491099743682</v>
      </c>
      <c r="F227" s="132">
        <f>ROUND(2*E227,0)/2</f>
        <v>4507</v>
      </c>
      <c r="G227" s="132">
        <f>+C227-(C$7+F227*C$8)</f>
        <v>-1.7371209993143566E-2</v>
      </c>
      <c r="I227" s="43">
        <f>G227</f>
        <v>-1.7371209993143566E-2</v>
      </c>
      <c r="L227" s="132"/>
      <c r="O227" s="132"/>
      <c r="P227" s="199">
        <f>+D$11+D$12*F227+D$13*F227^2</f>
        <v>8.2893634121419743E-3</v>
      </c>
      <c r="Q227" s="200">
        <f>+C227-15018.5</f>
        <v>36520.063000000002</v>
      </c>
      <c r="S227" s="132">
        <f>+(P227-G227)^2</f>
        <v>6.5846502748804754E-4</v>
      </c>
      <c r="T227" s="7">
        <v>0.1</v>
      </c>
      <c r="U227" s="43">
        <f>+T227*S227</f>
        <v>6.5846502748804751E-5</v>
      </c>
      <c r="V227" s="132">
        <f>+G227-P227</f>
        <v>-2.566057340528554E-2</v>
      </c>
      <c r="Z227" s="43">
        <f>F227</f>
        <v>4507</v>
      </c>
      <c r="AA227" s="132">
        <f>AB$3+AB$4*Z227+AB$5*Z227^2+AH227</f>
        <v>-1.8419385060892891E-2</v>
      </c>
      <c r="AB227" s="132">
        <f>+G227-AA227</f>
        <v>1.0481750677493254E-3</v>
      </c>
      <c r="AC227" s="132">
        <f>+G227-P227</f>
        <v>-2.566057340528554E-2</v>
      </c>
      <c r="AD227" s="132"/>
      <c r="AE227" s="132">
        <f>+(G227-AA227)^2*S227</f>
        <v>7.2343641220716E-10</v>
      </c>
      <c r="AF227" s="200">
        <f>+C227-15018.5</f>
        <v>36520.063000000002</v>
      </c>
      <c r="AG227" s="7"/>
      <c r="AH227" s="43">
        <f>$AB$6*($AB$11/AI227*AJ227+$AB$12)</f>
        <v>-2.0358445913892891E-2</v>
      </c>
      <c r="AI227" s="43">
        <f>1+$AB$7*COS(AL227)</f>
        <v>0.64373878745956437</v>
      </c>
      <c r="AJ227" s="43">
        <f>SIN(AL227+$AB$9)</f>
        <v>-0.85902602032575937</v>
      </c>
      <c r="AK227" s="43">
        <f>$AB$7*SIN(AL227)</f>
        <v>-9.988968134506436E-2</v>
      </c>
      <c r="AL227" s="43">
        <f>2*ATAN(AM227)</f>
        <v>-2.8682285859737662</v>
      </c>
      <c r="AM227" s="43">
        <f>SQRT((1+$AB$7)/(1-$AB$7))*TAN(AN227/2)</f>
        <v>-7.2706329899241515</v>
      </c>
      <c r="AN227" s="132">
        <f>$AU227+$AB$7*SIN(AO227)</f>
        <v>3.5418101844000272</v>
      </c>
      <c r="AO227" s="132">
        <f>$AU227+$AB$7*SIN(AP227)</f>
        <v>3.5421045875811088</v>
      </c>
      <c r="AP227" s="132">
        <f>$AU227+$AB$7*SIN(AQ227)</f>
        <v>3.5412406803993117</v>
      </c>
      <c r="AQ227" s="132">
        <f>$AU227+$AB$7*SIN(AR227)</f>
        <v>3.5437766584866965</v>
      </c>
      <c r="AR227" s="132">
        <f>$AU227+$AB$7*SIN(AS227)</f>
        <v>3.5363400441211552</v>
      </c>
      <c r="AS227" s="132">
        <f>$AU227+$AB$7*SIN(AT227)</f>
        <v>3.5582149363490947</v>
      </c>
      <c r="AT227" s="132">
        <f>$AU227+$AB$7*SIN(AU227)</f>
        <v>3.4944202992524356</v>
      </c>
      <c r="AU227" s="132">
        <f>$AB$9+$AB$18*(F227-AB$15)</f>
        <v>3.6860694154654308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41" t="s">
        <v>599</v>
      </c>
      <c r="B228" s="94" t="s">
        <v>292</v>
      </c>
      <c r="C228" s="36">
        <v>51544.701000000001</v>
      </c>
      <c r="D228" s="36" t="s">
        <v>503</v>
      </c>
      <c r="E228" s="41">
        <f>+(C228-C$7)/C$8</f>
        <v>4524.9307576200254</v>
      </c>
      <c r="F228" s="132">
        <f>ROUND(2*E228,0)/2</f>
        <v>4525</v>
      </c>
      <c r="G228" s="132">
        <f>+C228-(C$7+F228*C$8)</f>
        <v>-2.3635749996174127E-2</v>
      </c>
      <c r="I228" s="43">
        <f>G228</f>
        <v>-2.3635749996174127E-2</v>
      </c>
      <c r="M228" s="132"/>
      <c r="O228" s="132"/>
      <c r="P228" s="199">
        <f>+D$11+D$12*F228+D$13*F228^2</f>
        <v>8.2682066107208803E-3</v>
      </c>
      <c r="Q228" s="200">
        <f>+C228-15018.5</f>
        <v>36526.201000000001</v>
      </c>
      <c r="S228" s="132">
        <f>+(P228-G228)^2</f>
        <v>1.0178624471746394E-3</v>
      </c>
      <c r="T228" s="7">
        <v>0.1</v>
      </c>
      <c r="U228" s="43">
        <f>+T228*S228</f>
        <v>1.0178624471746394E-4</v>
      </c>
      <c r="V228" s="132">
        <f>+G228-P228</f>
        <v>-3.1903956606895004E-2</v>
      </c>
      <c r="Z228" s="43">
        <f>F228</f>
        <v>4525</v>
      </c>
      <c r="AA228" s="132">
        <f>AB$3+AB$4*Z228+AB$5*Z228^2+AH228</f>
        <v>-1.8432389487176518E-2</v>
      </c>
      <c r="AB228" s="132">
        <f>+G228-AA228</f>
        <v>-5.2033605089976086E-3</v>
      </c>
      <c r="AC228" s="132">
        <f>+G228-P228</f>
        <v>-3.1903956606895004E-2</v>
      </c>
      <c r="AD228" s="132"/>
      <c r="AE228" s="132">
        <f>+(G228-AA228)^2*S228</f>
        <v>2.7558585639829364E-8</v>
      </c>
      <c r="AF228" s="200">
        <f>+C228-15018.5</f>
        <v>36526.201000000001</v>
      </c>
      <c r="AG228" s="7"/>
      <c r="AH228" s="43">
        <f>$AB$6*($AB$11/AI228*AJ228+$AB$12)</f>
        <v>-2.0370962612176517E-2</v>
      </c>
      <c r="AI228" s="43">
        <f>1+$AB$7*COS(AL228)</f>
        <v>0.6438477207774469</v>
      </c>
      <c r="AJ228" s="43">
        <f>SIN(AL228+$AB$9)</f>
        <v>-0.85958271031605304</v>
      </c>
      <c r="AK228" s="43">
        <f>$AB$7*SIN(AL228)</f>
        <v>-0.10027738530985196</v>
      </c>
      <c r="AL228" s="43">
        <f>2*ATAN(AM228)</f>
        <v>-2.8671401620991617</v>
      </c>
      <c r="AM228" s="43">
        <f>SQRT((1+$AB$7)/(1-$AB$7))*TAN(AN228/2)</f>
        <v>-7.2414361122279001</v>
      </c>
      <c r="AN228" s="132">
        <f>$AU228+$AB$7*SIN(AO228)</f>
        <v>3.5433808445343655</v>
      </c>
      <c r="AO228" s="132">
        <f>$AU228+$AB$7*SIN(AP228)</f>
        <v>3.5436750440573457</v>
      </c>
      <c r="AP228" s="132">
        <f>$AU228+$AB$7*SIN(AQ228)</f>
        <v>3.5428111596994563</v>
      </c>
      <c r="AQ228" s="132">
        <f>$AU228+$AB$7*SIN(AR228)</f>
        <v>3.5453487640388448</v>
      </c>
      <c r="AR228" s="132">
        <f>$AU228+$AB$7*SIN(AS228)</f>
        <v>3.537902458562582</v>
      </c>
      <c r="AS228" s="132">
        <f>$AU228+$AB$7*SIN(AT228)</f>
        <v>3.5598207998766211</v>
      </c>
      <c r="AT228" s="132">
        <f>$AU228+$AB$7*SIN(AU228)</f>
        <v>3.4958598843721163</v>
      </c>
      <c r="AU228" s="132">
        <f>$AB$9+$AB$18*(F228-AB$15)</f>
        <v>3.6881749814693112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41" t="s">
        <v>599</v>
      </c>
      <c r="B229" s="94" t="s">
        <v>292</v>
      </c>
      <c r="C229" s="36">
        <v>51567.576000000001</v>
      </c>
      <c r="D229" s="36" t="s">
        <v>503</v>
      </c>
      <c r="E229" s="41">
        <f>+(C229-C$7)/C$8</f>
        <v>4591.9444737970307</v>
      </c>
      <c r="F229" s="132">
        <f>ROUND(2*E229,0)/2</f>
        <v>4592</v>
      </c>
      <c r="G229" s="132">
        <f>+C229-(C$7+F229*C$8)</f>
        <v>-1.895375999447424E-2</v>
      </c>
      <c r="I229" s="43">
        <f>G229</f>
        <v>-1.895375999447424E-2</v>
      </c>
      <c r="L229" s="132"/>
      <c r="O229" s="132"/>
      <c r="P229" s="199">
        <f>+D$11+D$12*F229+D$13*F229^2</f>
        <v>8.1894930237637106E-3</v>
      </c>
      <c r="Q229" s="200">
        <f>+C229-15018.5</f>
        <v>36549.076000000001</v>
      </c>
      <c r="S229" s="132">
        <f>+(P229-G229)^2</f>
        <v>7.3675618441208367E-4</v>
      </c>
      <c r="T229" s="7">
        <v>0.1</v>
      </c>
      <c r="U229" s="43">
        <f>+T229*S229</f>
        <v>7.3675618441208375E-5</v>
      </c>
      <c r="V229" s="132">
        <f>+G229-P229</f>
        <v>-2.7143253018237952E-2</v>
      </c>
      <c r="W229" s="205"/>
      <c r="X229" s="204"/>
      <c r="Y229" s="204"/>
      <c r="Z229" s="43">
        <f>F229</f>
        <v>4592</v>
      </c>
      <c r="AA229" s="132">
        <f>AB$3+AB$4*Z229+AB$5*Z229^2+AH229</f>
        <v>-1.848038861873012E-2</v>
      </c>
      <c r="AB229" s="132">
        <f>+G229-AA229</f>
        <v>-4.7337137574412005E-4</v>
      </c>
      <c r="AC229" s="132">
        <f>+G229-P229</f>
        <v>-2.7143253018237952E-2</v>
      </c>
      <c r="AD229" s="132"/>
      <c r="AE229" s="132">
        <f>+(G229-AA229)^2*S229</f>
        <v>1.6509266424960742E-10</v>
      </c>
      <c r="AF229" s="200">
        <f>+C229-15018.5</f>
        <v>36549.076000000001</v>
      </c>
      <c r="AG229" s="7"/>
      <c r="AH229" s="43">
        <f>$AB$6*($AB$11/AI229*AJ229+$AB$12)</f>
        <v>-2.041712922673012E-2</v>
      </c>
      <c r="AI229" s="43">
        <f>1+$AB$7*COS(AL229)</f>
        <v>0.64425723485593234</v>
      </c>
      <c r="AJ229" s="43">
        <f>SIN(AL229+$AB$9)</f>
        <v>-0.86164754079608996</v>
      </c>
      <c r="AK229" s="43">
        <f>$AB$7*SIN(AL229)</f>
        <v>-0.10172062252883017</v>
      </c>
      <c r="AL229" s="43">
        <f>2*ATAN(AM229)</f>
        <v>-2.8630855328299707</v>
      </c>
      <c r="AM229" s="43">
        <f>SQRT((1+$AB$7)/(1-$AB$7))*TAN(AN229/2)</f>
        <v>-7.1346669642959943</v>
      </c>
      <c r="AN229" s="132">
        <f>$AU229+$AB$7*SIN(AO229)</f>
        <v>3.5492295640885727</v>
      </c>
      <c r="AO229" s="132">
        <f>$AU229+$AB$7*SIN(AP229)</f>
        <v>3.5495229153768357</v>
      </c>
      <c r="AP229" s="132">
        <f>$AU229+$AB$7*SIN(AQ229)</f>
        <v>3.5486593620358708</v>
      </c>
      <c r="AQ229" s="132">
        <f>$AU229+$AB$7*SIN(AR229)</f>
        <v>3.5512023719005157</v>
      </c>
      <c r="AR229" s="132">
        <f>$AU229+$AB$7*SIN(AS229)</f>
        <v>3.5437216159907252</v>
      </c>
      <c r="AS229" s="132">
        <f>$AU229+$AB$7*SIN(AT229)</f>
        <v>3.5657979235410342</v>
      </c>
      <c r="AT229" s="132">
        <f>$AU229+$AB$7*SIN(AU229)</f>
        <v>3.5012258568386785</v>
      </c>
      <c r="AU229" s="132">
        <f>$AB$9+$AB$18*(F229-AB$15)</f>
        <v>3.6960123660393123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41" t="s">
        <v>599</v>
      </c>
      <c r="B230" s="94" t="s">
        <v>288</v>
      </c>
      <c r="C230" s="36">
        <v>51576.63</v>
      </c>
      <c r="D230" s="36" t="s">
        <v>503</v>
      </c>
      <c r="E230" s="41">
        <f>+(C230-C$7)/C$8</f>
        <v>4618.4687223769815</v>
      </c>
      <c r="F230" s="132">
        <f>ROUND(2*E230,0)/2</f>
        <v>4618.5</v>
      </c>
      <c r="G230" s="132">
        <f>+C230-(C$7+F230*C$8)</f>
        <v>-1.0676555000827648E-2</v>
      </c>
      <c r="I230" s="43">
        <f>G230</f>
        <v>-1.0676555000827648E-2</v>
      </c>
      <c r="M230" s="132"/>
      <c r="O230" s="132"/>
      <c r="P230" s="199">
        <f>+D$11+D$12*F230+D$13*F230^2</f>
        <v>8.1583760179266204E-3</v>
      </c>
      <c r="Q230" s="200">
        <f>+C230-15018.5</f>
        <v>36558.129999999997</v>
      </c>
      <c r="S230" s="132">
        <f>+(P230-G230)^2</f>
        <v>3.5475462648123168E-4</v>
      </c>
      <c r="T230" s="7">
        <v>0.1</v>
      </c>
      <c r="U230" s="43">
        <f>+T230*S230</f>
        <v>3.5475462648123169E-5</v>
      </c>
      <c r="V230" s="132">
        <f>+G230-P230</f>
        <v>-1.8834931018754268E-2</v>
      </c>
      <c r="Z230" s="43">
        <f>F230</f>
        <v>4618.5</v>
      </c>
      <c r="AA230" s="132">
        <f>AB$3+AB$4*Z230+AB$5*Z230^2+AH230</f>
        <v>-1.8499196229572617E-2</v>
      </c>
      <c r="AB230" s="132">
        <f>+G230-AA230</f>
        <v>7.8226412287449691E-3</v>
      </c>
      <c r="AC230" s="132">
        <f>+G230-P230</f>
        <v>-1.8834931018754268E-2</v>
      </c>
      <c r="AD230" s="132"/>
      <c r="AE230" s="132">
        <f>+(G230-AA230)^2*S230</f>
        <v>2.1708753789378713E-8</v>
      </c>
      <c r="AF230" s="200">
        <f>+C230-15018.5</f>
        <v>36558.129999999997</v>
      </c>
      <c r="AG230" s="7"/>
      <c r="AH230" s="43">
        <f>$AB$6*($AB$11/AI230*AJ230+$AB$12)</f>
        <v>-2.0435204602822617E-2</v>
      </c>
      <c r="AI230" s="43">
        <f>1+$AB$7*COS(AL230)</f>
        <v>0.64442096826035944</v>
      </c>
      <c r="AJ230" s="43">
        <f>SIN(AL230+$AB$9)</f>
        <v>-0.86246104728105477</v>
      </c>
      <c r="AK230" s="43">
        <f>$AB$7*SIN(AL230)</f>
        <v>-0.10229150593817508</v>
      </c>
      <c r="AL230" s="43">
        <f>2*ATAN(AM230)</f>
        <v>-2.8614803991498987</v>
      </c>
      <c r="AM230" s="43">
        <f>SQRT((1+$AB$7)/(1-$AB$7))*TAN(AN230/2)</f>
        <v>-7.0932481156175395</v>
      </c>
      <c r="AN230" s="132">
        <f>$AU230+$AB$7*SIN(AO230)</f>
        <v>3.551543904999126</v>
      </c>
      <c r="AO230" s="132">
        <f>$AU230+$AB$7*SIN(AP230)</f>
        <v>3.5518368819151731</v>
      </c>
      <c r="AP230" s="132">
        <f>$AU230+$AB$7*SIN(AQ230)</f>
        <v>3.5509735659569581</v>
      </c>
      <c r="AQ230" s="132">
        <f>$AU230+$AB$7*SIN(AR230)</f>
        <v>3.5535184326769027</v>
      </c>
      <c r="AR230" s="132">
        <f>$AU230+$AB$7*SIN(AS230)</f>
        <v>3.5460247569354002</v>
      </c>
      <c r="AS230" s="132">
        <f>$AU230+$AB$7*SIN(AT230)</f>
        <v>3.5681619017842525</v>
      </c>
      <c r="AT230" s="132">
        <f>$AU230+$AB$7*SIN(AU230)</f>
        <v>3.5033515126640808</v>
      </c>
      <c r="AU230" s="132">
        <f>$AB$9+$AB$18*(F230-AB$15)</f>
        <v>3.6991122271005805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41" t="s">
        <v>599</v>
      </c>
      <c r="B231" s="94" t="s">
        <v>288</v>
      </c>
      <c r="C231" s="36">
        <v>51579.707000000002</v>
      </c>
      <c r="D231" s="36" t="s">
        <v>503</v>
      </c>
      <c r="E231" s="41">
        <f>+(C231-C$7)/C$8</f>
        <v>4627.482982690728</v>
      </c>
      <c r="F231" s="132">
        <f>ROUND(2*E231,0)/2</f>
        <v>4627.5</v>
      </c>
      <c r="G231" s="132">
        <f>+C231-(C$7+F231*C$8)</f>
        <v>-5.8088249934371561E-3</v>
      </c>
      <c r="I231" s="43">
        <f>G231</f>
        <v>-5.8088249934371561E-3</v>
      </c>
      <c r="L231" s="132"/>
      <c r="O231" s="132"/>
      <c r="P231" s="199">
        <f>+D$11+D$12*F231+D$13*F231^2</f>
        <v>8.1478100387978661E-3</v>
      </c>
      <c r="Q231" s="200">
        <f>+C231-15018.5</f>
        <v>36561.207000000002</v>
      </c>
      <c r="S231" s="132">
        <f>+(P231-G231)^2</f>
        <v>1.9478766142300987E-4</v>
      </c>
      <c r="T231" s="7">
        <v>0.1</v>
      </c>
      <c r="U231" s="43">
        <f>+T231*S231</f>
        <v>1.9478766142300987E-5</v>
      </c>
      <c r="V231" s="132">
        <f>+G231-P231</f>
        <v>-1.3956635032235022E-2</v>
      </c>
      <c r="Z231" s="43">
        <f>F231</f>
        <v>4627.5</v>
      </c>
      <c r="AA231" s="132">
        <f>AB$3+AB$4*Z231+AB$5*Z231^2+AH231</f>
        <v>-1.8505560835847975E-2</v>
      </c>
      <c r="AB231" s="132">
        <f>+G231-AA231</f>
        <v>1.2696735842410819E-2</v>
      </c>
      <c r="AC231" s="132">
        <f>+G231-P231</f>
        <v>-1.3956635032235022E-2</v>
      </c>
      <c r="AD231" s="132"/>
      <c r="AE231" s="132">
        <f>+(G231-AA231)^2*S231</f>
        <v>3.1401154218694041E-8</v>
      </c>
      <c r="AF231" s="200">
        <f>+C231-15018.5</f>
        <v>36561.207000000002</v>
      </c>
      <c r="AG231" s="7"/>
      <c r="AH231" s="43">
        <f>$AB$6*($AB$11/AI231*AJ231+$AB$12)</f>
        <v>-2.0441319567097976E-2</v>
      </c>
      <c r="AI231" s="43">
        <f>1+$AB$7*COS(AL231)</f>
        <v>0.64447680340305857</v>
      </c>
      <c r="AJ231" s="43">
        <f>SIN(AL231+$AB$9)</f>
        <v>-0.86273692158092818</v>
      </c>
      <c r="AK231" s="43">
        <f>$AB$7*SIN(AL231)</f>
        <v>-0.10248539740613043</v>
      </c>
      <c r="AL231" s="43">
        <f>2*ATAN(AM231)</f>
        <v>-2.8609350725978953</v>
      </c>
      <c r="AM231" s="43">
        <f>SQRT((1+$AB$7)/(1-$AB$7))*TAN(AN231/2)</f>
        <v>-7.0792836341535512</v>
      </c>
      <c r="AN231" s="132">
        <f>$AU231+$AB$7*SIN(AO231)</f>
        <v>3.5523300428938605</v>
      </c>
      <c r="AO231" s="132">
        <f>$AU231+$AB$7*SIN(AP231)</f>
        <v>3.5526228876946675</v>
      </c>
      <c r="AP231" s="132">
        <f>$AU231+$AB$7*SIN(AQ231)</f>
        <v>3.5517596660116144</v>
      </c>
      <c r="AQ231" s="132">
        <f>$AU231+$AB$7*SIN(AR231)</f>
        <v>3.554305127191935</v>
      </c>
      <c r="AR231" s="132">
        <f>$AU231+$AB$7*SIN(AS231)</f>
        <v>3.5468071546663009</v>
      </c>
      <c r="AS231" s="132">
        <f>$AU231+$AB$7*SIN(AT231)</f>
        <v>3.5689647488733454</v>
      </c>
      <c r="AT231" s="132">
        <f>$AU231+$AB$7*SIN(AU231)</f>
        <v>3.5040738609584494</v>
      </c>
      <c r="AU231" s="132">
        <f>$AB$9+$AB$18*(F231-AB$15)</f>
        <v>3.7001650101025207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>+(C232-C$7)/C$8</f>
        <v>5339.9420526903359</v>
      </c>
      <c r="F232" s="132">
        <f>ROUND(2*E232,0)/2</f>
        <v>5340</v>
      </c>
      <c r="G232" s="132">
        <f>+C232-(C$7+F232*C$8)</f>
        <v>-1.9780199996603187E-2</v>
      </c>
      <c r="K232" s="43">
        <f>G232</f>
        <v>-1.9780199996603187E-2</v>
      </c>
      <c r="P232" s="199">
        <f>+D$11+D$12*F232+D$13*F232^2</f>
        <v>7.3146521360815658E-3</v>
      </c>
      <c r="Q232" s="200">
        <f>+C232-15018.5</f>
        <v>36804.4035</v>
      </c>
      <c r="S232" s="132">
        <f>+(P232-G232)^2</f>
        <v>7.341310120920516E-4</v>
      </c>
      <c r="T232" s="7">
        <v>1</v>
      </c>
      <c r="U232" s="43">
        <f>+T232*S232</f>
        <v>7.341310120920516E-4</v>
      </c>
      <c r="V232" s="132">
        <f>+G232-P232</f>
        <v>-2.7094852132684755E-2</v>
      </c>
      <c r="Z232" s="43">
        <f>F232</f>
        <v>5340</v>
      </c>
      <c r="AA232" s="132">
        <f>AB$3+AB$4*Z232+AB$5*Z232^2+AH232</f>
        <v>-1.8972071598802889E-2</v>
      </c>
      <c r="AB232" s="132">
        <f>+G232-AA232</f>
        <v>-8.0812839780029788E-4</v>
      </c>
      <c r="AC232" s="132">
        <f>+G232-P232</f>
        <v>-2.7094852132684755E-2</v>
      </c>
      <c r="AD232" s="132"/>
      <c r="AE232" s="132">
        <f>+(G232-AA232)^2*S232</f>
        <v>4.7944004664559171E-10</v>
      </c>
      <c r="AF232" s="200">
        <f>+C232-15018.5</f>
        <v>36804.4035</v>
      </c>
      <c r="AG232" s="7"/>
      <c r="AH232" s="43">
        <f>$AB$6*($AB$11/AI232*AJ232+$AB$12)</f>
        <v>-2.0886524798802888E-2</v>
      </c>
      <c r="AI232" s="43">
        <f>1+$AB$7*COS(AL232)</f>
        <v>0.64926868455590991</v>
      </c>
      <c r="AJ232" s="43">
        <f>SIN(AL232+$AB$9)</f>
        <v>-0.88390522420456008</v>
      </c>
      <c r="AK232" s="43">
        <f>$AB$7*SIN(AL232)</f>
        <v>-0.11784542573582657</v>
      </c>
      <c r="AL232" s="43">
        <f>2*ATAN(AM232)</f>
        <v>-2.8174447812422745</v>
      </c>
      <c r="AM232" s="43">
        <f>SQRT((1+$AB$7)/(1-$AB$7))*TAN(AN232/2)</f>
        <v>-6.1159040407707401</v>
      </c>
      <c r="AN232" s="132">
        <f>$AU232+$AB$7*SIN(AO232)</f>
        <v>3.6147959982628204</v>
      </c>
      <c r="AO232" s="132">
        <f>$AU232+$AB$7*SIN(AP232)</f>
        <v>3.6150709556664924</v>
      </c>
      <c r="AP232" s="132">
        <f>$AU232+$AB$7*SIN(AQ232)</f>
        <v>3.6142361470733322</v>
      </c>
      <c r="AQ232" s="132">
        <f>$AU232+$AB$7*SIN(AR232)</f>
        <v>3.6167718463334166</v>
      </c>
      <c r="AR232" s="132">
        <f>$AU232+$AB$7*SIN(AS232)</f>
        <v>3.6090798852363015</v>
      </c>
      <c r="AS232" s="132">
        <f>$AU232+$AB$7*SIN(AT232)</f>
        <v>3.6325083473481943</v>
      </c>
      <c r="AT232" s="132">
        <f>$AU232+$AB$7*SIN(AU232)</f>
        <v>3.561979304861727</v>
      </c>
      <c r="AU232" s="132">
        <f>$AB$9+$AB$18*(F232-AB$15)</f>
        <v>3.7835103310894649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>+(C233-C$7)/C$8</f>
        <v>5416.9423505974373</v>
      </c>
      <c r="F233" s="132">
        <f>ROUND(2*E233,0)/2</f>
        <v>5417</v>
      </c>
      <c r="G233" s="132">
        <f>+C233-(C$7+F233*C$8)</f>
        <v>-1.9678509997902438E-2</v>
      </c>
      <c r="K233" s="43">
        <f>G233</f>
        <v>-1.9678509997902438E-2</v>
      </c>
      <c r="P233" s="199">
        <f>+D$11+D$12*F233+D$13*F233^2</f>
        <v>7.2250046852473104E-3</v>
      </c>
      <c r="Q233" s="200">
        <f>+C233-15018.5</f>
        <v>36830.687400000003</v>
      </c>
      <c r="S233" s="132">
        <f>+(P233-G233)^2</f>
        <v>7.2379910230645412E-4</v>
      </c>
      <c r="T233" s="7">
        <v>1</v>
      </c>
      <c r="U233" s="43">
        <f>+T233*S233</f>
        <v>7.2379910230645412E-4</v>
      </c>
      <c r="V233" s="132">
        <f>+G233-P233</f>
        <v>-2.6903514683149748E-2</v>
      </c>
      <c r="W233" s="205"/>
      <c r="X233" s="204"/>
      <c r="Y233" s="204"/>
      <c r="Z233" s="43">
        <f>F233</f>
        <v>5417</v>
      </c>
      <c r="AA233" s="132">
        <f>AB$3+AB$4*Z233+AB$5*Z233^2+AH233</f>
        <v>-1.9018002052757853E-2</v>
      </c>
      <c r="AB233" s="132">
        <f>+G233-AA233</f>
        <v>-6.6050794514458527E-4</v>
      </c>
      <c r="AC233" s="132">
        <f>+G233-P233</f>
        <v>-2.6903514683149748E-2</v>
      </c>
      <c r="AD233" s="132"/>
      <c r="AE233" s="132">
        <f>+(G233-AA233)^2*S233</f>
        <v>3.1577237402721225E-10</v>
      </c>
      <c r="AF233" s="200">
        <f>+C233-15018.5</f>
        <v>36830.687400000003</v>
      </c>
      <c r="AG233" s="7"/>
      <c r="AH233" s="43">
        <f>$AB$6*($AB$11/AI233*AJ233+$AB$12)</f>
        <v>-2.0929970385757852E-2</v>
      </c>
      <c r="AI233" s="43">
        <f>1+$AB$7*COS(AL233)</f>
        <v>0.64983120942734374</v>
      </c>
      <c r="AJ233" s="43">
        <f>SIN(AL233+$AB$9)</f>
        <v>-0.886112021963819</v>
      </c>
      <c r="AK233" s="43">
        <f>$AB$7*SIN(AL233)</f>
        <v>-0.11950656094492543</v>
      </c>
      <c r="AL233" s="43">
        <f>2*ATAN(AM233)</f>
        <v>-2.8127047845303355</v>
      </c>
      <c r="AM233" s="43">
        <f>SQRT((1+$AB$7)/(1-$AB$7))*TAN(AN233/2)</f>
        <v>-6.0261862183829908</v>
      </c>
      <c r="AN233" s="132">
        <f>$AU233+$AB$7*SIN(AO233)</f>
        <v>3.621575480277043</v>
      </c>
      <c r="AO233" s="132">
        <f>$AU233+$AB$7*SIN(AP233)</f>
        <v>3.6218477051161466</v>
      </c>
      <c r="AP233" s="132">
        <f>$AU233+$AB$7*SIN(AQ233)</f>
        <v>3.6210182959817452</v>
      </c>
      <c r="AQ233" s="132">
        <f>$AU233+$AB$7*SIN(AR233)</f>
        <v>3.6235464419573096</v>
      </c>
      <c r="AR233" s="132">
        <f>$AU233+$AB$7*SIN(AS233)</f>
        <v>3.6158506539552104</v>
      </c>
      <c r="AS233" s="132">
        <f>$AU233+$AB$7*SIN(AT233)</f>
        <v>3.6393746657621451</v>
      </c>
      <c r="AT233" s="132">
        <f>$AU233+$AB$7*SIN(AU233)</f>
        <v>3.5683261932814019</v>
      </c>
      <c r="AU233" s="132">
        <f>$AB$9+$AB$18*(F233-AB$15)</f>
        <v>3.7925174745505101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>+(C234-C$7)/C$8</f>
        <v>5416.9426435535661</v>
      </c>
      <c r="F234" s="132">
        <f>ROUND(2*E234,0)/2</f>
        <v>5417</v>
      </c>
      <c r="G234" s="132">
        <f>+C234-(C$7+F234*C$8)</f>
        <v>-1.9578510000428651E-2</v>
      </c>
      <c r="K234" s="43">
        <f>G234</f>
        <v>-1.9578510000428651E-2</v>
      </c>
      <c r="P234" s="199">
        <f>+D$11+D$12*F234+D$13*F234^2</f>
        <v>7.2250046852473104E-3</v>
      </c>
      <c r="Q234" s="200">
        <f>+C234-15018.5</f>
        <v>36830.6875</v>
      </c>
      <c r="S234" s="132">
        <f>+(P234-G234)^2</f>
        <v>7.1842839950524693E-4</v>
      </c>
      <c r="T234" s="7">
        <v>1</v>
      </c>
      <c r="U234" s="43">
        <f>+T234*S234</f>
        <v>7.1842839950524693E-4</v>
      </c>
      <c r="V234" s="132">
        <f>+G234-P234</f>
        <v>-2.6803514685675961E-2</v>
      </c>
      <c r="Z234" s="43">
        <f>F234</f>
        <v>5417</v>
      </c>
      <c r="AA234" s="132">
        <f>AB$3+AB$4*Z234+AB$5*Z234^2+AH234</f>
        <v>-1.9018002052757853E-2</v>
      </c>
      <c r="AB234" s="132">
        <f>+G234-AA234</f>
        <v>-5.6050794767079776E-4</v>
      </c>
      <c r="AC234" s="132">
        <f>+G234-P234</f>
        <v>-2.6803514685675961E-2</v>
      </c>
      <c r="AD234" s="132"/>
      <c r="AE234" s="132">
        <f>+(G234-AA234)^2*S234</f>
        <v>2.257080463631809E-10</v>
      </c>
      <c r="AF234" s="200">
        <f>+C234-15018.5</f>
        <v>36830.6875</v>
      </c>
      <c r="AG234" s="7"/>
      <c r="AH234" s="43">
        <f>$AB$6*($AB$11/AI234*AJ234+$AB$12)</f>
        <v>-2.0929970385757852E-2</v>
      </c>
      <c r="AI234" s="43">
        <f>1+$AB$7*COS(AL234)</f>
        <v>0.64983120942734374</v>
      </c>
      <c r="AJ234" s="43">
        <f>SIN(AL234+$AB$9)</f>
        <v>-0.886112021963819</v>
      </c>
      <c r="AK234" s="43">
        <f>$AB$7*SIN(AL234)</f>
        <v>-0.11950656094492543</v>
      </c>
      <c r="AL234" s="43">
        <f>2*ATAN(AM234)</f>
        <v>-2.8127047845303355</v>
      </c>
      <c r="AM234" s="43">
        <f>SQRT((1+$AB$7)/(1-$AB$7))*TAN(AN234/2)</f>
        <v>-6.0261862183829908</v>
      </c>
      <c r="AN234" s="132">
        <f>$AU234+$AB$7*SIN(AO234)</f>
        <v>3.621575480277043</v>
      </c>
      <c r="AO234" s="132">
        <f>$AU234+$AB$7*SIN(AP234)</f>
        <v>3.6218477051161466</v>
      </c>
      <c r="AP234" s="132">
        <f>$AU234+$AB$7*SIN(AQ234)</f>
        <v>3.6210182959817452</v>
      </c>
      <c r="AQ234" s="132">
        <f>$AU234+$AB$7*SIN(AR234)</f>
        <v>3.6235464419573096</v>
      </c>
      <c r="AR234" s="132">
        <f>$AU234+$AB$7*SIN(AS234)</f>
        <v>3.6158506539552104</v>
      </c>
      <c r="AS234" s="132">
        <f>$AU234+$AB$7*SIN(AT234)</f>
        <v>3.6393746657621451</v>
      </c>
      <c r="AT234" s="132">
        <f>$AU234+$AB$7*SIN(AU234)</f>
        <v>3.5683261932814019</v>
      </c>
      <c r="AU234" s="132">
        <f>$AB$9+$AB$18*(F234-AB$15)</f>
        <v>3.7925174745505101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41" t="s">
        <v>599</v>
      </c>
      <c r="B235" s="94" t="s">
        <v>288</v>
      </c>
      <c r="C235" s="36">
        <v>51873.605000000003</v>
      </c>
      <c r="D235" s="36" t="s">
        <v>503</v>
      </c>
      <c r="E235" s="41">
        <f>+(C235-C$7)/C$8</f>
        <v>5488.4752081328998</v>
      </c>
      <c r="F235" s="132">
        <f>ROUND(2*E235,0)/2</f>
        <v>5488.5</v>
      </c>
      <c r="G235" s="132">
        <f>+C235-(C$7+F235*C$8)</f>
        <v>-8.4626549942186102E-3</v>
      </c>
      <c r="I235" s="43">
        <f>G235</f>
        <v>-8.4626549942186102E-3</v>
      </c>
      <c r="M235" s="132"/>
      <c r="O235" s="132"/>
      <c r="P235" s="199">
        <f>+D$11+D$12*F235+D$13*F235^2</f>
        <v>7.1418291020813483E-3</v>
      </c>
      <c r="Q235" s="200">
        <f>+C235-15018.5</f>
        <v>36855.105000000003</v>
      </c>
      <c r="S235" s="132">
        <f>+(P235-G235)^2</f>
        <v>2.4349992391167836E-4</v>
      </c>
      <c r="T235" s="7">
        <v>0.1</v>
      </c>
      <c r="U235" s="43">
        <f>+T235*S235</f>
        <v>2.4349992391167839E-5</v>
      </c>
      <c r="V235" s="132">
        <f>+G235-P235</f>
        <v>-1.5604484096299959E-2</v>
      </c>
      <c r="Z235" s="43">
        <f>F235</f>
        <v>5488.5</v>
      </c>
      <c r="AA235" s="132">
        <f>AB$3+AB$4*Z235+AB$5*Z235^2+AH235</f>
        <v>-1.9059855351176415E-2</v>
      </c>
      <c r="AB235" s="132">
        <f>+G235-AA235</f>
        <v>1.0597200356957805E-2</v>
      </c>
      <c r="AC235" s="132">
        <f>+G235-P235</f>
        <v>-1.5604484096299959E-2</v>
      </c>
      <c r="AD235" s="132"/>
      <c r="AE235" s="132">
        <f>+(G235-AA235)^2*S235</f>
        <v>2.7345201046472471E-8</v>
      </c>
      <c r="AF235" s="200">
        <f>+C235-15018.5</f>
        <v>36855.105000000003</v>
      </c>
      <c r="AG235" s="7"/>
      <c r="AH235" s="43">
        <f>$AB$6*($AB$11/AI235*AJ235+$AB$12)</f>
        <v>-2.0969484454426417E-2</v>
      </c>
      <c r="AI235" s="43">
        <f>1+$AB$7*COS(AL235)</f>
        <v>0.65036149814652067</v>
      </c>
      <c r="AJ235" s="43">
        <f>SIN(AL235+$AB$9)</f>
        <v>-0.88814678038418271</v>
      </c>
      <c r="AK235" s="43">
        <f>$AB$7*SIN(AL235)</f>
        <v>-0.12104923800526203</v>
      </c>
      <c r="AL235" s="43">
        <f>2*ATAN(AM235)</f>
        <v>-2.808295929183581</v>
      </c>
      <c r="AM235" s="43">
        <f>SQRT((1+$AB$7)/(1-$AB$7))*TAN(AN235/2)</f>
        <v>-5.9450064594557501</v>
      </c>
      <c r="AN235" s="132">
        <f>$AU235+$AB$7*SIN(AO235)</f>
        <v>3.6278760392486458</v>
      </c>
      <c r="AO235" s="132">
        <f>$AU235+$AB$7*SIN(AP235)</f>
        <v>3.6281456032128259</v>
      </c>
      <c r="AP235" s="132">
        <f>$AU235+$AB$7*SIN(AQ235)</f>
        <v>3.6273215829786882</v>
      </c>
      <c r="AQ235" s="132">
        <f>$AU235+$AB$7*SIN(AR235)</f>
        <v>3.6298416311279387</v>
      </c>
      <c r="AR235" s="132">
        <f>$AU235+$AB$7*SIN(AS235)</f>
        <v>3.6221452349479946</v>
      </c>
      <c r="AS235" s="132">
        <f>$AU235+$AB$7*SIN(AT235)</f>
        <v>3.6457505857817156</v>
      </c>
      <c r="AT235" s="132">
        <f>$AU235+$AB$7*SIN(AU235)</f>
        <v>3.5742360138211393</v>
      </c>
      <c r="AU235" s="132">
        <f>$AB$9+$AB$18*(F235-AB$15)</f>
        <v>3.8008812506214813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>+(C236-C$7)/C$8</f>
        <v>5554.9416822473013</v>
      </c>
      <c r="F236" s="132">
        <f>ROUND(2*E236,0)/2</f>
        <v>5555</v>
      </c>
      <c r="G236" s="132">
        <f>+C236-(C$7+F236*C$8)</f>
        <v>-1.9906649999029469E-2</v>
      </c>
      <c r="K236" s="43">
        <f>G236</f>
        <v>-1.9906649999029469E-2</v>
      </c>
      <c r="P236" s="199">
        <f>+D$11+D$12*F236+D$13*F236^2</f>
        <v>7.0645291795846266E-3</v>
      </c>
      <c r="Q236" s="200">
        <f>+C236-15018.5</f>
        <v>36877.7932</v>
      </c>
      <c r="S236" s="132">
        <f>+(P236-G236)^2</f>
        <v>7.2744450628490641E-4</v>
      </c>
      <c r="T236" s="7">
        <v>1</v>
      </c>
      <c r="U236" s="43">
        <f>+T236*S236</f>
        <v>7.2744450628490641E-4</v>
      </c>
      <c r="V236" s="132">
        <f>+G236-P236</f>
        <v>-2.6971179178614094E-2</v>
      </c>
      <c r="Z236" s="43">
        <f>F236</f>
        <v>5555</v>
      </c>
      <c r="AA236" s="132">
        <f>AB$3+AB$4*Z236+AB$5*Z236^2+AH236</f>
        <v>-1.9098090663810786E-2</v>
      </c>
      <c r="AB236" s="132">
        <f>+G236-AA236</f>
        <v>-8.0855933521868303E-4</v>
      </c>
      <c r="AC236" s="132">
        <f>+G236-P236</f>
        <v>-2.6971179178614094E-2</v>
      </c>
      <c r="AD236" s="132"/>
      <c r="AE236" s="132">
        <f>+(G236-AA236)^2*S236</f>
        <v>4.7558008443300149E-10</v>
      </c>
      <c r="AF236" s="200">
        <f>+C236-15018.5</f>
        <v>36877.7932</v>
      </c>
      <c r="AG236" s="7"/>
      <c r="AH236" s="43">
        <f>$AB$6*($AB$11/AI236*AJ236+$AB$12)</f>
        <v>-2.1005516588810787E-2</v>
      </c>
      <c r="AI236" s="43">
        <f>1+$AB$7*COS(AL236)</f>
        <v>0.65086160249206104</v>
      </c>
      <c r="AJ236" s="43">
        <f>SIN(AL236+$AB$9)</f>
        <v>-0.89002672611837785</v>
      </c>
      <c r="AK236" s="43">
        <f>$AB$7*SIN(AL236)</f>
        <v>-0.12248420055496302</v>
      </c>
      <c r="AL236" s="43">
        <f>2*ATAN(AM236)</f>
        <v>-2.8041888657304637</v>
      </c>
      <c r="AM236" s="43">
        <f>SQRT((1+$AB$7)/(1-$AB$7))*TAN(AN236/2)</f>
        <v>-5.8712747787028752</v>
      </c>
      <c r="AN236" s="132">
        <f>$AU236+$AB$7*SIN(AO236)</f>
        <v>3.6337406683503386</v>
      </c>
      <c r="AO236" s="132">
        <f>$AU236+$AB$7*SIN(AP236)</f>
        <v>3.6340076545124957</v>
      </c>
      <c r="AP236" s="132">
        <f>$AU236+$AB$7*SIN(AQ236)</f>
        <v>3.6331889629480489</v>
      </c>
      <c r="AQ236" s="132">
        <f>$AU236+$AB$7*SIN(AR236)</f>
        <v>3.6357005556197413</v>
      </c>
      <c r="AR236" s="132">
        <f>$AU236+$AB$7*SIN(AS236)</f>
        <v>3.6280061246471456</v>
      </c>
      <c r="AS236" s="132">
        <f>$AU236+$AB$7*SIN(AT236)</f>
        <v>3.6516807322252594</v>
      </c>
      <c r="AT236" s="132">
        <f>$AU236+$AB$7*SIN(AU236)</f>
        <v>3.5797467867082902</v>
      </c>
      <c r="AU236" s="132">
        <f>$AB$9+$AB$18*(F236-AB$15)</f>
        <v>3.808660147246929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>+(C237-C$7)/C$8</f>
        <v>5554.9417994297528</v>
      </c>
      <c r="F237" s="132">
        <f>ROUND(2*E237,0)/2</f>
        <v>5555</v>
      </c>
      <c r="G237" s="132">
        <f>+C237-(C$7+F237*C$8)</f>
        <v>-1.9866650000039954E-2</v>
      </c>
      <c r="K237" s="202">
        <f>G237</f>
        <v>-1.9866650000039954E-2</v>
      </c>
      <c r="O237" s="132"/>
      <c r="P237" s="199">
        <f>+D$11+D$12*F237+D$13*F237^2</f>
        <v>7.0645291795846266E-3</v>
      </c>
      <c r="Q237" s="200">
        <f>+C237-15018.5</f>
        <v>36877.793239999999</v>
      </c>
      <c r="S237" s="132">
        <f>+(P237-G237)^2</f>
        <v>7.2528841200504438E-4</v>
      </c>
      <c r="T237" s="7">
        <v>1</v>
      </c>
      <c r="U237" s="43">
        <f>+T237*S237</f>
        <v>7.2528841200504438E-4</v>
      </c>
      <c r="V237" s="132">
        <f>+G237-P237</f>
        <v>-2.6931179179624579E-2</v>
      </c>
      <c r="W237" s="203"/>
      <c r="X237" s="204"/>
      <c r="Y237" s="204"/>
      <c r="Z237" s="43">
        <f>F237</f>
        <v>5555</v>
      </c>
      <c r="AA237" s="132">
        <f>AB$3+AB$4*Z237+AB$5*Z237^2+AH237</f>
        <v>-1.9098090663810786E-2</v>
      </c>
      <c r="AB237" s="132">
        <f>+G237-AA237</f>
        <v>-7.6855933622916803E-4</v>
      </c>
      <c r="AC237" s="132">
        <f>+G237-P237</f>
        <v>-2.6931179179624579E-2</v>
      </c>
      <c r="AD237" s="132"/>
      <c r="AE237" s="132">
        <f>+(G237-AA237)^2*S237</f>
        <v>4.2841586384525327E-10</v>
      </c>
      <c r="AF237" s="200">
        <f>+C237-15018.5</f>
        <v>36877.793239999999</v>
      </c>
      <c r="AG237" s="7"/>
      <c r="AH237" s="43">
        <f>$AB$6*($AB$11/AI237*AJ237+$AB$12)</f>
        <v>-2.1005516588810787E-2</v>
      </c>
      <c r="AI237" s="43">
        <f>1+$AB$7*COS(AL237)</f>
        <v>0.65086160249206104</v>
      </c>
      <c r="AJ237" s="43">
        <f>SIN(AL237+$AB$9)</f>
        <v>-0.89002672611837785</v>
      </c>
      <c r="AK237" s="43">
        <f>$AB$7*SIN(AL237)</f>
        <v>-0.12248420055496302</v>
      </c>
      <c r="AL237" s="43">
        <f>2*ATAN(AM237)</f>
        <v>-2.8041888657304637</v>
      </c>
      <c r="AM237" s="43">
        <f>SQRT((1+$AB$7)/(1-$AB$7))*TAN(AN237/2)</f>
        <v>-5.8712747787028752</v>
      </c>
      <c r="AN237" s="132">
        <f>$AU237+$AB$7*SIN(AO237)</f>
        <v>3.6337406683503386</v>
      </c>
      <c r="AO237" s="132">
        <f>$AU237+$AB$7*SIN(AP237)</f>
        <v>3.6340076545124957</v>
      </c>
      <c r="AP237" s="132">
        <f>$AU237+$AB$7*SIN(AQ237)</f>
        <v>3.6331889629480489</v>
      </c>
      <c r="AQ237" s="132">
        <f>$AU237+$AB$7*SIN(AR237)</f>
        <v>3.6357005556197413</v>
      </c>
      <c r="AR237" s="132">
        <f>$AU237+$AB$7*SIN(AS237)</f>
        <v>3.6280061246471456</v>
      </c>
      <c r="AS237" s="132">
        <f>$AU237+$AB$7*SIN(AT237)</f>
        <v>3.6516807322252594</v>
      </c>
      <c r="AT237" s="132">
        <f>$AU237+$AB$7*SIN(AU237)</f>
        <v>3.5797467867082902</v>
      </c>
      <c r="AU237" s="132">
        <f>$AB$9+$AB$18*(F237-AB$15)</f>
        <v>3.808660147246929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>+(C238-C$7)/C$8</f>
        <v>5563.9424665787565</v>
      </c>
      <c r="F238" s="132">
        <f>ROUND(2*E238,0)/2</f>
        <v>5564</v>
      </c>
      <c r="G238" s="132">
        <f>+C238-(C$7+F238*C$8)</f>
        <v>-1.9638919999124482E-2</v>
      </c>
      <c r="K238" s="43">
        <f>G238</f>
        <v>-1.9638919999124482E-2</v>
      </c>
      <c r="P238" s="199">
        <f>+D$11+D$12*F238+D$13*F238^2</f>
        <v>7.0540719183189455E-3</v>
      </c>
      <c r="Q238" s="200">
        <f>+C238-15018.5</f>
        <v>36880.865599999997</v>
      </c>
      <c r="S238" s="132">
        <f>+(P238-G238)^2</f>
        <v>7.1251581750470005E-4</v>
      </c>
      <c r="T238" s="7">
        <v>1</v>
      </c>
      <c r="U238" s="43">
        <f>+T238*S238</f>
        <v>7.1251581750470005E-4</v>
      </c>
      <c r="V238" s="132">
        <f>+G238-P238</f>
        <v>-2.6692991917443426E-2</v>
      </c>
      <c r="Z238" s="43">
        <f>F238</f>
        <v>5564</v>
      </c>
      <c r="AA238" s="132">
        <f>AB$3+AB$4*Z238+AB$5*Z238^2+AH238</f>
        <v>-1.9103214045837313E-2</v>
      </c>
      <c r="AB238" s="132">
        <f>+G238-AA238</f>
        <v>-5.3570595328716886E-4</v>
      </c>
      <c r="AC238" s="132">
        <f>+G238-P238</f>
        <v>-2.6692991917443426E-2</v>
      </c>
      <c r="AD238" s="132"/>
      <c r="AE238" s="132">
        <f>+(G238-AA238)^2*S238</f>
        <v>2.0447840804719602E-10</v>
      </c>
      <c r="AF238" s="200">
        <f>+C238-15018.5</f>
        <v>36880.865599999997</v>
      </c>
      <c r="AG238" s="7"/>
      <c r="AH238" s="43">
        <f>$AB$6*($AB$11/AI238*AJ238+$AB$12)</f>
        <v>-2.1010339757837313E-2</v>
      </c>
      <c r="AI238" s="43">
        <f>1+$AB$7*COS(AL238)</f>
        <v>0.65092979826437947</v>
      </c>
      <c r="AJ238" s="43">
        <f>SIN(AL238+$AB$9)</f>
        <v>-0.89028022427805731</v>
      </c>
      <c r="AK238" s="43">
        <f>$AB$7*SIN(AL238)</f>
        <v>-0.12267841807038921</v>
      </c>
      <c r="AL238" s="43">
        <f>2*ATAN(AM238)</f>
        <v>-2.8036325348269848</v>
      </c>
      <c r="AM238" s="43">
        <f>SQRT((1+$AB$7)/(1-$AB$7))*TAN(AN238/2)</f>
        <v>-5.8614238188418719</v>
      </c>
      <c r="AN238" s="132">
        <f>$AU238+$AB$7*SIN(AO238)</f>
        <v>3.6345347265725754</v>
      </c>
      <c r="AO238" s="132">
        <f>$AU238+$AB$7*SIN(AP238)</f>
        <v>3.6348013564241679</v>
      </c>
      <c r="AP238" s="132">
        <f>$AU238+$AB$7*SIN(AQ238)</f>
        <v>3.6339834090831333</v>
      </c>
      <c r="AQ238" s="132">
        <f>$AU238+$AB$7*SIN(AR238)</f>
        <v>3.6364937896764098</v>
      </c>
      <c r="AR238" s="132">
        <f>$AU238+$AB$7*SIN(AS238)</f>
        <v>3.6287998112590958</v>
      </c>
      <c r="AS238" s="132">
        <f>$AU238+$AB$7*SIN(AT238)</f>
        <v>3.6524833180310701</v>
      </c>
      <c r="AT238" s="132">
        <f>$AU238+$AB$7*SIN(AU238)</f>
        <v>3.580493666760852</v>
      </c>
      <c r="AU238" s="132">
        <f>$AB$9+$AB$18*(F238-AB$15)</f>
        <v>3.8097129302488693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>+(C239-C$7)/C$8</f>
        <v>5598.9407643571358</v>
      </c>
      <c r="F239" s="132">
        <f>ROUND(2*E239,0)/2</f>
        <v>5599</v>
      </c>
      <c r="G239" s="132">
        <f>+C239-(C$7+F239*C$8)</f>
        <v>-2.0219969999743626E-2</v>
      </c>
      <c r="K239" s="43">
        <f>G239</f>
        <v>-2.0219969999743626E-2</v>
      </c>
      <c r="P239" s="199">
        <f>+D$11+D$12*F239+D$13*F239^2</f>
        <v>7.0134147232805292E-3</v>
      </c>
      <c r="Q239" s="200">
        <f>+C239-15018.5</f>
        <v>36892.8122</v>
      </c>
      <c r="S239" s="132">
        <f>+(P239-G239)^2</f>
        <v>7.4165724347224535E-4</v>
      </c>
      <c r="T239" s="7">
        <v>1</v>
      </c>
      <c r="U239" s="43">
        <f>+T239*S239</f>
        <v>7.4165724347224535E-4</v>
      </c>
      <c r="V239" s="132">
        <f>+G239-P239</f>
        <v>-2.7233384723024154E-2</v>
      </c>
      <c r="W239" s="205"/>
      <c r="X239" s="204"/>
      <c r="Y239" s="204"/>
      <c r="Z239" s="43">
        <f>F239</f>
        <v>5599</v>
      </c>
      <c r="AA239" s="132">
        <f>AB$3+AB$4*Z239+AB$5*Z239^2+AH239</f>
        <v>-1.9123021748322061E-2</v>
      </c>
      <c r="AB239" s="132">
        <f>+G239-AA239</f>
        <v>-1.0969482514215645E-3</v>
      </c>
      <c r="AC239" s="132">
        <f>+G239-P239</f>
        <v>-2.7233384723024154E-2</v>
      </c>
      <c r="AD239" s="132"/>
      <c r="AE239" s="132">
        <f>+(G239-AA239)^2*S239</f>
        <v>8.924327986163555E-10</v>
      </c>
      <c r="AF239" s="200">
        <f>+C239-15018.5</f>
        <v>36892.8122</v>
      </c>
      <c r="AG239" s="7"/>
      <c r="AH239" s="43">
        <f>$AB$6*($AB$11/AI239*AJ239+$AB$12)</f>
        <v>-2.1028975345322061E-2</v>
      </c>
      <c r="AI239" s="43">
        <f>1+$AB$7*COS(AL239)</f>
        <v>0.65119616838004235</v>
      </c>
      <c r="AJ239" s="43">
        <f>SIN(AL239+$AB$9)</f>
        <v>-0.89126393549844796</v>
      </c>
      <c r="AK239" s="43">
        <f>$AB$7*SIN(AL239)</f>
        <v>-0.12343373545038741</v>
      </c>
      <c r="AL239" s="43">
        <f>2*ATAN(AM239)</f>
        <v>-2.8014679118464145</v>
      </c>
      <c r="AM239" s="43">
        <f>SQRT((1+$AB$7)/(1-$AB$7))*TAN(AN239/2)</f>
        <v>-5.8233985141677227</v>
      </c>
      <c r="AN239" s="132">
        <f>$AU239+$AB$7*SIN(AO239)</f>
        <v>3.6376235274795023</v>
      </c>
      <c r="AO239" s="132">
        <f>$AU239+$AB$7*SIN(AP239)</f>
        <v>3.6378887551578671</v>
      </c>
      <c r="AP239" s="132">
        <f>$AU239+$AB$7*SIN(AQ239)</f>
        <v>3.6370737535774293</v>
      </c>
      <c r="AQ239" s="132">
        <f>$AU239+$AB$7*SIN(AR239)</f>
        <v>3.6395792682321306</v>
      </c>
      <c r="AR239" s="132">
        <f>$AU239+$AB$7*SIN(AS239)</f>
        <v>3.6318874711786346</v>
      </c>
      <c r="AS239" s="132">
        <f>$AU239+$AB$7*SIN(AT239)</f>
        <v>3.6556045112709366</v>
      </c>
      <c r="AT239" s="132">
        <f>$AU239+$AB$7*SIN(AU239)</f>
        <v>3.5834006184950793</v>
      </c>
      <c r="AU239" s="132">
        <f>$AB$9+$AB$18*(F239-AB$15)</f>
        <v>3.8138070863675262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>+(C240-C$7)/C$8</f>
        <v>5598.9424927983491</v>
      </c>
      <c r="F240" s="132">
        <f>ROUND(2*E240,0)/2</f>
        <v>5599</v>
      </c>
      <c r="G240" s="132">
        <f>+C240-(C$7+F240*C$8)</f>
        <v>-1.9629969996458385E-2</v>
      </c>
      <c r="K240" s="43">
        <f>G240</f>
        <v>-1.9629969996458385E-2</v>
      </c>
      <c r="P240" s="199">
        <f>+D$11+D$12*F240+D$13*F240^2</f>
        <v>7.0134147232805292E-3</v>
      </c>
      <c r="Q240" s="200">
        <f>+C240-15018.5</f>
        <v>36892.812790000004</v>
      </c>
      <c r="S240" s="132">
        <f>+(P240-G240)^2</f>
        <v>7.0986994932401698E-4</v>
      </c>
      <c r="T240" s="7">
        <v>1</v>
      </c>
      <c r="U240" s="43">
        <f>+T240*S240</f>
        <v>7.0986994932401698E-4</v>
      </c>
      <c r="V240" s="132">
        <f>+G240-P240</f>
        <v>-2.6643384719738913E-2</v>
      </c>
      <c r="Z240" s="43">
        <f>F240</f>
        <v>5599</v>
      </c>
      <c r="AA240" s="132">
        <f>AB$3+AB$4*Z240+AB$5*Z240^2+AH240</f>
        <v>-1.9123021748322061E-2</v>
      </c>
      <c r="AB240" s="132">
        <f>+G240-AA240</f>
        <v>-5.0694824813632411E-4</v>
      </c>
      <c r="AC240" s="132">
        <f>+G240-P240</f>
        <v>-2.6643384719738913E-2</v>
      </c>
      <c r="AD240" s="132"/>
      <c r="AE240" s="132">
        <f>+(G240-AA240)^2*S240</f>
        <v>1.8243411109285739E-10</v>
      </c>
      <c r="AF240" s="200">
        <f>+C240-15018.5</f>
        <v>36892.812790000004</v>
      </c>
      <c r="AG240" s="7"/>
      <c r="AH240" s="43">
        <f>$AB$6*($AB$11/AI240*AJ240+$AB$12)</f>
        <v>-2.1028975345322061E-2</v>
      </c>
      <c r="AI240" s="43">
        <f>1+$AB$7*COS(AL240)</f>
        <v>0.65119616838004235</v>
      </c>
      <c r="AJ240" s="43">
        <f>SIN(AL240+$AB$9)</f>
        <v>-0.89126393549844796</v>
      </c>
      <c r="AK240" s="43">
        <f>$AB$7*SIN(AL240)</f>
        <v>-0.12343373545038741</v>
      </c>
      <c r="AL240" s="43">
        <f>2*ATAN(AM240)</f>
        <v>-2.8014679118464145</v>
      </c>
      <c r="AM240" s="43">
        <f>SQRT((1+$AB$7)/(1-$AB$7))*TAN(AN240/2)</f>
        <v>-5.8233985141677227</v>
      </c>
      <c r="AN240" s="132">
        <f>$AU240+$AB$7*SIN(AO240)</f>
        <v>3.6376235274795023</v>
      </c>
      <c r="AO240" s="132">
        <f>$AU240+$AB$7*SIN(AP240)</f>
        <v>3.6378887551578671</v>
      </c>
      <c r="AP240" s="132">
        <f>$AU240+$AB$7*SIN(AQ240)</f>
        <v>3.6370737535774293</v>
      </c>
      <c r="AQ240" s="132">
        <f>$AU240+$AB$7*SIN(AR240)</f>
        <v>3.6395792682321306</v>
      </c>
      <c r="AR240" s="132">
        <f>$AU240+$AB$7*SIN(AS240)</f>
        <v>3.6318874711786346</v>
      </c>
      <c r="AS240" s="132">
        <f>$AU240+$AB$7*SIN(AT240)</f>
        <v>3.6556045112709366</v>
      </c>
      <c r="AT240" s="132">
        <f>$AU240+$AB$7*SIN(AU240)</f>
        <v>3.5834006184950793</v>
      </c>
      <c r="AU240" s="132">
        <f>$AB$9+$AB$18*(F240-AB$15)</f>
        <v>3.8138070863675262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41" t="s">
        <v>1305</v>
      </c>
      <c r="B241" s="94" t="s">
        <v>292</v>
      </c>
      <c r="C241" s="36">
        <v>51911.3128</v>
      </c>
      <c r="D241" s="36" t="s">
        <v>277</v>
      </c>
      <c r="E241" s="41">
        <f>+(C241-C$7)/C$8</f>
        <v>5598.9425220939511</v>
      </c>
      <c r="F241" s="132">
        <f>ROUND(2*E241,0)/2</f>
        <v>5599</v>
      </c>
      <c r="G241" s="132">
        <f>+C241-(C$7+F241*C$8)</f>
        <v>-1.9619970000348985E-2</v>
      </c>
      <c r="K241" s="43">
        <f>G241</f>
        <v>-1.9619970000348985E-2</v>
      </c>
      <c r="M241" s="132"/>
      <c r="O241" s="132"/>
      <c r="P241" s="199">
        <f>+D$11+D$12*F241+D$13*F241^2</f>
        <v>7.0134147232805292E-3</v>
      </c>
      <c r="Q241" s="200">
        <f>+C241-15018.5</f>
        <v>36892.8128</v>
      </c>
      <c r="S241" s="132">
        <f>+(P241-G241)^2</f>
        <v>7.0933718183686196E-4</v>
      </c>
      <c r="T241" s="7">
        <v>1</v>
      </c>
      <c r="U241" s="43">
        <f>+T241*S241</f>
        <v>7.0933718183686196E-4</v>
      </c>
      <c r="V241" s="132">
        <f>+G241-P241</f>
        <v>-2.6633384723629513E-2</v>
      </c>
      <c r="Z241" s="43">
        <f>F241</f>
        <v>5599</v>
      </c>
      <c r="AA241" s="132">
        <f>AB$3+AB$4*Z241+AB$5*Z241^2+AH241</f>
        <v>-1.9123021748322061E-2</v>
      </c>
      <c r="AB241" s="132">
        <f>+G241-AA241</f>
        <v>-4.9694825202692416E-4</v>
      </c>
      <c r="AC241" s="132">
        <f>+G241-P241</f>
        <v>-2.6633384723629513E-2</v>
      </c>
      <c r="AD241" s="132"/>
      <c r="AE241" s="132">
        <f>+(G241-AA241)^2*S241</f>
        <v>1.7517618332702287E-10</v>
      </c>
      <c r="AF241" s="200">
        <f>+C241-15018.5</f>
        <v>36892.8128</v>
      </c>
      <c r="AG241" s="7"/>
      <c r="AH241" s="43">
        <f>$AB$6*($AB$11/AI241*AJ241+$AB$12)</f>
        <v>-2.1028975345322061E-2</v>
      </c>
      <c r="AI241" s="43">
        <f>1+$AB$7*COS(AL241)</f>
        <v>0.65119616838004235</v>
      </c>
      <c r="AJ241" s="43">
        <f>SIN(AL241+$AB$9)</f>
        <v>-0.89126393549844796</v>
      </c>
      <c r="AK241" s="43">
        <f>$AB$7*SIN(AL241)</f>
        <v>-0.12343373545038741</v>
      </c>
      <c r="AL241" s="43">
        <f>2*ATAN(AM241)</f>
        <v>-2.8014679118464145</v>
      </c>
      <c r="AM241" s="43">
        <f>SQRT((1+$AB$7)/(1-$AB$7))*TAN(AN241/2)</f>
        <v>-5.8233985141677227</v>
      </c>
      <c r="AN241" s="132">
        <f>$AU241+$AB$7*SIN(AO241)</f>
        <v>3.6376235274795023</v>
      </c>
      <c r="AO241" s="132">
        <f>$AU241+$AB$7*SIN(AP241)</f>
        <v>3.6378887551578671</v>
      </c>
      <c r="AP241" s="132">
        <f>$AU241+$AB$7*SIN(AQ241)</f>
        <v>3.6370737535774293</v>
      </c>
      <c r="AQ241" s="132">
        <f>$AU241+$AB$7*SIN(AR241)</f>
        <v>3.6395792682321306</v>
      </c>
      <c r="AR241" s="132">
        <f>$AU241+$AB$7*SIN(AS241)</f>
        <v>3.6318874711786346</v>
      </c>
      <c r="AS241" s="132">
        <f>$AU241+$AB$7*SIN(AT241)</f>
        <v>3.6556045112709366</v>
      </c>
      <c r="AT241" s="132">
        <f>$AU241+$AB$7*SIN(AU241)</f>
        <v>3.5834006184950793</v>
      </c>
      <c r="AU241" s="132">
        <f>$AB$9+$AB$18*(F241-AB$15)</f>
        <v>3.8138070863675262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>+(C242-C$7)/C$8</f>
        <v>5654.4348593428222</v>
      </c>
      <c r="F242" s="132">
        <f>ROUND(2*E242,0)/2</f>
        <v>5654.5</v>
      </c>
      <c r="G242" s="132">
        <f>+C242-(C$7+F242*C$8)</f>
        <v>-2.2235634998651221E-2</v>
      </c>
      <c r="K242" s="43">
        <f>G242</f>
        <v>-2.2235634998651221E-2</v>
      </c>
      <c r="P242" s="199">
        <f>+D$11+D$12*F242+D$13*F242^2</f>
        <v>6.9489764221124083E-3</v>
      </c>
      <c r="Q242" s="200">
        <f>+C242-15018.5</f>
        <v>36911.754999999997</v>
      </c>
      <c r="S242" s="132">
        <f>+(P242-G242)^2</f>
        <v>8.5174154378096702E-4</v>
      </c>
      <c r="T242" s="7">
        <v>1</v>
      </c>
      <c r="U242" s="43">
        <f>+T242*S242</f>
        <v>8.5174154378096702E-4</v>
      </c>
      <c r="V242" s="132">
        <f>+G242-P242</f>
        <v>-2.9184611420763631E-2</v>
      </c>
      <c r="W242" s="205"/>
      <c r="X242" s="204"/>
      <c r="Y242" s="204"/>
      <c r="Z242" s="43">
        <f>F242</f>
        <v>5654.5</v>
      </c>
      <c r="AA242" s="132">
        <f>AB$3+AB$4*Z242+AB$5*Z242^2+AH242</f>
        <v>-1.9154050213396563E-2</v>
      </c>
      <c r="AB242" s="132">
        <f>+G242-AA242</f>
        <v>-3.0815847852546582E-3</v>
      </c>
      <c r="AC242" s="132">
        <f>+G242-P242</f>
        <v>-2.9184611420763631E-2</v>
      </c>
      <c r="AD242" s="132"/>
      <c r="AE242" s="132">
        <f>+(G242-AA242)^2*S242</f>
        <v>8.0882780571368692E-9</v>
      </c>
      <c r="AF242" s="200">
        <f>+C242-15018.5</f>
        <v>36911.754999999997</v>
      </c>
      <c r="AG242" s="7"/>
      <c r="AH242" s="43">
        <f>$AB$6*($AB$11/AI242*AJ242+$AB$12)</f>
        <v>-2.1058130102646563E-2</v>
      </c>
      <c r="AI242" s="43">
        <f>1+$AB$7*COS(AL242)</f>
        <v>0.65162236129086026</v>
      </c>
      <c r="AJ242" s="43">
        <f>SIN(AL242+$AB$9)</f>
        <v>-0.89281690490815679</v>
      </c>
      <c r="AK242" s="43">
        <f>$AB$7*SIN(AL242)</f>
        <v>-0.12463154033969111</v>
      </c>
      <c r="AL242" s="43">
        <f>2*ATAN(AM242)</f>
        <v>-2.7980317800450409</v>
      </c>
      <c r="AM242" s="43">
        <f>SQRT((1+$AB$7)/(1-$AB$7))*TAN(AN242/2)</f>
        <v>-5.7640115555914395</v>
      </c>
      <c r="AN242" s="132">
        <f>$AU242+$AB$7*SIN(AO242)</f>
        <v>3.6425240984746305</v>
      </c>
      <c r="AO242" s="132">
        <f>$AU242+$AB$7*SIN(AP242)</f>
        <v>3.6427870497996597</v>
      </c>
      <c r="AP242" s="132">
        <f>$AU242+$AB$7*SIN(AQ242)</f>
        <v>3.641976885481454</v>
      </c>
      <c r="AQ242" s="132">
        <f>$AU242+$AB$7*SIN(AR242)</f>
        <v>3.6444741910167253</v>
      </c>
      <c r="AR242" s="132">
        <f>$AU242+$AB$7*SIN(AS242)</f>
        <v>3.636787223017854</v>
      </c>
      <c r="AS242" s="132">
        <f>$AU242+$AB$7*SIN(AT242)</f>
        <v>3.6605539308916302</v>
      </c>
      <c r="AT242" s="132">
        <f>$AU242+$AB$7*SIN(AU242)</f>
        <v>3.5880181390169743</v>
      </c>
      <c r="AU242" s="132">
        <f>$AB$9+$AB$18*(F242-AB$15)</f>
        <v>3.8202992482128248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>+(C243-C$7)/C$8</f>
        <v>5654.4392536848836</v>
      </c>
      <c r="F243" s="132">
        <f>ROUND(2*E243,0)/2</f>
        <v>5654.5</v>
      </c>
      <c r="G243" s="132">
        <f>+C243-(C$7+F243*C$8)</f>
        <v>-2.0735634992888663E-2</v>
      </c>
      <c r="K243" s="43">
        <f>G243</f>
        <v>-2.0735634992888663E-2</v>
      </c>
      <c r="P243" s="199">
        <f>+D$11+D$12*F243+D$13*F243^2</f>
        <v>6.9489764221124083E-3</v>
      </c>
      <c r="Q243" s="200">
        <f>+C243-15018.5</f>
        <v>36911.756500000003</v>
      </c>
      <c r="S243" s="132">
        <f>+(P243-G243)^2</f>
        <v>7.664377091996077E-4</v>
      </c>
      <c r="T243" s="7">
        <v>1</v>
      </c>
      <c r="U243" s="43">
        <f>+T243*S243</f>
        <v>7.664377091996077E-4</v>
      </c>
      <c r="V243" s="132">
        <f>+G243-P243</f>
        <v>-2.7684611415001073E-2</v>
      </c>
      <c r="Z243" s="43">
        <f>F243</f>
        <v>5654.5</v>
      </c>
      <c r="AA243" s="132">
        <f>AB$3+AB$4*Z243+AB$5*Z243^2+AH243</f>
        <v>-1.9154050213396563E-2</v>
      </c>
      <c r="AB243" s="132">
        <f>+G243-AA243</f>
        <v>-1.5815847794920998E-3</v>
      </c>
      <c r="AC243" s="132">
        <f>+G243-P243</f>
        <v>-2.7684611415001073E-2</v>
      </c>
      <c r="AD243" s="132"/>
      <c r="AE243" s="132">
        <f>+(G243-AA243)^2*S243</f>
        <v>1.9171752680268603E-9</v>
      </c>
      <c r="AF243" s="200">
        <f>+C243-15018.5</f>
        <v>36911.756500000003</v>
      </c>
      <c r="AG243" s="7"/>
      <c r="AH243" s="43">
        <f>$AB$6*($AB$11/AI243*AJ243+$AB$12)</f>
        <v>-2.1058130102646563E-2</v>
      </c>
      <c r="AI243" s="43">
        <f>1+$AB$7*COS(AL243)</f>
        <v>0.65162236129086026</v>
      </c>
      <c r="AJ243" s="43">
        <f>SIN(AL243+$AB$9)</f>
        <v>-0.89281690490815679</v>
      </c>
      <c r="AK243" s="43">
        <f>$AB$7*SIN(AL243)</f>
        <v>-0.12463154033969111</v>
      </c>
      <c r="AL243" s="43">
        <f>2*ATAN(AM243)</f>
        <v>-2.7980317800450409</v>
      </c>
      <c r="AM243" s="43">
        <f>SQRT((1+$AB$7)/(1-$AB$7))*TAN(AN243/2)</f>
        <v>-5.7640115555914395</v>
      </c>
      <c r="AN243" s="132">
        <f>$AU243+$AB$7*SIN(AO243)</f>
        <v>3.6425240984746305</v>
      </c>
      <c r="AO243" s="132">
        <f>$AU243+$AB$7*SIN(AP243)</f>
        <v>3.6427870497996597</v>
      </c>
      <c r="AP243" s="132">
        <f>$AU243+$AB$7*SIN(AQ243)</f>
        <v>3.641976885481454</v>
      </c>
      <c r="AQ243" s="132">
        <f>$AU243+$AB$7*SIN(AR243)</f>
        <v>3.6444741910167253</v>
      </c>
      <c r="AR243" s="132">
        <f>$AU243+$AB$7*SIN(AS243)</f>
        <v>3.636787223017854</v>
      </c>
      <c r="AS243" s="132">
        <f>$AU243+$AB$7*SIN(AT243)</f>
        <v>3.6605539308916302</v>
      </c>
      <c r="AT243" s="132">
        <f>$AU243+$AB$7*SIN(AU243)</f>
        <v>3.5880181390169743</v>
      </c>
      <c r="AU243" s="132">
        <f>$AB$9+$AB$18*(F243-AB$15)</f>
        <v>3.8202992482128248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41" t="s">
        <v>599</v>
      </c>
      <c r="B244" s="94" t="s">
        <v>288</v>
      </c>
      <c r="C244" s="36">
        <v>51930.595000000001</v>
      </c>
      <c r="D244" s="36" t="s">
        <v>503</v>
      </c>
      <c r="E244" s="41">
        <f>+(C244-C$7)/C$8</f>
        <v>5655.4309102062289</v>
      </c>
      <c r="F244" s="132">
        <f>ROUND(2*E244,0)/2</f>
        <v>5655.5</v>
      </c>
      <c r="G244" s="132">
        <f>+C244-(C$7+F244*C$8)</f>
        <v>-2.3583664995385334E-2</v>
      </c>
      <c r="I244" s="43">
        <f>G244</f>
        <v>-2.3583664995385334E-2</v>
      </c>
      <c r="L244" s="132"/>
      <c r="O244" s="132"/>
      <c r="P244" s="199">
        <f>+D$11+D$12*F244+D$13*F244^2</f>
        <v>6.9478157360331064E-3</v>
      </c>
      <c r="Q244" s="200">
        <f>+C244-15018.5</f>
        <v>36912.095000000001</v>
      </c>
      <c r="S244" s="132">
        <f>+(P244-G244)^2</f>
        <v>9.3217131565297541E-4</v>
      </c>
      <c r="T244" s="7">
        <v>0.1</v>
      </c>
      <c r="U244" s="43">
        <f>+T244*S244</f>
        <v>9.3217131565297541E-5</v>
      </c>
      <c r="V244" s="132">
        <f>+G244-P244</f>
        <v>-3.0531480731418439E-2</v>
      </c>
      <c r="Z244" s="43">
        <f>F244</f>
        <v>5655.5</v>
      </c>
      <c r="AA244" s="132">
        <f>AB$3+AB$4*Z244+AB$5*Z244^2+AH244</f>
        <v>-1.9154604992745676E-2</v>
      </c>
      <c r="AB244" s="132">
        <f>+G244-AA244</f>
        <v>-4.4290600026396579E-3</v>
      </c>
      <c r="AC244" s="132">
        <f>+G244-P244</f>
        <v>-3.0531480731418439E-2</v>
      </c>
      <c r="AD244" s="132"/>
      <c r="AE244" s="132">
        <f>+(G244-AA244)^2*S244</f>
        <v>1.8286006202435777E-8</v>
      </c>
      <c r="AF244" s="200">
        <f>+C244-15018.5</f>
        <v>36912.095000000001</v>
      </c>
      <c r="AG244" s="7"/>
      <c r="AH244" s="43">
        <f>$AB$6*($AB$11/AI244*AJ244+$AB$12)</f>
        <v>-2.1058650951995675E-2</v>
      </c>
      <c r="AI244" s="43">
        <f>1+$AB$7*COS(AL244)</f>
        <v>0.65163008334403738</v>
      </c>
      <c r="AJ244" s="43">
        <f>SIN(AL244+$AB$9)</f>
        <v>-0.89284480836469782</v>
      </c>
      <c r="AK244" s="43">
        <f>$AB$7*SIN(AL244)</f>
        <v>-0.12465312338292077</v>
      </c>
      <c r="AL244" s="43">
        <f>2*ATAN(AM244)</f>
        <v>-2.7979698263487371</v>
      </c>
      <c r="AM244" s="43">
        <f>SQRT((1+$AB$7)/(1-$AB$7))*TAN(AN244/2)</f>
        <v>-5.7629515984866995</v>
      </c>
      <c r="AN244" s="132">
        <f>$AU244+$AB$7*SIN(AO244)</f>
        <v>3.642612426643733</v>
      </c>
      <c r="AO244" s="132">
        <f>$AU244+$AB$7*SIN(AP244)</f>
        <v>3.642875336368395</v>
      </c>
      <c r="AP244" s="132">
        <f>$AU244+$AB$7*SIN(AQ244)</f>
        <v>3.6420652610556079</v>
      </c>
      <c r="AQ244" s="132">
        <f>$AU244+$AB$7*SIN(AR244)</f>
        <v>3.6445624131694476</v>
      </c>
      <c r="AR244" s="132">
        <f>$AU244+$AB$7*SIN(AS244)</f>
        <v>3.6368755475444621</v>
      </c>
      <c r="AS244" s="132">
        <f>$AU244+$AB$7*SIN(AT244)</f>
        <v>3.6606431108765523</v>
      </c>
      <c r="AT244" s="132">
        <f>$AU244+$AB$7*SIN(AU244)</f>
        <v>3.5881014271374436</v>
      </c>
      <c r="AU244" s="132">
        <f>$AB$9+$AB$18*(F244-AB$15)</f>
        <v>3.8204162241019297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41" t="s">
        <v>599</v>
      </c>
      <c r="B245" s="94" t="s">
        <v>288</v>
      </c>
      <c r="C245" s="36">
        <v>51937.603000000003</v>
      </c>
      <c r="D245" s="36" t="s">
        <v>503</v>
      </c>
      <c r="E245" s="41">
        <f>+(C245-C$7)/C$8</f>
        <v>5675.9612762376419</v>
      </c>
      <c r="F245" s="132">
        <f>ROUND(2*E245,0)/2</f>
        <v>5676</v>
      </c>
      <c r="G245" s="132">
        <f>+C245-(C$7+F245*C$8)</f>
        <v>-1.3218279993452597E-2</v>
      </c>
      <c r="I245" s="43">
        <f>G245</f>
        <v>-1.3218279993452597E-2</v>
      </c>
      <c r="M245" s="132"/>
      <c r="O245" s="132"/>
      <c r="P245" s="199">
        <f>+D$11+D$12*F245+D$13*F245^2</f>
        <v>6.9240245139890483E-3</v>
      </c>
      <c r="Q245" s="200">
        <f>+C245-15018.5</f>
        <v>36919.103000000003</v>
      </c>
      <c r="S245" s="132">
        <f>+(P245-G245)^2</f>
        <v>4.0571243087050396E-4</v>
      </c>
      <c r="T245" s="7">
        <v>0.1</v>
      </c>
      <c r="U245" s="43">
        <f>+T245*S245</f>
        <v>4.0571243087050396E-5</v>
      </c>
      <c r="V245" s="132">
        <f>+G245-P245</f>
        <v>-2.0142304507441644E-2</v>
      </c>
      <c r="Z245" s="43">
        <f>F245</f>
        <v>5676</v>
      </c>
      <c r="AA245" s="132">
        <f>AB$3+AB$4*Z245+AB$5*Z245^2+AH245</f>
        <v>-1.9165944437879702E-2</v>
      </c>
      <c r="AB245" s="132">
        <f>+G245-AA245</f>
        <v>5.9476644444271046E-3</v>
      </c>
      <c r="AC245" s="132">
        <f>+G245-P245</f>
        <v>-2.0142304507441644E-2</v>
      </c>
      <c r="AD245" s="132"/>
      <c r="AE245" s="132">
        <f>+(G245-AA245)^2*S245</f>
        <v>1.4351960536227171E-8</v>
      </c>
      <c r="AF245" s="200">
        <f>+C245-15018.5</f>
        <v>36919.103000000003</v>
      </c>
      <c r="AG245" s="7"/>
      <c r="AH245" s="43">
        <f>$AB$6*($AB$11/AI245*AJ245+$AB$12)</f>
        <v>-2.10692935098797E-2</v>
      </c>
      <c r="AI245" s="43">
        <f>1+$AB$7*COS(AL245)</f>
        <v>0.6517887206893227</v>
      </c>
      <c r="AJ245" s="43">
        <f>SIN(AL245+$AB$9)</f>
        <v>-0.89341621974589891</v>
      </c>
      <c r="AK245" s="43">
        <f>$AB$7*SIN(AL245)</f>
        <v>-0.12509558329861814</v>
      </c>
      <c r="AL245" s="43">
        <f>2*ATAN(AM245)</f>
        <v>-2.796699450809593</v>
      </c>
      <c r="AM245" s="43">
        <f>SQRT((1+$AB$7)/(1-$AB$7))*TAN(AN245/2)</f>
        <v>-5.7413000553042819</v>
      </c>
      <c r="AN245" s="132">
        <f>$AU245+$AB$7*SIN(AO245)</f>
        <v>3.6444233861026771</v>
      </c>
      <c r="AO245" s="132">
        <f>$AU245+$AB$7*SIN(AP245)</f>
        <v>3.6446854385233522</v>
      </c>
      <c r="AP245" s="132">
        <f>$AU245+$AB$7*SIN(AQ245)</f>
        <v>3.6438772020936114</v>
      </c>
      <c r="AQ245" s="132">
        <f>$AU245+$AB$7*SIN(AR245)</f>
        <v>3.6463711663419698</v>
      </c>
      <c r="AR245" s="132">
        <f>$AU245+$AB$7*SIN(AS245)</f>
        <v>3.6386865189134139</v>
      </c>
      <c r="AS245" s="132">
        <f>$AU245+$AB$7*SIN(AT245)</f>
        <v>3.6624713112763079</v>
      </c>
      <c r="AT245" s="132">
        <f>$AU245+$AB$7*SIN(AU245)</f>
        <v>3.5898095348053385</v>
      </c>
      <c r="AU245" s="132">
        <f>$AB$9+$AB$18*(F245-AB$15)</f>
        <v>3.8228142298285714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41" t="s">
        <v>849</v>
      </c>
      <c r="B246" s="94" t="s">
        <v>288</v>
      </c>
      <c r="C246" s="36">
        <v>51946.641799999998</v>
      </c>
      <c r="D246" s="36" t="s">
        <v>485</v>
      </c>
      <c r="E246" s="41">
        <f>+(C246-C$7)/C$8</f>
        <v>5702.4409954848716</v>
      </c>
      <c r="F246" s="132">
        <f>ROUND(2*E246,0)/2</f>
        <v>5702.5</v>
      </c>
      <c r="G246" s="132">
        <f>+C246-(C$7+F246*C$8)</f>
        <v>-2.0141075001447462E-2</v>
      </c>
      <c r="K246" s="43">
        <f>G246</f>
        <v>-2.0141075001447462E-2</v>
      </c>
      <c r="L246" s="132"/>
      <c r="O246" s="132"/>
      <c r="P246" s="199">
        <f>+D$11+D$12*F246+D$13*F246^2</f>
        <v>6.8932780401961703E-3</v>
      </c>
      <c r="Q246" s="200">
        <f>+C246-15018.5</f>
        <v>36928.141799999998</v>
      </c>
      <c r="S246" s="132">
        <f>+(P246-G246)^2</f>
        <v>7.3085624438022623E-4</v>
      </c>
      <c r="T246" s="7">
        <v>1</v>
      </c>
      <c r="U246" s="43">
        <f>+T246*S246</f>
        <v>7.3085624438022623E-4</v>
      </c>
      <c r="V246" s="132">
        <f>+G246-P246</f>
        <v>-2.703435304164363E-2</v>
      </c>
      <c r="Z246" s="43">
        <f>F246</f>
        <v>5702.5</v>
      </c>
      <c r="AA246" s="132">
        <f>AB$3+AB$4*Z246+AB$5*Z246^2+AH246</f>
        <v>-1.9180507902307489E-2</v>
      </c>
      <c r="AB246" s="132">
        <f>+G246-AA246</f>
        <v>-9.6056709913997299E-4</v>
      </c>
      <c r="AC246" s="132">
        <f>+G246-P246</f>
        <v>-2.703435304164363E-2</v>
      </c>
      <c r="AD246" s="132"/>
      <c r="AE246" s="132">
        <f>+(G246-AA246)^2*S246</f>
        <v>6.7435312832468643E-10</v>
      </c>
      <c r="AF246" s="200">
        <f>+C246-15018.5</f>
        <v>36928.141799999998</v>
      </c>
      <c r="AG246" s="7"/>
      <c r="AH246" s="43">
        <f>$AB$6*($AB$11/AI246*AJ246+$AB$12)</f>
        <v>-2.108295238355749E-2</v>
      </c>
      <c r="AI246" s="43">
        <f>1+$AB$7*COS(AL246)</f>
        <v>0.65199473689840781</v>
      </c>
      <c r="AJ246" s="43">
        <f>SIN(AL246+$AB$9)</f>
        <v>-0.89415314903355136</v>
      </c>
      <c r="AK246" s="43">
        <f>$AB$7*SIN(AL246)</f>
        <v>-0.12566756484308741</v>
      </c>
      <c r="AL246" s="43">
        <f>2*ATAN(AM246)</f>
        <v>-2.7950563372639134</v>
      </c>
      <c r="AM246" s="43">
        <f>SQRT((1+$AB$7)/(1-$AB$7))*TAN(AN246/2)</f>
        <v>-5.7135288966418427</v>
      </c>
      <c r="AN246" s="132">
        <f>$AU246+$AB$7*SIN(AO246)</f>
        <v>3.6467650400738703</v>
      </c>
      <c r="AO246" s="132">
        <f>$AU246+$AB$7*SIN(AP246)</f>
        <v>3.6470259716845081</v>
      </c>
      <c r="AP246" s="132">
        <f>$AU246+$AB$7*SIN(AQ246)</f>
        <v>3.6462201524285871</v>
      </c>
      <c r="AQ246" s="132">
        <f>$AU246+$AB$7*SIN(AR246)</f>
        <v>3.6487098754891627</v>
      </c>
      <c r="AR246" s="132">
        <f>$AU246+$AB$7*SIN(AS246)</f>
        <v>3.6410284326870097</v>
      </c>
      <c r="AS246" s="132">
        <f>$AU246+$AB$7*SIN(AT246)</f>
        <v>3.6648346266480809</v>
      </c>
      <c r="AT246" s="132">
        <f>$AU246+$AB$7*SIN(AU246)</f>
        <v>3.5920195625020974</v>
      </c>
      <c r="AU246" s="132">
        <f>$AB$9+$AB$18*(F246-AB$15)</f>
        <v>3.8259140908898406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41" t="s">
        <v>599</v>
      </c>
      <c r="B247" s="94" t="s">
        <v>288</v>
      </c>
      <c r="C247" s="36">
        <v>51951.597000000002</v>
      </c>
      <c r="D247" s="36" t="s">
        <v>503</v>
      </c>
      <c r="E247" s="41">
        <f>+(C247-C$7)/C$8</f>
        <v>5716.9575579504699</v>
      </c>
      <c r="F247" s="132">
        <f>ROUND(2*E247,0)/2</f>
        <v>5717</v>
      </c>
      <c r="G247" s="132">
        <f>+C247-(C$7+F247*C$8)</f>
        <v>-1.4487509994069114E-2</v>
      </c>
      <c r="I247" s="43">
        <f>G247</f>
        <v>-1.4487509994069114E-2</v>
      </c>
      <c r="L247" s="132"/>
      <c r="O247" s="132"/>
      <c r="P247" s="199">
        <f>+D$11+D$12*F247+D$13*F247^2</f>
        <v>6.8764583321119857E-3</v>
      </c>
      <c r="Q247" s="200">
        <f>+C247-15018.5</f>
        <v>36933.097000000002</v>
      </c>
      <c r="S247" s="132">
        <f>+(P247-G247)^2</f>
        <v>4.5641914264206928E-4</v>
      </c>
      <c r="T247" s="7">
        <v>0.1</v>
      </c>
      <c r="U247" s="43">
        <f>+T247*S247</f>
        <v>4.5641914264206929E-5</v>
      </c>
      <c r="V247" s="132">
        <f>+G247-P247</f>
        <v>-2.13639683261811E-2</v>
      </c>
      <c r="Z247" s="43">
        <f>F247</f>
        <v>5717</v>
      </c>
      <c r="AA247" s="132">
        <f>AB$3+AB$4*Z247+AB$5*Z247^2+AH247</f>
        <v>-1.9188431266891539E-2</v>
      </c>
      <c r="AB247" s="132">
        <f>+G247-AA247</f>
        <v>4.7009212728224246E-3</v>
      </c>
      <c r="AC247" s="132">
        <f>+G247-P247</f>
        <v>-2.13639683261811E-2</v>
      </c>
      <c r="AD247" s="132"/>
      <c r="AE247" s="132">
        <f>+(G247-AA247)^2*S247</f>
        <v>1.0086251821932597E-8</v>
      </c>
      <c r="AF247" s="200">
        <f>+C247-15018.5</f>
        <v>36933.097000000002</v>
      </c>
      <c r="AG247" s="7"/>
      <c r="AH247" s="43">
        <f>$AB$6*($AB$11/AI247*AJ247+$AB$12)</f>
        <v>-2.1090378999891538E-2</v>
      </c>
      <c r="AI247" s="43">
        <f>1+$AB$7*COS(AL247)</f>
        <v>0.65210791608297836</v>
      </c>
      <c r="AJ247" s="43">
        <f>SIN(AL247+$AB$9)</f>
        <v>-0.89455555006286913</v>
      </c>
      <c r="AK247" s="43">
        <f>$AB$7*SIN(AL247)</f>
        <v>-0.12598054591035882</v>
      </c>
      <c r="AL247" s="43">
        <f>2*ATAN(AM247)</f>
        <v>-2.7941568337738962</v>
      </c>
      <c r="AM247" s="43">
        <f>SQRT((1+$AB$7)/(1-$AB$7))*TAN(AN247/2)</f>
        <v>-5.6984360460529846</v>
      </c>
      <c r="AN247" s="132">
        <f>$AU247+$AB$7*SIN(AO247)</f>
        <v>3.6480466375544727</v>
      </c>
      <c r="AO247" s="132">
        <f>$AU247+$AB$7*SIN(AP247)</f>
        <v>3.6483069499560115</v>
      </c>
      <c r="AP247" s="132">
        <f>$AU247+$AB$7*SIN(AQ247)</f>
        <v>3.6475024722826914</v>
      </c>
      <c r="AQ247" s="132">
        <f>$AU247+$AB$7*SIN(AR247)</f>
        <v>3.6499898175548013</v>
      </c>
      <c r="AR247" s="132">
        <f>$AU247+$AB$7*SIN(AS247)</f>
        <v>3.6423102888205485</v>
      </c>
      <c r="AS247" s="132">
        <f>$AU247+$AB$7*SIN(AT247)</f>
        <v>3.6661277777408499</v>
      </c>
      <c r="AT247" s="132">
        <f>$AU247+$AB$7*SIN(AU247)</f>
        <v>3.5932297737312964</v>
      </c>
      <c r="AU247" s="132">
        <f>$AB$9+$AB$18*(F247-AB$15)</f>
        <v>3.8276102412818549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41" t="s">
        <v>599</v>
      </c>
      <c r="B248" s="94" t="s">
        <v>288</v>
      </c>
      <c r="C248" s="36">
        <v>51957.58</v>
      </c>
      <c r="D248" s="36" t="s">
        <v>503</v>
      </c>
      <c r="E248" s="41">
        <f>+(C248-C$7)/C$8</f>
        <v>5734.4851235848755</v>
      </c>
      <c r="F248" s="132">
        <f>ROUND(2*E248,0)/2</f>
        <v>5734.5</v>
      </c>
      <c r="G248" s="132">
        <f>+C248-(C$7+F248*C$8)</f>
        <v>-5.0780349993146956E-3</v>
      </c>
      <c r="I248" s="43">
        <f>G248</f>
        <v>-5.0780349993146956E-3</v>
      </c>
      <c r="M248" s="132"/>
      <c r="O248" s="132"/>
      <c r="P248" s="199">
        <f>+D$11+D$12*F248+D$13*F248^2</f>
        <v>6.8561622960990479E-3</v>
      </c>
      <c r="Q248" s="200">
        <f>+C248-15018.5</f>
        <v>36939.08</v>
      </c>
      <c r="S248" s="132">
        <f>+(P248-G248)^2</f>
        <v>1.424250650858607E-4</v>
      </c>
      <c r="T248" s="7">
        <v>0.1</v>
      </c>
      <c r="U248" s="43">
        <f>+T248*S248</f>
        <v>1.424250650858607E-5</v>
      </c>
      <c r="V248" s="132">
        <f>+G248-P248</f>
        <v>-1.1934197295413743E-2</v>
      </c>
      <c r="Z248" s="43">
        <f>F248</f>
        <v>5734.5</v>
      </c>
      <c r="AA248" s="132">
        <f>AB$3+AB$4*Z248+AB$5*Z248^2+AH248</f>
        <v>-1.9197951207150378E-2</v>
      </c>
      <c r="AB248" s="132">
        <f>+G248-AA248</f>
        <v>1.4119916207835682E-2</v>
      </c>
      <c r="AC248" s="132">
        <f>+G248-P248</f>
        <v>-1.1934197295413743E-2</v>
      </c>
      <c r="AD248" s="132"/>
      <c r="AE248" s="132">
        <f>+(G248-AA248)^2*S248</f>
        <v>2.8395574878344554E-8</v>
      </c>
      <c r="AF248" s="200">
        <f>+C248-15018.5</f>
        <v>36939.08</v>
      </c>
      <c r="AG248" s="7"/>
      <c r="AH248" s="43">
        <f>$AB$6*($AB$11/AI248*AJ248+$AB$12)</f>
        <v>-2.1099297736400378E-2</v>
      </c>
      <c r="AI248" s="43">
        <f>1+$AB$7*COS(AL248)</f>
        <v>0.65224493924884575</v>
      </c>
      <c r="AJ248" s="43">
        <f>SIN(AL248+$AB$9)</f>
        <v>-0.89504042870249345</v>
      </c>
      <c r="AK248" s="43">
        <f>$AB$7*SIN(AL248)</f>
        <v>-0.12635829106932803</v>
      </c>
      <c r="AL248" s="43">
        <f>2*ATAN(AM248)</f>
        <v>-2.7930708086971405</v>
      </c>
      <c r="AM248" s="43">
        <f>SQRT((1+$AB$7)/(1-$AB$7))*TAN(AN248/2)</f>
        <v>-5.6803163027691559</v>
      </c>
      <c r="AN248" s="132">
        <f>$AU248+$AB$7*SIN(AO248)</f>
        <v>3.6495936910752391</v>
      </c>
      <c r="AO248" s="132">
        <f>$AU248+$AB$7*SIN(AP248)</f>
        <v>3.6498532506295973</v>
      </c>
      <c r="AP248" s="132">
        <f>$AU248+$AB$7*SIN(AQ248)</f>
        <v>3.6490504098461236</v>
      </c>
      <c r="AQ248" s="132">
        <f>$AU248+$AB$7*SIN(AR248)</f>
        <v>3.6515348318019321</v>
      </c>
      <c r="AR248" s="132">
        <f>$AU248+$AB$7*SIN(AS248)</f>
        <v>3.6438577640948635</v>
      </c>
      <c r="AS248" s="132">
        <f>$AU248+$AB$7*SIN(AT248)</f>
        <v>3.6676884935870371</v>
      </c>
      <c r="AT248" s="132">
        <f>$AU248+$AB$7*SIN(AU248)</f>
        <v>3.5946912716100754</v>
      </c>
      <c r="AU248" s="132">
        <f>$AB$9+$AB$18*(F248-AB$15)</f>
        <v>3.8296573193411838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41" t="s">
        <v>599</v>
      </c>
      <c r="B249" s="94" t="s">
        <v>288</v>
      </c>
      <c r="C249" s="36">
        <v>51958.601000000002</v>
      </c>
      <c r="D249" s="36" t="s">
        <v>503</v>
      </c>
      <c r="E249" s="41">
        <f>+(C249-C$7)/C$8</f>
        <v>5737.4762057364278</v>
      </c>
      <c r="F249" s="132">
        <f>ROUND(2*E249,0)/2</f>
        <v>5737.5</v>
      </c>
      <c r="G249" s="132">
        <f>+C249-(C$7+F249*C$8)</f>
        <v>-8.1221249929512851E-3</v>
      </c>
      <c r="I249" s="43">
        <f>G249</f>
        <v>-8.1221249929512851E-3</v>
      </c>
      <c r="L249" s="132"/>
      <c r="O249" s="132"/>
      <c r="P249" s="199">
        <f>+D$11+D$12*F249+D$13*F249^2</f>
        <v>6.8526833722789811E-3</v>
      </c>
      <c r="Q249" s="200">
        <f>+C249-15018.5</f>
        <v>36940.101000000002</v>
      </c>
      <c r="S249" s="132">
        <f>+(P249-G249)^2</f>
        <v>2.2424488557537032E-4</v>
      </c>
      <c r="T249" s="7">
        <v>0.1</v>
      </c>
      <c r="U249" s="43">
        <f>+T249*S249</f>
        <v>2.2424488557537034E-5</v>
      </c>
      <c r="V249" s="132">
        <f>+G249-P249</f>
        <v>-1.4974808365230265E-2</v>
      </c>
      <c r="Z249" s="43">
        <f>F249</f>
        <v>5737.5</v>
      </c>
      <c r="AA249" s="132">
        <f>AB$3+AB$4*Z249+AB$5*Z249^2+AH249</f>
        <v>-1.91995784998698E-2</v>
      </c>
      <c r="AB249" s="132">
        <f>+G249-AA249</f>
        <v>1.1077453506918515E-2</v>
      </c>
      <c r="AC249" s="132">
        <f>+G249-P249</f>
        <v>-1.4974808365230265E-2</v>
      </c>
      <c r="AD249" s="132"/>
      <c r="AE249" s="132">
        <f>+(G249-AA249)^2*S249</f>
        <v>2.7517084571463766E-8</v>
      </c>
      <c r="AF249" s="200">
        <f>+C249-15018.5</f>
        <v>36940.101000000002</v>
      </c>
      <c r="AG249" s="7"/>
      <c r="AH249" s="43">
        <f>$AB$6*($AB$11/AI249*AJ249+$AB$12)</f>
        <v>-2.11008217811198E-2</v>
      </c>
      <c r="AI249" s="43">
        <f>1+$AB$7*COS(AL249)</f>
        <v>0.65226847593157733</v>
      </c>
      <c r="AJ249" s="43">
        <f>SIN(AL249+$AB$9)</f>
        <v>-0.89512346526020337</v>
      </c>
      <c r="AK249" s="43">
        <f>$AB$7*SIN(AL249)</f>
        <v>-0.12642304840910906</v>
      </c>
      <c r="AL249" s="43">
        <f>2*ATAN(AM249)</f>
        <v>-2.7928845870186572</v>
      </c>
      <c r="AM249" s="43">
        <f>SQRT((1+$AB$7)/(1-$AB$7))*TAN(AN249/2)</f>
        <v>-5.6772205155646969</v>
      </c>
      <c r="AN249" s="132">
        <f>$AU249+$AB$7*SIN(AO249)</f>
        <v>3.6498589330434279</v>
      </c>
      <c r="AO249" s="132">
        <f>$AU249+$AB$7*SIN(AP249)</f>
        <v>3.6501183629357183</v>
      </c>
      <c r="AP249" s="132">
        <f>$AU249+$AB$7*SIN(AQ249)</f>
        <v>3.6493158047008629</v>
      </c>
      <c r="AQ249" s="132">
        <f>$AU249+$AB$7*SIN(AR249)</f>
        <v>3.651799719650052</v>
      </c>
      <c r="AR249" s="132">
        <f>$AU249+$AB$7*SIN(AS249)</f>
        <v>3.6441230903884914</v>
      </c>
      <c r="AS249" s="132">
        <f>$AU249+$AB$7*SIN(AT249)</f>
        <v>3.6679560467211845</v>
      </c>
      <c r="AT249" s="132">
        <f>$AU249+$AB$7*SIN(AU249)</f>
        <v>3.5949419129006417</v>
      </c>
      <c r="AU249" s="132">
        <f>$AB$9+$AB$18*(F249-AB$15)</f>
        <v>3.8300082470084975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41" t="s">
        <v>599</v>
      </c>
      <c r="B250" s="94" t="s">
        <v>288</v>
      </c>
      <c r="C250" s="36">
        <v>51987.599000000002</v>
      </c>
      <c r="D250" s="36" t="s">
        <v>503</v>
      </c>
      <c r="E250" s="41">
        <f>+(C250-C$7)/C$8</f>
        <v>5822.4276261386485</v>
      </c>
      <c r="F250" s="132">
        <f>ROUND(2*E250,0)/2</f>
        <v>5822.5</v>
      </c>
      <c r="G250" s="132">
        <f>+C250-(C$7+F250*C$8)</f>
        <v>-2.4704674993699882E-2</v>
      </c>
      <c r="I250" s="43">
        <f>G250</f>
        <v>-2.4704674993699882E-2</v>
      </c>
      <c r="M250" s="132"/>
      <c r="O250" s="132"/>
      <c r="P250" s="199">
        <f>+D$11+D$12*F250+D$13*F250^2</f>
        <v>6.7541621057009777E-3</v>
      </c>
      <c r="Q250" s="200">
        <f>+C250-15018.5</f>
        <v>36969.099000000002</v>
      </c>
      <c r="S250" s="132">
        <f>+(P250-G250)^2</f>
        <v>9.896584316466399E-4</v>
      </c>
      <c r="T250" s="7">
        <v>0.1</v>
      </c>
      <c r="U250" s="43">
        <f>+T250*S250</f>
        <v>9.8965843164663996E-5</v>
      </c>
      <c r="V250" s="132">
        <f>+G250-P250</f>
        <v>-3.1458837099400859E-2</v>
      </c>
      <c r="W250" s="203"/>
      <c r="X250" s="23"/>
      <c r="Y250" s="204"/>
      <c r="Z250" s="43">
        <f>F250</f>
        <v>5822.5</v>
      </c>
      <c r="AA250" s="132">
        <f>AB$3+AB$4*Z250+AB$5*Z250^2+AH250</f>
        <v>-1.9245112689127739E-2</v>
      </c>
      <c r="AB250" s="132">
        <f>+G250-AA250</f>
        <v>-5.4595623045721429E-3</v>
      </c>
      <c r="AC250" s="132">
        <f>+G250-P250</f>
        <v>-3.1458837099400859E-2</v>
      </c>
      <c r="AD250" s="132"/>
      <c r="AE250" s="132">
        <f>+(G250-AA250)^2*S250</f>
        <v>2.9498571285313308E-8</v>
      </c>
      <c r="AF250" s="200">
        <f>+C250-15018.5</f>
        <v>36969.099000000002</v>
      </c>
      <c r="AG250" s="7"/>
      <c r="AH250" s="43">
        <f>$AB$6*($AB$11/AI250*AJ250+$AB$12)</f>
        <v>-2.1143408170377739E-2</v>
      </c>
      <c r="AI250" s="43">
        <f>1+$AB$7*COS(AL250)</f>
        <v>0.65294107859822459</v>
      </c>
      <c r="AJ250" s="43">
        <f>SIN(AL250+$AB$9)</f>
        <v>-0.89746574033631132</v>
      </c>
      <c r="AK250" s="43">
        <f>$AB$7*SIN(AL250)</f>
        <v>-0.12825796300985082</v>
      </c>
      <c r="AL250" s="43">
        <f>2*ATAN(AM250)</f>
        <v>-2.7876026769211757</v>
      </c>
      <c r="AM250" s="43">
        <f>SQRT((1+$AB$7)/(1-$AB$7))*TAN(AN250/2)</f>
        <v>-5.590755572398276</v>
      </c>
      <c r="AN250" s="132">
        <f>$AU250+$AB$7*SIN(AO250)</f>
        <v>3.6573781374390202</v>
      </c>
      <c r="AO250" s="132">
        <f>$AU250+$AB$7*SIN(AP250)</f>
        <v>3.6576338218727598</v>
      </c>
      <c r="AP250" s="132">
        <f>$AU250+$AB$7*SIN(AQ250)</f>
        <v>3.6568395016291562</v>
      </c>
      <c r="AQ250" s="132">
        <f>$AU250+$AB$7*SIN(AR250)</f>
        <v>3.6593083440379948</v>
      </c>
      <c r="AR250" s="132">
        <f>$AU250+$AB$7*SIN(AS250)</f>
        <v>3.6516461426847084</v>
      </c>
      <c r="AS250" s="132">
        <f>$AU250+$AB$7*SIN(AT250)</f>
        <v>3.6755369662622996</v>
      </c>
      <c r="AT250" s="132">
        <f>$AU250+$AB$7*SIN(AU250)</f>
        <v>3.6020554924895705</v>
      </c>
      <c r="AU250" s="132">
        <f>$AB$9+$AB$18*(F250-AB$15)</f>
        <v>3.8399511975823781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>+(C251-C$7)/C$8</f>
        <v>6401.9391001026252</v>
      </c>
      <c r="F251" s="132">
        <f>ROUND(2*E251,0)/2</f>
        <v>6402</v>
      </c>
      <c r="G251" s="132">
        <f>+C251-(C$7+F251*C$8)</f>
        <v>-2.0788059999176767E-2</v>
      </c>
      <c r="K251" s="202">
        <f>G251</f>
        <v>-2.0788059999176767E-2</v>
      </c>
      <c r="O251" s="132"/>
      <c r="P251" s="199">
        <f>+D$11+D$12*F251+D$13*F251^2</f>
        <v>6.0849624103009002E-3</v>
      </c>
      <c r="Q251" s="200">
        <f>+C251-15018.5</f>
        <v>37166.914100000002</v>
      </c>
      <c r="S251" s="132">
        <f>+(P251-G251)^2</f>
        <v>7.2215933342028888E-4</v>
      </c>
      <c r="T251" s="7">
        <v>1</v>
      </c>
      <c r="U251" s="43">
        <f>+T251*S251</f>
        <v>7.2215933342028888E-4</v>
      </c>
      <c r="V251" s="132">
        <f>+G251-P251</f>
        <v>-2.6873022409477667E-2</v>
      </c>
      <c r="Z251" s="43">
        <f>F251</f>
        <v>6402</v>
      </c>
      <c r="AA251" s="132">
        <f>AB$3+AB$4*Z251+AB$5*Z251^2+AH251</f>
        <v>-1.9525698850877415E-2</v>
      </c>
      <c r="AB251" s="132">
        <f>+G251-AA251</f>
        <v>-1.262361148299352E-3</v>
      </c>
      <c r="AC251" s="132">
        <f>+G251-P251</f>
        <v>-2.6873022409477667E-2</v>
      </c>
      <c r="AD251" s="132"/>
      <c r="AE251" s="132">
        <f>+(G251-AA251)^2*S251</f>
        <v>1.1508010995022657E-9</v>
      </c>
      <c r="AF251" s="200">
        <f>+C251-15018.5</f>
        <v>37166.914100000002</v>
      </c>
      <c r="AG251" s="7"/>
      <c r="AH251" s="43">
        <f>$AB$6*($AB$11/AI251*AJ251+$AB$12)</f>
        <v>-2.1402742038877414E-2</v>
      </c>
      <c r="AI251" s="43">
        <f>1+$AB$7*COS(AL251)</f>
        <v>0.65782633600352769</v>
      </c>
      <c r="AJ251" s="43">
        <f>SIN(AL251+$AB$9)</f>
        <v>-0.91288781364666638</v>
      </c>
      <c r="AK251" s="43">
        <f>$AB$7*SIN(AL251)</f>
        <v>-0.14077351905535826</v>
      </c>
      <c r="AL251" s="43">
        <f>2*ATAN(AM251)</f>
        <v>-2.7512893018267812</v>
      </c>
      <c r="AM251" s="43">
        <f>SQRT((1+$AB$7)/(1-$AB$7))*TAN(AN251/2)</f>
        <v>-5.059003062333157</v>
      </c>
      <c r="AN251" s="132">
        <f>$AU251+$AB$7*SIN(AO251)</f>
        <v>3.7088569645048683</v>
      </c>
      <c r="AO251" s="132">
        <f>$AU251+$AB$7*SIN(AP251)</f>
        <v>3.7090839495610539</v>
      </c>
      <c r="AP251" s="132">
        <f>$AU251+$AB$7*SIN(AQ251)</f>
        <v>3.7083566095427063</v>
      </c>
      <c r="AQ251" s="132">
        <f>$AU251+$AB$7*SIN(AR251)</f>
        <v>3.7106884557232465</v>
      </c>
      <c r="AR251" s="132">
        <f>$AU251+$AB$7*SIN(AS251)</f>
        <v>3.7032247551293924</v>
      </c>
      <c r="AS251" s="132">
        <f>$AU251+$AB$7*SIN(AT251)</f>
        <v>3.7272417913798659</v>
      </c>
      <c r="AT251" s="132">
        <f>$AU251+$AB$7*SIN(AU251)</f>
        <v>3.6511943045067685</v>
      </c>
      <c r="AU251" s="132">
        <f>$AB$9+$AB$18*(F251-AB$15)</f>
        <v>3.9077387253184259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>+(C252-C$7)/C$8</f>
        <v>6402.430006700205</v>
      </c>
      <c r="F252" s="132">
        <f>ROUND(2*E252,0)/2</f>
        <v>6402.5</v>
      </c>
      <c r="G252" s="132">
        <f>+C252-(C$7+F252*C$8)</f>
        <v>-2.3892074998002499E-2</v>
      </c>
      <c r="K252" s="43">
        <f>G252</f>
        <v>-2.3892074998002499E-2</v>
      </c>
      <c r="P252" s="199">
        <f>+D$11+D$12*F252+D$13*F252^2</f>
        <v>6.084386886589908E-3</v>
      </c>
      <c r="Q252" s="200">
        <f>+C252-15018.5</f>
        <v>37167.08167</v>
      </c>
      <c r="S252" s="132">
        <f>+(P252-G252)^2</f>
        <v>8.9858826711842154E-4</v>
      </c>
      <c r="T252" s="7">
        <v>1</v>
      </c>
      <c r="U252" s="43">
        <f>+T252*S252</f>
        <v>8.9858826711842154E-4</v>
      </c>
      <c r="V252" s="132">
        <f>+G252-P252</f>
        <v>-2.9976461884592409E-2</v>
      </c>
      <c r="Z252" s="43">
        <f>F252</f>
        <v>6402.5</v>
      </c>
      <c r="AA252" s="132">
        <f>AB$3+AB$4*Z252+AB$5*Z252^2+AH252</f>
        <v>-1.9525918176330877E-2</v>
      </c>
      <c r="AB252" s="132">
        <f>+G252-AA252</f>
        <v>-4.3661568216716226E-3</v>
      </c>
      <c r="AC252" s="132">
        <f>+G252-P252</f>
        <v>-2.9976461884592409E-2</v>
      </c>
      <c r="AD252" s="132"/>
      <c r="AE252" s="132">
        <f>+(G252-AA252)^2*S252</f>
        <v>1.713008052899937E-8</v>
      </c>
      <c r="AF252" s="200">
        <f>+C252-15018.5</f>
        <v>37167.08167</v>
      </c>
      <c r="AG252" s="7"/>
      <c r="AH252" s="43">
        <f>$AB$6*($AB$11/AI252*AJ252+$AB$12)</f>
        <v>-2.1402942157580877E-2</v>
      </c>
      <c r="AI252" s="43">
        <f>1+$AB$7*COS(AL252)</f>
        <v>0.65783078041904974</v>
      </c>
      <c r="AJ252" s="43">
        <f>SIN(AL252+$AB$9)</f>
        <v>-0.91290070047079896</v>
      </c>
      <c r="AK252" s="43">
        <f>$AB$7*SIN(AL252)</f>
        <v>-0.14078432146856223</v>
      </c>
      <c r="AL252" s="43">
        <f>2*ATAN(AM252)</f>
        <v>-2.751257731649134</v>
      </c>
      <c r="AM252" s="43">
        <f>SQRT((1+$AB$7)/(1-$AB$7))*TAN(AN252/2)</f>
        <v>-5.0585833149039994</v>
      </c>
      <c r="AN252" s="132">
        <f>$AU252+$AB$7*SIN(AO252)</f>
        <v>3.7089015501300291</v>
      </c>
      <c r="AO252" s="132">
        <f>$AU252+$AB$7*SIN(AP252)</f>
        <v>3.7091285084417938</v>
      </c>
      <c r="AP252" s="132">
        <f>$AU252+$AB$7*SIN(AQ252)</f>
        <v>3.7084012334656995</v>
      </c>
      <c r="AQ252" s="132">
        <f>$AU252+$AB$7*SIN(AR252)</f>
        <v>3.7107329374068945</v>
      </c>
      <c r="AR252" s="132">
        <f>$AU252+$AB$7*SIN(AS252)</f>
        <v>3.7032694808758939</v>
      </c>
      <c r="AS252" s="132">
        <f>$AU252+$AB$7*SIN(AT252)</f>
        <v>3.7272864251185918</v>
      </c>
      <c r="AT252" s="132">
        <f>$AU252+$AB$7*SIN(AU252)</f>
        <v>3.6512371989730203</v>
      </c>
      <c r="AU252" s="132">
        <f>$AB$9+$AB$18*(F252-AB$15)</f>
        <v>3.9077972132629784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>+(C253-C$7)/C$8</f>
        <v>6402.4412269202294</v>
      </c>
      <c r="F253" s="132">
        <f>ROUND(2*E253,0)/2</f>
        <v>6402.5</v>
      </c>
      <c r="G253" s="132">
        <f>+C253-(C$7+F253*C$8)</f>
        <v>-2.006207499653101E-2</v>
      </c>
      <c r="K253" s="43">
        <f>G253</f>
        <v>-2.006207499653101E-2</v>
      </c>
      <c r="P253" s="199">
        <f>+D$11+D$12*F253+D$13*F253^2</f>
        <v>6.084386886589908E-3</v>
      </c>
      <c r="Q253" s="200">
        <f>+C253-15018.5</f>
        <v>37167.085500000001</v>
      </c>
      <c r="S253" s="132">
        <f>+(P253-G253)^2</f>
        <v>6.836374690054951E-4</v>
      </c>
      <c r="T253" s="7">
        <v>1</v>
      </c>
      <c r="U253" s="43">
        <f>+T253*S253</f>
        <v>6.836374690054951E-4</v>
      </c>
      <c r="V253" s="132">
        <f>+G253-P253</f>
        <v>-2.6146461883120919E-2</v>
      </c>
      <c r="W253" s="205"/>
      <c r="X253" s="23"/>
      <c r="Y253" s="204"/>
      <c r="Z253" s="43">
        <f>F253</f>
        <v>6402.5</v>
      </c>
      <c r="AA253" s="132">
        <f>AB$3+AB$4*Z253+AB$5*Z253^2+AH253</f>
        <v>-1.9525918176330877E-2</v>
      </c>
      <c r="AB253" s="132">
        <f>+G253-AA253</f>
        <v>-5.3615682020013294E-4</v>
      </c>
      <c r="AC253" s="132">
        <f>+G253-P253</f>
        <v>-2.6146461883120919E-2</v>
      </c>
      <c r="AD253" s="132"/>
      <c r="AE253" s="132">
        <f>+(G253-AA253)^2*S253</f>
        <v>1.9652125426037534E-10</v>
      </c>
      <c r="AF253" s="200">
        <f>+C253-15018.5</f>
        <v>37167.085500000001</v>
      </c>
      <c r="AG253" s="7"/>
      <c r="AH253" s="43">
        <f>$AB$6*($AB$11/AI253*AJ253+$AB$12)</f>
        <v>-2.1402942157580877E-2</v>
      </c>
      <c r="AI253" s="43">
        <f>1+$AB$7*COS(AL253)</f>
        <v>0.65783078041904974</v>
      </c>
      <c r="AJ253" s="43">
        <f>SIN(AL253+$AB$9)</f>
        <v>-0.91290070047079896</v>
      </c>
      <c r="AK253" s="43">
        <f>$AB$7*SIN(AL253)</f>
        <v>-0.14078432146856223</v>
      </c>
      <c r="AL253" s="43">
        <f>2*ATAN(AM253)</f>
        <v>-2.751257731649134</v>
      </c>
      <c r="AM253" s="43">
        <f>SQRT((1+$AB$7)/(1-$AB$7))*TAN(AN253/2)</f>
        <v>-5.0585833149039994</v>
      </c>
      <c r="AN253" s="132">
        <f>$AU253+$AB$7*SIN(AO253)</f>
        <v>3.7089015501300291</v>
      </c>
      <c r="AO253" s="132">
        <f>$AU253+$AB$7*SIN(AP253)</f>
        <v>3.7091285084417938</v>
      </c>
      <c r="AP253" s="132">
        <f>$AU253+$AB$7*SIN(AQ253)</f>
        <v>3.7084012334656995</v>
      </c>
      <c r="AQ253" s="132">
        <f>$AU253+$AB$7*SIN(AR253)</f>
        <v>3.7107329374068945</v>
      </c>
      <c r="AR253" s="132">
        <f>$AU253+$AB$7*SIN(AS253)</f>
        <v>3.7032694808758939</v>
      </c>
      <c r="AS253" s="132">
        <f>$AU253+$AB$7*SIN(AT253)</f>
        <v>3.7272864251185918</v>
      </c>
      <c r="AT253" s="132">
        <f>$AU253+$AB$7*SIN(AU253)</f>
        <v>3.6512371989730203</v>
      </c>
      <c r="AU253" s="132">
        <f>$AB$9+$AB$18*(F253-AB$15)</f>
        <v>3.9077972132629784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>+(C254-C$7)/C$8</f>
        <v>6425.4300808473972</v>
      </c>
      <c r="F254" s="132">
        <f>ROUND(2*E254,0)/2</f>
        <v>6425.5</v>
      </c>
      <c r="G254" s="132">
        <f>+C254-(C$7+F254*C$8)</f>
        <v>-2.3866764997364953E-2</v>
      </c>
      <c r="K254" s="43">
        <f>G254</f>
        <v>-2.3866764997364953E-2</v>
      </c>
      <c r="N254" s="132"/>
      <c r="O254" s="132"/>
      <c r="P254" s="199">
        <f>+D$11+D$12*F254+D$13*F254^2</f>
        <v>6.0579162817954342E-3</v>
      </c>
      <c r="Q254" s="200">
        <f>+C254-15018.5</f>
        <v>37174.932699999998</v>
      </c>
      <c r="S254" s="132">
        <f>+(P254-G254)^2</f>
        <v>8.9548654965933218E-4</v>
      </c>
      <c r="T254" s="7">
        <v>1</v>
      </c>
      <c r="U254" s="43">
        <f>+T254*S254</f>
        <v>8.9548654965933218E-4</v>
      </c>
      <c r="V254" s="132">
        <f>+G254-P254</f>
        <v>-2.9924681279160387E-2</v>
      </c>
      <c r="W254" s="203"/>
      <c r="X254" s="204"/>
      <c r="Y254" s="204"/>
      <c r="Z254" s="43">
        <f>F254</f>
        <v>6425.5</v>
      </c>
      <c r="AA254" s="132">
        <f>AB$3+AB$4*Z254+AB$5*Z254^2+AH254</f>
        <v>-1.9535964220690271E-2</v>
      </c>
      <c r="AB254" s="132">
        <f>+G254-AA254</f>
        <v>-4.3308007766746821E-3</v>
      </c>
      <c r="AC254" s="132">
        <f>+G254-P254</f>
        <v>-2.9924681279160387E-2</v>
      </c>
      <c r="AD254" s="132"/>
      <c r="AE254" s="132">
        <f>+(G254-AA254)^2*S254</f>
        <v>1.6795598298993619E-8</v>
      </c>
      <c r="AF254" s="200">
        <f>+C254-15018.5</f>
        <v>37174.932699999998</v>
      </c>
      <c r="AG254" s="7"/>
      <c r="AH254" s="43">
        <f>$AB$6*($AB$11/AI254*AJ254+$AB$12)</f>
        <v>-2.1412103069940271E-2</v>
      </c>
      <c r="AI254" s="43">
        <f>1+$AB$7*COS(AL254)</f>
        <v>0.6580356574104973</v>
      </c>
      <c r="AJ254" s="43">
        <f>SIN(AL254+$AB$9)</f>
        <v>-0.9134926986377111</v>
      </c>
      <c r="AK254" s="43">
        <f>$AB$7*SIN(AL254)</f>
        <v>-0.14128123866008993</v>
      </c>
      <c r="AL254" s="43">
        <f>2*ATAN(AM254)</f>
        <v>-2.7498050413219302</v>
      </c>
      <c r="AM254" s="43">
        <f>SQRT((1+$AB$7)/(1-$AB$7))*TAN(AN254/2)</f>
        <v>-5.0393410288709681</v>
      </c>
      <c r="AN254" s="132">
        <f>$AU254+$AB$7*SIN(AO254)</f>
        <v>3.7109528154229934</v>
      </c>
      <c r="AO254" s="132">
        <f>$AU254+$AB$7*SIN(AP254)</f>
        <v>3.7111785404791422</v>
      </c>
      <c r="AP254" s="132">
        <f>$AU254+$AB$7*SIN(AQ254)</f>
        <v>3.7104542694004143</v>
      </c>
      <c r="AQ254" s="132">
        <f>$AU254+$AB$7*SIN(AR254)</f>
        <v>3.7127793886654725</v>
      </c>
      <c r="AR254" s="132">
        <f>$AU254+$AB$7*SIN(AS254)</f>
        <v>3.7053272897734852</v>
      </c>
      <c r="AS254" s="132">
        <f>$AU254+$AB$7*SIN(AT254)</f>
        <v>3.729339630179624</v>
      </c>
      <c r="AT254" s="132">
        <f>$AU254+$AB$7*SIN(AU254)</f>
        <v>3.6532112940253549</v>
      </c>
      <c r="AU254" s="132">
        <f>$AB$9+$AB$18*(F254-AB$15)</f>
        <v>3.9104876587123814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>+(C255-C$7)/C$8</f>
        <v>6431.4380252905057</v>
      </c>
      <c r="F255" s="132">
        <f>ROUND(2*E255,0)/2</f>
        <v>6431.5</v>
      </c>
      <c r="G255" s="132">
        <f>+C255-(C$7+F255*C$8)</f>
        <v>-2.115494499594206E-2</v>
      </c>
      <c r="K255" s="43">
        <f>G255</f>
        <v>-2.115494499594206E-2</v>
      </c>
      <c r="N255" s="132"/>
      <c r="O255" s="132"/>
      <c r="P255" s="199">
        <f>+D$11+D$12*F255+D$13*F255^2</f>
        <v>6.0510120288306364E-3</v>
      </c>
      <c r="Q255" s="200">
        <f>+C255-15018.5</f>
        <v>37176.983500000002</v>
      </c>
      <c r="S255" s="132">
        <f>+(P255-G255)^2</f>
        <v>7.4016409763377885E-4</v>
      </c>
      <c r="T255" s="7">
        <v>1</v>
      </c>
      <c r="U255" s="43">
        <f>+T255*S255</f>
        <v>7.4016409763377885E-4</v>
      </c>
      <c r="V255" s="132">
        <f>+G255-P255</f>
        <v>-2.7205957024772697E-2</v>
      </c>
      <c r="Z255" s="43">
        <f>F255</f>
        <v>6431.5</v>
      </c>
      <c r="AA255" s="132">
        <f>AB$3+AB$4*Z255+AB$5*Z255^2+AH255</f>
        <v>-1.9538571101019482E-2</v>
      </c>
      <c r="AB255" s="132">
        <f>+G255-AA255</f>
        <v>-1.6163738949225778E-3</v>
      </c>
      <c r="AC255" s="132">
        <f>+G255-P255</f>
        <v>-2.7205957024772697E-2</v>
      </c>
      <c r="AD255" s="132"/>
      <c r="AE255" s="132">
        <f>+(G255-AA255)^2*S255</f>
        <v>1.933800512532014E-9</v>
      </c>
      <c r="AF255" s="200">
        <f>+C255-15018.5</f>
        <v>37176.983500000002</v>
      </c>
      <c r="AG255" s="7"/>
      <c r="AH255" s="43">
        <f>$AB$6*($AB$11/AI255*AJ255+$AB$12)</f>
        <v>-2.1414478524269483E-2</v>
      </c>
      <c r="AI255" s="43">
        <f>1+$AB$7*COS(AL255)</f>
        <v>0.65808924336200914</v>
      </c>
      <c r="AJ255" s="43">
        <f>SIN(AL255+$AB$9)</f>
        <v>-0.9136468765465704</v>
      </c>
      <c r="AK255" s="43">
        <f>$AB$7*SIN(AL255)</f>
        <v>-0.14141087120598797</v>
      </c>
      <c r="AL255" s="43">
        <f>2*ATAN(AM255)</f>
        <v>-2.749425929567483</v>
      </c>
      <c r="AM255" s="43">
        <f>SQRT((1+$AB$7)/(1-$AB$7))*TAN(AN255/2)</f>
        <v>-5.0343424841855144</v>
      </c>
      <c r="AN255" s="132">
        <f>$AU255+$AB$7*SIN(AO255)</f>
        <v>3.7114880334108724</v>
      </c>
      <c r="AO255" s="132">
        <f>$AU255+$AB$7*SIN(AP255)</f>
        <v>3.7117134357892003</v>
      </c>
      <c r="AP255" s="132">
        <f>$AU255+$AB$7*SIN(AQ255)</f>
        <v>3.7109899521589336</v>
      </c>
      <c r="AQ255" s="132">
        <f>$AU255+$AB$7*SIN(AR255)</f>
        <v>3.7133133403207448</v>
      </c>
      <c r="AR255" s="132">
        <f>$AU255+$AB$7*SIN(AS255)</f>
        <v>3.7058642462976121</v>
      </c>
      <c r="AS255" s="132">
        <f>$AU255+$AB$7*SIN(AT255)</f>
        <v>3.7298752661758803</v>
      </c>
      <c r="AT255" s="132">
        <f>$AU255+$AB$7*SIN(AU255)</f>
        <v>3.6537265814085886</v>
      </c>
      <c r="AU255" s="132">
        <f>$AB$9+$AB$18*(F255-AB$15)</f>
        <v>3.9111895140470088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>+(C256-C$7)/C$8</f>
        <v>6440.4323645869545</v>
      </c>
      <c r="F256" s="132">
        <f>ROUND(2*E256,0)/2</f>
        <v>6440.5</v>
      </c>
      <c r="G256" s="132">
        <f>+C256-(C$7+F256*C$8)</f>
        <v>-2.308721499866806E-2</v>
      </c>
      <c r="K256" s="43">
        <f>G256</f>
        <v>-2.308721499866806E-2</v>
      </c>
      <c r="N256" s="132"/>
      <c r="O256" s="132"/>
      <c r="P256" s="199">
        <f>+D$11+D$12*F256+D$13*F256^2</f>
        <v>6.0406565200550625E-3</v>
      </c>
      <c r="Q256" s="200">
        <f>+C256-15018.5</f>
        <v>37180.053699999997</v>
      </c>
      <c r="S256" s="132">
        <f>+(P256-G256)^2</f>
        <v>8.4843289921124169E-4</v>
      </c>
      <c r="T256" s="7">
        <v>1</v>
      </c>
      <c r="U256" s="43">
        <f>+T256*S256</f>
        <v>8.4843289921124169E-4</v>
      </c>
      <c r="V256" s="132">
        <f>+G256-P256</f>
        <v>-2.9127871518723123E-2</v>
      </c>
      <c r="Z256" s="43">
        <f>F256</f>
        <v>6440.5</v>
      </c>
      <c r="AA256" s="132">
        <f>AB$3+AB$4*Z256+AB$5*Z256^2+AH256</f>
        <v>-1.9542470685931658E-2</v>
      </c>
      <c r="AB256" s="132">
        <f>+G256-AA256</f>
        <v>-3.5447443127364017E-3</v>
      </c>
      <c r="AC256" s="132">
        <f>+G256-P256</f>
        <v>-2.9127871518723123E-2</v>
      </c>
      <c r="AD256" s="132"/>
      <c r="AE256" s="132">
        <f>+(G256-AA256)^2*S256</f>
        <v>1.0660739452259091E-8</v>
      </c>
      <c r="AF256" s="200">
        <f>+C256-15018.5</f>
        <v>37180.053699999997</v>
      </c>
      <c r="AG256" s="7"/>
      <c r="AH256" s="43">
        <f>$AB$6*($AB$11/AI256*AJ256+$AB$12)</f>
        <v>-2.141803056518166E-2</v>
      </c>
      <c r="AI256" s="43">
        <f>1+$AB$7*COS(AL256)</f>
        <v>0.65816973084349961</v>
      </c>
      <c r="AJ256" s="43">
        <f>SIN(AL256+$AB$9)</f>
        <v>-0.91387794425521063</v>
      </c>
      <c r="AK256" s="43">
        <f>$AB$7*SIN(AL256)</f>
        <v>-0.14160532153981539</v>
      </c>
      <c r="AL256" s="43">
        <f>2*ATAN(AM256)</f>
        <v>-2.7488571460039717</v>
      </c>
      <c r="AM256" s="43">
        <f>SQRT((1+$AB$7)/(1-$AB$7))*TAN(AN256/2)</f>
        <v>-5.0268610064654533</v>
      </c>
      <c r="AN256" s="132">
        <f>$AU256+$AB$7*SIN(AO256)</f>
        <v>3.7122909422762063</v>
      </c>
      <c r="AO256" s="132">
        <f>$AU256+$AB$7*SIN(AP256)</f>
        <v>3.7125158599045274</v>
      </c>
      <c r="AP256" s="132">
        <f>$AU256+$AB$7*SIN(AQ256)</f>
        <v>3.7117935603879784</v>
      </c>
      <c r="AQ256" s="132">
        <f>$AU256+$AB$7*SIN(AR256)</f>
        <v>3.7141143415799611</v>
      </c>
      <c r="AR256" s="132">
        <f>$AU256+$AB$7*SIN(AS256)</f>
        <v>3.7066697873666441</v>
      </c>
      <c r="AS256" s="132">
        <f>$AU256+$AB$7*SIN(AT256)</f>
        <v>3.7306787337784724</v>
      </c>
      <c r="AT256" s="132">
        <f>$AU256+$AB$7*SIN(AU256)</f>
        <v>3.6544997503117727</v>
      </c>
      <c r="AU256" s="132">
        <f>$AB$9+$AB$18*(F256-AB$15)</f>
        <v>3.912242297048949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>+(C257-C$7)/C$8</f>
        <v>6501.9380366718551</v>
      </c>
      <c r="F257" s="132">
        <f>ROUND(2*E257,0)/2</f>
        <v>6502</v>
      </c>
      <c r="G257" s="132">
        <f>+C257-(C$7+F257*C$8)</f>
        <v>-2.1151059991098009E-2</v>
      </c>
      <c r="K257" s="43">
        <f>G257</f>
        <v>-2.1151059991098009E-2</v>
      </c>
      <c r="M257" s="132"/>
      <c r="O257" s="132"/>
      <c r="P257" s="199">
        <f>+D$11+D$12*F257+D$13*F257^2</f>
        <v>5.9699218398255247E-3</v>
      </c>
      <c r="Q257" s="200">
        <f>+C257-15018.5</f>
        <v>37201.048540000003</v>
      </c>
      <c r="S257" s="132">
        <f>+(P257-G257)^2</f>
        <v>7.355476554732844E-4</v>
      </c>
      <c r="T257" s="7">
        <v>1</v>
      </c>
      <c r="U257" s="43">
        <f>+T257*S257</f>
        <v>7.355476554732844E-4</v>
      </c>
      <c r="V257" s="132">
        <f>+G257-P257</f>
        <v>-2.7120981830923534E-2</v>
      </c>
      <c r="Z257" s="43">
        <f>F257</f>
        <v>6502</v>
      </c>
      <c r="AA257" s="132">
        <f>AB$3+AB$4*Z257+AB$5*Z257^2+AH257</f>
        <v>-1.9568772552136345E-2</v>
      </c>
      <c r="AB257" s="132">
        <f>+G257-AA257</f>
        <v>-1.5822874389616638E-3</v>
      </c>
      <c r="AC257" s="132">
        <f>+G257-P257</f>
        <v>-2.7120981830923534E-2</v>
      </c>
      <c r="AD257" s="132"/>
      <c r="AE257" s="132">
        <f>+(G257-AA257)^2*S257</f>
        <v>1.8415417801404612E-9</v>
      </c>
      <c r="AF257" s="200">
        <f>+C257-15018.5</f>
        <v>37201.048540000003</v>
      </c>
      <c r="AG257" s="7"/>
      <c r="AH257" s="43">
        <f>$AB$6*($AB$11/AI257*AJ257+$AB$12)</f>
        <v>-2.1441944540136346E-2</v>
      </c>
      <c r="AI257" s="43">
        <f>1+$AB$7*COS(AL257)</f>
        <v>0.65872322181561482</v>
      </c>
      <c r="AJ257" s="43">
        <f>SIN(AL257+$AB$9)</f>
        <v>-0.91545049596784944</v>
      </c>
      <c r="AK257" s="43">
        <f>$AB$7*SIN(AL257)</f>
        <v>-0.1429341130454376</v>
      </c>
      <c r="AL257" s="43">
        <f>2*ATAN(AM257)</f>
        <v>-2.7449667167226246</v>
      </c>
      <c r="AM257" s="43">
        <f>SQRT((1+$AB$7)/(1-$AB$7))*TAN(AN257/2)</f>
        <v>-4.9762562836086293</v>
      </c>
      <c r="AN257" s="132">
        <f>$AU257+$AB$7*SIN(AO257)</f>
        <v>3.7177801278769724</v>
      </c>
      <c r="AO257" s="132">
        <f>$AU257+$AB$7*SIN(AP257)</f>
        <v>3.7180017101909559</v>
      </c>
      <c r="AP257" s="132">
        <f>$AU257+$AB$7*SIN(AQ257)</f>
        <v>3.7172875949440893</v>
      </c>
      <c r="AQ257" s="132">
        <f>$AU257+$AB$7*SIN(AR257)</f>
        <v>3.719590233934436</v>
      </c>
      <c r="AR257" s="132">
        <f>$AU257+$AB$7*SIN(AS257)</f>
        <v>3.7121777402093836</v>
      </c>
      <c r="AS257" s="132">
        <f>$AU257+$AB$7*SIN(AT257)</f>
        <v>3.7361695456838042</v>
      </c>
      <c r="AT257" s="132">
        <f>$AU257+$AB$7*SIN(AU257)</f>
        <v>3.6597907328673176</v>
      </c>
      <c r="AU257" s="132">
        <f>$AB$9+$AB$18*(F257-AB$15)</f>
        <v>3.9194363142288742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>+(C258-C$7)/C$8</f>
        <v>6501.9382417411343</v>
      </c>
      <c r="F258" s="132">
        <f>ROUND(2*E258,0)/2</f>
        <v>6502</v>
      </c>
      <c r="G258" s="132">
        <f>+C258-(C$7+F258*C$8)</f>
        <v>-2.1081059996504337E-2</v>
      </c>
      <c r="K258" s="43">
        <f>G258</f>
        <v>-2.1081059996504337E-2</v>
      </c>
      <c r="M258" s="132"/>
      <c r="O258" s="132"/>
      <c r="P258" s="199">
        <f>+D$11+D$12*F258+D$13*F258^2</f>
        <v>5.9699218398255247E-3</v>
      </c>
      <c r="Q258" s="200">
        <f>+C258-15018.5</f>
        <v>37201.048609999998</v>
      </c>
      <c r="S258" s="132">
        <f>+(P258-G258)^2</f>
        <v>7.3175561830944808E-4</v>
      </c>
      <c r="T258" s="7">
        <v>1</v>
      </c>
      <c r="U258" s="43">
        <f>+T258*S258</f>
        <v>7.3175561830944808E-4</v>
      </c>
      <c r="V258" s="132">
        <f>+G258-P258</f>
        <v>-2.7050981836329861E-2</v>
      </c>
      <c r="Z258" s="43">
        <f>F258</f>
        <v>6502</v>
      </c>
      <c r="AA258" s="132">
        <f>AB$3+AB$4*Z258+AB$5*Z258^2+AH258</f>
        <v>-1.9568772552136345E-2</v>
      </c>
      <c r="AB258" s="132">
        <f>+G258-AA258</f>
        <v>-1.5122874443679914E-3</v>
      </c>
      <c r="AC258" s="132">
        <f>+G258-P258</f>
        <v>-2.7050981836329861E-2</v>
      </c>
      <c r="AD258" s="132"/>
      <c r="AE258" s="132">
        <f>+(G258-AA258)^2*S258</f>
        <v>1.6735348419556415E-9</v>
      </c>
      <c r="AF258" s="200">
        <f>+C258-15018.5</f>
        <v>37201.048609999998</v>
      </c>
      <c r="AG258" s="7"/>
      <c r="AH258" s="43">
        <f>$AB$6*($AB$11/AI258*AJ258+$AB$12)</f>
        <v>-2.1441944540136346E-2</v>
      </c>
      <c r="AI258" s="43">
        <f>1+$AB$7*COS(AL258)</f>
        <v>0.65872322181561482</v>
      </c>
      <c r="AJ258" s="43">
        <f>SIN(AL258+$AB$9)</f>
        <v>-0.91545049596784944</v>
      </c>
      <c r="AK258" s="43">
        <f>$AB$7*SIN(AL258)</f>
        <v>-0.1429341130454376</v>
      </c>
      <c r="AL258" s="43">
        <f>2*ATAN(AM258)</f>
        <v>-2.7449667167226246</v>
      </c>
      <c r="AM258" s="43">
        <f>SQRT((1+$AB$7)/(1-$AB$7))*TAN(AN258/2)</f>
        <v>-4.9762562836086293</v>
      </c>
      <c r="AN258" s="132">
        <f>$AU258+$AB$7*SIN(AO258)</f>
        <v>3.7177801278769724</v>
      </c>
      <c r="AO258" s="132">
        <f>$AU258+$AB$7*SIN(AP258)</f>
        <v>3.7180017101909559</v>
      </c>
      <c r="AP258" s="132">
        <f>$AU258+$AB$7*SIN(AQ258)</f>
        <v>3.7172875949440893</v>
      </c>
      <c r="AQ258" s="132">
        <f>$AU258+$AB$7*SIN(AR258)</f>
        <v>3.719590233934436</v>
      </c>
      <c r="AR258" s="132">
        <f>$AU258+$AB$7*SIN(AS258)</f>
        <v>3.7121777402093836</v>
      </c>
      <c r="AS258" s="132">
        <f>$AU258+$AB$7*SIN(AT258)</f>
        <v>3.7361695456838042</v>
      </c>
      <c r="AT258" s="132">
        <f>$AU258+$AB$7*SIN(AU258)</f>
        <v>3.6597907328673176</v>
      </c>
      <c r="AU258" s="132">
        <f>$AB$9+$AB$18*(F258-AB$15)</f>
        <v>3.9194363142288742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>+(C259-C$7)/C$8</f>
        <v>6501.9393256788435</v>
      </c>
      <c r="F259" s="132">
        <f>ROUND(2*E259,0)/2</f>
        <v>6502</v>
      </c>
      <c r="G259" s="132">
        <f>+C259-(C$7+F259*C$8)</f>
        <v>-2.0711059994937386E-2</v>
      </c>
      <c r="K259" s="43">
        <f>G259</f>
        <v>-2.0711059994937386E-2</v>
      </c>
      <c r="M259" s="132"/>
      <c r="O259" s="132"/>
      <c r="P259" s="199">
        <f>+D$11+D$12*F259+D$13*F259^2</f>
        <v>5.9699218398255247E-3</v>
      </c>
      <c r="Q259" s="200">
        <f>+C259-15018.5</f>
        <v>37201.04898</v>
      </c>
      <c r="S259" s="132">
        <f>+(P259-G259)^2</f>
        <v>7.1187479166694839E-4</v>
      </c>
      <c r="T259" s="7">
        <v>1</v>
      </c>
      <c r="U259" s="43">
        <f>+T259*S259</f>
        <v>7.1187479166694839E-4</v>
      </c>
      <c r="V259" s="132">
        <f>+G259-P259</f>
        <v>-2.6680981834762911E-2</v>
      </c>
      <c r="Z259" s="43">
        <f>F259</f>
        <v>6502</v>
      </c>
      <c r="AA259" s="132">
        <f>AB$3+AB$4*Z259+AB$5*Z259^2+AH259</f>
        <v>-1.9568772552136345E-2</v>
      </c>
      <c r="AB259" s="132">
        <f>+G259-AA259</f>
        <v>-1.1422874428010411E-3</v>
      </c>
      <c r="AC259" s="132">
        <f>+G259-P259</f>
        <v>-2.6680981834762911E-2</v>
      </c>
      <c r="AD259" s="132"/>
      <c r="AE259" s="132">
        <f>+(G259-AA259)^2*S259</f>
        <v>9.288688941979251E-10</v>
      </c>
      <c r="AF259" s="200">
        <f>+C259-15018.5</f>
        <v>37201.04898</v>
      </c>
      <c r="AG259" s="7"/>
      <c r="AH259" s="43">
        <f>$AB$6*($AB$11/AI259*AJ259+$AB$12)</f>
        <v>-2.1441944540136346E-2</v>
      </c>
      <c r="AI259" s="43">
        <f>1+$AB$7*COS(AL259)</f>
        <v>0.65872322181561482</v>
      </c>
      <c r="AJ259" s="43">
        <f>SIN(AL259+$AB$9)</f>
        <v>-0.91545049596784944</v>
      </c>
      <c r="AK259" s="43">
        <f>$AB$7*SIN(AL259)</f>
        <v>-0.1429341130454376</v>
      </c>
      <c r="AL259" s="43">
        <f>2*ATAN(AM259)</f>
        <v>-2.7449667167226246</v>
      </c>
      <c r="AM259" s="43">
        <f>SQRT((1+$AB$7)/(1-$AB$7))*TAN(AN259/2)</f>
        <v>-4.9762562836086293</v>
      </c>
      <c r="AN259" s="132">
        <f>$AU259+$AB$7*SIN(AO259)</f>
        <v>3.7177801278769724</v>
      </c>
      <c r="AO259" s="132">
        <f>$AU259+$AB$7*SIN(AP259)</f>
        <v>3.7180017101909559</v>
      </c>
      <c r="AP259" s="132">
        <f>$AU259+$AB$7*SIN(AQ259)</f>
        <v>3.7172875949440893</v>
      </c>
      <c r="AQ259" s="132">
        <f>$AU259+$AB$7*SIN(AR259)</f>
        <v>3.719590233934436</v>
      </c>
      <c r="AR259" s="132">
        <f>$AU259+$AB$7*SIN(AS259)</f>
        <v>3.7121777402093836</v>
      </c>
      <c r="AS259" s="132">
        <f>$AU259+$AB$7*SIN(AT259)</f>
        <v>3.7361695456838042</v>
      </c>
      <c r="AT259" s="132">
        <f>$AU259+$AB$7*SIN(AU259)</f>
        <v>3.6597907328673176</v>
      </c>
      <c r="AU259" s="132">
        <f>$AB$9+$AB$18*(F259-AB$15)</f>
        <v>3.9194363142288742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>+(C260-C$7)/C$8</f>
        <v>6501.939677226198</v>
      </c>
      <c r="F260" s="132">
        <f>ROUND(2*E260,0)/2</f>
        <v>6502</v>
      </c>
      <c r="G260" s="132">
        <f>+C260-(C$7+F260*C$8)</f>
        <v>-2.0591059997968841E-2</v>
      </c>
      <c r="K260" s="43">
        <f>G260</f>
        <v>-2.0591059997968841E-2</v>
      </c>
      <c r="N260" s="132"/>
      <c r="O260" s="132"/>
      <c r="P260" s="199">
        <f>+D$11+D$12*F260+D$13*F260^2</f>
        <v>5.9699218398255247E-3</v>
      </c>
      <c r="Q260" s="200">
        <f>+C260-15018.5</f>
        <v>37201.049099999997</v>
      </c>
      <c r="S260" s="132">
        <f>+(P260-G260)^2</f>
        <v>7.0548575618764218E-4</v>
      </c>
      <c r="T260" s="7">
        <v>1</v>
      </c>
      <c r="U260" s="43">
        <f>+T260*S260</f>
        <v>7.0548575618764218E-4</v>
      </c>
      <c r="V260" s="132">
        <f>+G260-P260</f>
        <v>-2.6560981837794366E-2</v>
      </c>
      <c r="Z260" s="43">
        <f>F260</f>
        <v>6502</v>
      </c>
      <c r="AA260" s="132">
        <f>AB$3+AB$4*Z260+AB$5*Z260^2+AH260</f>
        <v>-1.9568772552136345E-2</v>
      </c>
      <c r="AB260" s="132">
        <f>+G260-AA260</f>
        <v>-1.0222874458324961E-3</v>
      </c>
      <c r="AC260" s="132">
        <f>+G260-P260</f>
        <v>-2.6560981837794366E-2</v>
      </c>
      <c r="AD260" s="132"/>
      <c r="AE260" s="132">
        <f>+(G260-AA260)^2*S260</f>
        <v>7.3728314345111414E-10</v>
      </c>
      <c r="AF260" s="200">
        <f>+C260-15018.5</f>
        <v>37201.049099999997</v>
      </c>
      <c r="AG260" s="7"/>
      <c r="AH260" s="43">
        <f>$AB$6*($AB$11/AI260*AJ260+$AB$12)</f>
        <v>-2.1441944540136346E-2</v>
      </c>
      <c r="AI260" s="43">
        <f>1+$AB$7*COS(AL260)</f>
        <v>0.65872322181561482</v>
      </c>
      <c r="AJ260" s="43">
        <f>SIN(AL260+$AB$9)</f>
        <v>-0.91545049596784944</v>
      </c>
      <c r="AK260" s="43">
        <f>$AB$7*SIN(AL260)</f>
        <v>-0.1429341130454376</v>
      </c>
      <c r="AL260" s="43">
        <f>2*ATAN(AM260)</f>
        <v>-2.7449667167226246</v>
      </c>
      <c r="AM260" s="43">
        <f>SQRT((1+$AB$7)/(1-$AB$7))*TAN(AN260/2)</f>
        <v>-4.9762562836086293</v>
      </c>
      <c r="AN260" s="132">
        <f>$AU260+$AB$7*SIN(AO260)</f>
        <v>3.7177801278769724</v>
      </c>
      <c r="AO260" s="132">
        <f>$AU260+$AB$7*SIN(AP260)</f>
        <v>3.7180017101909559</v>
      </c>
      <c r="AP260" s="132">
        <f>$AU260+$AB$7*SIN(AQ260)</f>
        <v>3.7172875949440893</v>
      </c>
      <c r="AQ260" s="132">
        <f>$AU260+$AB$7*SIN(AR260)</f>
        <v>3.719590233934436</v>
      </c>
      <c r="AR260" s="132">
        <f>$AU260+$AB$7*SIN(AS260)</f>
        <v>3.7121777402093836</v>
      </c>
      <c r="AS260" s="132">
        <f>$AU260+$AB$7*SIN(AT260)</f>
        <v>3.7361695456838042</v>
      </c>
      <c r="AT260" s="132">
        <f>$AU260+$AB$7*SIN(AU260)</f>
        <v>3.6597907328673176</v>
      </c>
      <c r="AU260" s="132">
        <f>$AB$9+$AB$18*(F260-AB$15)</f>
        <v>3.9194363142288742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41" t="s">
        <v>849</v>
      </c>
      <c r="B261" s="94" t="s">
        <v>288</v>
      </c>
      <c r="C261" s="36">
        <v>52224.841099999998</v>
      </c>
      <c r="D261" s="36" t="s">
        <v>485</v>
      </c>
      <c r="E261" s="41">
        <f>+(C261-C$7)/C$8</f>
        <v>6517.4429159588235</v>
      </c>
      <c r="F261" s="132">
        <f>ROUND(2*E261,0)/2</f>
        <v>6517.5</v>
      </c>
      <c r="G261" s="132">
        <f>+C261-(C$7+F261*C$8)</f>
        <v>-1.9485525001073256E-2</v>
      </c>
      <c r="K261" s="43">
        <f>G261</f>
        <v>-1.9485525001073256E-2</v>
      </c>
      <c r="L261" s="132"/>
      <c r="O261" s="132"/>
      <c r="P261" s="199">
        <f>+D$11+D$12*F261+D$13*F261^2</f>
        <v>5.9521020974749499E-3</v>
      </c>
      <c r="Q261" s="200">
        <f>+C261-15018.5</f>
        <v>37206.341099999998</v>
      </c>
      <c r="S261" s="132">
        <f>+(P261-G261)^2</f>
        <v>6.4707287240479397E-4</v>
      </c>
      <c r="T261" s="7">
        <v>1</v>
      </c>
      <c r="U261" s="43">
        <f>+T261*S261</f>
        <v>6.4707287240479397E-4</v>
      </c>
      <c r="V261" s="132">
        <f>+G261-P261</f>
        <v>-2.5437627098548205E-2</v>
      </c>
      <c r="Z261" s="43">
        <f>F261</f>
        <v>6517.5</v>
      </c>
      <c r="AA261" s="132">
        <f>AB$3+AB$4*Z261+AB$5*Z261^2+AH261</f>
        <v>-1.9575306271026483E-2</v>
      </c>
      <c r="AB261" s="132">
        <f>+G261-AA261</f>
        <v>8.9781269953227022E-5</v>
      </c>
      <c r="AC261" s="132">
        <f>+G261-P261</f>
        <v>-2.5437627098548205E-2</v>
      </c>
      <c r="AD261" s="132"/>
      <c r="AE261" s="132">
        <f>+(G261-AA261)^2*S261</f>
        <v>5.2158450539420453E-12</v>
      </c>
      <c r="AF261" s="200">
        <f>+C261-15018.5</f>
        <v>37206.341099999998</v>
      </c>
      <c r="AG261" s="7"/>
      <c r="AH261" s="43">
        <f>$AB$6*($AB$11/AI261*AJ261+$AB$12)</f>
        <v>-2.1447872852276482E-2</v>
      </c>
      <c r="AI261" s="43">
        <f>1+$AB$7*COS(AL261)</f>
        <v>0.6588636832157273</v>
      </c>
      <c r="AJ261" s="43">
        <f>SIN(AL261+$AB$9)</f>
        <v>-0.9158450607943891</v>
      </c>
      <c r="AK261" s="43">
        <f>$AB$7*SIN(AL261)</f>
        <v>-0.14326902446397941</v>
      </c>
      <c r="AL261" s="43">
        <f>2*ATAN(AM261)</f>
        <v>-2.7439851664149821</v>
      </c>
      <c r="AM261" s="43">
        <f>SQRT((1+$AB$7)/(1-$AB$7))*TAN(AN261/2)</f>
        <v>-4.963643184176675</v>
      </c>
      <c r="AN261" s="132">
        <f>$AU261+$AB$7*SIN(AO261)</f>
        <v>3.7191643120121833</v>
      </c>
      <c r="AO261" s="132">
        <f>$AU261+$AB$7*SIN(AP261)</f>
        <v>3.7193850476416643</v>
      </c>
      <c r="AP261" s="132">
        <f>$AU261+$AB$7*SIN(AQ261)</f>
        <v>3.7186730201434024</v>
      </c>
      <c r="AQ261" s="132">
        <f>$AU261+$AB$7*SIN(AR261)</f>
        <v>3.7209709974965479</v>
      </c>
      <c r="AR261" s="132">
        <f>$AU261+$AB$7*SIN(AS261)</f>
        <v>3.713566868175775</v>
      </c>
      <c r="AS261" s="132">
        <f>$AU261+$AB$7*SIN(AT261)</f>
        <v>3.7375535367340715</v>
      </c>
      <c r="AT261" s="132">
        <f>$AU261+$AB$7*SIN(AU261)</f>
        <v>3.6611263488152113</v>
      </c>
      <c r="AU261" s="132">
        <f>$AB$9+$AB$18*(F261-AB$15)</f>
        <v>3.9212494405099942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>+(C262-C$7)/C$8</f>
        <v>6518.9402147714263</v>
      </c>
      <c r="F262" s="132">
        <f>ROUND(2*E262,0)/2</f>
        <v>6519</v>
      </c>
      <c r="G262" s="132">
        <f>+C262-(C$7+F262*C$8)</f>
        <v>-2.0407569994858932E-2</v>
      </c>
      <c r="K262" s="43">
        <f>G262</f>
        <v>-2.0407569994858932E-2</v>
      </c>
      <c r="P262" s="199">
        <f>+D$11+D$12*F262+D$13*F262^2</f>
        <v>5.9503777707399282E-3</v>
      </c>
      <c r="Q262" s="200">
        <f>+C262-15018.5</f>
        <v>37206.852200000001</v>
      </c>
      <c r="S262" s="132">
        <f>+(P262-G262)^2</f>
        <v>6.9474141041403806E-4</v>
      </c>
      <c r="T262" s="7">
        <v>1</v>
      </c>
      <c r="U262" s="43">
        <f>+T262*S262</f>
        <v>6.9474141041403806E-4</v>
      </c>
      <c r="V262" s="132">
        <f>+G262-P262</f>
        <v>-2.6357947765598862E-2</v>
      </c>
      <c r="Z262" s="43">
        <f>F262</f>
        <v>6519</v>
      </c>
      <c r="AA262" s="132">
        <f>AB$3+AB$4*Z262+AB$5*Z262^2+AH262</f>
        <v>-1.9575936529177631E-2</v>
      </c>
      <c r="AB262" s="132">
        <f>+G262-AA262</f>
        <v>-8.3163346568130084E-4</v>
      </c>
      <c r="AC262" s="132">
        <f>+G262-P262</f>
        <v>-2.6357947765598862E-2</v>
      </c>
      <c r="AD262" s="132"/>
      <c r="AE262" s="132">
        <f>+(G262-AA262)^2*S262</f>
        <v>4.8049303952744243E-10</v>
      </c>
      <c r="AF262" s="200">
        <f>+C262-15018.5</f>
        <v>37206.852200000001</v>
      </c>
      <c r="AG262" s="7"/>
      <c r="AH262" s="43">
        <f>$AB$6*($AB$11/AI262*AJ262+$AB$12)</f>
        <v>-2.144844444617763E-2</v>
      </c>
      <c r="AI262" s="43">
        <f>1+$AB$7*COS(AL262)</f>
        <v>0.65887729688539065</v>
      </c>
      <c r="AJ262" s="43">
        <f>SIN(AL262+$AB$9)</f>
        <v>-0.91588320659365507</v>
      </c>
      <c r="AK262" s="43">
        <f>$AB$7*SIN(AL262)</f>
        <v>-0.14330143551193783</v>
      </c>
      <c r="AL262" s="43">
        <f>2*ATAN(AM262)</f>
        <v>-2.7438901554382453</v>
      </c>
      <c r="AM262" s="43">
        <f>SQRT((1+$AB$7)/(1-$AB$7))*TAN(AN262/2)</f>
        <v>-4.9624255372889747</v>
      </c>
      <c r="AN262" s="132">
        <f>$AU262+$AB$7*SIN(AO262)</f>
        <v>3.7192982810026609</v>
      </c>
      <c r="AO262" s="132">
        <f>$AU262+$AB$7*SIN(AP262)</f>
        <v>3.7195189345692805</v>
      </c>
      <c r="AP262" s="132">
        <f>$AU262+$AB$7*SIN(AQ262)</f>
        <v>3.718807109636459</v>
      </c>
      <c r="AQ262" s="132">
        <f>$AU262+$AB$7*SIN(AR262)</f>
        <v>3.7211046339779434</v>
      </c>
      <c r="AR262" s="132">
        <f>$AU262+$AB$7*SIN(AS262)</f>
        <v>3.7137013201518245</v>
      </c>
      <c r="AS262" s="132">
        <f>$AU262+$AB$7*SIN(AT262)</f>
        <v>3.7376874741634603</v>
      </c>
      <c r="AT262" s="132">
        <f>$AU262+$AB$7*SIN(AU262)</f>
        <v>3.661255647328197</v>
      </c>
      <c r="AU262" s="132">
        <f>$AB$9+$AB$18*(F262-AB$15)</f>
        <v>3.9214249043436507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>+(C263-C$7)/C$8</f>
        <v>6519.4420486329009</v>
      </c>
      <c r="F263" s="132">
        <f>ROUND(2*E263,0)/2</f>
        <v>6519.5</v>
      </c>
      <c r="G263" s="132">
        <f>+C263-(C$7+F263*C$8)</f>
        <v>-1.978158499696292E-2</v>
      </c>
      <c r="K263" s="43">
        <f>G263</f>
        <v>-1.978158499696292E-2</v>
      </c>
      <c r="P263" s="199">
        <f>+D$11+D$12*F263+D$13*F263^2</f>
        <v>5.9498030016110056E-3</v>
      </c>
      <c r="Q263" s="200">
        <f>+C263-15018.5</f>
        <v>37207.023500000003</v>
      </c>
      <c r="S263" s="132">
        <f>+(P263-G263)^2</f>
        <v>6.6210432833315434E-4</v>
      </c>
      <c r="T263" s="7">
        <v>1</v>
      </c>
      <c r="U263" s="43">
        <f>+T263*S263</f>
        <v>6.6210432833315434E-4</v>
      </c>
      <c r="V263" s="132">
        <f>+G263-P263</f>
        <v>-2.5731387998573926E-2</v>
      </c>
      <c r="Z263" s="43">
        <f>F263</f>
        <v>6519.5</v>
      </c>
      <c r="AA263" s="132">
        <f>AB$3+AB$4*Z263+AB$5*Z263^2+AH263</f>
        <v>-1.9576146535310011E-2</v>
      </c>
      <c r="AB263" s="132">
        <f>+G263-AA263</f>
        <v>-2.054384616529091E-4</v>
      </c>
      <c r="AC263" s="132">
        <f>+G263-P263</f>
        <v>-2.5731387998573926E-2</v>
      </c>
      <c r="AD263" s="132"/>
      <c r="AE263" s="132">
        <f>+(G263-AA263)^2*S263</f>
        <v>2.7944087703706622E-11</v>
      </c>
      <c r="AF263" s="200">
        <f>+C263-15018.5</f>
        <v>37207.023500000003</v>
      </c>
      <c r="AG263" s="7"/>
      <c r="AH263" s="43">
        <f>$AB$6*($AB$11/AI263*AJ263+$AB$12)</f>
        <v>-2.1448634894560011E-2</v>
      </c>
      <c r="AI263" s="43">
        <f>1+$AB$7*COS(AL263)</f>
        <v>0.65888183558469759</v>
      </c>
      <c r="AJ263" s="43">
        <f>SIN(AL263+$AB$9)</f>
        <v>-0.91589592037325906</v>
      </c>
      <c r="AK263" s="43">
        <f>$AB$7*SIN(AL263)</f>
        <v>-0.14331223920494279</v>
      </c>
      <c r="AL263" s="43">
        <f>2*ATAN(AM263)</f>
        <v>-2.7438584842396461</v>
      </c>
      <c r="AM263" s="43">
        <f>SQRT((1+$AB$7)/(1-$AB$7))*TAN(AN263/2)</f>
        <v>-4.9620197713774603</v>
      </c>
      <c r="AN263" s="132">
        <f>$AU263+$AB$7*SIN(AO263)</f>
        <v>3.7193429379486287</v>
      </c>
      <c r="AO263" s="132">
        <f>$AU263+$AB$7*SIN(AP263)</f>
        <v>3.7195635641560703</v>
      </c>
      <c r="AP263" s="132">
        <f>$AU263+$AB$7*SIN(AQ263)</f>
        <v>3.7188518067655734</v>
      </c>
      <c r="AQ263" s="132">
        <f>$AU263+$AB$7*SIN(AR263)</f>
        <v>3.7211491800294119</v>
      </c>
      <c r="AR263" s="132">
        <f>$AU263+$AB$7*SIN(AS263)</f>
        <v>3.7137461382712549</v>
      </c>
      <c r="AS263" s="132">
        <f>$AU263+$AB$7*SIN(AT263)</f>
        <v>3.737732120084214</v>
      </c>
      <c r="AT263" s="132">
        <f>$AU263+$AB$7*SIN(AU263)</f>
        <v>3.6612987486124502</v>
      </c>
      <c r="AU263" s="132">
        <f>$AB$9+$AB$18*(F263-AB$15)</f>
        <v>3.9214833922882031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>+(C264-C$7)/C$8</f>
        <v>6532.9385378319057</v>
      </c>
      <c r="F264" s="132">
        <f>ROUND(2*E264,0)/2</f>
        <v>6533</v>
      </c>
      <c r="G264" s="132">
        <f>+C264-(C$7+F264*C$8)</f>
        <v>-2.0979989996703807E-2</v>
      </c>
      <c r="K264" s="202">
        <f>G264</f>
        <v>-2.0979989996703807E-2</v>
      </c>
      <c r="O264" s="132"/>
      <c r="P264" s="199">
        <f>+D$11+D$12*F264+D$13*F264^2</f>
        <v>5.9342854540704029E-3</v>
      </c>
      <c r="Q264" s="200">
        <f>+C264-15018.5</f>
        <v>37211.630499999999</v>
      </c>
      <c r="S264" s="132">
        <f>+(P264-G264)^2</f>
        <v>7.2437822304014735E-4</v>
      </c>
      <c r="T264" s="7">
        <v>1</v>
      </c>
      <c r="U264" s="43">
        <f>+T264*S264</f>
        <v>7.2437822304014735E-4</v>
      </c>
      <c r="V264" s="132">
        <f>+G264-P264</f>
        <v>-2.6914275450774211E-2</v>
      </c>
      <c r="Z264" s="43">
        <f>F264</f>
        <v>6533</v>
      </c>
      <c r="AA264" s="132">
        <f>AB$3+AB$4*Z264+AB$5*Z264^2+AH264</f>
        <v>-1.9581801591889995E-2</v>
      </c>
      <c r="AB264" s="132">
        <f>+G264-AA264</f>
        <v>-1.3981884048138125E-3</v>
      </c>
      <c r="AC264" s="132">
        <f>+G264-P264</f>
        <v>-2.6914275450774211E-2</v>
      </c>
      <c r="AD264" s="132"/>
      <c r="AE264" s="132">
        <f>+(G264-AA264)^2*S264</f>
        <v>1.4161093101938564E-9</v>
      </c>
      <c r="AF264" s="200">
        <f>+C264-15018.5</f>
        <v>37211.630499999999</v>
      </c>
      <c r="AG264" s="7"/>
      <c r="AH264" s="43">
        <f>$AB$6*($AB$11/AI264*AJ264+$AB$12)</f>
        <v>-2.1453761324889995E-2</v>
      </c>
      <c r="AI264" s="43">
        <f>1+$AB$7*COS(AL264)</f>
        <v>0.65900453350702515</v>
      </c>
      <c r="AJ264" s="43">
        <f>SIN(AL264+$AB$9)</f>
        <v>-0.91623891128088997</v>
      </c>
      <c r="AK264" s="43">
        <f>$AB$7*SIN(AL264)</f>
        <v>-0.14360394086249326</v>
      </c>
      <c r="AL264" s="43">
        <f>2*ATAN(AM264)</f>
        <v>-2.7430031967140764</v>
      </c>
      <c r="AM264" s="43">
        <f>SQRT((1+$AB$7)/(1-$AB$7))*TAN(AN264/2)</f>
        <v>-4.9510860372124652</v>
      </c>
      <c r="AN264" s="132">
        <f>$AU264+$AB$7*SIN(AO264)</f>
        <v>3.7205487919829117</v>
      </c>
      <c r="AO264" s="132">
        <f>$AU264+$AB$7*SIN(AP264)</f>
        <v>3.7207686785742657</v>
      </c>
      <c r="AP264" s="132">
        <f>$AU264+$AB$7*SIN(AQ264)</f>
        <v>3.7200587486887247</v>
      </c>
      <c r="AQ264" s="132">
        <f>$AU264+$AB$7*SIN(AR264)</f>
        <v>3.7223520289459806</v>
      </c>
      <c r="AR264" s="132">
        <f>$AU264+$AB$7*SIN(AS264)</f>
        <v>3.7149563776536469</v>
      </c>
      <c r="AS264" s="132">
        <f>$AU264+$AB$7*SIN(AT264)</f>
        <v>3.7389375810326531</v>
      </c>
      <c r="AT264" s="132">
        <f>$AU264+$AB$7*SIN(AU264)</f>
        <v>3.6624628198985225</v>
      </c>
      <c r="AU264" s="132">
        <f>$AB$9+$AB$18*(F264-AB$15)</f>
        <v>3.9230625667911134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>+(C265-C$7)/C$8</f>
        <v>6532.9391237441841</v>
      </c>
      <c r="F265" s="132">
        <f>ROUND(2*E265,0)/2</f>
        <v>6533</v>
      </c>
      <c r="G265" s="132">
        <f>+C265-(C$7+F265*C$8)</f>
        <v>-2.0779989994480275E-2</v>
      </c>
      <c r="K265" s="43">
        <f>G265</f>
        <v>-2.0779989994480275E-2</v>
      </c>
      <c r="N265" s="132"/>
      <c r="O265" s="132"/>
      <c r="P265" s="199">
        <f>+D$11+D$12*F265+D$13*F265^2</f>
        <v>5.9342854540704029E-3</v>
      </c>
      <c r="Q265" s="200">
        <f>+C265-15018.5</f>
        <v>37211.630700000002</v>
      </c>
      <c r="S265" s="132">
        <f>+(P265-G265)^2</f>
        <v>7.1365251274103751E-4</v>
      </c>
      <c r="T265" s="7">
        <v>1</v>
      </c>
      <c r="U265" s="43">
        <f>+T265*S265</f>
        <v>7.1365251274103751E-4</v>
      </c>
      <c r="V265" s="132">
        <f>+G265-P265</f>
        <v>-2.6714275448550678E-2</v>
      </c>
      <c r="Z265" s="43">
        <f>F265</f>
        <v>6533</v>
      </c>
      <c r="AA265" s="132">
        <f>AB$3+AB$4*Z265+AB$5*Z265^2+AH265</f>
        <v>-1.9581801591889995E-2</v>
      </c>
      <c r="AB265" s="132">
        <f>+G265-AA265</f>
        <v>-1.1981884025902799E-3</v>
      </c>
      <c r="AC265" s="132">
        <f>+G265-P265</f>
        <v>-2.6714275448550678E-2</v>
      </c>
      <c r="AD265" s="132"/>
      <c r="AE265" s="132">
        <f>+(G265-AA265)^2*S265</f>
        <v>1.024559117968243E-9</v>
      </c>
      <c r="AF265" s="200">
        <f>+C265-15018.5</f>
        <v>37211.630700000002</v>
      </c>
      <c r="AG265" s="7"/>
      <c r="AH265" s="43">
        <f>$AB$6*($AB$11/AI265*AJ265+$AB$12)</f>
        <v>-2.1453761324889995E-2</v>
      </c>
      <c r="AI265" s="43">
        <f>1+$AB$7*COS(AL265)</f>
        <v>0.65900453350702515</v>
      </c>
      <c r="AJ265" s="43">
        <f>SIN(AL265+$AB$9)</f>
        <v>-0.91623891128088997</v>
      </c>
      <c r="AK265" s="43">
        <f>$AB$7*SIN(AL265)</f>
        <v>-0.14360394086249326</v>
      </c>
      <c r="AL265" s="43">
        <f>2*ATAN(AM265)</f>
        <v>-2.7430031967140764</v>
      </c>
      <c r="AM265" s="43">
        <f>SQRT((1+$AB$7)/(1-$AB$7))*TAN(AN265/2)</f>
        <v>-4.9510860372124652</v>
      </c>
      <c r="AN265" s="132">
        <f>$AU265+$AB$7*SIN(AO265)</f>
        <v>3.7205487919829117</v>
      </c>
      <c r="AO265" s="132">
        <f>$AU265+$AB$7*SIN(AP265)</f>
        <v>3.7207686785742657</v>
      </c>
      <c r="AP265" s="132">
        <f>$AU265+$AB$7*SIN(AQ265)</f>
        <v>3.7200587486887247</v>
      </c>
      <c r="AQ265" s="132">
        <f>$AU265+$AB$7*SIN(AR265)</f>
        <v>3.7223520289459806</v>
      </c>
      <c r="AR265" s="132">
        <f>$AU265+$AB$7*SIN(AS265)</f>
        <v>3.7149563776536469</v>
      </c>
      <c r="AS265" s="132">
        <f>$AU265+$AB$7*SIN(AT265)</f>
        <v>3.7389375810326531</v>
      </c>
      <c r="AT265" s="132">
        <f>$AU265+$AB$7*SIN(AU265)</f>
        <v>3.6624628198985225</v>
      </c>
      <c r="AU265" s="132">
        <f>$AB$9+$AB$18*(F265-AB$15)</f>
        <v>3.9230625667911134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>+(C266-C$7)/C$8</f>
        <v>6539.4360119787552</v>
      </c>
      <c r="F266" s="132">
        <f>ROUND(2*E266,0)/2</f>
        <v>6539.5</v>
      </c>
      <c r="G266" s="132">
        <f>+C266-(C$7+F266*C$8)</f>
        <v>-2.1842184993147384E-2</v>
      </c>
      <c r="K266" s="43">
        <f>G266</f>
        <v>-2.1842184993147384E-2</v>
      </c>
      <c r="P266" s="199">
        <f>+D$11+D$12*F266+D$13*F266^2</f>
        <v>5.9268148807161171E-3</v>
      </c>
      <c r="Q266" s="200">
        <f>+C266-15018.5</f>
        <v>37213.848400000003</v>
      </c>
      <c r="S266" s="132">
        <f>+(P266-G266)^2</f>
        <v>7.7111735399463112E-4</v>
      </c>
      <c r="T266" s="7">
        <v>1</v>
      </c>
      <c r="U266" s="43">
        <f>+T266*S266</f>
        <v>7.7111735399463112E-4</v>
      </c>
      <c r="V266" s="132">
        <f>+G266-P266</f>
        <v>-2.7768999873863501E-2</v>
      </c>
      <c r="Z266" s="43">
        <f>F266</f>
        <v>6539.5</v>
      </c>
      <c r="AA266" s="132">
        <f>AB$3+AB$4*Z266+AB$5*Z266^2+AH266</f>
        <v>-1.9584514000392982E-2</v>
      </c>
      <c r="AB266" s="132">
        <f>+G266-AA266</f>
        <v>-2.2576709927544028E-3</v>
      </c>
      <c r="AC266" s="132">
        <f>+G266-P266</f>
        <v>-2.7768999873863501E-2</v>
      </c>
      <c r="AD266" s="132"/>
      <c r="AE266" s="132">
        <f>+(G266-AA266)^2*S266</f>
        <v>3.9304455406863111E-9</v>
      </c>
      <c r="AF266" s="200">
        <f>+C266-15018.5</f>
        <v>37213.848400000003</v>
      </c>
      <c r="AG266" s="7"/>
      <c r="AH266" s="43">
        <f>$AB$6*($AB$11/AI266*AJ266+$AB$12)</f>
        <v>-2.1456218819642981E-2</v>
      </c>
      <c r="AI266" s="43">
        <f>1+$AB$7*COS(AL266)</f>
        <v>0.65906371560614119</v>
      </c>
      <c r="AJ266" s="43">
        <f>SIN(AL266+$AB$9)</f>
        <v>-0.91640386155210218</v>
      </c>
      <c r="AK266" s="43">
        <f>$AB$7*SIN(AL266)</f>
        <v>-0.14374439113826279</v>
      </c>
      <c r="AL266" s="43">
        <f>2*ATAN(AM266)</f>
        <v>-2.742591277856798</v>
      </c>
      <c r="AM266" s="43">
        <f>SQRT((1+$AB$7)/(1-$AB$7))*TAN(AN266/2)</f>
        <v>-4.9458366950125612</v>
      </c>
      <c r="AN266" s="132">
        <f>$AU266+$AB$7*SIN(AO266)</f>
        <v>3.7211294685932628</v>
      </c>
      <c r="AO266" s="132">
        <f>$AU266+$AB$7*SIN(AP266)</f>
        <v>3.7213489984471102</v>
      </c>
      <c r="AP266" s="132">
        <f>$AU266+$AB$7*SIN(AQ266)</f>
        <v>3.720639951114689</v>
      </c>
      <c r="AQ266" s="132">
        <f>$AU266+$AB$7*SIN(AR266)</f>
        <v>3.7229312511249235</v>
      </c>
      <c r="AR266" s="132">
        <f>$AU266+$AB$7*SIN(AS266)</f>
        <v>3.7155391888571989</v>
      </c>
      <c r="AS266" s="132">
        <f>$AU266+$AB$7*SIN(AT266)</f>
        <v>3.7395180027677974</v>
      </c>
      <c r="AT266" s="132">
        <f>$AU266+$AB$7*SIN(AU266)</f>
        <v>3.6630235303842786</v>
      </c>
      <c r="AU266" s="132">
        <f>$AB$9+$AB$18*(F266-AB$15)</f>
        <v>3.9238229100702924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>+(C267-C$7)/C$8</f>
        <v>6539.9363810595432</v>
      </c>
      <c r="F267" s="132">
        <f>ROUND(2*E267,0)/2</f>
        <v>6540</v>
      </c>
      <c r="G267" s="132">
        <f>+C267-(C$7+F267*C$8)</f>
        <v>-2.1716199997172225E-2</v>
      </c>
      <c r="K267" s="43">
        <f>G267</f>
        <v>-2.1716199997172225E-2</v>
      </c>
      <c r="P267" s="199">
        <f>+D$11+D$12*F267+D$13*F267^2</f>
        <v>5.9262402438002935E-3</v>
      </c>
      <c r="Q267" s="200">
        <f>+C267-15018.5</f>
        <v>37214.019200000002</v>
      </c>
      <c r="S267" s="132">
        <f>+(P267-G267)^2</f>
        <v>7.6410450247573673E-4</v>
      </c>
      <c r="T267" s="7">
        <v>1</v>
      </c>
      <c r="U267" s="43">
        <f>+T267*S267</f>
        <v>7.6410450247573673E-4</v>
      </c>
      <c r="V267" s="132">
        <f>+G267-P267</f>
        <v>-2.7642440240972517E-2</v>
      </c>
      <c r="Z267" s="43">
        <f>F267</f>
        <v>6540</v>
      </c>
      <c r="AA267" s="132">
        <f>AB$3+AB$4*Z267+AB$5*Z267^2+AH267</f>
        <v>-1.9584722367184598E-2</v>
      </c>
      <c r="AB267" s="132">
        <f>+G267-AA267</f>
        <v>-2.1314776299876277E-3</v>
      </c>
      <c r="AC267" s="132">
        <f>+G267-P267</f>
        <v>-2.7642440240972517E-2</v>
      </c>
      <c r="AD267" s="132"/>
      <c r="AE267" s="132">
        <f>+(G267-AA267)^2*S267</f>
        <v>3.4714771970956485E-9</v>
      </c>
      <c r="AF267" s="200">
        <f>+C267-15018.5</f>
        <v>37214.019200000002</v>
      </c>
      <c r="AG267" s="7"/>
      <c r="AH267" s="43">
        <f>$AB$6*($AB$11/AI267*AJ267+$AB$12)</f>
        <v>-2.1456407567184598E-2</v>
      </c>
      <c r="AI267" s="43">
        <f>1+$AB$7*COS(AL267)</f>
        <v>0.65906827091238074</v>
      </c>
      <c r="AJ267" s="43">
        <f>SIN(AL267+$AB$9)</f>
        <v>-0.91641654482164203</v>
      </c>
      <c r="AK267" s="43">
        <f>$AB$7*SIN(AL267)</f>
        <v>-0.14375519504117487</v>
      </c>
      <c r="AL267" s="43">
        <f>2*ATAN(AM267)</f>
        <v>-2.7425595887243044</v>
      </c>
      <c r="AM267" s="43">
        <f>SQRT((1+$AB$7)/(1-$AB$7))*TAN(AN267/2)</f>
        <v>-4.9454333033598656</v>
      </c>
      <c r="AN267" s="132">
        <f>$AU267+$AB$7*SIN(AO267)</f>
        <v>3.721174138187274</v>
      </c>
      <c r="AO267" s="132">
        <f>$AU267+$AB$7*SIN(AP267)</f>
        <v>3.7213936405830692</v>
      </c>
      <c r="AP267" s="132">
        <f>$AU267+$AB$7*SIN(AQ267)</f>
        <v>3.7206846612101607</v>
      </c>
      <c r="AQ267" s="132">
        <f>$AU267+$AB$7*SIN(AR267)</f>
        <v>3.7229758086375968</v>
      </c>
      <c r="AR267" s="132">
        <f>$AU267+$AB$7*SIN(AS267)</f>
        <v>3.7155840232726902</v>
      </c>
      <c r="AS267" s="132">
        <f>$AU267+$AB$7*SIN(AT267)</f>
        <v>3.7395626509898539</v>
      </c>
      <c r="AT267" s="132">
        <f>$AU267+$AB$7*SIN(AU267)</f>
        <v>3.6630666682037054</v>
      </c>
      <c r="AU267" s="132">
        <f>$AB$9+$AB$18*(F267-AB$15)</f>
        <v>3.9238813980148448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41" t="s">
        <v>599</v>
      </c>
      <c r="B268" s="94" t="s">
        <v>292</v>
      </c>
      <c r="C268" s="36">
        <v>52235.601999999999</v>
      </c>
      <c r="D268" s="36" t="s">
        <v>503</v>
      </c>
      <c r="E268" s="41">
        <f>+(C268-C$7)/C$8</f>
        <v>6548.9676328291716</v>
      </c>
      <c r="F268" s="132">
        <f>ROUND(2*E268,0)/2</f>
        <v>6549</v>
      </c>
      <c r="G268" s="132">
        <f>+C268-(C$7+F268*C$8)</f>
        <v>-1.1048469998058863E-2</v>
      </c>
      <c r="I268" s="43">
        <f>G268</f>
        <v>-1.1048469998058863E-2</v>
      </c>
      <c r="L268" s="132"/>
      <c r="O268" s="132">
        <f ca="1">+C$11+C$12*F268</f>
        <v>4.4756857502710554E-3</v>
      </c>
      <c r="P268" s="199">
        <f>+D$11+D$12*F268+D$13*F268^2</f>
        <v>5.9158973307408356E-3</v>
      </c>
      <c r="Q268" s="200">
        <f>+C268-15018.5</f>
        <v>37217.101999999999</v>
      </c>
      <c r="S268" s="132">
        <f>+(P268-G268)^2</f>
        <v>2.8778975886644656E-4</v>
      </c>
      <c r="T268" s="7">
        <v>0.1</v>
      </c>
      <c r="U268" s="43">
        <f>+T268*S268</f>
        <v>2.8778975886644658E-5</v>
      </c>
      <c r="V268" s="132">
        <f>+G268-P268</f>
        <v>-1.6964367328799697E-2</v>
      </c>
      <c r="Z268" s="43">
        <f>F268</f>
        <v>6549</v>
      </c>
      <c r="AA268" s="132">
        <f>AB$3+AB$4*Z268+AB$5*Z268^2+AH268</f>
        <v>-1.9588466126935968E-2</v>
      </c>
      <c r="AB268" s="132">
        <f>+G268-AA268</f>
        <v>8.5399961288771045E-3</v>
      </c>
      <c r="AC268" s="132">
        <f>+G268-P268</f>
        <v>-1.6964367328799697E-2</v>
      </c>
      <c r="AD268" s="132"/>
      <c r="AE268" s="132">
        <f>+(G268-AA268)^2*S268</f>
        <v>2.0988948549440964E-8</v>
      </c>
      <c r="AF268" s="200">
        <f>+C268-15018.5</f>
        <v>37217.101999999999</v>
      </c>
      <c r="AG268" s="7"/>
      <c r="AH268" s="43">
        <f>$AB$6*($AB$11/AI268*AJ268+$AB$12)</f>
        <v>-2.1459797923935969E-2</v>
      </c>
      <c r="AI268" s="43">
        <f>1+$AB$7*COS(AL268)</f>
        <v>0.65915033575892423</v>
      </c>
      <c r="AJ268" s="43">
        <f>SIN(AL268+$AB$9)</f>
        <v>-0.91664471626815969</v>
      </c>
      <c r="AK268" s="43">
        <f>$AB$7*SIN(AL268)</f>
        <v>-0.1439496661571186</v>
      </c>
      <c r="AL268" s="43">
        <f>2*ATAN(AM268)</f>
        <v>-2.7419891093519646</v>
      </c>
      <c r="AM268" s="43">
        <f>SQRT((1+$AB$7)/(1-$AB$7))*TAN(AN268/2)</f>
        <v>-4.9381820966864609</v>
      </c>
      <c r="AN268" s="132">
        <f>$AU268+$AB$7*SIN(AO268)</f>
        <v>3.721978243754227</v>
      </c>
      <c r="AO268" s="132">
        <f>$AU268+$AB$7*SIN(AP268)</f>
        <v>3.7221972514998378</v>
      </c>
      <c r="AP268" s="132">
        <f>$AU268+$AB$7*SIN(AQ268)</f>
        <v>3.721489497121178</v>
      </c>
      <c r="AQ268" s="132">
        <f>$AU268+$AB$7*SIN(AR268)</f>
        <v>3.7237778918162352</v>
      </c>
      <c r="AR268" s="132">
        <f>$AU268+$AB$7*SIN(AS268)</f>
        <v>3.7163911108073102</v>
      </c>
      <c r="AS268" s="132">
        <f>$AU268+$AB$7*SIN(AT268)</f>
        <v>3.7403663287223958</v>
      </c>
      <c r="AT268" s="132">
        <f>$AU268+$AB$7*SIN(AU268)</f>
        <v>3.6638433015713745</v>
      </c>
      <c r="AU268" s="132">
        <f>$AB$9+$AB$18*(F268-AB$15)</f>
        <v>3.924934181016785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>+(C269-C$7)/C$8</f>
        <v>6583.4365588692563</v>
      </c>
      <c r="F269" s="132">
        <f>ROUND(2*E269,0)/2</f>
        <v>6583.5</v>
      </c>
      <c r="G269" s="132">
        <f>+C269-(C$7+F269*C$8)</f>
        <v>-2.1655504999216646E-2</v>
      </c>
      <c r="K269" s="43">
        <f>G269</f>
        <v>-2.1655504999216646E-2</v>
      </c>
      <c r="O269" s="132">
        <f ca="1">+C$11+C$12*F269</f>
        <v>4.4114808483424455E-3</v>
      </c>
      <c r="P269" s="199">
        <f>+D$11+D$12*F269+D$13*F269^2</f>
        <v>5.8762591763124325E-3</v>
      </c>
      <c r="Q269" s="200">
        <f>+C269-15018.5</f>
        <v>37228.867899999997</v>
      </c>
      <c r="S269" s="132">
        <f>+(P269-G269)^2</f>
        <v>7.579980386169463E-4</v>
      </c>
      <c r="T269" s="7">
        <v>1</v>
      </c>
      <c r="U269" s="43">
        <f>+T269*S269</f>
        <v>7.579980386169463E-4</v>
      </c>
      <c r="V269" s="132">
        <f>+G269-P269</f>
        <v>-2.7531764175529078E-2</v>
      </c>
      <c r="Z269" s="43">
        <f>F269</f>
        <v>6583.5</v>
      </c>
      <c r="AA269" s="132">
        <f>AB$3+AB$4*Z269+AB$5*Z269^2+AH269</f>
        <v>-1.9602697000712963E-2</v>
      </c>
      <c r="AB269" s="132">
        <f>+G269-AA269</f>
        <v>-2.0528079985036828E-3</v>
      </c>
      <c r="AC269" s="132">
        <f>+G269-P269</f>
        <v>-2.7531764175529078E-2</v>
      </c>
      <c r="AD269" s="132"/>
      <c r="AE269" s="132">
        <f>+(G269-AA269)^2*S269</f>
        <v>3.1942194091615402E-9</v>
      </c>
      <c r="AF269" s="200">
        <f>+C269-15018.5</f>
        <v>37228.867899999997</v>
      </c>
      <c r="AG269" s="7"/>
      <c r="AH269" s="43">
        <f>$AB$6*($AB$11/AI269*AJ269+$AB$12)</f>
        <v>-2.1472669583962965E-2</v>
      </c>
      <c r="AI269" s="43">
        <f>1+$AB$7*COS(AL269)</f>
        <v>0.65946613604818305</v>
      </c>
      <c r="AJ269" s="43">
        <f>SIN(AL269+$AB$9)</f>
        <v>-0.91751713415851954</v>
      </c>
      <c r="AK269" s="43">
        <f>$AB$7*SIN(AL269)</f>
        <v>-0.14469515369232439</v>
      </c>
      <c r="AL269" s="43">
        <f>2*ATAN(AM269)</f>
        <v>-2.7398009518550221</v>
      </c>
      <c r="AM269" s="43">
        <f>SQRT((1+$AB$7)/(1-$AB$7))*TAN(AN269/2)</f>
        <v>-4.910557443151661</v>
      </c>
      <c r="AN269" s="132">
        <f>$AU269+$AB$7*SIN(AO269)</f>
        <v>3.7250615788997421</v>
      </c>
      <c r="AO269" s="132">
        <f>$AU269+$AB$7*SIN(AP269)</f>
        <v>3.72527868351087</v>
      </c>
      <c r="AP269" s="132">
        <f>$AU269+$AB$7*SIN(AQ269)</f>
        <v>3.7245756548592959</v>
      </c>
      <c r="AQ269" s="132">
        <f>$AU269+$AB$7*SIN(AR269)</f>
        <v>3.7268533885397375</v>
      </c>
      <c r="AR269" s="132">
        <f>$AU269+$AB$7*SIN(AS269)</f>
        <v>3.7194861426349717</v>
      </c>
      <c r="AS269" s="132">
        <f>$AU269+$AB$7*SIN(AT269)</f>
        <v>3.7434472669190253</v>
      </c>
      <c r="AT269" s="132">
        <f>$AU269+$AB$7*SIN(AU269)</f>
        <v>3.6668230796108112</v>
      </c>
      <c r="AU269" s="132">
        <f>$AB$9+$AB$18*(F269-AB$15)</f>
        <v>3.9289698491908895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>+(C270-C$7)/C$8</f>
        <v>6591.4407064250681</v>
      </c>
      <c r="F270" s="132">
        <f>ROUND(2*E270,0)/2</f>
        <v>6591.5</v>
      </c>
      <c r="G270" s="132">
        <f>+C270-(C$7+F270*C$8)</f>
        <v>-2.0239744997525122E-2</v>
      </c>
      <c r="K270" s="43">
        <f>G270</f>
        <v>-2.0239744997525122E-2</v>
      </c>
      <c r="N270" s="132"/>
      <c r="O270" s="132">
        <f ca="1">+C$11+C$12*F270</f>
        <v>4.3965927551416085E-3</v>
      </c>
      <c r="P270" s="199">
        <f>+D$11+D$12*F270+D$13*F270^2</f>
        <v>5.8670699130156916E-3</v>
      </c>
      <c r="Q270" s="200">
        <f>+C270-15018.5</f>
        <v>37231.600100000003</v>
      </c>
      <c r="S270" s="132">
        <f>+(P270-G270)^2</f>
        <v>6.8156578477323627E-4</v>
      </c>
      <c r="T270" s="7">
        <v>1</v>
      </c>
      <c r="U270" s="43">
        <f>+T270*S270</f>
        <v>6.8156578477323627E-4</v>
      </c>
      <c r="V270" s="132">
        <f>+G270-P270</f>
        <v>-2.6106814910540815E-2</v>
      </c>
      <c r="Z270" s="43">
        <f>F270</f>
        <v>6591.5</v>
      </c>
      <c r="AA270" s="132">
        <f>AB$3+AB$4*Z270+AB$5*Z270^2+AH270</f>
        <v>-1.9605969653644587E-2</v>
      </c>
      <c r="AB270" s="132">
        <f>+G270-AA270</f>
        <v>-6.3377534388053477E-4</v>
      </c>
      <c r="AC270" s="132">
        <f>+G270-P270</f>
        <v>-2.6106814910540815E-2</v>
      </c>
      <c r="AD270" s="132"/>
      <c r="AE270" s="132">
        <f>+(G270-AA270)^2*S270</f>
        <v>2.7376533745509178E-10</v>
      </c>
      <c r="AF270" s="200">
        <f>+C270-15018.5</f>
        <v>37231.600100000003</v>
      </c>
      <c r="AG270" s="7"/>
      <c r="AH270" s="43">
        <f>$AB$6*($AB$11/AI270*AJ270+$AB$12)</f>
        <v>-2.1475626036894586E-2</v>
      </c>
      <c r="AI270" s="43">
        <f>1+$AB$7*COS(AL270)</f>
        <v>0.65953964149504363</v>
      </c>
      <c r="AJ270" s="43">
        <f>SIN(AL270+$AB$9)</f>
        <v>-0.91771892582849435</v>
      </c>
      <c r="AK270" s="43">
        <f>$AB$7*SIN(AL270)</f>
        <v>-0.14486802368596244</v>
      </c>
      <c r="AL270" s="43">
        <f>2*ATAN(AM270)</f>
        <v>-2.7392932530105263</v>
      </c>
      <c r="AM270" s="43">
        <f>SQRT((1+$AB$7)/(1-$AB$7))*TAN(AN270/2)</f>
        <v>-4.9041903135577796</v>
      </c>
      <c r="AN270" s="132">
        <f>$AU270+$AB$7*SIN(AO270)</f>
        <v>3.7257767665991013</v>
      </c>
      <c r="AO270" s="132">
        <f>$AU270+$AB$7*SIN(AP270)</f>
        <v>3.7259934283598408</v>
      </c>
      <c r="AP270" s="132">
        <f>$AU270+$AB$7*SIN(AQ270)</f>
        <v>3.7252915022195392</v>
      </c>
      <c r="AQ270" s="132">
        <f>$AU270+$AB$7*SIN(AR270)</f>
        <v>3.7275667392984388</v>
      </c>
      <c r="AR270" s="132">
        <f>$AU270+$AB$7*SIN(AS270)</f>
        <v>3.7202041026510151</v>
      </c>
      <c r="AS270" s="132">
        <f>$AU270+$AB$7*SIN(AT270)</f>
        <v>3.7441617274016616</v>
      </c>
      <c r="AT270" s="132">
        <f>$AU270+$AB$7*SIN(AU270)</f>
        <v>3.6675146518043666</v>
      </c>
      <c r="AU270" s="132">
        <f>$AB$9+$AB$18*(F270-AB$15)</f>
        <v>3.9299056563037258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>+(C271-C$7)/C$8</f>
        <v>6591.4409993811969</v>
      </c>
      <c r="F271" s="132">
        <f>ROUND(2*E271,0)/2</f>
        <v>6591.5</v>
      </c>
      <c r="G271" s="132">
        <f>+C271-(C$7+F271*C$8)</f>
        <v>-2.0139745000051335E-2</v>
      </c>
      <c r="K271" s="202">
        <f>G271</f>
        <v>-2.0139745000051335E-2</v>
      </c>
      <c r="O271" s="132">
        <f ca="1">+C$11+C$12*F271</f>
        <v>4.3965927551416085E-3</v>
      </c>
      <c r="P271" s="199">
        <f>+D$11+D$12*F271+D$13*F271^2</f>
        <v>5.8670699130156916E-3</v>
      </c>
      <c r="Q271" s="200">
        <f>+C271-15018.5</f>
        <v>37231.600200000001</v>
      </c>
      <c r="S271" s="132">
        <f>+(P271-G271)^2</f>
        <v>6.7635442192252556E-4</v>
      </c>
      <c r="T271" s="7">
        <v>1</v>
      </c>
      <c r="U271" s="43">
        <f>+T271*S271</f>
        <v>6.7635442192252556E-4</v>
      </c>
      <c r="V271" s="132">
        <f>+G271-P271</f>
        <v>-2.6006814913067028E-2</v>
      </c>
      <c r="Z271" s="43">
        <f>F271</f>
        <v>6591.5</v>
      </c>
      <c r="AA271" s="132">
        <f>AB$3+AB$4*Z271+AB$5*Z271^2+AH271</f>
        <v>-1.9605969653644587E-2</v>
      </c>
      <c r="AB271" s="132">
        <f>+G271-AA271</f>
        <v>-5.3377534640674726E-4</v>
      </c>
      <c r="AC271" s="132">
        <f>+G271-P271</f>
        <v>-2.6006814913067028E-2</v>
      </c>
      <c r="AD271" s="132"/>
      <c r="AE271" s="132">
        <f>+(G271-AA271)^2*S271</f>
        <v>1.9270427793095259E-10</v>
      </c>
      <c r="AF271" s="200">
        <f>+C271-15018.5</f>
        <v>37231.600200000001</v>
      </c>
      <c r="AG271" s="7"/>
      <c r="AH271" s="43">
        <f>$AB$6*($AB$11/AI271*AJ271+$AB$12)</f>
        <v>-2.1475626036894586E-2</v>
      </c>
      <c r="AI271" s="43">
        <f>1+$AB$7*COS(AL271)</f>
        <v>0.65953964149504363</v>
      </c>
      <c r="AJ271" s="43">
        <f>SIN(AL271+$AB$9)</f>
        <v>-0.91771892582849435</v>
      </c>
      <c r="AK271" s="43">
        <f>$AB$7*SIN(AL271)</f>
        <v>-0.14486802368596244</v>
      </c>
      <c r="AL271" s="43">
        <f>2*ATAN(AM271)</f>
        <v>-2.7392932530105263</v>
      </c>
      <c r="AM271" s="43">
        <f>SQRT((1+$AB$7)/(1-$AB$7))*TAN(AN271/2)</f>
        <v>-4.9041903135577796</v>
      </c>
      <c r="AN271" s="132">
        <f>$AU271+$AB$7*SIN(AO271)</f>
        <v>3.7257767665991013</v>
      </c>
      <c r="AO271" s="132">
        <f>$AU271+$AB$7*SIN(AP271)</f>
        <v>3.7259934283598408</v>
      </c>
      <c r="AP271" s="132">
        <f>$AU271+$AB$7*SIN(AQ271)</f>
        <v>3.7252915022195392</v>
      </c>
      <c r="AQ271" s="132">
        <f>$AU271+$AB$7*SIN(AR271)</f>
        <v>3.7275667392984388</v>
      </c>
      <c r="AR271" s="132">
        <f>$AU271+$AB$7*SIN(AS271)</f>
        <v>3.7202041026510151</v>
      </c>
      <c r="AS271" s="132">
        <f>$AU271+$AB$7*SIN(AT271)</f>
        <v>3.7441617274016616</v>
      </c>
      <c r="AT271" s="132">
        <f>$AU271+$AB$7*SIN(AU271)</f>
        <v>3.6675146518043666</v>
      </c>
      <c r="AU271" s="132">
        <f>$AB$9+$AB$18*(F271-AB$15)</f>
        <v>3.9299056563037258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>+(C272-C$7)/C$8</f>
        <v>6591.9396107251687</v>
      </c>
      <c r="F272" s="132">
        <f>ROUND(2*E272,0)/2</f>
        <v>6592</v>
      </c>
      <c r="G272" s="132">
        <f>+C272-(C$7+F272*C$8)</f>
        <v>-2.0613759996194858E-2</v>
      </c>
      <c r="K272" s="43">
        <f>G272</f>
        <v>-2.0613759996194858E-2</v>
      </c>
      <c r="N272" s="132"/>
      <c r="O272" s="132">
        <f ca="1">+C$11+C$12*F272</f>
        <v>4.3956622493165568E-3</v>
      </c>
      <c r="P272" s="199">
        <f>+D$11+D$12*F272+D$13*F272^2</f>
        <v>5.8664956114696789E-3</v>
      </c>
      <c r="Q272" s="200">
        <f>+C272-15018.5</f>
        <v>37231.770400000001</v>
      </c>
      <c r="S272" s="132">
        <f>+(P272-G272)^2</f>
        <v>7.0120393704724922E-4</v>
      </c>
      <c r="T272" s="7">
        <v>1</v>
      </c>
      <c r="U272" s="43">
        <f>+T272*S272</f>
        <v>7.0120393704724922E-4</v>
      </c>
      <c r="V272" s="132">
        <f>+G272-P272</f>
        <v>-2.6480255607664538E-2</v>
      </c>
      <c r="Z272" s="43">
        <f>F272</f>
        <v>6592</v>
      </c>
      <c r="AA272" s="132">
        <f>AB$3+AB$4*Z272+AB$5*Z272^2+AH272</f>
        <v>-1.9606173853423805E-2</v>
      </c>
      <c r="AB272" s="132">
        <f>+G272-AA272</f>
        <v>-1.0075861427710532E-3</v>
      </c>
      <c r="AC272" s="132">
        <f>+G272-P272</f>
        <v>-2.6480255607664538E-2</v>
      </c>
      <c r="AD272" s="132"/>
      <c r="AE272" s="132">
        <f>+(G272-AA272)^2*S272</f>
        <v>7.1188315738292911E-10</v>
      </c>
      <c r="AF272" s="200">
        <f>+C272-15018.5</f>
        <v>37231.770400000001</v>
      </c>
      <c r="AG272" s="7"/>
      <c r="AH272" s="43">
        <f>$AB$6*($AB$11/AI272*AJ272+$AB$12)</f>
        <v>-2.1475810461423803E-2</v>
      </c>
      <c r="AI272" s="43">
        <f>1+$AB$7*COS(AL272)</f>
        <v>0.65954423904423876</v>
      </c>
      <c r="AJ272" s="43">
        <f>SIN(AL272+$AB$9)</f>
        <v>-0.91773153144780495</v>
      </c>
      <c r="AK272" s="43">
        <f>$AB$7*SIN(AL272)</f>
        <v>-0.14487882810139474</v>
      </c>
      <c r="AL272" s="43">
        <f>2*ATAN(AM272)</f>
        <v>-2.7392615180724844</v>
      </c>
      <c r="AM272" s="43">
        <f>SQRT((1+$AB$7)/(1-$AB$7))*TAN(AN272/2)</f>
        <v>-4.9037928472098242</v>
      </c>
      <c r="AN272" s="132">
        <f>$AU272+$AB$7*SIN(AO272)</f>
        <v>3.7258214684798374</v>
      </c>
      <c r="AO272" s="132">
        <f>$AU272+$AB$7*SIN(AP272)</f>
        <v>3.7260381025435096</v>
      </c>
      <c r="AP272" s="132">
        <f>$AU272+$AB$7*SIN(AQ272)</f>
        <v>3.7253362453928847</v>
      </c>
      <c r="AQ272" s="132">
        <f>$AU272+$AB$7*SIN(AR272)</f>
        <v>3.7276113261300816</v>
      </c>
      <c r="AR272" s="132">
        <f>$AU272+$AB$7*SIN(AS272)</f>
        <v>3.7202489785502166</v>
      </c>
      <c r="AS272" s="132">
        <f>$AU272+$AB$7*SIN(AT272)</f>
        <v>3.7442063816896809</v>
      </c>
      <c r="AT272" s="132">
        <f>$AU272+$AB$7*SIN(AU272)</f>
        <v>3.6675578826938242</v>
      </c>
      <c r="AU272" s="132">
        <f>$AB$9+$AB$18*(F272-AB$15)</f>
        <v>3.9299641442482782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>+(C273-C$7)/C$8</f>
        <v>6591.9407825497055</v>
      </c>
      <c r="F273" s="132">
        <f>ROUND(2*E273,0)/2</f>
        <v>6592</v>
      </c>
      <c r="G273" s="132">
        <f>+C273-(C$7+F273*C$8)</f>
        <v>-2.021375999902375E-2</v>
      </c>
      <c r="K273" s="202">
        <f>G273</f>
        <v>-2.021375999902375E-2</v>
      </c>
      <c r="O273" s="132">
        <f ca="1">+C$11+C$12*F273</f>
        <v>4.3956622493165568E-3</v>
      </c>
      <c r="P273" s="199">
        <f>+D$11+D$12*F273+D$13*F273^2</f>
        <v>5.8664956114696789E-3</v>
      </c>
      <c r="Q273" s="200">
        <f>+C273-15018.5</f>
        <v>37231.770799999998</v>
      </c>
      <c r="S273" s="132">
        <f>+(P273-G273)^2</f>
        <v>6.8017973270867406E-4</v>
      </c>
      <c r="T273" s="7">
        <v>1</v>
      </c>
      <c r="U273" s="43">
        <f>+T273*S273</f>
        <v>6.8017973270867406E-4</v>
      </c>
      <c r="V273" s="132">
        <f>+G273-P273</f>
        <v>-2.608025561049343E-2</v>
      </c>
      <c r="Z273" s="43">
        <f>F273</f>
        <v>6592</v>
      </c>
      <c r="AA273" s="132">
        <f>AB$3+AB$4*Z273+AB$5*Z273^2+AH273</f>
        <v>-1.9606173853423805E-2</v>
      </c>
      <c r="AB273" s="132">
        <f>+G273-AA273</f>
        <v>-6.0758614559994553E-4</v>
      </c>
      <c r="AC273" s="132">
        <f>+G273-P273</f>
        <v>-2.608025561049343E-2</v>
      </c>
      <c r="AD273" s="132"/>
      <c r="AE273" s="132">
        <f>+(G273-AA273)^2*S273</f>
        <v>2.5109577883386431E-10</v>
      </c>
      <c r="AF273" s="200">
        <f>+C273-15018.5</f>
        <v>37231.770799999998</v>
      </c>
      <c r="AG273" s="7"/>
      <c r="AH273" s="43">
        <f>$AB$6*($AB$11/AI273*AJ273+$AB$12)</f>
        <v>-2.1475810461423803E-2</v>
      </c>
      <c r="AI273" s="43">
        <f>1+$AB$7*COS(AL273)</f>
        <v>0.65954423904423876</v>
      </c>
      <c r="AJ273" s="43">
        <f>SIN(AL273+$AB$9)</f>
        <v>-0.91773153144780495</v>
      </c>
      <c r="AK273" s="43">
        <f>$AB$7*SIN(AL273)</f>
        <v>-0.14487882810139474</v>
      </c>
      <c r="AL273" s="43">
        <f>2*ATAN(AM273)</f>
        <v>-2.7392615180724844</v>
      </c>
      <c r="AM273" s="43">
        <f>SQRT((1+$AB$7)/(1-$AB$7))*TAN(AN273/2)</f>
        <v>-4.9037928472098242</v>
      </c>
      <c r="AN273" s="132">
        <f>$AU273+$AB$7*SIN(AO273)</f>
        <v>3.7258214684798374</v>
      </c>
      <c r="AO273" s="132">
        <f>$AU273+$AB$7*SIN(AP273)</f>
        <v>3.7260381025435096</v>
      </c>
      <c r="AP273" s="132">
        <f>$AU273+$AB$7*SIN(AQ273)</f>
        <v>3.7253362453928847</v>
      </c>
      <c r="AQ273" s="132">
        <f>$AU273+$AB$7*SIN(AR273)</f>
        <v>3.7276113261300816</v>
      </c>
      <c r="AR273" s="132">
        <f>$AU273+$AB$7*SIN(AS273)</f>
        <v>3.7202489785502166</v>
      </c>
      <c r="AS273" s="132">
        <f>$AU273+$AB$7*SIN(AT273)</f>
        <v>3.7442063816896809</v>
      </c>
      <c r="AT273" s="132">
        <f>$AU273+$AB$7*SIN(AU273)</f>
        <v>3.6675578826938242</v>
      </c>
      <c r="AU273" s="132">
        <f>$AB$9+$AB$18*(F273-AB$15)</f>
        <v>3.9299641442482782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>+(C274-C$7)/C$8</f>
        <v>6597.9381805718967</v>
      </c>
      <c r="F274" s="132">
        <f>ROUND(2*E274,0)/2</f>
        <v>6598</v>
      </c>
      <c r="G274" s="132">
        <f>+C274-(C$7+F274*C$8)</f>
        <v>-2.1101940001244657E-2</v>
      </c>
      <c r="K274" s="43">
        <f>G274</f>
        <v>-2.1101940001244657E-2</v>
      </c>
      <c r="O274" s="132">
        <f ca="1">+C$11+C$12*F274</f>
        <v>4.3844961794159299E-3</v>
      </c>
      <c r="P274" s="199">
        <f>+D$11+D$12*F274+D$13*F274^2</f>
        <v>5.8596042444448715E-3</v>
      </c>
      <c r="Q274" s="200">
        <f>+C274-15018.5</f>
        <v>37233.817999999999</v>
      </c>
      <c r="S274" s="132">
        <f>+(P274-G274)^2</f>
        <v>7.2692486811227412E-4</v>
      </c>
      <c r="T274" s="7">
        <v>1</v>
      </c>
      <c r="U274" s="43">
        <f>+T274*S274</f>
        <v>7.2692486811227412E-4</v>
      </c>
      <c r="V274" s="132">
        <f>+G274-P274</f>
        <v>-2.6961544245689528E-2</v>
      </c>
      <c r="Z274" s="43">
        <f>F274</f>
        <v>6598</v>
      </c>
      <c r="AA274" s="132">
        <f>AB$3+AB$4*Z274+AB$5*Z274^2+AH274</f>
        <v>-1.9608621120461148E-2</v>
      </c>
      <c r="AB274" s="132">
        <f>+G274-AA274</f>
        <v>-1.4933188807835091E-3</v>
      </c>
      <c r="AC274" s="132">
        <f>+G274-P274</f>
        <v>-2.6961544245689528E-2</v>
      </c>
      <c r="AD274" s="132"/>
      <c r="AE274" s="132">
        <f>+(G274-AA274)^2*S274</f>
        <v>1.6210433861394048E-9</v>
      </c>
      <c r="AF274" s="200">
        <f>+C274-15018.5</f>
        <v>37233.817999999999</v>
      </c>
      <c r="AG274" s="7"/>
      <c r="AH274" s="43">
        <f>$AB$6*($AB$11/AI274*AJ274+$AB$12)</f>
        <v>-2.1478020308461146E-2</v>
      </c>
      <c r="AI274" s="43">
        <f>1+$AB$7*COS(AL274)</f>
        <v>0.65959944138574977</v>
      </c>
      <c r="AJ274" s="43">
        <f>SIN(AL274+$AB$9)</f>
        <v>-0.91788274049043084</v>
      </c>
      <c r="AK274" s="43">
        <f>$AB$7*SIN(AL274)</f>
        <v>-0.1450084814592113</v>
      </c>
      <c r="AL274" s="43">
        <f>2*ATAN(AM274)</f>
        <v>-2.7388806642784527</v>
      </c>
      <c r="AM274" s="43">
        <f>SQRT((1+$AB$7)/(1-$AB$7))*TAN(AN274/2)</f>
        <v>-4.8990276393872536</v>
      </c>
      <c r="AN274" s="132">
        <f>$AU274+$AB$7*SIN(AO274)</f>
        <v>3.7263579153824185</v>
      </c>
      <c r="AO274" s="132">
        <f>$AU274+$AB$7*SIN(AP274)</f>
        <v>3.7265742169088649</v>
      </c>
      <c r="AP274" s="132">
        <f>$AU274+$AB$7*SIN(AQ274)</f>
        <v>3.7258731883906377</v>
      </c>
      <c r="AQ274" s="132">
        <f>$AU274+$AB$7*SIN(AR274)</f>
        <v>3.7281463902427454</v>
      </c>
      <c r="AR274" s="132">
        <f>$AU274+$AB$7*SIN(AS274)</f>
        <v>3.7207875205387708</v>
      </c>
      <c r="AS274" s="132">
        <f>$AU274+$AB$7*SIN(AT274)</f>
        <v>3.7447422378294277</v>
      </c>
      <c r="AT274" s="132">
        <f>$AU274+$AB$7*SIN(AU274)</f>
        <v>3.6680767233989195</v>
      </c>
      <c r="AU274" s="132">
        <f>$AB$9+$AB$18*(F274-AB$15)</f>
        <v>3.9306659995829047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41" t="s">
        <v>599</v>
      </c>
      <c r="B275" s="94" t="s">
        <v>292</v>
      </c>
      <c r="C275" s="36">
        <v>52252.66</v>
      </c>
      <c r="D275" s="36" t="s">
        <v>503</v>
      </c>
      <c r="E275" s="41">
        <f>+(C275-C$7)/C$8</f>
        <v>6598.9400905580314</v>
      </c>
      <c r="F275" s="132">
        <f>ROUND(2*E275,0)/2</f>
        <v>6599</v>
      </c>
      <c r="G275" s="132">
        <f>+C275-(C$7+F275*C$8)</f>
        <v>-2.0449969997571316E-2</v>
      </c>
      <c r="I275" s="43">
        <f>G275</f>
        <v>-2.0449969997571316E-2</v>
      </c>
      <c r="M275" s="132"/>
      <c r="O275" s="132">
        <f ca="1">+C$11+C$12*F275</f>
        <v>4.3826351677658248E-3</v>
      </c>
      <c r="P275" s="199">
        <f>+D$11+D$12*F275+D$13*F275^2</f>
        <v>5.8584557284200069E-3</v>
      </c>
      <c r="Q275" s="200">
        <f>+C275-15018.5</f>
        <v>37234.160000000003</v>
      </c>
      <c r="S275" s="132">
        <f>+(P275-G275)^2</f>
        <v>6.9213326418000203E-4</v>
      </c>
      <c r="T275" s="7">
        <v>0.1</v>
      </c>
      <c r="U275" s="43">
        <f>+T275*S275</f>
        <v>6.9213326418000203E-5</v>
      </c>
      <c r="V275" s="132">
        <f>+G275-P275</f>
        <v>-2.6308425725991322E-2</v>
      </c>
      <c r="Z275" s="43">
        <f>F275</f>
        <v>6599</v>
      </c>
      <c r="AA275" s="132">
        <f>AB$3+AB$4*Z275+AB$5*Z275^2+AH275</f>
        <v>-1.9609028436368747E-2</v>
      </c>
      <c r="AB275" s="132">
        <f>+G275-AA275</f>
        <v>-8.4094156120256836E-4</v>
      </c>
      <c r="AC275" s="132">
        <f>+G275-P275</f>
        <v>-2.6308425725991322E-2</v>
      </c>
      <c r="AD275" s="132"/>
      <c r="AE275" s="132">
        <f>+(G275-AA275)^2*S275</f>
        <v>4.8946467699948075E-10</v>
      </c>
      <c r="AF275" s="200">
        <f>+C275-15018.5</f>
        <v>37234.160000000003</v>
      </c>
      <c r="AG275" s="7"/>
      <c r="AH275" s="43">
        <f>$AB$6*($AB$11/AI275*AJ275+$AB$12)</f>
        <v>-2.1478388033368746E-2</v>
      </c>
      <c r="AI275" s="43">
        <f>1+$AB$7*COS(AL275)</f>
        <v>0.65960864747603609</v>
      </c>
      <c r="AJ275" s="43">
        <f>SIN(AL275+$AB$9)</f>
        <v>-0.91790793151500849</v>
      </c>
      <c r="AK275" s="43">
        <f>$AB$7*SIN(AL275)</f>
        <v>-0.14503009041887316</v>
      </c>
      <c r="AL275" s="43">
        <f>2*ATAN(AM275)</f>
        <v>-2.7388171824441327</v>
      </c>
      <c r="AM275" s="43">
        <f>SQRT((1+$AB$7)/(1-$AB$7))*TAN(AN275/2)</f>
        <v>-4.8982342248579247</v>
      </c>
      <c r="AN275" s="132">
        <f>$AU275+$AB$7*SIN(AO275)</f>
        <v>3.7264473275690122</v>
      </c>
      <c r="AO275" s="132">
        <f>$AU275+$AB$7*SIN(AP275)</f>
        <v>3.726663573641749</v>
      </c>
      <c r="AP275" s="132">
        <f>$AU275+$AB$7*SIN(AQ275)</f>
        <v>3.7259626833644024</v>
      </c>
      <c r="AQ275" s="132">
        <f>$AU275+$AB$7*SIN(AR275)</f>
        <v>3.7282355715697388</v>
      </c>
      <c r="AR275" s="132">
        <f>$AU275+$AB$7*SIN(AS275)</f>
        <v>3.7208772831378893</v>
      </c>
      <c r="AS275" s="132">
        <f>$AU275+$AB$7*SIN(AT275)</f>
        <v>3.7448315480288401</v>
      </c>
      <c r="AT275" s="132">
        <f>$AU275+$AB$7*SIN(AU275)</f>
        <v>3.6681632094231964</v>
      </c>
      <c r="AU275" s="132">
        <f>$AB$9+$AB$18*(F275-AB$15)</f>
        <v>3.9307829754720096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41" t="s">
        <v>849</v>
      </c>
      <c r="B276" s="94" t="s">
        <v>288</v>
      </c>
      <c r="C276" s="36">
        <v>52256.585800000001</v>
      </c>
      <c r="D276" s="36" t="s">
        <v>485</v>
      </c>
      <c r="E276" s="41">
        <f>+(C276-C$7)/C$8</f>
        <v>6610.4409625566104</v>
      </c>
      <c r="F276" s="132">
        <f>ROUND(2*E276,0)/2</f>
        <v>6610.5</v>
      </c>
      <c r="G276" s="132">
        <f>+C276-(C$7+F276*C$8)</f>
        <v>-2.0152314995357301E-2</v>
      </c>
      <c r="K276" s="43">
        <f>G276</f>
        <v>-2.0152314995357301E-2</v>
      </c>
      <c r="M276" s="132"/>
      <c r="O276" s="132">
        <f ca="1">+C$11+C$12*F276</f>
        <v>4.361233533789621E-3</v>
      </c>
      <c r="P276" s="199">
        <f>+D$11+D$12*F276+D$13*F276^2</f>
        <v>5.8452487212380961E-3</v>
      </c>
      <c r="Q276" s="200">
        <f>+C276-15018.5</f>
        <v>37238.085800000001</v>
      </c>
      <c r="S276" s="132">
        <f>+(P276-G276)^2</f>
        <v>6.7587331919843744E-4</v>
      </c>
      <c r="T276" s="7">
        <v>1</v>
      </c>
      <c r="U276" s="43">
        <f>+T276*S276</f>
        <v>6.7587331919843744E-4</v>
      </c>
      <c r="V276" s="132">
        <f>+G276-P276</f>
        <v>-2.5997563716595395E-2</v>
      </c>
      <c r="Z276" s="43">
        <f>F276</f>
        <v>6610.5</v>
      </c>
      <c r="AA276" s="132">
        <f>AB$3+AB$4*Z276+AB$5*Z276^2+AH276</f>
        <v>-1.9613701025535502E-2</v>
      </c>
      <c r="AB276" s="132">
        <f>+G276-AA276</f>
        <v>-5.3861396982179954E-4</v>
      </c>
      <c r="AC276" s="132">
        <f>+G276-P276</f>
        <v>-2.5997563716595395E-2</v>
      </c>
      <c r="AD276" s="132"/>
      <c r="AE276" s="132">
        <f>+(G276-AA276)^2*S276</f>
        <v>1.9607423500233365E-10</v>
      </c>
      <c r="AF276" s="200">
        <f>+C276-15018.5</f>
        <v>37238.085800000001</v>
      </c>
      <c r="AG276" s="7"/>
      <c r="AH276" s="43">
        <f>$AB$6*($AB$11/AI276*AJ276+$AB$12)</f>
        <v>-2.1482604894785502E-2</v>
      </c>
      <c r="AI276" s="43">
        <f>1+$AB$7*COS(AL276)</f>
        <v>0.6597146346246906</v>
      </c>
      <c r="AJ276" s="43">
        <f>SIN(AL276+$AB$9)</f>
        <v>-0.91819741290812784</v>
      </c>
      <c r="AK276" s="43">
        <f>$AB$7*SIN(AL276)</f>
        <v>-0.14527859481490102</v>
      </c>
      <c r="AL276" s="43">
        <f>2*ATAN(AM276)</f>
        <v>-2.7380870138385309</v>
      </c>
      <c r="AM276" s="43">
        <f>SQRT((1+$AB$7)/(1-$AB$7))*TAN(AN276/2)</f>
        <v>-4.8891260703635089</v>
      </c>
      <c r="AN276" s="132">
        <f>$AU276+$AB$7*SIN(AO276)</f>
        <v>3.7274756575418295</v>
      </c>
      <c r="AO276" s="132">
        <f>$AU276+$AB$7*SIN(AP276)</f>
        <v>3.7276912652691472</v>
      </c>
      <c r="AP276" s="132">
        <f>$AU276+$AB$7*SIN(AQ276)</f>
        <v>3.7269919675308723</v>
      </c>
      <c r="AQ276" s="132">
        <f>$AU276+$AB$7*SIN(AR276)</f>
        <v>3.7292612385738515</v>
      </c>
      <c r="AR276" s="132">
        <f>$AU276+$AB$7*SIN(AS276)</f>
        <v>3.7219096681176866</v>
      </c>
      <c r="AS276" s="132">
        <f>$AU276+$AB$7*SIN(AT276)</f>
        <v>3.7458586327387891</v>
      </c>
      <c r="AT276" s="132">
        <f>$AU276+$AB$7*SIN(AU276)</f>
        <v>3.6691580570915669</v>
      </c>
      <c r="AU276" s="132">
        <f>$AB$9+$AB$18*(F276-AB$15)</f>
        <v>3.9321281981967111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41" t="s">
        <v>599</v>
      </c>
      <c r="B277" s="94" t="s">
        <v>292</v>
      </c>
      <c r="C277" s="36">
        <v>52263.591</v>
      </c>
      <c r="D277" s="36" t="s">
        <v>503</v>
      </c>
      <c r="E277" s="41">
        <f>+(C277-C$7)/C$8</f>
        <v>6630.9631258162008</v>
      </c>
      <c r="F277" s="132">
        <f>ROUND(2*E277,0)/2</f>
        <v>6631</v>
      </c>
      <c r="G277" s="132">
        <f>+C277-(C$7+F277*C$8)</f>
        <v>-1.2586929995450191E-2</v>
      </c>
      <c r="I277" s="43">
        <f>G277</f>
        <v>-1.2586929995450191E-2</v>
      </c>
      <c r="L277" s="132"/>
      <c r="O277" s="132">
        <f ca="1">+C$11+C$12*F277</f>
        <v>4.3230827949624767E-3</v>
      </c>
      <c r="P277" s="199">
        <f>+D$11+D$12*F277+D$13*F277^2</f>
        <v>5.8217100262112197E-3</v>
      </c>
      <c r="Q277" s="200">
        <f>+C277-15018.5</f>
        <v>37245.091</v>
      </c>
      <c r="S277" s="132">
        <f>+(P277-G277)^2</f>
        <v>3.3887802744711427E-4</v>
      </c>
      <c r="T277" s="7">
        <v>0.1</v>
      </c>
      <c r="U277" s="43">
        <f>+T277*S277</f>
        <v>3.3887802744711431E-5</v>
      </c>
      <c r="V277" s="132">
        <f>+G277-P277</f>
        <v>-1.8408640021661413E-2</v>
      </c>
      <c r="W277" s="205"/>
      <c r="X277" s="204"/>
      <c r="Y277" s="204"/>
      <c r="Z277" s="43">
        <f>F277</f>
        <v>6631</v>
      </c>
      <c r="AA277" s="132">
        <f>AB$3+AB$4*Z277+AB$5*Z277^2+AH277</f>
        <v>-1.9621977710501538E-2</v>
      </c>
      <c r="AB277" s="132">
        <f>+G277-AA277</f>
        <v>7.0350477150513471E-3</v>
      </c>
      <c r="AC277" s="132">
        <f>+G277-P277</f>
        <v>-1.8408640021661413E-2</v>
      </c>
      <c r="AD277" s="132"/>
      <c r="AE277" s="132">
        <f>+(G277-AA277)^2*S277</f>
        <v>1.6771716210738335E-8</v>
      </c>
      <c r="AF277" s="200">
        <f>+C277-15018.5</f>
        <v>37245.091</v>
      </c>
      <c r="AG277" s="7"/>
      <c r="AH277" s="43">
        <f>$AB$6*($AB$11/AI277*AJ277+$AB$12)</f>
        <v>-2.149006722750154E-2</v>
      </c>
      <c r="AI277" s="43">
        <f>1+$AB$7*COS(AL277)</f>
        <v>0.65990410312557479</v>
      </c>
      <c r="AJ277" s="43">
        <f>SIN(AL277+$AB$9)</f>
        <v>-0.91871246102464565</v>
      </c>
      <c r="AK277" s="43">
        <f>$AB$7*SIN(AL277)</f>
        <v>-0.14572158703905311</v>
      </c>
      <c r="AL277" s="43">
        <f>2*ATAN(AM277)</f>
        <v>-2.7367848258268004</v>
      </c>
      <c r="AM277" s="43">
        <f>SQRT((1+$AB$7)/(1-$AB$7))*TAN(AN277/2)</f>
        <v>-4.8729629652202506</v>
      </c>
      <c r="AN277" s="132">
        <f>$AU277+$AB$7*SIN(AO277)</f>
        <v>3.7293091782011882</v>
      </c>
      <c r="AO277" s="132">
        <f>$AU277+$AB$7*SIN(AP277)</f>
        <v>3.7295236451885945</v>
      </c>
      <c r="AP277" s="132">
        <f>$AU277+$AB$7*SIN(AQ277)</f>
        <v>3.7288271988523722</v>
      </c>
      <c r="AQ277" s="132">
        <f>$AU277+$AB$7*SIN(AR277)</f>
        <v>3.7310899754803146</v>
      </c>
      <c r="AR277" s="132">
        <f>$AU277+$AB$7*SIN(AS277)</f>
        <v>3.7237505323303792</v>
      </c>
      <c r="AS277" s="132">
        <f>$AU277+$AB$7*SIN(AT277)</f>
        <v>3.7476896032488964</v>
      </c>
      <c r="AT277" s="132">
        <f>$AU277+$AB$7*SIN(AU277)</f>
        <v>3.6709326618528131</v>
      </c>
      <c r="AU277" s="132">
        <f>$AB$9+$AB$18*(F277-AB$15)</f>
        <v>3.9345262039233528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41" t="s">
        <v>849</v>
      </c>
      <c r="B278" s="94" t="s">
        <v>288</v>
      </c>
      <c r="C278" s="36">
        <v>52265.802600000003</v>
      </c>
      <c r="D278" s="36" t="s">
        <v>485</v>
      </c>
      <c r="E278" s="41">
        <f>+(C278-C$7)/C$8</f>
        <v>6637.4421437264627</v>
      </c>
      <c r="F278" s="132">
        <f>ROUND(2*E278,0)/2</f>
        <v>6637.5</v>
      </c>
      <c r="G278" s="132">
        <f>+C278-(C$7+F278*C$8)</f>
        <v>-1.9749124992813449E-2</v>
      </c>
      <c r="K278" s="43">
        <f>G278</f>
        <v>-1.9749124992813449E-2</v>
      </c>
      <c r="L278" s="132"/>
      <c r="O278" s="132">
        <f ca="1">+C$11+C$12*F278</f>
        <v>4.3109862192367964E-3</v>
      </c>
      <c r="P278" s="199">
        <f>+D$11+D$12*F278+D$13*F278^2</f>
        <v>5.8142476694172688E-3</v>
      </c>
      <c r="Q278" s="200">
        <f>+C278-15018.5</f>
        <v>37247.302600000003</v>
      </c>
      <c r="S278" s="132">
        <f>+(P278-G278)^2</f>
        <v>6.5348602186808492E-4</v>
      </c>
      <c r="T278" s="7">
        <v>1</v>
      </c>
      <c r="U278" s="43">
        <f>+T278*S278</f>
        <v>6.5348602186808492E-4</v>
      </c>
      <c r="V278" s="132">
        <f>+G278-P278</f>
        <v>-2.5563372662230719E-2</v>
      </c>
      <c r="Z278" s="43">
        <f>F278</f>
        <v>6637.5</v>
      </c>
      <c r="AA278" s="132">
        <f>AB$3+AB$4*Z278+AB$5*Z278^2+AH278</f>
        <v>-1.962458791246088E-2</v>
      </c>
      <c r="AB278" s="132">
        <f>+G278-AA278</f>
        <v>-1.245370803525693E-4</v>
      </c>
      <c r="AC278" s="132">
        <f>+G278-P278</f>
        <v>-2.5563372662230719E-2</v>
      </c>
      <c r="AD278" s="132"/>
      <c r="AE278" s="132">
        <f>+(G278-AA278)^2*S278</f>
        <v>1.0135231250503457E-11</v>
      </c>
      <c r="AF278" s="200">
        <f>+C278-15018.5</f>
        <v>37247.302600000003</v>
      </c>
      <c r="AG278" s="7"/>
      <c r="AH278" s="43">
        <f>$AB$6*($AB$11/AI278*AJ278+$AB$12)</f>
        <v>-2.149241869371088E-2</v>
      </c>
      <c r="AI278" s="43">
        <f>1+$AB$7*COS(AL278)</f>
        <v>0.65996432174584341</v>
      </c>
      <c r="AJ278" s="43">
        <f>SIN(AL278+$AB$9)</f>
        <v>-0.91887550541716778</v>
      </c>
      <c r="AK278" s="43">
        <f>$AB$7*SIN(AL278)</f>
        <v>-0.14586204960247776</v>
      </c>
      <c r="AL278" s="43">
        <f>2*ATAN(AM278)</f>
        <v>-2.7363717805674295</v>
      </c>
      <c r="AM278" s="43">
        <f>SQRT((1+$AB$7)/(1-$AB$7))*TAN(AN278/2)</f>
        <v>-4.8678575420353578</v>
      </c>
      <c r="AN278" s="132">
        <f>$AU278+$AB$7*SIN(AO278)</f>
        <v>3.7298906485321006</v>
      </c>
      <c r="AO278" s="132">
        <f>$AU278+$AB$7*SIN(AP278)</f>
        <v>3.7301047530811218</v>
      </c>
      <c r="AP278" s="132">
        <f>$AU278+$AB$7*SIN(AQ278)</f>
        <v>3.729409214165905</v>
      </c>
      <c r="AQ278" s="132">
        <f>$AU278+$AB$7*SIN(AR278)</f>
        <v>3.7316699192393679</v>
      </c>
      <c r="AR278" s="132">
        <f>$AU278+$AB$7*SIN(AS278)</f>
        <v>3.724334361817387</v>
      </c>
      <c r="AS278" s="132">
        <f>$AU278+$AB$7*SIN(AT278)</f>
        <v>3.748270176656924</v>
      </c>
      <c r="AT278" s="132">
        <f>$AU278+$AB$7*SIN(AU278)</f>
        <v>3.6714956577415947</v>
      </c>
      <c r="AU278" s="132">
        <f>$AB$9+$AB$18*(F278-AB$15)</f>
        <v>3.9352865472025318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>+(C279-C$7)/C$8</f>
        <v>6727.9386378764175</v>
      </c>
      <c r="F279" s="132">
        <f>ROUND(2*E279,0)/2</f>
        <v>6728</v>
      </c>
      <c r="G279" s="132">
        <f>+C279-(C$7+F279*C$8)</f>
        <v>-2.0945839998603333E-2</v>
      </c>
      <c r="K279" s="43">
        <f>G279</f>
        <v>-2.0945839998603333E-2</v>
      </c>
      <c r="N279" s="132"/>
      <c r="O279" s="132">
        <f ca="1">+C$11+C$12*F279</f>
        <v>4.1425646649023273E-3</v>
      </c>
      <c r="P279" s="199">
        <f>+D$11+D$12*F279+D$13*F279^2</f>
        <v>5.7104053179759728E-3</v>
      </c>
      <c r="Q279" s="200">
        <f>+C279-15018.5</f>
        <v>37278.193399999996</v>
      </c>
      <c r="S279" s="132">
        <f>+(P279-G279)^2</f>
        <v>7.1055541437765619E-4</v>
      </c>
      <c r="T279" s="7">
        <v>1</v>
      </c>
      <c r="U279" s="43">
        <f>+T279*S279</f>
        <v>7.1055541437765619E-4</v>
      </c>
      <c r="V279" s="132">
        <f>+G279-P279</f>
        <v>-2.6656245316579306E-2</v>
      </c>
      <c r="Z279" s="43">
        <f>F279</f>
        <v>6728</v>
      </c>
      <c r="AA279" s="132">
        <f>AB$3+AB$4*Z279+AB$5*Z279^2+AH279</f>
        <v>-1.966022244035838E-2</v>
      </c>
      <c r="AB279" s="132">
        <f>+G279-AA279</f>
        <v>-1.2856175582449531E-3</v>
      </c>
      <c r="AC279" s="132">
        <f>+G279-P279</f>
        <v>-2.6656245316579306E-2</v>
      </c>
      <c r="AD279" s="132"/>
      <c r="AE279" s="132">
        <f>+(G279-AA279)^2*S279</f>
        <v>1.1744148751375179E-9</v>
      </c>
      <c r="AF279" s="200">
        <f>+C279-15018.5</f>
        <v>37278.193399999996</v>
      </c>
      <c r="AG279" s="7"/>
      <c r="AH279" s="43">
        <f>$AB$6*($AB$11/AI279*AJ279+$AB$12)</f>
        <v>-2.1524424488358378E-2</v>
      </c>
      <c r="AI279" s="43">
        <f>1+$AB$7*COS(AL279)</f>
        <v>0.66080993716802849</v>
      </c>
      <c r="AJ279" s="43">
        <f>SIN(AL279+$AB$9)</f>
        <v>-0.92113235393134096</v>
      </c>
      <c r="AK279" s="43">
        <f>$AB$7*SIN(AL279)</f>
        <v>-0.1478177975618743</v>
      </c>
      <c r="AL279" s="43">
        <f>2*ATAN(AM279)</f>
        <v>-2.7306130395886856</v>
      </c>
      <c r="AM279" s="43">
        <f>SQRT((1+$AB$7)/(1-$AB$7))*TAN(AN279/2)</f>
        <v>-4.7977312240436776</v>
      </c>
      <c r="AN279" s="132">
        <f>$AU279+$AB$7*SIN(AO279)</f>
        <v>3.7379920504651185</v>
      </c>
      <c r="AO279" s="132">
        <f>$AU279+$AB$7*SIN(AP279)</f>
        <v>3.7382010738588742</v>
      </c>
      <c r="AP279" s="132">
        <f>$AU279+$AB$7*SIN(AQ279)</f>
        <v>3.7375183298391441</v>
      </c>
      <c r="AQ279" s="132">
        <f>$AU279+$AB$7*SIN(AR279)</f>
        <v>3.7397495857968202</v>
      </c>
      <c r="AR279" s="132">
        <f>$AU279+$AB$7*SIN(AS279)</f>
        <v>3.7324701357416163</v>
      </c>
      <c r="AS279" s="132">
        <f>$AU279+$AB$7*SIN(AT279)</f>
        <v>3.7563546777227637</v>
      </c>
      <c r="AT279" s="132">
        <f>$AU279+$AB$7*SIN(AU279)</f>
        <v>3.6793501869047196</v>
      </c>
      <c r="AU279" s="132">
        <f>$AB$9+$AB$18*(F279-AB$15)</f>
        <v>3.9458728651664874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41" t="s">
        <v>599</v>
      </c>
      <c r="B280" s="94" t="s">
        <v>292</v>
      </c>
      <c r="C280" s="36">
        <v>52307.620999999999</v>
      </c>
      <c r="D280" s="36" t="s">
        <v>503</v>
      </c>
      <c r="E280" s="41">
        <f>+(C280-C$7)/C$8</f>
        <v>6759.9517126259707</v>
      </c>
      <c r="F280" s="132">
        <f>ROUND(2*E280,0)/2</f>
        <v>6760</v>
      </c>
      <c r="G280" s="132">
        <f>+C280-(C$7+F280*C$8)</f>
        <v>-1.6482799997902475E-2</v>
      </c>
      <c r="I280" s="43">
        <f>G280</f>
        <v>-1.6482799997902475E-2</v>
      </c>
      <c r="M280" s="132"/>
      <c r="O280" s="132">
        <f ca="1">+C$11+C$12*F280</f>
        <v>4.0830122920989791E-3</v>
      </c>
      <c r="P280" s="199">
        <f>+D$11+D$12*F280+D$13*F280^2</f>
        <v>5.6737128621738749E-3</v>
      </c>
      <c r="Q280" s="200">
        <f>+C280-15018.5</f>
        <v>37289.120999999999</v>
      </c>
      <c r="S280" s="132">
        <f>+(P280-G280)^2</f>
        <v>4.9091106211872869E-4</v>
      </c>
      <c r="T280" s="7">
        <v>0.1</v>
      </c>
      <c r="U280" s="43">
        <f>+T280*S280</f>
        <v>4.9091106211872869E-5</v>
      </c>
      <c r="V280" s="132">
        <f>+G280-P280</f>
        <v>-2.215651286007635E-2</v>
      </c>
      <c r="W280" s="203"/>
      <c r="X280" s="204"/>
      <c r="Y280" s="204"/>
      <c r="Z280" s="43">
        <f>F280</f>
        <v>6760</v>
      </c>
      <c r="AA280" s="132">
        <f>AB$3+AB$4*Z280+AB$5*Z280^2+AH280</f>
        <v>-1.9672505773582396E-2</v>
      </c>
      <c r="AB280" s="132">
        <f>+G280-AA280</f>
        <v>3.1897057756799206E-3</v>
      </c>
      <c r="AC280" s="132">
        <f>+G280-P280</f>
        <v>-2.215651286007635E-2</v>
      </c>
      <c r="AD280" s="132"/>
      <c r="AE280" s="132">
        <f>+(G280-AA280)^2*S280</f>
        <v>4.9946385874528124E-9</v>
      </c>
      <c r="AF280" s="200">
        <f>+C280-15018.5</f>
        <v>37289.120999999999</v>
      </c>
      <c r="AG280" s="7"/>
      <c r="AH280" s="43">
        <f>$AB$6*($AB$11/AI280*AJ280+$AB$12)</f>
        <v>-2.1535412973582396E-2</v>
      </c>
      <c r="AI280" s="43">
        <f>1+$AB$7*COS(AL280)</f>
        <v>0.66111215946371027</v>
      </c>
      <c r="AJ280" s="43">
        <f>SIN(AL280+$AB$9)</f>
        <v>-0.92192442330855906</v>
      </c>
      <c r="AK280" s="43">
        <f>$AB$7*SIN(AL280)</f>
        <v>-0.14850936514796043</v>
      </c>
      <c r="AL280" s="43">
        <f>2*ATAN(AM280)</f>
        <v>-2.7285732522932578</v>
      </c>
      <c r="AM280" s="43">
        <f>SQRT((1+$AB$7)/(1-$AB$7))*TAN(AN280/2)</f>
        <v>-4.7733544603737412</v>
      </c>
      <c r="AN280" s="132">
        <f>$AU280+$AB$7*SIN(AO280)</f>
        <v>3.7408591294613873</v>
      </c>
      <c r="AO280" s="132">
        <f>$AU280+$AB$7*SIN(AP280)</f>
        <v>3.7410663416635526</v>
      </c>
      <c r="AP280" s="132">
        <f>$AU280+$AB$7*SIN(AQ280)</f>
        <v>3.7403881910768417</v>
      </c>
      <c r="AQ280" s="132">
        <f>$AU280+$AB$7*SIN(AR280)</f>
        <v>3.7426087686177136</v>
      </c>
      <c r="AR280" s="132">
        <f>$AU280+$AB$7*SIN(AS280)</f>
        <v>3.7353500439935621</v>
      </c>
      <c r="AS280" s="132">
        <f>$AU280+$AB$7*SIN(AT280)</f>
        <v>3.7592138132031039</v>
      </c>
      <c r="AT280" s="132">
        <f>$AU280+$AB$7*SIN(AU280)</f>
        <v>3.682134611206517</v>
      </c>
      <c r="AU280" s="132">
        <f>$AB$9+$AB$18*(F280-AB$15)</f>
        <v>3.9496160936178315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41" t="s">
        <v>849</v>
      </c>
      <c r="B281" s="94" t="s">
        <v>288</v>
      </c>
      <c r="C281" s="36">
        <v>52310.519399999997</v>
      </c>
      <c r="D281" s="36" t="s">
        <v>485</v>
      </c>
      <c r="E281" s="41">
        <f>+(C281-C$7)/C$8</f>
        <v>6768.4427532802792</v>
      </c>
      <c r="F281" s="132">
        <f>ROUND(2*E281,0)/2</f>
        <v>6768.5</v>
      </c>
      <c r="G281" s="132">
        <f>+C281-(C$7+F281*C$8)</f>
        <v>-1.954105500044534E-2</v>
      </c>
      <c r="K281" s="43">
        <f>G281</f>
        <v>-1.954105500044534E-2</v>
      </c>
      <c r="M281" s="132"/>
      <c r="O281" s="132">
        <f ca="1">+C$11+C$12*F281</f>
        <v>4.0671936930730887E-3</v>
      </c>
      <c r="P281" s="199">
        <f>+D$11+D$12*F281+D$13*F281^2</f>
        <v>5.6639686488140772E-3</v>
      </c>
      <c r="Q281" s="200">
        <f>+C281-15018.5</f>
        <v>37292.019399999997</v>
      </c>
      <c r="S281" s="132">
        <f>+(P281-G281)^2</f>
        <v>6.352932171597265E-4</v>
      </c>
      <c r="T281" s="7">
        <v>1</v>
      </c>
      <c r="U281" s="43">
        <f>+T281*S281</f>
        <v>6.352932171597265E-4</v>
      </c>
      <c r="V281" s="132">
        <f>+G281-P281</f>
        <v>-2.5205023649259417E-2</v>
      </c>
      <c r="Z281" s="43">
        <f>F281</f>
        <v>6768.5</v>
      </c>
      <c r="AA281" s="132">
        <f>AB$3+AB$4*Z281+AB$5*Z281^2+AH281</f>
        <v>-1.9675740649899288E-2</v>
      </c>
      <c r="AB281" s="132">
        <f>+G281-AA281</f>
        <v>1.3468564945394793E-4</v>
      </c>
      <c r="AC281" s="132">
        <f>+G281-P281</f>
        <v>-2.5205023649259417E-2</v>
      </c>
      <c r="AD281" s="132"/>
      <c r="AE281" s="132">
        <f>+(G281-AA281)^2*S281</f>
        <v>1.1524361372215743E-11</v>
      </c>
      <c r="AF281" s="200">
        <f>+C281-15018.5</f>
        <v>37292.019399999997</v>
      </c>
      <c r="AG281" s="7"/>
      <c r="AH281" s="43">
        <f>$AB$6*($AB$11/AI281*AJ281+$AB$12)</f>
        <v>-2.1538302873149288E-2</v>
      </c>
      <c r="AI281" s="43">
        <f>1+$AB$7*COS(AL281)</f>
        <v>0.66119272102705562</v>
      </c>
      <c r="AJ281" s="43">
        <f>SIN(AL281+$AB$9)</f>
        <v>-0.92213429360697385</v>
      </c>
      <c r="AK281" s="43">
        <f>$AB$7*SIN(AL281)</f>
        <v>-0.14869306545683117</v>
      </c>
      <c r="AL281" s="43">
        <f>2*ATAN(AM281)</f>
        <v>-2.7280311197056584</v>
      </c>
      <c r="AM281" s="43">
        <f>SQRT((1+$AB$7)/(1-$AB$7))*TAN(AN281/2)</f>
        <v>-4.7669155033912887</v>
      </c>
      <c r="AN281" s="132">
        <f>$AU281+$AB$7*SIN(AO281)</f>
        <v>3.7416209180672553</v>
      </c>
      <c r="AO281" s="132">
        <f>$AU281+$AB$7*SIN(AP281)</f>
        <v>3.7418276479875194</v>
      </c>
      <c r="AP281" s="132">
        <f>$AU281+$AB$7*SIN(AQ281)</f>
        <v>3.7411507233883001</v>
      </c>
      <c r="AQ281" s="132">
        <f>$AU281+$AB$7*SIN(AR281)</f>
        <v>3.7433684416510982</v>
      </c>
      <c r="AR281" s="132">
        <f>$AU281+$AB$7*SIN(AS281)</f>
        <v>3.7361152992045992</v>
      </c>
      <c r="AS281" s="132">
        <f>$AU281+$AB$7*SIN(AT281)</f>
        <v>3.7599733193192488</v>
      </c>
      <c r="AT281" s="132">
        <f>$AU281+$AB$7*SIN(AU281)</f>
        <v>3.6828748533446296</v>
      </c>
      <c r="AU281" s="132">
        <f>$AB$9+$AB$18*(F281-AB$15)</f>
        <v>3.9506103886752193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41" t="s">
        <v>599</v>
      </c>
      <c r="B282" s="94" t="s">
        <v>288</v>
      </c>
      <c r="C282" s="36">
        <v>52311.548999999999</v>
      </c>
      <c r="D282" s="36" t="s">
        <v>503</v>
      </c>
      <c r="E282" s="41">
        <f>+(C282-C$7)/C$8</f>
        <v>6771.4590296595561</v>
      </c>
      <c r="F282" s="132">
        <f>ROUND(2*E282,0)/2</f>
        <v>6771.5</v>
      </c>
      <c r="G282" s="132">
        <f>+C282-(C$7+F282*C$8)</f>
        <v>-1.3985145000333432E-2</v>
      </c>
      <c r="I282" s="43">
        <f>G282</f>
        <v>-1.3985145000333432E-2</v>
      </c>
      <c r="L282" s="132"/>
      <c r="O282" s="132">
        <f ca="1">+C$11+C$12*F282</f>
        <v>4.0616106581227752E-3</v>
      </c>
      <c r="P282" s="199">
        <f>+D$11+D$12*F282+D$13*F282^2</f>
        <v>5.6605297371920583E-3</v>
      </c>
      <c r="Q282" s="200">
        <f>+C282-15018.5</f>
        <v>37293.048999999999</v>
      </c>
      <c r="S282" s="132">
        <f>+(P282-G282)^2</f>
        <v>3.8595253589264727E-4</v>
      </c>
      <c r="T282" s="7">
        <v>0.1</v>
      </c>
      <c r="U282" s="43">
        <f>+T282*S282</f>
        <v>3.8595253589264732E-5</v>
      </c>
      <c r="V282" s="132">
        <f>+G282-P282</f>
        <v>-1.964567473752549E-2</v>
      </c>
      <c r="Z282" s="43">
        <f>F282</f>
        <v>6771.5</v>
      </c>
      <c r="AA282" s="132">
        <f>AB$3+AB$4*Z282+AB$5*Z282^2+AH282</f>
        <v>-1.9676879574135844E-2</v>
      </c>
      <c r="AB282" s="132">
        <f>+G282-AA282</f>
        <v>5.6917345738024122E-3</v>
      </c>
      <c r="AC282" s="132">
        <f>+G282-P282</f>
        <v>-1.964567473752549E-2</v>
      </c>
      <c r="AD282" s="132"/>
      <c r="AE282" s="132">
        <f>+(G282-AA282)^2*S282</f>
        <v>1.2503257549282205E-8</v>
      </c>
      <c r="AF282" s="200">
        <f>+C282-15018.5</f>
        <v>37293.048999999999</v>
      </c>
      <c r="AG282" s="7"/>
      <c r="AH282" s="43">
        <f>$AB$6*($AB$11/AI282*AJ282+$AB$12)</f>
        <v>-2.1539319937385844E-2</v>
      </c>
      <c r="AI282" s="43">
        <f>1+$AB$7*COS(AL282)</f>
        <v>0.66122118299111232</v>
      </c>
      <c r="AJ282" s="43">
        <f>SIN(AL282+$AB$9)</f>
        <v>-0.9222083129774773</v>
      </c>
      <c r="AK282" s="43">
        <f>$AB$7*SIN(AL282)</f>
        <v>-0.14875790112144843</v>
      </c>
      <c r="AL282" s="43">
        <f>2*ATAN(AM282)</f>
        <v>-2.7278397472297358</v>
      </c>
      <c r="AM282" s="43">
        <f>SQRT((1+$AB$7)/(1-$AB$7))*TAN(AN282/2)</f>
        <v>-4.7646465274488436</v>
      </c>
      <c r="AN282" s="132">
        <f>$AU282+$AB$7*SIN(AO282)</f>
        <v>3.7418898068119137</v>
      </c>
      <c r="AO282" s="132">
        <f>$AU282+$AB$7*SIN(AP282)</f>
        <v>3.7420963663994407</v>
      </c>
      <c r="AP282" s="132">
        <f>$AU282+$AB$7*SIN(AQ282)</f>
        <v>3.7414198750811019</v>
      </c>
      <c r="AQ282" s="132">
        <f>$AU282+$AB$7*SIN(AR282)</f>
        <v>3.7436365819160051</v>
      </c>
      <c r="AR282" s="132">
        <f>$AU282+$AB$7*SIN(AS282)</f>
        <v>3.736385417336308</v>
      </c>
      <c r="AS282" s="132">
        <f>$AU282+$AB$7*SIN(AT282)</f>
        <v>3.7602413852027241</v>
      </c>
      <c r="AT282" s="132">
        <f>$AU282+$AB$7*SIN(AU282)</f>
        <v>3.6831361784585406</v>
      </c>
      <c r="AU282" s="132">
        <f>$AB$9+$AB$18*(F282-AB$15)</f>
        <v>3.950961316342533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41" t="s">
        <v>599</v>
      </c>
      <c r="B283" s="94" t="s">
        <v>292</v>
      </c>
      <c r="C283" s="36">
        <v>52319.576000000001</v>
      </c>
      <c r="D283" s="36" t="s">
        <v>503</v>
      </c>
      <c r="E283" s="41">
        <f>+(C283-C$7)/C$8</f>
        <v>6794.9746187197943</v>
      </c>
      <c r="F283" s="132">
        <f>ROUND(2*E283,0)/2</f>
        <v>6795</v>
      </c>
      <c r="G283" s="132">
        <f>+C283-(C$7+F283*C$8)</f>
        <v>-8.6638499997206964E-3</v>
      </c>
      <c r="I283" s="43">
        <f>G283</f>
        <v>-8.6638499997206964E-3</v>
      </c>
      <c r="M283" s="132"/>
      <c r="O283" s="132">
        <f ca="1">+C$11+C$12*F283</f>
        <v>4.0178768843453158E-3</v>
      </c>
      <c r="P283" s="199">
        <f>+D$11+D$12*F283+D$13*F283^2</f>
        <v>5.6335956125288574E-3</v>
      </c>
      <c r="Q283" s="200">
        <f>+C283-15018.5</f>
        <v>37301.076000000001</v>
      </c>
      <c r="S283" s="132">
        <f>+(P283-G283)^2</f>
        <v>2.0441695103523401E-4</v>
      </c>
      <c r="T283" s="7">
        <v>0.1</v>
      </c>
      <c r="U283" s="43">
        <f>+T283*S283</f>
        <v>2.0441695103523402E-5</v>
      </c>
      <c r="V283" s="132">
        <f>+G283-P283</f>
        <v>-1.4297445612249554E-2</v>
      </c>
      <c r="Z283" s="43">
        <f>F283</f>
        <v>6795</v>
      </c>
      <c r="AA283" s="132">
        <f>AB$3+AB$4*Z283+AB$5*Z283^2+AH283</f>
        <v>-1.9685750628819037E-2</v>
      </c>
      <c r="AB283" s="132">
        <f>+G283-AA283</f>
        <v>1.1021900629098341E-2</v>
      </c>
      <c r="AC283" s="132">
        <f>+G283-P283</f>
        <v>-1.4297445612249554E-2</v>
      </c>
      <c r="AD283" s="132"/>
      <c r="AE283" s="132">
        <f>+(G283-AA283)^2*S283</f>
        <v>2.4833040037482688E-8</v>
      </c>
      <c r="AF283" s="200">
        <f>+C283-15018.5</f>
        <v>37301.076000000001</v>
      </c>
      <c r="AG283" s="7"/>
      <c r="AH283" s="43">
        <f>$AB$6*($AB$11/AI283*AJ283+$AB$12)</f>
        <v>-2.1547234553819038E-2</v>
      </c>
      <c r="AI283" s="43">
        <f>1+$AB$7*COS(AL283)</f>
        <v>0.66144464944336878</v>
      </c>
      <c r="AJ283" s="43">
        <f>SIN(AL283+$AB$9)</f>
        <v>-0.92278718266674875</v>
      </c>
      <c r="AK283" s="43">
        <f>$AB$7*SIN(AL283)</f>
        <v>-0.1492657851266545</v>
      </c>
      <c r="AL283" s="43">
        <f>2*ATAN(AM283)</f>
        <v>-2.7263400918621437</v>
      </c>
      <c r="AM283" s="43">
        <f>SQRT((1+$AB$7)/(1-$AB$7))*TAN(AN283/2)</f>
        <v>-4.7469374844034782</v>
      </c>
      <c r="AN283" s="132">
        <f>$AU283+$AB$7*SIN(AO283)</f>
        <v>3.7439965031057216</v>
      </c>
      <c r="AO283" s="132">
        <f>$AU283+$AB$7*SIN(AP283)</f>
        <v>3.7442017263781588</v>
      </c>
      <c r="AP283" s="132">
        <f>$AU283+$AB$7*SIN(AQ283)</f>
        <v>3.7435286394425038</v>
      </c>
      <c r="AQ283" s="132">
        <f>$AU283+$AB$7*SIN(AR283)</f>
        <v>3.7457373826727607</v>
      </c>
      <c r="AR283" s="132">
        <f>$AU283+$AB$7*SIN(AS283)</f>
        <v>3.7385018497076561</v>
      </c>
      <c r="AS283" s="132">
        <f>$AU283+$AB$7*SIN(AT283)</f>
        <v>3.7623413240505252</v>
      </c>
      <c r="AT283" s="132">
        <f>$AU283+$AB$7*SIN(AU283)</f>
        <v>3.6851843671636786</v>
      </c>
      <c r="AU283" s="132">
        <f>$AB$9+$AB$18*(F283-AB$15)</f>
        <v>3.9537102497364884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>+(C284-C$7)/C$8</f>
        <v>6849.9437363092484</v>
      </c>
      <c r="F284" s="132">
        <f>ROUND(2*E284,0)/2</f>
        <v>6850</v>
      </c>
      <c r="G284" s="132">
        <f>+C284-(C$7+F284*C$8)</f>
        <v>-1.9205500000680331E-2</v>
      </c>
      <c r="K284" s="43">
        <f>G284</f>
        <v>-1.9205500000680331E-2</v>
      </c>
      <c r="O284" s="132">
        <f ca="1">+C$11+C$12*F284</f>
        <v>3.9155212435895616E-3</v>
      </c>
      <c r="P284" s="199">
        <f>+D$11+D$12*F284+D$13*F284^2</f>
        <v>5.5705861448556472E-3</v>
      </c>
      <c r="Q284" s="200">
        <f>+C284-15018.5</f>
        <v>37319.839599999999</v>
      </c>
      <c r="S284" s="132">
        <f>+(P284-G284)^2</f>
        <v>6.1385444469101984E-4</v>
      </c>
      <c r="T284" s="7">
        <v>1</v>
      </c>
      <c r="U284" s="43">
        <f>+T284*S284</f>
        <v>6.1385444469101984E-4</v>
      </c>
      <c r="V284" s="132">
        <f>+G284-P284</f>
        <v>-2.4776086145535978E-2</v>
      </c>
      <c r="Z284" s="43">
        <f>F284</f>
        <v>6850</v>
      </c>
      <c r="AA284" s="132">
        <f>AB$3+AB$4*Z284+AB$5*Z284^2+AH284</f>
        <v>-1.9706161880314627E-2</v>
      </c>
      <c r="AB284" s="132">
        <f>+G284-AA284</f>
        <v>5.0066187963429543E-4</v>
      </c>
      <c r="AC284" s="132">
        <f>+G284-P284</f>
        <v>-2.4776086145535978E-2</v>
      </c>
      <c r="AD284" s="132"/>
      <c r="AE284" s="132">
        <f>+(G284-AA284)^2*S284</f>
        <v>1.5387017784832741E-10</v>
      </c>
      <c r="AF284" s="200">
        <f>+C284-15018.5</f>
        <v>37319.839599999999</v>
      </c>
      <c r="AG284" s="7"/>
      <c r="AH284" s="43">
        <f>$AB$6*($AB$11/AI284*AJ284+$AB$12)</f>
        <v>-2.1565394380314625E-2</v>
      </c>
      <c r="AI284" s="43">
        <f>1+$AB$7*COS(AL284)</f>
        <v>0.66197123007542036</v>
      </c>
      <c r="AJ284" s="43">
        <f>SIN(AL284+$AB$9)</f>
        <v>-0.92413538948893836</v>
      </c>
      <c r="AK284" s="43">
        <f>$AB$7*SIN(AL284)</f>
        <v>-0.15045448050249496</v>
      </c>
      <c r="AL284" s="43">
        <f>2*ATAN(AM284)</f>
        <v>-2.7228262814820248</v>
      </c>
      <c r="AM284" s="43">
        <f>SQRT((1+$AB$7)/(1-$AB$7))*TAN(AN284/2)</f>
        <v>-4.7059334328886182</v>
      </c>
      <c r="AN284" s="132">
        <f>$AU284+$AB$7*SIN(AO284)</f>
        <v>3.7489298628465773</v>
      </c>
      <c r="AO284" s="132">
        <f>$AU284+$AB$7*SIN(AP284)</f>
        <v>3.7491319451341463</v>
      </c>
      <c r="AP284" s="132">
        <f>$AU284+$AB$7*SIN(AQ284)</f>
        <v>3.7484668958803926</v>
      </c>
      <c r="AQ284" s="132">
        <f>$AU284+$AB$7*SIN(AR284)</f>
        <v>3.7506567222257701</v>
      </c>
      <c r="AR284" s="132">
        <f>$AU284+$AB$7*SIN(AS284)</f>
        <v>3.7434587260257137</v>
      </c>
      <c r="AS284" s="132">
        <f>$AU284+$AB$7*SIN(AT284)</f>
        <v>3.7672567100825716</v>
      </c>
      <c r="AT284" s="132">
        <f>$AU284+$AB$7*SIN(AU284)</f>
        <v>3.6899859414906424</v>
      </c>
      <c r="AU284" s="132">
        <f>$AB$9+$AB$18*(F284-AB$15)</f>
        <v>3.9601439236372347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41" t="s">
        <v>849</v>
      </c>
      <c r="B285" s="94" t="s">
        <v>288</v>
      </c>
      <c r="C285" s="36">
        <v>52496.8946</v>
      </c>
      <c r="D285" s="36" t="s">
        <v>485</v>
      </c>
      <c r="E285" s="41">
        <f>+(C285-C$7)/C$8</f>
        <v>7314.4403382084893</v>
      </c>
      <c r="F285" s="132">
        <f>ROUND(2*E285,0)/2</f>
        <v>7314.5</v>
      </c>
      <c r="G285" s="132">
        <f>+C285-(C$7+F285*C$8)</f>
        <v>-2.0365434997074772E-2</v>
      </c>
      <c r="K285" s="43">
        <f>G285</f>
        <v>-2.0365434997074772E-2</v>
      </c>
      <c r="L285" s="132"/>
      <c r="O285" s="132">
        <f ca="1">+C$11+C$12*F285</f>
        <v>3.0510813321159586E-3</v>
      </c>
      <c r="P285" s="199">
        <f>+D$11+D$12*F285+D$13*F285^2</f>
        <v>5.0399988445760198E-3</v>
      </c>
      <c r="Q285" s="200">
        <f>+C285-15018.5</f>
        <v>37478.3946</v>
      </c>
      <c r="S285" s="132">
        <f>+(P285-G285)^2</f>
        <v>6.4543606868249534E-4</v>
      </c>
      <c r="T285" s="7">
        <v>1</v>
      </c>
      <c r="U285" s="43">
        <f>+T285*S285</f>
        <v>6.4543606868249534E-4</v>
      </c>
      <c r="V285" s="132">
        <f>+G285-P285</f>
        <v>-2.5405433841650792E-2</v>
      </c>
      <c r="Z285" s="43">
        <f>F285</f>
        <v>7314.5</v>
      </c>
      <c r="AA285" s="132">
        <f>AB$3+AB$4*Z285+AB$5*Z285^2+AH285</f>
        <v>-1.9858732146064453E-2</v>
      </c>
      <c r="AB285" s="132">
        <f>+G285-AA285</f>
        <v>-5.0670285101031901E-4</v>
      </c>
      <c r="AC285" s="132">
        <f>+G285-P285</f>
        <v>-2.5405433841650792E-2</v>
      </c>
      <c r="AD285" s="132"/>
      <c r="AE285" s="132">
        <f>+(G285-AA285)^2*S285</f>
        <v>1.657142772639996E-10</v>
      </c>
      <c r="AF285" s="200">
        <f>+C285-15018.5</f>
        <v>37478.3946</v>
      </c>
      <c r="AG285" s="7"/>
      <c r="AH285" s="43">
        <f>$AB$6*($AB$11/AI285*AJ285+$AB$12)</f>
        <v>-2.1698226415314454E-2</v>
      </c>
      <c r="AI285" s="43">
        <f>1+$AB$7*COS(AL285)</f>
        <v>0.66662115547538991</v>
      </c>
      <c r="AJ285" s="43">
        <f>SIN(AL285+$AB$9)</f>
        <v>-0.93514639817506995</v>
      </c>
      <c r="AK285" s="43">
        <f>$AB$7*SIN(AL285)</f>
        <v>-0.16049469157400767</v>
      </c>
      <c r="AL285" s="43">
        <f>2*ATAN(AM285)</f>
        <v>-2.6929205653293256</v>
      </c>
      <c r="AM285" s="43">
        <f>SQRT((1+$AB$7)/(1-$AB$7))*TAN(AN285/2)</f>
        <v>-4.3825676576989228</v>
      </c>
      <c r="AN285" s="132">
        <f>$AU285+$AB$7*SIN(AO285)</f>
        <v>3.790755362150029</v>
      </c>
      <c r="AO285" s="132">
        <f>$AU285+$AB$7*SIN(AP285)</f>
        <v>3.7909304285157108</v>
      </c>
      <c r="AP285" s="132">
        <f>$AU285+$AB$7*SIN(AQ285)</f>
        <v>3.7903365113864789</v>
      </c>
      <c r="AQ285" s="132">
        <f>$AU285+$AB$7*SIN(AR285)</f>
        <v>3.7923524787911655</v>
      </c>
      <c r="AR285" s="132">
        <f>$AU285+$AB$7*SIN(AS285)</f>
        <v>3.7855220248741195</v>
      </c>
      <c r="AS285" s="132">
        <f>$AU285+$AB$7*SIN(AT285)</f>
        <v>3.8088109671469108</v>
      </c>
      <c r="AT285" s="132">
        <f>$AU285+$AB$7*SIN(AU285)</f>
        <v>3.7309900017696647</v>
      </c>
      <c r="AU285" s="132">
        <f>$AB$9+$AB$18*(F285-AB$15)</f>
        <v>4.0144792241262666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94"/>
      <c r="C286" s="36">
        <v>52548.608999999997</v>
      </c>
      <c r="D286" s="36">
        <v>3.0000000000000001E-3</v>
      </c>
      <c r="E286" s="41">
        <f>+(C286-C$7)/C$8</f>
        <v>7465.9408463555474</v>
      </c>
      <c r="F286" s="132">
        <f>ROUND(2*E286,0)/2</f>
        <v>7466</v>
      </c>
      <c r="G286" s="132">
        <f>+C286-(C$7+F286*C$8)</f>
        <v>-2.0191980001982301E-2</v>
      </c>
      <c r="K286" s="43">
        <f>G286</f>
        <v>-2.0191980001982301E-2</v>
      </c>
      <c r="O286" s="132">
        <f ca="1">+C$11+C$12*F286</f>
        <v>2.7691380671251067E-3</v>
      </c>
      <c r="P286" s="199">
        <f>+D$11+D$12*F286+D$13*F286^2</f>
        <v>4.8675458841388733E-3</v>
      </c>
      <c r="Q286" s="200">
        <f>+C286-15018.5</f>
        <v>37530.108999999997</v>
      </c>
      <c r="S286" s="132">
        <f>+(P286-G286)^2</f>
        <v>6.2797983763717726E-4</v>
      </c>
      <c r="T286" s="7">
        <v>1</v>
      </c>
      <c r="U286" s="43">
        <f>+T286*S286</f>
        <v>6.2797983763717726E-4</v>
      </c>
      <c r="V286" s="132">
        <f>+G286-P286</f>
        <v>-2.5059525886121176E-2</v>
      </c>
      <c r="Z286" s="43">
        <f>F286</f>
        <v>7466</v>
      </c>
      <c r="AA286" s="132">
        <f>AB$3+AB$4*Z286+AB$5*Z286^2+AH286</f>
        <v>-1.9900732290326257E-2</v>
      </c>
      <c r="AB286" s="132">
        <f>+G286-AA286</f>
        <v>-2.9124771165604454E-4</v>
      </c>
      <c r="AC286" s="132">
        <f>+G286-P286</f>
        <v>-2.5059525886121176E-2</v>
      </c>
      <c r="AD286" s="132"/>
      <c r="AE286" s="132">
        <f>+(G286-AA286)^2*S286</f>
        <v>5.3268533877131581E-11</v>
      </c>
      <c r="AF286" s="200">
        <f>+C286-15018.5</f>
        <v>37530.108999999997</v>
      </c>
      <c r="AG286" s="7"/>
      <c r="AH286" s="43">
        <f>$AB$6*($AB$11/AI286*AJ286+$AB$12)</f>
        <v>-2.1733508822326258E-2</v>
      </c>
      <c r="AI286" s="43">
        <f>1+$AB$7*COS(AL286)</f>
        <v>0.66821762295366782</v>
      </c>
      <c r="AJ286" s="43">
        <f>SIN(AL286+$AB$9)</f>
        <v>-0.93858928950693676</v>
      </c>
      <c r="AK286" s="43">
        <f>$AB$7*SIN(AL286)</f>
        <v>-0.16376951572708967</v>
      </c>
      <c r="AL286" s="43">
        <f>2*ATAN(AM286)</f>
        <v>-2.6830739369110526</v>
      </c>
      <c r="AM286" s="43">
        <f>SQRT((1+$AB$7)/(1-$AB$7))*TAN(AN286/2)</f>
        <v>-4.2851831974383021</v>
      </c>
      <c r="AN286" s="132">
        <f>$AU286+$AB$7*SIN(AO286)</f>
        <v>3.8044616940480651</v>
      </c>
      <c r="AO286" s="132">
        <f>$AU286+$AB$7*SIN(AP286)</f>
        <v>3.8046278813969057</v>
      </c>
      <c r="AP286" s="132">
        <f>$AU286+$AB$7*SIN(AQ286)</f>
        <v>3.8040581068019392</v>
      </c>
      <c r="AQ286" s="132">
        <f>$AU286+$AB$7*SIN(AR286)</f>
        <v>3.8060126403691648</v>
      </c>
      <c r="AR286" s="132">
        <f>$AU286+$AB$7*SIN(AS286)</f>
        <v>3.7993202428500172</v>
      </c>
      <c r="AS286" s="132">
        <f>$AU286+$AB$7*SIN(AT286)</f>
        <v>3.8223833412205948</v>
      </c>
      <c r="AT286" s="132">
        <f>$AU286+$AB$7*SIN(AU286)</f>
        <v>3.7445428881518836</v>
      </c>
      <c r="AU286" s="132">
        <f>$AB$9+$AB$18*(F286-AB$15)</f>
        <v>4.0322010713255958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>+(C287-C$7)/C$8</f>
        <v>7465.9408463555474</v>
      </c>
      <c r="F287" s="132">
        <f>ROUND(2*E287,0)/2</f>
        <v>7466</v>
      </c>
      <c r="G287" s="132">
        <f>+C287-(C$7+F287*C$8)</f>
        <v>-2.0191980001982301E-2</v>
      </c>
      <c r="K287" s="43">
        <f>G287</f>
        <v>-2.0191980001982301E-2</v>
      </c>
      <c r="O287" s="132">
        <f ca="1">+C$11+C$12*F287</f>
        <v>2.7691380671251067E-3</v>
      </c>
      <c r="P287" s="199">
        <f>+D$11+D$12*F287+D$13*F287^2</f>
        <v>4.8675458841388733E-3</v>
      </c>
      <c r="Q287" s="200">
        <f>+C287-15018.5</f>
        <v>37530.108999999997</v>
      </c>
      <c r="S287" s="132">
        <f>+(P287-G287)^2</f>
        <v>6.2797983763717726E-4</v>
      </c>
      <c r="T287" s="7">
        <v>1</v>
      </c>
      <c r="U287" s="43">
        <f>+T287*S287</f>
        <v>6.2797983763717726E-4</v>
      </c>
      <c r="V287" s="132">
        <f>+G287-P287</f>
        <v>-2.5059525886121176E-2</v>
      </c>
      <c r="Z287" s="43">
        <f>F287</f>
        <v>7466</v>
      </c>
      <c r="AA287" s="132">
        <f>AB$3+AB$4*Z287+AB$5*Z287^2+AH287</f>
        <v>-1.9900732290326257E-2</v>
      </c>
      <c r="AB287" s="132">
        <f>+G287-AA287</f>
        <v>-2.9124771165604454E-4</v>
      </c>
      <c r="AC287" s="132">
        <f>+G287-P287</f>
        <v>-2.5059525886121176E-2</v>
      </c>
      <c r="AD287" s="132"/>
      <c r="AE287" s="132">
        <f>+(G287-AA287)^2*S287</f>
        <v>5.3268533877131581E-11</v>
      </c>
      <c r="AF287" s="200">
        <f>+C287-15018.5</f>
        <v>37530.108999999997</v>
      </c>
      <c r="AG287" s="7"/>
      <c r="AH287" s="43">
        <f>$AB$6*($AB$11/AI287*AJ287+$AB$12)</f>
        <v>-2.1733508822326258E-2</v>
      </c>
      <c r="AI287" s="43">
        <f>1+$AB$7*COS(AL287)</f>
        <v>0.66821762295366782</v>
      </c>
      <c r="AJ287" s="43">
        <f>SIN(AL287+$AB$9)</f>
        <v>-0.93858928950693676</v>
      </c>
      <c r="AK287" s="43">
        <f>$AB$7*SIN(AL287)</f>
        <v>-0.16376951572708967</v>
      </c>
      <c r="AL287" s="43">
        <f>2*ATAN(AM287)</f>
        <v>-2.6830739369110526</v>
      </c>
      <c r="AM287" s="43">
        <f>SQRT((1+$AB$7)/(1-$AB$7))*TAN(AN287/2)</f>
        <v>-4.2851831974383021</v>
      </c>
      <c r="AN287" s="132">
        <f>$AU287+$AB$7*SIN(AO287)</f>
        <v>3.8044616940480651</v>
      </c>
      <c r="AO287" s="132">
        <f>$AU287+$AB$7*SIN(AP287)</f>
        <v>3.8046278813969057</v>
      </c>
      <c r="AP287" s="132">
        <f>$AU287+$AB$7*SIN(AQ287)</f>
        <v>3.8040581068019392</v>
      </c>
      <c r="AQ287" s="132">
        <f>$AU287+$AB$7*SIN(AR287)</f>
        <v>3.8060126403691648</v>
      </c>
      <c r="AR287" s="132">
        <f>$AU287+$AB$7*SIN(AS287)</f>
        <v>3.7993202428500172</v>
      </c>
      <c r="AS287" s="132">
        <f>$AU287+$AB$7*SIN(AT287)</f>
        <v>3.8223833412205948</v>
      </c>
      <c r="AT287" s="132">
        <f>$AU287+$AB$7*SIN(AU287)</f>
        <v>3.7445428881518836</v>
      </c>
      <c r="AU287" s="132">
        <f>$AB$9+$AB$18*(F287-AB$15)</f>
        <v>4.0322010713255958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41" t="s">
        <v>599</v>
      </c>
      <c r="B288" s="94" t="s">
        <v>292</v>
      </c>
      <c r="C288" s="36">
        <v>52558.857000000004</v>
      </c>
      <c r="D288" s="36" t="s">
        <v>503</v>
      </c>
      <c r="E288" s="41">
        <f>+(C288-C$7)/C$8</f>
        <v>7495.9629912028659</v>
      </c>
      <c r="F288" s="132">
        <f>ROUND(2*E288,0)/2</f>
        <v>7496</v>
      </c>
      <c r="G288" s="132">
        <f>+C288-(C$7+F288*C$8)</f>
        <v>-1.2632879996090196E-2</v>
      </c>
      <c r="I288" s="43">
        <f>G288</f>
        <v>-1.2632879996090196E-2</v>
      </c>
      <c r="L288" s="132"/>
      <c r="O288" s="132">
        <f ca="1">+C$11+C$12*F288</f>
        <v>2.7133077176219687E-3</v>
      </c>
      <c r="P288" s="199">
        <f>+D$11+D$12*F288+D$13*F288^2</f>
        <v>4.8334319001509234E-3</v>
      </c>
      <c r="Q288" s="200">
        <f>+C288-15018.5</f>
        <v>37540.357000000004</v>
      </c>
      <c r="S288" s="132">
        <f>+(P288-G288)^2</f>
        <v>3.0507205125677409E-4</v>
      </c>
      <c r="T288" s="7">
        <v>0.1</v>
      </c>
      <c r="U288" s="43">
        <f>+T288*S288</f>
        <v>3.0507205125677411E-5</v>
      </c>
      <c r="V288" s="132">
        <f>+G288-P288</f>
        <v>-1.7466311896241121E-2</v>
      </c>
      <c r="Z288" s="43">
        <f>F288</f>
        <v>7496</v>
      </c>
      <c r="AA288" s="132">
        <f>AB$3+AB$4*Z288+AB$5*Z288^2+AH288</f>
        <v>-1.9908590634047076E-2</v>
      </c>
      <c r="AB288" s="132">
        <f>+G288-AA288</f>
        <v>7.2757106379568795E-3</v>
      </c>
      <c r="AC288" s="132">
        <f>+G288-P288</f>
        <v>-1.7466311896241121E-2</v>
      </c>
      <c r="AD288" s="132"/>
      <c r="AE288" s="132">
        <f>+(G288-AA288)^2*S288</f>
        <v>1.6149283515447562E-8</v>
      </c>
      <c r="AF288" s="200">
        <f>+C288-15018.5</f>
        <v>37540.357000000004</v>
      </c>
      <c r="AG288" s="7"/>
      <c r="AH288" s="43">
        <f>$AB$6*($AB$11/AI288*AJ288+$AB$12)</f>
        <v>-2.1740020586047074E-2</v>
      </c>
      <c r="AI288" s="43">
        <f>1+$AB$7*COS(AL288)</f>
        <v>0.66853849973378032</v>
      </c>
      <c r="AJ288" s="43">
        <f>SIN(AL288+$AB$9)</f>
        <v>-0.93926219517070164</v>
      </c>
      <c r="AK288" s="43">
        <f>$AB$7*SIN(AL288)</f>
        <v>-0.16441798515146341</v>
      </c>
      <c r="AL288" s="43">
        <f>2*ATAN(AM288)</f>
        <v>-2.6811184896316358</v>
      </c>
      <c r="AM288" s="43">
        <f>SQRT((1+$AB$7)/(1-$AB$7))*TAN(AN288/2)</f>
        <v>-4.2663307157062338</v>
      </c>
      <c r="AN288" s="132">
        <f>$AU288+$AB$7*SIN(AO288)</f>
        <v>3.8071797260169333</v>
      </c>
      <c r="AO288" s="132">
        <f>$AU288+$AB$7*SIN(AP288)</f>
        <v>3.8073441577691218</v>
      </c>
      <c r="AP288" s="132">
        <f>$AU288+$AB$7*SIN(AQ288)</f>
        <v>3.8067792013313975</v>
      </c>
      <c r="AQ288" s="132">
        <f>$AU288+$AB$7*SIN(AR288)</f>
        <v>3.8087213353442535</v>
      </c>
      <c r="AR288" s="132">
        <f>$AU288+$AB$7*SIN(AS288)</f>
        <v>3.8020572558763299</v>
      </c>
      <c r="AS288" s="132">
        <f>$AU288+$AB$7*SIN(AT288)</f>
        <v>3.8250722401404929</v>
      </c>
      <c r="AT288" s="132">
        <f>$AU288+$AB$7*SIN(AU288)</f>
        <v>3.7472373028386805</v>
      </c>
      <c r="AU288" s="132">
        <f>$AB$9+$AB$18*(F288-AB$15)</f>
        <v>4.0357103479987311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>+(C289-C$7)/C$8</f>
        <v>7593.9377766439711</v>
      </c>
      <c r="F289" s="132">
        <f>ROUND(2*E289,0)/2</f>
        <v>7594</v>
      </c>
      <c r="G289" s="132">
        <f>+C289-(C$7+F289*C$8)</f>
        <v>-2.1239820001937915E-2</v>
      </c>
      <c r="K289" s="43">
        <f>G289</f>
        <v>-2.1239820001937915E-2</v>
      </c>
      <c r="O289" s="132">
        <f ca="1">+C$11+C$12*F289</f>
        <v>2.5309285759117141E-3</v>
      </c>
      <c r="P289" s="199">
        <f>+D$11+D$12*F289+D$13*F289^2</f>
        <v>4.7220737873074244E-3</v>
      </c>
      <c r="Q289" s="200">
        <f>+C289-15018.5</f>
        <v>37573.800499999998</v>
      </c>
      <c r="S289" s="132">
        <f>+(P289-G289)^2</f>
        <v>6.7401992912405567E-4</v>
      </c>
      <c r="T289" s="7">
        <v>1</v>
      </c>
      <c r="U289" s="43">
        <f>+T289*S289</f>
        <v>6.7401992912405567E-4</v>
      </c>
      <c r="V289" s="132">
        <f>+G289-P289</f>
        <v>-2.5961893789245339E-2</v>
      </c>
      <c r="Z289" s="43">
        <f>F289</f>
        <v>7594</v>
      </c>
      <c r="AA289" s="132">
        <f>AB$3+AB$4*Z289+AB$5*Z289^2+AH289</f>
        <v>-1.9933199202490155E-2</v>
      </c>
      <c r="AB289" s="132">
        <f>+G289-AA289</f>
        <v>-1.3066207994477594E-3</v>
      </c>
      <c r="AC289" s="132">
        <f>+G289-P289</f>
        <v>-2.5961893789245339E-2</v>
      </c>
      <c r="AD289" s="132"/>
      <c r="AE289" s="132">
        <f>+(G289-AA289)^2*S289</f>
        <v>1.1507258578871185E-9</v>
      </c>
      <c r="AF289" s="200">
        <f>+C289-15018.5</f>
        <v>37573.800499999998</v>
      </c>
      <c r="AG289" s="7"/>
      <c r="AH289" s="43">
        <f>$AB$6*($AB$11/AI289*AJ289+$AB$12)</f>
        <v>-2.1760192694490154E-2</v>
      </c>
      <c r="AI289" s="43">
        <f>1+$AB$7*COS(AL289)</f>
        <v>0.66959771564578408</v>
      </c>
      <c r="AJ289" s="43">
        <f>SIN(AL289+$AB$9)</f>
        <v>-0.94143975014877168</v>
      </c>
      <c r="AK289" s="43">
        <f>$AB$7*SIN(AL289)</f>
        <v>-0.16653627380698732</v>
      </c>
      <c r="AL289" s="43">
        <f>2*ATAN(AM289)</f>
        <v>-2.6747175307873872</v>
      </c>
      <c r="AM289" s="43">
        <f>SQRT((1+$AB$7)/(1-$AB$7))*TAN(AN289/2)</f>
        <v>-4.2057040688082772</v>
      </c>
      <c r="AN289" s="132">
        <f>$AU289+$AB$7*SIN(AO289)</f>
        <v>3.8160677678157198</v>
      </c>
      <c r="AO289" s="132">
        <f>$AU289+$AB$7*SIN(AP289)</f>
        <v>3.816226476896277</v>
      </c>
      <c r="AP289" s="132">
        <f>$AU289+$AB$7*SIN(AQ289)</f>
        <v>3.8156773288798189</v>
      </c>
      <c r="AQ289" s="132">
        <f>$AU289+$AB$7*SIN(AR289)</f>
        <v>3.8175784595368527</v>
      </c>
      <c r="AR289" s="132">
        <f>$AU289+$AB$7*SIN(AS289)</f>
        <v>3.811009059409642</v>
      </c>
      <c r="AS289" s="132">
        <f>$AU289+$AB$7*SIN(AT289)</f>
        <v>3.8338591641956477</v>
      </c>
      <c r="AT289" s="132">
        <f>$AU289+$AB$7*SIN(AU289)</f>
        <v>3.7560638673325695</v>
      </c>
      <c r="AU289" s="132">
        <f>$AB$9+$AB$18*(F289-AB$15)</f>
        <v>4.0471739851309696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>+(C290-C$7)/C$8</f>
        <v>7594.4407823299834</v>
      </c>
      <c r="F290" s="132">
        <f>ROUND(2*E290,0)/2</f>
        <v>7594.5</v>
      </c>
      <c r="G290" s="132">
        <f>+C290-(C$7+F290*C$8)</f>
        <v>-2.0213834999594837E-2</v>
      </c>
      <c r="K290" s="43">
        <f>G290</f>
        <v>-2.0213834999594837E-2</v>
      </c>
      <c r="O290" s="132">
        <f ca="1">+C$11+C$12*F290</f>
        <v>2.5299980700866625E-3</v>
      </c>
      <c r="P290" s="199">
        <f>+D$11+D$12*F290+D$13*F290^2</f>
        <v>4.7215059513043747E-3</v>
      </c>
      <c r="Q290" s="200">
        <f>+C290-15018.5</f>
        <v>37573.972199999997</v>
      </c>
      <c r="S290" s="132">
        <f>+(P290-G290)^2</f>
        <v>6.2177122833759126E-4</v>
      </c>
      <c r="T290" s="7">
        <v>1</v>
      </c>
      <c r="U290" s="43">
        <f>+T290*S290</f>
        <v>6.2177122833759126E-4</v>
      </c>
      <c r="V290" s="132">
        <f>+G290-P290</f>
        <v>-2.4935340950899214E-2</v>
      </c>
      <c r="Z290" s="43">
        <f>F290</f>
        <v>7594.5</v>
      </c>
      <c r="AA290" s="132">
        <f>AB$3+AB$4*Z290+AB$5*Z290^2+AH290</f>
        <v>-1.9933320576376888E-2</v>
      </c>
      <c r="AB290" s="132">
        <f>+G290-AA290</f>
        <v>-2.8051442321794934E-4</v>
      </c>
      <c r="AC290" s="132">
        <f>+G290-P290</f>
        <v>-2.4935340950899214E-2</v>
      </c>
      <c r="AD290" s="132"/>
      <c r="AE290" s="132">
        <f>+(G290-AA290)^2*S290</f>
        <v>4.8926146833184216E-11</v>
      </c>
      <c r="AF290" s="200">
        <f>+C290-15018.5</f>
        <v>37573.972199999997</v>
      </c>
      <c r="AG290" s="7"/>
      <c r="AH290" s="43">
        <f>$AB$6*($AB$11/AI290*AJ290+$AB$12)</f>
        <v>-2.1760291285626888E-2</v>
      </c>
      <c r="AI290" s="43">
        <f>1+$AB$7*COS(AL290)</f>
        <v>0.66960316322991897</v>
      </c>
      <c r="AJ290" s="43">
        <f>SIN(AL290+$AB$9)</f>
        <v>-0.94145077885575557</v>
      </c>
      <c r="AK290" s="43">
        <f>$AB$7*SIN(AL290)</f>
        <v>-0.16654708118824668</v>
      </c>
      <c r="AL290" s="43">
        <f>2*ATAN(AM290)</f>
        <v>-2.6746848207521801</v>
      </c>
      <c r="AM290" s="43">
        <f>SQRT((1+$AB$7)/(1-$AB$7))*TAN(AN290/2)</f>
        <v>-4.2053984481326854</v>
      </c>
      <c r="AN290" s="132">
        <f>$AU290+$AB$7*SIN(AO290)</f>
        <v>3.8161131510914683</v>
      </c>
      <c r="AO290" s="132">
        <f>$AU290+$AB$7*SIN(AP290)</f>
        <v>3.8162718310339327</v>
      </c>
      <c r="AP290" s="132">
        <f>$AU290+$AB$7*SIN(AQ290)</f>
        <v>3.8157227639132505</v>
      </c>
      <c r="AQ290" s="132">
        <f>$AU290+$AB$7*SIN(AR290)</f>
        <v>3.8176236834896855</v>
      </c>
      <c r="AR290" s="132">
        <f>$AU290+$AB$7*SIN(AS290)</f>
        <v>3.8110547747999322</v>
      </c>
      <c r="AS290" s="132">
        <f>$AU290+$AB$7*SIN(AT290)</f>
        <v>3.8339040083105731</v>
      </c>
      <c r="AT290" s="132">
        <f>$AU290+$AB$7*SIN(AU290)</f>
        <v>3.7561089986216132</v>
      </c>
      <c r="AU290" s="132">
        <f>$AB$9+$AB$18*(F290-AB$15)</f>
        <v>4.047232473075522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>+(C291-C$7)/C$8</f>
        <v>7596.939112260291</v>
      </c>
      <c r="F291" s="132">
        <f>ROUND(2*E291,0)/2</f>
        <v>7597</v>
      </c>
      <c r="G291" s="132">
        <f>+C291-(C$7+F291*C$8)</f>
        <v>-2.0783910003956407E-2</v>
      </c>
      <c r="K291" s="43">
        <f>G291</f>
        <v>-2.0783910003956407E-2</v>
      </c>
      <c r="O291" s="132">
        <f ca="1">+C$11+C$12*F291</f>
        <v>2.5253455409614007E-3</v>
      </c>
      <c r="P291" s="199">
        <f>+D$11+D$12*F291+D$13*F291^2</f>
        <v>4.718666819659767E-3</v>
      </c>
      <c r="Q291" s="200">
        <f>+C291-15018.5</f>
        <v>37574.824999999997</v>
      </c>
      <c r="S291" s="132">
        <f>+(P291-G291)^2</f>
        <v>6.5038142464444483E-4</v>
      </c>
      <c r="T291" s="7">
        <v>1</v>
      </c>
      <c r="U291" s="43">
        <f>+T291*S291</f>
        <v>6.5038142464444483E-4</v>
      </c>
      <c r="V291" s="132">
        <f>+G291-P291</f>
        <v>-2.5502576823616174E-2</v>
      </c>
      <c r="Z291" s="43">
        <f>F291</f>
        <v>7597</v>
      </c>
      <c r="AA291" s="132">
        <f>AB$3+AB$4*Z291+AB$5*Z291^2+AH291</f>
        <v>-1.993392680801586E-2</v>
      </c>
      <c r="AB291" s="132">
        <f>+G291-AA291</f>
        <v>-8.4998319594054711E-4</v>
      </c>
      <c r="AC291" s="132">
        <f>+G291-P291</f>
        <v>-2.5502576823616174E-2</v>
      </c>
      <c r="AD291" s="132"/>
      <c r="AE291" s="132">
        <f>+(G291-AA291)^2*S291</f>
        <v>4.6988200010744823E-10</v>
      </c>
      <c r="AF291" s="200">
        <f>+C291-15018.5</f>
        <v>37574.824999999997</v>
      </c>
      <c r="AG291" s="7"/>
      <c r="AH291" s="43">
        <f>$AB$6*($AB$11/AI291*AJ291+$AB$12)</f>
        <v>-2.1760783581015859E-2</v>
      </c>
      <c r="AI291" s="43">
        <f>1+$AB$7*COS(AL291)</f>
        <v>0.66963040778236849</v>
      </c>
      <c r="AJ291" s="43">
        <f>SIN(AL291+$AB$9)</f>
        <v>-0.94150590996976047</v>
      </c>
      <c r="AK291" s="43">
        <f>$AB$7*SIN(AL291)</f>
        <v>-0.16660111805734021</v>
      </c>
      <c r="AL291" s="43">
        <f>2*ATAN(AM291)</f>
        <v>-2.6745212625972785</v>
      </c>
      <c r="AM291" s="43">
        <f>SQRT((1+$AB$7)/(1-$AB$7))*TAN(AN291/2)</f>
        <v>-4.2038709006537456</v>
      </c>
      <c r="AN291" s="132">
        <f>$AU291+$AB$7*SIN(AO291)</f>
        <v>3.8163400730011507</v>
      </c>
      <c r="AO291" s="132">
        <f>$AU291+$AB$7*SIN(AP291)</f>
        <v>3.8164986072634708</v>
      </c>
      <c r="AP291" s="132">
        <f>$AU291+$AB$7*SIN(AQ291)</f>
        <v>3.815949944654637</v>
      </c>
      <c r="AQ291" s="132">
        <f>$AU291+$AB$7*SIN(AR291)</f>
        <v>3.8178498085509229</v>
      </c>
      <c r="AR291" s="132">
        <f>$AU291+$AB$7*SIN(AS291)</f>
        <v>3.8112833583058747</v>
      </c>
      <c r="AS291" s="132">
        <f>$AU291+$AB$7*SIN(AT291)</f>
        <v>3.8341282308879294</v>
      </c>
      <c r="AT291" s="132">
        <f>$AU291+$AB$7*SIN(AU291)</f>
        <v>3.7563346700060456</v>
      </c>
      <c r="AU291" s="132">
        <f>$AB$9+$AB$18*(F291-AB$15)</f>
        <v>4.0475249127982833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41" t="s">
        <v>599</v>
      </c>
      <c r="B292" s="94" t="s">
        <v>292</v>
      </c>
      <c r="C292" s="36">
        <v>52606.637000000002</v>
      </c>
      <c r="D292" s="36" t="s">
        <v>485</v>
      </c>
      <c r="E292" s="41">
        <f>+(C292-C$7)/C$8</f>
        <v>7635.9374331236204</v>
      </c>
      <c r="F292" s="132">
        <f>ROUND(2*E292,0)/2</f>
        <v>7636</v>
      </c>
      <c r="G292" s="132">
        <f>+C292-(C$7+F292*C$8)</f>
        <v>-2.1357079996960238E-2</v>
      </c>
      <c r="K292" s="43">
        <f>G292</f>
        <v>-2.1357079996960238E-2</v>
      </c>
      <c r="M292" s="132"/>
      <c r="O292" s="132">
        <f ca="1">+C$11+C$12*F292</f>
        <v>2.4527660866073189E-3</v>
      </c>
      <c r="P292" s="199">
        <f>+D$11+D$12*F292+D$13*F292^2</f>
        <v>4.6743868043892254E-3</v>
      </c>
      <c r="Q292" s="200">
        <f>+C292-15018.5</f>
        <v>37588.137000000002</v>
      </c>
      <c r="S292" s="132">
        <f>+(P292-G292)^2</f>
        <v>6.7763726382975918E-4</v>
      </c>
      <c r="T292" s="7">
        <v>1</v>
      </c>
      <c r="U292" s="43">
        <f>+T292*S292</f>
        <v>6.7763726382975918E-4</v>
      </c>
      <c r="V292" s="132">
        <f>+G292-P292</f>
        <v>-2.6031466801349462E-2</v>
      </c>
      <c r="Z292" s="43">
        <f>F292</f>
        <v>7636</v>
      </c>
      <c r="AA292" s="132">
        <f>AB$3+AB$4*Z292+AB$5*Z292^2+AH292</f>
        <v>-1.994324627384347E-2</v>
      </c>
      <c r="AB292" s="132">
        <f>+G292-AA292</f>
        <v>-1.4138337231167676E-3</v>
      </c>
      <c r="AC292" s="132">
        <f>+G292-P292</f>
        <v>-2.6031466801349462E-2</v>
      </c>
      <c r="AD292" s="132"/>
      <c r="AE292" s="132">
        <f>+(G292-AA292)^2*S292</f>
        <v>1.3545466074218034E-9</v>
      </c>
      <c r="AF292" s="200">
        <f>+C292-15018.5</f>
        <v>37588.137000000002</v>
      </c>
      <c r="AG292" s="7"/>
      <c r="AH292" s="43">
        <f>$AB$6*($AB$11/AI292*AJ292+$AB$12)</f>
        <v>-2.1768320785843471E-2</v>
      </c>
      <c r="AI292" s="43">
        <f>1+$AB$7*COS(AL292)</f>
        <v>0.67005685568970841</v>
      </c>
      <c r="AJ292" s="43">
        <f>SIN(AL292+$AB$9)</f>
        <v>-0.94236327082557914</v>
      </c>
      <c r="AK292" s="43">
        <f>$AB$7*SIN(AL292)</f>
        <v>-0.16744408476455078</v>
      </c>
      <c r="AL292" s="43">
        <f>2*ATAN(AM292)</f>
        <v>-2.6719680292499972</v>
      </c>
      <c r="AM292" s="43">
        <f>SQRT((1+$AB$7)/(1-$AB$7))*TAN(AN292/2)</f>
        <v>-4.1801604714463743</v>
      </c>
      <c r="AN292" s="132">
        <f>$AU292+$AB$7*SIN(AO292)</f>
        <v>3.8198812510581623</v>
      </c>
      <c r="AO292" s="132">
        <f>$AU292+$AB$7*SIN(AP292)</f>
        <v>3.8200375150530301</v>
      </c>
      <c r="AP292" s="132">
        <f>$AU292+$AB$7*SIN(AQ292)</f>
        <v>3.8194951696161121</v>
      </c>
      <c r="AQ292" s="132">
        <f>$AU292+$AB$7*SIN(AR292)</f>
        <v>3.8213785059107761</v>
      </c>
      <c r="AR292" s="132">
        <f>$AU292+$AB$7*SIN(AS292)</f>
        <v>3.8148506770660955</v>
      </c>
      <c r="AS292" s="132">
        <f>$AU292+$AB$7*SIN(AT292)</f>
        <v>3.8376265391697078</v>
      </c>
      <c r="AT292" s="132">
        <f>$AU292+$AB$7*SIN(AU292)</f>
        <v>3.7598583716200737</v>
      </c>
      <c r="AU292" s="132">
        <f>$AB$9+$AB$18*(F292-AB$15)</f>
        <v>4.0520869724733579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>+(C293-C$7)/C$8</f>
        <v>7641.9377607071647</v>
      </c>
      <c r="F293" s="132">
        <f>ROUND(2*E293,0)/2</f>
        <v>7642</v>
      </c>
      <c r="G293" s="132">
        <f>+C293-(C$7+F293*C$8)</f>
        <v>-2.1245259995339438E-2</v>
      </c>
      <c r="K293" s="43">
        <f>G293</f>
        <v>-2.1245259995339438E-2</v>
      </c>
      <c r="O293" s="132">
        <f ca="1">+C$11+C$12*F293</f>
        <v>2.441600016706692E-3</v>
      </c>
      <c r="P293" s="199">
        <f>+D$11+D$12*F293+D$13*F293^2</f>
        <v>4.6675762356908476E-3</v>
      </c>
      <c r="Q293" s="200">
        <f>+C293-15018.5</f>
        <v>37590.1852</v>
      </c>
      <c r="S293" s="132">
        <f>+(P293-G293)^2</f>
        <v>6.7147508153619592E-4</v>
      </c>
      <c r="T293" s="7">
        <v>1</v>
      </c>
      <c r="U293" s="43">
        <f>+T293*S293</f>
        <v>6.7147508153619592E-4</v>
      </c>
      <c r="V293" s="132">
        <f>+G293-P293</f>
        <v>-2.5912836231030287E-2</v>
      </c>
      <c r="Z293" s="43">
        <f>F293</f>
        <v>7642</v>
      </c>
      <c r="AA293" s="132">
        <f>AB$3+AB$4*Z293+AB$5*Z293^2+AH293</f>
        <v>-1.9944657037502082E-2</v>
      </c>
      <c r="AB293" s="132">
        <f>+G293-AA293</f>
        <v>-1.300602957837356E-3</v>
      </c>
      <c r="AC293" s="132">
        <f>+G293-P293</f>
        <v>-2.5912836231030287E-2</v>
      </c>
      <c r="AD293" s="132"/>
      <c r="AE293" s="132">
        <f>+(G293-AA293)^2*S293</f>
        <v>1.1358457969402158E-9</v>
      </c>
      <c r="AF293" s="200">
        <f>+C293-15018.5</f>
        <v>37590.1852</v>
      </c>
      <c r="AG293" s="7"/>
      <c r="AH293" s="43">
        <f>$AB$6*($AB$11/AI293*AJ293+$AB$12)</f>
        <v>-2.1769456545502084E-2</v>
      </c>
      <c r="AI293" s="43">
        <f>1+$AB$7*COS(AL293)</f>
        <v>0.67012270242757999</v>
      </c>
      <c r="AJ293" s="43">
        <f>SIN(AL293+$AB$9)</f>
        <v>-0.94249472388672506</v>
      </c>
      <c r="AK293" s="43">
        <f>$AB$7*SIN(AL293)</f>
        <v>-0.16757377046040664</v>
      </c>
      <c r="AL293" s="43">
        <f>2*ATAN(AM293)</f>
        <v>-2.6715749353536764</v>
      </c>
      <c r="AM293" s="43">
        <f>SQRT((1+$AB$7)/(1-$AB$7))*TAN(AN293/2)</f>
        <v>-4.1765324946112781</v>
      </c>
      <c r="AN293" s="132">
        <f>$AU293+$AB$7*SIN(AO293)</f>
        <v>3.8204262477526654</v>
      </c>
      <c r="AO293" s="132">
        <f>$AU293+$AB$7*SIN(AP293)</f>
        <v>3.8205821628881695</v>
      </c>
      <c r="AP293" s="132">
        <f>$AU293+$AB$7*SIN(AQ293)</f>
        <v>3.8200407903944185</v>
      </c>
      <c r="AQ293" s="132">
        <f>$AU293+$AB$7*SIN(AR293)</f>
        <v>3.8219215742946528</v>
      </c>
      <c r="AR293" s="132">
        <f>$AU293+$AB$7*SIN(AS293)</f>
        <v>3.815399731870099</v>
      </c>
      <c r="AS293" s="132">
        <f>$AU293+$AB$7*SIN(AT293)</f>
        <v>3.8381648139261357</v>
      </c>
      <c r="AT293" s="132">
        <f>$AU293+$AB$7*SIN(AU293)</f>
        <v>3.7604010188407382</v>
      </c>
      <c r="AU293" s="132">
        <f>$AB$9+$AB$18*(F293-AB$15)</f>
        <v>4.0527888278079853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>+(C294-C$7)/C$8</f>
        <v>7659.4404250699745</v>
      </c>
      <c r="F294" s="132">
        <f>ROUND(2*E294,0)/2</f>
        <v>7659.5</v>
      </c>
      <c r="G294" s="132">
        <f>+C294-(C$7+F294*C$8)</f>
        <v>-2.0335785004135687E-2</v>
      </c>
      <c r="K294" s="43">
        <f>G294</f>
        <v>-2.0335785004135687E-2</v>
      </c>
      <c r="N294" s="132"/>
      <c r="O294" s="132">
        <f ca="1">+C$11+C$12*F294</f>
        <v>2.4090323128298612E-3</v>
      </c>
      <c r="P294" s="199">
        <f>+D$11+D$12*F294+D$13*F294^2</f>
        <v>4.6477147293109743E-3</v>
      </c>
      <c r="Q294" s="200">
        <f>+C294-15018.5</f>
        <v>37596.159699999997</v>
      </c>
      <c r="S294" s="132">
        <f>+(P294-G294)^2</f>
        <v>6.2417525893112939E-4</v>
      </c>
      <c r="T294" s="7">
        <v>1</v>
      </c>
      <c r="U294" s="43">
        <f>+T294*S294</f>
        <v>6.2417525893112939E-4</v>
      </c>
      <c r="V294" s="132">
        <f>+G294-P294</f>
        <v>-2.498349973344666E-2</v>
      </c>
      <c r="Z294" s="43">
        <f>F294</f>
        <v>7659.5</v>
      </c>
      <c r="AA294" s="132">
        <f>AB$3+AB$4*Z294+AB$5*Z294^2+AH294</f>
        <v>-1.994873668965794E-2</v>
      </c>
      <c r="AB294" s="132">
        <f>+G294-AA294</f>
        <v>-3.8704831447774687E-4</v>
      </c>
      <c r="AC294" s="132">
        <f>+G294-P294</f>
        <v>-2.498349973344666E-2</v>
      </c>
      <c r="AD294" s="132"/>
      <c r="AE294" s="132">
        <f>+(G294-AA294)^2*S294</f>
        <v>9.3505447098944719E-11</v>
      </c>
      <c r="AF294" s="200">
        <f>+C294-15018.5</f>
        <v>37596.159699999997</v>
      </c>
      <c r="AG294" s="7"/>
      <c r="AH294" s="43">
        <f>$AB$6*($AB$11/AI294*AJ294+$AB$12)</f>
        <v>-2.1772732868907942E-2</v>
      </c>
      <c r="AI294" s="43">
        <f>1+$AB$7*COS(AL294)</f>
        <v>0.6703151206713458</v>
      </c>
      <c r="AJ294" s="43">
        <f>SIN(AL294+$AB$9)</f>
        <v>-0.94287744379312921</v>
      </c>
      <c r="AK294" s="43">
        <f>$AB$7*SIN(AL294)</f>
        <v>-0.16795201797552403</v>
      </c>
      <c r="AL294" s="43">
        <f>2*ATAN(AM294)</f>
        <v>-2.6704279700275921</v>
      </c>
      <c r="AM294" s="43">
        <f>SQRT((1+$AB$7)/(1-$AB$7))*TAN(AN294/2)</f>
        <v>-4.1659807828603794</v>
      </c>
      <c r="AN294" s="132">
        <f>$AU294+$AB$7*SIN(AO294)</f>
        <v>3.8220161272012185</v>
      </c>
      <c r="AO294" s="132">
        <f>$AU294+$AB$7*SIN(AP294)</f>
        <v>3.8221710255019152</v>
      </c>
      <c r="AP294" s="132">
        <f>$AU294+$AB$7*SIN(AQ294)</f>
        <v>3.8216324922664087</v>
      </c>
      <c r="AQ294" s="132">
        <f>$AU294+$AB$7*SIN(AR294)</f>
        <v>3.8235058172387415</v>
      </c>
      <c r="AR294" s="132">
        <f>$AU294+$AB$7*SIN(AS294)</f>
        <v>3.8170015025974351</v>
      </c>
      <c r="AS294" s="132">
        <f>$AU294+$AB$7*SIN(AT294)</f>
        <v>3.8397348953717048</v>
      </c>
      <c r="AT294" s="132">
        <f>$AU294+$AB$7*SIN(AU294)</f>
        <v>3.7619845628610644</v>
      </c>
      <c r="AU294" s="132">
        <f>$AB$9+$AB$18*(F294-AB$15)</f>
        <v>4.0548359058673134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95"/>
      <c r="C295" s="36">
        <v>52618.244200000001</v>
      </c>
      <c r="D295" s="36">
        <v>2.0000000000000001E-4</v>
      </c>
      <c r="E295" s="41">
        <f>+(C295-C$7)/C$8</f>
        <v>7669.9414377754074</v>
      </c>
      <c r="F295" s="132">
        <f>ROUND(2*E295,0)/2</f>
        <v>7670</v>
      </c>
      <c r="G295" s="132">
        <f>+C295-(C$7+F295*C$8)</f>
        <v>-1.999009999417467E-2</v>
      </c>
      <c r="K295" s="43">
        <f>G295</f>
        <v>-1.999009999417467E-2</v>
      </c>
      <c r="O295" s="132">
        <f ca="1">+C$11+C$12*F295</f>
        <v>2.3894916905037623E-3</v>
      </c>
      <c r="P295" s="199">
        <f>+D$11+D$12*F295+D$13*F295^2</f>
        <v>4.6357997216123579E-3</v>
      </c>
      <c r="Q295" s="200">
        <f>+C295-15018.5</f>
        <v>37599.744200000001</v>
      </c>
      <c r="S295" s="132">
        <f>+(P295-G295)^2</f>
        <v>6.064349368119996E-4</v>
      </c>
      <c r="T295" s="7">
        <v>1</v>
      </c>
      <c r="U295" s="43">
        <f>+T295*S295</f>
        <v>6.064349368119996E-4</v>
      </c>
      <c r="V295" s="132">
        <f>+G295-P295</f>
        <v>-2.4625899715787027E-2</v>
      </c>
      <c r="Z295" s="43">
        <f>F295</f>
        <v>7670</v>
      </c>
      <c r="AA295" s="132">
        <f>AB$3+AB$4*Z295+AB$5*Z295^2+AH295</f>
        <v>-1.9951159389459561E-2</v>
      </c>
      <c r="AB295" s="132">
        <f>+G295-AA295</f>
        <v>-3.8940604715109045E-5</v>
      </c>
      <c r="AC295" s="132">
        <f>+G295-P295</f>
        <v>-2.4625899715787027E-2</v>
      </c>
      <c r="AD295" s="132"/>
      <c r="AE295" s="132">
        <f>+(G295-AA295)^2*S295</f>
        <v>9.1958016695663841E-13</v>
      </c>
      <c r="AF295" s="200">
        <f>+C295-15018.5</f>
        <v>37599.744200000001</v>
      </c>
      <c r="AG295" s="7"/>
      <c r="AH295" s="43">
        <f>$AB$6*($AB$11/AI295*AJ295+$AB$12)</f>
        <v>-2.1774672689459561E-2</v>
      </c>
      <c r="AI295" s="43">
        <f>1+$AB$7*COS(AL295)</f>
        <v>0.67043083299841422</v>
      </c>
      <c r="AJ295" s="43">
        <f>SIN(AL295+$AB$9)</f>
        <v>-0.94310658552986493</v>
      </c>
      <c r="AK295" s="43">
        <f>$AB$7*SIN(AL295)</f>
        <v>-0.16817896468310434</v>
      </c>
      <c r="AL295" s="43">
        <f>2*ATAN(AM295)</f>
        <v>-2.6697394745989218</v>
      </c>
      <c r="AM295" s="43">
        <f>SQRT((1+$AB$7)/(1-$AB$7))*TAN(AN295/2)</f>
        <v>-4.1596710285365806</v>
      </c>
      <c r="AN295" s="132">
        <f>$AU295+$AB$7*SIN(AO295)</f>
        <v>3.8229702738507041</v>
      </c>
      <c r="AO295" s="132">
        <f>$AU295+$AB$7*SIN(AP295)</f>
        <v>3.8231245625474166</v>
      </c>
      <c r="AP295" s="132">
        <f>$AU295+$AB$7*SIN(AQ295)</f>
        <v>3.8225877338966336</v>
      </c>
      <c r="AQ295" s="132">
        <f>$AU295+$AB$7*SIN(AR295)</f>
        <v>3.824456573306739</v>
      </c>
      <c r="AR295" s="132">
        <f>$AU295+$AB$7*SIN(AS295)</f>
        <v>3.817962823262266</v>
      </c>
      <c r="AS295" s="132">
        <f>$AU295+$AB$7*SIN(AT295)</f>
        <v>3.8406770258914755</v>
      </c>
      <c r="AT295" s="132">
        <f>$AU295+$AB$7*SIN(AU295)</f>
        <v>3.7629352782058749</v>
      </c>
      <c r="AU295" s="132">
        <f>$AB$9+$AB$18*(F295-AB$15)</f>
        <v>4.0560641527029109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>+(C296-C$7)/C$8</f>
        <v>7675.939421709857</v>
      </c>
      <c r="F296" s="132">
        <f>ROUND(2*E296,0)/2</f>
        <v>7676</v>
      </c>
      <c r="G296" s="132">
        <f>+C296-(C$7+F296*C$8)</f>
        <v>-2.0678280001448002E-2</v>
      </c>
      <c r="K296" s="43">
        <f>G296</f>
        <v>-2.0678280001448002E-2</v>
      </c>
      <c r="O296" s="132">
        <f ca="1">+C$11+C$12*F296</f>
        <v>2.3783256206031337E-3</v>
      </c>
      <c r="P296" s="199">
        <f>+D$11+D$12*F296+D$13*F296^2</f>
        <v>4.6289917842770988E-3</v>
      </c>
      <c r="Q296" s="200">
        <f>+C296-15018.5</f>
        <v>37601.791599999997</v>
      </c>
      <c r="S296" s="132">
        <f>+(P296-G296)^2</f>
        <v>6.4045800523655782E-4</v>
      </c>
      <c r="T296" s="7">
        <v>1</v>
      </c>
      <c r="U296" s="43">
        <f>+T296*S296</f>
        <v>6.4045800523655782E-4</v>
      </c>
      <c r="V296" s="132">
        <f>+G296-P296</f>
        <v>-2.5307271785725102E-2</v>
      </c>
      <c r="Z296" s="43">
        <f>F296</f>
        <v>7676</v>
      </c>
      <c r="AA296" s="132">
        <f>AB$3+AB$4*Z296+AB$5*Z296^2+AH296</f>
        <v>-1.9952535334621241E-2</v>
      </c>
      <c r="AB296" s="132">
        <f>+G296-AA296</f>
        <v>-7.2574466682676086E-4</v>
      </c>
      <c r="AC296" s="132">
        <f>+G296-P296</f>
        <v>-2.5307271785725102E-2</v>
      </c>
      <c r="AD296" s="132"/>
      <c r="AE296" s="132">
        <f>+(G296-AA296)^2*S296</f>
        <v>3.3733263950892777E-10</v>
      </c>
      <c r="AF296" s="200">
        <f>+C296-15018.5</f>
        <v>37601.791599999997</v>
      </c>
      <c r="AG296" s="7"/>
      <c r="AH296" s="43">
        <f>$AB$6*($AB$11/AI296*AJ296+$AB$12)</f>
        <v>-2.1775772406621242E-2</v>
      </c>
      <c r="AI296" s="43">
        <f>1+$AB$7*COS(AL296)</f>
        <v>0.67049704243186703</v>
      </c>
      <c r="AJ296" s="43">
        <f>SIN(AL296+$AB$9)</f>
        <v>-0.94323735839000034</v>
      </c>
      <c r="AK296" s="43">
        <f>$AB$7*SIN(AL296)</f>
        <v>-0.16830864788790031</v>
      </c>
      <c r="AL296" s="43">
        <f>2*ATAN(AM296)</f>
        <v>-2.6693459419390266</v>
      </c>
      <c r="AM296" s="43">
        <f>SQRT((1+$AB$7)/(1-$AB$7))*TAN(AN296/2)</f>
        <v>-4.1560725865614883</v>
      </c>
      <c r="AN296" s="132">
        <f>$AU296+$AB$7*SIN(AO296)</f>
        <v>3.8235155743796985</v>
      </c>
      <c r="AO296" s="132">
        <f>$AU296+$AB$7*SIN(AP296)</f>
        <v>3.8236695149042128</v>
      </c>
      <c r="AP296" s="132">
        <f>$AU296+$AB$7*SIN(AQ296)</f>
        <v>3.8231336606325304</v>
      </c>
      <c r="AQ296" s="132">
        <f>$AU296+$AB$7*SIN(AR296)</f>
        <v>3.82499993346828</v>
      </c>
      <c r="AR296" s="132">
        <f>$AU296+$AB$7*SIN(AS296)</f>
        <v>3.8185122363903443</v>
      </c>
      <c r="AS296" s="132">
        <f>$AU296+$AB$7*SIN(AT296)</f>
        <v>3.8412154138792935</v>
      </c>
      <c r="AT296" s="132">
        <f>$AU296+$AB$7*SIN(AU296)</f>
        <v>3.7634787426342253</v>
      </c>
      <c r="AU296" s="132">
        <f>$AB$9+$AB$18*(F296-AB$15)</f>
        <v>4.0567660080375374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>+(C297-C$7)/C$8</f>
        <v>7676.9395739591746</v>
      </c>
      <c r="F297" s="132">
        <f>ROUND(2*E297,0)/2</f>
        <v>7677</v>
      </c>
      <c r="G297" s="132">
        <f>+C297-(C$7+F297*C$8)</f>
        <v>-2.0626309997169301E-2</v>
      </c>
      <c r="K297" s="43">
        <f>G297</f>
        <v>-2.0626309997169301E-2</v>
      </c>
      <c r="N297" s="132"/>
      <c r="O297" s="132">
        <f ca="1">+C$11+C$12*F297</f>
        <v>2.3764646089530304E-3</v>
      </c>
      <c r="P297" s="199">
        <f>+D$11+D$12*F297+D$13*F297^2</f>
        <v>4.6278571732004913E-3</v>
      </c>
      <c r="Q297" s="200">
        <f>+C297-15018.5</f>
        <v>37602.133000000002</v>
      </c>
      <c r="S297" s="132">
        <f>+(P297-G297)^2</f>
        <v>6.3777295946898342E-4</v>
      </c>
      <c r="T297" s="7">
        <v>1</v>
      </c>
      <c r="U297" s="43">
        <f>+T297*S297</f>
        <v>6.3777295946898342E-4</v>
      </c>
      <c r="V297" s="132">
        <f>+G297-P297</f>
        <v>-2.5254167170369792E-2</v>
      </c>
      <c r="Z297" s="43">
        <f>F297</f>
        <v>7677</v>
      </c>
      <c r="AA297" s="132">
        <f>AB$3+AB$4*Z297+AB$5*Z297^2+AH297</f>
        <v>-1.9952764060803953E-2</v>
      </c>
      <c r="AB297" s="132">
        <f>+G297-AA297</f>
        <v>-6.7354593636534746E-4</v>
      </c>
      <c r="AC297" s="132">
        <f>+G297-P297</f>
        <v>-2.5254167170369792E-2</v>
      </c>
      <c r="AD297" s="132"/>
      <c r="AE297" s="132">
        <f>+(G297-AA297)^2*S297</f>
        <v>2.8933471377093217E-10</v>
      </c>
      <c r="AF297" s="200">
        <f>+C297-15018.5</f>
        <v>37602.133000000002</v>
      </c>
      <c r="AG297" s="7"/>
      <c r="AH297" s="43">
        <f>$AB$6*($AB$11/AI297*AJ297+$AB$12)</f>
        <v>-2.1775955073803952E-2</v>
      </c>
      <c r="AI297" s="43">
        <f>1+$AB$7*COS(AL297)</f>
        <v>0.67050808357019487</v>
      </c>
      <c r="AJ297" s="43">
        <f>SIN(AL297+$AB$9)</f>
        <v>-0.94325914217307694</v>
      </c>
      <c r="AK297" s="43">
        <f>$AB$7*SIN(AL297)</f>
        <v>-0.16833026171016982</v>
      </c>
      <c r="AL297" s="43">
        <f>2*ATAN(AM297)</f>
        <v>-2.6692803456100882</v>
      </c>
      <c r="AM297" s="43">
        <f>SQRT((1+$AB$7)/(1-$AB$7))*TAN(AN297/2)</f>
        <v>-4.1554733493742608</v>
      </c>
      <c r="AN297" s="132">
        <f>$AU297+$AB$7*SIN(AO297)</f>
        <v>3.8236064630293569</v>
      </c>
      <c r="AO297" s="132">
        <f>$AU297+$AB$7*SIN(AP297)</f>
        <v>3.823760345537603</v>
      </c>
      <c r="AP297" s="132">
        <f>$AU297+$AB$7*SIN(AQ297)</f>
        <v>3.8232246536852346</v>
      </c>
      <c r="AQ297" s="132">
        <f>$AU297+$AB$7*SIN(AR297)</f>
        <v>3.8250904985199532</v>
      </c>
      <c r="AR297" s="132">
        <f>$AU297+$AB$7*SIN(AS297)</f>
        <v>3.8186038114018253</v>
      </c>
      <c r="AS297" s="132">
        <f>$AU297+$AB$7*SIN(AT297)</f>
        <v>3.8413051471756692</v>
      </c>
      <c r="AT297" s="132">
        <f>$AU297+$AB$7*SIN(AU297)</f>
        <v>3.7635693340828857</v>
      </c>
      <c r="AU297" s="132">
        <f>$AB$9+$AB$18*(F297-AB$15)</f>
        <v>4.0568829839266423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41" t="s">
        <v>930</v>
      </c>
      <c r="B298" s="94" t="s">
        <v>292</v>
      </c>
      <c r="C298" s="36">
        <v>52645.550799999997</v>
      </c>
      <c r="D298" s="36" t="s">
        <v>485</v>
      </c>
      <c r="E298" s="41">
        <f>+(C298-C$7)/C$8</f>
        <v>7749.9377980883592</v>
      </c>
      <c r="F298" s="132">
        <f>ROUND(2*E298,0)/2</f>
        <v>7750</v>
      </c>
      <c r="G298" s="132">
        <f>+C298-(C$7+F298*C$8)</f>
        <v>-2.1232500002952293E-2</v>
      </c>
      <c r="K298" s="43">
        <f>G298</f>
        <v>-2.1232500002952293E-2</v>
      </c>
      <c r="L298" s="132"/>
      <c r="O298" s="132">
        <f ca="1">+C$11+C$12*F298</f>
        <v>2.240610758495392E-3</v>
      </c>
      <c r="P298" s="199">
        <f>+D$11+D$12*F298+D$13*F298^2</f>
        <v>4.5450654043718459E-3</v>
      </c>
      <c r="Q298" s="200">
        <f>+C298-15018.5</f>
        <v>37627.050799999997</v>
      </c>
      <c r="S298" s="132">
        <f>+(P298-G298)^2</f>
        <v>6.6448287832887403E-4</v>
      </c>
      <c r="T298" s="7">
        <v>1</v>
      </c>
      <c r="U298" s="43">
        <f>+T298*S298</f>
        <v>6.6448287832887403E-4</v>
      </c>
      <c r="V298" s="132">
        <f>+G298-P298</f>
        <v>-2.5777565407324139E-2</v>
      </c>
      <c r="Z298" s="43">
        <f>F298</f>
        <v>7750</v>
      </c>
      <c r="AA298" s="132">
        <f>AB$3+AB$4*Z298+AB$5*Z298^2+AH298</f>
        <v>-1.9968998864651824E-2</v>
      </c>
      <c r="AB298" s="132">
        <f>+G298-AA298</f>
        <v>-1.2635011383004685E-3</v>
      </c>
      <c r="AC298" s="132">
        <f>+G298-P298</f>
        <v>-2.5777565407324139E-2</v>
      </c>
      <c r="AD298" s="132"/>
      <c r="AE298" s="132">
        <f>+(G298-AA298)^2*S298</f>
        <v>1.0608038079131225E-9</v>
      </c>
      <c r="AF298" s="200">
        <f>+C298-15018.5</f>
        <v>37627.050799999997</v>
      </c>
      <c r="AG298" s="7"/>
      <c r="AH298" s="43">
        <f>$AB$6*($AB$11/AI298*AJ298+$AB$12)</f>
        <v>-2.1788811364651824E-2</v>
      </c>
      <c r="AI298" s="43">
        <f>1+$AB$7*COS(AL298)</f>
        <v>0.67131890790210313</v>
      </c>
      <c r="AJ298" s="43">
        <f>SIN(AL298+$AB$9)</f>
        <v>-0.94484030762849247</v>
      </c>
      <c r="AK298" s="43">
        <f>$AB$7*SIN(AL298)</f>
        <v>-0.16990803305710367</v>
      </c>
      <c r="AL298" s="43">
        <f>2*ATAN(AM298)</f>
        <v>-2.6644859577994402</v>
      </c>
      <c r="AM298" s="43">
        <f>SQRT((1+$AB$7)/(1-$AB$7))*TAN(AN298/2)</f>
        <v>-4.112113356424298</v>
      </c>
      <c r="AN298" s="132">
        <f>$AU298+$AB$7*SIN(AO298)</f>
        <v>3.8302453863371437</v>
      </c>
      <c r="AO298" s="132">
        <f>$AU298+$AB$7*SIN(AP298)</f>
        <v>3.8303950439636898</v>
      </c>
      <c r="AP298" s="132">
        <f>$AU298+$AB$7*SIN(AQ298)</f>
        <v>3.8298712242610855</v>
      </c>
      <c r="AQ298" s="132">
        <f>$AU298+$AB$7*SIN(AR298)</f>
        <v>3.8317056460754748</v>
      </c>
      <c r="AR298" s="132">
        <f>$AU298+$AB$7*SIN(AS298)</f>
        <v>3.8252935487143662</v>
      </c>
      <c r="AS298" s="132">
        <f>$AU298+$AB$7*SIN(AT298)</f>
        <v>3.8478572196247187</v>
      </c>
      <c r="AT298" s="132">
        <f>$AU298+$AB$7*SIN(AU298)</f>
        <v>3.7701933736778503</v>
      </c>
      <c r="AU298" s="132">
        <f>$AB$9+$AB$18*(F298-AB$15)</f>
        <v>4.0654222238312689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41" t="s">
        <v>933</v>
      </c>
      <c r="B299" s="94" t="s">
        <v>292</v>
      </c>
      <c r="C299" s="36">
        <v>52647.941899999998</v>
      </c>
      <c r="D299" s="36" t="s">
        <v>465</v>
      </c>
      <c r="E299" s="41">
        <f>+(C299-C$7)/C$8</f>
        <v>7756.9426722632616</v>
      </c>
      <c r="F299" s="132">
        <f>ROUND(2*E299,0)/2</f>
        <v>7757</v>
      </c>
      <c r="G299" s="132">
        <f>+C299-(C$7+F299*C$8)</f>
        <v>-1.9568709998566192E-2</v>
      </c>
      <c r="J299" s="43">
        <f>G299</f>
        <v>-1.9568709998566192E-2</v>
      </c>
      <c r="L299" s="132"/>
      <c r="O299" s="132">
        <f ca="1">+C$11+C$12*F299</f>
        <v>2.2275836769446583E-3</v>
      </c>
      <c r="P299" s="199">
        <f>+D$11+D$12*F299+D$13*F299^2</f>
        <v>4.5371300793097232E-3</v>
      </c>
      <c r="Q299" s="200">
        <f>+C299-15018.5</f>
        <v>37629.441899999998</v>
      </c>
      <c r="S299" s="132">
        <f>+(P299-G299)^2</f>
        <v>5.810915258601286E-4</v>
      </c>
      <c r="T299" s="7">
        <v>1</v>
      </c>
      <c r="U299" s="43">
        <f>+T299*S299</f>
        <v>5.810915258601286E-4</v>
      </c>
      <c r="V299" s="132">
        <f>+G299-P299</f>
        <v>-2.4105840077875914E-2</v>
      </c>
      <c r="Z299" s="43">
        <f>F299</f>
        <v>7757</v>
      </c>
      <c r="AA299" s="132">
        <f>AB$3+AB$4*Z299+AB$5*Z299^2+AH299</f>
        <v>-1.9970507636739115E-2</v>
      </c>
      <c r="AB299" s="132">
        <f>+G299-AA299</f>
        <v>4.0179763817292311E-4</v>
      </c>
      <c r="AC299" s="132">
        <f>+G299-P299</f>
        <v>-2.4105840077875914E-2</v>
      </c>
      <c r="AD299" s="132"/>
      <c r="AE299" s="132">
        <f>+(G299-AA299)^2*S299</f>
        <v>9.3812195783708734E-11</v>
      </c>
      <c r="AF299" s="200">
        <f>+C299-15018.5</f>
        <v>37629.441899999998</v>
      </c>
      <c r="AG299" s="7"/>
      <c r="AH299" s="43">
        <f>$AB$6*($AB$11/AI299*AJ299+$AB$12)</f>
        <v>-2.1789994489739114E-2</v>
      </c>
      <c r="AI299" s="43">
        <f>1+$AB$7*COS(AL299)</f>
        <v>0.67139715916946074</v>
      </c>
      <c r="AJ299" s="43">
        <f>SIN(AL299+$AB$9)</f>
        <v>-0.9449909851839422</v>
      </c>
      <c r="AK299" s="43">
        <f>$AB$7*SIN(AL299)</f>
        <v>-0.17005932199705859</v>
      </c>
      <c r="AL299" s="43">
        <f>2*ATAN(AM299)</f>
        <v>-2.6640256120349877</v>
      </c>
      <c r="AM299" s="43">
        <f>SQRT((1+$AB$7)/(1-$AB$7))*TAN(AN299/2)</f>
        <v>-4.1079949786147134</v>
      </c>
      <c r="AN299" s="132">
        <f>$AU299+$AB$7*SIN(AO299)</f>
        <v>3.8308824172741831</v>
      </c>
      <c r="AO299" s="132">
        <f>$AU299+$AB$7*SIN(AP299)</f>
        <v>3.8310316709176133</v>
      </c>
      <c r="AP299" s="132">
        <f>$AU299+$AB$7*SIN(AQ299)</f>
        <v>3.8305089910365182</v>
      </c>
      <c r="AQ299" s="132">
        <f>$AU299+$AB$7*SIN(AR299)</f>
        <v>3.8323403816818606</v>
      </c>
      <c r="AR299" s="132">
        <f>$AU299+$AB$7*SIN(AS299)</f>
        <v>3.8259355250421598</v>
      </c>
      <c r="AS299" s="132">
        <f>$AU299+$AB$7*SIN(AT299)</f>
        <v>3.8484856630532032</v>
      </c>
      <c r="AT299" s="132">
        <f>$AU299+$AB$7*SIN(AU299)</f>
        <v>3.7708296844737905</v>
      </c>
      <c r="AU299" s="132">
        <f>$AB$9+$AB$18*(F299-AB$15)</f>
        <v>4.0662410550550003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41" t="s">
        <v>933</v>
      </c>
      <c r="B300" s="94" t="s">
        <v>288</v>
      </c>
      <c r="C300" s="36">
        <v>52648.113100000002</v>
      </c>
      <c r="D300" s="36" t="s">
        <v>465</v>
      </c>
      <c r="E300" s="41">
        <f>+(C300-C$7)/C$8</f>
        <v>7757.4442131686083</v>
      </c>
      <c r="F300" s="132">
        <f>ROUND(2*E300,0)/2</f>
        <v>7757.5</v>
      </c>
      <c r="G300" s="132">
        <f>+C300-(C$7+F300*C$8)</f>
        <v>-1.9042724998143967E-2</v>
      </c>
      <c r="J300" s="43">
        <f>G300</f>
        <v>-1.9042724998143967E-2</v>
      </c>
      <c r="M300" s="132"/>
      <c r="O300" s="132">
        <f ca="1">+C$11+C$12*F300</f>
        <v>2.2266531711196066E-3</v>
      </c>
      <c r="P300" s="199">
        <f>+D$11+D$12*F300+D$13*F300^2</f>
        <v>4.5365632945620384E-3</v>
      </c>
      <c r="Q300" s="200">
        <f>+C300-15018.5</f>
        <v>37629.613100000002</v>
      </c>
      <c r="S300" s="132">
        <f>+(P300-G300)^2</f>
        <v>5.5598283639054255E-4</v>
      </c>
      <c r="T300" s="7">
        <v>1</v>
      </c>
      <c r="U300" s="43">
        <f>+T300*S300</f>
        <v>5.5598283639054255E-4</v>
      </c>
      <c r="V300" s="132">
        <f>+G300-P300</f>
        <v>-2.3579288292706006E-2</v>
      </c>
      <c r="Z300" s="43">
        <f>F300</f>
        <v>7757.5</v>
      </c>
      <c r="AA300" s="132">
        <f>AB$3+AB$4*Z300+AB$5*Z300^2+AH300</f>
        <v>-1.9970615084312728E-2</v>
      </c>
      <c r="AB300" s="132">
        <f>+G300-AA300</f>
        <v>9.2789008616876029E-4</v>
      </c>
      <c r="AC300" s="132">
        <f>+G300-P300</f>
        <v>-2.3579288292706006E-2</v>
      </c>
      <c r="AD300" s="132"/>
      <c r="AE300" s="132">
        <f>+(G300-AA300)^2*S300</f>
        <v>4.7869010915303302E-10</v>
      </c>
      <c r="AF300" s="200">
        <f>+C300-15018.5</f>
        <v>37629.613100000002</v>
      </c>
      <c r="AG300" s="7"/>
      <c r="AH300" s="43">
        <f>$AB$6*($AB$11/AI300*AJ300+$AB$12)</f>
        <v>-2.1790078665562727E-2</v>
      </c>
      <c r="AI300" s="43">
        <f>1+$AB$7*COS(AL300)</f>
        <v>0.67140275190851639</v>
      </c>
      <c r="AJ300" s="43">
        <f>SIN(AL300+$AB$9)</f>
        <v>-0.94500174154603578</v>
      </c>
      <c r="AK300" s="43">
        <f>$AB$7*SIN(AL300)</f>
        <v>-0.17007012831977289</v>
      </c>
      <c r="AL300" s="43">
        <f>2*ATAN(AM300)</f>
        <v>-2.6639927260908269</v>
      </c>
      <c r="AM300" s="43">
        <f>SQRT((1+$AB$7)/(1-$AB$7))*TAN(AN300/2)</f>
        <v>-4.1077010701018111</v>
      </c>
      <c r="AN300" s="132">
        <f>$AU300+$AB$7*SIN(AO300)</f>
        <v>3.830927922320968</v>
      </c>
      <c r="AO300" s="132">
        <f>$AU300+$AB$7*SIN(AP300)</f>
        <v>3.8310771471166021</v>
      </c>
      <c r="AP300" s="132">
        <f>$AU300+$AB$7*SIN(AQ300)</f>
        <v>3.8305545486592543</v>
      </c>
      <c r="AQ300" s="132">
        <f>$AU300+$AB$7*SIN(AR300)</f>
        <v>3.8323857226756139</v>
      </c>
      <c r="AR300" s="132">
        <f>$AU300+$AB$7*SIN(AS300)</f>
        <v>3.8259813838137542</v>
      </c>
      <c r="AS300" s="132">
        <f>$AU300+$AB$7*SIN(AT300)</f>
        <v>3.8485305529756646</v>
      </c>
      <c r="AT300" s="132">
        <f>$AU300+$AB$7*SIN(AU300)</f>
        <v>3.7708751428226424</v>
      </c>
      <c r="AU300" s="132">
        <f>$AB$9+$AB$18*(F300-AB$15)</f>
        <v>4.0662995429995528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41" t="s">
        <v>939</v>
      </c>
      <c r="B301" s="94" t="s">
        <v>288</v>
      </c>
      <c r="C301" s="36">
        <v>52672.692300000002</v>
      </c>
      <c r="D301" s="36" t="s">
        <v>485</v>
      </c>
      <c r="E301" s="41">
        <f>+(C301-C$7)/C$8</f>
        <v>7829.4504878203179</v>
      </c>
      <c r="F301" s="132">
        <f>ROUND(2*E301,0)/2</f>
        <v>7829.5</v>
      </c>
      <c r="G301" s="132">
        <f>+C301-(C$7+F301*C$8)</f>
        <v>-1.6900884998904075E-2</v>
      </c>
      <c r="K301" s="43">
        <f>G301</f>
        <v>-1.6900884998904075E-2</v>
      </c>
      <c r="M301" s="132"/>
      <c r="O301" s="132">
        <f ca="1">+C$11+C$12*F301</f>
        <v>2.0926603323120734E-3</v>
      </c>
      <c r="P301" s="199">
        <f>+D$11+D$12*F301+D$13*F301^2</f>
        <v>4.4549799568646192E-3</v>
      </c>
      <c r="Q301" s="200">
        <f>+C301-15018.5</f>
        <v>37654.192300000002</v>
      </c>
      <c r="S301" s="132">
        <f>+(P301-G301)^2</f>
        <v>4.5607296800902945E-4</v>
      </c>
      <c r="T301" s="7">
        <v>1</v>
      </c>
      <c r="U301" s="43">
        <f>+T301*S301</f>
        <v>4.5607296800902945E-4</v>
      </c>
      <c r="V301" s="132">
        <f>+G301-P301</f>
        <v>-2.1355864955768696E-2</v>
      </c>
      <c r="Z301" s="43">
        <f>F301</f>
        <v>7829.5</v>
      </c>
      <c r="AA301" s="132">
        <f>AB$3+AB$4*Z301+AB$5*Z301^2+AH301</f>
        <v>-1.9985638814889066E-2</v>
      </c>
      <c r="AB301" s="132">
        <f>+G301-AA301</f>
        <v>3.0847538159849905E-3</v>
      </c>
      <c r="AC301" s="132">
        <f>+G301-P301</f>
        <v>-2.1355864955768696E-2</v>
      </c>
      <c r="AD301" s="132"/>
      <c r="AE301" s="132">
        <f>+(G301-AA301)^2*S301</f>
        <v>4.339856326115695E-9</v>
      </c>
      <c r="AF301" s="200">
        <f>+C301-15018.5</f>
        <v>37654.192300000002</v>
      </c>
      <c r="AG301" s="7"/>
      <c r="AH301" s="43">
        <f>$AB$6*($AB$11/AI301*AJ301+$AB$12)</f>
        <v>-2.1801735604139068E-2</v>
      </c>
      <c r="AI301" s="43">
        <f>1+$AB$7*COS(AL301)</f>
        <v>0.67221279842236115</v>
      </c>
      <c r="AJ301" s="43">
        <f>SIN(AL301+$AB$9)</f>
        <v>-0.94654183359145116</v>
      </c>
      <c r="AK301" s="43">
        <f>$AB$7*SIN(AL301)</f>
        <v>-0.17162619404362606</v>
      </c>
      <c r="AL301" s="43">
        <f>2*ATAN(AM301)</f>
        <v>-2.6592514108156173</v>
      </c>
      <c r="AM301" s="43">
        <f>SQRT((1+$AB$7)/(1-$AB$7))*TAN(AN301/2)</f>
        <v>-4.0657383650905103</v>
      </c>
      <c r="AN301" s="132">
        <f>$AU301+$AB$7*SIN(AO301)</f>
        <v>3.8374846148366282</v>
      </c>
      <c r="AO301" s="132">
        <f>$AU301+$AB$7*SIN(AP301)</f>
        <v>3.8376296975445809</v>
      </c>
      <c r="AP301" s="132">
        <f>$AU301+$AB$7*SIN(AQ301)</f>
        <v>3.837118833194288</v>
      </c>
      <c r="AQ301" s="132">
        <f>$AU301+$AB$7*SIN(AR301)</f>
        <v>3.8389186549141936</v>
      </c>
      <c r="AR301" s="132">
        <f>$AU301+$AB$7*SIN(AS301)</f>
        <v>3.8325896775696684</v>
      </c>
      <c r="AS301" s="132">
        <f>$AU301+$AB$7*SIN(AT301)</f>
        <v>3.8549962664477411</v>
      </c>
      <c r="AT301" s="132">
        <f>$AU301+$AB$7*SIN(AU301)</f>
        <v>3.7774317178340988</v>
      </c>
      <c r="AU301" s="132">
        <f>$AB$9+$AB$18*(F301-AB$15)</f>
        <v>4.0747218070150755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>+(C302-C$7)/C$8</f>
        <v>7864.440289870724</v>
      </c>
      <c r="F302" s="132">
        <f>ROUND(2*E302,0)/2</f>
        <v>7864.5</v>
      </c>
      <c r="G302" s="132">
        <f>+C302-(C$7+F302*C$8)</f>
        <v>-2.0381934999022633E-2</v>
      </c>
      <c r="H302" s="43"/>
      <c r="I302" s="43"/>
      <c r="J302" s="43"/>
      <c r="K302" s="43">
        <f>G302</f>
        <v>-2.0381934999022633E-2</v>
      </c>
      <c r="L302" s="43"/>
      <c r="M302" s="43"/>
      <c r="O302" s="132">
        <f ca="1">+C$11+C$12*F302</f>
        <v>2.02752492455841E-3</v>
      </c>
      <c r="P302" s="199">
        <f>+D$11+D$12*F302+D$13*F302^2</f>
        <v>4.415345543004082E-3</v>
      </c>
      <c r="Q302" s="200">
        <f>+C302-15018.5</f>
        <v>37666.135999999999</v>
      </c>
      <c r="R302" s="43"/>
      <c r="S302" s="132">
        <f>+(P302-G302)^2</f>
        <v>6.1490512227997663E-4</v>
      </c>
      <c r="T302" s="7">
        <v>1</v>
      </c>
      <c r="U302" s="43">
        <f>+T302*S302</f>
        <v>6.1490512227997663E-4</v>
      </c>
      <c r="V302" s="132">
        <f>+G302-P302</f>
        <v>-2.4797280542026713E-2</v>
      </c>
      <c r="Z302" s="43">
        <f>F302</f>
        <v>7864.5</v>
      </c>
      <c r="AA302" s="132">
        <f>AB$3+AB$4*Z302+AB$5*Z302^2+AH302</f>
        <v>-1.9992619420817506E-2</v>
      </c>
      <c r="AB302" s="132">
        <f>+G302-AA302</f>
        <v>-3.8931557820512733E-4</v>
      </c>
      <c r="AC302" s="132">
        <f>+G302-P302</f>
        <v>-2.4797280542026713E-2</v>
      </c>
      <c r="AE302" s="132">
        <f>+(G302-AA302)^2*S302</f>
        <v>9.3199090656129992E-11</v>
      </c>
      <c r="AF302" s="200">
        <f>+C302-15018.5</f>
        <v>37666.135999999999</v>
      </c>
      <c r="AG302" s="7"/>
      <c r="AH302" s="43">
        <f>$AB$6*($AB$11/AI302*AJ302+$AB$12)</f>
        <v>-2.1807068340067504E-2</v>
      </c>
      <c r="AI302" s="43">
        <f>1+$AB$7*COS(AL302)</f>
        <v>0.67260994807227514</v>
      </c>
      <c r="AJ302" s="43">
        <f>SIN(AL302+$AB$9)</f>
        <v>-0.94728413330016159</v>
      </c>
      <c r="AK302" s="43">
        <f>$AB$7*SIN(AL302)</f>
        <v>-0.17238258003279119</v>
      </c>
      <c r="AL302" s="43">
        <f>2*ATAN(AM302)</f>
        <v>-2.6569424611410732</v>
      </c>
      <c r="AM302" s="43">
        <f>SQRT((1+$AB$7)/(1-$AB$7))*TAN(AN302/2)</f>
        <v>-4.0455946986932512</v>
      </c>
      <c r="AN302" s="132">
        <f>$AU302+$AB$7*SIN(AO302)</f>
        <v>3.8406747573269326</v>
      </c>
      <c r="AO302" s="132">
        <f>$AU302+$AB$7*SIN(AP302)</f>
        <v>3.8408178357616869</v>
      </c>
      <c r="AP302" s="132">
        <f>$AU302+$AB$7*SIN(AQ302)</f>
        <v>3.8403126801344807</v>
      </c>
      <c r="AQ302" s="132">
        <f>$AU302+$AB$7*SIN(AR302)</f>
        <v>3.8420971528624825</v>
      </c>
      <c r="AR302" s="132">
        <f>$AU302+$AB$7*SIN(AS302)</f>
        <v>3.8358053742195262</v>
      </c>
      <c r="AS302" s="132">
        <f>$AU302+$AB$7*SIN(AT302)</f>
        <v>3.8581404684699105</v>
      </c>
      <c r="AT302" s="132">
        <f>$AU302+$AB$7*SIN(AU302)</f>
        <v>3.7806265508151236</v>
      </c>
      <c r="AU302" s="132">
        <f>$AB$9+$AB$18*(F302-AB$15)</f>
        <v>4.0788159631337324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>+(C303-C$7)/C$8</f>
        <v>8502.9387748334157</v>
      </c>
      <c r="F303" s="132">
        <f>ROUND(2*E303,0)/2</f>
        <v>8503</v>
      </c>
      <c r="G303" s="132">
        <f>+C303-(C$7+F303*C$8)</f>
        <v>-2.0899089999147691E-2</v>
      </c>
      <c r="K303" s="43">
        <f>G303</f>
        <v>-2.0899089999147691E-2</v>
      </c>
      <c r="O303" s="132">
        <f ca="1">+C$11+C$12*F303</f>
        <v>8.3926898596660068E-4</v>
      </c>
      <c r="P303" s="199">
        <f>+D$11+D$12*F303+D$13*F303^2</f>
        <v>3.6950740352239674E-3</v>
      </c>
      <c r="Q303" s="200">
        <f>+C303-15018.5</f>
        <v>37884.086199999998</v>
      </c>
      <c r="S303" s="132">
        <f>+(P303-G303)^2</f>
        <v>6.0487290454958053E-4</v>
      </c>
      <c r="T303" s="7">
        <v>1</v>
      </c>
      <c r="U303" s="43">
        <f>+T303*S303</f>
        <v>6.0487290454958053E-4</v>
      </c>
      <c r="V303" s="132">
        <f>+G303-P303</f>
        <v>-2.459416403437166E-2</v>
      </c>
      <c r="Z303" s="43">
        <f>F303</f>
        <v>8503</v>
      </c>
      <c r="AA303" s="132">
        <f>AB$3+AB$4*Z303+AB$5*Z303^2+AH303</f>
        <v>-2.0082382411151335E-2</v>
      </c>
      <c r="AB303" s="132">
        <f>+G303-AA303</f>
        <v>-8.1670758799635632E-4</v>
      </c>
      <c r="AC303" s="132">
        <f>+G303-P303</f>
        <v>-2.459416403437166E-2</v>
      </c>
      <c r="AD303" s="132"/>
      <c r="AE303" s="132">
        <f>+(G303-AA303)^2*S303</f>
        <v>4.0345705289633798E-10</v>
      </c>
      <c r="AF303" s="200">
        <f>+C303-15018.5</f>
        <v>37884.086199999998</v>
      </c>
      <c r="AG303" s="7"/>
      <c r="AH303" s="43">
        <f>$AB$6*($AB$11/AI303*AJ303+$AB$12)</f>
        <v>-2.1865479384151336E-2</v>
      </c>
      <c r="AI303" s="43">
        <f>1+$AB$7*COS(AL303)</f>
        <v>0.68025176869067971</v>
      </c>
      <c r="AJ303" s="43">
        <f>SIN(AL303+$AB$9)</f>
        <v>-0.96007469484908181</v>
      </c>
      <c r="AK303" s="43">
        <f>$AB$7*SIN(AL303)</f>
        <v>-0.18617483335446131</v>
      </c>
      <c r="AL303" s="43">
        <f>2*ATAN(AM303)</f>
        <v>-2.6143235465733912</v>
      </c>
      <c r="AM303" s="43">
        <f>SQRT((1+$AB$7)/(1-$AB$7))*TAN(AN303/2)</f>
        <v>-3.7048414056914853</v>
      </c>
      <c r="AN303" s="132">
        <f>$AU303+$AB$7*SIN(AO303)</f>
        <v>3.8992137983164095</v>
      </c>
      <c r="AO303" s="132">
        <f>$AU303+$AB$7*SIN(AP303)</f>
        <v>3.8993218398802942</v>
      </c>
      <c r="AP303" s="132">
        <f>$AU303+$AB$7*SIN(AQ303)</f>
        <v>3.8989199272876807</v>
      </c>
      <c r="AQ303" s="132">
        <f>$AU303+$AB$7*SIN(AR303)</f>
        <v>3.9004158087938534</v>
      </c>
      <c r="AR303" s="132">
        <f>$AU303+$AB$7*SIN(AS303)</f>
        <v>3.8948589408964907</v>
      </c>
      <c r="AS303" s="132">
        <f>$AU303+$AB$7*SIN(AT303)</f>
        <v>3.9156517825122115</v>
      </c>
      <c r="AT303" s="132">
        <f>$AU303+$AB$7*SIN(AU303)</f>
        <v>3.8398015178548572</v>
      </c>
      <c r="AU303" s="132">
        <f>$AB$9+$AB$18*(F303-AB$15)</f>
        <v>4.153505068326945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>+(C304-C$7)/C$8</f>
        <v>8502.9387748334157</v>
      </c>
      <c r="F304" s="132">
        <f>ROUND(2*E304,0)/2</f>
        <v>8503</v>
      </c>
      <c r="G304" s="132">
        <f>+C304-(C$7+F304*C$8)</f>
        <v>-2.0899089999147691E-2</v>
      </c>
      <c r="K304" s="43">
        <f>G304</f>
        <v>-2.0899089999147691E-2</v>
      </c>
      <c r="O304" s="132">
        <f ca="1">+C$11+C$12*F304</f>
        <v>8.3926898596660068E-4</v>
      </c>
      <c r="P304" s="199">
        <f>+D$11+D$12*F304+D$13*F304^2</f>
        <v>3.6950740352239674E-3</v>
      </c>
      <c r="Q304" s="200">
        <f>+C304-15018.5</f>
        <v>37884.086199999998</v>
      </c>
      <c r="S304" s="132">
        <f>+(P304-G304)^2</f>
        <v>6.0487290454958053E-4</v>
      </c>
      <c r="T304" s="7">
        <v>1</v>
      </c>
      <c r="U304" s="43">
        <f>+T304*S304</f>
        <v>6.0487290454958053E-4</v>
      </c>
      <c r="V304" s="132">
        <f>+G304-P304</f>
        <v>-2.459416403437166E-2</v>
      </c>
      <c r="Z304" s="43">
        <f>F304</f>
        <v>8503</v>
      </c>
      <c r="AA304" s="132">
        <f>AB$3+AB$4*Z304+AB$5*Z304^2+AH304</f>
        <v>-2.0082382411151335E-2</v>
      </c>
      <c r="AB304" s="132">
        <f>+G304-AA304</f>
        <v>-8.1670758799635632E-4</v>
      </c>
      <c r="AC304" s="132">
        <f>+G304-P304</f>
        <v>-2.459416403437166E-2</v>
      </c>
      <c r="AD304" s="132"/>
      <c r="AE304" s="132">
        <f>+(G304-AA304)^2*S304</f>
        <v>4.0345705289633798E-10</v>
      </c>
      <c r="AF304" s="200">
        <f>+C304-15018.5</f>
        <v>37884.086199999998</v>
      </c>
      <c r="AG304" s="7"/>
      <c r="AH304" s="43">
        <f>$AB$6*($AB$11/AI304*AJ304+$AB$12)</f>
        <v>-2.1865479384151336E-2</v>
      </c>
      <c r="AI304" s="43">
        <f>1+$AB$7*COS(AL304)</f>
        <v>0.68025176869067971</v>
      </c>
      <c r="AJ304" s="43">
        <f>SIN(AL304+$AB$9)</f>
        <v>-0.96007469484908181</v>
      </c>
      <c r="AK304" s="43">
        <f>$AB$7*SIN(AL304)</f>
        <v>-0.18617483335446131</v>
      </c>
      <c r="AL304" s="43">
        <f>2*ATAN(AM304)</f>
        <v>-2.6143235465733912</v>
      </c>
      <c r="AM304" s="43">
        <f>SQRT((1+$AB$7)/(1-$AB$7))*TAN(AN304/2)</f>
        <v>-3.7048414056914853</v>
      </c>
      <c r="AN304" s="132">
        <f>$AU304+$AB$7*SIN(AO304)</f>
        <v>3.8992137983164095</v>
      </c>
      <c r="AO304" s="132">
        <f>$AU304+$AB$7*SIN(AP304)</f>
        <v>3.8993218398802942</v>
      </c>
      <c r="AP304" s="132">
        <f>$AU304+$AB$7*SIN(AQ304)</f>
        <v>3.8989199272876807</v>
      </c>
      <c r="AQ304" s="132">
        <f>$AU304+$AB$7*SIN(AR304)</f>
        <v>3.9004158087938534</v>
      </c>
      <c r="AR304" s="132">
        <f>$AU304+$AB$7*SIN(AS304)</f>
        <v>3.8948589408964907</v>
      </c>
      <c r="AS304" s="132">
        <f>$AU304+$AB$7*SIN(AT304)</f>
        <v>3.9156517825122115</v>
      </c>
      <c r="AT304" s="132">
        <f>$AU304+$AB$7*SIN(AU304)</f>
        <v>3.8398015178548572</v>
      </c>
      <c r="AU304" s="132">
        <f>$AB$9+$AB$18*(F304-AB$15)</f>
        <v>4.153505068326945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>+(C305-C$7)/C$8</f>
        <v>8561.4324476986276</v>
      </c>
      <c r="F305" s="132">
        <f>ROUND(2*E305,0)/2</f>
        <v>8561.5</v>
      </c>
      <c r="G305" s="132">
        <f>+C305-(C$7+F305*C$8)</f>
        <v>-2.3058844992192462E-2</v>
      </c>
      <c r="K305" s="43">
        <f>G305</f>
        <v>-2.3058844992192462E-2</v>
      </c>
      <c r="O305" s="132">
        <f ca="1">+C$11+C$12*F305</f>
        <v>7.3039980443547967E-4</v>
      </c>
      <c r="P305" s="199">
        <f>+D$11+D$12*F305+D$13*F305^2</f>
        <v>3.629345020850148E-3</v>
      </c>
      <c r="Q305" s="200">
        <f>+C305-15018.5</f>
        <v>37904.052900000002</v>
      </c>
      <c r="S305" s="132">
        <f>+(P305-G305)^2</f>
        <v>7.1225948617226729E-4</v>
      </c>
      <c r="T305" s="7">
        <v>1</v>
      </c>
      <c r="U305" s="43">
        <f>+T305*S305</f>
        <v>7.1225948617226729E-4</v>
      </c>
      <c r="V305" s="132">
        <f>+G305-P305</f>
        <v>-2.6688190013042609E-2</v>
      </c>
      <c r="Z305" s="43">
        <f>F305</f>
        <v>8561.5</v>
      </c>
      <c r="AA305" s="132">
        <f>AB$3+AB$4*Z305+AB$5*Z305^2+AH305</f>
        <v>-2.0086992043422239E-2</v>
      </c>
      <c r="AB305" s="132">
        <f>+G305-AA305</f>
        <v>-2.9718529487702226E-3</v>
      </c>
      <c r="AC305" s="132">
        <f>+G305-P305</f>
        <v>-2.6688190013042609E-2</v>
      </c>
      <c r="AD305" s="132"/>
      <c r="AE305" s="132">
        <f>+(G305-AA305)^2*S305</f>
        <v>6.2906116422758629E-9</v>
      </c>
      <c r="AF305" s="200">
        <f>+C305-15018.5</f>
        <v>37904.052900000002</v>
      </c>
      <c r="AG305" s="7"/>
      <c r="AH305" s="43">
        <f>$AB$6*($AB$11/AI305*AJ305+$AB$12)</f>
        <v>-2.1867094196672241E-2</v>
      </c>
      <c r="AI305" s="43">
        <f>1+$AB$7*COS(AL305)</f>
        <v>0.68099039268344819</v>
      </c>
      <c r="AJ305" s="43">
        <f>SIN(AL305+$AB$9)</f>
        <v>-0.9611732808535649</v>
      </c>
      <c r="AK305" s="43">
        <f>$AB$7*SIN(AL305)</f>
        <v>-0.18743764413729541</v>
      </c>
      <c r="AL305" s="43">
        <f>2*ATAN(AM305)</f>
        <v>-2.6103695938818814</v>
      </c>
      <c r="AM305" s="43">
        <f>SQRT((1+$AB$7)/(1-$AB$7))*TAN(AN305/2)</f>
        <v>-3.6759403933388217</v>
      </c>
      <c r="AN305" s="132">
        <f>$AU305+$AB$7*SIN(AO305)</f>
        <v>3.9046108544975429</v>
      </c>
      <c r="AO305" s="132">
        <f>$AU305+$AB$7*SIN(AP305)</f>
        <v>3.9047158697281059</v>
      </c>
      <c r="AP305" s="132">
        <f>$AU305+$AB$7*SIN(AQ305)</f>
        <v>3.9043232044486516</v>
      </c>
      <c r="AQ305" s="132">
        <f>$AU305+$AB$7*SIN(AR305)</f>
        <v>3.9057921859055398</v>
      </c>
      <c r="AR305" s="132">
        <f>$AU305+$AB$7*SIN(AS305)</f>
        <v>3.9003071727219476</v>
      </c>
      <c r="AS305" s="132">
        <f>$AU305+$AB$7*SIN(AT305)</f>
        <v>3.92093744735056</v>
      </c>
      <c r="AT305" s="132">
        <f>$AU305+$AB$7*SIN(AU305)</f>
        <v>3.8453094246838773</v>
      </c>
      <c r="AU305" s="132">
        <f>$AB$9+$AB$18*(F305-AB$15)</f>
        <v>4.1603481578395574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>+(C306-C$7)/C$8</f>
        <v>8563.9383944884776</v>
      </c>
      <c r="F306" s="132">
        <f>ROUND(2*E306,0)/2</f>
        <v>8564</v>
      </c>
      <c r="G306" s="132">
        <f>+C306-(C$7+F306*C$8)</f>
        <v>-2.1028919996751938E-2</v>
      </c>
      <c r="K306" s="43">
        <f>G306</f>
        <v>-2.1028919996751938E-2</v>
      </c>
      <c r="O306" s="132">
        <f ca="1">+C$11+C$12*F306</f>
        <v>7.2574727531022135E-4</v>
      </c>
      <c r="P306" s="199">
        <f>+D$11+D$12*F306+D$13*F306^2</f>
        <v>3.6265370721484122E-3</v>
      </c>
      <c r="Q306" s="200">
        <f>+C306-15018.5</f>
        <v>37904.908300000003</v>
      </c>
      <c r="S306" s="132">
        <f>+(P306-G306)^2</f>
        <v>6.0789156327638826E-4</v>
      </c>
      <c r="T306" s="7">
        <v>1</v>
      </c>
      <c r="U306" s="43">
        <f>+T306*S306</f>
        <v>6.0789156327638826E-4</v>
      </c>
      <c r="V306" s="132">
        <f>+G306-P306</f>
        <v>-2.4655457068900349E-2</v>
      </c>
      <c r="Z306" s="43">
        <f>F306</f>
        <v>8564</v>
      </c>
      <c r="AA306" s="132">
        <f>AB$3+AB$4*Z306+AB$5*Z306^2+AH306</f>
        <v>-2.0087175333065487E-2</v>
      </c>
      <c r="AB306" s="132">
        <f>+G306-AA306</f>
        <v>-9.4174466368645085E-4</v>
      </c>
      <c r="AC306" s="132">
        <f>+G306-P306</f>
        <v>-2.4655457068900349E-2</v>
      </c>
      <c r="AD306" s="132"/>
      <c r="AE306" s="132">
        <f>+(G306-AA306)^2*S306</f>
        <v>5.3912870035379619E-10</v>
      </c>
      <c r="AF306" s="200">
        <f>+C306-15018.5</f>
        <v>37904.908300000003</v>
      </c>
      <c r="AG306" s="7"/>
      <c r="AH306" s="43">
        <f>$AB$6*($AB$11/AI306*AJ306+$AB$12)</f>
        <v>-2.1867149045065488E-2</v>
      </c>
      <c r="AI306" s="43">
        <f>1+$AB$7*COS(AL306)</f>
        <v>0.68102210488797377</v>
      </c>
      <c r="AJ306" s="43">
        <f>SIN(AL306+$AB$9)</f>
        <v>-0.96121994705647007</v>
      </c>
      <c r="AK306" s="43">
        <f>$AB$7*SIN(AL306)</f>
        <v>-0.18749160629185832</v>
      </c>
      <c r="AL306" s="43">
        <f>2*ATAN(AM306)</f>
        <v>-2.6102004302094621</v>
      </c>
      <c r="AM306" s="43">
        <f>SQRT((1+$AB$7)/(1-$AB$7))*TAN(AN306/2)</f>
        <v>-3.6747132777748508</v>
      </c>
      <c r="AN306" s="132">
        <f>$AU306+$AB$7*SIN(AO306)</f>
        <v>3.9048416283322767</v>
      </c>
      <c r="AO306" s="132">
        <f>$AU306+$AB$7*SIN(AP306)</f>
        <v>3.9049465150443234</v>
      </c>
      <c r="AP306" s="132">
        <f>$AU306+$AB$7*SIN(AQ306)</f>
        <v>3.9045542437295504</v>
      </c>
      <c r="AQ306" s="132">
        <f>$AU306+$AB$7*SIN(AR306)</f>
        <v>3.9060220751423169</v>
      </c>
      <c r="AR306" s="132">
        <f>$AU306+$AB$7*SIN(AS306)</f>
        <v>3.900540146603602</v>
      </c>
      <c r="AS306" s="132">
        <f>$AU306+$AB$7*SIN(AT306)</f>
        <v>3.9211633993692665</v>
      </c>
      <c r="AT306" s="132">
        <f>$AU306+$AB$7*SIN(AU306)</f>
        <v>3.8455451335718891</v>
      </c>
      <c r="AU306" s="132">
        <f>$AB$9+$AB$18*(F306-AB$15)</f>
        <v>4.1606405975623186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41" t="s">
        <v>849</v>
      </c>
      <c r="B307" s="94" t="s">
        <v>288</v>
      </c>
      <c r="C307" s="36">
        <v>52928.699399999998</v>
      </c>
      <c r="D307" s="36" t="s">
        <v>485</v>
      </c>
      <c r="E307" s="41">
        <f>+(C307-C$7)/C$8</f>
        <v>8579.4389966158578</v>
      </c>
      <c r="F307" s="132">
        <f>ROUND(2*E307,0)/2</f>
        <v>8579.5</v>
      </c>
      <c r="G307" s="132">
        <f>+C307-(C$7+F307*C$8)</f>
        <v>-2.0823384998948313E-2</v>
      </c>
      <c r="H307" s="43"/>
      <c r="I307" s="43"/>
      <c r="J307" s="43"/>
      <c r="K307" s="43">
        <f>G307</f>
        <v>-2.0823384998948313E-2</v>
      </c>
      <c r="M307" s="43"/>
      <c r="N307" s="43"/>
      <c r="O307" s="132">
        <f ca="1">+C$11+C$12*F307</f>
        <v>6.9690159473359894E-4</v>
      </c>
      <c r="P307" s="199">
        <f>+D$11+D$12*F307+D$13*F307^2</f>
        <v>3.6091295895856615E-3</v>
      </c>
      <c r="Q307" s="200">
        <f>+C307-15018.5</f>
        <v>37910.199399999998</v>
      </c>
      <c r="R307" s="43"/>
      <c r="S307" s="132">
        <f>+(P307-G307)^2</f>
        <v>5.9694776911892546E-4</v>
      </c>
      <c r="T307" s="7">
        <v>1</v>
      </c>
      <c r="U307" s="43">
        <f>+T307*S307</f>
        <v>5.9694776911892546E-4</v>
      </c>
      <c r="V307" s="132">
        <f>+G307-P307</f>
        <v>-2.4432514588533974E-2</v>
      </c>
      <c r="Z307" s="43">
        <f>F307</f>
        <v>8579.5</v>
      </c>
      <c r="AA307" s="132">
        <f>AB$3+AB$4*Z307+AB$5*Z307^2+AH307</f>
        <v>-2.0088286621387182E-2</v>
      </c>
      <c r="AB307" s="132">
        <f>+G307-AA307</f>
        <v>-7.3509837756113167E-4</v>
      </c>
      <c r="AC307" s="132">
        <f>+G307-P307</f>
        <v>-2.4432514588533974E-2</v>
      </c>
      <c r="AE307" s="132">
        <f>+(G307-AA307)^2*S307</f>
        <v>3.2257244196012225E-10</v>
      </c>
      <c r="AF307" s="200">
        <f>+C307-15018.5</f>
        <v>37910.199399999998</v>
      </c>
      <c r="AG307" s="7"/>
      <c r="AH307" s="43">
        <f>$AB$6*($AB$11/AI307*AJ307+$AB$12)</f>
        <v>-2.1867463160637181E-2</v>
      </c>
      <c r="AI307" s="43">
        <f>1+$AB$7*COS(AL307)</f>
        <v>0.68121899029276101</v>
      </c>
      <c r="AJ307" s="43">
        <f>SIN(AL307+$AB$9)</f>
        <v>-0.9615087601197706</v>
      </c>
      <c r="AK307" s="43">
        <f>$AB$7*SIN(AL307)</f>
        <v>-0.18782616391236132</v>
      </c>
      <c r="AL307" s="43">
        <f>2*ATAN(AM307)</f>
        <v>-2.609151263863728</v>
      </c>
      <c r="AM307" s="43">
        <f>SQRT((1+$AB$7)/(1-$AB$7))*TAN(AN307/2)</f>
        <v>-3.6671196140097937</v>
      </c>
      <c r="AN307" s="132">
        <f>$AU307+$AB$7*SIN(AO307)</f>
        <v>3.9062726656171494</v>
      </c>
      <c r="AO307" s="132">
        <f>$AU307+$AB$7*SIN(AP307)</f>
        <v>3.9063767570218459</v>
      </c>
      <c r="AP307" s="132">
        <f>$AU307+$AB$7*SIN(AQ307)</f>
        <v>3.9059869259766558</v>
      </c>
      <c r="AQ307" s="132">
        <f>$AU307+$AB$7*SIN(AR307)</f>
        <v>3.907447626501614</v>
      </c>
      <c r="AR307" s="132">
        <f>$AU307+$AB$7*SIN(AS307)</f>
        <v>3.9019848476413705</v>
      </c>
      <c r="AS307" s="132">
        <f>$AU307+$AB$7*SIN(AT307)</f>
        <v>3.9225644295133528</v>
      </c>
      <c r="AT307" s="132">
        <f>$AU307+$AB$7*SIN(AU307)</f>
        <v>3.8470071303282878</v>
      </c>
      <c r="AU307" s="132">
        <f>$AB$9+$AB$18*(F307-AB$15)</f>
        <v>4.1624537238434378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>+(C308-C$7)/C$8</f>
        <v>8611.9398433323367</v>
      </c>
      <c r="F308" s="132">
        <f>ROUND(2*E308,0)/2</f>
        <v>8612</v>
      </c>
      <c r="G308" s="132">
        <f>+C308-(C$7+F308*C$8)</f>
        <v>-2.0534359995508566E-2</v>
      </c>
      <c r="H308" s="43"/>
      <c r="I308" s="43"/>
      <c r="J308" s="43"/>
      <c r="K308" s="202">
        <f>G308</f>
        <v>-2.0534359995508566E-2</v>
      </c>
      <c r="L308" s="43"/>
      <c r="M308" s="43"/>
      <c r="N308" s="43"/>
      <c r="O308" s="132">
        <f ca="1">+C$11+C$12*F308</f>
        <v>6.3641871610519568E-4</v>
      </c>
      <c r="P308" s="199">
        <f>+D$11+D$12*F308+D$13*F308^2</f>
        <v>3.5726400904677294E-3</v>
      </c>
      <c r="Q308" s="200">
        <f>+C308-15018.5</f>
        <v>37921.2935</v>
      </c>
      <c r="R308" s="43"/>
      <c r="S308" s="132">
        <f>+(P308-G308)^2</f>
        <v>5.8114745314526107E-4</v>
      </c>
      <c r="T308" s="7">
        <v>1</v>
      </c>
      <c r="U308" s="43">
        <f>+T308*S308</f>
        <v>5.8114745314526107E-4</v>
      </c>
      <c r="V308" s="132">
        <f>+G308-P308</f>
        <v>-2.4107000085976295E-2</v>
      </c>
      <c r="Z308" s="43">
        <f>F308</f>
        <v>8612</v>
      </c>
      <c r="AA308" s="132">
        <f>AB$3+AB$4*Z308+AB$5*Z308^2+AH308</f>
        <v>-2.0090476218032734E-2</v>
      </c>
      <c r="AB308" s="132">
        <f>+G308-AA308</f>
        <v>-4.438837774758328E-4</v>
      </c>
      <c r="AC308" s="132">
        <f>+G308-P308</f>
        <v>-2.4107000085976295E-2</v>
      </c>
      <c r="AE308" s="132">
        <f>+(G308-AA308)^2*S308</f>
        <v>1.145051145007561E-10</v>
      </c>
      <c r="AF308" s="200">
        <f>+C308-15018.5</f>
        <v>37921.2935</v>
      </c>
      <c r="AG308" s="7"/>
      <c r="AH308" s="43">
        <f>$AB$6*($AB$11/AI308*AJ308+$AB$12)</f>
        <v>-2.1867976586032734E-2</v>
      </c>
      <c r="AI308" s="43">
        <f>1+$AB$7*COS(AL308)</f>
        <v>0.68163332517815234</v>
      </c>
      <c r="AJ308" s="43">
        <f>SIN(AL308+$AB$9)</f>
        <v>-0.96211143689838929</v>
      </c>
      <c r="AK308" s="43">
        <f>$AB$7*SIN(AL308)</f>
        <v>-0.18852761167234877</v>
      </c>
      <c r="AL308" s="43">
        <f>2*ATAN(AM308)</f>
        <v>-2.6069494274806417</v>
      </c>
      <c r="AM308" s="43">
        <f>SQRT((1+$AB$7)/(1-$AB$7))*TAN(AN308/2)</f>
        <v>-3.6512777556329157</v>
      </c>
      <c r="AN308" s="132">
        <f>$AU308+$AB$7*SIN(AO308)</f>
        <v>3.9092745702890435</v>
      </c>
      <c r="AO308" s="132">
        <f>$AU308+$AB$7*SIN(AP308)</f>
        <v>3.9093770026218833</v>
      </c>
      <c r="AP308" s="132">
        <f>$AU308+$AB$7*SIN(AQ308)</f>
        <v>3.9089922750544046</v>
      </c>
      <c r="AQ308" s="132">
        <f>$AU308+$AB$7*SIN(AR308)</f>
        <v>3.9104380211819953</v>
      </c>
      <c r="AR308" s="132">
        <f>$AU308+$AB$7*SIN(AS308)</f>
        <v>3.9050155317478907</v>
      </c>
      <c r="AS308" s="132">
        <f>$AU308+$AB$7*SIN(AT308)</f>
        <v>3.9255027927937531</v>
      </c>
      <c r="AT308" s="132">
        <f>$AU308+$AB$7*SIN(AU308)</f>
        <v>3.8500759755309018</v>
      </c>
      <c r="AU308" s="132">
        <f>$AB$9+$AB$18*(F308-AB$15)</f>
        <v>4.1662554402393335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95"/>
      <c r="C309" s="36">
        <v>52956.518600000003</v>
      </c>
      <c r="D309" s="36">
        <v>2.3999999999999998E-3</v>
      </c>
      <c r="E309" s="41">
        <f>+(C309-C$7)/C$8</f>
        <v>8660.9370500834739</v>
      </c>
      <c r="F309" s="132">
        <f>ROUND(2*E309,0)/2</f>
        <v>8661</v>
      </c>
      <c r="G309" s="132">
        <f>+C309-(C$7+F309*C$8)</f>
        <v>-2.1487829995749053E-2</v>
      </c>
      <c r="K309" s="43">
        <f>G309</f>
        <v>-2.1487829995749053E-2</v>
      </c>
      <c r="O309" s="132">
        <f ca="1">+C$11+C$12*F309</f>
        <v>5.4522914525007016E-4</v>
      </c>
      <c r="P309" s="199">
        <f>+D$11+D$12*F309+D$13*F309^2</f>
        <v>3.5176509090925111E-3</v>
      </c>
      <c r="Q309" s="200">
        <f>+C309-15018.5</f>
        <v>37938.018600000003</v>
      </c>
      <c r="S309" s="132">
        <f>+(P309-G309)^2</f>
        <v>6.2527407528239598E-4</v>
      </c>
      <c r="T309" s="7">
        <v>1</v>
      </c>
      <c r="U309" s="43">
        <f>+T309*S309</f>
        <v>6.2527407528239598E-4</v>
      </c>
      <c r="V309" s="132">
        <f>+G309-P309</f>
        <v>-2.5005480904841563E-2</v>
      </c>
      <c r="Z309" s="43">
        <f>F309</f>
        <v>8661</v>
      </c>
      <c r="AA309" s="132">
        <f>AB$3+AB$4*Z309+AB$5*Z309^2+AH309</f>
        <v>-2.0093417042858171E-2</v>
      </c>
      <c r="AB309" s="132">
        <f>+G309-AA309</f>
        <v>-1.3944129528908819E-3</v>
      </c>
      <c r="AC309" s="132">
        <f>+G309-P309</f>
        <v>-2.5005480904841563E-2</v>
      </c>
      <c r="AD309" s="132"/>
      <c r="AE309" s="132">
        <f>+(G309-AA309)^2*S309</f>
        <v>1.2157750855422105E-9</v>
      </c>
      <c r="AF309" s="200">
        <f>+C309-15018.5</f>
        <v>37938.018600000003</v>
      </c>
      <c r="AG309" s="7"/>
      <c r="AH309" s="43">
        <f>$AB$6*($AB$11/AI309*AJ309+$AB$12)</f>
        <v>-2.1868378279858172E-2</v>
      </c>
      <c r="AI309" s="43">
        <f>1+$AB$7*COS(AL309)</f>
        <v>0.68226189393792769</v>
      </c>
      <c r="AJ309" s="43">
        <f>SIN(AL309+$AB$9)</f>
        <v>-0.96301263690957351</v>
      </c>
      <c r="AK309" s="43">
        <f>$AB$7*SIN(AL309)</f>
        <v>-0.18958506258692248</v>
      </c>
      <c r="AL309" s="43">
        <f>2*ATAN(AM309)</f>
        <v>-2.603624660957085</v>
      </c>
      <c r="AM309" s="43">
        <f>SQRT((1+$AB$7)/(1-$AB$7))*TAN(AN309/2)</f>
        <v>-3.6275964819050701</v>
      </c>
      <c r="AN309" s="132">
        <f>$AU309+$AB$7*SIN(AO309)</f>
        <v>3.9138039728084579</v>
      </c>
      <c r="AO309" s="132">
        <f>$AU309+$AB$7*SIN(AP309)</f>
        <v>3.9139039259337172</v>
      </c>
      <c r="AP309" s="132">
        <f>$AU309+$AB$7*SIN(AQ309)</f>
        <v>3.9135268575837721</v>
      </c>
      <c r="AQ309" s="132">
        <f>$AU309+$AB$7*SIN(AR309)</f>
        <v>3.9149500549923206</v>
      </c>
      <c r="AR309" s="132">
        <f>$AU309+$AB$7*SIN(AS309)</f>
        <v>3.9095886489702374</v>
      </c>
      <c r="AS309" s="132">
        <f>$AU309+$AB$7*SIN(AT309)</f>
        <v>3.9299348109404932</v>
      </c>
      <c r="AT309" s="132">
        <f>$AU309+$AB$7*SIN(AU309)</f>
        <v>3.8547114919292969</v>
      </c>
      <c r="AU309" s="132">
        <f>$AB$9+$AB$18*(F309-AB$15)</f>
        <v>4.1719872588054532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>+(C310-C$7)/C$8</f>
        <v>8684.9374815492629</v>
      </c>
      <c r="F310" s="132">
        <f>ROUND(2*E310,0)/2</f>
        <v>8685</v>
      </c>
      <c r="G310" s="132">
        <f>+C310-(C$7+F310*C$8)</f>
        <v>-2.1340549996239133E-2</v>
      </c>
      <c r="K310" s="43">
        <f>G310</f>
        <v>-2.1340549996239133E-2</v>
      </c>
      <c r="O310" s="132">
        <f ca="1">+C$11+C$12*F310</f>
        <v>5.0056486564755906E-4</v>
      </c>
      <c r="P310" s="199">
        <f>+D$11+D$12*F310+D$13*F310^2</f>
        <v>3.4907287318833827E-3</v>
      </c>
      <c r="Q310" s="200">
        <f>+C310-15018.5</f>
        <v>37946.2111</v>
      </c>
      <c r="S310" s="132">
        <f>+(P310-G310)^2</f>
        <v>6.1659240327370968E-4</v>
      </c>
      <c r="T310" s="7">
        <v>1</v>
      </c>
      <c r="U310" s="43">
        <f>+T310*S310</f>
        <v>6.1659240327370968E-4</v>
      </c>
      <c r="V310" s="132">
        <f>+G310-P310</f>
        <v>-2.4831278728122515E-2</v>
      </c>
      <c r="Z310" s="43">
        <f>F310</f>
        <v>8685</v>
      </c>
      <c r="AA310" s="132">
        <f>AB$3+AB$4*Z310+AB$5*Z310^2+AH310</f>
        <v>-2.0094699003458758E-2</v>
      </c>
      <c r="AB310" s="132">
        <f>+G310-AA310</f>
        <v>-1.245850992780375E-3</v>
      </c>
      <c r="AC310" s="132">
        <f>+G310-P310</f>
        <v>-2.4831278728122515E-2</v>
      </c>
      <c r="AD310" s="132"/>
      <c r="AE310" s="132">
        <f>+(G310-AA310)^2*S310</f>
        <v>9.5704062846580408E-10</v>
      </c>
      <c r="AF310" s="200">
        <f>+C310-15018.5</f>
        <v>37946.2111</v>
      </c>
      <c r="AG310" s="7"/>
      <c r="AH310" s="43">
        <f>$AB$6*($AB$11/AI310*AJ310+$AB$12)</f>
        <v>-2.1868411328458758E-2</v>
      </c>
      <c r="AI310" s="43">
        <f>1+$AB$7*COS(AL310)</f>
        <v>0.68257147201756085</v>
      </c>
      <c r="AJ310" s="43">
        <f>SIN(AL310+$AB$9)</f>
        <v>-0.96345075772521283</v>
      </c>
      <c r="AK310" s="43">
        <f>$AB$7*SIN(AL310)</f>
        <v>-0.19010294480334039</v>
      </c>
      <c r="AL310" s="43">
        <f>2*ATAN(AM310)</f>
        <v>-2.6019939641480958</v>
      </c>
      <c r="AM310" s="43">
        <f>SQRT((1+$AB$7)/(1-$AB$7))*TAN(AN310/2)</f>
        <v>-3.616085635567492</v>
      </c>
      <c r="AN310" s="132">
        <f>$AU310+$AB$7*SIN(AO310)</f>
        <v>3.9160239790550162</v>
      </c>
      <c r="AO310" s="132">
        <f>$AU310+$AB$7*SIN(AP310)</f>
        <v>3.9161227277752557</v>
      </c>
      <c r="AP310" s="132">
        <f>$AU310+$AB$7*SIN(AQ310)</f>
        <v>3.915749394740963</v>
      </c>
      <c r="AQ310" s="132">
        <f>$AU310+$AB$7*SIN(AR310)</f>
        <v>3.9171615490530982</v>
      </c>
      <c r="AR310" s="132">
        <f>$AU310+$AB$7*SIN(AS310)</f>
        <v>3.9118302050404092</v>
      </c>
      <c r="AS310" s="132">
        <f>$AU310+$AB$7*SIN(AT310)</f>
        <v>3.9321064297305912</v>
      </c>
      <c r="AT310" s="132">
        <f>$AU310+$AB$7*SIN(AU310)</f>
        <v>3.8569857497734441</v>
      </c>
      <c r="AU310" s="132">
        <f>$AB$9+$AB$18*(F310-AB$15)</f>
        <v>4.174794680143961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95"/>
      <c r="C311" s="36">
        <v>52982.462200000002</v>
      </c>
      <c r="D311" s="36">
        <v>2.3999999999999998E-3</v>
      </c>
      <c r="E311" s="41">
        <f>+(C311-C$7)/C$8</f>
        <v>8736.9404182587605</v>
      </c>
      <c r="F311" s="132">
        <f>ROUND(2*E311,0)/2</f>
        <v>8737</v>
      </c>
      <c r="G311" s="132">
        <f>+C311-(C$7+F311*C$8)</f>
        <v>-2.0338109992735554E-2</v>
      </c>
      <c r="K311" s="43">
        <f>G311</f>
        <v>-2.0338109992735554E-2</v>
      </c>
      <c r="O311" s="132">
        <f ca="1">+C$11+C$12*F311</f>
        <v>4.0379225984211661E-4</v>
      </c>
      <c r="P311" s="199">
        <f>+D$11+D$12*F311+D$13*F311^2</f>
        <v>3.4324228360357962E-3</v>
      </c>
      <c r="Q311" s="200">
        <f>+C311-15018.5</f>
        <v>37963.962200000002</v>
      </c>
      <c r="S311" s="132">
        <f>+(P311-G311)^2</f>
        <v>5.6503823096369654E-4</v>
      </c>
      <c r="T311" s="7">
        <v>1</v>
      </c>
      <c r="U311" s="43">
        <f>+T311*S311</f>
        <v>5.6503823096369654E-4</v>
      </c>
      <c r="V311" s="132">
        <f>+G311-P311</f>
        <v>-2.3770532828771351E-2</v>
      </c>
      <c r="Z311" s="43">
        <f>F311</f>
        <v>8737</v>
      </c>
      <c r="AA311" s="132">
        <f>AB$3+AB$4*Z311+AB$5*Z311^2+AH311</f>
        <v>-2.0097118310511381E-2</v>
      </c>
      <c r="AB311" s="132">
        <f>+G311-AA311</f>
        <v>-2.4099168222417242E-4</v>
      </c>
      <c r="AC311" s="132">
        <f>+G311-P311</f>
        <v>-2.3770532828771351E-2</v>
      </c>
      <c r="AD311" s="132"/>
      <c r="AE311" s="132">
        <f>+(G311-AA311)^2*S311</f>
        <v>3.2815720198529371E-11</v>
      </c>
      <c r="AF311" s="200">
        <f>+C311-15018.5</f>
        <v>37963.962200000002</v>
      </c>
      <c r="AG311" s="7"/>
      <c r="AH311" s="43">
        <f>$AB$6*($AB$11/AI311*AJ311+$AB$12)</f>
        <v>-2.1868112803511381E-2</v>
      </c>
      <c r="AI311" s="43">
        <f>1+$AB$7*COS(AL311)</f>
        <v>0.68324609211939791</v>
      </c>
      <c r="AJ311" s="43">
        <f>SIN(AL311+$AB$9)</f>
        <v>-0.96439257462941164</v>
      </c>
      <c r="AK311" s="43">
        <f>$AB$7*SIN(AL311)</f>
        <v>-0.19122489859421288</v>
      </c>
      <c r="AL311" s="43">
        <f>2*ATAN(AM311)</f>
        <v>-2.598455699582829</v>
      </c>
      <c r="AM311" s="43">
        <f>SQRT((1+$AB$7)/(1-$AB$7))*TAN(AN311/2)</f>
        <v>-3.5913414671900155</v>
      </c>
      <c r="AN311" s="132">
        <f>$AU311+$AB$7*SIN(AO311)</f>
        <v>3.9208374506068515</v>
      </c>
      <c r="AO311" s="132">
        <f>$AU311+$AB$7*SIN(AP311)</f>
        <v>3.9209336125756127</v>
      </c>
      <c r="AP311" s="132">
        <f>$AU311+$AB$7*SIN(AQ311)</f>
        <v>3.9205683345619833</v>
      </c>
      <c r="AQ311" s="132">
        <f>$AU311+$AB$7*SIN(AR311)</f>
        <v>3.9219565703653454</v>
      </c>
      <c r="AR311" s="132">
        <f>$AU311+$AB$7*SIN(AS311)</f>
        <v>3.9166906705031104</v>
      </c>
      <c r="AS311" s="132">
        <f>$AU311+$AB$7*SIN(AT311)</f>
        <v>3.9368135231642061</v>
      </c>
      <c r="AT311" s="132">
        <f>$AU311+$AB$7*SIN(AU311)</f>
        <v>3.8619219070273347</v>
      </c>
      <c r="AU311" s="132">
        <f>$AB$9+$AB$18*(F311-AB$15)</f>
        <v>4.1808774263773945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95"/>
      <c r="C312" s="36">
        <v>52983.485399999998</v>
      </c>
      <c r="D312" s="36">
        <v>2E-3</v>
      </c>
      <c r="E312" s="41">
        <f>+(C312-C$7)/C$8</f>
        <v>8739.9379454452974</v>
      </c>
      <c r="F312" s="132">
        <f>ROUND(2*E312,0)/2</f>
        <v>8740</v>
      </c>
      <c r="G312" s="132">
        <f>+C312-(C$7+F312*C$8)</f>
        <v>-2.1182199998293072E-2</v>
      </c>
      <c r="K312" s="43">
        <f>G312</f>
        <v>-2.1182199998293072E-2</v>
      </c>
      <c r="O312" s="132">
        <f ca="1">+C$11+C$12*F312</f>
        <v>3.9820922489180316E-4</v>
      </c>
      <c r="P312" s="199">
        <f>+D$11+D$12*F312+D$13*F312^2</f>
        <v>3.4290600985064854E-3</v>
      </c>
      <c r="Q312" s="200">
        <f>+C312-15018.5</f>
        <v>37964.985399999998</v>
      </c>
      <c r="S312" s="132">
        <f>+(P312-G312)^2</f>
        <v>6.0571412355231815E-4</v>
      </c>
      <c r="T312" s="7">
        <v>1</v>
      </c>
      <c r="U312" s="43">
        <f>+T312*S312</f>
        <v>6.0571412355231815E-4</v>
      </c>
      <c r="V312" s="132">
        <f>+G312-P312</f>
        <v>-2.4611260096799557E-2</v>
      </c>
      <c r="Z312" s="43">
        <f>F312</f>
        <v>8740</v>
      </c>
      <c r="AA312" s="132">
        <f>AB$3+AB$4*Z312+AB$5*Z312^2+AH312</f>
        <v>-2.00972429045389E-2</v>
      </c>
      <c r="AB312" s="132">
        <f>+G312-AA312</f>
        <v>-1.0849570937541721E-3</v>
      </c>
      <c r="AC312" s="132">
        <f>+G312-P312</f>
        <v>-2.4611260096799557E-2</v>
      </c>
      <c r="AD312" s="132"/>
      <c r="AE312" s="132">
        <f>+(G312-AA312)^2*S312</f>
        <v>7.1300541425954684E-10</v>
      </c>
      <c r="AF312" s="200">
        <f>+C312-15018.5</f>
        <v>37964.985399999998</v>
      </c>
      <c r="AG312" s="7"/>
      <c r="AH312" s="43">
        <f>$AB$6*($AB$11/AI312*AJ312+$AB$12)</f>
        <v>-2.18680801045389E-2</v>
      </c>
      <c r="AI312" s="43">
        <f>1+$AB$7*COS(AL312)</f>
        <v>0.68328517439999437</v>
      </c>
      <c r="AJ312" s="43">
        <f>SIN(AL312+$AB$9)</f>
        <v>-0.96444659835861168</v>
      </c>
      <c r="AK312" s="43">
        <f>$AB$7*SIN(AL312)</f>
        <v>-0.19128962137334585</v>
      </c>
      <c r="AL312" s="43">
        <f>2*ATAN(AM312)</f>
        <v>-2.5982513555466138</v>
      </c>
      <c r="AM312" s="43">
        <f>SQRT((1+$AB$7)/(1-$AB$7))*TAN(AN312/2)</f>
        <v>-3.5899220285439473</v>
      </c>
      <c r="AN312" s="132">
        <f>$AU312+$AB$7*SIN(AO312)</f>
        <v>3.9211152958393765</v>
      </c>
      <c r="AO312" s="132">
        <f>$AU312+$AB$7*SIN(AP312)</f>
        <v>3.9212113095358823</v>
      </c>
      <c r="AP312" s="132">
        <f>$AU312+$AB$7*SIN(AQ312)</f>
        <v>3.9208464945958248</v>
      </c>
      <c r="AQ312" s="132">
        <f>$AU312+$AB$7*SIN(AR312)</f>
        <v>3.9222333509732716</v>
      </c>
      <c r="AR312" s="132">
        <f>$AU312+$AB$7*SIN(AS312)</f>
        <v>3.9169712392959508</v>
      </c>
      <c r="AS312" s="132">
        <f>$AU312+$AB$7*SIN(AT312)</f>
        <v>3.937085167373326</v>
      </c>
      <c r="AT312" s="132">
        <f>$AU312+$AB$7*SIN(AU312)</f>
        <v>3.8622070449865005</v>
      </c>
      <c r="AU312" s="132">
        <f>$AB$9+$AB$18*(F312-AB$15)</f>
        <v>4.1812283540447073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41" t="s">
        <v>967</v>
      </c>
      <c r="B313" s="94" t="s">
        <v>292</v>
      </c>
      <c r="C313" s="36">
        <v>52991.684000000001</v>
      </c>
      <c r="D313" s="36" t="s">
        <v>503</v>
      </c>
      <c r="E313" s="41">
        <f>+(C313-C$7)/C$8</f>
        <v>8763.9562472354191</v>
      </c>
      <c r="F313" s="132">
        <f>ROUND(2*E313,0)/2</f>
        <v>8764</v>
      </c>
      <c r="G313" s="132">
        <f>+C313-(C$7+F313*C$8)</f>
        <v>-1.4934920000087004E-2</v>
      </c>
      <c r="I313" s="43">
        <f>G313</f>
        <v>-1.4934920000087004E-2</v>
      </c>
      <c r="M313" s="132"/>
      <c r="O313" s="132">
        <f ca="1">+C$11+C$12*F313</f>
        <v>3.5354494528929206E-4</v>
      </c>
      <c r="P313" s="199">
        <f>+D$11+D$12*F313+D$13*F313^2</f>
        <v>3.4021623774957753E-3</v>
      </c>
      <c r="Q313" s="200">
        <f>+C313-15018.5</f>
        <v>37973.184000000001</v>
      </c>
      <c r="S313" s="132">
        <f>+(P313-G313)^2</f>
        <v>3.3624859012225687E-4</v>
      </c>
      <c r="T313" s="7">
        <v>0.1</v>
      </c>
      <c r="U313" s="43">
        <f>+T313*S313</f>
        <v>3.3624859012225686E-5</v>
      </c>
      <c r="V313" s="132">
        <f>+G313-P313</f>
        <v>-1.8337082377582779E-2</v>
      </c>
      <c r="Z313" s="43">
        <f>F313</f>
        <v>8764</v>
      </c>
      <c r="AA313" s="132">
        <f>AB$3+AB$4*Z313+AB$5*Z313^2+AH313</f>
        <v>-2.0098180730044601E-2</v>
      </c>
      <c r="AB313" s="132">
        <f>+G313-AA313</f>
        <v>5.1632607299575972E-3</v>
      </c>
      <c r="AC313" s="132">
        <f>+G313-P313</f>
        <v>-1.8337082377582779E-2</v>
      </c>
      <c r="AD313" s="132"/>
      <c r="AE313" s="132">
        <f>+(G313-AA313)^2*S313</f>
        <v>8.9641390478576127E-9</v>
      </c>
      <c r="AF313" s="200">
        <f>+C313-15018.5</f>
        <v>37973.184000000001</v>
      </c>
      <c r="AG313" s="7"/>
      <c r="AH313" s="43">
        <f>$AB$6*($AB$11/AI313*AJ313+$AB$12)</f>
        <v>-2.18677576420446E-2</v>
      </c>
      <c r="AI313" s="43">
        <f>1+$AB$7*COS(AL313)</f>
        <v>0.68359847006528729</v>
      </c>
      <c r="AJ313" s="43">
        <f>SIN(AL313+$AB$9)</f>
        <v>-0.96487755935322383</v>
      </c>
      <c r="AK313" s="43">
        <f>$AB$7*SIN(AL313)</f>
        <v>-0.19180738217016843</v>
      </c>
      <c r="AL313" s="43">
        <f>2*ATAN(AM313)</f>
        <v>-2.5966157614670373</v>
      </c>
      <c r="AM313" s="43">
        <f>SQRT((1+$AB$7)/(1-$AB$7))*TAN(AN313/2)</f>
        <v>-3.5785980819327801</v>
      </c>
      <c r="AN313" s="132">
        <f>$AU313+$AB$7*SIN(AO313)</f>
        <v>3.9233386292244781</v>
      </c>
      <c r="AO313" s="132">
        <f>$AU313+$AB$7*SIN(AP313)</f>
        <v>3.9234334605717258</v>
      </c>
      <c r="AP313" s="132">
        <f>$AU313+$AB$7*SIN(AQ313)</f>
        <v>3.9230723436050559</v>
      </c>
      <c r="AQ313" s="132">
        <f>$AU313+$AB$7*SIN(AR313)</f>
        <v>3.924448167061438</v>
      </c>
      <c r="AR313" s="132">
        <f>$AU313+$AB$7*SIN(AS313)</f>
        <v>3.9192164087247821</v>
      </c>
      <c r="AS313" s="132">
        <f>$AU313+$AB$7*SIN(AT313)</f>
        <v>3.9392586435627464</v>
      </c>
      <c r="AT313" s="132">
        <f>$AU313+$AB$7*SIN(AU313)</f>
        <v>3.8644895636910555</v>
      </c>
      <c r="AU313" s="132">
        <f>$AB$9+$AB$18*(F313-AB$15)</f>
        <v>4.1840357753832151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95"/>
      <c r="C314" s="36">
        <v>53014.889799999997</v>
      </c>
      <c r="D314" s="36"/>
      <c r="E314" s="41">
        <f>+(C314-C$7)/C$8</f>
        <v>8831.9390623112704</v>
      </c>
      <c r="F314" s="132">
        <f>ROUND(2*E314,0)/2</f>
        <v>8832</v>
      </c>
      <c r="G314" s="132">
        <f>+C314-(C$7+F314*C$8)</f>
        <v>-2.0800960002816282E-2</v>
      </c>
      <c r="K314" s="202">
        <f>G314</f>
        <v>-2.0800960002816282E-2</v>
      </c>
      <c r="O314" s="132">
        <f ca="1">+C$11+C$12*F314</f>
        <v>2.2699615308217902E-4</v>
      </c>
      <c r="P314" s="199">
        <f>+D$11+D$12*F314+D$13*F314^2</f>
        <v>3.325992515533293E-3</v>
      </c>
      <c r="Q314" s="200">
        <f>+C314-15018.5</f>
        <v>37996.389799999997</v>
      </c>
      <c r="S314" s="132">
        <f>+(P314-G314)^2</f>
        <v>5.8210983782269494E-4</v>
      </c>
      <c r="T314" s="7">
        <v>1</v>
      </c>
      <c r="U314" s="43">
        <f>+T314*S314</f>
        <v>5.8210983782269494E-4</v>
      </c>
      <c r="V314" s="132">
        <f>+G314-P314</f>
        <v>-2.4126952518349575E-2</v>
      </c>
      <c r="Z314" s="43">
        <f>F314</f>
        <v>8832</v>
      </c>
      <c r="AA314" s="132">
        <f>AB$3+AB$4*Z314+AB$5*Z314^2+AH314</f>
        <v>-2.0100267948609304E-2</v>
      </c>
      <c r="AB314" s="132">
        <f>+G314-AA314</f>
        <v>-7.0069205420697847E-4</v>
      </c>
      <c r="AC314" s="132">
        <f>+G314-P314</f>
        <v>-2.4126952518349575E-2</v>
      </c>
      <c r="AD314" s="132"/>
      <c r="AE314" s="132">
        <f>+(G314-AA314)^2*S314</f>
        <v>2.8579809151530312E-10</v>
      </c>
      <c r="AF314" s="200">
        <f>+C314-15018.5</f>
        <v>37996.389799999997</v>
      </c>
      <c r="AG314" s="7"/>
      <c r="AH314" s="43">
        <f>$AB$6*($AB$11/AI314*AJ314+$AB$12)</f>
        <v>-2.1866255276609303E-2</v>
      </c>
      <c r="AI314" s="43">
        <f>1+$AB$7*COS(AL314)</f>
        <v>0.68449231407827704</v>
      </c>
      <c r="AJ314" s="43">
        <f>SIN(AL314+$AB$9)</f>
        <v>-0.96608670417137799</v>
      </c>
      <c r="AK314" s="43">
        <f>$AB$7*SIN(AL314)</f>
        <v>-0.19327415793198885</v>
      </c>
      <c r="AL314" s="43">
        <f>2*ATAN(AM314)</f>
        <v>-2.5919734074998795</v>
      </c>
      <c r="AM314" s="43">
        <f>SQRT((1+$AB$7)/(1-$AB$7))*TAN(AN314/2)</f>
        <v>-3.5468150178822464</v>
      </c>
      <c r="AN314" s="132">
        <f>$AU314+$AB$7*SIN(AO314)</f>
        <v>3.9296436178850622</v>
      </c>
      <c r="AO314" s="132">
        <f>$AU314+$AB$7*SIN(AP314)</f>
        <v>3.9297351367141897</v>
      </c>
      <c r="AP314" s="132">
        <f>$AU314+$AB$7*SIN(AQ314)</f>
        <v>3.929384431445393</v>
      </c>
      <c r="AQ314" s="132">
        <f>$AU314+$AB$7*SIN(AR314)</f>
        <v>3.9307290255294287</v>
      </c>
      <c r="AR314" s="132">
        <f>$AU314+$AB$7*SIN(AS314)</f>
        <v>3.9255837133178302</v>
      </c>
      <c r="AS314" s="132">
        <f>$AU314+$AB$7*SIN(AT314)</f>
        <v>3.945419985560719</v>
      </c>
      <c r="AT314" s="132">
        <f>$AU314+$AB$7*SIN(AU314)</f>
        <v>3.8709703907334441</v>
      </c>
      <c r="AU314" s="132">
        <f>$AB$9+$AB$18*(F314-AB$15)</f>
        <v>4.1919901358423202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95"/>
      <c r="C315" s="36">
        <v>53017.620699999999</v>
      </c>
      <c r="D315" s="36"/>
      <c r="E315" s="41">
        <f>+(C315-C$7)/C$8</f>
        <v>8839.9394014372992</v>
      </c>
      <c r="F315" s="132">
        <f>ROUND(2*E315,0)/2</f>
        <v>8840</v>
      </c>
      <c r="G315" s="132">
        <f>+C315-(C$7+F315*C$8)</f>
        <v>-2.0685199997387826E-2</v>
      </c>
      <c r="H315" s="43"/>
      <c r="I315" s="43"/>
      <c r="J315" s="43"/>
      <c r="K315" s="202">
        <f>G315</f>
        <v>-2.0685199997387826E-2</v>
      </c>
      <c r="L315" s="43"/>
      <c r="M315" s="43"/>
      <c r="N315" s="43"/>
      <c r="O315" s="132">
        <f ca="1">+C$11+C$12*F315</f>
        <v>2.1210805988134199E-4</v>
      </c>
      <c r="P315" s="199">
        <f>+D$11+D$12*F315+D$13*F315^2</f>
        <v>3.3170352765494169E-3</v>
      </c>
      <c r="Q315" s="200">
        <f>+C315-15018.5</f>
        <v>37999.120699999999</v>
      </c>
      <c r="R315" s="43"/>
      <c r="S315" s="132">
        <f>+(P315-G315)^2</f>
        <v>5.7610729814543734E-4</v>
      </c>
      <c r="T315" s="7">
        <v>1</v>
      </c>
      <c r="U315" s="43">
        <f>+T315*S315</f>
        <v>5.7610729814543734E-4</v>
      </c>
      <c r="V315" s="132">
        <f>+G315-P315</f>
        <v>-2.4002235273937245E-2</v>
      </c>
      <c r="Z315" s="43">
        <f>F315</f>
        <v>8840</v>
      </c>
      <c r="AA315" s="132">
        <f>AB$3+AB$4*Z315+AB$5*Z315^2+AH315</f>
        <v>-2.010045800356125E-2</v>
      </c>
      <c r="AB315" s="132">
        <f>+G315-AA315</f>
        <v>-5.8474199382657632E-4</v>
      </c>
      <c r="AC315" s="132">
        <f>+G315-P315</f>
        <v>-2.4002235273937245E-2</v>
      </c>
      <c r="AE315" s="132">
        <f>+(G315-AA315)^2*S315</f>
        <v>1.9698445054747683E-10</v>
      </c>
      <c r="AF315" s="200">
        <f>+C315-15018.5</f>
        <v>37999.120699999999</v>
      </c>
      <c r="AG315" s="7"/>
      <c r="AH315" s="43">
        <f>$AB$6*($AB$11/AI315*AJ315+$AB$12)</f>
        <v>-2.1866021203561251E-2</v>
      </c>
      <c r="AI315" s="43">
        <f>1+$AB$7*COS(AL315)</f>
        <v>0.68459807409040985</v>
      </c>
      <c r="AJ315" s="43">
        <f>SIN(AL315+$AB$9)</f>
        <v>-0.96622779396625347</v>
      </c>
      <c r="AK315" s="43">
        <f>$AB$7*SIN(AL315)</f>
        <v>-0.19344669842755496</v>
      </c>
      <c r="AL315" s="43">
        <f>2*ATAN(AM315)</f>
        <v>-2.5914264496218284</v>
      </c>
      <c r="AM315" s="43">
        <f>SQRT((1+$AB$7)/(1-$AB$7))*TAN(AN315/2)</f>
        <v>-3.5431048008620873</v>
      </c>
      <c r="AN315" s="132">
        <f>$AU315+$AB$7*SIN(AO315)</f>
        <v>3.9303859227731355</v>
      </c>
      <c r="AO315" s="132">
        <f>$AU315+$AB$7*SIN(AP315)</f>
        <v>3.9304770555865778</v>
      </c>
      <c r="AP315" s="132">
        <f>$AU315+$AB$7*SIN(AQ315)</f>
        <v>3.9301275686145369</v>
      </c>
      <c r="AQ315" s="132">
        <f>$AU315+$AB$7*SIN(AR315)</f>
        <v>3.9314684922943917</v>
      </c>
      <c r="AR315" s="132">
        <f>$AU315+$AB$7*SIN(AS315)</f>
        <v>3.9263333917139973</v>
      </c>
      <c r="AS315" s="132">
        <f>$AU315+$AB$7*SIN(AT315)</f>
        <v>3.9461451610937948</v>
      </c>
      <c r="AT315" s="132">
        <f>$AU315+$AB$7*SIN(AU315)</f>
        <v>3.8717341745360305</v>
      </c>
      <c r="AU315" s="132">
        <f>$AB$9+$AB$18*(F315-AB$15)</f>
        <v>4.1929259429551555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95"/>
      <c r="C316" s="36">
        <v>53017.792300000001</v>
      </c>
      <c r="D316" s="36"/>
      <c r="E316" s="41">
        <f>+(C316-C$7)/C$8</f>
        <v>8840.4421141671828</v>
      </c>
      <c r="F316" s="132">
        <f>ROUND(2*E316,0)/2</f>
        <v>8840.5</v>
      </c>
      <c r="G316" s="132">
        <f>+C316-(C$7+F316*C$8)</f>
        <v>-1.9759214999794494E-2</v>
      </c>
      <c r="H316" s="43"/>
      <c r="I316" s="43"/>
      <c r="J316" s="43"/>
      <c r="K316" s="202">
        <f>G316</f>
        <v>-1.9759214999794494E-2</v>
      </c>
      <c r="L316" s="43"/>
      <c r="M316" s="43"/>
      <c r="N316" s="43"/>
      <c r="O316" s="132">
        <f ca="1">+C$11+C$12*F316</f>
        <v>2.1117755405628685E-4</v>
      </c>
      <c r="P316" s="199">
        <f>+D$11+D$12*F316+D$13*F316^2</f>
        <v>3.3164754765229575E-3</v>
      </c>
      <c r="Q316" s="200">
        <f>+C316-15018.5</f>
        <v>37999.292300000001</v>
      </c>
      <c r="R316" s="43"/>
      <c r="S316" s="132">
        <f>+(P316-G316)^2</f>
        <v>5.32487490958808E-4</v>
      </c>
      <c r="T316" s="7">
        <v>1</v>
      </c>
      <c r="U316" s="43">
        <f>+T316*S316</f>
        <v>5.32487490958808E-4</v>
      </c>
      <c r="V316" s="132">
        <f>+G316-P316</f>
        <v>-2.3075690476317454E-2</v>
      </c>
      <c r="Z316" s="43">
        <f>F316</f>
        <v>8840.5</v>
      </c>
      <c r="AA316" s="132">
        <f>AB$3+AB$4*Z316+AB$5*Z316^2+AH316</f>
        <v>-2.0100469493462343E-2</v>
      </c>
      <c r="AB316" s="132">
        <f>+G316-AA316</f>
        <v>3.4125449366784882E-4</v>
      </c>
      <c r="AC316" s="132">
        <f>+G316-P316</f>
        <v>-2.3075690476317454E-2</v>
      </c>
      <c r="AE316" s="132">
        <f>+(G316-AA316)^2*S316</f>
        <v>6.2010633445569417E-11</v>
      </c>
      <c r="AF316" s="200">
        <f>+C316-15018.5</f>
        <v>37999.292300000001</v>
      </c>
      <c r="AG316" s="7"/>
      <c r="AH316" s="43">
        <f>$AB$6*($AB$11/AI316*AJ316+$AB$12)</f>
        <v>-2.1866006172712345E-2</v>
      </c>
      <c r="AI316" s="43">
        <f>1+$AB$7*COS(AL316)</f>
        <v>0.68460468830902621</v>
      </c>
      <c r="AJ316" s="43">
        <f>SIN(AL316+$AB$9)</f>
        <v>-0.9662366039257122</v>
      </c>
      <c r="AK316" s="43">
        <f>$AB$7*SIN(AL316)</f>
        <v>-0.19345748205575691</v>
      </c>
      <c r="AL316" s="43">
        <f>2*ATAN(AM316)</f>
        <v>-2.5913922591480656</v>
      </c>
      <c r="AM316" s="43">
        <f>SQRT((1+$AB$7)/(1-$AB$7))*TAN(AN316/2)</f>
        <v>-3.5428731130359385</v>
      </c>
      <c r="AN316" s="132">
        <f>$AU316+$AB$7*SIN(AO316)</f>
        <v>3.9304323206284204</v>
      </c>
      <c r="AO316" s="132">
        <f>$AU316+$AB$7*SIN(AP316)</f>
        <v>3.9305234293419558</v>
      </c>
      <c r="AP316" s="132">
        <f>$AU316+$AB$7*SIN(AQ316)</f>
        <v>3.9301740184661833</v>
      </c>
      <c r="AQ316" s="132">
        <f>$AU316+$AB$7*SIN(AR316)</f>
        <v>3.9315147127747756</v>
      </c>
      <c r="AR316" s="132">
        <f>$AU316+$AB$7*SIN(AS316)</f>
        <v>3.9263802507020555</v>
      </c>
      <c r="AS316" s="132">
        <f>$AU316+$AB$7*SIN(AT316)</f>
        <v>3.9461904867692494</v>
      </c>
      <c r="AT316" s="132">
        <f>$AU316+$AB$7*SIN(AU316)</f>
        <v>3.8717819203614674</v>
      </c>
      <c r="AU316" s="132">
        <f>$AB$9+$AB$18*(F316-AB$15)</f>
        <v>4.192984430899708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>+(C317-C$7)/C$8</f>
        <v>8844.4430161205419</v>
      </c>
      <c r="F317" s="132">
        <f>ROUND(2*E317,0)/2</f>
        <v>8844.5</v>
      </c>
      <c r="G317" s="132">
        <f>+C317-(C$7+F317*C$8)</f>
        <v>-1.9451334992481861E-2</v>
      </c>
      <c r="H317" s="43"/>
      <c r="I317" s="43"/>
      <c r="J317" s="43"/>
      <c r="K317" s="43">
        <f>G317</f>
        <v>-1.9451334992481861E-2</v>
      </c>
      <c r="L317" s="43"/>
      <c r="M317" s="43"/>
      <c r="N317" s="43"/>
      <c r="O317" s="132">
        <f ca="1">+C$11+C$12*F317</f>
        <v>2.0373350745587007E-4</v>
      </c>
      <c r="P317" s="199">
        <f>+D$11+D$12*F317+D$13*F317^2</f>
        <v>3.3119971924008285E-3</v>
      </c>
      <c r="Q317" s="200">
        <f>+C317-15018.5</f>
        <v>38000.658000000003</v>
      </c>
      <c r="R317" s="43"/>
      <c r="S317" s="132">
        <f>+(P317-G317)^2</f>
        <v>5.1816929215931613E-4</v>
      </c>
      <c r="T317" s="7">
        <v>1</v>
      </c>
      <c r="U317" s="43">
        <f>+T317*S317</f>
        <v>5.1816929215931613E-4</v>
      </c>
      <c r="V317" s="132">
        <f>+G317-P317</f>
        <v>-2.276333218488269E-2</v>
      </c>
      <c r="Z317" s="43">
        <f>F317</f>
        <v>8844.5</v>
      </c>
      <c r="AA317" s="132">
        <f>AB$3+AB$4*Z317+AB$5*Z317^2+AH317</f>
        <v>-2.0100559766715941E-2</v>
      </c>
      <c r="AB317" s="132">
        <f>+G317-AA317</f>
        <v>6.4922477423407995E-4</v>
      </c>
      <c r="AC317" s="132">
        <f>+G317-P317</f>
        <v>-2.276333218488269E-2</v>
      </c>
      <c r="AE317" s="132">
        <f>+(G317-AA317)^2*S317</f>
        <v>2.1840462970178768E-10</v>
      </c>
      <c r="AF317" s="200">
        <f>+C317-15018.5</f>
        <v>38000.658000000003</v>
      </c>
      <c r="AG317" s="7"/>
      <c r="AH317" s="43">
        <f>$AB$6*($AB$11/AI317*AJ317+$AB$12)</f>
        <v>-2.1865884225965943E-2</v>
      </c>
      <c r="AI317" s="43">
        <f>1+$AB$7*COS(AL317)</f>
        <v>0.68465761992915297</v>
      </c>
      <c r="AJ317" s="43">
        <f>SIN(AL317+$AB$9)</f>
        <v>-0.9663070490538247</v>
      </c>
      <c r="AK317" s="43">
        <f>$AB$7*SIN(AL317)</f>
        <v>-0.1935437504319204</v>
      </c>
      <c r="AL317" s="43">
        <f>2*ATAN(AM317)</f>
        <v>-2.5911187115965166</v>
      </c>
      <c r="AM317" s="43">
        <f>SQRT((1+$AB$7)/(1-$AB$7))*TAN(AN317/2)</f>
        <v>-3.5410204594124477</v>
      </c>
      <c r="AN317" s="132">
        <f>$AU317+$AB$7*SIN(AO317)</f>
        <v>3.9308035195739466</v>
      </c>
      <c r="AO317" s="132">
        <f>$AU317+$AB$7*SIN(AP317)</f>
        <v>3.9308944355988382</v>
      </c>
      <c r="AP317" s="132">
        <f>$AU317+$AB$7*SIN(AQ317)</f>
        <v>3.9305456332922288</v>
      </c>
      <c r="AQ317" s="132">
        <f>$AU317+$AB$7*SIN(AR317)</f>
        <v>3.9318844927559926</v>
      </c>
      <c r="AR317" s="132">
        <f>$AU317+$AB$7*SIN(AS317)</f>
        <v>3.9267551399271321</v>
      </c>
      <c r="AS317" s="132">
        <f>$AU317+$AB$7*SIN(AT317)</f>
        <v>3.9465531015277859</v>
      </c>
      <c r="AT317" s="132">
        <f>$AU317+$AB$7*SIN(AU317)</f>
        <v>3.8721639265242054</v>
      </c>
      <c r="AU317" s="132">
        <f>$AB$9+$AB$18*(F317-AB$15)</f>
        <v>4.1934523344561256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>+(C318-C$7)/C$8</f>
        <v>9630.9385467963675</v>
      </c>
      <c r="F318" s="132">
        <f>ROUND(2*E318,0)/2</f>
        <v>9631</v>
      </c>
      <c r="G318" s="132">
        <f>+C318-(C$7+F318*C$8)</f>
        <v>-2.0976929998141713E-2</v>
      </c>
      <c r="K318" s="43">
        <f>G318</f>
        <v>-2.0976929998141713E-2</v>
      </c>
      <c r="O318" s="132">
        <f ca="1">+C$11+C$12*F318</f>
        <v>-1.2599521553514244E-3</v>
      </c>
      <c r="P318" s="199">
        <f>+D$11+D$12*F318+D$13*F318^2</f>
        <v>2.4354643631335129E-3</v>
      </c>
      <c r="Q318" s="200">
        <f>+C318-15018.5</f>
        <v>38269.126700000001</v>
      </c>
      <c r="S318" s="132">
        <f>+(P318-G318)^2</f>
        <v>5.4814020972787213E-4</v>
      </c>
      <c r="T318" s="7">
        <v>1</v>
      </c>
      <c r="U318" s="43">
        <f>+T318*S318</f>
        <v>5.4814020972787213E-4</v>
      </c>
      <c r="V318" s="132">
        <f>+G318-P318</f>
        <v>-2.3412394361275228E-2</v>
      </c>
      <c r="Z318" s="43">
        <f>F318</f>
        <v>9631</v>
      </c>
      <c r="AA318" s="132">
        <f>AB$3+AB$4*Z318+AB$5*Z318^2+AH318</f>
        <v>-2.0060566936445534E-2</v>
      </c>
      <c r="AB318" s="132">
        <f>+G318-AA318</f>
        <v>-9.1636306169617932E-4</v>
      </c>
      <c r="AC318" s="132">
        <f>+G318-P318</f>
        <v>-2.3412394361275228E-2</v>
      </c>
      <c r="AD318" s="132"/>
      <c r="AE318" s="132">
        <f>+(G318-AA318)^2*S318</f>
        <v>4.6028498803044624E-10</v>
      </c>
      <c r="AF318" s="200">
        <f>+C318-15018.5</f>
        <v>38269.126700000001</v>
      </c>
      <c r="AG318" s="7"/>
      <c r="AH318" s="43">
        <f>$AB$6*($AB$11/AI318*AJ318+$AB$12)</f>
        <v>-2.1782298453445533E-2</v>
      </c>
      <c r="AI318" s="43">
        <f>1+$AB$7*COS(AL318)</f>
        <v>0.69569919770060884</v>
      </c>
      <c r="AJ318" s="43">
        <f>SIN(AL318+$AB$9)</f>
        <v>-0.97892280963633937</v>
      </c>
      <c r="AK318" s="43">
        <f>$AB$7*SIN(AL318)</f>
        <v>-0.21047807895347878</v>
      </c>
      <c r="AL318" s="43">
        <f>2*ATAN(AM318)</f>
        <v>-2.5364739905575711</v>
      </c>
      <c r="AM318" s="43">
        <f>SQRT((1+$AB$7)/(1-$AB$7))*TAN(AN318/2)</f>
        <v>-3.2036628500796498</v>
      </c>
      <c r="AN318" s="132">
        <f>$AU318+$AB$7*SIN(AO318)</f>
        <v>4.0043691901019081</v>
      </c>
      <c r="AO318" s="132">
        <f>$AU318+$AB$7*SIN(AP318)</f>
        <v>4.0044263498964208</v>
      </c>
      <c r="AP318" s="132">
        <f>$AU318+$AB$7*SIN(AQ318)</f>
        <v>4.0041888172123103</v>
      </c>
      <c r="AQ318" s="132">
        <f>$AU318+$AB$7*SIN(AR318)</f>
        <v>4.005176338333472</v>
      </c>
      <c r="AR318" s="132">
        <f>$AU318+$AB$7*SIN(AS318)</f>
        <v>4.0010782488007441</v>
      </c>
      <c r="AS318" s="132">
        <f>$AU318+$AB$7*SIN(AT318)</f>
        <v>4.0182155513072022</v>
      </c>
      <c r="AT318" s="132">
        <f>$AU318+$AB$7*SIN(AU318)</f>
        <v>3.9486653887054977</v>
      </c>
      <c r="AU318" s="132">
        <f>$AB$9+$AB$18*(F318-AB$15)</f>
        <v>4.2854538712368022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>+(C319-C$7)/C$8</f>
        <v>9645.9399516675167</v>
      </c>
      <c r="F319" s="132">
        <f>ROUND(2*E319,0)/2</f>
        <v>9646</v>
      </c>
      <c r="G319" s="132">
        <f>+C319-(C$7+F319*C$8)</f>
        <v>-2.049737999914214E-2</v>
      </c>
      <c r="K319" s="202">
        <f>G319</f>
        <v>-2.049737999914214E-2</v>
      </c>
      <c r="O319" s="132">
        <f ca="1">+C$11+C$12*F319</f>
        <v>-1.2878673301029951E-3</v>
      </c>
      <c r="P319" s="199">
        <f>+D$11+D$12*F319+D$13*F319^2</f>
        <v>2.4188248098111526E-3</v>
      </c>
      <c r="Q319" s="200">
        <f>+C319-15018.5</f>
        <v>38274.2474</v>
      </c>
      <c r="S319" s="132">
        <f>+(P319-G319)^2</f>
        <v>5.2515244284589405E-4</v>
      </c>
      <c r="T319" s="7">
        <v>1</v>
      </c>
      <c r="U319" s="43">
        <f>+T319*S319</f>
        <v>5.2515244284589405E-4</v>
      </c>
      <c r="V319" s="132">
        <f>+G319-P319</f>
        <v>-2.2916204808953292E-2</v>
      </c>
      <c r="Z319" s="43">
        <f>F319</f>
        <v>9646</v>
      </c>
      <c r="AA319" s="132">
        <f>AB$3+AB$4*Z319+AB$5*Z319^2+AH319</f>
        <v>-2.0058669823777516E-2</v>
      </c>
      <c r="AB319" s="132">
        <f>+G319-AA319</f>
        <v>-4.3871017536462401E-4</v>
      </c>
      <c r="AC319" s="132">
        <f>+G319-P319</f>
        <v>-2.2916204808953292E-2</v>
      </c>
      <c r="AD319" s="132"/>
      <c r="AE319" s="132">
        <f>+(G319-AA319)^2*S319</f>
        <v>1.0107431459242377E-10</v>
      </c>
      <c r="AF319" s="200">
        <f>+C319-15018.5</f>
        <v>38274.2474</v>
      </c>
      <c r="AG319" s="7"/>
      <c r="AH319" s="43">
        <f>$AB$6*($AB$11/AI319*AJ319+$AB$12)</f>
        <v>-2.1779533875777517E-2</v>
      </c>
      <c r="AI319" s="43">
        <f>1+$AB$7*COS(AL319)</f>
        <v>0.69592237827448811</v>
      </c>
      <c r="AJ319" s="43">
        <f>SIN(AL319+$AB$9)</f>
        <v>-0.97913865045962534</v>
      </c>
      <c r="AK319" s="43">
        <f>$AB$7*SIN(AL319)</f>
        <v>-0.21080037942507721</v>
      </c>
      <c r="AL319" s="43">
        <f>2*ATAN(AM319)</f>
        <v>-2.5354144512027257</v>
      </c>
      <c r="AM319" s="43">
        <f>SQRT((1+$AB$7)/(1-$AB$7))*TAN(AN319/2)</f>
        <v>-3.1977059223704729</v>
      </c>
      <c r="AN319" s="132">
        <f>$AU319+$AB$7*SIN(AO319)</f>
        <v>4.0057838645665598</v>
      </c>
      <c r="AO319" s="132">
        <f>$AU319+$AB$7*SIN(AP319)</f>
        <v>4.0058404649887995</v>
      </c>
      <c r="AP319" s="132">
        <f>$AU319+$AB$7*SIN(AQ319)</f>
        <v>4.0056048672063564</v>
      </c>
      <c r="AQ319" s="132">
        <f>$AU319+$AB$7*SIN(AR319)</f>
        <v>4.0065859652922491</v>
      </c>
      <c r="AR319" s="132">
        <f>$AU319+$AB$7*SIN(AS319)</f>
        <v>4.0025077809633158</v>
      </c>
      <c r="AS319" s="132">
        <f>$AU319+$AB$7*SIN(AT319)</f>
        <v>4.0195901370305593</v>
      </c>
      <c r="AT319" s="132">
        <f>$AU319+$AB$7*SIN(AU319)</f>
        <v>3.9501517162600193</v>
      </c>
      <c r="AU319" s="132">
        <f>$AB$9+$AB$18*(F319-AB$15)</f>
        <v>4.287208509573369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>+(C320-C$7)/C$8</f>
        <v>9651.9408651633403</v>
      </c>
      <c r="F320" s="132">
        <f>ROUND(2*E320,0)/2</f>
        <v>9652</v>
      </c>
      <c r="G320" s="132">
        <f>+C320-(C$7+F320*C$8)</f>
        <v>-2.0185559995297808E-2</v>
      </c>
      <c r="H320" s="43"/>
      <c r="I320" s="43"/>
      <c r="J320" s="43"/>
      <c r="K320" s="202">
        <f>G320</f>
        <v>-2.0185559995297808E-2</v>
      </c>
      <c r="L320" s="43"/>
      <c r="M320" s="43"/>
      <c r="N320" s="43"/>
      <c r="O320" s="132">
        <f ca="1">+C$11+C$12*F320</f>
        <v>-1.299033400003622E-3</v>
      </c>
      <c r="P320" s="199">
        <f>+D$11+D$12*F320+D$13*F320^2</f>
        <v>2.4121698011090546E-3</v>
      </c>
      <c r="Q320" s="200">
        <f>+C320-15018.5</f>
        <v>38276.2958</v>
      </c>
      <c r="R320" s="43"/>
      <c r="S320" s="132">
        <f>+(P320-G320)^2</f>
        <v>5.1065739195141444E-4</v>
      </c>
      <c r="T320" s="7">
        <v>1</v>
      </c>
      <c r="U320" s="43">
        <f>+T320*S320</f>
        <v>5.1065739195141444E-4</v>
      </c>
      <c r="V320" s="132">
        <f>+G320-P320</f>
        <v>-2.2597729796406861E-2</v>
      </c>
      <c r="Z320" s="43">
        <f>F320</f>
        <v>9652</v>
      </c>
      <c r="AA320" s="132">
        <f>AB$3+AB$4*Z320+AB$5*Z320^2+AH320</f>
        <v>-2.0057898900471313E-2</v>
      </c>
      <c r="AB320" s="132">
        <f>+G320-AA320</f>
        <v>-1.2766109482649501E-4</v>
      </c>
      <c r="AC320" s="132">
        <f>+G320-P320</f>
        <v>-2.2597729796406861E-2</v>
      </c>
      <c r="AE320" s="132">
        <f>+(G320-AA320)^2*S320</f>
        <v>8.3223648675659849E-12</v>
      </c>
      <c r="AF320" s="200">
        <f>+C320-15018.5</f>
        <v>38276.2958</v>
      </c>
      <c r="AG320" s="7"/>
      <c r="AH320" s="43">
        <f>$AB$6*($AB$11/AI320*AJ320+$AB$12)</f>
        <v>-2.1778415588471312E-2</v>
      </c>
      <c r="AI320" s="43">
        <f>1+$AB$7*COS(AL320)</f>
        <v>0.69601178623030946</v>
      </c>
      <c r="AJ320" s="43">
        <f>SIN(AL320+$AB$9)</f>
        <v>-0.97922471760465635</v>
      </c>
      <c r="AK320" s="43">
        <f>$AB$7*SIN(AL320)</f>
        <v>-0.21092929120706055</v>
      </c>
      <c r="AL320" s="43">
        <f>2*ATAN(AM320)</f>
        <v>-2.5349904452069043</v>
      </c>
      <c r="AM320" s="43">
        <f>SQRT((1+$AB$7)/(1-$AB$7))*TAN(AN320/2)</f>
        <v>-3.1953277324013962</v>
      </c>
      <c r="AN320" s="132">
        <f>$AU320+$AB$7*SIN(AO320)</f>
        <v>4.0063498612166644</v>
      </c>
      <c r="AO320" s="132">
        <f>$AU320+$AB$7*SIN(AP320)</f>
        <v>4.0064062388059458</v>
      </c>
      <c r="AP320" s="132">
        <f>$AU320+$AB$7*SIN(AQ320)</f>
        <v>4.0061714127984125</v>
      </c>
      <c r="AQ320" s="132">
        <f>$AU320+$AB$7*SIN(AR320)</f>
        <v>4.0071499455150246</v>
      </c>
      <c r="AR320" s="132">
        <f>$AU320+$AB$7*SIN(AS320)</f>
        <v>4.0030797228521706</v>
      </c>
      <c r="AS320" s="132">
        <f>$AU320+$AB$7*SIN(AT320)</f>
        <v>4.0201400626327235</v>
      </c>
      <c r="AT320" s="132">
        <f>$AU320+$AB$7*SIN(AU320)</f>
        <v>3.9507465377959474</v>
      </c>
      <c r="AU320" s="132">
        <f>$AB$9+$AB$18*(F320-AB$15)</f>
        <v>4.2879103649079964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>+(C321-C$7)/C$8</f>
        <v>9660.9398917579801</v>
      </c>
      <c r="F321" s="132">
        <f>ROUND(2*E321,0)/2</f>
        <v>9661</v>
      </c>
      <c r="G321" s="132">
        <f>+C321-(C$7+F321*C$8)</f>
        <v>-2.051783000206342E-2</v>
      </c>
      <c r="K321" s="43">
        <f>G321</f>
        <v>-2.051783000206342E-2</v>
      </c>
      <c r="O321" s="132">
        <f ca="1">+C$11+C$12*F321</f>
        <v>-1.3157825048545624E-3</v>
      </c>
      <c r="P321" s="199">
        <f>+D$11+D$12*F321+D$13*F321^2</f>
        <v>2.4021881587275289E-3</v>
      </c>
      <c r="Q321" s="200">
        <f>+C321-15018.5</f>
        <v>38279.367599999998</v>
      </c>
      <c r="S321" s="132">
        <f>+(P321-G321)^2</f>
        <v>5.2532723249098699E-4</v>
      </c>
      <c r="T321" s="7">
        <v>1</v>
      </c>
      <c r="U321" s="43">
        <f>+T321*S321</f>
        <v>5.2532723249098699E-4</v>
      </c>
      <c r="V321" s="132">
        <f>+G321-P321</f>
        <v>-2.292001816079095E-2</v>
      </c>
      <c r="Z321" s="43">
        <f>F321</f>
        <v>9661</v>
      </c>
      <c r="AA321" s="132">
        <f>AB$3+AB$4*Z321+AB$5*Z321^2+AH321</f>
        <v>-2.0056729566886859E-2</v>
      </c>
      <c r="AB321" s="132">
        <f>+G321-AA321</f>
        <v>-4.6110043517656046E-4</v>
      </c>
      <c r="AC321" s="132">
        <f>+G321-P321</f>
        <v>-2.292001816079095E-2</v>
      </c>
      <c r="AD321" s="132"/>
      <c r="AE321" s="132">
        <f>+(G321-AA321)^2*S321</f>
        <v>1.1169172002465704E-10</v>
      </c>
      <c r="AF321" s="200">
        <f>+C321-15018.5</f>
        <v>38279.367599999998</v>
      </c>
      <c r="AG321" s="7"/>
      <c r="AH321" s="43">
        <f>$AB$6*($AB$11/AI321*AJ321+$AB$12)</f>
        <v>-2.1776724803886861E-2</v>
      </c>
      <c r="AI321" s="43">
        <f>1+$AB$7*COS(AL321)</f>
        <v>0.69614604373784283</v>
      </c>
      <c r="AJ321" s="43">
        <f>SIN(AL321+$AB$9)</f>
        <v>-0.97935352950755938</v>
      </c>
      <c r="AK321" s="43">
        <f>$AB$7*SIN(AL321)</f>
        <v>-0.21112264981246104</v>
      </c>
      <c r="AL321" s="43">
        <f>2*ATAN(AM321)</f>
        <v>-2.5343542320304864</v>
      </c>
      <c r="AM321" s="43">
        <f>SQRT((1+$AB$7)/(1-$AB$7))*TAN(AN321/2)</f>
        <v>-3.1917653404821209</v>
      </c>
      <c r="AN321" s="132">
        <f>$AU321+$AB$7*SIN(AO321)</f>
        <v>4.0071989923152218</v>
      </c>
      <c r="AO321" s="132">
        <f>$AU321+$AB$7*SIN(AP321)</f>
        <v>4.007255036637039</v>
      </c>
      <c r="AP321" s="132">
        <f>$AU321+$AB$7*SIN(AQ321)</f>
        <v>4.0070213659426654</v>
      </c>
      <c r="AQ321" s="132">
        <f>$AU321+$AB$7*SIN(AR321)</f>
        <v>4.0079960547592366</v>
      </c>
      <c r="AR321" s="132">
        <f>$AU321+$AB$7*SIN(AS321)</f>
        <v>4.0039377740364843</v>
      </c>
      <c r="AS321" s="132">
        <f>$AU321+$AB$7*SIN(AT321)</f>
        <v>4.0209650492448228</v>
      </c>
      <c r="AT321" s="132">
        <f>$AU321+$AB$7*SIN(AU321)</f>
        <v>3.9516390815297964</v>
      </c>
      <c r="AU321" s="132">
        <f>$AB$9+$AB$18*(F321-AB$15)</f>
        <v>4.2889631479099366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41" t="s">
        <v>849</v>
      </c>
      <c r="B322" s="94" t="s">
        <v>288</v>
      </c>
      <c r="C322" s="36">
        <v>53302.817799999997</v>
      </c>
      <c r="D322" s="36" t="s">
        <v>485</v>
      </c>
      <c r="E322" s="41">
        <f>+(C322-C$7)/C$8</f>
        <v>9675.4418064167494</v>
      </c>
      <c r="F322" s="132">
        <f>ROUND(2*E322,0)/2</f>
        <v>9675.5</v>
      </c>
      <c r="G322" s="132">
        <f>+C322-(C$7+F322*C$8)</f>
        <v>-1.9864264999341685E-2</v>
      </c>
      <c r="K322" s="43">
        <f>G322</f>
        <v>-1.9864264999341685E-2</v>
      </c>
      <c r="M322" s="132"/>
      <c r="O322" s="132">
        <f ca="1">+C$11+C$12*F322</f>
        <v>-1.3427671737810815E-3</v>
      </c>
      <c r="P322" s="199">
        <f>+D$11+D$12*F322+D$13*F322^2</f>
        <v>2.3861088214191823E-3</v>
      </c>
      <c r="Q322" s="200">
        <f>+C322-15018.5</f>
        <v>38284.317799999997</v>
      </c>
      <c r="S322" s="132">
        <f>+(P322-G322)^2</f>
        <v>4.9507913516360052E-4</v>
      </c>
      <c r="T322" s="7">
        <v>1</v>
      </c>
      <c r="U322" s="43">
        <f>+T322*S322</f>
        <v>4.9507913516360052E-4</v>
      </c>
      <c r="V322" s="132">
        <f>+G322-P322</f>
        <v>-2.2250373820760866E-2</v>
      </c>
      <c r="Z322" s="43">
        <f>F322</f>
        <v>9675.5</v>
      </c>
      <c r="AA322" s="132">
        <f>AB$3+AB$4*Z322+AB$5*Z322^2+AH322</f>
        <v>-2.005481293825331E-2</v>
      </c>
      <c r="AB322" s="132">
        <f>+G322-AA322</f>
        <v>1.9054793891162478E-4</v>
      </c>
      <c r="AC322" s="132">
        <f>+G322-P322</f>
        <v>-2.2250373820760866E-2</v>
      </c>
      <c r="AD322" s="132"/>
      <c r="AE322" s="132">
        <f>+(G322-AA322)^2*S322</f>
        <v>1.7975589207051546E-11</v>
      </c>
      <c r="AF322" s="200">
        <f>+C322-15018.5</f>
        <v>38284.317799999997</v>
      </c>
      <c r="AG322" s="7"/>
      <c r="AH322" s="43">
        <f>$AB$6*($AB$11/AI322*AJ322+$AB$12)</f>
        <v>-2.1773967037503311E-2</v>
      </c>
      <c r="AI322" s="43">
        <f>1+$AB$7*COS(AL322)</f>
        <v>0.69636271531904137</v>
      </c>
      <c r="AJ322" s="43">
        <f>SIN(AL322+$AB$9)</f>
        <v>-0.97956032980328778</v>
      </c>
      <c r="AK322" s="43">
        <f>$AB$7*SIN(AL322)</f>
        <v>-0.21143414897214324</v>
      </c>
      <c r="AL322" s="43">
        <f>2*ATAN(AM322)</f>
        <v>-2.5333287056973059</v>
      </c>
      <c r="AM322" s="43">
        <f>SQRT((1+$AB$7)/(1-$AB$7))*TAN(AN322/2)</f>
        <v>-3.1860382438492056</v>
      </c>
      <c r="AN322" s="132">
        <f>$AU322+$AB$7*SIN(AO322)</f>
        <v>4.0085673809390503</v>
      </c>
      <c r="AO322" s="132">
        <f>$AU322+$AB$7*SIN(AP322)</f>
        <v>4.0086228908099288</v>
      </c>
      <c r="AP322" s="132">
        <f>$AU322+$AB$7*SIN(AQ322)</f>
        <v>4.0083910755059051</v>
      </c>
      <c r="AQ322" s="132">
        <f>$AU322+$AB$7*SIN(AR322)</f>
        <v>4.0093595819421317</v>
      </c>
      <c r="AR322" s="132">
        <f>$AU322+$AB$7*SIN(AS322)</f>
        <v>4.005320539318344</v>
      </c>
      <c r="AS322" s="132">
        <f>$AU322+$AB$7*SIN(AT322)</f>
        <v>4.0222944431579242</v>
      </c>
      <c r="AT322" s="132">
        <f>$AU322+$AB$7*SIN(AU322)</f>
        <v>3.953077855136764</v>
      </c>
      <c r="AU322" s="132">
        <f>$AB$9+$AB$18*(F322-AB$15)</f>
        <v>4.2906592983019518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41" t="s">
        <v>599</v>
      </c>
      <c r="B323" s="94" t="s">
        <v>292</v>
      </c>
      <c r="C323" s="36">
        <v>53341.558900000004</v>
      </c>
      <c r="D323" s="36" t="s">
        <v>485</v>
      </c>
      <c r="E323" s="41">
        <f>+(C323-C$7)/C$8</f>
        <v>9788.9362361341464</v>
      </c>
      <c r="F323" s="132">
        <f>ROUND(2*E323,0)/2</f>
        <v>9789</v>
      </c>
      <c r="G323" s="132">
        <f>+C323-(C$7+F323*C$8)</f>
        <v>-2.1765669996966608E-2</v>
      </c>
      <c r="H323" s="43"/>
      <c r="I323" s="43"/>
      <c r="J323" s="43"/>
      <c r="K323" s="43">
        <f>G323</f>
        <v>-2.1765669996966608E-2</v>
      </c>
      <c r="M323" s="43"/>
      <c r="N323" s="43"/>
      <c r="O323" s="132">
        <f ca="1">+C$11+C$12*F323</f>
        <v>-1.5539919960679549E-3</v>
      </c>
      <c r="P323" s="199">
        <f>+D$11+D$12*F323+D$13*F323^2</f>
        <v>2.2603401196535826E-3</v>
      </c>
      <c r="Q323" s="200">
        <f>+C323-15018.5</f>
        <v>38323.058900000004</v>
      </c>
      <c r="R323" s="43"/>
      <c r="S323" s="132">
        <f>+(P323-G323)^2</f>
        <v>5.7724916212393564E-4</v>
      </c>
      <c r="T323" s="7">
        <v>1</v>
      </c>
      <c r="U323" s="43">
        <f>+T323*S323</f>
        <v>5.7724916212393564E-4</v>
      </c>
      <c r="V323" s="132">
        <f>+G323-P323</f>
        <v>-2.402601011662019E-2</v>
      </c>
      <c r="Z323" s="43">
        <f>F323</f>
        <v>9789</v>
      </c>
      <c r="AA323" s="132">
        <f>AB$3+AB$4*Z323+AB$5*Z323^2+AH323</f>
        <v>-2.00384123135686E-2</v>
      </c>
      <c r="AB323" s="132">
        <f>+G323-AA323</f>
        <v>-1.7272576833980077E-3</v>
      </c>
      <c r="AC323" s="132">
        <f>+G323-P323</f>
        <v>-2.402601011662019E-2</v>
      </c>
      <c r="AE323" s="132">
        <f>+(G323-AA323)^2*S323</f>
        <v>1.7221761785435065E-9</v>
      </c>
      <c r="AF323" s="200">
        <f>+C323-15018.5</f>
        <v>38323.058900000004</v>
      </c>
      <c r="AG323" s="7"/>
      <c r="AH323" s="43">
        <f>$AB$6*($AB$11/AI323*AJ323+$AB$12)</f>
        <v>-2.1750938750568601E-2</v>
      </c>
      <c r="AI323" s="43">
        <f>1+$AB$7*COS(AL323)</f>
        <v>0.69807448862472787</v>
      </c>
      <c r="AJ323" s="43">
        <f>SIN(AL323+$AB$9)</f>
        <v>-0.98114775318708081</v>
      </c>
      <c r="AK323" s="43">
        <f>$AB$7*SIN(AL323)</f>
        <v>-0.21387142301107079</v>
      </c>
      <c r="AL323" s="43">
        <f>2*ATAN(AM323)</f>
        <v>-2.5252791329877677</v>
      </c>
      <c r="AM323" s="43">
        <f>SQRT((1+$AB$7)/(1-$AB$7))*TAN(AN323/2)</f>
        <v>-3.1417264724539229</v>
      </c>
      <c r="AN323" s="132">
        <f>$AU323+$AB$7*SIN(AO323)</f>
        <v>4.0192933281884953</v>
      </c>
      <c r="AO323" s="132">
        <f>$AU323+$AB$7*SIN(AP323)</f>
        <v>4.0193447605572787</v>
      </c>
      <c r="AP323" s="132">
        <f>$AU323+$AB$7*SIN(AQ323)</f>
        <v>4.0191272114903409</v>
      </c>
      <c r="AQ323" s="132">
        <f>$AU323+$AB$7*SIN(AR323)</f>
        <v>4.0200477920270039</v>
      </c>
      <c r="AR323" s="132">
        <f>$AU323+$AB$7*SIN(AS323)</f>
        <v>4.0161592093563101</v>
      </c>
      <c r="AS323" s="132">
        <f>$AU323+$AB$7*SIN(AT323)</f>
        <v>4.0327111822098676</v>
      </c>
      <c r="AT323" s="132">
        <f>$AU323+$AB$7*SIN(AU323)</f>
        <v>3.9643735914679072</v>
      </c>
      <c r="AU323" s="132">
        <f>$AB$9+$AB$18*(F323-AB$15)</f>
        <v>4.3039360617153104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>+(C324-C$7)/C$8</f>
        <v>9811.4399546996119</v>
      </c>
      <c r="F324" s="132">
        <f>ROUND(2*E324,0)/2</f>
        <v>9811.5</v>
      </c>
      <c r="G324" s="132">
        <f>+C324-(C$7+F324*C$8)</f>
        <v>-2.049634500144748E-2</v>
      </c>
      <c r="H324" s="43"/>
      <c r="I324" s="43"/>
      <c r="J324" s="43"/>
      <c r="K324" s="43">
        <f>G324</f>
        <v>-2.049634500144748E-2</v>
      </c>
      <c r="L324" s="43"/>
      <c r="M324" s="43"/>
      <c r="N324" s="43"/>
      <c r="O324" s="132">
        <f ca="1">+C$11+C$12*F324</f>
        <v>-1.595864758195311E-3</v>
      </c>
      <c r="P324" s="199">
        <f>+D$11+D$12*F324+D$13*F324^2</f>
        <v>2.2354277333816071E-3</v>
      </c>
      <c r="Q324" s="200">
        <f>+C324-15018.5</f>
        <v>38330.7405</v>
      </c>
      <c r="R324" s="43"/>
      <c r="S324" s="132">
        <f>+(P324-G324)^2</f>
        <v>5.1673349166791907E-4</v>
      </c>
      <c r="T324" s="7">
        <v>1</v>
      </c>
      <c r="U324" s="43">
        <f>+T324*S324</f>
        <v>5.1673349166791907E-4</v>
      </c>
      <c r="V324" s="132">
        <f>+G324-P324</f>
        <v>-2.2731772734829087E-2</v>
      </c>
      <c r="Z324" s="43">
        <f>F324</f>
        <v>9811.5</v>
      </c>
      <c r="AA324" s="132">
        <f>AB$3+AB$4*Z324+AB$5*Z324^2+AH324</f>
        <v>-2.003486574478364E-2</v>
      </c>
      <c r="AB324" s="132">
        <f>+G324-AA324</f>
        <v>-4.6147925666384024E-4</v>
      </c>
      <c r="AC324" s="132">
        <f>+G324-P324</f>
        <v>-2.2731772734829087E-2</v>
      </c>
      <c r="AE324" s="132">
        <f>+(G324-AA324)^2*S324</f>
        <v>1.100451684974024E-10</v>
      </c>
      <c r="AF324" s="200">
        <f>+C324-15018.5</f>
        <v>38330.7405</v>
      </c>
      <c r="AG324" s="7"/>
      <c r="AH324" s="43">
        <f>$AB$6*($AB$11/AI324*AJ324+$AB$12)</f>
        <v>-2.1746069148033641E-2</v>
      </c>
      <c r="AI324" s="43">
        <f>1+$AB$7*COS(AL324)</f>
        <v>0.69841716362794748</v>
      </c>
      <c r="AJ324" s="43">
        <f>SIN(AL324+$AB$9)</f>
        <v>-0.9814557961992586</v>
      </c>
      <c r="AK324" s="43">
        <f>$AB$7*SIN(AL324)</f>
        <v>-0.21435436269361965</v>
      </c>
      <c r="AL324" s="43">
        <f>2*ATAN(AM324)</f>
        <v>-2.5236786925588404</v>
      </c>
      <c r="AM324" s="43">
        <f>SQRT((1+$AB$7)/(1-$AB$7))*TAN(AN324/2)</f>
        <v>-3.1330495350447207</v>
      </c>
      <c r="AN324" s="132">
        <f>$AU324+$AB$7*SIN(AO324)</f>
        <v>4.0214227503637154</v>
      </c>
      <c r="AO324" s="132">
        <f>$AU324+$AB$7*SIN(AP324)</f>
        <v>4.0214733967731959</v>
      </c>
      <c r="AP324" s="132">
        <f>$AU324+$AB$7*SIN(AQ324)</f>
        <v>4.021258620930876</v>
      </c>
      <c r="AQ324" s="132">
        <f>$AU324+$AB$7*SIN(AR324)</f>
        <v>4.0221698029126829</v>
      </c>
      <c r="AR324" s="132">
        <f>$AU324+$AB$7*SIN(AS324)</f>
        <v>4.0183110073192907</v>
      </c>
      <c r="AS324" s="132">
        <f>$AU324+$AB$7*SIN(AT324)</f>
        <v>4.034778491138435</v>
      </c>
      <c r="AT324" s="132">
        <f>$AU324+$AB$7*SIN(AU324)</f>
        <v>3.9666199322715139</v>
      </c>
      <c r="AU324" s="132">
        <f>$AB$9+$AB$18*(F324-AB$15)</f>
        <v>4.306568019220161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>+(C325-C$7)/C$8</f>
        <v>9811.9382730874549</v>
      </c>
      <c r="F325" s="132">
        <f>ROUND(2*E325,0)/2</f>
        <v>9812</v>
      </c>
      <c r="G325" s="132">
        <f>+C325-(C$7+F325*C$8)</f>
        <v>-2.1070359995064791E-2</v>
      </c>
      <c r="K325" s="43">
        <f>G325</f>
        <v>-2.1070359995064791E-2</v>
      </c>
      <c r="O325" s="132">
        <f ca="1">+C$11+C$12*F325</f>
        <v>-1.5967952640203627E-3</v>
      </c>
      <c r="P325" s="199">
        <f>+D$11+D$12*F325+D$13*F325^2</f>
        <v>2.2348741989661092E-3</v>
      </c>
      <c r="Q325" s="200">
        <f>+C325-15018.5</f>
        <v>38330.910600000003</v>
      </c>
      <c r="S325" s="132">
        <f>+(P325-G325)^2</f>
        <v>5.4313394083862706E-4</v>
      </c>
      <c r="T325" s="7">
        <v>1</v>
      </c>
      <c r="U325" s="43">
        <f>+T325*S325</f>
        <v>5.4313394083862706E-4</v>
      </c>
      <c r="V325" s="132">
        <f>+G325-P325</f>
        <v>-2.33052341940309E-2</v>
      </c>
      <c r="Z325" s="43">
        <f>F325</f>
        <v>9812</v>
      </c>
      <c r="AA325" s="132">
        <f>AB$3+AB$4*Z325+AB$5*Z325^2+AH325</f>
        <v>-2.0034785819199503E-2</v>
      </c>
      <c r="AB325" s="132">
        <f>+G325-AA325</f>
        <v>-1.0355741758652885E-3</v>
      </c>
      <c r="AC325" s="132">
        <f>+G325-P325</f>
        <v>-2.33052341940309E-2</v>
      </c>
      <c r="AD325" s="132"/>
      <c r="AE325" s="132">
        <f>+(G325-AA325)^2*S325</f>
        <v>5.824643734430571E-10</v>
      </c>
      <c r="AF325" s="200">
        <f>+C325-15018.5</f>
        <v>38330.910600000003</v>
      </c>
      <c r="AG325" s="7"/>
      <c r="AH325" s="43">
        <f>$AB$6*($AB$11/AI325*AJ325+$AB$12)</f>
        <v>-2.1745959787199502E-2</v>
      </c>
      <c r="AI325" s="43">
        <f>1+$AB$7*COS(AL325)</f>
        <v>0.6984247912283994</v>
      </c>
      <c r="AJ325" s="43">
        <f>SIN(AL325+$AB$9)</f>
        <v>-0.981462616467634</v>
      </c>
      <c r="AK325" s="43">
        <f>$AB$7*SIN(AL325)</f>
        <v>-0.21436509383378055</v>
      </c>
      <c r="AL325" s="43">
        <f>2*ATAN(AM325)</f>
        <v>-2.5236431093804472</v>
      </c>
      <c r="AM325" s="43">
        <f>SQRT((1+$AB$7)/(1-$AB$7))*TAN(AN325/2)</f>
        <v>-3.1328571119528554</v>
      </c>
      <c r="AN325" s="132">
        <f>$AU325+$AB$7*SIN(AO325)</f>
        <v>4.021470082708686</v>
      </c>
      <c r="AO325" s="132">
        <f>$AU325+$AB$7*SIN(AP325)</f>
        <v>4.0215207117365095</v>
      </c>
      <c r="AP325" s="132">
        <f>$AU325+$AB$7*SIN(AQ325)</f>
        <v>4.021305997312683</v>
      </c>
      <c r="AQ325" s="132">
        <f>$AU325+$AB$7*SIN(AR325)</f>
        <v>4.0222169708343127</v>
      </c>
      <c r="AR325" s="132">
        <f>$AU325+$AB$7*SIN(AS325)</f>
        <v>4.01835883698286</v>
      </c>
      <c r="AS325" s="132">
        <f>$AU325+$AB$7*SIN(AT325)</f>
        <v>4.0348244401912199</v>
      </c>
      <c r="AT325" s="132">
        <f>$AU325+$AB$7*SIN(AU325)</f>
        <v>3.9666698776930467</v>
      </c>
      <c r="AU325" s="132">
        <f>$AB$9+$AB$18*(F325-AB$15)</f>
        <v>4.3066265071647134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>+(C326-C$7)/C$8</f>
        <v>9812.4430365102835</v>
      </c>
      <c r="F326" s="132">
        <f>ROUND(2*E326,0)/2</f>
        <v>9812.5</v>
      </c>
      <c r="G326" s="132">
        <f>+C326-(C$7+F326*C$8)</f>
        <v>-1.9444375000603031E-2</v>
      </c>
      <c r="K326" s="43">
        <f>G326</f>
        <v>-1.9444375000603031E-2</v>
      </c>
      <c r="O326" s="132">
        <f ca="1">+C$11+C$12*F326</f>
        <v>-1.5977257698454143E-3</v>
      </c>
      <c r="P326" s="199">
        <f>+D$11+D$12*F326+D$13*F326^2</f>
        <v>2.2343206677753213E-3</v>
      </c>
      <c r="Q326" s="200">
        <f>+C326-15018.5</f>
        <v>38331.082900000001</v>
      </c>
      <c r="S326" s="132">
        <f>+(P326-G326)^2</f>
        <v>4.6996584588216643E-4</v>
      </c>
      <c r="T326" s="7">
        <v>1</v>
      </c>
      <c r="U326" s="43">
        <f>+T326*S326</f>
        <v>4.6996584588216643E-4</v>
      </c>
      <c r="V326" s="132">
        <f>+G326-P326</f>
        <v>-2.1678695668378354E-2</v>
      </c>
      <c r="Z326" s="43">
        <f>F326</f>
        <v>9812.5</v>
      </c>
      <c r="AA326" s="132">
        <f>AB$3+AB$4*Z326+AB$5*Z326^2+AH326</f>
        <v>-2.0034705845204014E-2</v>
      </c>
      <c r="AB326" s="132">
        <f>+G326-AA326</f>
        <v>5.9033084460098292E-4</v>
      </c>
      <c r="AC326" s="132">
        <f>+G326-P326</f>
        <v>-2.1678695668378354E-2</v>
      </c>
      <c r="AD326" s="132"/>
      <c r="AE326" s="132">
        <f>+(G326-AA326)^2*S326</f>
        <v>1.6377863547522684E-10</v>
      </c>
      <c r="AF326" s="200">
        <f>+C326-15018.5</f>
        <v>38331.082900000001</v>
      </c>
      <c r="AG326" s="7"/>
      <c r="AH326" s="43">
        <f>$AB$6*($AB$11/AI326*AJ326+$AB$12)</f>
        <v>-2.1745850376454014E-2</v>
      </c>
      <c r="AI326" s="43">
        <f>1+$AB$7*COS(AL326)</f>
        <v>0.69843241937715006</v>
      </c>
      <c r="AJ326" s="43">
        <f>SIN(AL326+$AB$9)</f>
        <v>-0.98146943564210354</v>
      </c>
      <c r="AK326" s="43">
        <f>$AB$7*SIN(AL326)</f>
        <v>-0.21437582493667731</v>
      </c>
      <c r="AL326" s="43">
        <f>2*ATAN(AM326)</f>
        <v>-2.5236075254255885</v>
      </c>
      <c r="AM326" s="43">
        <f>SQRT((1+$AB$7)/(1-$AB$7))*TAN(AN326/2)</f>
        <v>-3.1326647061123549</v>
      </c>
      <c r="AN326" s="132">
        <f>$AU326+$AB$7*SIN(AO326)</f>
        <v>4.0215174155695523</v>
      </c>
      <c r="AO326" s="132">
        <f>$AU326+$AB$7*SIN(AP326)</f>
        <v>4.0215680272193755</v>
      </c>
      <c r="AP326" s="132">
        <f>$AU326+$AB$7*SIN(AQ326)</f>
        <v>4.0213533742049492</v>
      </c>
      <c r="AQ326" s="132">
        <f>$AU326+$AB$7*SIN(AR326)</f>
        <v>4.0222641392837399</v>
      </c>
      <c r="AR326" s="132">
        <f>$AU326+$AB$7*SIN(AS326)</f>
        <v>4.0184066671655039</v>
      </c>
      <c r="AS326" s="132">
        <f>$AU326+$AB$7*SIN(AT326)</f>
        <v>4.0348703896300933</v>
      </c>
      <c r="AT326" s="132">
        <f>$AU326+$AB$7*SIN(AU326)</f>
        <v>3.9667198242775168</v>
      </c>
      <c r="AU326" s="132">
        <f>$AB$9+$AB$18*(F326-AB$15)</f>
        <v>4.3066849951092658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>+(C327-C$7)/C$8</f>
        <v>9819.4590430183598</v>
      </c>
      <c r="F327" s="132">
        <f>ROUND(2*E327,0)/2</f>
        <v>9819.5</v>
      </c>
      <c r="G327" s="132">
        <f>+C327-(C$7+F327*C$8)</f>
        <v>-1.3980584997625556E-2</v>
      </c>
      <c r="K327" s="43">
        <f>G327</f>
        <v>-1.3980584997625556E-2</v>
      </c>
      <c r="O327" s="132">
        <f ca="1">+C$11+C$12*F327</f>
        <v>-1.610752851396148E-3</v>
      </c>
      <c r="P327" s="199">
        <f>+D$11+D$12*F327+D$13*F327^2</f>
        <v>2.2265715696987982E-3</v>
      </c>
      <c r="Q327" s="200">
        <f>+C327-15018.5</f>
        <v>38333.477800000001</v>
      </c>
      <c r="S327" s="132">
        <f>+(P327-G327)^2</f>
        <v>2.6267192399776493E-4</v>
      </c>
      <c r="T327" s="7">
        <v>1</v>
      </c>
      <c r="U327" s="43">
        <f>+T327*S327</f>
        <v>2.6267192399776493E-4</v>
      </c>
      <c r="V327" s="132">
        <f>+G327-P327</f>
        <v>-1.6207156567324355E-2</v>
      </c>
      <c r="Z327" s="43">
        <f>F327</f>
        <v>9819.5</v>
      </c>
      <c r="AA327" s="132">
        <f>AB$3+AB$4*Z327+AB$5*Z327^2+AH327</f>
        <v>-2.0033581125272659E-2</v>
      </c>
      <c r="AB327" s="132">
        <f>+G327-AA327</f>
        <v>6.0529961276471027E-3</v>
      </c>
      <c r="AC327" s="132">
        <f>+G327-P327</f>
        <v>-1.6207156567324355E-2</v>
      </c>
      <c r="AD327" s="132"/>
      <c r="AE327" s="132">
        <f>+(G327-AA327)^2*S327</f>
        <v>9.6239741393011449E-9</v>
      </c>
      <c r="AF327" s="200">
        <f>+C327-15018.5</f>
        <v>38333.477800000001</v>
      </c>
      <c r="AG327" s="7"/>
      <c r="AH327" s="43">
        <f>$AB$6*($AB$11/AI327*AJ327+$AB$12)</f>
        <v>-2.1744313384522658E-2</v>
      </c>
      <c r="AI327" s="43">
        <f>1+$AB$7*COS(AL327)</f>
        <v>0.69853927104734792</v>
      </c>
      <c r="AJ327" s="43">
        <f>SIN(AL327+$AB$9)</f>
        <v>-0.98156478918105949</v>
      </c>
      <c r="AK327" s="43">
        <f>$AB$7*SIN(AL327)</f>
        <v>-0.21452605645780104</v>
      </c>
      <c r="AL327" s="43">
        <f>2*ATAN(AM327)</f>
        <v>-2.5231092684926049</v>
      </c>
      <c r="AM327" s="43">
        <f>SQRT((1+$AB$7)/(1-$AB$7))*TAN(AN327/2)</f>
        <v>-3.1299728342544419</v>
      </c>
      <c r="AN327" s="132">
        <f>$AU327+$AB$7*SIN(AO327)</f>
        <v>4.0221801298115345</v>
      </c>
      <c r="AO327" s="132">
        <f>$AU327+$AB$7*SIN(AP327)</f>
        <v>4.0222304985533581</v>
      </c>
      <c r="AP327" s="132">
        <f>$AU327+$AB$7*SIN(AQ327)</f>
        <v>4.022016704315222</v>
      </c>
      <c r="AQ327" s="132">
        <f>$AU327+$AB$7*SIN(AR327)</f>
        <v>4.0229245530178632</v>
      </c>
      <c r="AR327" s="132">
        <f>$AU327+$AB$7*SIN(AS327)</f>
        <v>4.0190763442373392</v>
      </c>
      <c r="AS327" s="132">
        <f>$AU327+$AB$7*SIN(AT327)</f>
        <v>4.0355137223535698</v>
      </c>
      <c r="AT327" s="132">
        <f>$AU327+$AB$7*SIN(AU327)</f>
        <v>3.9674191985848468</v>
      </c>
      <c r="AU327" s="132">
        <f>$AB$9+$AB$18*(F327-AB$15)</f>
        <v>4.3075038263329972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>+(C328-C$7)/C$8</f>
        <v>9819.938319257335</v>
      </c>
      <c r="F328" s="132">
        <f>ROUND(2*E328,0)/2</f>
        <v>9820</v>
      </c>
      <c r="G328" s="132">
        <f>+C328-(C$7+F328*C$8)</f>
        <v>-2.1054599994386081E-2</v>
      </c>
      <c r="K328" s="43">
        <f>G328</f>
        <v>-2.1054599994386081E-2</v>
      </c>
      <c r="O328" s="132">
        <f ca="1">+C$11+C$12*F328</f>
        <v>-1.6116833572211997E-3</v>
      </c>
      <c r="P328" s="199">
        <f>+D$11+D$12*F328+D$13*F328^2</f>
        <v>2.2260180868786555E-3</v>
      </c>
      <c r="Q328" s="200">
        <f>+C328-15018.5</f>
        <v>38333.6414</v>
      </c>
      <c r="S328" s="132">
        <f>+(P328-G328)^2</f>
        <v>5.4198717824571058E-4</v>
      </c>
      <c r="T328" s="7">
        <v>1</v>
      </c>
      <c r="U328" s="43">
        <f>+T328*S328</f>
        <v>5.4198717824571058E-4</v>
      </c>
      <c r="V328" s="132">
        <f>+G328-P328</f>
        <v>-2.3280618081264737E-2</v>
      </c>
      <c r="Z328" s="43">
        <f>F328</f>
        <v>9820</v>
      </c>
      <c r="AA328" s="132">
        <f>AB$3+AB$4*Z328+AB$5*Z328^2+AH328</f>
        <v>-2.0033500424934861E-2</v>
      </c>
      <c r="AB328" s="132">
        <f>+G328-AA328</f>
        <v>-1.0210995694512198E-3</v>
      </c>
      <c r="AC328" s="132">
        <f>+G328-P328</f>
        <v>-2.3280618081264737E-2</v>
      </c>
      <c r="AD328" s="132"/>
      <c r="AE328" s="132">
        <f>+(G328-AA328)^2*S328</f>
        <v>5.6509985872811886E-10</v>
      </c>
      <c r="AF328" s="200">
        <f>+C328-15018.5</f>
        <v>38333.6414</v>
      </c>
      <c r="AG328" s="7"/>
      <c r="AH328" s="43">
        <f>$AB$6*($AB$11/AI328*AJ328+$AB$12)</f>
        <v>-2.1744203224934859E-2</v>
      </c>
      <c r="AI328" s="43">
        <f>1+$AB$7*COS(AL328)</f>
        <v>0.69854690742407788</v>
      </c>
      <c r="AJ328" s="43">
        <f>SIN(AL328+$AB$9)</f>
        <v>-0.98157159193761767</v>
      </c>
      <c r="AK328" s="43">
        <f>$AB$7*SIN(AL328)</f>
        <v>-0.21453678700030099</v>
      </c>
      <c r="AL328" s="43">
        <f>2*ATAN(AM328)</f>
        <v>-2.5230736728830312</v>
      </c>
      <c r="AM328" s="43">
        <f>SQRT((1+$AB$7)/(1-$AB$7))*TAN(AN328/2)</f>
        <v>-3.1297806868664444</v>
      </c>
      <c r="AN328" s="132">
        <f>$AU328+$AB$7*SIN(AO328)</f>
        <v>4.0222274704152987</v>
      </c>
      <c r="AO328" s="132">
        <f>$AU328+$AB$7*SIN(AP328)</f>
        <v>4.0222778218339803</v>
      </c>
      <c r="AP328" s="132">
        <f>$AU328+$AB$7*SIN(AQ328)</f>
        <v>4.022064088868726</v>
      </c>
      <c r="AQ328" s="132">
        <f>$AU328+$AB$7*SIN(AR328)</f>
        <v>4.0229717293892788</v>
      </c>
      <c r="AR328" s="132">
        <f>$AU328+$AB$7*SIN(AS328)</f>
        <v>4.0191241822086674</v>
      </c>
      <c r="AS328" s="132">
        <f>$AU328+$AB$7*SIN(AT328)</f>
        <v>4.0355596775923335</v>
      </c>
      <c r="AT328" s="132">
        <f>$AU328+$AB$7*SIN(AU328)</f>
        <v>3.9674691626168777</v>
      </c>
      <c r="AU328" s="132">
        <f>$AB$9+$AB$18*(F328-AB$15)</f>
        <v>4.3075623142775497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>+(C329-C$7)/C$8</f>
        <v>9819.9386122134638</v>
      </c>
      <c r="F329" s="132">
        <f>ROUND(2*E329,0)/2</f>
        <v>9820</v>
      </c>
      <c r="G329" s="132">
        <f>+C329-(C$7+F329*C$8)</f>
        <v>-2.0954599996912293E-2</v>
      </c>
      <c r="K329" s="43">
        <f>G329</f>
        <v>-2.0954599996912293E-2</v>
      </c>
      <c r="N329" s="132"/>
      <c r="O329" s="132">
        <f ca="1">+C$11+C$12*F329</f>
        <v>-1.6116833572211997E-3</v>
      </c>
      <c r="P329" s="199">
        <f>+D$11+D$12*F329+D$13*F329^2</f>
        <v>2.2260180868786555E-3</v>
      </c>
      <c r="Q329" s="200">
        <f>+C329-15018.5</f>
        <v>38333.641499999998</v>
      </c>
      <c r="S329" s="132">
        <f>+(P329-G329)^2</f>
        <v>5.3734105474657597E-4</v>
      </c>
      <c r="T329" s="7">
        <v>1</v>
      </c>
      <c r="U329" s="43">
        <f>+T329*S329</f>
        <v>5.3734105474657597E-4</v>
      </c>
      <c r="V329" s="132">
        <f>+G329-P329</f>
        <v>-2.318061808379095E-2</v>
      </c>
      <c r="Z329" s="43">
        <f>F329</f>
        <v>9820</v>
      </c>
      <c r="AA329" s="132">
        <f>AB$3+AB$4*Z329+AB$5*Z329^2+AH329</f>
        <v>-2.0033500424934861E-2</v>
      </c>
      <c r="AB329" s="132">
        <f>+G329-AA329</f>
        <v>-9.2109957197743231E-4</v>
      </c>
      <c r="AC329" s="132">
        <f>+G329-P329</f>
        <v>-2.318061808379095E-2</v>
      </c>
      <c r="AD329" s="132"/>
      <c r="AE329" s="132">
        <f>+(G329-AA329)^2*S329</f>
        <v>4.5589327351995636E-10</v>
      </c>
      <c r="AF329" s="200">
        <f>+C329-15018.5</f>
        <v>38333.641499999998</v>
      </c>
      <c r="AG329" s="7"/>
      <c r="AH329" s="43">
        <f>$AB$6*($AB$11/AI329*AJ329+$AB$12)</f>
        <v>-2.1744203224934859E-2</v>
      </c>
      <c r="AI329" s="43">
        <f>1+$AB$7*COS(AL329)</f>
        <v>0.69854690742407788</v>
      </c>
      <c r="AJ329" s="43">
        <f>SIN(AL329+$AB$9)</f>
        <v>-0.98157159193761767</v>
      </c>
      <c r="AK329" s="43">
        <f>$AB$7*SIN(AL329)</f>
        <v>-0.21453678700030099</v>
      </c>
      <c r="AL329" s="43">
        <f>2*ATAN(AM329)</f>
        <v>-2.5230736728830312</v>
      </c>
      <c r="AM329" s="43">
        <f>SQRT((1+$AB$7)/(1-$AB$7))*TAN(AN329/2)</f>
        <v>-3.1297806868664444</v>
      </c>
      <c r="AN329" s="132">
        <f>$AU329+$AB$7*SIN(AO329)</f>
        <v>4.0222274704152987</v>
      </c>
      <c r="AO329" s="132">
        <f>$AU329+$AB$7*SIN(AP329)</f>
        <v>4.0222778218339803</v>
      </c>
      <c r="AP329" s="132">
        <f>$AU329+$AB$7*SIN(AQ329)</f>
        <v>4.022064088868726</v>
      </c>
      <c r="AQ329" s="132">
        <f>$AU329+$AB$7*SIN(AR329)</f>
        <v>4.0229717293892788</v>
      </c>
      <c r="AR329" s="132">
        <f>$AU329+$AB$7*SIN(AS329)</f>
        <v>4.0191241822086674</v>
      </c>
      <c r="AS329" s="132">
        <f>$AU329+$AB$7*SIN(AT329)</f>
        <v>4.0355596775923335</v>
      </c>
      <c r="AT329" s="132">
        <f>$AU329+$AB$7*SIN(AU329)</f>
        <v>3.9674691626168777</v>
      </c>
      <c r="AU329" s="132">
        <f>$AB$9+$AB$18*(F329-AB$15)</f>
        <v>4.3075623142775497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>+(C330-C$7)/C$8</f>
        <v>9819.9389051696144</v>
      </c>
      <c r="F330" s="132">
        <f>ROUND(2*E330,0)/2</f>
        <v>9820</v>
      </c>
      <c r="G330" s="132">
        <f>+C330-(C$7+F330*C$8)</f>
        <v>-2.0854599992162548E-2</v>
      </c>
      <c r="K330" s="43">
        <f>G330</f>
        <v>-2.0854599992162548E-2</v>
      </c>
      <c r="O330" s="132">
        <f ca="1">+C$11+C$12*F330</f>
        <v>-1.6116833572211997E-3</v>
      </c>
      <c r="P330" s="199">
        <f>+D$11+D$12*F330+D$13*F330^2</f>
        <v>2.2260180868786555E-3</v>
      </c>
      <c r="Q330" s="200">
        <f>+C330-15018.5</f>
        <v>38333.641600000003</v>
      </c>
      <c r="S330" s="132">
        <f>+(P330-G330)^2</f>
        <v>5.3271493091056369E-4</v>
      </c>
      <c r="T330" s="7">
        <v>1</v>
      </c>
      <c r="U330" s="43">
        <f>+T330*S330</f>
        <v>5.3271493091056369E-4</v>
      </c>
      <c r="V330" s="132">
        <f>+G330-P330</f>
        <v>-2.3080618079041205E-2</v>
      </c>
      <c r="Z330" s="43">
        <f>F330</f>
        <v>9820</v>
      </c>
      <c r="AA330" s="132">
        <f>AB$3+AB$4*Z330+AB$5*Z330^2+AH330</f>
        <v>-2.0033500424934861E-2</v>
      </c>
      <c r="AB330" s="132">
        <f>+G330-AA330</f>
        <v>-8.2109956722768718E-4</v>
      </c>
      <c r="AC330" s="132">
        <f>+G330-P330</f>
        <v>-2.3080618079041205E-2</v>
      </c>
      <c r="AD330" s="132"/>
      <c r="AE330" s="132">
        <f>+(G330-AA330)^2*S330</f>
        <v>3.591588032649872E-10</v>
      </c>
      <c r="AF330" s="200">
        <f>+C330-15018.5</f>
        <v>38333.641600000003</v>
      </c>
      <c r="AG330" s="7"/>
      <c r="AH330" s="43">
        <f>$AB$6*($AB$11/AI330*AJ330+$AB$12)</f>
        <v>-2.1744203224934859E-2</v>
      </c>
      <c r="AI330" s="43">
        <f>1+$AB$7*COS(AL330)</f>
        <v>0.69854690742407788</v>
      </c>
      <c r="AJ330" s="43">
        <f>SIN(AL330+$AB$9)</f>
        <v>-0.98157159193761767</v>
      </c>
      <c r="AK330" s="43">
        <f>$AB$7*SIN(AL330)</f>
        <v>-0.21453678700030099</v>
      </c>
      <c r="AL330" s="43">
        <f>2*ATAN(AM330)</f>
        <v>-2.5230736728830312</v>
      </c>
      <c r="AM330" s="43">
        <f>SQRT((1+$AB$7)/(1-$AB$7))*TAN(AN330/2)</f>
        <v>-3.1297806868664444</v>
      </c>
      <c r="AN330" s="132">
        <f>$AU330+$AB$7*SIN(AO330)</f>
        <v>4.0222274704152987</v>
      </c>
      <c r="AO330" s="132">
        <f>$AU330+$AB$7*SIN(AP330)</f>
        <v>4.0222778218339803</v>
      </c>
      <c r="AP330" s="132">
        <f>$AU330+$AB$7*SIN(AQ330)</f>
        <v>4.022064088868726</v>
      </c>
      <c r="AQ330" s="132">
        <f>$AU330+$AB$7*SIN(AR330)</f>
        <v>4.0229717293892788</v>
      </c>
      <c r="AR330" s="132">
        <f>$AU330+$AB$7*SIN(AS330)</f>
        <v>4.0191241822086674</v>
      </c>
      <c r="AS330" s="132">
        <f>$AU330+$AB$7*SIN(AT330)</f>
        <v>4.0355596775923335</v>
      </c>
      <c r="AT330" s="132">
        <f>$AU330+$AB$7*SIN(AU330)</f>
        <v>3.9674691626168777</v>
      </c>
      <c r="AU330" s="132">
        <f>$AB$9+$AB$18*(F330-AB$15)</f>
        <v>4.3075623142775497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>+(C331-C$7)/C$8</f>
        <v>9837.4418624885529</v>
      </c>
      <c r="F331" s="132">
        <f>ROUND(2*E331,0)/2</f>
        <v>9837.5</v>
      </c>
      <c r="G331" s="132">
        <f>+C331-(C$7+F331*C$8)</f>
        <v>-1.9845125003485009E-2</v>
      </c>
      <c r="K331" s="43">
        <f>G331</f>
        <v>-1.9845125003485009E-2</v>
      </c>
      <c r="O331" s="132">
        <f ca="1">+C$11+C$12*F331</f>
        <v>-1.6442510610980322E-3</v>
      </c>
      <c r="P331" s="199">
        <f>+D$11+D$12*F331+D$13*F331^2</f>
        <v>2.2066482197407641E-3</v>
      </c>
      <c r="Q331" s="200">
        <f>+C331-15018.5</f>
        <v>38339.616199999997</v>
      </c>
      <c r="S331" s="132">
        <f>+(P331-G331)^2</f>
        <v>4.8628070228857729E-4</v>
      </c>
      <c r="T331" s="7">
        <v>1</v>
      </c>
      <c r="U331" s="43">
        <f>+T331*S331</f>
        <v>4.8628070228857729E-4</v>
      </c>
      <c r="V331" s="132">
        <f>+G331-P331</f>
        <v>-2.2051773223225775E-2</v>
      </c>
      <c r="Z331" s="43">
        <f>F331</f>
        <v>9837.5</v>
      </c>
      <c r="AA331" s="132">
        <f>AB$3+AB$4*Z331+AB$5*Z331^2+AH331</f>
        <v>-2.0030645389257445E-2</v>
      </c>
      <c r="AB331" s="132">
        <f>+G331-AA331</f>
        <v>1.8552038577243635E-4</v>
      </c>
      <c r="AC331" s="132">
        <f>+G331-P331</f>
        <v>-2.2051773223225775E-2</v>
      </c>
      <c r="AD331" s="132"/>
      <c r="AE331" s="132">
        <f>+(G331-AA331)^2*S331</f>
        <v>1.6736718538084356E-11</v>
      </c>
      <c r="AF331" s="200">
        <f>+C331-15018.5</f>
        <v>38339.616199999997</v>
      </c>
      <c r="AG331" s="7"/>
      <c r="AH331" s="43">
        <f>$AB$6*($AB$11/AI331*AJ331+$AB$12)</f>
        <v>-2.1740316170507444E-2</v>
      </c>
      <c r="AI331" s="43">
        <f>1+$AB$7*COS(AL331)</f>
        <v>0.69881452654029796</v>
      </c>
      <c r="AJ331" s="43">
        <f>SIN(AL331+$AB$9)</f>
        <v>-0.98180899791697041</v>
      </c>
      <c r="AK331" s="43">
        <f>$AB$7*SIN(AL331)</f>
        <v>-0.21491233230518697</v>
      </c>
      <c r="AL331" s="43">
        <f>2*ATAN(AM331)</f>
        <v>-2.5218273362645718</v>
      </c>
      <c r="AM331" s="43">
        <f>SQRT((1+$AB$7)/(1-$AB$7))*TAN(AN331/2)</f>
        <v>-3.1230663511044252</v>
      </c>
      <c r="AN331" s="132">
        <f>$AU331+$AB$7*SIN(AO331)</f>
        <v>4.0238847172025869</v>
      </c>
      <c r="AO331" s="132">
        <f>$AU331+$AB$7*SIN(AP331)</f>
        <v>4.0239344646155448</v>
      </c>
      <c r="AP331" s="132">
        <f>$AU331+$AB$7*SIN(AQ331)</f>
        <v>4.0237228704539243</v>
      </c>
      <c r="AQ331" s="132">
        <f>$AU331+$AB$7*SIN(AR331)</f>
        <v>4.0246232356246239</v>
      </c>
      <c r="AR331" s="132">
        <f>$AU331+$AB$7*SIN(AS331)</f>
        <v>4.020798838589891</v>
      </c>
      <c r="AS331" s="132">
        <f>$AU331+$AB$7*SIN(AT331)</f>
        <v>4.0371683554144306</v>
      </c>
      <c r="AT331" s="132">
        <f>$AU331+$AB$7*SIN(AU331)</f>
        <v>3.9692186368904898</v>
      </c>
      <c r="AU331" s="132">
        <f>$AB$9+$AB$18*(F331-AB$15)</f>
        <v>4.3096093923368777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>+(C332-C$7)/C$8</f>
        <v>9837.4421554447035</v>
      </c>
      <c r="F332" s="132">
        <f>ROUND(2*E332,0)/2</f>
        <v>9837.5</v>
      </c>
      <c r="G332" s="132">
        <f>+C332-(C$7+F332*C$8)</f>
        <v>-1.9745124998735264E-2</v>
      </c>
      <c r="K332" s="43">
        <f>G332</f>
        <v>-1.9745124998735264E-2</v>
      </c>
      <c r="N332" s="132"/>
      <c r="O332" s="132">
        <f ca="1">+C$11+C$12*F332</f>
        <v>-1.6442510610980322E-3</v>
      </c>
      <c r="P332" s="199">
        <f>+D$11+D$12*F332+D$13*F332^2</f>
        <v>2.2066482197407641E-3</v>
      </c>
      <c r="Q332" s="200">
        <f>+C332-15018.5</f>
        <v>38339.616300000002</v>
      </c>
      <c r="S332" s="132">
        <f>+(P332-G332)^2</f>
        <v>4.8188034743540148E-4</v>
      </c>
      <c r="T332" s="7">
        <v>1</v>
      </c>
      <c r="U332" s="43">
        <f>+T332*S332</f>
        <v>4.8188034743540148E-4</v>
      </c>
      <c r="V332" s="132">
        <f>+G332-P332</f>
        <v>-2.195177321847603E-2</v>
      </c>
      <c r="Z332" s="43">
        <f>F332</f>
        <v>9837.5</v>
      </c>
      <c r="AA332" s="132">
        <f>AB$3+AB$4*Z332+AB$5*Z332^2+AH332</f>
        <v>-2.0030645389257445E-2</v>
      </c>
      <c r="AB332" s="132">
        <f>+G332-AA332</f>
        <v>2.8552039052218148E-4</v>
      </c>
      <c r="AC332" s="132">
        <f>+G332-P332</f>
        <v>-2.195177321847603E-2</v>
      </c>
      <c r="AD332" s="132"/>
      <c r="AE332" s="132">
        <f>+(G332-AA332)^2*S332</f>
        <v>3.9283798317081898E-11</v>
      </c>
      <c r="AF332" s="200">
        <f>+C332-15018.5</f>
        <v>38339.616300000002</v>
      </c>
      <c r="AG332" s="7"/>
      <c r="AH332" s="43">
        <f>$AB$6*($AB$11/AI332*AJ332+$AB$12)</f>
        <v>-2.1740316170507444E-2</v>
      </c>
      <c r="AI332" s="43">
        <f>1+$AB$7*COS(AL332)</f>
        <v>0.69881452654029796</v>
      </c>
      <c r="AJ332" s="43">
        <f>SIN(AL332+$AB$9)</f>
        <v>-0.98180899791697041</v>
      </c>
      <c r="AK332" s="43">
        <f>$AB$7*SIN(AL332)</f>
        <v>-0.21491233230518697</v>
      </c>
      <c r="AL332" s="43">
        <f>2*ATAN(AM332)</f>
        <v>-2.5218273362645718</v>
      </c>
      <c r="AM332" s="43">
        <f>SQRT((1+$AB$7)/(1-$AB$7))*TAN(AN332/2)</f>
        <v>-3.1230663511044252</v>
      </c>
      <c r="AN332" s="132">
        <f>$AU332+$AB$7*SIN(AO332)</f>
        <v>4.0238847172025869</v>
      </c>
      <c r="AO332" s="132">
        <f>$AU332+$AB$7*SIN(AP332)</f>
        <v>4.0239344646155448</v>
      </c>
      <c r="AP332" s="132">
        <f>$AU332+$AB$7*SIN(AQ332)</f>
        <v>4.0237228704539243</v>
      </c>
      <c r="AQ332" s="132">
        <f>$AU332+$AB$7*SIN(AR332)</f>
        <v>4.0246232356246239</v>
      </c>
      <c r="AR332" s="132">
        <f>$AU332+$AB$7*SIN(AS332)</f>
        <v>4.020798838589891</v>
      </c>
      <c r="AS332" s="132">
        <f>$AU332+$AB$7*SIN(AT332)</f>
        <v>4.0371683554144306</v>
      </c>
      <c r="AT332" s="132">
        <f>$AU332+$AB$7*SIN(AU332)</f>
        <v>3.9692186368904898</v>
      </c>
      <c r="AU332" s="132">
        <f>$AB$9+$AB$18*(F332-AB$15)</f>
        <v>4.3096093923368777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>+(C333-C$7)/C$8</f>
        <v>9837.4424484008323</v>
      </c>
      <c r="F333" s="132">
        <f>ROUND(2*E333,0)/2</f>
        <v>9837.5</v>
      </c>
      <c r="G333" s="132">
        <f>+C333-(C$7+F333*C$8)</f>
        <v>-1.9645125001261476E-2</v>
      </c>
      <c r="K333" s="43">
        <f>G333</f>
        <v>-1.9645125001261476E-2</v>
      </c>
      <c r="O333" s="132">
        <f ca="1">+C$11+C$12*F333</f>
        <v>-1.6442510610980322E-3</v>
      </c>
      <c r="P333" s="199">
        <f>+D$11+D$12*F333+D$13*F333^2</f>
        <v>2.2066482197407641E-3</v>
      </c>
      <c r="Q333" s="200">
        <f>+C333-15018.5</f>
        <v>38339.616399999999</v>
      </c>
      <c r="S333" s="132">
        <f>+(P333-G333)^2</f>
        <v>4.7749999290211073E-4</v>
      </c>
      <c r="T333" s="7">
        <v>1</v>
      </c>
      <c r="U333" s="43">
        <f>+T333*S333</f>
        <v>4.7749999290211073E-4</v>
      </c>
      <c r="V333" s="132">
        <f>+G333-P333</f>
        <v>-2.1851773221002242E-2</v>
      </c>
      <c r="Z333" s="43">
        <f>F333</f>
        <v>9837.5</v>
      </c>
      <c r="AA333" s="132">
        <f>AB$3+AB$4*Z333+AB$5*Z333^2+AH333</f>
        <v>-2.0030645389257445E-2</v>
      </c>
      <c r="AB333" s="132">
        <f>+G333-AA333</f>
        <v>3.8552038799596899E-4</v>
      </c>
      <c r="AC333" s="132">
        <f>+G333-P333</f>
        <v>-2.1851773221002242E-2</v>
      </c>
      <c r="AD333" s="132"/>
      <c r="AE333" s="132">
        <f>+(G333-AA333)^2*S333</f>
        <v>7.0968899410237904E-11</v>
      </c>
      <c r="AF333" s="200">
        <f>+C333-15018.5</f>
        <v>38339.616399999999</v>
      </c>
      <c r="AG333" s="7"/>
      <c r="AH333" s="43">
        <f>$AB$6*($AB$11/AI333*AJ333+$AB$12)</f>
        <v>-2.1740316170507444E-2</v>
      </c>
      <c r="AI333" s="43">
        <f>1+$AB$7*COS(AL333)</f>
        <v>0.69881452654029796</v>
      </c>
      <c r="AJ333" s="43">
        <f>SIN(AL333+$AB$9)</f>
        <v>-0.98180899791697041</v>
      </c>
      <c r="AK333" s="43">
        <f>$AB$7*SIN(AL333)</f>
        <v>-0.21491233230518697</v>
      </c>
      <c r="AL333" s="43">
        <f>2*ATAN(AM333)</f>
        <v>-2.5218273362645718</v>
      </c>
      <c r="AM333" s="43">
        <f>SQRT((1+$AB$7)/(1-$AB$7))*TAN(AN333/2)</f>
        <v>-3.1230663511044252</v>
      </c>
      <c r="AN333" s="132">
        <f>$AU333+$AB$7*SIN(AO333)</f>
        <v>4.0238847172025869</v>
      </c>
      <c r="AO333" s="132">
        <f>$AU333+$AB$7*SIN(AP333)</f>
        <v>4.0239344646155448</v>
      </c>
      <c r="AP333" s="132">
        <f>$AU333+$AB$7*SIN(AQ333)</f>
        <v>4.0237228704539243</v>
      </c>
      <c r="AQ333" s="132">
        <f>$AU333+$AB$7*SIN(AR333)</f>
        <v>4.0246232356246239</v>
      </c>
      <c r="AR333" s="132">
        <f>$AU333+$AB$7*SIN(AS333)</f>
        <v>4.020798838589891</v>
      </c>
      <c r="AS333" s="132">
        <f>$AU333+$AB$7*SIN(AT333)</f>
        <v>4.0371683554144306</v>
      </c>
      <c r="AT333" s="132">
        <f>$AU333+$AB$7*SIN(AU333)</f>
        <v>3.9692186368904898</v>
      </c>
      <c r="AU333" s="132">
        <f>$AB$9+$AB$18*(F333-AB$15)</f>
        <v>4.3096093923368777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41" t="s">
        <v>987</v>
      </c>
      <c r="B334" s="94" t="s">
        <v>292</v>
      </c>
      <c r="C334" s="36">
        <v>53392.419699999999</v>
      </c>
      <c r="D334" s="36" t="s">
        <v>485</v>
      </c>
      <c r="E334" s="41">
        <f>+(C334-C$7)/C$8</f>
        <v>9937.9360707018004</v>
      </c>
      <c r="F334" s="132">
        <f>ROUND(2*E334,0)/2</f>
        <v>9938</v>
      </c>
      <c r="G334" s="132">
        <f>+C334-(C$7+F334*C$8)</f>
        <v>-2.1822139999130741E-2</v>
      </c>
      <c r="K334" s="43">
        <f>G334</f>
        <v>-2.1822139999130741E-2</v>
      </c>
      <c r="M334" s="132"/>
      <c r="O334" s="132">
        <f ca="1">+C$11+C$12*F334</f>
        <v>-1.8312827319335451E-3</v>
      </c>
      <c r="P334" s="199">
        <f>+D$11+D$12*F334+D$13*F334^2</f>
        <v>2.095486323556568E-3</v>
      </c>
      <c r="Q334" s="200">
        <f>+C334-15018.5</f>
        <v>38373.919699999999</v>
      </c>
      <c r="S334" s="132">
        <f>+(P334-G334)^2</f>
        <v>5.720528489117048E-4</v>
      </c>
      <c r="T334" s="7">
        <v>1</v>
      </c>
      <c r="U334" s="43">
        <f>+T334*S334</f>
        <v>5.720528489117048E-4</v>
      </c>
      <c r="V334" s="132">
        <f>+G334-P334</f>
        <v>-2.3917626322687308E-2</v>
      </c>
      <c r="Z334" s="43">
        <f>F334</f>
        <v>9938</v>
      </c>
      <c r="AA334" s="132">
        <f>AB$3+AB$4*Z334+AB$5*Z334^2+AH334</f>
        <v>-2.0013097482040828E-2</v>
      </c>
      <c r="AB334" s="132">
        <f>+G334-AA334</f>
        <v>-1.8090425170899128E-3</v>
      </c>
      <c r="AC334" s="132">
        <f>+G334-P334</f>
        <v>-2.3917626322687308E-2</v>
      </c>
      <c r="AD334" s="132"/>
      <c r="AE334" s="132">
        <f>+(G334-AA334)^2*S334</f>
        <v>1.8721200771706129E-9</v>
      </c>
      <c r="AF334" s="200">
        <f>+C334-15018.5</f>
        <v>38373.919699999999</v>
      </c>
      <c r="AG334" s="7"/>
      <c r="AH334" s="43">
        <f>$AB$6*($AB$11/AI334*AJ334+$AB$12)</f>
        <v>-2.1716805950040829E-2</v>
      </c>
      <c r="AI334" s="43">
        <f>1+$AB$7*COS(AL334)</f>
        <v>0.70036450337149803</v>
      </c>
      <c r="AJ334" s="43">
        <f>SIN(AL334+$AB$9)</f>
        <v>-0.98314624388632466</v>
      </c>
      <c r="AK334" s="43">
        <f>$AB$7*SIN(AL334)</f>
        <v>-0.21706812101317638</v>
      </c>
      <c r="AL334" s="43">
        <f>2*ATAN(AM334)</f>
        <v>-2.5146512236986247</v>
      </c>
      <c r="AM334" s="43">
        <f>SQRT((1+$AB$7)/(1-$AB$7))*TAN(AN334/2)</f>
        <v>-3.0849094445694956</v>
      </c>
      <c r="AN334" s="132">
        <f>$AU334+$AB$7*SIN(AO334)</f>
        <v>4.033414378974741</v>
      </c>
      <c r="AO334" s="132">
        <f>$AU334+$AB$7*SIN(AP334)</f>
        <v>4.0334607444131416</v>
      </c>
      <c r="AP334" s="132">
        <f>$AU334+$AB$7*SIN(AQ334)</f>
        <v>4.0332612147509677</v>
      </c>
      <c r="AQ334" s="132">
        <f>$AU334+$AB$7*SIN(AR334)</f>
        <v>4.0341202244688743</v>
      </c>
      <c r="AR334" s="132">
        <f>$AU334+$AB$7*SIN(AS334)</f>
        <v>4.0304285164898204</v>
      </c>
      <c r="AS334" s="132">
        <f>$AU334+$AB$7*SIN(AT334)</f>
        <v>4.0464161004760211</v>
      </c>
      <c r="AT334" s="132">
        <f>$AU334+$AB$7*SIN(AU334)</f>
        <v>3.979293273294549</v>
      </c>
      <c r="AU334" s="132">
        <f>$AB$9+$AB$18*(F334-AB$15)</f>
        <v>4.3213654691918784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41" t="s">
        <v>599</v>
      </c>
      <c r="B335" s="94" t="s">
        <v>288</v>
      </c>
      <c r="C335" s="36">
        <v>53645.872900000002</v>
      </c>
      <c r="D335" s="36" t="s">
        <v>485</v>
      </c>
      <c r="E335" s="41">
        <f>+(C335-C$7)/C$8</f>
        <v>10680.44277273258</v>
      </c>
      <c r="F335" s="132">
        <f>ROUND(2*E335,0)/2</f>
        <v>10680.5</v>
      </c>
      <c r="G335" s="132">
        <f>+C335-(C$7+F335*C$8)</f>
        <v>-1.9534414997906424E-2</v>
      </c>
      <c r="K335" s="43">
        <f>G335</f>
        <v>-1.9534414997906424E-2</v>
      </c>
      <c r="L335" s="132"/>
      <c r="O335" s="132">
        <f ca="1">+C$11+C$12*F335</f>
        <v>-3.2130838821362376E-3</v>
      </c>
      <c r="P335" s="199">
        <f>+D$11+D$12*F335+D$13*F335^2</f>
        <v>1.2782524669872957E-3</v>
      </c>
      <c r="Q335" s="200">
        <f>+C335-15018.5</f>
        <v>38627.372900000002</v>
      </c>
      <c r="S335" s="132">
        <f>+(P335-G335)^2</f>
        <v>4.3316712700424559E-4</v>
      </c>
      <c r="T335" s="7">
        <v>1</v>
      </c>
      <c r="U335" s="43">
        <f>+T335*S335</f>
        <v>4.3316712700424559E-4</v>
      </c>
      <c r="V335" s="132">
        <f>+G335-P335</f>
        <v>-2.0812667464893721E-2</v>
      </c>
      <c r="Z335" s="43">
        <f>F335</f>
        <v>10680.5</v>
      </c>
      <c r="AA335" s="132">
        <f>AB$3+AB$4*Z335+AB$5*Z335^2+AH335</f>
        <v>-1.9821608715650623E-2</v>
      </c>
      <c r="AB335" s="132">
        <f>+G335-AA335</f>
        <v>2.8719371774419897E-4</v>
      </c>
      <c r="AC335" s="132">
        <f>+G335-P335</f>
        <v>-2.0812667464893721E-2</v>
      </c>
      <c r="AD335" s="132"/>
      <c r="AE335" s="132">
        <f>+(G335-AA335)^2*S335</f>
        <v>3.5727724918583133E-11</v>
      </c>
      <c r="AF335" s="200">
        <f>+C335-15018.5</f>
        <v>38627.372900000002</v>
      </c>
      <c r="AG335" s="7"/>
      <c r="AH335" s="43">
        <f>$AB$6*($AB$11/AI335*AJ335+$AB$12)</f>
        <v>-2.1479389474900624E-2</v>
      </c>
      <c r="AI335" s="43">
        <f>1+$AB$7*COS(AL335)</f>
        <v>0.71252802962984951</v>
      </c>
      <c r="AJ335" s="43">
        <f>SIN(AL335+$AB$9)</f>
        <v>-0.99158668599765731</v>
      </c>
      <c r="AK335" s="43">
        <f>$AB$7*SIN(AL335)</f>
        <v>-0.23293747283660329</v>
      </c>
      <c r="AL335" s="43">
        <f>2*ATAN(AM335)</f>
        <v>-2.4606049386104547</v>
      </c>
      <c r="AM335" s="43">
        <f>SQRT((1+$AB$7)/(1-$AB$7))*TAN(AN335/2)</f>
        <v>-2.822525557454389</v>
      </c>
      <c r="AN335" s="132">
        <f>$AU335+$AB$7*SIN(AO335)</f>
        <v>4.1044983935575479</v>
      </c>
      <c r="AO335" s="132">
        <f>$AU335+$AB$7*SIN(AP335)</f>
        <v>4.1045242717578487</v>
      </c>
      <c r="AP335" s="132">
        <f>$AU335+$AB$7*SIN(AQ335)</f>
        <v>4.104401818645691</v>
      </c>
      <c r="AQ335" s="132">
        <f>$AU335+$AB$7*SIN(AR335)</f>
        <v>4.1049814452268576</v>
      </c>
      <c r="AR335" s="132">
        <f>$AU335+$AB$7*SIN(AS335)</f>
        <v>4.1022420584958272</v>
      </c>
      <c r="AS335" s="132">
        <f>$AU335+$AB$7*SIN(AT335)</f>
        <v>4.1152853963765299</v>
      </c>
      <c r="AT335" s="132">
        <f>$AU335+$AB$7*SIN(AU335)</f>
        <v>4.0552044755456116</v>
      </c>
      <c r="AU335" s="132">
        <f>$AB$9+$AB$18*(F335-AB$15)</f>
        <v>4.4082200668519569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95"/>
      <c r="C336" s="36">
        <v>53652.528599999998</v>
      </c>
      <c r="D336" s="36">
        <v>2.0000000000000001E-4</v>
      </c>
      <c r="E336" s="41">
        <f>+(C336-C$7)/C$8</f>
        <v>10699.941054295816</v>
      </c>
      <c r="F336" s="132">
        <f>ROUND(2*E336,0)/2</f>
        <v>10700</v>
      </c>
      <c r="G336" s="132">
        <f>+C336-(C$7+F336*C$8)</f>
        <v>-2.0121000001381617E-2</v>
      </c>
      <c r="K336" s="43">
        <f>G336</f>
        <v>-2.0121000001381617E-2</v>
      </c>
      <c r="O336" s="132">
        <f ca="1">+C$11+C$12*F336</f>
        <v>-3.2493736093132768E-3</v>
      </c>
      <c r="P336" s="199">
        <f>+D$11+D$12*F336+D$13*F336^2</f>
        <v>1.2568855915661356E-3</v>
      </c>
      <c r="Q336" s="200">
        <f>+C336-15018.5</f>
        <v>38634.028599999998</v>
      </c>
      <c r="S336" s="132">
        <f>+(P336-G336)^2</f>
        <v>4.5701399242516308E-4</v>
      </c>
      <c r="T336" s="7">
        <v>1</v>
      </c>
      <c r="U336" s="43">
        <f>+T336*S336</f>
        <v>4.5701399242516308E-4</v>
      </c>
      <c r="V336" s="132">
        <f>+G336-P336</f>
        <v>-2.1377885592947753E-2</v>
      </c>
      <c r="Z336" s="43">
        <f>F336</f>
        <v>10700</v>
      </c>
      <c r="AA336" s="132">
        <f>AB$3+AB$4*Z336+AB$5*Z336^2+AH336</f>
        <v>-1.9815086267059724E-2</v>
      </c>
      <c r="AB336" s="132">
        <f>+G336-AA336</f>
        <v>-3.0591373432189289E-4</v>
      </c>
      <c r="AC336" s="132">
        <f>+G336-P336</f>
        <v>-2.1377885592947753E-2</v>
      </c>
      <c r="AD336" s="132"/>
      <c r="AE336" s="132">
        <f>+(G336-AA336)^2*S336</f>
        <v>4.2768837727074193E-11</v>
      </c>
      <c r="AF336" s="200">
        <f>+C336-15018.5</f>
        <v>38634.028599999998</v>
      </c>
      <c r="AG336" s="7"/>
      <c r="AH336" s="43">
        <f>$AB$6*($AB$11/AI336*AJ336+$AB$12)</f>
        <v>-2.1471616267059724E-2</v>
      </c>
      <c r="AI336" s="43">
        <f>1+$AB$7*COS(AL336)</f>
        <v>0.71286492494712561</v>
      </c>
      <c r="AJ336" s="43">
        <f>SIN(AL336+$AB$9)</f>
        <v>-0.99177269817728109</v>
      </c>
      <c r="AK336" s="43">
        <f>$AB$7*SIN(AL336)</f>
        <v>-0.23335262731407197</v>
      </c>
      <c r="AL336" s="43">
        <f>2*ATAN(AM336)</f>
        <v>-2.4591599357740379</v>
      </c>
      <c r="AM336" s="43">
        <f>SQRT((1+$AB$7)/(1-$AB$7))*TAN(AN336/2)</f>
        <v>-2.8160603230253272</v>
      </c>
      <c r="AN336" s="132">
        <f>$AU336+$AB$7*SIN(AO336)</f>
        <v>4.1063820195914076</v>
      </c>
      <c r="AO336" s="132">
        <f>$AU336+$AB$7*SIN(AP336)</f>
        <v>4.1064074629114264</v>
      </c>
      <c r="AP336" s="132">
        <f>$AU336+$AB$7*SIN(AQ336)</f>
        <v>4.1062867405263717</v>
      </c>
      <c r="AQ336" s="132">
        <f>$AU336+$AB$7*SIN(AR336)</f>
        <v>4.106859725955939</v>
      </c>
      <c r="AR336" s="132">
        <f>$AU336+$AB$7*SIN(AS336)</f>
        <v>4.1041443581750139</v>
      </c>
      <c r="AS336" s="132">
        <f>$AU336+$AB$7*SIN(AT336)</f>
        <v>4.117108376268404</v>
      </c>
      <c r="AT336" s="132">
        <f>$AU336+$AB$7*SIN(AU336)</f>
        <v>4.0572336513788141</v>
      </c>
      <c r="AU336" s="132">
        <f>$AB$9+$AB$18*(F336-AB$15)</f>
        <v>4.4105010966894946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>+(C337-C$7)/C$8</f>
        <v>10790.441063919425</v>
      </c>
      <c r="F337" s="132">
        <f>ROUND(2*E337,0)/2</f>
        <v>10790.5</v>
      </c>
      <c r="G337" s="132">
        <f>+C337-(C$7+F337*C$8)</f>
        <v>-2.0117715001106262E-2</v>
      </c>
      <c r="K337" s="43">
        <f>G337</f>
        <v>-2.0117715001106262E-2</v>
      </c>
      <c r="O337" s="132">
        <f ca="1">+C$11+C$12*F337</f>
        <v>-3.4177951636477459E-3</v>
      </c>
      <c r="P337" s="199">
        <f>+D$11+D$12*F337+D$13*F337^2</f>
        <v>1.1577855788382013E-3</v>
      </c>
      <c r="Q337" s="200">
        <f>+C337-15018.5</f>
        <v>38664.920599999998</v>
      </c>
      <c r="S337" s="132">
        <f>+(P337-G337)^2</f>
        <v>4.5264692492721719E-4</v>
      </c>
      <c r="T337" s="7">
        <v>1</v>
      </c>
      <c r="U337" s="43">
        <f>+T337*S337</f>
        <v>4.5264692492721719E-4</v>
      </c>
      <c r="V337" s="132">
        <f>+G337-P337</f>
        <v>-2.1275500579944463E-2</v>
      </c>
      <c r="Z337" s="43">
        <f>F337</f>
        <v>10790.5</v>
      </c>
      <c r="AA337" s="132">
        <f>AB$3+AB$4*Z337+AB$5*Z337^2+AH337</f>
        <v>-1.9783797807451486E-2</v>
      </c>
      <c r="AB337" s="132">
        <f>+G337-AA337</f>
        <v>-3.3391719365477579E-4</v>
      </c>
      <c r="AC337" s="132">
        <f>+G337-P337</f>
        <v>-2.1275500579944463E-2</v>
      </c>
      <c r="AD337" s="132"/>
      <c r="AE337" s="132">
        <f>+(G337-AA337)^2*S337</f>
        <v>5.0470445459861006E-11</v>
      </c>
      <c r="AF337" s="200">
        <f>+C337-15018.5</f>
        <v>38664.920599999998</v>
      </c>
      <c r="AG337" s="7"/>
      <c r="AH337" s="43">
        <f>$AB$6*($AB$11/AI337*AJ337+$AB$12)</f>
        <v>-2.1434493136701486E-2</v>
      </c>
      <c r="AI337" s="43">
        <f>1+$AB$7*COS(AL337)</f>
        <v>0.71444052918853829</v>
      </c>
      <c r="AJ337" s="43">
        <f>SIN(AL337+$AB$9)</f>
        <v>-0.99261105222644597</v>
      </c>
      <c r="AK337" s="43">
        <f>$AB$7*SIN(AL337)</f>
        <v>-0.23527810911743985</v>
      </c>
      <c r="AL337" s="43">
        <f>2*ATAN(AM337)</f>
        <v>-2.4524356721605765</v>
      </c>
      <c r="AM337" s="43">
        <f>SQRT((1+$AB$7)/(1-$AB$7))*TAN(AN337/2)</f>
        <v>-2.7863173215330339</v>
      </c>
      <c r="AN337" s="132">
        <f>$AU337+$AB$7*SIN(AO337)</f>
        <v>4.1151356698820871</v>
      </c>
      <c r="AO337" s="132">
        <f>$AU337+$AB$7*SIN(AP337)</f>
        <v>4.1151591604956481</v>
      </c>
      <c r="AP337" s="132">
        <f>$AU337+$AB$7*SIN(AQ337)</f>
        <v>4.115046272744971</v>
      </c>
      <c r="AQ337" s="132">
        <f>$AU337+$AB$7*SIN(AR337)</f>
        <v>4.115588943637559</v>
      </c>
      <c r="AR337" s="132">
        <f>$AU337+$AB$7*SIN(AS337)</f>
        <v>4.1129841793018969</v>
      </c>
      <c r="AS337" s="132">
        <f>$AU337+$AB$7*SIN(AT337)</f>
        <v>4.125579354241113</v>
      </c>
      <c r="AT337" s="132">
        <f>$AU337+$AB$7*SIN(AU337)</f>
        <v>4.0666751896701587</v>
      </c>
      <c r="AU337" s="132">
        <f>$AB$9+$AB$18*(F337-AB$15)</f>
        <v>4.4210874146534502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95"/>
      <c r="C338" s="36">
        <v>53683.591200000003</v>
      </c>
      <c r="D338" s="36">
        <v>5.0000000000000001E-4</v>
      </c>
      <c r="E338" s="41">
        <f>+(C338-C$7)/C$8</f>
        <v>10790.940847087955</v>
      </c>
      <c r="F338" s="132">
        <f>ROUND(2*E338,0)/2</f>
        <v>10791</v>
      </c>
      <c r="G338" s="132">
        <f>+C338-(C$7+F338*C$8)</f>
        <v>-2.0191729992802721E-2</v>
      </c>
      <c r="K338" s="43">
        <f>G338</f>
        <v>-2.0191729992802721E-2</v>
      </c>
      <c r="O338" s="132">
        <f ca="1">+C$11+C$12*F338</f>
        <v>-3.4187256694727976E-3</v>
      </c>
      <c r="P338" s="199">
        <f>+D$11+D$12*F338+D$13*F338^2</f>
        <v>1.1572383584043105E-3</v>
      </c>
      <c r="Q338" s="200">
        <f>+C338-15018.5</f>
        <v>38665.091200000003</v>
      </c>
      <c r="S338" s="132">
        <f>+(P338-G338)^2</f>
        <v>4.5577844966083949E-4</v>
      </c>
      <c r="T338" s="7">
        <v>1</v>
      </c>
      <c r="U338" s="43">
        <f>+T338*S338</f>
        <v>4.5577844966083949E-4</v>
      </c>
      <c r="V338" s="132">
        <f>+G338-P338</f>
        <v>-2.1348968351207032E-2</v>
      </c>
      <c r="Z338" s="43">
        <f>F338</f>
        <v>10791</v>
      </c>
      <c r="AA338" s="132">
        <f>AB$3+AB$4*Z338+AB$5*Z338^2+AH338</f>
        <v>-1.9783620281738055E-2</v>
      </c>
      <c r="AB338" s="132">
        <f>+G338-AA338</f>
        <v>-4.0810971106466573E-4</v>
      </c>
      <c r="AC338" s="132">
        <f>+G338-P338</f>
        <v>-2.1348968351207032E-2</v>
      </c>
      <c r="AD338" s="132"/>
      <c r="AE338" s="132">
        <f>+(G338-AA338)^2*S338</f>
        <v>7.5911512544521979E-11</v>
      </c>
      <c r="AF338" s="200">
        <f>+C338-15018.5</f>
        <v>38665.091200000003</v>
      </c>
      <c r="AG338" s="7"/>
      <c r="AH338" s="43">
        <f>$AB$6*($AB$11/AI338*AJ338+$AB$12)</f>
        <v>-2.1434283238738056E-2</v>
      </c>
      <c r="AI338" s="43">
        <f>1+$AB$7*COS(AL338)</f>
        <v>0.71444928955556164</v>
      </c>
      <c r="AJ338" s="43">
        <f>SIN(AL338+$AB$9)</f>
        <v>-0.99261556940636531</v>
      </c>
      <c r="AK338" s="43">
        <f>$AB$7*SIN(AL338)</f>
        <v>-0.23528874126204269</v>
      </c>
      <c r="AL338" s="43">
        <f>2*ATAN(AM338)</f>
        <v>-2.4523984389087432</v>
      </c>
      <c r="AM338" s="43">
        <f>SQRT((1+$AB$7)/(1-$AB$7))*TAN(AN338/2)</f>
        <v>-2.7861541819986502</v>
      </c>
      <c r="AN338" s="132">
        <f>$AU338+$AB$7*SIN(AO338)</f>
        <v>4.1151840863139313</v>
      </c>
      <c r="AO338" s="132">
        <f>$AU338+$AB$7*SIN(AP338)</f>
        <v>4.1152075664361911</v>
      </c>
      <c r="AP338" s="132">
        <f>$AU338+$AB$7*SIN(AQ338)</f>
        <v>4.1150947210683979</v>
      </c>
      <c r="AQ338" s="132">
        <f>$AU338+$AB$7*SIN(AR338)</f>
        <v>4.1156372268148393</v>
      </c>
      <c r="AR338" s="132">
        <f>$AU338+$AB$7*SIN(AS338)</f>
        <v>4.1130330694612685</v>
      </c>
      <c r="AS338" s="132">
        <f>$AU338+$AB$7*SIN(AT338)</f>
        <v>4.1256262036852407</v>
      </c>
      <c r="AT338" s="132">
        <f>$AU338+$AB$7*SIN(AU338)</f>
        <v>4.0667274630752823</v>
      </c>
      <c r="AU338" s="132">
        <f>$AB$9+$AB$18*(F338-AB$15)</f>
        <v>4.4211459025980027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41" t="s">
        <v>599</v>
      </c>
      <c r="B339" s="94" t="s">
        <v>292</v>
      </c>
      <c r="C339" s="36">
        <v>53686.663699999997</v>
      </c>
      <c r="D339" s="36" t="s">
        <v>485</v>
      </c>
      <c r="E339" s="41">
        <f>+(C339-C$7)/C$8</f>
        <v>10799.94192437554</v>
      </c>
      <c r="F339" s="132">
        <f>ROUND(2*E339,0)/2</f>
        <v>10800</v>
      </c>
      <c r="G339" s="132">
        <f>+C339-(C$7+F339*C$8)</f>
        <v>-1.9824000002699904E-2</v>
      </c>
      <c r="K339" s="43">
        <f>G339</f>
        <v>-1.9824000002699904E-2</v>
      </c>
      <c r="M339" s="132"/>
      <c r="O339" s="132">
        <f ca="1">+C$11+C$12*F339</f>
        <v>-3.4354747743237414E-3</v>
      </c>
      <c r="P339" s="199">
        <f>+D$11+D$12*F339+D$13*F339^2</f>
        <v>1.1473889420196247E-3</v>
      </c>
      <c r="Q339" s="200">
        <f>+C339-15018.5</f>
        <v>38668.163699999997</v>
      </c>
      <c r="S339" s="132">
        <f>+(P339-G339)^2</f>
        <v>4.397991542707045E-4</v>
      </c>
      <c r="T339" s="7">
        <v>1</v>
      </c>
      <c r="U339" s="43">
        <f>+T339*S339</f>
        <v>4.397991542707045E-4</v>
      </c>
      <c r="V339" s="132">
        <f>+G339-P339</f>
        <v>-2.0971388944719529E-2</v>
      </c>
      <c r="Z339" s="43">
        <f>F339</f>
        <v>10800</v>
      </c>
      <c r="AA339" s="132">
        <f>AB$3+AB$4*Z339+AB$5*Z339^2+AH339</f>
        <v>-1.978041604229671E-2</v>
      </c>
      <c r="AB339" s="132">
        <f>+G339-AA339</f>
        <v>-4.3583960403194288E-5</v>
      </c>
      <c r="AC339" s="132">
        <f>+G339-P339</f>
        <v>-2.0971388944719529E-2</v>
      </c>
      <c r="AD339" s="132"/>
      <c r="AE339" s="132">
        <f>+(G339-AA339)^2*S339</f>
        <v>8.3542558711218849E-13</v>
      </c>
      <c r="AF339" s="200">
        <f>+C339-15018.5</f>
        <v>38668.163699999997</v>
      </c>
      <c r="AG339" s="7"/>
      <c r="AH339" s="43">
        <f>$AB$6*($AB$11/AI339*AJ339+$AB$12)</f>
        <v>-2.1430496042296712E-2</v>
      </c>
      <c r="AI339" s="43">
        <f>1+$AB$7*COS(AL339)</f>
        <v>0.7146070806041509</v>
      </c>
      <c r="AJ339" s="43">
        <f>SIN(AL339+$AB$9)</f>
        <v>-0.99269666216249364</v>
      </c>
      <c r="AK339" s="43">
        <f>$AB$7*SIN(AL339)</f>
        <v>-0.23548010862642818</v>
      </c>
      <c r="AL339" s="43">
        <f>2*ATAN(AM339)</f>
        <v>-2.451728084263495</v>
      </c>
      <c r="AM339" s="43">
        <f>SQRT((1+$AB$7)/(1-$AB$7))*TAN(AN339/2)</f>
        <v>-2.7832198788203457</v>
      </c>
      <c r="AN339" s="132">
        <f>$AU339+$AB$7*SIN(AO339)</f>
        <v>4.1160556835115667</v>
      </c>
      <c r="AO339" s="132">
        <f>$AU339+$AB$7*SIN(AP339)</f>
        <v>4.116078975344176</v>
      </c>
      <c r="AP339" s="132">
        <f>$AU339+$AB$7*SIN(AQ339)</f>
        <v>4.1159668911752076</v>
      </c>
      <c r="AQ339" s="132">
        <f>$AU339+$AB$7*SIN(AR339)</f>
        <v>4.1165064287148896</v>
      </c>
      <c r="AR339" s="132">
        <f>$AU339+$AB$7*SIN(AS339)</f>
        <v>4.1139131891670973</v>
      </c>
      <c r="AS339" s="132">
        <f>$AU339+$AB$7*SIN(AT339)</f>
        <v>4.1264695856897555</v>
      </c>
      <c r="AT339" s="132">
        <f>$AU339+$AB$7*SIN(AU339)</f>
        <v>4.0676685917099649</v>
      </c>
      <c r="AU339" s="132">
        <f>$AB$9+$AB$18*(F339-AB$15)</f>
        <v>4.4221986855999429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41" t="s">
        <v>997</v>
      </c>
      <c r="B340" s="94" t="s">
        <v>292</v>
      </c>
      <c r="C340" s="36">
        <v>53702.707300000002</v>
      </c>
      <c r="D340" s="36" t="s">
        <v>485</v>
      </c>
      <c r="E340" s="41">
        <f>+(C340-C$7)/C$8</f>
        <v>10846.942635057843</v>
      </c>
      <c r="F340" s="132">
        <f>ROUND(2*E340,0)/2</f>
        <v>10847</v>
      </c>
      <c r="G340" s="132">
        <f>+C340-(C$7+F340*C$8)</f>
        <v>-1.9581409993406851E-2</v>
      </c>
      <c r="K340" s="43">
        <f>G340</f>
        <v>-1.9581409993406851E-2</v>
      </c>
      <c r="L340" s="132"/>
      <c r="O340" s="132">
        <f ca="1">+C$11+C$12*F340</f>
        <v>-3.5229423218786603E-3</v>
      </c>
      <c r="P340" s="199">
        <f>+D$11+D$12*F340+D$13*F340^2</f>
        <v>1.0959700757715005E-3</v>
      </c>
      <c r="Q340" s="200">
        <f>+C340-15018.5</f>
        <v>38684.207300000002</v>
      </c>
      <c r="S340" s="132">
        <f>+(P340-G340)^2</f>
        <v>4.2755404652525416E-4</v>
      </c>
      <c r="T340" s="7">
        <v>1</v>
      </c>
      <c r="U340" s="43">
        <f>+T340*S340</f>
        <v>4.2755404652525416E-4</v>
      </c>
      <c r="V340" s="132">
        <f>+G340-P340</f>
        <v>-2.0677380069178353E-2</v>
      </c>
      <c r="Z340" s="43">
        <f>F340</f>
        <v>10847</v>
      </c>
      <c r="AA340" s="132">
        <f>AB$3+AB$4*Z340+AB$5*Z340^2+AH340</f>
        <v>-1.9763412311872477E-2</v>
      </c>
      <c r="AB340" s="132">
        <f>+G340-AA340</f>
        <v>1.8200231846562595E-4</v>
      </c>
      <c r="AC340" s="132">
        <f>+G340-P340</f>
        <v>-2.0677380069178353E-2</v>
      </c>
      <c r="AD340" s="132"/>
      <c r="AE340" s="132">
        <f>+(G340-AA340)^2*S340</f>
        <v>1.416266106144782E-11</v>
      </c>
      <c r="AF340" s="200">
        <f>+C340-15018.5</f>
        <v>38684.207300000002</v>
      </c>
      <c r="AG340" s="7"/>
      <c r="AH340" s="43">
        <f>$AB$6*($AB$11/AI340*AJ340+$AB$12)</f>
        <v>-2.1410440084872476E-2</v>
      </c>
      <c r="AI340" s="43">
        <f>1+$AB$7*COS(AL340)</f>
        <v>0.71543432251126271</v>
      </c>
      <c r="AJ340" s="43">
        <f>SIN(AL340+$AB$9)</f>
        <v>-0.99311346286585078</v>
      </c>
      <c r="AK340" s="43">
        <f>$AB$7*SIN(AL340)</f>
        <v>-0.23647912211308617</v>
      </c>
      <c r="AL340" s="43">
        <f>2*ATAN(AM340)</f>
        <v>-2.448222522740084</v>
      </c>
      <c r="AM340" s="43">
        <f>SQRT((1+$AB$7)/(1-$AB$7))*TAN(AN340/2)</f>
        <v>-2.7679639185049028</v>
      </c>
      <c r="AN340" s="132">
        <f>$AU340+$AB$7*SIN(AO340)</f>
        <v>4.1206104882276051</v>
      </c>
      <c r="AO340" s="132">
        <f>$AU340+$AB$7*SIN(AP340)</f>
        <v>4.1206328137351234</v>
      </c>
      <c r="AP340" s="132">
        <f>$AU340+$AB$7*SIN(AQ340)</f>
        <v>4.1205246526509036</v>
      </c>
      <c r="AQ340" s="132">
        <f>$AU340+$AB$7*SIN(AR340)</f>
        <v>4.1210488262595577</v>
      </c>
      <c r="AR340" s="132">
        <f>$AU340+$AB$7*SIN(AS340)</f>
        <v>4.1185123562874182</v>
      </c>
      <c r="AS340" s="132">
        <f>$AU340+$AB$7*SIN(AT340)</f>
        <v>4.1308767628886089</v>
      </c>
      <c r="AT340" s="132">
        <f>$AU340+$AB$7*SIN(AU340)</f>
        <v>4.0725897615208693</v>
      </c>
      <c r="AU340" s="132">
        <f>$AB$9+$AB$18*(F340-AB$15)</f>
        <v>4.4276965523878538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94"/>
      <c r="C341" s="36">
        <v>53724.553899999999</v>
      </c>
      <c r="D341" s="36"/>
      <c r="E341" s="41">
        <f>+(C341-C$7)/C$8</f>
        <v>10910.943590329205</v>
      </c>
      <c r="F341" s="132">
        <f>ROUND(2*E341,0)/2</f>
        <v>10911</v>
      </c>
      <c r="G341" s="132">
        <f>+C341-(C$7+F341*C$8)</f>
        <v>-1.9255330000305548E-2</v>
      </c>
      <c r="K341" s="202">
        <f>G341</f>
        <v>-1.9255330000305548E-2</v>
      </c>
      <c r="O341" s="132">
        <f ca="1">+C$11+C$12*F341</f>
        <v>-3.6420470674853565E-3</v>
      </c>
      <c r="P341" s="199">
        <f>+D$11+D$12*F341+D$13*F341^2</f>
        <v>1.0259987128751087E-3</v>
      </c>
      <c r="Q341" s="200">
        <f>+C341-15018.5</f>
        <v>38706.053899999999</v>
      </c>
      <c r="S341" s="132">
        <f>+(P341-G341)^2</f>
        <v>4.1133229437208621E-4</v>
      </c>
      <c r="T341" s="7">
        <v>1</v>
      </c>
      <c r="U341" s="43">
        <f>+T341*S341</f>
        <v>4.1133229437208621E-4</v>
      </c>
      <c r="V341" s="132">
        <f>+G341-P341</f>
        <v>-2.0281328713180658E-2</v>
      </c>
      <c r="Z341" s="43">
        <f>F341</f>
        <v>10911</v>
      </c>
      <c r="AA341" s="132">
        <f>AB$3+AB$4*Z341+AB$5*Z341^2+AH341</f>
        <v>-1.9739526497787766E-2</v>
      </c>
      <c r="AB341" s="132">
        <f>+G341-AA341</f>
        <v>4.8419649748221785E-4</v>
      </c>
      <c r="AC341" s="132">
        <f>+G341-P341</f>
        <v>-2.0281328713180658E-2</v>
      </c>
      <c r="AD341" s="132"/>
      <c r="AE341" s="132">
        <f>+(G341-AA341)^2*S341</f>
        <v>9.6435313168358442E-11</v>
      </c>
      <c r="AF341" s="200">
        <f>+C341-15018.5</f>
        <v>38706.053899999999</v>
      </c>
      <c r="AG341" s="7"/>
      <c r="AH341" s="43">
        <f>$AB$6*($AB$11/AI341*AJ341+$AB$12)</f>
        <v>-2.1382376734787767E-2</v>
      </c>
      <c r="AI341" s="43">
        <f>1+$AB$7*COS(AL341)</f>
        <v>0.71656951563536897</v>
      </c>
      <c r="AJ341" s="43">
        <f>SIN(AL341+$AB$9)</f>
        <v>-0.99366286836337714</v>
      </c>
      <c r="AK341" s="43">
        <f>$AB$7*SIN(AL341)</f>
        <v>-0.23783851776537512</v>
      </c>
      <c r="AL341" s="43">
        <f>2*ATAN(AM341)</f>
        <v>-2.4434358951250839</v>
      </c>
      <c r="AM341" s="43">
        <f>SQRT((1+$AB$7)/(1-$AB$7))*TAN(AN341/2)</f>
        <v>-2.74737031875229</v>
      </c>
      <c r="AN341" s="132">
        <f>$AU341+$AB$7*SIN(AO341)</f>
        <v>4.126821272346862</v>
      </c>
      <c r="AO341" s="132">
        <f>$AU341+$AB$7*SIN(AP341)</f>
        <v>4.1268423273187098</v>
      </c>
      <c r="AP341" s="132">
        <f>$AU341+$AB$7*SIN(AQ341)</f>
        <v>4.1267393681365103</v>
      </c>
      <c r="AQ341" s="132">
        <f>$AU341+$AB$7*SIN(AR341)</f>
        <v>4.1272429924911593</v>
      </c>
      <c r="AR341" s="132">
        <f>$AU341+$AB$7*SIN(AS341)</f>
        <v>4.1247831440202871</v>
      </c>
      <c r="AS341" s="132">
        <f>$AU341+$AB$7*SIN(AT341)</f>
        <v>4.1368858102694261</v>
      </c>
      <c r="AT341" s="132">
        <f>$AU341+$AB$7*SIN(AU341)</f>
        <v>4.0793081915643326</v>
      </c>
      <c r="AU341" s="132">
        <f>$AB$9+$AB$18*(F341-AB$15)</f>
        <v>4.4351830092905402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94"/>
      <c r="C342" s="36">
        <v>53748.618600000002</v>
      </c>
      <c r="D342" s="36"/>
      <c r="E342" s="41">
        <f>+(C342-C$7)/C$8</f>
        <v>10981.442605659695</v>
      </c>
      <c r="F342" s="132">
        <f>ROUND(2*E342,0)/2</f>
        <v>10981.5</v>
      </c>
      <c r="G342" s="132">
        <f>+C342-(C$7+F342*C$8)</f>
        <v>-1.9591444994148333E-2</v>
      </c>
      <c r="K342" s="202">
        <f>G342</f>
        <v>-1.9591444994148333E-2</v>
      </c>
      <c r="O342" s="132">
        <f ca="1">+C$11+C$12*F342</f>
        <v>-3.7732483888177314E-3</v>
      </c>
      <c r="P342" s="199">
        <f>+D$11+D$12*F342+D$13*F342^2</f>
        <v>9.4898203844179729E-4</v>
      </c>
      <c r="Q342" s="200">
        <f>+C342-15018.5</f>
        <v>38730.118600000002</v>
      </c>
      <c r="S342" s="132">
        <f>+(P342-G342)^2</f>
        <v>4.219091426811593E-4</v>
      </c>
      <c r="T342" s="7">
        <v>1</v>
      </c>
      <c r="U342" s="43">
        <f>+T342*S342</f>
        <v>4.219091426811593E-4</v>
      </c>
      <c r="V342" s="132">
        <f>+G342-P342</f>
        <v>-2.0540427032590129E-2</v>
      </c>
      <c r="Z342" s="43">
        <f>F342</f>
        <v>10981.5</v>
      </c>
      <c r="AA342" s="132">
        <f>AB$3+AB$4*Z342+AB$5*Z342^2+AH342</f>
        <v>-1.9712234452142905E-2</v>
      </c>
      <c r="AB342" s="132">
        <f>+G342-AA342</f>
        <v>1.2078945799457244E-4</v>
      </c>
      <c r="AC342" s="132">
        <f>+G342-P342</f>
        <v>-2.0540427032590129E-2</v>
      </c>
      <c r="AD342" s="132"/>
      <c r="AE342" s="132">
        <f>+(G342-AA342)^2*S342</f>
        <v>6.1556936978803369E-12</v>
      </c>
      <c r="AF342" s="200">
        <f>+C342-15018.5</f>
        <v>38730.118600000002</v>
      </c>
      <c r="AG342" s="7"/>
      <c r="AH342" s="43">
        <f>$AB$6*($AB$11/AI342*AJ342+$AB$12)</f>
        <v>-2.1350454425392906E-2</v>
      </c>
      <c r="AI342" s="43">
        <f>1+$AB$7*COS(AL342)</f>
        <v>0.71783174316307252</v>
      </c>
      <c r="AJ342" s="43">
        <f>SIN(AL342+$AB$9)</f>
        <v>-0.99424361194328048</v>
      </c>
      <c r="AK342" s="43">
        <f>$AB$7*SIN(AL342)</f>
        <v>-0.23933465029871812</v>
      </c>
      <c r="AL342" s="43">
        <f>2*ATAN(AM342)</f>
        <v>-2.4381454694759461</v>
      </c>
      <c r="AM342" s="43">
        <f>SQRT((1+$AB$7)/(1-$AB$7))*TAN(AN342/2)</f>
        <v>-2.7249220120151589</v>
      </c>
      <c r="AN342" s="132">
        <f>$AU342+$AB$7*SIN(AO342)</f>
        <v>4.133674276942485</v>
      </c>
      <c r="AO342" s="132">
        <f>$AU342+$AB$7*SIN(AP342)</f>
        <v>4.1336939918199844</v>
      </c>
      <c r="AP342" s="132">
        <f>$AU342+$AB$7*SIN(AQ342)</f>
        <v>4.133596576615779</v>
      </c>
      <c r="AQ342" s="132">
        <f>$AU342+$AB$7*SIN(AR342)</f>
        <v>4.134078066408275</v>
      </c>
      <c r="AR342" s="132">
        <f>$AU342+$AB$7*SIN(AS342)</f>
        <v>4.131701674071846</v>
      </c>
      <c r="AS342" s="132">
        <f>$AU342+$AB$7*SIN(AT342)</f>
        <v>4.1435157360192303</v>
      </c>
      <c r="AT342" s="132">
        <f>$AU342+$AB$7*SIN(AU342)</f>
        <v>4.0867320509098262</v>
      </c>
      <c r="AU342" s="132">
        <f>$AB$9+$AB$18*(F342-AB$15)</f>
        <v>4.4434298094724065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41" t="s">
        <v>1003</v>
      </c>
      <c r="B343" s="94" t="s">
        <v>292</v>
      </c>
      <c r="C343" s="36">
        <v>53758.347500000003</v>
      </c>
      <c r="D343" s="36" t="s">
        <v>485</v>
      </c>
      <c r="E343" s="41">
        <f>+(C343-C$7)/C$8</f>
        <v>11009.944015203502</v>
      </c>
      <c r="F343" s="132">
        <f>ROUND(2*E343,0)/2</f>
        <v>11010</v>
      </c>
      <c r="G343" s="132">
        <f>+C343-(C$7+F343*C$8)</f>
        <v>-1.9110299996100366E-2</v>
      </c>
      <c r="K343" s="43">
        <f>G343</f>
        <v>-1.9110299996100366E-2</v>
      </c>
      <c r="M343" s="132"/>
      <c r="O343" s="132">
        <f ca="1">+C$11+C$12*F343</f>
        <v>-3.8262872208457144E-3</v>
      </c>
      <c r="P343" s="199">
        <f>+D$11+D$12*F343+D$13*F343^2</f>
        <v>9.178658351758481E-4</v>
      </c>
      <c r="Q343" s="200">
        <f>+C343-15018.5</f>
        <v>38739.847500000003</v>
      </c>
      <c r="S343" s="132">
        <f>+(P343-G343)^2</f>
        <v>4.0112742656510007E-4</v>
      </c>
      <c r="T343" s="7">
        <v>1</v>
      </c>
      <c r="U343" s="43">
        <f>+T343*S343</f>
        <v>4.0112742656510007E-4</v>
      </c>
      <c r="V343" s="132">
        <f>+G343-P343</f>
        <v>-2.0028165831276215E-2</v>
      </c>
      <c r="Z343" s="43">
        <f>F343</f>
        <v>11010</v>
      </c>
      <c r="AA343" s="132">
        <f>AB$3+AB$4*Z343+AB$5*Z343^2+AH343</f>
        <v>-1.9700908845158172E-2</v>
      </c>
      <c r="AB343" s="132">
        <f>+G343-AA343</f>
        <v>5.9060884905780611E-4</v>
      </c>
      <c r="AC343" s="132">
        <f>+G343-P343</f>
        <v>-2.0028165831276215E-2</v>
      </c>
      <c r="AD343" s="132"/>
      <c r="AE343" s="132">
        <f>+(G343-AA343)^2*S343</f>
        <v>1.3992079262987E-10</v>
      </c>
      <c r="AF343" s="200">
        <f>+C343-15018.5</f>
        <v>38739.847500000003</v>
      </c>
      <c r="AG343" s="7"/>
      <c r="AH343" s="43">
        <f>$AB$6*($AB$11/AI343*AJ343+$AB$12)</f>
        <v>-2.1337248545158172E-2</v>
      </c>
      <c r="AI343" s="43">
        <f>1+$AB$7*COS(AL343)</f>
        <v>0.71834552081518233</v>
      </c>
      <c r="AJ343" s="43">
        <f>SIN(AL343+$AB$9)</f>
        <v>-0.99447103966111916</v>
      </c>
      <c r="AK343" s="43">
        <f>$AB$7*SIN(AL343)</f>
        <v>-0.23993906383731922</v>
      </c>
      <c r="AL343" s="43">
        <f>2*ATAN(AM343)</f>
        <v>-2.436001486027028</v>
      </c>
      <c r="AM343" s="43">
        <f>SQRT((1+$AB$7)/(1-$AB$7))*TAN(AN343/2)</f>
        <v>-2.7159165696613918</v>
      </c>
      <c r="AN343" s="132">
        <f>$AU343+$AB$7*SIN(AO343)</f>
        <v>4.1364480697584947</v>
      </c>
      <c r="AO343" s="132">
        <f>$AU343+$AB$7*SIN(AP343)</f>
        <v>4.136467260318045</v>
      </c>
      <c r="AP343" s="132">
        <f>$AU343+$AB$7*SIN(AQ343)</f>
        <v>4.1363720311464931</v>
      </c>
      <c r="AQ343" s="132">
        <f>$AU343+$AB$7*SIN(AR343)</f>
        <v>4.1368447235431685</v>
      </c>
      <c r="AR343" s="132">
        <f>$AU343+$AB$7*SIN(AS343)</f>
        <v>4.1345017771728898</v>
      </c>
      <c r="AS343" s="132">
        <f>$AU343+$AB$7*SIN(AT343)</f>
        <v>4.1461991203239972</v>
      </c>
      <c r="AT343" s="132">
        <f>$AU343+$AB$7*SIN(AU343)</f>
        <v>4.0897400680226061</v>
      </c>
      <c r="AU343" s="132">
        <f>$AB$9+$AB$18*(F343-AB$15)</f>
        <v>4.4467636223118845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94"/>
      <c r="C344" s="36">
        <v>53762.614099999999</v>
      </c>
      <c r="D344" s="36"/>
      <c r="E344" s="41">
        <f>+(C344-C$7)/C$8</f>
        <v>11022.443281714563</v>
      </c>
      <c r="F344" s="132">
        <f>ROUND(2*E344,0)/2</f>
        <v>11022.5</v>
      </c>
      <c r="G344" s="132">
        <f>+C344-(C$7+F344*C$8)</f>
        <v>-1.9360674996278249E-2</v>
      </c>
      <c r="K344" s="202">
        <f>G344</f>
        <v>-1.9360674996278249E-2</v>
      </c>
      <c r="O344" s="132">
        <f ca="1">+C$11+C$12*F344</f>
        <v>-3.8495498664720233E-3</v>
      </c>
      <c r="P344" s="199">
        <f>+D$11+D$12*F344+D$13*F344^2</f>
        <v>9.0422168293051322E-4</v>
      </c>
      <c r="Q344" s="200">
        <f>+C344-15018.5</f>
        <v>38744.114099999999</v>
      </c>
      <c r="S344" s="132">
        <f>+(P344-G344)^2</f>
        <v>4.1066603741900633E-4</v>
      </c>
      <c r="T344" s="7">
        <v>1</v>
      </c>
      <c r="U344" s="43">
        <f>+T344*S344</f>
        <v>4.1066603741900633E-4</v>
      </c>
      <c r="V344" s="132">
        <f>+G344-P344</f>
        <v>-2.0264896679208763E-2</v>
      </c>
      <c r="Z344" s="43">
        <f>F344</f>
        <v>11022.5</v>
      </c>
      <c r="AA344" s="132">
        <f>AB$3+AB$4*Z344+AB$5*Z344^2+AH344</f>
        <v>-1.9695888197663932E-2</v>
      </c>
      <c r="AB344" s="132">
        <f>+G344-AA344</f>
        <v>3.3521320138568331E-4</v>
      </c>
      <c r="AC344" s="132">
        <f>+G344-P344</f>
        <v>-2.0264896679208763E-2</v>
      </c>
      <c r="AD344" s="132"/>
      <c r="AE344" s="132">
        <f>+(G344-AA344)^2*S344</f>
        <v>4.6145676276817894E-11</v>
      </c>
      <c r="AF344" s="200">
        <f>+C344-15018.5</f>
        <v>38744.114099999999</v>
      </c>
      <c r="AG344" s="7"/>
      <c r="AH344" s="43">
        <f>$AB$6*($AB$11/AI344*AJ344+$AB$12)</f>
        <v>-2.1331401678913932E-2</v>
      </c>
      <c r="AI344" s="43">
        <f>1+$AB$7*COS(AL344)</f>
        <v>0.71857150316508411</v>
      </c>
      <c r="AJ344" s="43">
        <f>SIN(AL344+$AB$9)</f>
        <v>-0.99456944739576225</v>
      </c>
      <c r="AK344" s="43">
        <f>$AB$7*SIN(AL344)</f>
        <v>-0.24020408233258594</v>
      </c>
      <c r="AL344" s="43">
        <f>2*ATAN(AM344)</f>
        <v>-2.4350601736912463</v>
      </c>
      <c r="AM344" s="43">
        <f>SQRT((1+$AB$7)/(1-$AB$7))*TAN(AN344/2)</f>
        <v>-2.7119792907305778</v>
      </c>
      <c r="AN344" s="132">
        <f>$AU344+$AB$7*SIN(AO344)</f>
        <v>4.1376652716822289</v>
      </c>
      <c r="AO344" s="132">
        <f>$AU344+$AB$7*SIN(AP344)</f>
        <v>4.1376842354071419</v>
      </c>
      <c r="AP344" s="132">
        <f>$AU344+$AB$7*SIN(AQ344)</f>
        <v>4.137589955041598</v>
      </c>
      <c r="AQ344" s="132">
        <f>$AU344+$AB$7*SIN(AR344)</f>
        <v>4.1380588164427996</v>
      </c>
      <c r="AR344" s="132">
        <f>$AU344+$AB$7*SIN(AS344)</f>
        <v>4.1357304851929033</v>
      </c>
      <c r="AS344" s="132">
        <f>$AU344+$AB$7*SIN(AT344)</f>
        <v>4.1473766313061509</v>
      </c>
      <c r="AT344" s="132">
        <f>$AU344+$AB$7*SIN(AU344)</f>
        <v>4.0910606254138191</v>
      </c>
      <c r="AU344" s="132">
        <f>$AB$9+$AB$18*(F344-AB$15)</f>
        <v>4.44822582092569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94"/>
      <c r="C345" s="36">
        <v>53776.609700000001</v>
      </c>
      <c r="D345" s="36"/>
      <c r="E345" s="41">
        <f>+(C345-C$7)/C$8</f>
        <v>11063.444250725581</v>
      </c>
      <c r="F345" s="132">
        <f>ROUND(2*E345,0)/2</f>
        <v>11063.5</v>
      </c>
      <c r="G345" s="132">
        <f>+C345-(C$7+F345*C$8)</f>
        <v>-1.9029905000934377E-2</v>
      </c>
      <c r="K345" s="202">
        <f>G345</f>
        <v>-1.9029905000934377E-2</v>
      </c>
      <c r="O345" s="132">
        <f ca="1">+C$11+C$12*F345</f>
        <v>-3.9258513441263118E-3</v>
      </c>
      <c r="P345" s="199">
        <f>+D$11+D$12*F345+D$13*F345^2</f>
        <v>8.5948301036730139E-4</v>
      </c>
      <c r="Q345" s="200">
        <f>+C345-15018.5</f>
        <v>38758.109700000001</v>
      </c>
      <c r="S345" s="132">
        <f>+(P345-G345)^2</f>
        <v>3.9558775546411095E-4</v>
      </c>
      <c r="T345" s="7">
        <v>1</v>
      </c>
      <c r="U345" s="43">
        <f>+T345*S345</f>
        <v>3.9558775546411095E-4</v>
      </c>
      <c r="V345" s="132">
        <f>+G345-P345</f>
        <v>-1.9889388011301679E-2</v>
      </c>
      <c r="Z345" s="43">
        <f>F345</f>
        <v>11063.5</v>
      </c>
      <c r="AA345" s="132">
        <f>AB$3+AB$4*Z345+AB$5*Z345^2+AH345</f>
        <v>-1.9679192079103916E-2</v>
      </c>
      <c r="AB345" s="132">
        <f>+G345-AA345</f>
        <v>6.4928707816953868E-4</v>
      </c>
      <c r="AC345" s="132">
        <f>+G345-P345</f>
        <v>-1.9889388011301679E-2</v>
      </c>
      <c r="AD345" s="132"/>
      <c r="AE345" s="132">
        <f>+(G345-AA345)^2*S345</f>
        <v>1.6676939765329124E-10</v>
      </c>
      <c r="AF345" s="200">
        <f>+C345-15018.5</f>
        <v>38758.109700000001</v>
      </c>
      <c r="AG345" s="7"/>
      <c r="AH345" s="43">
        <f>$AB$6*($AB$11/AI345*AJ345+$AB$12)</f>
        <v>-2.1311988982353917E-2</v>
      </c>
      <c r="AI345" s="43">
        <f>1+$AB$7*COS(AL345)</f>
        <v>0.71931547855345479</v>
      </c>
      <c r="AJ345" s="43">
        <f>SIN(AL345+$AB$9)</f>
        <v>-0.99488645923400443</v>
      </c>
      <c r="AK345" s="43">
        <f>$AB$7*SIN(AL345)</f>
        <v>-0.24107301678189511</v>
      </c>
      <c r="AL345" s="43">
        <f>2*ATAN(AM345)</f>
        <v>-2.4319685044755821</v>
      </c>
      <c r="AM345" s="43">
        <f>SQRT((1+$AB$7)/(1-$AB$7))*TAN(AN345/2)</f>
        <v>-2.6991180105205888</v>
      </c>
      <c r="AN345" s="132">
        <f>$AU345+$AB$7*SIN(AO345)</f>
        <v>4.1416603840402075</v>
      </c>
      <c r="AO345" s="132">
        <f>$AU345+$AB$7*SIN(AP345)</f>
        <v>4.141678617028008</v>
      </c>
      <c r="AP345" s="132">
        <f>$AU345+$AB$7*SIN(AQ345)</f>
        <v>4.1415874061587248</v>
      </c>
      <c r="AQ345" s="132">
        <f>$AU345+$AB$7*SIN(AR345)</f>
        <v>4.1420438200924661</v>
      </c>
      <c r="AR345" s="132">
        <f>$AU345+$AB$7*SIN(AS345)</f>
        <v>4.139763190921764</v>
      </c>
      <c r="AS345" s="132">
        <f>$AU345+$AB$7*SIN(AT345)</f>
        <v>4.1512414047313806</v>
      </c>
      <c r="AT345" s="132">
        <f>$AU345+$AB$7*SIN(AU345)</f>
        <v>4.0953974153179802</v>
      </c>
      <c r="AU345" s="132">
        <f>$AB$9+$AB$18*(F345-AB$15)</f>
        <v>4.4530218323789743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94"/>
      <c r="C346" s="36">
        <v>53788.555200000003</v>
      </c>
      <c r="D346" s="36"/>
      <c r="E346" s="41">
        <f>+(C346-C$7)/C$8</f>
        <v>11098.439325986456</v>
      </c>
      <c r="F346" s="132">
        <f>ROUND(2*E346,0)/2</f>
        <v>11098.5</v>
      </c>
      <c r="G346" s="132">
        <f>+C346-(C$7+F346*C$8)</f>
        <v>-2.0710954995593056E-2</v>
      </c>
      <c r="K346" s="202">
        <f>G346</f>
        <v>-2.0710954995593056E-2</v>
      </c>
      <c r="O346" s="132">
        <f ca="1">+C$11+C$12*F346</f>
        <v>-3.9909867518799734E-3</v>
      </c>
      <c r="P346" s="199">
        <f>+D$11+D$12*F346+D$13*F346^2</f>
        <v>8.213086160738615E-4</v>
      </c>
      <c r="Q346" s="200">
        <f>+C346-15018.5</f>
        <v>38770.055200000003</v>
      </c>
      <c r="S346" s="132">
        <f>+(P346-G346)^2</f>
        <v>4.6363837624231524E-4</v>
      </c>
      <c r="T346" s="7">
        <v>1</v>
      </c>
      <c r="U346" s="43">
        <f>+T346*S346</f>
        <v>4.6363837624231524E-4</v>
      </c>
      <c r="V346" s="132">
        <f>+G346-P346</f>
        <v>-2.1532263611666918E-2</v>
      </c>
      <c r="Z346" s="43">
        <f>F346</f>
        <v>11098.5</v>
      </c>
      <c r="AA346" s="132">
        <f>AB$3+AB$4*Z346+AB$5*Z346^2+AH346</f>
        <v>-1.9664661836882213E-2</v>
      </c>
      <c r="AB346" s="132">
        <f>+G346-AA346</f>
        <v>-1.0462931587108433E-3</v>
      </c>
      <c r="AC346" s="132">
        <f>+G346-P346</f>
        <v>-2.1532263611666918E-2</v>
      </c>
      <c r="AD346" s="132"/>
      <c r="AE346" s="132">
        <f>+(G346-AA346)^2*S346</f>
        <v>5.0755854936995173E-10</v>
      </c>
      <c r="AF346" s="200">
        <f>+C346-15018.5</f>
        <v>38770.055200000003</v>
      </c>
      <c r="AG346" s="7"/>
      <c r="AH346" s="43">
        <f>$AB$6*($AB$11/AI346*AJ346+$AB$12)</f>
        <v>-2.1295131730132213E-2</v>
      </c>
      <c r="AI346" s="43">
        <f>1+$AB$7*COS(AL346)</f>
        <v>0.7199539296723243</v>
      </c>
      <c r="AJ346" s="43">
        <f>SIN(AL346+$AB$9)</f>
        <v>-0.9951500545414883</v>
      </c>
      <c r="AK346" s="43">
        <f>$AB$7*SIN(AL346)</f>
        <v>-0.2418143885173637</v>
      </c>
      <c r="AL346" s="43">
        <f>2*ATAN(AM346)</f>
        <v>-2.4293241996548707</v>
      </c>
      <c r="AM346" s="43">
        <f>SQRT((1+$AB$7)/(1-$AB$7))*TAN(AN346/2)</f>
        <v>-2.6882026099162357</v>
      </c>
      <c r="AN346" s="132">
        <f>$AU346+$AB$7*SIN(AO346)</f>
        <v>4.1450741213857958</v>
      </c>
      <c r="AO346" s="132">
        <f>$AU346+$AB$7*SIN(AP346)</f>
        <v>4.1450917465280872</v>
      </c>
      <c r="AP346" s="132">
        <f>$AU346+$AB$7*SIN(AQ346)</f>
        <v>4.1450031044939779</v>
      </c>
      <c r="AQ346" s="132">
        <f>$AU346+$AB$7*SIN(AR346)</f>
        <v>4.1454490364303433</v>
      </c>
      <c r="AR346" s="132">
        <f>$AU346+$AB$7*SIN(AS346)</f>
        <v>4.1432088381611507</v>
      </c>
      <c r="AS346" s="132">
        <f>$AU346+$AB$7*SIN(AT346)</f>
        <v>4.154543705645704</v>
      </c>
      <c r="AT346" s="132">
        <f>$AU346+$AB$7*SIN(AU346)</f>
        <v>4.0991060609852985</v>
      </c>
      <c r="AU346" s="132">
        <f>$AB$9+$AB$18*(F346-AB$15)</f>
        <v>4.4571159884976312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94"/>
      <c r="C347" s="36">
        <v>53795.554199999999</v>
      </c>
      <c r="D347" s="36"/>
      <c r="E347" s="41">
        <f>+(C347-C$7)/C$8</f>
        <v>11118.943325965585</v>
      </c>
      <c r="F347" s="132">
        <f>ROUND(2*E347,0)/2</f>
        <v>11119</v>
      </c>
      <c r="G347" s="132">
        <f>+C347-(C$7+F347*C$8)</f>
        <v>-1.934556999913184E-2</v>
      </c>
      <c r="K347" s="202">
        <f>G347</f>
        <v>-1.934556999913184E-2</v>
      </c>
      <c r="O347" s="132">
        <f ca="1">+C$11+C$12*F347</f>
        <v>-4.0291374907071194E-3</v>
      </c>
      <c r="P347" s="199">
        <f>+D$11+D$12*F347+D$13*F347^2</f>
        <v>7.9895666581464265E-4</v>
      </c>
      <c r="Q347" s="200">
        <f>+C347-15018.5</f>
        <v>38777.054199999999</v>
      </c>
      <c r="S347" s="132">
        <f>+(P347-G347)^2</f>
        <v>4.0580195455473984E-4</v>
      </c>
      <c r="T347" s="7">
        <v>1</v>
      </c>
      <c r="U347" s="43">
        <f>+T347*S347</f>
        <v>4.0580195455473984E-4</v>
      </c>
      <c r="V347" s="132">
        <f>+G347-P347</f>
        <v>-2.0144526664946483E-2</v>
      </c>
      <c r="Z347" s="43">
        <f>F347</f>
        <v>11119</v>
      </c>
      <c r="AA347" s="132">
        <f>AB$3+AB$4*Z347+AB$5*Z347^2+AH347</f>
        <v>-1.9656032361715241E-2</v>
      </c>
      <c r="AB347" s="132">
        <f>+G347-AA347</f>
        <v>3.1046236258340174E-4</v>
      </c>
      <c r="AC347" s="132">
        <f>+G347-P347</f>
        <v>-2.0144526664946483E-2</v>
      </c>
      <c r="AD347" s="132"/>
      <c r="AE347" s="132">
        <f>+(G347-AA347)^2*S347</f>
        <v>3.9113983721546462E-11</v>
      </c>
      <c r="AF347" s="200">
        <f>+C347-15018.5</f>
        <v>38777.054199999999</v>
      </c>
      <c r="AG347" s="7"/>
      <c r="AH347" s="43">
        <f>$AB$6*($AB$11/AI347*AJ347+$AB$12)</f>
        <v>-2.1285135878715243E-2</v>
      </c>
      <c r="AI347" s="43">
        <f>1+$AB$7*COS(AL347)</f>
        <v>0.72032931788623311</v>
      </c>
      <c r="AJ347" s="43">
        <f>SIN(AL347+$AB$9)</f>
        <v>-0.9953014260775509</v>
      </c>
      <c r="AK347" s="43">
        <f>$AB$7*SIN(AL347)</f>
        <v>-0.24224844595171358</v>
      </c>
      <c r="AL347" s="43">
        <f>2*ATAN(AM347)</f>
        <v>-2.427773210353787</v>
      </c>
      <c r="AM347" s="43">
        <f>SQRT((1+$AB$7)/(1-$AB$7))*TAN(AN347/2)</f>
        <v>-2.6818363253536139</v>
      </c>
      <c r="AN347" s="132">
        <f>$AU347+$AB$7*SIN(AO347)</f>
        <v>4.1470750034458952</v>
      </c>
      <c r="AO347" s="132">
        <f>$AU347+$AB$7*SIN(AP347)</f>
        <v>4.1470922793174125</v>
      </c>
      <c r="AP347" s="132">
        <f>$AU347+$AB$7*SIN(AQ347)</f>
        <v>4.1470051199608831</v>
      </c>
      <c r="AQ347" s="132">
        <f>$AU347+$AB$7*SIN(AR347)</f>
        <v>4.1474449742310302</v>
      </c>
      <c r="AR347" s="132">
        <f>$AU347+$AB$7*SIN(AS347)</f>
        <v>4.1452283305083366</v>
      </c>
      <c r="AS347" s="132">
        <f>$AU347+$AB$7*SIN(AT347)</f>
        <v>4.156479250822005</v>
      </c>
      <c r="AT347" s="132">
        <f>$AU347+$AB$7*SIN(AU347)</f>
        <v>4.101281054111638</v>
      </c>
      <c r="AU347" s="132">
        <f>$AB$9+$AB$18*(F347-AB$15)</f>
        <v>4.459513994224273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94"/>
      <c r="C348" s="36">
        <v>53796.577899999997</v>
      </c>
      <c r="D348" s="36"/>
      <c r="E348" s="41">
        <f>+(C348-C$7)/C$8</f>
        <v>11121.942317932811</v>
      </c>
      <c r="F348" s="132">
        <f>ROUND(2*E348,0)/2</f>
        <v>11122</v>
      </c>
      <c r="G348" s="132">
        <f>+C348-(C$7+F348*C$8)</f>
        <v>-1.9689660002768505E-2</v>
      </c>
      <c r="K348" s="202">
        <f>G348</f>
        <v>-1.9689660002768505E-2</v>
      </c>
      <c r="O348" s="132">
        <f ca="1">+C$11+C$12*F348</f>
        <v>-4.0347205256574328E-3</v>
      </c>
      <c r="P348" s="199">
        <f>+D$11+D$12*F348+D$13*F348^2</f>
        <v>7.9568610338760608E-4</v>
      </c>
      <c r="Q348" s="200">
        <f>+C348-15018.5</f>
        <v>38778.077899999997</v>
      </c>
      <c r="S348" s="132">
        <f>+(P348-G348)^2</f>
        <v>4.1964940508900544E-4</v>
      </c>
      <c r="T348" s="7">
        <v>1</v>
      </c>
      <c r="U348" s="43">
        <f>+T348*S348</f>
        <v>4.1964940508900544E-4</v>
      </c>
      <c r="V348" s="132">
        <f>+G348-P348</f>
        <v>-2.0485346106156113E-2</v>
      </c>
      <c r="Z348" s="43">
        <f>F348</f>
        <v>11122</v>
      </c>
      <c r="AA348" s="132">
        <f>AB$3+AB$4*Z348+AB$5*Z348^2+AH348</f>
        <v>-1.9654762135221767E-2</v>
      </c>
      <c r="AB348" s="132">
        <f>+G348-AA348</f>
        <v>-3.489786754673832E-5</v>
      </c>
      <c r="AC348" s="132">
        <f>+G348-P348</f>
        <v>-2.0485346106156113E-2</v>
      </c>
      <c r="AD348" s="132"/>
      <c r="AE348" s="132">
        <f>+(G348-AA348)^2*S348</f>
        <v>5.1107471098531856E-13</v>
      </c>
      <c r="AF348" s="200">
        <f>+C348-15018.5</f>
        <v>38778.077899999997</v>
      </c>
      <c r="AG348" s="7"/>
      <c r="AH348" s="43">
        <f>$AB$6*($AB$11/AI348*AJ348+$AB$12)</f>
        <v>-2.1283665483221768E-2</v>
      </c>
      <c r="AI348" s="43">
        <f>1+$AB$7*COS(AL348)</f>
        <v>0.72038434206906699</v>
      </c>
      <c r="AJ348" s="43">
        <f>SIN(AL348+$AB$9)</f>
        <v>-0.99532339029438632</v>
      </c>
      <c r="AK348" s="43">
        <f>$AB$7*SIN(AL348)</f>
        <v>-0.24231195562714486</v>
      </c>
      <c r="AL348" s="43">
        <f>2*ATAN(AM348)</f>
        <v>-2.4275461006584091</v>
      </c>
      <c r="AM348" s="43">
        <f>SQRT((1+$AB$7)/(1-$AB$7))*TAN(AN348/2)</f>
        <v>-2.6809063393080064</v>
      </c>
      <c r="AN348" s="132">
        <f>$AU348+$AB$7*SIN(AO348)</f>
        <v>4.147367902895625</v>
      </c>
      <c r="AO348" s="132">
        <f>$AU348+$AB$7*SIN(AP348)</f>
        <v>4.1473851280700904</v>
      </c>
      <c r="AP348" s="132">
        <f>$AU348+$AB$7*SIN(AQ348)</f>
        <v>4.1472981843355914</v>
      </c>
      <c r="AQ348" s="132">
        <f>$AU348+$AB$7*SIN(AR348)</f>
        <v>4.1477371530285945</v>
      </c>
      <c r="AR348" s="132">
        <f>$AU348+$AB$7*SIN(AS348)</f>
        <v>4.1455239483978428</v>
      </c>
      <c r="AS348" s="132">
        <f>$AU348+$AB$7*SIN(AT348)</f>
        <v>4.1567625848668666</v>
      </c>
      <c r="AT348" s="132">
        <f>$AU348+$AB$7*SIN(AU348)</f>
        <v>4.1015995185476228</v>
      </c>
      <c r="AU348" s="132">
        <f>$AB$9+$AB$18*(F348-AB$15)</f>
        <v>4.4598649218915858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>+(C349-C$7)/C$8</f>
        <v>11138.943148434168</v>
      </c>
      <c r="F349" s="132">
        <f>ROUND(2*E349,0)/2</f>
        <v>11139</v>
      </c>
      <c r="G349" s="132">
        <f>+C349-(C$7+F349*C$8)</f>
        <v>-1.9406170002184808E-2</v>
      </c>
      <c r="K349" s="43">
        <f>G349</f>
        <v>-1.9406170002184808E-2</v>
      </c>
      <c r="O349" s="132">
        <f ca="1">+C$11+C$12*F349</f>
        <v>-4.0663577237092102E-3</v>
      </c>
      <c r="P349" s="199">
        <f>+D$11+D$12*F349+D$13*F349^2</f>
        <v>7.7715510910366672E-4</v>
      </c>
      <c r="Q349" s="200">
        <f>+C349-15018.5</f>
        <v>38783.881099999999</v>
      </c>
      <c r="S349" s="132">
        <f>+(P349-G349)^2</f>
        <v>4.0736661254796785E-4</v>
      </c>
      <c r="T349" s="7">
        <v>1</v>
      </c>
      <c r="U349" s="43">
        <f>+T349*S349</f>
        <v>4.0736661254796785E-4</v>
      </c>
      <c r="V349" s="132">
        <f>+G349-P349</f>
        <v>-2.0183325111288473E-2</v>
      </c>
      <c r="Z349" s="43">
        <f>F349</f>
        <v>11139</v>
      </c>
      <c r="AA349" s="132">
        <f>AB$3+AB$4*Z349+AB$5*Z349^2+AH349</f>
        <v>-1.9647528581853042E-2</v>
      </c>
      <c r="AB349" s="132">
        <f>+G349-AA349</f>
        <v>2.413585796682341E-4</v>
      </c>
      <c r="AC349" s="132">
        <f>+G349-P349</f>
        <v>-2.0183325111288473E-2</v>
      </c>
      <c r="AD349" s="132"/>
      <c r="AE349" s="132">
        <f>+(G349-AA349)^2*S349</f>
        <v>2.3730719973806935E-11</v>
      </c>
      <c r="AF349" s="200">
        <f>+C349-15018.5</f>
        <v>38783.881099999999</v>
      </c>
      <c r="AG349" s="7"/>
      <c r="AH349" s="43">
        <f>$AB$6*($AB$11/AI349*AJ349+$AB$12)</f>
        <v>-2.1275296618853044E-2</v>
      </c>
      <c r="AI349" s="43">
        <f>1+$AB$7*COS(AL349)</f>
        <v>0.72069657721753289</v>
      </c>
      <c r="AJ349" s="43">
        <f>SIN(AL349+$AB$9)</f>
        <v>-0.99544694694191127</v>
      </c>
      <c r="AK349" s="43">
        <f>$AB$7*SIN(AL349)</f>
        <v>-0.24267179074214298</v>
      </c>
      <c r="AL349" s="43">
        <f>2*ATAN(AM349)</f>
        <v>-2.4262584900625304</v>
      </c>
      <c r="AM349" s="43">
        <f>SQRT((1+$AB$7)/(1-$AB$7))*TAN(AN349/2)</f>
        <v>-2.6756444199663925</v>
      </c>
      <c r="AN349" s="132">
        <f>$AU349+$AB$7*SIN(AO349)</f>
        <v>4.1490280889368245</v>
      </c>
      <c r="AO349" s="132">
        <f>$AU349+$AB$7*SIN(AP349)</f>
        <v>4.1490450288239016</v>
      </c>
      <c r="AP349" s="132">
        <f>$AU349+$AB$7*SIN(AQ349)</f>
        <v>4.1489593004238827</v>
      </c>
      <c r="AQ349" s="132">
        <f>$AU349+$AB$7*SIN(AR349)</f>
        <v>4.1493932693808686</v>
      </c>
      <c r="AR349" s="132">
        <f>$AU349+$AB$7*SIN(AS349)</f>
        <v>4.1471995144955125</v>
      </c>
      <c r="AS349" s="132">
        <f>$AU349+$AB$7*SIN(AT349)</f>
        <v>4.158368548896429</v>
      </c>
      <c r="AT349" s="132">
        <f>$AU349+$AB$7*SIN(AU349)</f>
        <v>4.1034049838552757</v>
      </c>
      <c r="AU349" s="132">
        <f>$AB$9+$AB$18*(F349-AB$15)</f>
        <v>4.4618535120063623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>+(C350-C$7)/C$8</f>
        <v>11176.943660697274</v>
      </c>
      <c r="F350" s="132">
        <f>ROUND(2*E350,0)/2</f>
        <v>11177</v>
      </c>
      <c r="G350" s="132">
        <f>+C350-(C$7+F350*C$8)</f>
        <v>-1.9231309997849166E-2</v>
      </c>
      <c r="K350" s="43">
        <f>G350</f>
        <v>-1.9231309997849166E-2</v>
      </c>
      <c r="O350" s="132">
        <f ca="1">+C$11+C$12*F350</f>
        <v>-4.1370761664131887E-3</v>
      </c>
      <c r="P350" s="199">
        <f>+D$11+D$12*F350+D$13*F350^2</f>
        <v>7.3574636587320371E-4</v>
      </c>
      <c r="Q350" s="200">
        <f>+C350-15018.5</f>
        <v>38796.852500000001</v>
      </c>
      <c r="S350" s="132">
        <f>+(P350-G350)^2</f>
        <v>3.9868333983206596E-4</v>
      </c>
      <c r="T350" s="7">
        <v>1</v>
      </c>
      <c r="U350" s="43">
        <f>+T350*S350</f>
        <v>3.9868333983206596E-4</v>
      </c>
      <c r="V350" s="132">
        <f>+G350-P350</f>
        <v>-1.9967056363722369E-2</v>
      </c>
      <c r="Z350" s="43">
        <f>F350</f>
        <v>11177</v>
      </c>
      <c r="AA350" s="132">
        <f>AB$3+AB$4*Z350+AB$5*Z350^2+AH350</f>
        <v>-1.9631140353689368E-2</v>
      </c>
      <c r="AB350" s="132">
        <f>+G350-AA350</f>
        <v>3.9983035584020138E-4</v>
      </c>
      <c r="AC350" s="132">
        <f>+G350-P350</f>
        <v>-1.9967056363722369E-2</v>
      </c>
      <c r="AD350" s="132"/>
      <c r="AE350" s="132">
        <f>+(G350-AA350)^2*S350</f>
        <v>6.3735238406725362E-11</v>
      </c>
      <c r="AF350" s="200">
        <f>+C350-15018.5</f>
        <v>38796.852500000001</v>
      </c>
      <c r="AG350" s="7"/>
      <c r="AH350" s="43">
        <f>$AB$6*($AB$11/AI350*AJ350+$AB$12)</f>
        <v>-2.125636436668937E-2</v>
      </c>
      <c r="AI350" s="43">
        <f>1+$AB$7*COS(AL350)</f>
        <v>0.72139717266341308</v>
      </c>
      <c r="AJ350" s="43">
        <f>SIN(AL350+$AB$9)</f>
        <v>-0.99571753819705711</v>
      </c>
      <c r="AK350" s="43">
        <f>$AB$7*SIN(AL350)</f>
        <v>-0.24347579879745734</v>
      </c>
      <c r="AL350" s="43">
        <f>2*ATAN(AM350)</f>
        <v>-2.4233762585100043</v>
      </c>
      <c r="AM350" s="43">
        <f>SQRT((1+$AB$7)/(1-$AB$7))*TAN(AN350/2)</f>
        <v>-2.6639314073106171</v>
      </c>
      <c r="AN350" s="132">
        <f>$AU350+$AB$7*SIN(AO350)</f>
        <v>4.1527416971024422</v>
      </c>
      <c r="AO350" s="132">
        <f>$AU350+$AB$7*SIN(AP350)</f>
        <v>4.1527580114764548</v>
      </c>
      <c r="AP350" s="132">
        <f>$AU350+$AB$7*SIN(AQ350)</f>
        <v>4.1526749597131971</v>
      </c>
      <c r="AQ350" s="132">
        <f>$AU350+$AB$7*SIN(AR350)</f>
        <v>4.153097866954985</v>
      </c>
      <c r="AR350" s="132">
        <f>$AU350+$AB$7*SIN(AS350)</f>
        <v>4.1509473492967022</v>
      </c>
      <c r="AS350" s="132">
        <f>$AU350+$AB$7*SIN(AT350)</f>
        <v>4.1619608510600603</v>
      </c>
      <c r="AT350" s="132">
        <f>$AU350+$AB$7*SIN(AU350)</f>
        <v>4.107445856399627</v>
      </c>
      <c r="AU350" s="132">
        <f>$AB$9+$AB$18*(F350-AB$15)</f>
        <v>4.4662985957923329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127" t="s">
        <v>1471</v>
      </c>
      <c r="B351" s="276" t="s">
        <v>292</v>
      </c>
      <c r="C351" s="232">
        <v>53997.632000000216</v>
      </c>
      <c r="D351" s="232">
        <v>2.9999999999999997E-4</v>
      </c>
      <c r="E351" s="41">
        <f>+(C351-C$7)/C$8</f>
        <v>11710.942641151958</v>
      </c>
      <c r="F351" s="132">
        <f>ROUND(2*E351,0)/2</f>
        <v>11711</v>
      </c>
      <c r="G351" s="132">
        <f>+C351-(C$7+F351*C$8)</f>
        <v>-1.9579329782573041E-2</v>
      </c>
      <c r="L351" s="43">
        <f>G351</f>
        <v>-1.9579329782573041E-2</v>
      </c>
      <c r="O351" s="132">
        <f ca="1">+C$11+C$12*F351</f>
        <v>-5.1308563875690633E-3</v>
      </c>
      <c r="P351" s="199">
        <f>+D$11+D$12*F351+D$13*F351^2</f>
        <v>1.5581451536964626E-4</v>
      </c>
      <c r="Q351" s="200">
        <f>+C351-15018.5</f>
        <v>38979.132000000216</v>
      </c>
      <c r="S351" s="132">
        <f>+(P351-G351)^2</f>
        <v>3.8947592046061975E-4</v>
      </c>
      <c r="T351" s="7">
        <v>1</v>
      </c>
      <c r="U351" s="43">
        <f>+T351*S351</f>
        <v>3.8947592046061975E-4</v>
      </c>
      <c r="V351" s="132">
        <f>+G351-P351</f>
        <v>-1.9735144297942687E-2</v>
      </c>
      <c r="Z351" s="43">
        <f>F351</f>
        <v>11711</v>
      </c>
      <c r="AA351" s="132">
        <f>AB$3+AB$4*Z351+AB$5*Z351^2+AH351</f>
        <v>-1.9368440368351017E-2</v>
      </c>
      <c r="AB351" s="132">
        <f>+G351-AA351</f>
        <v>-2.1088941422202356E-4</v>
      </c>
      <c r="AC351" s="132">
        <f>+G351-P351</f>
        <v>-1.9735144297942687E-2</v>
      </c>
      <c r="AD351" s="132"/>
      <c r="AE351" s="132">
        <f>+(G351-AA351)^2*S351</f>
        <v>1.7321686467796174E-11</v>
      </c>
      <c r="AF351" s="200">
        <f>+C351-15018.5</f>
        <v>38979.132000000216</v>
      </c>
      <c r="AG351" s="7"/>
      <c r="AH351" s="43">
        <f>$AB$6*($AB$11/AI351*AJ351+$AB$12)</f>
        <v>-2.0956997805351017E-2</v>
      </c>
      <c r="AI351" s="43">
        <f>1+$AB$7*COS(AL351)</f>
        <v>0.73163987857759905</v>
      </c>
      <c r="AJ351" s="43">
        <f>SIN(AL351+$AB$9)</f>
        <v>-0.99867588596158363</v>
      </c>
      <c r="AK351" s="43">
        <f>$AB$7*SIN(AL351)</f>
        <v>-0.25472111265098185</v>
      </c>
      <c r="AL351" s="43">
        <f>2*ATAN(AM351)</f>
        <v>-2.3822629442209076</v>
      </c>
      <c r="AM351" s="43">
        <f>SQRT((1+$AB$7)/(1-$AB$7))*TAN(AN351/2)</f>
        <v>-2.5061139015087455</v>
      </c>
      <c r="AN351" s="132">
        <f>$AU351+$AB$7*SIN(AO351)</f>
        <v>4.2053187913271772</v>
      </c>
      <c r="AO351" s="132">
        <f>$AU351+$AB$7*SIN(AP351)</f>
        <v>4.205327970503185</v>
      </c>
      <c r="AP351" s="132">
        <f>$AU351+$AB$7*SIN(AQ351)</f>
        <v>4.2052768854035216</v>
      </c>
      <c r="AQ351" s="132">
        <f>$AU351+$AB$7*SIN(AR351)</f>
        <v>4.2055612503041262</v>
      </c>
      <c r="AR351" s="132">
        <f>$AU351+$AB$7*SIN(AS351)</f>
        <v>4.2039801800231595</v>
      </c>
      <c r="AS351" s="132">
        <f>$AU351+$AB$7*SIN(AT351)</f>
        <v>4.212828831482315</v>
      </c>
      <c r="AT351" s="132">
        <f>$AU351+$AB$7*SIN(AU351)</f>
        <v>4.1649840864215912</v>
      </c>
      <c r="AU351" s="132">
        <f>$AB$9+$AB$18*(F351-AB$15)</f>
        <v>4.5287637205741271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127" t="s">
        <v>1471</v>
      </c>
      <c r="B352" s="276" t="s">
        <v>292</v>
      </c>
      <c r="C352" s="232">
        <v>53998.656299999915</v>
      </c>
      <c r="D352" s="232">
        <v>4.0000000000000002E-4</v>
      </c>
      <c r="E352" s="41">
        <f>+(C352-C$7)/C$8</f>
        <v>11713.943390855125</v>
      </c>
      <c r="F352" s="132">
        <f>ROUND(2*E352,0)/2</f>
        <v>11714</v>
      </c>
      <c r="G352" s="132">
        <f>+C352-(C$7+F352*C$8)</f>
        <v>-1.9323420085129328E-2</v>
      </c>
      <c r="L352" s="43">
        <f>G352</f>
        <v>-1.9323420085129328E-2</v>
      </c>
      <c r="O352" s="132">
        <f ca="1">+C$11+C$12*F352</f>
        <v>-5.1364394225193767E-3</v>
      </c>
      <c r="P352" s="199">
        <f>+D$11+D$12*F352+D$13*F352^2</f>
        <v>1.5256686128037062E-4</v>
      </c>
      <c r="Q352" s="200">
        <f>+C352-15018.5</f>
        <v>38980.156299999915</v>
      </c>
      <c r="S352" s="132">
        <f>+(P352-G352)^2</f>
        <v>3.7931406753672096E-4</v>
      </c>
      <c r="T352" s="7">
        <v>1</v>
      </c>
      <c r="U352" s="43">
        <f>+T352*S352</f>
        <v>3.7931406753672096E-4</v>
      </c>
      <c r="V352" s="132">
        <f>+G352-P352</f>
        <v>-1.9475986946409698E-2</v>
      </c>
      <c r="Z352" s="43">
        <f>F352</f>
        <v>11714</v>
      </c>
      <c r="AA352" s="132">
        <f>AB$3+AB$4*Z352+AB$5*Z352^2+AH352</f>
        <v>-1.936679165384405E-2</v>
      </c>
      <c r="AB352" s="132">
        <f>+G352-AA352</f>
        <v>4.3371568714721531E-5</v>
      </c>
      <c r="AC352" s="132">
        <f>+G352-P352</f>
        <v>-1.9475986946409698E-2</v>
      </c>
      <c r="AD352" s="132"/>
      <c r="AE352" s="132">
        <f>+(G352-AA352)^2*S352</f>
        <v>7.1352502691833528E-13</v>
      </c>
      <c r="AF352" s="200">
        <f>+C352-15018.5</f>
        <v>38980.156299999915</v>
      </c>
      <c r="AG352" s="7"/>
      <c r="AH352" s="43">
        <f>$AB$6*($AB$11/AI352*AJ352+$AB$12)</f>
        <v>-2.095513826584405E-2</v>
      </c>
      <c r="AI352" s="43">
        <f>1+$AB$7*COS(AL352)</f>
        <v>0.73169956600335795</v>
      </c>
      <c r="AJ352" s="43">
        <f>SIN(AL352+$AB$9)</f>
        <v>-0.99868791163486303</v>
      </c>
      <c r="AK352" s="43">
        <f>$AB$7*SIN(AL352)</f>
        <v>-0.25478398128064</v>
      </c>
      <c r="AL352" s="43">
        <f>2*ATAN(AM352)</f>
        <v>-2.3820286485241744</v>
      </c>
      <c r="AM352" s="43">
        <f>SQRT((1+$AB$7)/(1-$AB$7))*TAN(AN352/2)</f>
        <v>-2.5052612444012547</v>
      </c>
      <c r="AN352" s="132">
        <f>$AU352+$AB$7*SIN(AO352)</f>
        <v>4.2056162864072011</v>
      </c>
      <c r="AO352" s="132">
        <f>$AU352+$AB$7*SIN(AP352)</f>
        <v>4.2056254335487688</v>
      </c>
      <c r="AP352" s="132">
        <f>$AU352+$AB$7*SIN(AQ352)</f>
        <v>4.2055744994494164</v>
      </c>
      <c r="AQ352" s="132">
        <f>$AU352+$AB$7*SIN(AR352)</f>
        <v>4.2058581756572258</v>
      </c>
      <c r="AR352" s="132">
        <f>$AU352+$AB$7*SIN(AS352)</f>
        <v>4.2042800878092796</v>
      </c>
      <c r="AS352" s="132">
        <f>$AU352+$AB$7*SIN(AT352)</f>
        <v>4.2131167575546264</v>
      </c>
      <c r="AT352" s="132">
        <f>$AU352+$AB$7*SIN(AU352)</f>
        <v>4.1653113277531704</v>
      </c>
      <c r="AU352" s="132">
        <f>$AB$9+$AB$18*(F352-AB$15)</f>
        <v>4.5291146482414399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127" t="s">
        <v>1471</v>
      </c>
      <c r="B353" s="276" t="s">
        <v>288</v>
      </c>
      <c r="C353" s="232">
        <v>54003.606300000101</v>
      </c>
      <c r="D353" s="232">
        <v>5.0000000000000001E-4</v>
      </c>
      <c r="E353" s="41">
        <f>+(C353-C$7)/C$8</f>
        <v>11728.44471960217</v>
      </c>
      <c r="F353" s="132">
        <f>ROUND(2*E353,0)/2</f>
        <v>11728.5</v>
      </c>
      <c r="G353" s="132">
        <f>+C353-(C$7+F353*C$8)</f>
        <v>-1.8869854895456228E-2</v>
      </c>
      <c r="L353" s="43">
        <f>G353</f>
        <v>-1.8869854895456228E-2</v>
      </c>
      <c r="O353" s="132">
        <f ca="1">+C$11+C$12*F353</f>
        <v>-5.1634240914458923E-3</v>
      </c>
      <c r="P353" s="199">
        <f>+D$11+D$12*F353+D$13*F353^2</f>
        <v>1.368715030557159E-4</v>
      </c>
      <c r="Q353" s="200">
        <f>+C353-15018.5</f>
        <v>38985.106300000101</v>
      </c>
      <c r="S353" s="132">
        <f>+(P353-G353)^2</f>
        <v>3.6125564838789079E-4</v>
      </c>
      <c r="T353" s="7">
        <v>1</v>
      </c>
      <c r="U353" s="43">
        <f>+T353*S353</f>
        <v>3.6125564838789079E-4</v>
      </c>
      <c r="V353" s="132">
        <f>+G353-P353</f>
        <v>-1.9006726398511944E-2</v>
      </c>
      <c r="Z353" s="43">
        <f>F353</f>
        <v>11728.5</v>
      </c>
      <c r="AA353" s="132">
        <f>AB$3+AB$4*Z353+AB$5*Z353^2+AH353</f>
        <v>-1.9358795336708725E-2</v>
      </c>
      <c r="AB353" s="132">
        <f>+G353-AA353</f>
        <v>4.8894044125249655E-4</v>
      </c>
      <c r="AC353" s="132">
        <f>+G353-P353</f>
        <v>-1.9006726398511944E-2</v>
      </c>
      <c r="AD353" s="132"/>
      <c r="AE353" s="132">
        <f>+(G353-AA353)^2*S353</f>
        <v>8.6362770596223212E-11</v>
      </c>
      <c r="AF353" s="200">
        <f>+C353-15018.5</f>
        <v>38985.106300000101</v>
      </c>
      <c r="AG353" s="7"/>
      <c r="AH353" s="43">
        <f>$AB$6*($AB$11/AI353*AJ353+$AB$12)</f>
        <v>-2.0946122199958724E-2</v>
      </c>
      <c r="AI353" s="43">
        <f>1+$AB$7*COS(AL353)</f>
        <v>0.73198840032887058</v>
      </c>
      <c r="AJ353" s="43">
        <f>SIN(AL353+$AB$9)</f>
        <v>-0.99874528986679878</v>
      </c>
      <c r="AK353" s="43">
        <f>$AB$7*SIN(AL353)</f>
        <v>-0.25508779359609163</v>
      </c>
      <c r="AL353" s="43">
        <f>2*ATAN(AM353)</f>
        <v>-2.3808956801629177</v>
      </c>
      <c r="AM353" s="43">
        <f>SQRT((1+$AB$7)/(1-$AB$7))*TAN(AN353/2)</f>
        <v>-2.5011451574251451</v>
      </c>
      <c r="AN353" s="132">
        <f>$AU353+$AB$7*SIN(AO353)</f>
        <v>4.2070545214177351</v>
      </c>
      <c r="AO353" s="132">
        <f>$AU353+$AB$7*SIN(AP353)</f>
        <v>4.2070635148888806</v>
      </c>
      <c r="AP353" s="132">
        <f>$AU353+$AB$7*SIN(AQ353)</f>
        <v>4.2070133063270294</v>
      </c>
      <c r="AQ353" s="132">
        <f>$AU353+$AB$7*SIN(AR353)</f>
        <v>4.2072936679478641</v>
      </c>
      <c r="AR353" s="132">
        <f>$AU353+$AB$7*SIN(AS353)</f>
        <v>4.2057299589248966</v>
      </c>
      <c r="AS353" s="132">
        <f>$AU353+$AB$7*SIN(AT353)</f>
        <v>4.2145087561406562</v>
      </c>
      <c r="AT353" s="132">
        <f>$AU353+$AB$7*SIN(AU353)</f>
        <v>4.1668936258317686</v>
      </c>
      <c r="AU353" s="132">
        <f>$AB$9+$AB$18*(F353-AB$15)</f>
        <v>4.5308107986334551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127" t="s">
        <v>1471</v>
      </c>
      <c r="B354" s="276" t="s">
        <v>288</v>
      </c>
      <c r="C354" s="232">
        <v>54004.630900000222</v>
      </c>
      <c r="D354" s="232">
        <v>2.9999999999999997E-4</v>
      </c>
      <c r="E354" s="41">
        <f>+(C354-C$7)/C$8</f>
        <v>11731.446348174981</v>
      </c>
      <c r="F354" s="132">
        <f>ROUND(2*E354,0)/2</f>
        <v>11731.5</v>
      </c>
      <c r="G354" s="132">
        <f>+C354-(C$7+F354*C$8)</f>
        <v>-1.8313944776309654E-2</v>
      </c>
      <c r="L354" s="43">
        <f>G354</f>
        <v>-1.8313944776309654E-2</v>
      </c>
      <c r="O354" s="132">
        <f ca="1">+C$11+C$12*F354</f>
        <v>-5.1690071263962058E-3</v>
      </c>
      <c r="P354" s="199">
        <f>+D$11+D$12*F354+D$13*F354^2</f>
        <v>1.3362452615547872E-4</v>
      </c>
      <c r="Q354" s="200">
        <f>+C354-15018.5</f>
        <v>38986.130900000222</v>
      </c>
      <c r="S354" s="132">
        <f>+(P354-G354)^2</f>
        <v>3.4031281316925394E-4</v>
      </c>
      <c r="T354" s="7">
        <v>1</v>
      </c>
      <c r="U354" s="43">
        <f>+T354*S354</f>
        <v>3.4031281316925394E-4</v>
      </c>
      <c r="V354" s="132">
        <f>+G354-P354</f>
        <v>-1.8447569302465133E-2</v>
      </c>
      <c r="Z354" s="43">
        <f>F354</f>
        <v>11731.5</v>
      </c>
      <c r="AA354" s="132">
        <f>AB$3+AB$4*Z354+AB$5*Z354^2+AH354</f>
        <v>-1.9357135227996463E-2</v>
      </c>
      <c r="AB354" s="132">
        <f>+G354-AA354</f>
        <v>1.0431904516868089E-3</v>
      </c>
      <c r="AC354" s="132">
        <f>+G354-P354</f>
        <v>-1.8447569302465133E-2</v>
      </c>
      <c r="AD354" s="132"/>
      <c r="AE354" s="132">
        <f>+(G354-AA354)^2*S354</f>
        <v>3.7034416606659561E-10</v>
      </c>
      <c r="AF354" s="200">
        <f>+C354-15018.5</f>
        <v>38986.130900000222</v>
      </c>
      <c r="AG354" s="7"/>
      <c r="AH354" s="43">
        <f>$AB$6*($AB$11/AI354*AJ354+$AB$12)</f>
        <v>-2.0944250951246465E-2</v>
      </c>
      <c r="AI354" s="43">
        <f>1+$AB$7*COS(AL354)</f>
        <v>0.73204823061308089</v>
      </c>
      <c r="AJ354" s="43">
        <f>SIN(AL354+$AB$9)</f>
        <v>-0.99875700673363688</v>
      </c>
      <c r="AK354" s="43">
        <f>$AB$7*SIN(AL354)</f>
        <v>-0.25515064037234814</v>
      </c>
      <c r="AL354" s="43">
        <f>2*ATAN(AM354)</f>
        <v>-2.3806611612401829</v>
      </c>
      <c r="AM354" s="43">
        <f>SQRT((1+$AB$7)/(1-$AB$7))*TAN(AN354/2)</f>
        <v>-2.5002946042225842</v>
      </c>
      <c r="AN354" s="132">
        <f>$AU354+$AB$7*SIN(AO354)</f>
        <v>4.2073521581325881</v>
      </c>
      <c r="AO354" s="132">
        <f>$AU354+$AB$7*SIN(AP354)</f>
        <v>4.2073611200495868</v>
      </c>
      <c r="AP354" s="132">
        <f>$AU354+$AB$7*SIN(AQ354)</f>
        <v>4.2073110607115831</v>
      </c>
      <c r="AQ354" s="132">
        <f>$AU354+$AB$7*SIN(AR354)</f>
        <v>4.2075907394711169</v>
      </c>
      <c r="AR354" s="132">
        <f>$AU354+$AB$7*SIN(AS354)</f>
        <v>4.2060299978588933</v>
      </c>
      <c r="AS354" s="132">
        <f>$AU354+$AB$7*SIN(AT354)</f>
        <v>4.2147968296167866</v>
      </c>
      <c r="AT354" s="132">
        <f>$AU354+$AB$7*SIN(AU354)</f>
        <v>4.1672211285519838</v>
      </c>
      <c r="AU354" s="132">
        <f>$AB$9+$AB$18*(F354-AB$15)</f>
        <v>4.5311617263007689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127" t="s">
        <v>1471</v>
      </c>
      <c r="B355" s="276" t="s">
        <v>288</v>
      </c>
      <c r="C355" s="232">
        <v>54005.654600000009</v>
      </c>
      <c r="D355" s="232">
        <v>5.0000000000000001E-4</v>
      </c>
      <c r="E355" s="41">
        <f>+(C355-C$7)/C$8</f>
        <v>11734.445340141589</v>
      </c>
      <c r="F355" s="132">
        <f>ROUND(2*E355,0)/2</f>
        <v>11734.5</v>
      </c>
      <c r="G355" s="132">
        <f>+C355-(C$7+F355*C$8)</f>
        <v>-1.8658034990949091E-2</v>
      </c>
      <c r="L355" s="43">
        <f>G355</f>
        <v>-1.8658034990949091E-2</v>
      </c>
      <c r="O355" s="132">
        <f ca="1">+C$11+C$12*F355</f>
        <v>-5.1745901613465192E-3</v>
      </c>
      <c r="P355" s="199">
        <f>+D$11+D$12*F355+D$13*F355^2</f>
        <v>1.3037766534479108E-4</v>
      </c>
      <c r="Q355" s="200">
        <f>+C355-15018.5</f>
        <v>38987.154600000009</v>
      </c>
      <c r="S355" s="132">
        <f>+(P355-G355)^2</f>
        <v>3.5300445014318409E-4</v>
      </c>
      <c r="T355" s="7">
        <v>1</v>
      </c>
      <c r="U355" s="43">
        <f>+T355*S355</f>
        <v>3.5300445014318409E-4</v>
      </c>
      <c r="V355" s="132">
        <f>+G355-P355</f>
        <v>-1.8788412656293881E-2</v>
      </c>
      <c r="Z355" s="43">
        <f>F355</f>
        <v>11734.5</v>
      </c>
      <c r="AA355" s="132">
        <f>AB$3+AB$4*Z355+AB$5*Z355^2+AH355</f>
        <v>-1.9355473164790391E-2</v>
      </c>
      <c r="AB355" s="132">
        <f>+G355-AA355</f>
        <v>6.9743817384130061E-4</v>
      </c>
      <c r="AC355" s="132">
        <f>+G355-P355</f>
        <v>-1.8788412656293881E-2</v>
      </c>
      <c r="AD355" s="132"/>
      <c r="AE355" s="132">
        <f>+(G355-AA355)^2*S355</f>
        <v>1.7170842687354996E-10</v>
      </c>
      <c r="AF355" s="200">
        <f>+C355-15018.5</f>
        <v>38987.154600000009</v>
      </c>
      <c r="AG355" s="7"/>
      <c r="AH355" s="43">
        <f>$AB$6*($AB$11/AI355*AJ355+$AB$12)</f>
        <v>-2.0942377694040393E-2</v>
      </c>
      <c r="AI355" s="43">
        <f>1+$AB$7*COS(AL355)</f>
        <v>0.73210808541717631</v>
      </c>
      <c r="AJ355" s="43">
        <f>SIN(AL355+$AB$9)</f>
        <v>-0.99876867057134755</v>
      </c>
      <c r="AK355" s="43">
        <f>$AB$7*SIN(AL355)</f>
        <v>-0.25521348338430139</v>
      </c>
      <c r="AL355" s="43">
        <f>2*ATAN(AM355)</f>
        <v>-2.3804266039857254</v>
      </c>
      <c r="AM355" s="43">
        <f>SQRT((1+$AB$7)/(1-$AB$7))*TAN(AN355/2)</f>
        <v>-2.4994444107104008</v>
      </c>
      <c r="AN355" s="132">
        <f>$AU355+$AB$7*SIN(AO355)</f>
        <v>4.2076498191618521</v>
      </c>
      <c r="AO355" s="132">
        <f>$AU355+$AB$7*SIN(AP355)</f>
        <v>4.2076587496066145</v>
      </c>
      <c r="AP355" s="132">
        <f>$AU355+$AB$7*SIN(AQ355)</f>
        <v>4.207608839188822</v>
      </c>
      <c r="AQ355" s="132">
        <f>$AU355+$AB$7*SIN(AR355)</f>
        <v>4.2078878360862824</v>
      </c>
      <c r="AR355" s="132">
        <f>$AU355+$AB$7*SIN(AS355)</f>
        <v>4.2063300593019441</v>
      </c>
      <c r="AS355" s="132">
        <f>$AU355+$AB$7*SIN(AT355)</f>
        <v>4.2150849284308434</v>
      </c>
      <c r="AT355" s="132">
        <f>$AU355+$AB$7*SIN(AU355)</f>
        <v>4.1675486760915659</v>
      </c>
      <c r="AU355" s="132">
        <f>$AB$9+$AB$18*(F355-AB$15)</f>
        <v>4.5315126539680817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127" t="s">
        <v>1471</v>
      </c>
      <c r="B356" s="276" t="s">
        <v>288</v>
      </c>
      <c r="C356" s="232">
        <v>54006.678100000136</v>
      </c>
      <c r="D356" s="232">
        <v>5.0000000000000001E-4</v>
      </c>
      <c r="E356" s="41">
        <f>+(C356-C$7)/C$8</f>
        <v>11737.443746196917</v>
      </c>
      <c r="F356" s="132">
        <f>ROUND(2*E356,0)/2</f>
        <v>11737.5</v>
      </c>
      <c r="G356" s="132">
        <f>+C356-(C$7+F356*C$8)</f>
        <v>-1.9202124865842052E-2</v>
      </c>
      <c r="L356" s="43">
        <f>G356</f>
        <v>-1.9202124865842052E-2</v>
      </c>
      <c r="O356" s="132">
        <f ca="1">+C$11+C$12*F356</f>
        <v>-5.1801731962968361E-3</v>
      </c>
      <c r="P356" s="199">
        <f>+D$11+D$12*F356+D$13*F356^2</f>
        <v>1.2713092062365287E-4</v>
      </c>
      <c r="Q356" s="200">
        <f>+C356-15018.5</f>
        <v>38988.178100000136</v>
      </c>
      <c r="S356" s="132">
        <f>+(P356-G356)^2</f>
        <v>3.7362012925861793E-4</v>
      </c>
      <c r="T356" s="7">
        <v>1</v>
      </c>
      <c r="U356" s="43">
        <f>+T356*S356</f>
        <v>3.7362012925861793E-4</v>
      </c>
      <c r="V356" s="132">
        <f>+G356-P356</f>
        <v>-1.9329255786465705E-2</v>
      </c>
      <c r="Z356" s="43">
        <f>F356</f>
        <v>11737.5</v>
      </c>
      <c r="AA356" s="132">
        <f>AB$3+AB$4*Z356+AB$5*Z356^2+AH356</f>
        <v>-1.9353809146738687E-2</v>
      </c>
      <c r="AB356" s="132">
        <f>+G356-AA356</f>
        <v>1.5168428089663497E-4</v>
      </c>
      <c r="AC356" s="132">
        <f>+G356-P356</f>
        <v>-1.9329255786465705E-2</v>
      </c>
      <c r="AD356" s="132"/>
      <c r="AE356" s="132">
        <f>+(G356-AA356)^2*S356</f>
        <v>8.5962971685932442E-12</v>
      </c>
      <c r="AF356" s="200">
        <f>+C356-15018.5</f>
        <v>38988.178100000136</v>
      </c>
      <c r="AG356" s="7"/>
      <c r="AH356" s="43">
        <f>$AB$6*($AB$11/AI356*AJ356+$AB$12)</f>
        <v>-2.0940502427988686E-2</v>
      </c>
      <c r="AI356" s="43">
        <f>1+$AB$7*COS(AL356)</f>
        <v>0.73216796474990886</v>
      </c>
      <c r="AJ356" s="43">
        <f>SIN(AL356+$AB$9)</f>
        <v>-0.99878028135328145</v>
      </c>
      <c r="AK356" s="43">
        <f>$AB$7*SIN(AL356)</f>
        <v>-0.25527632262666655</v>
      </c>
      <c r="AL356" s="43">
        <f>2*ATAN(AM356)</f>
        <v>-2.3801920083806696</v>
      </c>
      <c r="AM356" s="43">
        <f>SQRT((1+$AB$7)/(1-$AB$7))*TAN(AN356/2)</f>
        <v>-2.4985945766027826</v>
      </c>
      <c r="AN356" s="132">
        <f>$AU356+$AB$7*SIN(AO356)</f>
        <v>4.2079475045155332</v>
      </c>
      <c r="AO356" s="132">
        <f>$AU356+$AB$7*SIN(AP356)</f>
        <v>4.2079564035698462</v>
      </c>
      <c r="AP356" s="132">
        <f>$AU356+$AB$7*SIN(AQ356)</f>
        <v>4.2079066417688926</v>
      </c>
      <c r="AQ356" s="132">
        <f>$AU356+$AB$7*SIN(AR356)</f>
        <v>4.2081849578033692</v>
      </c>
      <c r="AR356" s="132">
        <f>$AU356+$AB$7*SIN(AS356)</f>
        <v>4.206630143261842</v>
      </c>
      <c r="AS356" s="132">
        <f>$AU356+$AB$7*SIN(AT356)</f>
        <v>4.2153730526029509</v>
      </c>
      <c r="AT356" s="132">
        <f>$AU356+$AB$7*SIN(AU356)</f>
        <v>4.1678762684533943</v>
      </c>
      <c r="AU356" s="132">
        <f>$AB$9+$AB$18*(F356-AB$15)</f>
        <v>4.5318635816353954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127" t="s">
        <v>1471</v>
      </c>
      <c r="B357" s="276" t="s">
        <v>288</v>
      </c>
      <c r="C357" s="232">
        <v>54007.702800000086</v>
      </c>
      <c r="D357" s="232">
        <v>2.9999999999999997E-4</v>
      </c>
      <c r="E357" s="41">
        <f>+(C357-C$7)/C$8</f>
        <v>11740.445667725366</v>
      </c>
      <c r="F357" s="132">
        <f>ROUND(2*E357,0)/2</f>
        <v>11740.5</v>
      </c>
      <c r="G357" s="132">
        <f>+C357-(C$7+F357*C$8)</f>
        <v>-1.8546214909292758E-2</v>
      </c>
      <c r="L357" s="43">
        <f>G357</f>
        <v>-1.8546214909292758E-2</v>
      </c>
      <c r="O357" s="132">
        <f ca="1">+C$11+C$12*F357</f>
        <v>-5.1857562312471496E-3</v>
      </c>
      <c r="P357" s="199">
        <f>+D$11+D$12*F357+D$13*F357^2</f>
        <v>1.2388429199206594E-4</v>
      </c>
      <c r="Q357" s="200">
        <f>+C357-15018.5</f>
        <v>38989.202800000086</v>
      </c>
      <c r="S357" s="132">
        <f>+(P357-G357)^2</f>
        <v>3.4857260418581624E-4</v>
      </c>
      <c r="T357" s="7">
        <v>1</v>
      </c>
      <c r="U357" s="43">
        <f>+T357*S357</f>
        <v>3.4857260418581624E-4</v>
      </c>
      <c r="V357" s="132">
        <f>+G357-P357</f>
        <v>-1.8670099201284825E-2</v>
      </c>
      <c r="Z357" s="43">
        <f>F357</f>
        <v>11740.5</v>
      </c>
      <c r="AA357" s="132">
        <f>AB$3+AB$4*Z357+AB$5*Z357^2+AH357</f>
        <v>-1.9352143173489475E-2</v>
      </c>
      <c r="AB357" s="132">
        <f>+G357-AA357</f>
        <v>8.0592826419671748E-4</v>
      </c>
      <c r="AC357" s="132">
        <f>+G357-P357</f>
        <v>-1.8670099201284825E-2</v>
      </c>
      <c r="AD357" s="132"/>
      <c r="AE357" s="132">
        <f>+(G357-AA357)^2*S357</f>
        <v>2.2640500580776958E-10</v>
      </c>
      <c r="AF357" s="200">
        <f>+C357-15018.5</f>
        <v>38989.202800000086</v>
      </c>
      <c r="AG357" s="7"/>
      <c r="AH357" s="43">
        <f>$AB$6*($AB$11/AI357*AJ357+$AB$12)</f>
        <v>-2.0938625152739476E-2</v>
      </c>
      <c r="AI357" s="43">
        <f>1+$AB$7*COS(AL357)</f>
        <v>0.73222786862003508</v>
      </c>
      <c r="AJ357" s="43">
        <f>SIN(AL357+$AB$9)</f>
        <v>-0.99879183905277014</v>
      </c>
      <c r="AK357" s="43">
        <f>$AB$7*SIN(AL357)</f>
        <v>-0.25533915809415286</v>
      </c>
      <c r="AL357" s="43">
        <f>2*ATAN(AM357)</f>
        <v>-2.3799573744061306</v>
      </c>
      <c r="AM357" s="43">
        <f>SQRT((1+$AB$7)/(1-$AB$7))*TAN(AN357/2)</f>
        <v>-2.4977451016142034</v>
      </c>
      <c r="AN357" s="132">
        <f>$AU357+$AB$7*SIN(AO357)</f>
        <v>4.2082452142036404</v>
      </c>
      <c r="AO357" s="132">
        <f>$AU357+$AB$7*SIN(AP357)</f>
        <v>4.2082540819491667</v>
      </c>
      <c r="AP357" s="132">
        <f>$AU357+$AB$7*SIN(AQ357)</f>
        <v>4.2082044684619433</v>
      </c>
      <c r="AQ357" s="132">
        <f>$AU357+$AB$7*SIN(AR357)</f>
        <v>4.2084821046323864</v>
      </c>
      <c r="AR357" s="132">
        <f>$AU357+$AB$7*SIN(AS357)</f>
        <v>4.206930249746387</v>
      </c>
      <c r="AS357" s="132">
        <f>$AU357+$AB$7*SIN(AT357)</f>
        <v>4.2156612021532389</v>
      </c>
      <c r="AT357" s="132">
        <f>$AU357+$AB$7*SIN(AU357)</f>
        <v>4.1682039056403433</v>
      </c>
      <c r="AU357" s="132">
        <f>$AB$9+$AB$18*(F357-AB$15)</f>
        <v>4.5322145093027091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41" t="s">
        <v>599</v>
      </c>
      <c r="B358" s="94" t="s">
        <v>292</v>
      </c>
      <c r="C358" s="36">
        <v>54015.724300000002</v>
      </c>
      <c r="D358" s="36" t="s">
        <v>485</v>
      </c>
      <c r="E358" s="41">
        <f>+(C358-C$7)/C$8</f>
        <v>11763.945144197854</v>
      </c>
      <c r="F358" s="132">
        <f>ROUND(2*E358,0)/2</f>
        <v>11764</v>
      </c>
      <c r="G358" s="132">
        <f>+C358-(C$7+F358*C$8)</f>
        <v>-1.8724919995293021E-2</v>
      </c>
      <c r="K358" s="43">
        <f>G358</f>
        <v>-1.8724919995293021E-2</v>
      </c>
      <c r="L358" s="132"/>
      <c r="O358" s="132">
        <f ca="1">+C$11+C$12*F358</f>
        <v>-5.229490005024609E-3</v>
      </c>
      <c r="P358" s="199">
        <f>+D$11+D$12*F358+D$13*F358^2</f>
        <v>9.8456384087229273E-5</v>
      </c>
      <c r="Q358" s="200">
        <f>+C358-15018.5</f>
        <v>38997.224300000002</v>
      </c>
      <c r="S358" s="132">
        <f>+(P358-G358)^2</f>
        <v>3.543194983198104E-4</v>
      </c>
      <c r="T358" s="7">
        <v>1</v>
      </c>
      <c r="U358" s="43">
        <f>+T358*S358</f>
        <v>3.543194983198104E-4</v>
      </c>
      <c r="V358" s="132">
        <f>+G358-P358</f>
        <v>-1.8823376379380252E-2</v>
      </c>
      <c r="Z358" s="43">
        <f>F358</f>
        <v>11764</v>
      </c>
      <c r="AA358" s="132">
        <f>AB$3+AB$4*Z358+AB$5*Z358^2+AH358</f>
        <v>-1.9339025365378154E-2</v>
      </c>
      <c r="AB358" s="132">
        <f>+G358-AA358</f>
        <v>6.1410537008513288E-4</v>
      </c>
      <c r="AC358" s="132">
        <f>+G358-P358</f>
        <v>-1.8823376379380252E-2</v>
      </c>
      <c r="AD358" s="132"/>
      <c r="AE358" s="132">
        <f>+(G358-AA358)^2*S358</f>
        <v>1.336228845042955E-10</v>
      </c>
      <c r="AF358" s="200">
        <f>+C358-15018.5</f>
        <v>38997.224300000002</v>
      </c>
      <c r="AG358" s="7"/>
      <c r="AH358" s="43">
        <f>$AB$6*($AB$11/AI358*AJ358+$AB$12)</f>
        <v>-2.0923850277378152E-2</v>
      </c>
      <c r="AI358" s="43">
        <f>1+$AB$7*COS(AL358)</f>
        <v>0.73269796552266564</v>
      </c>
      <c r="AJ358" s="43">
        <f>SIN(AL358+$AB$9)</f>
        <v>-0.99888053483009231</v>
      </c>
      <c r="AK358" s="43">
        <f>$AB$7*SIN(AL358)</f>
        <v>-0.25583123805406949</v>
      </c>
      <c r="AL358" s="43">
        <f>2*ATAN(AM358)</f>
        <v>-2.3781180786501777</v>
      </c>
      <c r="AM358" s="43">
        <f>SQRT((1+$AB$7)/(1-$AB$7))*TAN(AN358/2)</f>
        <v>-2.491103273098501</v>
      </c>
      <c r="AN358" s="132">
        <f>$AU358+$AB$7*SIN(AO358)</f>
        <v>4.2105781164668423</v>
      </c>
      <c r="AO358" s="132">
        <f>$AU358+$AB$7*SIN(AP358)</f>
        <v>4.2105867417713565</v>
      </c>
      <c r="AP358" s="132">
        <f>$AU358+$AB$7*SIN(AQ358)</f>
        <v>4.2105382796185618</v>
      </c>
      <c r="AQ358" s="132">
        <f>$AU358+$AB$7*SIN(AR358)</f>
        <v>4.2108106247315629</v>
      </c>
      <c r="AR358" s="132">
        <f>$AU358+$AB$7*SIN(AS358)</f>
        <v>4.2092818640522092</v>
      </c>
      <c r="AS358" s="132">
        <f>$AU358+$AB$7*SIN(AT358)</f>
        <v>4.2179192539296047</v>
      </c>
      <c r="AT358" s="132">
        <f>$AU358+$AB$7*SIN(AU358)</f>
        <v>4.1707719480869381</v>
      </c>
      <c r="AU358" s="132">
        <f>$AB$9+$AB$18*(F358-AB$15)</f>
        <v>4.5349634426966645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127" t="s">
        <v>1471</v>
      </c>
      <c r="B359" s="276" t="s">
        <v>288</v>
      </c>
      <c r="C359" s="232">
        <v>54021.698100000154</v>
      </c>
      <c r="D359" s="232">
        <v>2.0000000000000001E-4</v>
      </c>
      <c r="E359" s="41">
        <f>+(C359-C$7)/C$8</f>
        <v>11781.445757868169</v>
      </c>
      <c r="F359" s="132">
        <f>ROUND(2*E359,0)/2</f>
        <v>11781.5</v>
      </c>
      <c r="G359" s="132">
        <f>+C359-(C$7+F359*C$8)</f>
        <v>-1.851544484088663E-2</v>
      </c>
      <c r="L359" s="43">
        <f>G359</f>
        <v>-1.851544484088663E-2</v>
      </c>
      <c r="O359" s="132">
        <f ca="1">+C$11+C$12*F359</f>
        <v>-5.2620577089014381E-3</v>
      </c>
      <c r="P359" s="199">
        <f>+D$11+D$12*F359+D$13*F359^2</f>
        <v>7.9525335446311456E-5</v>
      </c>
      <c r="Q359" s="200">
        <f>+C359-15018.5</f>
        <v>39003.198100000154</v>
      </c>
      <c r="S359" s="132">
        <f>+(P359-G359)^2</f>
        <v>3.4577291585871151E-4</v>
      </c>
      <c r="T359" s="7">
        <v>1</v>
      </c>
      <c r="U359" s="43">
        <f>+T359*S359</f>
        <v>3.4577291585871151E-4</v>
      </c>
      <c r="V359" s="132">
        <f>+G359-P359</f>
        <v>-1.859497017633294E-2</v>
      </c>
      <c r="Z359" s="43">
        <f>F359</f>
        <v>11781.5</v>
      </c>
      <c r="AA359" s="132">
        <f>AB$3+AB$4*Z359+AB$5*Z359^2+AH359</f>
        <v>-1.9329178733872739E-2</v>
      </c>
      <c r="AB359" s="132">
        <f>+G359-AA359</f>
        <v>8.1373389298610918E-4</v>
      </c>
      <c r="AC359" s="132">
        <f>+G359-P359</f>
        <v>-1.859497017633294E-2</v>
      </c>
      <c r="AD359" s="132"/>
      <c r="AE359" s="132">
        <f>+(G359-AA359)^2*S359</f>
        <v>2.2895797893177151E-10</v>
      </c>
      <c r="AF359" s="200">
        <f>+C359-15018.5</f>
        <v>39003.198100000154</v>
      </c>
      <c r="AG359" s="7"/>
      <c r="AH359" s="43">
        <f>$AB$6*($AB$11/AI359*AJ359+$AB$12)</f>
        <v>-2.0912767507122738E-2</v>
      </c>
      <c r="AI359" s="43">
        <f>1+$AB$7*COS(AL359)</f>
        <v>0.73304901862955174</v>
      </c>
      <c r="AJ359" s="43">
        <f>SIN(AL359+$AB$9)</f>
        <v>-0.99894446023858474</v>
      </c>
      <c r="AK359" s="43">
        <f>$AB$7*SIN(AL359)</f>
        <v>-0.25619752837479642</v>
      </c>
      <c r="AL359" s="43">
        <f>2*ATAN(AM359)</f>
        <v>-2.3767468547077075</v>
      </c>
      <c r="AM359" s="43">
        <f>SQRT((1+$AB$7)/(1-$AB$7))*TAN(AN359/2)</f>
        <v>-2.4861714529838874</v>
      </c>
      <c r="AN359" s="132">
        <f>$AU359+$AB$7*SIN(AO359)</f>
        <v>4.212316357371078</v>
      </c>
      <c r="AO359" s="132">
        <f>$AU359+$AB$7*SIN(AP359)</f>
        <v>4.2123248053489837</v>
      </c>
      <c r="AP359" s="132">
        <f>$AU359+$AB$7*SIN(AQ359)</f>
        <v>4.2122771885777643</v>
      </c>
      <c r="AQ359" s="132">
        <f>$AU359+$AB$7*SIN(AR359)</f>
        <v>4.2125456333112421</v>
      </c>
      <c r="AR359" s="132">
        <f>$AU359+$AB$7*SIN(AS359)</f>
        <v>4.2110339666030407</v>
      </c>
      <c r="AS359" s="132">
        <f>$AU359+$AB$7*SIN(AT359)</f>
        <v>4.2196018000133435</v>
      </c>
      <c r="AT359" s="132">
        <f>$AU359+$AB$7*SIN(AU359)</f>
        <v>4.1726861078271433</v>
      </c>
      <c r="AU359" s="132">
        <f>$AB$9+$AB$18*(F359-AB$15)</f>
        <v>4.5370105207559925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36" t="s">
        <v>349</v>
      </c>
      <c r="B360" s="95" t="s">
        <v>292</v>
      </c>
      <c r="C360" s="96">
        <v>54022.550799999997</v>
      </c>
      <c r="D360" s="96">
        <v>1E-4</v>
      </c>
      <c r="E360" s="41">
        <f>+(C360-C$7)/C$8</f>
        <v>11783.943794841878</v>
      </c>
      <c r="F360" s="132">
        <f>ROUND(2*E360,0)/2</f>
        <v>11784</v>
      </c>
      <c r="G360" s="132">
        <f>+C360-(C$7+F360*C$8)</f>
        <v>-1.9185520002793055E-2</v>
      </c>
      <c r="K360" s="43">
        <f>G360</f>
        <v>-1.9185520002793055E-2</v>
      </c>
      <c r="O360" s="132">
        <f ca="1">+C$11+C$12*F360</f>
        <v>-5.2667102380266999E-3</v>
      </c>
      <c r="P360" s="199">
        <f>+D$11+D$12*F360+D$13*F360^2</f>
        <v>7.6821222397152264E-5</v>
      </c>
      <c r="Q360" s="200">
        <f>+C360-15018.5</f>
        <v>39004.050799999997</v>
      </c>
      <c r="S360" s="132">
        <f>+(P360-G360)^2</f>
        <v>3.7103778947566226E-4</v>
      </c>
      <c r="T360" s="7">
        <v>1</v>
      </c>
      <c r="U360" s="43">
        <f>+T360*S360</f>
        <v>3.7103778947566226E-4</v>
      </c>
      <c r="V360" s="132">
        <f>+G360-P360</f>
        <v>-1.9262341225190209E-2</v>
      </c>
      <c r="Z360" s="43">
        <f>F360</f>
        <v>11784</v>
      </c>
      <c r="AA360" s="132">
        <f>AB$3+AB$4*Z360+AB$5*Z360^2+AH360</f>
        <v>-1.9327766628402049E-2</v>
      </c>
      <c r="AB360" s="132">
        <f>+G360-AA360</f>
        <v>1.4224662560899382E-4</v>
      </c>
      <c r="AC360" s="132">
        <f>+G360-P360</f>
        <v>-1.9262341225190209E-2</v>
      </c>
      <c r="AD360" s="132"/>
      <c r="AE360" s="132">
        <f>+(G360-AA360)^2*S360</f>
        <v>7.5076166625647531E-12</v>
      </c>
      <c r="AF360" s="200">
        <f>+C360-15018.5</f>
        <v>39004.050799999997</v>
      </c>
      <c r="AG360" s="7"/>
      <c r="AH360" s="43">
        <f>$AB$6*($AB$11/AI360*AJ360+$AB$12)</f>
        <v>-2.0911178660402048E-2</v>
      </c>
      <c r="AI360" s="43">
        <f>1+$AB$7*COS(AL360)</f>
        <v>0.73309923755012396</v>
      </c>
      <c r="AJ360" s="43">
        <f>SIN(AL360+$AB$9)</f>
        <v>-0.99895344402059616</v>
      </c>
      <c r="AK360" s="43">
        <f>$AB$7*SIN(AL360)</f>
        <v>-0.25624984488517233</v>
      </c>
      <c r="AL360" s="43">
        <f>2*ATAN(AM360)</f>
        <v>-2.3765508583067816</v>
      </c>
      <c r="AM360" s="43">
        <f>SQRT((1+$AB$7)/(1-$AB$7))*TAN(AN360/2)</f>
        <v>-2.4854678945670248</v>
      </c>
      <c r="AN360" s="132">
        <f>$AU360+$AB$7*SIN(AO360)</f>
        <v>4.2125647454582342</v>
      </c>
      <c r="AO360" s="132">
        <f>$AU360+$AB$7*SIN(AP360)</f>
        <v>4.2125731683261041</v>
      </c>
      <c r="AP360" s="132">
        <f>$AU360+$AB$7*SIN(AQ360)</f>
        <v>4.2125256714914094</v>
      </c>
      <c r="AQ360" s="132">
        <f>$AU360+$AB$7*SIN(AR360)</f>
        <v>4.212793561797012</v>
      </c>
      <c r="AR360" s="132">
        <f>$AU360+$AB$7*SIN(AS360)</f>
        <v>4.2112843298193843</v>
      </c>
      <c r="AS360" s="132">
        <f>$AU360+$AB$7*SIN(AT360)</f>
        <v>4.2198422349629734</v>
      </c>
      <c r="AT360" s="132">
        <f>$AU360+$AB$7*SIN(AU360)</f>
        <v>4.1729596838351863</v>
      </c>
      <c r="AU360" s="132">
        <f>$AB$9+$AB$18*(F360-AB$15)</f>
        <v>4.5373029604787538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41" t="s">
        <v>346</v>
      </c>
      <c r="B361" s="95" t="s">
        <v>288</v>
      </c>
      <c r="C361" s="96">
        <v>54026.4781</v>
      </c>
      <c r="D361" s="36">
        <v>2.0000000000000001E-4</v>
      </c>
      <c r="E361" s="41">
        <f>+(C361-C$7)/C$8</f>
        <v>11795.449061182519</v>
      </c>
      <c r="F361" s="132">
        <f>ROUND(2*E361,0)/2</f>
        <v>11795.5</v>
      </c>
      <c r="G361" s="132">
        <f>+C361-(C$7+F361*C$8)</f>
        <v>-1.7387864994816482E-2</v>
      </c>
      <c r="K361" s="43">
        <f>G361</f>
        <v>-1.7387864994816482E-2</v>
      </c>
      <c r="O361" s="132">
        <f ca="1">+C$11+C$12*F361</f>
        <v>-5.288111872002902E-3</v>
      </c>
      <c r="P361" s="199">
        <f>+D$11+D$12*F361+D$13*F361^2</f>
        <v>6.4383340727541772E-5</v>
      </c>
      <c r="Q361" s="200">
        <f>+C361-15018.5</f>
        <v>39007.9781</v>
      </c>
      <c r="S361" s="132">
        <f>+(P361-G361)^2</f>
        <v>3.0458097196549912E-4</v>
      </c>
      <c r="T361" s="7">
        <v>1</v>
      </c>
      <c r="U361" s="43">
        <f>+T361*S361</f>
        <v>3.0458097196549912E-4</v>
      </c>
      <c r="V361" s="132">
        <f>+G361-P361</f>
        <v>-1.7452248335544023E-2</v>
      </c>
      <c r="Z361" s="43">
        <f>F361</f>
        <v>11795.5</v>
      </c>
      <c r="AA361" s="132">
        <f>AB$3+AB$4*Z361+AB$5*Z361^2+AH361</f>
        <v>-1.9321253403068214E-2</v>
      </c>
      <c r="AB361" s="132">
        <f>+G361-AA361</f>
        <v>1.9333884082517322E-3</v>
      </c>
      <c r="AC361" s="132">
        <f>+G361-P361</f>
        <v>-1.7452248335544023E-2</v>
      </c>
      <c r="AD361" s="132"/>
      <c r="AE361" s="132">
        <f>+(G361-AA361)^2*S361</f>
        <v>1.1385208519228853E-9</v>
      </c>
      <c r="AF361" s="200">
        <f>+C361-15018.5</f>
        <v>39007.9781</v>
      </c>
      <c r="AG361" s="7"/>
      <c r="AH361" s="43">
        <f>$AB$6*($AB$11/AI361*AJ361+$AB$12)</f>
        <v>-2.0903851942318214E-2</v>
      </c>
      <c r="AI361" s="43">
        <f>1+$AB$7*COS(AL361)</f>
        <v>0.733330465355992</v>
      </c>
      <c r="AJ361" s="43">
        <f>SIN(AL361+$AB$9)</f>
        <v>-0.99899429066401046</v>
      </c>
      <c r="AK361" s="43">
        <f>$AB$7*SIN(AL361)</f>
        <v>-0.25649046628042188</v>
      </c>
      <c r="AL361" s="43">
        <f>2*ATAN(AM361)</f>
        <v>-2.375648928869373</v>
      </c>
      <c r="AM361" s="43">
        <f>SQRT((1+$AB$7)/(1-$AB$7))*TAN(AN361/2)</f>
        <v>-2.4822346961930943</v>
      </c>
      <c r="AN361" s="132">
        <f>$AU361+$AB$7*SIN(AO361)</f>
        <v>4.2137075497988725</v>
      </c>
      <c r="AO361" s="132">
        <f>$AU361+$AB$7*SIN(AP361)</f>
        <v>4.213715857872594</v>
      </c>
      <c r="AP361" s="132">
        <f>$AU361+$AB$7*SIN(AQ361)</f>
        <v>4.213668910074519</v>
      </c>
      <c r="AQ361" s="132">
        <f>$AU361+$AB$7*SIN(AR361)</f>
        <v>4.213934258923266</v>
      </c>
      <c r="AR361" s="132">
        <f>$AU361+$AB$7*SIN(AS361)</f>
        <v>4.2124362032453551</v>
      </c>
      <c r="AS361" s="132">
        <f>$AU361+$AB$7*SIN(AT361)</f>
        <v>4.2209484657035592</v>
      </c>
      <c r="AT361" s="132">
        <f>$AU361+$AB$7*SIN(AU361)</f>
        <v>4.174218534824945</v>
      </c>
      <c r="AU361" s="132">
        <f>$AB$9+$AB$18*(F361-AB$15)</f>
        <v>4.5386481832034553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36" t="s">
        <v>472</v>
      </c>
      <c r="B362" s="94" t="s">
        <v>292</v>
      </c>
      <c r="C362" s="36">
        <v>54035.522400000002</v>
      </c>
      <c r="D362" s="36">
        <v>4.4000000000000002E-4</v>
      </c>
      <c r="E362" s="41">
        <f>+(C362-C$7)/C$8</f>
        <v>11821.944893017264</v>
      </c>
      <c r="F362" s="132">
        <f>ROUND(2*E362,0)/2</f>
        <v>11822</v>
      </c>
      <c r="G362" s="132">
        <f>+C362-(C$7+F362*C$8)</f>
        <v>-1.8810659996233881E-2</v>
      </c>
      <c r="K362" s="43">
        <f>G362</f>
        <v>-1.8810659996233881E-2</v>
      </c>
      <c r="O362" s="132">
        <f ca="1">+C$11+C$12*F362</f>
        <v>-5.3374286807306749E-3</v>
      </c>
      <c r="P362" s="199">
        <f>+D$11+D$12*F362+D$13*F362^2</f>
        <v>3.5728629706397222E-5</v>
      </c>
      <c r="Q362" s="200">
        <f>+C362-15018.5</f>
        <v>39017.022400000002</v>
      </c>
      <c r="S362" s="132">
        <f>+(P362-G362)^2</f>
        <v>3.5518636423997104E-4</v>
      </c>
      <c r="T362" s="7">
        <v>1</v>
      </c>
      <c r="U362" s="43">
        <f>+T362*S362</f>
        <v>3.5518636423997104E-4</v>
      </c>
      <c r="V362" s="132">
        <f>+G362-P362</f>
        <v>-1.8846388625940277E-2</v>
      </c>
      <c r="Z362" s="43">
        <f>F362</f>
        <v>11822</v>
      </c>
      <c r="AA362" s="132">
        <f>AB$3+AB$4*Z362+AB$5*Z362^2+AH362</f>
        <v>-1.930613486976528E-2</v>
      </c>
      <c r="AB362" s="132">
        <f>+G362-AA362</f>
        <v>4.9547487353139921E-4</v>
      </c>
      <c r="AC362" s="132">
        <f>+G362-P362</f>
        <v>-1.8846388625940277E-2</v>
      </c>
      <c r="AD362" s="132"/>
      <c r="AE362" s="132">
        <f>+(G362-AA362)^2*S362</f>
        <v>8.7196600911214649E-11</v>
      </c>
      <c r="AF362" s="200">
        <f>+C362-15018.5</f>
        <v>39017.022400000002</v>
      </c>
      <c r="AG362" s="7"/>
      <c r="AH362" s="43">
        <f>$AB$6*($AB$11/AI362*AJ362+$AB$12)</f>
        <v>-2.0886855817765278E-2</v>
      </c>
      <c r="AI362" s="43">
        <f>1+$AB$7*COS(AL362)</f>
        <v>0.73386467772248687</v>
      </c>
      <c r="AJ362" s="43">
        <f>SIN(AL362+$AB$9)</f>
        <v>-0.99908541428526798</v>
      </c>
      <c r="AK362" s="43">
        <f>$AB$7*SIN(AL362)</f>
        <v>-0.25704472419453428</v>
      </c>
      <c r="AL362" s="43">
        <f>2*ATAN(AM362)</f>
        <v>-2.3735684008599818</v>
      </c>
      <c r="AM362" s="43">
        <f>SQRT((1+$AB$7)/(1-$AB$7))*TAN(AN362/2)</f>
        <v>-2.4748040414790973</v>
      </c>
      <c r="AN362" s="132">
        <f>$AU362+$AB$7*SIN(AO362)</f>
        <v>4.2163423416786081</v>
      </c>
      <c r="AO362" s="132">
        <f>$AU362+$AB$7*SIN(AP362)</f>
        <v>4.2163503896486505</v>
      </c>
      <c r="AP362" s="132">
        <f>$AU362+$AB$7*SIN(AQ362)</f>
        <v>4.2163046903823336</v>
      </c>
      <c r="AQ362" s="132">
        <f>$AU362+$AB$7*SIN(AR362)</f>
        <v>4.2165642385216238</v>
      </c>
      <c r="AR362" s="132">
        <f>$AU362+$AB$7*SIN(AS362)</f>
        <v>4.2150917896562632</v>
      </c>
      <c r="AS362" s="132">
        <f>$AU362+$AB$7*SIN(AT362)</f>
        <v>4.223499049601509</v>
      </c>
      <c r="AT362" s="132">
        <f>$AU362+$AB$7*SIN(AU362)</f>
        <v>4.1771218763867459</v>
      </c>
      <c r="AU362" s="132">
        <f>$AB$9+$AB$18*(F362-AB$15)</f>
        <v>4.5417480442647244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127" t="s">
        <v>1471</v>
      </c>
      <c r="B363" s="276" t="s">
        <v>288</v>
      </c>
      <c r="C363" s="232">
        <v>54049.688500000164</v>
      </c>
      <c r="D363" s="232">
        <v>6.9999999999999999E-4</v>
      </c>
      <c r="E363" s="41">
        <f>+(C363-C$7)/C$8</f>
        <v>11863.44535224113</v>
      </c>
      <c r="F363" s="132">
        <f>ROUND(2*E363,0)/2</f>
        <v>11863.5</v>
      </c>
      <c r="G363" s="132">
        <f>+C363-(C$7+F363*C$8)</f>
        <v>-1.8653904837265145E-2</v>
      </c>
      <c r="L363" s="43">
        <f>G363</f>
        <v>-1.8653904837265145E-2</v>
      </c>
      <c r="O363" s="132">
        <f ca="1">+C$11+C$12*F363</f>
        <v>-5.4146606642100185E-3</v>
      </c>
      <c r="P363" s="199">
        <f>+D$11+D$12*F363+D$13*F363^2</f>
        <v>-9.1275288009775571E-6</v>
      </c>
      <c r="Q363" s="200">
        <f>+C363-15018.5</f>
        <v>39031.188500000164</v>
      </c>
      <c r="S363" s="132">
        <f>+(P363-G363)^2</f>
        <v>3.4762772088222038E-4</v>
      </c>
      <c r="T363" s="7">
        <v>1</v>
      </c>
      <c r="U363" s="43">
        <f>+T363*S363</f>
        <v>3.4762772088222038E-4</v>
      </c>
      <c r="V363" s="132">
        <f>+G363-P363</f>
        <v>-1.8644777308464169E-2</v>
      </c>
      <c r="Z363" s="43">
        <f>F363</f>
        <v>11863.5</v>
      </c>
      <c r="AA363" s="132">
        <f>AB$3+AB$4*Z363+AB$5*Z363^2+AH363</f>
        <v>-1.9282150494126675E-2</v>
      </c>
      <c r="AB363" s="132">
        <f>+G363-AA363</f>
        <v>6.2824565686152994E-4</v>
      </c>
      <c r="AC363" s="132">
        <f>+G363-P363</f>
        <v>-1.8644777308464169E-2</v>
      </c>
      <c r="AD363" s="132"/>
      <c r="AE363" s="132">
        <f>+(G363-AA363)^2*S363</f>
        <v>1.3720609085223102E-10</v>
      </c>
      <c r="AF363" s="200">
        <f>+C363-15018.5</f>
        <v>39031.188500000164</v>
      </c>
      <c r="AG363" s="7"/>
      <c r="AH363" s="43">
        <f>$AB$6*($AB$11/AI363*AJ363+$AB$12)</f>
        <v>-2.0859922597376675E-2</v>
      </c>
      <c r="AI363" s="43">
        <f>1+$AB$7*COS(AL363)</f>
        <v>0.73470516263934482</v>
      </c>
      <c r="AJ363" s="43">
        <f>SIN(AL363+$AB$9)</f>
        <v>-0.99921966900191816</v>
      </c>
      <c r="AK363" s="43">
        <f>$AB$7*SIN(AL363)</f>
        <v>-0.25791209601293141</v>
      </c>
      <c r="AL363" s="43">
        <f>2*ATAN(AM363)</f>
        <v>-2.3703041109717633</v>
      </c>
      <c r="AM363" s="43">
        <f>SQRT((1+$AB$7)/(1-$AB$7))*TAN(AN363/2)</f>
        <v>-2.4632223427349533</v>
      </c>
      <c r="AN363" s="132">
        <f>$AU363+$AB$7*SIN(AO363)</f>
        <v>4.2204723873635306</v>
      </c>
      <c r="AO363" s="132">
        <f>$AU363+$AB$7*SIN(AP363)</f>
        <v>4.2204800402202629</v>
      </c>
      <c r="AP363" s="132">
        <f>$AU363+$AB$7*SIN(AQ363)</f>
        <v>4.2204362499555659</v>
      </c>
      <c r="AQ363" s="132">
        <f>$AU363+$AB$7*SIN(AR363)</f>
        <v>4.2206868697568369</v>
      </c>
      <c r="AR363" s="132">
        <f>$AU363+$AB$7*SIN(AS363)</f>
        <v>4.219254106559962</v>
      </c>
      <c r="AS363" s="132">
        <f>$AU363+$AB$7*SIN(AT363)</f>
        <v>4.2274974335603108</v>
      </c>
      <c r="AT363" s="132">
        <f>$AU363+$AB$7*SIN(AU363)</f>
        <v>4.181675659448751</v>
      </c>
      <c r="AU363" s="132">
        <f>$AB$9+$AB$18*(F363-AB$15)</f>
        <v>4.5466025436625603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127" t="s">
        <v>1471</v>
      </c>
      <c r="B364" s="276" t="s">
        <v>292</v>
      </c>
      <c r="C364" s="232">
        <v>54056.686300000176</v>
      </c>
      <c r="D364" s="232">
        <v>2.9999999999999997E-4</v>
      </c>
      <c r="E364" s="41">
        <f>+(C364-C$7)/C$8</f>
        <v>11883.94583674667</v>
      </c>
      <c r="F364" s="132">
        <f>ROUND(2*E364,0)/2</f>
        <v>11884</v>
      </c>
      <c r="G364" s="132">
        <f>+C364-(C$7+F364*C$8)</f>
        <v>-1.8488519825041294E-2</v>
      </c>
      <c r="L364" s="43">
        <f>G364</f>
        <v>-1.8488519825041294E-2</v>
      </c>
      <c r="O364" s="132">
        <f ca="1">+C$11+C$12*F364</f>
        <v>-5.4528114030371645E-3</v>
      </c>
      <c r="P364" s="199">
        <f>+D$11+D$12*F364+D$13*F364^2</f>
        <v>-3.1277193020254747E-5</v>
      </c>
      <c r="Q364" s="200">
        <f>+C364-15018.5</f>
        <v>39038.186300000176</v>
      </c>
      <c r="S364" s="132">
        <f>+(P364-G364)^2</f>
        <v>3.4066980557729491E-4</v>
      </c>
      <c r="T364" s="7">
        <v>1</v>
      </c>
      <c r="U364" s="43">
        <f>+T364*S364</f>
        <v>3.4066980557729491E-4</v>
      </c>
      <c r="V364" s="132">
        <f>+G364-P364</f>
        <v>-1.8457242632021038E-2</v>
      </c>
      <c r="Z364" s="43">
        <f>F364</f>
        <v>11884</v>
      </c>
      <c r="AA364" s="132">
        <f>AB$3+AB$4*Z364+AB$5*Z364^2+AH364</f>
        <v>-1.9270163742627664E-2</v>
      </c>
      <c r="AB364" s="132">
        <f>+G364-AA364</f>
        <v>7.8164391758637E-4</v>
      </c>
      <c r="AC364" s="132">
        <f>+G364-P364</f>
        <v>-1.8457242632021038E-2</v>
      </c>
      <c r="AD364" s="132"/>
      <c r="AE364" s="132">
        <f>+(G364-AA364)^2*S364</f>
        <v>2.0813808197333551E-10</v>
      </c>
      <c r="AF364" s="200">
        <f>+C364-15018.5</f>
        <v>39038.186300000176</v>
      </c>
      <c r="AG364" s="7"/>
      <c r="AH364" s="43">
        <f>$AB$6*($AB$11/AI364*AJ364+$AB$12)</f>
        <v>-2.0846475374627665E-2</v>
      </c>
      <c r="AI364" s="43">
        <f>1+$AB$7*COS(AL364)</f>
        <v>0.73512209932288108</v>
      </c>
      <c r="AJ364" s="43">
        <f>SIN(AL364+$AB$9)</f>
        <v>-0.99928216357107869</v>
      </c>
      <c r="AK364" s="43">
        <f>$AB$7*SIN(AL364)</f>
        <v>-0.2583402750886557</v>
      </c>
      <c r="AL364" s="43">
        <f>2*ATAN(AM364)</f>
        <v>-2.3686888676674194</v>
      </c>
      <c r="AM364" s="43">
        <f>SQRT((1+$AB$7)/(1-$AB$7))*TAN(AN364/2)</f>
        <v>-2.4575258366479842</v>
      </c>
      <c r="AN364" s="132">
        <f>$AU364+$AB$7*SIN(AO364)</f>
        <v>4.2225142769338087</v>
      </c>
      <c r="AO364" s="132">
        <f>$AU364+$AB$7*SIN(AP364)</f>
        <v>4.2225217400304489</v>
      </c>
      <c r="AP364" s="132">
        <f>$AU364+$AB$7*SIN(AQ364)</f>
        <v>4.2224788721329327</v>
      </c>
      <c r="AQ364" s="132">
        <f>$AU364+$AB$7*SIN(AR364)</f>
        <v>4.2227251515666442</v>
      </c>
      <c r="AR364" s="132">
        <f>$AU364+$AB$7*SIN(AS364)</f>
        <v>4.2213118035638937</v>
      </c>
      <c r="AS364" s="132">
        <f>$AU364+$AB$7*SIN(AT364)</f>
        <v>4.2294743875954479</v>
      </c>
      <c r="AT364" s="132">
        <f>$AU364+$AB$7*SIN(AU364)</f>
        <v>4.1839282914340838</v>
      </c>
      <c r="AU364" s="132">
        <f>$AB$9+$AB$18*(F364-AB$15)</f>
        <v>4.5490005493892021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41" t="s">
        <v>484</v>
      </c>
      <c r="B365" s="94" t="s">
        <v>292</v>
      </c>
      <c r="C365" s="36">
        <v>54057.3698</v>
      </c>
      <c r="D365" s="36">
        <v>1E-4</v>
      </c>
      <c r="E365" s="41">
        <f>+(C365-C$7)/C$8</f>
        <v>11885.948191937719</v>
      </c>
      <c r="F365" s="132">
        <f>ROUND(2*E365,0)/2</f>
        <v>11886</v>
      </c>
      <c r="G365" s="132">
        <f>+C365-(C$7+F365*C$8)</f>
        <v>-1.7684580001514405E-2</v>
      </c>
      <c r="K365" s="43">
        <f>G365</f>
        <v>-1.7684580001514405E-2</v>
      </c>
      <c r="O365" s="132">
        <f ca="1">+C$11+C$12*F365</f>
        <v>-5.4565334263373712E-3</v>
      </c>
      <c r="P365" s="199">
        <f>+D$11+D$12*F365+D$13*F365^2</f>
        <v>-3.3437845647041743E-5</v>
      </c>
      <c r="Q365" s="200">
        <f>+C365-15018.5</f>
        <v>39038.8698</v>
      </c>
      <c r="S365" s="132">
        <f>+(P365-G365)^2</f>
        <v>3.115628194066379E-4</v>
      </c>
      <c r="T365" s="7">
        <v>1</v>
      </c>
      <c r="U365" s="43">
        <f>+T365*S365</f>
        <v>3.115628194066379E-4</v>
      </c>
      <c r="V365" s="132">
        <f>+G365-P365</f>
        <v>-1.7651142155867362E-2</v>
      </c>
      <c r="Z365" s="43">
        <f>F365</f>
        <v>11886</v>
      </c>
      <c r="AA365" s="132">
        <f>AB$3+AB$4*Z365+AB$5*Z365^2+AH365</f>
        <v>-1.9268989374137249E-2</v>
      </c>
      <c r="AB365" s="132">
        <f>+G365-AA365</f>
        <v>1.5844093726228442E-3</v>
      </c>
      <c r="AC365" s="132">
        <f>+G365-P365</f>
        <v>-1.7651142155867362E-2</v>
      </c>
      <c r="AD365" s="132"/>
      <c r="AE365" s="132">
        <f>+(G365-AA365)^2*S365</f>
        <v>7.8213267709685259E-10</v>
      </c>
      <c r="AF365" s="200">
        <f>+C365-15018.5</f>
        <v>39038.8698</v>
      </c>
      <c r="AG365" s="7"/>
      <c r="AH365" s="43">
        <f>$AB$6*($AB$11/AI365*AJ365+$AB$12)</f>
        <v>-2.084515838613725E-2</v>
      </c>
      <c r="AI365" s="43">
        <f>1+$AB$7*COS(AL365)</f>
        <v>0.7351628384520783</v>
      </c>
      <c r="AJ365" s="43">
        <f>SIN(AL365+$AB$9)</f>
        <v>-0.9992881247229296</v>
      </c>
      <c r="AK365" s="43">
        <f>$AB$7*SIN(AL365)</f>
        <v>-0.25838203858480563</v>
      </c>
      <c r="AL365" s="43">
        <f>2*ATAN(AM365)</f>
        <v>-2.368531184795847</v>
      </c>
      <c r="AM365" s="43">
        <f>SQRT((1+$AB$7)/(1-$AB$7))*TAN(AN365/2)</f>
        <v>-2.4569709451361765</v>
      </c>
      <c r="AN365" s="132">
        <f>$AU365+$AB$7*SIN(AO365)</f>
        <v>4.2227135476889401</v>
      </c>
      <c r="AO365" s="132">
        <f>$AU365+$AB$7*SIN(AP365)</f>
        <v>4.2227209924619427</v>
      </c>
      <c r="AP365" s="132">
        <f>$AU365+$AB$7*SIN(AQ365)</f>
        <v>4.2226782138259873</v>
      </c>
      <c r="AQ365" s="132">
        <f>$AU365+$AB$7*SIN(AR365)</f>
        <v>4.2229240722839982</v>
      </c>
      <c r="AR365" s="132">
        <f>$AU365+$AB$7*SIN(AS365)</f>
        <v>4.2215126117349859</v>
      </c>
      <c r="AS365" s="132">
        <f>$AU365+$AB$7*SIN(AT365)</f>
        <v>4.229667326975993</v>
      </c>
      <c r="AT365" s="132">
        <f>$AU365+$AB$7*SIN(AU365)</f>
        <v>4.1841481727916765</v>
      </c>
      <c r="AU365" s="132">
        <f>$AB$9+$AB$18*(F365-AB$15)</f>
        <v>4.5492345011674109</v>
      </c>
    </row>
    <row r="366" spans="1:64" ht="12.95" customHeight="1">
      <c r="A366" s="36" t="s">
        <v>486</v>
      </c>
      <c r="B366" s="94" t="s">
        <v>292</v>
      </c>
      <c r="C366" s="36">
        <v>54057.3698</v>
      </c>
      <c r="D366" s="36" t="s">
        <v>485</v>
      </c>
      <c r="E366" s="41">
        <f>+(C366-C$7)/C$8</f>
        <v>11885.948191937719</v>
      </c>
      <c r="F366" s="132">
        <f>ROUND(2*E366,0)/2</f>
        <v>11886</v>
      </c>
      <c r="G366" s="132">
        <f>+C366-(C$7+F366*C$8)</f>
        <v>-1.7684580001514405E-2</v>
      </c>
      <c r="K366" s="43">
        <f>G366</f>
        <v>-1.7684580001514405E-2</v>
      </c>
      <c r="O366" s="132">
        <f ca="1">+C$11+C$12*F366</f>
        <v>-5.4565334263373712E-3</v>
      </c>
      <c r="P366" s="199">
        <f>+D$11+D$12*F366+D$13*F366^2</f>
        <v>-3.3437845647041743E-5</v>
      </c>
      <c r="Q366" s="200">
        <f>+C366-15018.5</f>
        <v>39038.8698</v>
      </c>
      <c r="S366" s="132">
        <f>+(P366-G366)^2</f>
        <v>3.115628194066379E-4</v>
      </c>
      <c r="T366" s="7">
        <v>1</v>
      </c>
      <c r="U366" s="43">
        <f>+T366*S366</f>
        <v>3.115628194066379E-4</v>
      </c>
      <c r="V366" s="132">
        <f>+G366-P366</f>
        <v>-1.7651142155867362E-2</v>
      </c>
      <c r="Z366" s="43">
        <f>F366</f>
        <v>11886</v>
      </c>
      <c r="AA366" s="132">
        <f>AB$3+AB$4*Z366+AB$5*Z366^2+AH366</f>
        <v>-1.9268989374137249E-2</v>
      </c>
      <c r="AB366" s="132">
        <f>+G366-AA366</f>
        <v>1.5844093726228442E-3</v>
      </c>
      <c r="AC366" s="132">
        <f>+G366-P366</f>
        <v>-1.7651142155867362E-2</v>
      </c>
      <c r="AD366" s="132"/>
      <c r="AE366" s="132">
        <f>+(G366-AA366)^2*S366</f>
        <v>7.8213267709685259E-10</v>
      </c>
      <c r="AF366" s="200">
        <f>+C366-15018.5</f>
        <v>39038.8698</v>
      </c>
      <c r="AG366" s="7"/>
      <c r="AH366" s="43">
        <f>$AB$6*($AB$11/AI366*AJ366+$AB$12)</f>
        <v>-2.084515838613725E-2</v>
      </c>
      <c r="AI366" s="43">
        <f>1+$AB$7*COS(AL366)</f>
        <v>0.7351628384520783</v>
      </c>
      <c r="AJ366" s="43">
        <f>SIN(AL366+$AB$9)</f>
        <v>-0.9992881247229296</v>
      </c>
      <c r="AK366" s="43">
        <f>$AB$7*SIN(AL366)</f>
        <v>-0.25838203858480563</v>
      </c>
      <c r="AL366" s="43">
        <f>2*ATAN(AM366)</f>
        <v>-2.368531184795847</v>
      </c>
      <c r="AM366" s="43">
        <f>SQRT((1+$AB$7)/(1-$AB$7))*TAN(AN366/2)</f>
        <v>-2.4569709451361765</v>
      </c>
      <c r="AN366" s="132">
        <f>$AU366+$AB$7*SIN(AO366)</f>
        <v>4.2227135476889401</v>
      </c>
      <c r="AO366" s="132">
        <f>$AU366+$AB$7*SIN(AP366)</f>
        <v>4.2227209924619427</v>
      </c>
      <c r="AP366" s="132">
        <f>$AU366+$AB$7*SIN(AQ366)</f>
        <v>4.2226782138259873</v>
      </c>
      <c r="AQ366" s="132">
        <f>$AU366+$AB$7*SIN(AR366)</f>
        <v>4.2229240722839982</v>
      </c>
      <c r="AR366" s="132">
        <f>$AU366+$AB$7*SIN(AS366)</f>
        <v>4.2215126117349859</v>
      </c>
      <c r="AS366" s="132">
        <f>$AU366+$AB$7*SIN(AT366)</f>
        <v>4.229667326975993</v>
      </c>
      <c r="AT366" s="132">
        <f>$AU366+$AB$7*SIN(AU366)</f>
        <v>4.1841481727916765</v>
      </c>
      <c r="AU366" s="132">
        <f>$AB$9+$AB$18*(F366-AB$15)</f>
        <v>4.5492345011674109</v>
      </c>
    </row>
    <row r="367" spans="1:64" ht="12.95" customHeight="1">
      <c r="A367" s="127" t="s">
        <v>1471</v>
      </c>
      <c r="B367" s="276" t="s">
        <v>292</v>
      </c>
      <c r="C367" s="232">
        <v>54066.585599999875</v>
      </c>
      <c r="D367" s="232">
        <v>2.9999999999999997E-4</v>
      </c>
      <c r="E367" s="41">
        <f>+(C367-C$7)/C$8</f>
        <v>11912.946443545834</v>
      </c>
      <c r="F367" s="132">
        <f>ROUND(2*E367,0)/2</f>
        <v>11913</v>
      </c>
      <c r="G367" s="132">
        <f>+C367-(C$7+F367*C$8)</f>
        <v>-1.8281390126503538E-2</v>
      </c>
      <c r="L367" s="43">
        <f>G367</f>
        <v>-1.8281390126503538E-2</v>
      </c>
      <c r="O367" s="132">
        <f ca="1">+C$11+C$12*F367</f>
        <v>-5.5067807408901992E-3</v>
      </c>
      <c r="P367" s="199">
        <f>+D$11+D$12*F367+D$13*F367^2</f>
        <v>-6.2601606213271441E-5</v>
      </c>
      <c r="Q367" s="200">
        <f>+C367-15018.5</f>
        <v>39048.085599999875</v>
      </c>
      <c r="S367" s="132">
        <f>+(P367-G367)^2</f>
        <v>3.3192425514706037E-4</v>
      </c>
      <c r="T367" s="7">
        <v>1</v>
      </c>
      <c r="U367" s="43">
        <f>+T367*S367</f>
        <v>3.3192425514706037E-4</v>
      </c>
      <c r="V367" s="132">
        <f>+G367-P367</f>
        <v>-1.8218788520290265E-2</v>
      </c>
      <c r="Z367" s="43">
        <f>F367</f>
        <v>11913</v>
      </c>
      <c r="AA367" s="132">
        <f>AB$3+AB$4*Z367+AB$5*Z367^2+AH367</f>
        <v>-1.9253049544413352E-2</v>
      </c>
      <c r="AB367" s="132">
        <f>+G367-AA367</f>
        <v>9.7165941790981411E-4</v>
      </c>
      <c r="AC367" s="132">
        <f>+G367-P367</f>
        <v>-1.8218788520290265E-2</v>
      </c>
      <c r="AD367" s="132"/>
      <c r="AE367" s="132">
        <f>+(G367-AA367)^2*S367</f>
        <v>3.1337699972116629E-10</v>
      </c>
      <c r="AF367" s="200">
        <f>+C367-15018.5</f>
        <v>39048.085599999875</v>
      </c>
      <c r="AG367" s="7"/>
      <c r="AH367" s="43">
        <f>$AB$6*($AB$11/AI367*AJ367+$AB$12)</f>
        <v>-2.0827290837413352E-2</v>
      </c>
      <c r="AI367" s="43">
        <f>1+$AB$7*COS(AL367)</f>
        <v>0.73571390424802696</v>
      </c>
      <c r="AJ367" s="43">
        <f>SIN(AL367+$AB$9)</f>
        <v>-0.99936622935751185</v>
      </c>
      <c r="AK367" s="43">
        <f>$AB$7*SIN(AL367)</f>
        <v>-0.2589456691898494</v>
      </c>
      <c r="AL367" s="43">
        <f>2*ATAN(AM367)</f>
        <v>-2.3664007534300477</v>
      </c>
      <c r="AM367" s="43">
        <f>SQRT((1+$AB$7)/(1-$AB$7))*TAN(AN367/2)</f>
        <v>-2.4494948988196366</v>
      </c>
      <c r="AN367" s="132">
        <f>$AU367+$AB$7*SIN(AO367)</f>
        <v>4.2254047844092684</v>
      </c>
      <c r="AO367" s="132">
        <f>$AU367+$AB$7*SIN(AP367)</f>
        <v>4.2254119850812168</v>
      </c>
      <c r="AP367" s="132">
        <f>$AU367+$AB$7*SIN(AQ367)</f>
        <v>4.2253703989217604</v>
      </c>
      <c r="AQ367" s="132">
        <f>$AU367+$AB$7*SIN(AR367)</f>
        <v>4.2256106172095356</v>
      </c>
      <c r="AR367" s="132">
        <f>$AU367+$AB$7*SIN(AS367)</f>
        <v>4.2242245200414974</v>
      </c>
      <c r="AS367" s="132">
        <f>$AU367+$AB$7*SIN(AT367)</f>
        <v>4.2322731587010889</v>
      </c>
      <c r="AT367" s="132">
        <f>$AU367+$AB$7*SIN(AU367)</f>
        <v>4.1871185272117106</v>
      </c>
      <c r="AU367" s="132">
        <f>$AB$9+$AB$18*(F367-AB$15)</f>
        <v>4.5523928501732325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127" t="s">
        <v>1471</v>
      </c>
      <c r="B368" s="276" t="s">
        <v>288</v>
      </c>
      <c r="C368" s="232">
        <v>54067.438399999868</v>
      </c>
      <c r="D368" s="232">
        <v>4.0000000000000002E-4</v>
      </c>
      <c r="E368" s="41">
        <f>+(C368-C$7)/C$8</f>
        <v>11915.444773476122</v>
      </c>
      <c r="F368" s="132">
        <f>ROUND(2*E368,0)/2</f>
        <v>11915.5</v>
      </c>
      <c r="G368" s="132">
        <f>+C368-(C$7+F368*C$8)</f>
        <v>-1.8851465130865108E-2</v>
      </c>
      <c r="L368" s="43">
        <f>G368</f>
        <v>-1.8851465130865108E-2</v>
      </c>
      <c r="O368" s="132">
        <f ca="1">+C$11+C$12*F368</f>
        <v>-5.511433270015461E-3</v>
      </c>
      <c r="P368" s="199">
        <f>+D$11+D$12*F368+D$13*F368^2</f>
        <v>-6.5301478769167138E-5</v>
      </c>
      <c r="Q368" s="200">
        <f>+C368-15018.5</f>
        <v>39048.938399999868</v>
      </c>
      <c r="S368" s="132">
        <f>+(P368-G368)^2</f>
        <v>3.5291994476333071E-4</v>
      </c>
      <c r="T368" s="7">
        <v>1</v>
      </c>
      <c r="U368" s="43">
        <f>+T368*S368</f>
        <v>3.5291994476333071E-4</v>
      </c>
      <c r="V368" s="132">
        <f>+G368-P368</f>
        <v>-1.8786163652095941E-2</v>
      </c>
      <c r="Z368" s="43">
        <f>F368</f>
        <v>11915.5</v>
      </c>
      <c r="AA368" s="132">
        <f>AB$3+AB$4*Z368+AB$5*Z368^2+AH368</f>
        <v>-1.9251565542551023E-2</v>
      </c>
      <c r="AB368" s="132">
        <f>+G368-AA368</f>
        <v>4.0010041168591498E-4</v>
      </c>
      <c r="AC368" s="132">
        <f>+G368-P368</f>
        <v>-1.8786163652095941E-2</v>
      </c>
      <c r="AD368" s="132"/>
      <c r="AE368" s="132">
        <f>+(G368-AA368)^2*S368</f>
        <v>5.6495544549767976E-11</v>
      </c>
      <c r="AF368" s="200">
        <f>+C368-15018.5</f>
        <v>39048.938399999868</v>
      </c>
      <c r="AG368" s="7"/>
      <c r="AH368" s="43">
        <f>$AB$6*($AB$11/AI368*AJ368+$AB$12)</f>
        <v>-2.0825628121801023E-2</v>
      </c>
      <c r="AI368" s="43">
        <f>1+$AB$7*COS(AL368)</f>
        <v>0.73576503142315652</v>
      </c>
      <c r="AJ368" s="43">
        <f>SIN(AL368+$AB$9)</f>
        <v>-0.9993732375561476</v>
      </c>
      <c r="AK368" s="43">
        <f>$AB$7*SIN(AL368)</f>
        <v>-0.25899784049523378</v>
      </c>
      <c r="AL368" s="43">
        <f>2*ATAN(AM368)</f>
        <v>-2.3662033296801308</v>
      </c>
      <c r="AM368" s="43">
        <f>SQRT((1+$AB$7)/(1-$AB$7))*TAN(AN368/2)</f>
        <v>-2.4488040802352358</v>
      </c>
      <c r="AN368" s="132">
        <f>$AU368+$AB$7*SIN(AO368)</f>
        <v>4.2256540750086984</v>
      </c>
      <c r="AO368" s="132">
        <f>$AU368+$AB$7*SIN(AP368)</f>
        <v>4.2256612533847173</v>
      </c>
      <c r="AP368" s="132">
        <f>$AU368+$AB$7*SIN(AQ368)</f>
        <v>4.2256197764613983</v>
      </c>
      <c r="AQ368" s="132">
        <f>$AU368+$AB$7*SIN(AR368)</f>
        <v>4.2258594765577708</v>
      </c>
      <c r="AR368" s="132">
        <f>$AU368+$AB$7*SIN(AS368)</f>
        <v>4.2244757167803444</v>
      </c>
      <c r="AS368" s="132">
        <f>$AU368+$AB$7*SIN(AT368)</f>
        <v>4.2325145480352777</v>
      </c>
      <c r="AT368" s="132">
        <f>$AU368+$AB$7*SIN(AU368)</f>
        <v>4.1873937443076983</v>
      </c>
      <c r="AU368" s="132">
        <f>$AB$9+$AB$18*(F368-AB$15)</f>
        <v>4.5526852898959937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127" t="s">
        <v>1471</v>
      </c>
      <c r="B369" s="276" t="s">
        <v>288</v>
      </c>
      <c r="C369" s="232">
        <v>54068.462900000159</v>
      </c>
      <c r="D369" s="232">
        <v>1E-3</v>
      </c>
      <c r="E369" s="41">
        <f>+(C369-C$7)/C$8</f>
        <v>11918.446109093293</v>
      </c>
      <c r="F369" s="132">
        <f>ROUND(2*E369,0)/2</f>
        <v>11918.5</v>
      </c>
      <c r="G369" s="132">
        <f>+C369-(C$7+F369*C$8)</f>
        <v>-1.8395554841845296E-2</v>
      </c>
      <c r="L369" s="43">
        <f>G369</f>
        <v>-1.8395554841845296E-2</v>
      </c>
      <c r="O369" s="132">
        <f ca="1">+C$11+C$12*F369</f>
        <v>-5.5170163049657744E-3</v>
      </c>
      <c r="P369" s="199">
        <f>+D$11+D$12*F369+D$13*F369^2</f>
        <v>-6.854121942082101E-5</v>
      </c>
      <c r="Q369" s="200">
        <f>+C369-15018.5</f>
        <v>39049.962900000159</v>
      </c>
      <c r="S369" s="132">
        <f>+(P369-G369)^2</f>
        <v>3.3587942831653233E-4</v>
      </c>
      <c r="T369" s="7">
        <v>1</v>
      </c>
      <c r="U369" s="43">
        <f>+T369*S369</f>
        <v>3.3587942831653233E-4</v>
      </c>
      <c r="V369" s="132">
        <f>+G369-P369</f>
        <v>-1.8327013622424476E-2</v>
      </c>
      <c r="Z369" s="43">
        <f>F369</f>
        <v>11918.5</v>
      </c>
      <c r="AA369" s="132">
        <f>AB$3+AB$4*Z369+AB$5*Z369^2+AH369</f>
        <v>-1.9249782928792505E-2</v>
      </c>
      <c r="AB369" s="132">
        <f>+G369-AA369</f>
        <v>8.5422808694720839E-4</v>
      </c>
      <c r="AC369" s="132">
        <f>+G369-P369</f>
        <v>-1.8327013622424476E-2</v>
      </c>
      <c r="AD369" s="132"/>
      <c r="AE369" s="132">
        <f>+(G369-AA369)^2*S369</f>
        <v>2.4509310800632244E-10</v>
      </c>
      <c r="AF369" s="200">
        <f>+C369-15018.5</f>
        <v>39049.962900000159</v>
      </c>
      <c r="AG369" s="7"/>
      <c r="AH369" s="43">
        <f>$AB$6*($AB$11/AI369*AJ369+$AB$12)</f>
        <v>-2.0823631002042504E-2</v>
      </c>
      <c r="AI369" s="43">
        <f>1+$AB$7*COS(AL369)</f>
        <v>0.73582640700973201</v>
      </c>
      <c r="AJ369" s="43">
        <f>SIN(AL369+$AB$9)</f>
        <v>-0.99938159725168463</v>
      </c>
      <c r="AK369" s="43">
        <f>$AB$7*SIN(AL369)</f>
        <v>-0.25906044230374548</v>
      </c>
      <c r="AL369" s="43">
        <f>2*ATAN(AM369)</f>
        <v>-2.3659663849643482</v>
      </c>
      <c r="AM369" s="43">
        <f>SQRT((1+$AB$7)/(1-$AB$7))*TAN(AN369/2)</f>
        <v>-2.4479754120341783</v>
      </c>
      <c r="AN369" s="132">
        <f>$AU369+$AB$7*SIN(AO369)</f>
        <v>4.2259532465853473</v>
      </c>
      <c r="AO369" s="132">
        <f>$AU369+$AB$7*SIN(AP369)</f>
        <v>4.2259603982743013</v>
      </c>
      <c r="AP369" s="132">
        <f>$AU369+$AB$7*SIN(AQ369)</f>
        <v>4.2259190521716787</v>
      </c>
      <c r="AQ369" s="132">
        <f>$AU369+$AB$7*SIN(AR369)</f>
        <v>4.2261581313428289</v>
      </c>
      <c r="AR369" s="132">
        <f>$AU369+$AB$7*SIN(AS369)</f>
        <v>4.2247771739510416</v>
      </c>
      <c r="AS369" s="132">
        <f>$AU369+$AB$7*SIN(AT369)</f>
        <v>4.2328042396052314</v>
      </c>
      <c r="AT369" s="132">
        <f>$AU369+$AB$7*SIN(AU369)</f>
        <v>4.1877240460599365</v>
      </c>
      <c r="AU369" s="132">
        <f>$AB$9+$AB$18*(F369-AB$15)</f>
        <v>4.5530362175633066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127" t="s">
        <v>1471</v>
      </c>
      <c r="B370" s="276" t="s">
        <v>288</v>
      </c>
      <c r="C370" s="232">
        <v>54069.487499999814</v>
      </c>
      <c r="D370" s="232">
        <v>5.9999999999999995E-4</v>
      </c>
      <c r="E370" s="41">
        <f>+(C370-C$7)/C$8</f>
        <v>11921.447737664739</v>
      </c>
      <c r="F370" s="132">
        <f>ROUND(2*E370,0)/2</f>
        <v>11921.5</v>
      </c>
      <c r="G370" s="132">
        <f>+C370-(C$7+F370*C$8)</f>
        <v>-1.7839645181084052E-2</v>
      </c>
      <c r="L370" s="43">
        <f>G370</f>
        <v>-1.7839645181084052E-2</v>
      </c>
      <c r="O370" s="132">
        <f ca="1">+C$11+C$12*F370</f>
        <v>-5.5225993399160879E-3</v>
      </c>
      <c r="P370" s="199">
        <f>+D$11+D$12*F370+D$13*F370^2</f>
        <v>-7.1780843982925343E-5</v>
      </c>
      <c r="Q370" s="200">
        <f>+C370-15018.5</f>
        <v>39050.987499999814</v>
      </c>
      <c r="S370" s="132">
        <f>+(P370-G370)^2</f>
        <v>3.1569700310163005E-4</v>
      </c>
      <c r="T370" s="7">
        <v>1</v>
      </c>
      <c r="U370" s="43">
        <f>+T370*S370</f>
        <v>3.1569700310163005E-4</v>
      </c>
      <c r="V370" s="132">
        <f>+G370-P370</f>
        <v>-1.7767864337101126E-2</v>
      </c>
      <c r="Z370" s="43">
        <f>F370</f>
        <v>11921.5</v>
      </c>
      <c r="AA370" s="132">
        <f>AB$3+AB$4*Z370+AB$5*Z370^2+AH370</f>
        <v>-1.9247998338490401E-2</v>
      </c>
      <c r="AB370" s="132">
        <f>+G370-AA370</f>
        <v>1.4083531574063494E-3</v>
      </c>
      <c r="AC370" s="132">
        <f>+G370-P370</f>
        <v>-1.7767864337101126E-2</v>
      </c>
      <c r="AD370" s="132"/>
      <c r="AE370" s="132">
        <f>+(G370-AA370)^2*S370</f>
        <v>6.2617194083986706E-10</v>
      </c>
      <c r="AF370" s="200">
        <f>+C370-15018.5</f>
        <v>39050.987499999814</v>
      </c>
      <c r="AG370" s="7"/>
      <c r="AH370" s="43">
        <f>$AB$6*($AB$11/AI370*AJ370+$AB$12)</f>
        <v>-2.0821631851740401E-2</v>
      </c>
      <c r="AI370" s="43">
        <f>1+$AB$7*COS(AL370)</f>
        <v>0.73588780767001061</v>
      </c>
      <c r="AJ370" s="43">
        <f>SIN(AL370+$AB$9)</f>
        <v>-0.99938990221964885</v>
      </c>
      <c r="AK370" s="43">
        <f>$AB$7*SIN(AL370)</f>
        <v>-0.25912304000734221</v>
      </c>
      <c r="AL370" s="43">
        <f>2*ATAN(AM370)</f>
        <v>-2.3657294007219432</v>
      </c>
      <c r="AM370" s="43">
        <f>SQRT((1+$AB$7)/(1-$AB$7))*TAN(AN370/2)</f>
        <v>-2.4471470862337141</v>
      </c>
      <c r="AN370" s="132">
        <f>$AU370+$AB$7*SIN(AO370)</f>
        <v>4.2262524431069286</v>
      </c>
      <c r="AO370" s="132">
        <f>$AU370+$AB$7*SIN(AP370)</f>
        <v>4.2262595681829369</v>
      </c>
      <c r="AP370" s="132">
        <f>$AU370+$AB$7*SIN(AQ370)</f>
        <v>4.2262183526147359</v>
      </c>
      <c r="AQ370" s="132">
        <f>$AU370+$AB$7*SIN(AR370)</f>
        <v>4.2264568118470942</v>
      </c>
      <c r="AR370" s="132">
        <f>$AU370+$AB$7*SIN(AS370)</f>
        <v>4.22507865413034</v>
      </c>
      <c r="AS370" s="132">
        <f>$AU370+$AB$7*SIN(AT370)</f>
        <v>4.2330939577788165</v>
      </c>
      <c r="AT370" s="132">
        <f>$AU370+$AB$7*SIN(AU370)</f>
        <v>4.1880543928004537</v>
      </c>
      <c r="AU370" s="132">
        <f>$AB$9+$AB$18*(F370-AB$15)</f>
        <v>4.5533871452306203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127" t="s">
        <v>1471</v>
      </c>
      <c r="B371" s="276" t="s">
        <v>292</v>
      </c>
      <c r="C371" s="232">
        <v>54069.657500000205</v>
      </c>
      <c r="D371" s="232">
        <v>2.9999999999999997E-4</v>
      </c>
      <c r="E371" s="41">
        <f>+(C371-C$7)/C$8</f>
        <v>11921.945763097583</v>
      </c>
      <c r="F371" s="132">
        <f>ROUND(2*E371,0)/2</f>
        <v>11922</v>
      </c>
      <c r="G371" s="132">
        <f>+C371-(C$7+F371*C$8)</f>
        <v>-1.8513659793825354E-2</v>
      </c>
      <c r="L371" s="43">
        <f>G371</f>
        <v>-1.8513659793825354E-2</v>
      </c>
      <c r="O371" s="132">
        <f ca="1">+C$11+C$12*F371</f>
        <v>-5.5235298457411396E-3</v>
      </c>
      <c r="P371" s="199">
        <f>+D$11+D$12*F371+D$13*F371^2</f>
        <v>-7.2320770123458235E-5</v>
      </c>
      <c r="Q371" s="200">
        <f>+C371-15018.5</f>
        <v>39051.157500000205</v>
      </c>
      <c r="S371" s="132">
        <f>+(P371-G371)^2</f>
        <v>3.4008298498711039E-4</v>
      </c>
      <c r="T371" s="7">
        <v>1</v>
      </c>
      <c r="U371" s="43">
        <f>+T371*S371</f>
        <v>3.4008298498711039E-4</v>
      </c>
      <c r="V371" s="132">
        <f>+G371-P371</f>
        <v>-1.8441339023701896E-2</v>
      </c>
      <c r="Z371" s="43">
        <f>F371</f>
        <v>11922</v>
      </c>
      <c r="AA371" s="132">
        <f>AB$3+AB$4*Z371+AB$5*Z371^2+AH371</f>
        <v>-1.9247700714584454E-2</v>
      </c>
      <c r="AB371" s="132">
        <f>+G371-AA371</f>
        <v>7.3404092075909921E-4</v>
      </c>
      <c r="AC371" s="132">
        <f>+G371-P371</f>
        <v>-1.8441339023701896E-2</v>
      </c>
      <c r="AD371" s="132"/>
      <c r="AE371" s="132">
        <f>+(G371-AA371)^2*S371</f>
        <v>1.8324217858351622E-10</v>
      </c>
      <c r="AF371" s="200">
        <f>+C371-15018.5</f>
        <v>39051.157500000205</v>
      </c>
      <c r="AG371" s="7"/>
      <c r="AH371" s="43">
        <f>$AB$6*($AB$11/AI371*AJ371+$AB$12)</f>
        <v>-2.0821298462584452E-2</v>
      </c>
      <c r="AI371" s="43">
        <f>1+$AB$7*COS(AL371)</f>
        <v>0.73589804355174482</v>
      </c>
      <c r="AJ371" s="43">
        <f>SIN(AL371+$AB$9)</f>
        <v>-0.99939128105828301</v>
      </c>
      <c r="AK371" s="43">
        <f>$AB$7*SIN(AL371)</f>
        <v>-0.25913347255845565</v>
      </c>
      <c r="AL371" s="43">
        <f>2*ATAN(AM371)</f>
        <v>-2.3656898995039759</v>
      </c>
      <c r="AM371" s="43">
        <f>SQRT((1+$AB$7)/(1-$AB$7))*TAN(AN371/2)</f>
        <v>-2.4470090652036998</v>
      </c>
      <c r="AN371" s="132">
        <f>$AU371+$AB$7*SIN(AO371)</f>
        <v>4.2263023116197784</v>
      </c>
      <c r="AO371" s="132">
        <f>$AU371+$AB$7*SIN(AP371)</f>
        <v>4.2263094322674934</v>
      </c>
      <c r="AP371" s="132">
        <f>$AU371+$AB$7*SIN(AQ371)</f>
        <v>4.2262682384272177</v>
      </c>
      <c r="AQ371" s="132">
        <f>$AU371+$AB$7*SIN(AR371)</f>
        <v>4.2265065944323279</v>
      </c>
      <c r="AR371" s="132">
        <f>$AU371+$AB$7*SIN(AS371)</f>
        <v>4.2251289030644159</v>
      </c>
      <c r="AS371" s="132">
        <f>$AU371+$AB$7*SIN(AT371)</f>
        <v>4.233142246728983</v>
      </c>
      <c r="AT371" s="132">
        <f>$AU371+$AB$7*SIN(AU371)</f>
        <v>4.1881094549645779</v>
      </c>
      <c r="AU371" s="132">
        <f>$AB$9+$AB$18*(F371-AB$15)</f>
        <v>4.5534456331751727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127" t="s">
        <v>1471</v>
      </c>
      <c r="B372" s="276" t="s">
        <v>288</v>
      </c>
      <c r="C372" s="232">
        <v>54070.51099999994</v>
      </c>
      <c r="D372" s="232">
        <v>5.0000000000000001E-4</v>
      </c>
      <c r="E372" s="41">
        <f>+(C372-C$7)/C$8</f>
        <v>11924.446143720068</v>
      </c>
      <c r="F372" s="132">
        <f>ROUND(2*E372,0)/2</f>
        <v>11924.5</v>
      </c>
      <c r="G372" s="132">
        <f>+C372-(C$7+F372*C$8)</f>
        <v>-1.8383735055977013E-2</v>
      </c>
      <c r="L372" s="43">
        <f>G372</f>
        <v>-1.8383735055977013E-2</v>
      </c>
      <c r="O372" s="132">
        <f ca="1">+C$11+C$12*F372</f>
        <v>-5.5281823748664013E-3</v>
      </c>
      <c r="P372" s="199">
        <f>+D$11+D$12*F372+D$13*F372^2</f>
        <v>-7.5020352455480244E-5</v>
      </c>
      <c r="Q372" s="200">
        <f>+C372-15018.5</f>
        <v>39052.01099999994</v>
      </c>
      <c r="S372" s="132">
        <f>+(P372-G372)^2</f>
        <v>3.3520903409494556E-4</v>
      </c>
      <c r="T372" s="7">
        <v>1</v>
      </c>
      <c r="U372" s="43">
        <f>+T372*S372</f>
        <v>3.3520903409494556E-4</v>
      </c>
      <c r="V372" s="132">
        <f>+G372-P372</f>
        <v>-1.8308714703521533E-2</v>
      </c>
      <c r="Z372" s="43">
        <f>F372</f>
        <v>11924.5</v>
      </c>
      <c r="AA372" s="132">
        <f>AB$3+AB$4*Z372+AB$5*Z372^2+AH372</f>
        <v>-1.9246211771289014E-2</v>
      </c>
      <c r="AB372" s="132">
        <f>+G372-AA372</f>
        <v>8.6247671531200151E-4</v>
      </c>
      <c r="AC372" s="132">
        <f>+G372-P372</f>
        <v>-1.8308714703521533E-2</v>
      </c>
      <c r="AD372" s="132"/>
      <c r="AE372" s="132">
        <f>+(G372-AA372)^2*S372</f>
        <v>2.493506316662769E-10</v>
      </c>
      <c r="AF372" s="200">
        <f>+C372-15018.5</f>
        <v>39052.01099999994</v>
      </c>
      <c r="AG372" s="7"/>
      <c r="AH372" s="43">
        <f>$AB$6*($AB$11/AI372*AJ372+$AB$12)</f>
        <v>-2.0819630670539015E-2</v>
      </c>
      <c r="AI372" s="43">
        <f>1+$AB$7*COS(AL372)</f>
        <v>0.7359492334130141</v>
      </c>
      <c r="AJ372" s="43">
        <f>SIN(AL372+$AB$9)</f>
        <v>-0.99939815243216512</v>
      </c>
      <c r="AK372" s="43">
        <f>$AB$7*SIN(AL372)</f>
        <v>-0.25918563360036972</v>
      </c>
      <c r="AL372" s="43">
        <f>2*ATAN(AM372)</f>
        <v>-2.3654923769334411</v>
      </c>
      <c r="AM372" s="43">
        <f>SQRT((1+$AB$7)/(1-$AB$7))*TAN(AN372/2)</f>
        <v>-2.4463191025649551</v>
      </c>
      <c r="AN372" s="132">
        <f>$AU372+$AB$7*SIN(AO372)</f>
        <v>4.2265516645836696</v>
      </c>
      <c r="AO372" s="132">
        <f>$AU372+$AB$7*SIN(AP372)</f>
        <v>4.2265587631207264</v>
      </c>
      <c r="AP372" s="132">
        <f>$AU372+$AB$7*SIN(AQ372)</f>
        <v>4.2265176778009668</v>
      </c>
      <c r="AQ372" s="132">
        <f>$AU372+$AB$7*SIN(AR372)</f>
        <v>4.2267555180806884</v>
      </c>
      <c r="AR372" s="132">
        <f>$AU372+$AB$7*SIN(AS372)</f>
        <v>4.2253801573264855</v>
      </c>
      <c r="AS372" s="132">
        <f>$AU372+$AB$7*SIN(AT372)</f>
        <v>4.2333837025765222</v>
      </c>
      <c r="AT372" s="132">
        <f>$AU372+$AB$7*SIN(AU372)</f>
        <v>4.188384784531781</v>
      </c>
      <c r="AU372" s="132">
        <f>$AB$9+$AB$18*(F372-AB$15)</f>
        <v>4.553738072897934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127" t="s">
        <v>1471</v>
      </c>
      <c r="B373" s="276" t="s">
        <v>292</v>
      </c>
      <c r="C373" s="232">
        <v>54076.484100000001</v>
      </c>
      <c r="D373" s="232">
        <v>5.0000000000000001E-4</v>
      </c>
      <c r="E373" s="41">
        <f>+(C373-C$7)/C$8</f>
        <v>11941.944706697161</v>
      </c>
      <c r="F373" s="132">
        <f>ROUND(2*E373,0)/2</f>
        <v>11942</v>
      </c>
      <c r="G373" s="132">
        <f>+C373-(C$7+F373*C$8)</f>
        <v>-1.8874260000302456E-2</v>
      </c>
      <c r="L373" s="43">
        <f>G373</f>
        <v>-1.8874260000302456E-2</v>
      </c>
      <c r="O373" s="132">
        <f ca="1">+C$11+C$12*F373</f>
        <v>-5.5607500787432339E-3</v>
      </c>
      <c r="P373" s="199">
        <f>+D$11+D$12*F373+D$13*F373^2</f>
        <v>-9.3915171482834413E-5</v>
      </c>
      <c r="Q373" s="200">
        <f>+C373-15018.5</f>
        <v>39057.984100000001</v>
      </c>
      <c r="S373" s="132">
        <f>+(P373-G373)^2</f>
        <v>3.5270135188937189E-4</v>
      </c>
      <c r="T373" s="7">
        <v>1</v>
      </c>
      <c r="U373" s="43">
        <f>+T373*S373</f>
        <v>3.5270135188937189E-4</v>
      </c>
      <c r="V373" s="132">
        <f>+G373-P373</f>
        <v>-1.8780344828819621E-2</v>
      </c>
      <c r="Z373" s="43">
        <f>F373</f>
        <v>11942</v>
      </c>
      <c r="AA373" s="132">
        <f>AB$3+AB$4*Z373+AB$5*Z373^2+AH373</f>
        <v>-1.9235750710061096E-2</v>
      </c>
      <c r="AB373" s="132">
        <f>+G373-AA373</f>
        <v>3.6149070975863978E-4</v>
      </c>
      <c r="AC373" s="132">
        <f>+G373-P373</f>
        <v>-1.8780344828819621E-2</v>
      </c>
      <c r="AD373" s="132"/>
      <c r="AE373" s="132">
        <f>+(G373-AA373)^2*S373</f>
        <v>4.6089437233249227E-11</v>
      </c>
      <c r="AF373" s="200">
        <f>+C373-15018.5</f>
        <v>39057.984100000001</v>
      </c>
      <c r="AG373" s="7"/>
      <c r="AH373" s="43">
        <f>$AB$6*($AB$11/AI373*AJ373+$AB$12)</f>
        <v>-2.0807916618061095E-2</v>
      </c>
      <c r="AI373" s="43">
        <f>1+$AB$7*COS(AL373)</f>
        <v>0.73630805062990234</v>
      </c>
      <c r="AJ373" s="43">
        <f>SIN(AL373+$AB$9)</f>
        <v>-0.99944518591238851</v>
      </c>
      <c r="AK373" s="43">
        <f>$AB$7*SIN(AL373)</f>
        <v>-0.25955068067219134</v>
      </c>
      <c r="AL373" s="43">
        <f>2*ATAN(AM373)</f>
        <v>-2.3641089489767388</v>
      </c>
      <c r="AM373" s="43">
        <f>SQRT((1+$AB$7)/(1-$AB$7))*TAN(AN373/2)</f>
        <v>-2.4414960027419119</v>
      </c>
      <c r="AN373" s="132">
        <f>$AU373+$AB$7*SIN(AO373)</f>
        <v>4.2282976211009817</v>
      </c>
      <c r="AO373" s="132">
        <f>$AU373+$AB$7*SIN(AP373)</f>
        <v>4.2283045662957068</v>
      </c>
      <c r="AP373" s="132">
        <f>$AU373+$AB$7*SIN(AQ373)</f>
        <v>4.2282642350740067</v>
      </c>
      <c r="AQ373" s="132">
        <f>$AU373+$AB$7*SIN(AR373)</f>
        <v>4.2284984844368809</v>
      </c>
      <c r="AR373" s="132">
        <f>$AU373+$AB$7*SIN(AS373)</f>
        <v>4.2271393851392576</v>
      </c>
      <c r="AS373" s="132">
        <f>$AU373+$AB$7*SIN(AT373)</f>
        <v>4.2350744122635957</v>
      </c>
      <c r="AT373" s="132">
        <f>$AU373+$AB$7*SIN(AU373)</f>
        <v>4.1903129664543153</v>
      </c>
      <c r="AU373" s="132">
        <f>$AB$9+$AB$18*(F373-AB$15)</f>
        <v>4.555785150957262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127" t="s">
        <v>1471</v>
      </c>
      <c r="B374" s="276" t="s">
        <v>292</v>
      </c>
      <c r="C374" s="232">
        <v>54077.508400000166</v>
      </c>
      <c r="D374" s="232">
        <v>2.0000000000000001E-4</v>
      </c>
      <c r="E374" s="41">
        <f>+(C374-C$7)/C$8</f>
        <v>11944.945456401691</v>
      </c>
      <c r="F374" s="132">
        <f>ROUND(2*E374,0)/2</f>
        <v>11945</v>
      </c>
      <c r="G374" s="132">
        <f>+C374-(C$7+F374*C$8)</f>
        <v>-1.8618349829921499E-2</v>
      </c>
      <c r="L374" s="43">
        <f>G374</f>
        <v>-1.8618349829921499E-2</v>
      </c>
      <c r="O374" s="132">
        <f ca="1">+C$11+C$12*F374</f>
        <v>-5.5663331136935473E-3</v>
      </c>
      <c r="P374" s="199">
        <f>+D$11+D$12*F374+D$13*F374^2</f>
        <v>-9.7153886676801314E-5</v>
      </c>
      <c r="Q374" s="200">
        <f>+C374-15018.5</f>
        <v>39059.008400000166</v>
      </c>
      <c r="S374" s="132">
        <f>+(P374-G374)^2</f>
        <v>3.4303469916806387E-4</v>
      </c>
      <c r="T374" s="7">
        <v>1</v>
      </c>
      <c r="U374" s="43">
        <f>+T374*S374</f>
        <v>3.4303469916806387E-4</v>
      </c>
      <c r="V374" s="132">
        <f>+G374-P374</f>
        <v>-1.8521195943244698E-2</v>
      </c>
      <c r="Z374" s="43">
        <f>F374</f>
        <v>11945</v>
      </c>
      <c r="AA374" s="132">
        <f>AB$3+AB$4*Z374+AB$5*Z374^2+AH374</f>
        <v>-1.9233950624522794E-2</v>
      </c>
      <c r="AB374" s="132">
        <f>+G374-AA374</f>
        <v>6.1560079460129535E-4</v>
      </c>
      <c r="AC374" s="132">
        <f>+G374-P374</f>
        <v>-1.8521195943244698E-2</v>
      </c>
      <c r="AD374" s="132"/>
      <c r="AE374" s="132">
        <f>+(G374-AA374)^2*S374</f>
        <v>1.2999791778888031E-10</v>
      </c>
      <c r="AF374" s="200">
        <f>+C374-15018.5</f>
        <v>39059.008400000166</v>
      </c>
      <c r="AG374" s="7"/>
      <c r="AH374" s="43">
        <f>$AB$6*($AB$11/AI374*AJ374+$AB$12)</f>
        <v>-2.0805901549522793E-2</v>
      </c>
      <c r="AI374" s="43">
        <f>1+$AB$7*COS(AL374)</f>
        <v>0.73636964801335514</v>
      </c>
      <c r="AJ374" s="43">
        <f>SIN(AL374+$AB$9)</f>
        <v>-0.99945306121504485</v>
      </c>
      <c r="AK374" s="43">
        <f>$AB$7*SIN(AL374)</f>
        <v>-0.25961324602453884</v>
      </c>
      <c r="AL374" s="43">
        <f>2*ATAN(AM374)</f>
        <v>-2.3638716544345093</v>
      </c>
      <c r="AM374" s="43">
        <f>SQRT((1+$AB$7)/(1-$AB$7))*TAN(AN374/2)</f>
        <v>-2.4406703497969953</v>
      </c>
      <c r="AN374" s="132">
        <f>$AU374+$AB$7*SIN(AO374)</f>
        <v>4.2285970133787245</v>
      </c>
      <c r="AO374" s="132">
        <f>$AU374+$AB$7*SIN(AP374)</f>
        <v>4.2286039325367701</v>
      </c>
      <c r="AP374" s="132">
        <f>$AU374+$AB$7*SIN(AQ374)</f>
        <v>4.2285637296171572</v>
      </c>
      <c r="AQ374" s="132">
        <f>$AU374+$AB$7*SIN(AR374)</f>
        <v>4.22879736675866</v>
      </c>
      <c r="AR374" s="132">
        <f>$AU374+$AB$7*SIN(AS374)</f>
        <v>4.227441045838507</v>
      </c>
      <c r="AS374" s="132">
        <f>$AU374+$AB$7*SIN(AT374)</f>
        <v>4.2353643395416176</v>
      </c>
      <c r="AT374" s="132">
        <f>$AU374+$AB$7*SIN(AU374)</f>
        <v>4.1906436656902502</v>
      </c>
      <c r="AU374" s="132">
        <f>$AB$9+$AB$18*(F374-AB$15)</f>
        <v>4.5561360786245757</v>
      </c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</row>
    <row r="375" spans="1:64" ht="12.95" customHeight="1">
      <c r="A375" s="36" t="s">
        <v>348</v>
      </c>
      <c r="B375" s="94" t="s">
        <v>288</v>
      </c>
      <c r="C375" s="36">
        <v>54084.507100000003</v>
      </c>
      <c r="D375" s="36">
        <v>5.9999999999999995E-4</v>
      </c>
      <c r="E375" s="41">
        <f>+(C375-C$7)/C$8</f>
        <v>11965.448577511945</v>
      </c>
      <c r="F375" s="132">
        <f>ROUND(2*E375,0)/2</f>
        <v>11965.5</v>
      </c>
      <c r="G375" s="132">
        <f>+C375-(C$7+F375*C$8)</f>
        <v>-1.755296499322867E-2</v>
      </c>
      <c r="K375" s="43">
        <f>G375</f>
        <v>-1.755296499322867E-2</v>
      </c>
      <c r="O375" s="132">
        <f ca="1">+C$11+C$12*F375</f>
        <v>-5.6044838525206898E-3</v>
      </c>
      <c r="P375" s="199">
        <f>+D$11+D$12*F375+D$13*F375^2</f>
        <v>-1.1928200016110427E-4</v>
      </c>
      <c r="Q375" s="200">
        <f>+C375-15018.5</f>
        <v>39066.007100000003</v>
      </c>
      <c r="S375" s="132">
        <f>+(P375-G375)^2</f>
        <v>3.0393330270277321E-4</v>
      </c>
      <c r="T375" s="7">
        <v>1</v>
      </c>
      <c r="U375" s="43">
        <f>+T375*S375</f>
        <v>3.0393330270277321E-4</v>
      </c>
      <c r="V375" s="132">
        <f>+G375-P375</f>
        <v>-1.7433682993067565E-2</v>
      </c>
      <c r="Z375" s="43">
        <f>F375</f>
        <v>11965.5</v>
      </c>
      <c r="AA375" s="132">
        <f>AB$3+AB$4*Z375+AB$5*Z375^2+AH375</f>
        <v>-1.9221597037322364E-2</v>
      </c>
      <c r="AB375" s="132">
        <f>+G375-AA375</f>
        <v>1.6686320440936937E-3</v>
      </c>
      <c r="AC375" s="132">
        <f>+G375-P375</f>
        <v>-1.7433682993067565E-2</v>
      </c>
      <c r="AD375" s="132"/>
      <c r="AE375" s="132">
        <f>+(G375-AA375)^2*S375</f>
        <v>8.4625149368828013E-10</v>
      </c>
      <c r="AF375" s="200">
        <f>+C375-15018.5</f>
        <v>39066.007100000003</v>
      </c>
      <c r="AG375" s="7"/>
      <c r="AH375" s="43">
        <f>$AB$6*($AB$11/AI375*AJ375+$AB$12)</f>
        <v>-2.0792077466572363E-2</v>
      </c>
      <c r="AI375" s="43">
        <f>1+$AB$7*COS(AL375)</f>
        <v>0.73679123714571415</v>
      </c>
      <c r="AJ375" s="43">
        <f>SIN(AL375+$AB$9)</f>
        <v>-0.99950540299060076</v>
      </c>
      <c r="AK375" s="43">
        <f>$AB$7*SIN(AL375)</f>
        <v>-0.26004066442907792</v>
      </c>
      <c r="AL375" s="43">
        <f>2*ATAN(AM375)</f>
        <v>-2.3622490782106684</v>
      </c>
      <c r="AM375" s="43">
        <f>SQRT((1+$AB$7)/(1-$AB$7))*TAN(AN375/2)</f>
        <v>-2.4350374747907315</v>
      </c>
      <c r="AN375" s="132">
        <f>$AU375+$AB$7*SIN(AO375)</f>
        <v>4.2306435311893704</v>
      </c>
      <c r="AO375" s="132">
        <f>$AU375+$AB$7*SIN(AP375)</f>
        <v>4.230650274377715</v>
      </c>
      <c r="AP375" s="132">
        <f>$AU375+$AB$7*SIN(AQ375)</f>
        <v>4.2306109406120793</v>
      </c>
      <c r="AQ375" s="132">
        <f>$AU375+$AB$7*SIN(AR375)</f>
        <v>4.2308404205598142</v>
      </c>
      <c r="AR375" s="132">
        <f>$AU375+$AB$7*SIN(AS375)</f>
        <v>4.2295030121394683</v>
      </c>
      <c r="AS375" s="132">
        <f>$AU375+$AB$7*SIN(AT375)</f>
        <v>4.2373462272098985</v>
      </c>
      <c r="AT375" s="132">
        <f>$AU375+$AB$7*SIN(AU375)</f>
        <v>4.1929046485867838</v>
      </c>
      <c r="AU375" s="132">
        <f>$AB$9+$AB$18*(F375-AB$15)</f>
        <v>4.5585340843512174</v>
      </c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</row>
    <row r="376" spans="1:64" ht="12.95" customHeight="1">
      <c r="A376" s="127" t="s">
        <v>1471</v>
      </c>
      <c r="B376" s="276" t="s">
        <v>292</v>
      </c>
      <c r="C376" s="232">
        <v>54087.407199999783</v>
      </c>
      <c r="D376" s="232">
        <v>2.0000000000000001E-4</v>
      </c>
      <c r="E376" s="41">
        <f>+(C376-C$7)/C$8</f>
        <v>11973.944598419932</v>
      </c>
      <c r="F376" s="132">
        <f>ROUND(2*E376,0)/2</f>
        <v>11974</v>
      </c>
      <c r="G376" s="132">
        <f>+C376-(C$7+F376*C$8)</f>
        <v>-1.891122021334013E-2</v>
      </c>
      <c r="L376" s="43">
        <f>G376</f>
        <v>-1.891122021334013E-2</v>
      </c>
      <c r="O376" s="132">
        <f ca="1">+C$11+C$12*F376</f>
        <v>-5.620302451546582E-3</v>
      </c>
      <c r="P376" s="199">
        <f>+D$11+D$12*F376+D$13*F376^2</f>
        <v>-1.2845548182392882E-4</v>
      </c>
      <c r="Q376" s="200">
        <f>+C376-15018.5</f>
        <v>39068.907199999783</v>
      </c>
      <c r="S376" s="132">
        <f>+(P376-G376)^2</f>
        <v>3.5279225095948891E-4</v>
      </c>
      <c r="T376" s="7">
        <v>1</v>
      </c>
      <c r="U376" s="43">
        <f>+T376*S376</f>
        <v>3.5279225095948891E-4</v>
      </c>
      <c r="V376" s="132">
        <f>+G376-P376</f>
        <v>-1.8782764731516202E-2</v>
      </c>
      <c r="Z376" s="43">
        <f>F376</f>
        <v>11974</v>
      </c>
      <c r="AA376" s="132">
        <f>AB$3+AB$4*Z376+AB$5*Z376^2+AH376</f>
        <v>-1.9216447680669265E-2</v>
      </c>
      <c r="AB376" s="132">
        <f>+G376-AA376</f>
        <v>3.0522746732913539E-4</v>
      </c>
      <c r="AC376" s="132">
        <f>+G376-P376</f>
        <v>-1.8782764731516202E-2</v>
      </c>
      <c r="AD376" s="132"/>
      <c r="AE376" s="132">
        <f>+(G376-AA376)^2*S376</f>
        <v>3.2867469113216331E-11</v>
      </c>
      <c r="AF376" s="200">
        <f>+C376-15018.5</f>
        <v>39068.907199999783</v>
      </c>
      <c r="AG376" s="7"/>
      <c r="AH376" s="43">
        <f>$AB$6*($AB$11/AI376*AJ376+$AB$12)</f>
        <v>-2.0786317652669264E-2</v>
      </c>
      <c r="AI376" s="43">
        <f>1+$AB$7*COS(AL376)</f>
        <v>0.73696638754302657</v>
      </c>
      <c r="AJ376" s="43">
        <f>SIN(AL376+$AB$9)</f>
        <v>-0.99952635071585416</v>
      </c>
      <c r="AK376" s="43">
        <f>$AB$7*SIN(AL376)</f>
        <v>-0.26021782936193033</v>
      </c>
      <c r="AL376" s="43">
        <f>2*ATAN(AM376)</f>
        <v>-2.3615757575718495</v>
      </c>
      <c r="AM376" s="43">
        <f>SQRT((1+$AB$7)/(1-$AB$7))*TAN(AN376/2)</f>
        <v>-2.432706529023049</v>
      </c>
      <c r="AN376" s="132">
        <f>$AU376+$AB$7*SIN(AO376)</f>
        <v>4.2314924309745354</v>
      </c>
      <c r="AO376" s="132">
        <f>$AU376+$AB$7*SIN(AP376)</f>
        <v>4.2314991021902815</v>
      </c>
      <c r="AP376" s="132">
        <f>$AU376+$AB$7*SIN(AQ376)</f>
        <v>4.2314601249430766</v>
      </c>
      <c r="AQ376" s="132">
        <f>$AU376+$AB$7*SIN(AR376)</f>
        <v>4.2316878946285641</v>
      </c>
      <c r="AR376" s="132">
        <f>$AU376+$AB$7*SIN(AS376)</f>
        <v>4.2303582904953041</v>
      </c>
      <c r="AS376" s="132">
        <f>$AU376+$AB$7*SIN(AT376)</f>
        <v>4.2381683538627062</v>
      </c>
      <c r="AT376" s="132">
        <f>$AU376+$AB$7*SIN(AU376)</f>
        <v>4.1938427458795333</v>
      </c>
      <c r="AU376" s="132">
        <f>$AB$9+$AB$18*(F376-AB$15)</f>
        <v>4.5595283794086061</v>
      </c>
      <c r="AV376" s="132"/>
    </row>
    <row r="377" spans="1:64" ht="12.95" customHeight="1">
      <c r="A377" s="127" t="s">
        <v>1471</v>
      </c>
      <c r="B377" s="276" t="s">
        <v>288</v>
      </c>
      <c r="C377" s="232">
        <v>54092.3572999998</v>
      </c>
      <c r="D377" s="232">
        <v>4.0000000000000002E-4</v>
      </c>
      <c r="E377" s="41">
        <f>+(C377-C$7)/C$8</f>
        <v>11988.446220122616</v>
      </c>
      <c r="F377" s="132">
        <f>ROUND(2*E377,0)/2</f>
        <v>11988.5</v>
      </c>
      <c r="G377" s="132">
        <f>+C377-(C$7+F377*C$8)</f>
        <v>-1.8357655200816225E-2</v>
      </c>
      <c r="L377" s="43">
        <f>G377</f>
        <v>-1.8357655200816225E-2</v>
      </c>
      <c r="O377" s="132">
        <f ca="1">+C$11+C$12*F377</f>
        <v>-5.6472871204730976E-3</v>
      </c>
      <c r="P377" s="199">
        <f>+D$11+D$12*F377+D$13*F377^2</f>
        <v>-1.4410221142619861E-4</v>
      </c>
      <c r="Q377" s="200">
        <f>+C377-15018.5</f>
        <v>39073.8572999998</v>
      </c>
      <c r="S377" s="132">
        <f>+(P377-G377)^2</f>
        <v>3.3173351249731836E-4</v>
      </c>
      <c r="T377" s="7">
        <v>1</v>
      </c>
      <c r="U377" s="43">
        <f>+T377*S377</f>
        <v>3.3173351249731836E-4</v>
      </c>
      <c r="V377" s="132">
        <f>+G377-P377</f>
        <v>-1.8213552989390026E-2</v>
      </c>
      <c r="Z377" s="43">
        <f>F377</f>
        <v>11988.5</v>
      </c>
      <c r="AA377" s="132">
        <f>AB$3+AB$4*Z377+AB$5*Z377^2+AH377</f>
        <v>-1.9207626736547044E-2</v>
      </c>
      <c r="AB377" s="132">
        <f>+G377-AA377</f>
        <v>8.4997153573081879E-4</v>
      </c>
      <c r="AC377" s="132">
        <f>+G377-P377</f>
        <v>-1.8213552989390026E-2</v>
      </c>
      <c r="AD377" s="132"/>
      <c r="AE377" s="132">
        <f>+(G377-AA377)^2*S377</f>
        <v>2.3966141070969439E-10</v>
      </c>
      <c r="AF377" s="200">
        <f>+C377-15018.5</f>
        <v>39073.8572999998</v>
      </c>
      <c r="AG377" s="7"/>
      <c r="AH377" s="43">
        <f>$AB$6*($AB$11/AI377*AJ377+$AB$12)</f>
        <v>-2.0776454339797044E-2</v>
      </c>
      <c r="AI377" s="43">
        <f>1+$AB$7*COS(AL377)</f>
        <v>0.73726564129322614</v>
      </c>
      <c r="AJ377" s="43">
        <f>SIN(AL377+$AB$9)</f>
        <v>-0.99956106112591758</v>
      </c>
      <c r="AK377" s="43">
        <f>$AB$7*SIN(AL377)</f>
        <v>-0.26051997381187553</v>
      </c>
      <c r="AL377" s="43">
        <f>2*ATAN(AM377)</f>
        <v>-2.3604264124871137</v>
      </c>
      <c r="AM377" s="43">
        <f>SQRT((1+$AB$7)/(1-$AB$7))*TAN(AN377/2)</f>
        <v>-2.4287364590466236</v>
      </c>
      <c r="AN377" s="132">
        <f>$AU377+$AB$7*SIN(AO377)</f>
        <v>4.2329410199561357</v>
      </c>
      <c r="AO377" s="132">
        <f>$AU377+$AB$7*SIN(AP377)</f>
        <v>4.2329475697239118</v>
      </c>
      <c r="AP377" s="132">
        <f>$AU377+$AB$7*SIN(AQ377)</f>
        <v>4.232909195456207</v>
      </c>
      <c r="AQ377" s="132">
        <f>$AU377+$AB$7*SIN(AR377)</f>
        <v>4.2331340658081604</v>
      </c>
      <c r="AR377" s="132">
        <f>$AU377+$AB$7*SIN(AS377)</f>
        <v>4.2318177240007637</v>
      </c>
      <c r="AS377" s="132">
        <f>$AU377+$AB$7*SIN(AT377)</f>
        <v>4.2395713054122597</v>
      </c>
      <c r="AT377" s="132">
        <f>$AU377+$AB$7*SIN(AU377)</f>
        <v>4.1954438639114251</v>
      </c>
      <c r="AU377" s="132">
        <f>$AB$9+$AB$18*(F377-AB$15)</f>
        <v>4.5612245298006204</v>
      </c>
      <c r="AV377" s="132"/>
    </row>
    <row r="378" spans="1:64" ht="12.95" customHeight="1">
      <c r="A378" s="127" t="s">
        <v>1471</v>
      </c>
      <c r="B378" s="276" t="s">
        <v>288</v>
      </c>
      <c r="C378" s="232">
        <v>54093.381300000008</v>
      </c>
      <c r="D378" s="232">
        <v>2.9999999999999997E-4</v>
      </c>
      <c r="E378" s="41">
        <f>+(C378-C$7)/C$8</f>
        <v>11991.446090958867</v>
      </c>
      <c r="F378" s="132">
        <f>ROUND(2*E378,0)/2</f>
        <v>11991.5</v>
      </c>
      <c r="G378" s="132">
        <f>+C378-(C$7+F378*C$8)</f>
        <v>-1.8401744986476842E-2</v>
      </c>
      <c r="L378" s="43">
        <f>G378</f>
        <v>-1.8401744986476842E-2</v>
      </c>
      <c r="O378" s="132">
        <f ca="1">+C$11+C$12*F378</f>
        <v>-5.6528701554234111E-3</v>
      </c>
      <c r="P378" s="199">
        <f>+D$11+D$12*F378+D$13*F378^2</f>
        <v>-1.4733912723214704E-4</v>
      </c>
      <c r="Q378" s="200">
        <f>+C378-15018.5</f>
        <v>39074.881300000008</v>
      </c>
      <c r="S378" s="132">
        <f>+(P378-G378)^2</f>
        <v>3.3322333327402703E-4</v>
      </c>
      <c r="T378" s="7">
        <v>1</v>
      </c>
      <c r="U378" s="43">
        <f>+T378*S378</f>
        <v>3.3322333327402703E-4</v>
      </c>
      <c r="V378" s="132">
        <f>+G378-P378</f>
        <v>-1.8254405859244694E-2</v>
      </c>
      <c r="Z378" s="43">
        <f>F378</f>
        <v>11991.5</v>
      </c>
      <c r="AA378" s="132">
        <f>AB$3+AB$4*Z378+AB$5*Z378^2+AH378</f>
        <v>-1.9205795925782185E-2</v>
      </c>
      <c r="AB378" s="132">
        <f>+G378-AA378</f>
        <v>8.0405093930534244E-4</v>
      </c>
      <c r="AC378" s="132">
        <f>+G378-P378</f>
        <v>-1.8254405859244694E-2</v>
      </c>
      <c r="AD378" s="132"/>
      <c r="AE378" s="132">
        <f>+(G378-AA378)^2*S378</f>
        <v>2.1542818952382999E-10</v>
      </c>
      <c r="AF378" s="200">
        <f>+C378-15018.5</f>
        <v>39074.881300000008</v>
      </c>
      <c r="AG378" s="7"/>
      <c r="AH378" s="43">
        <f>$AB$6*($AB$11/AI378*AJ378+$AB$12)</f>
        <v>-2.0774407709032185E-2</v>
      </c>
      <c r="AI378" s="43">
        <f>1+$AB$7*COS(AL378)</f>
        <v>0.73732762957726106</v>
      </c>
      <c r="AJ378" s="43">
        <f>SIN(AL378+$AB$9)</f>
        <v>-0.99956808116108176</v>
      </c>
      <c r="AK378" s="43">
        <f>$AB$7*SIN(AL378)</f>
        <v>-0.26058247411616037</v>
      </c>
      <c r="AL378" s="43">
        <f>2*ATAN(AM378)</f>
        <v>-2.36018850040672</v>
      </c>
      <c r="AM378" s="43">
        <f>SQRT((1+$AB$7)/(1-$AB$7))*TAN(AN378/2)</f>
        <v>-2.4279160468048642</v>
      </c>
      <c r="AN378" s="132">
        <f>$AU378+$AB$7*SIN(AO378)</f>
        <v>4.2332408014378791</v>
      </c>
      <c r="AO378" s="132">
        <f>$AU378+$AB$7*SIN(AP378)</f>
        <v>4.2332473262866195</v>
      </c>
      <c r="AP378" s="132">
        <f>$AU378+$AB$7*SIN(AQ378)</f>
        <v>4.2332090759573875</v>
      </c>
      <c r="AQ378" s="132">
        <f>$AU378+$AB$7*SIN(AR378)</f>
        <v>4.2334333493053427</v>
      </c>
      <c r="AR378" s="132">
        <f>$AU378+$AB$7*SIN(AS378)</f>
        <v>4.2321197434045832</v>
      </c>
      <c r="AS378" s="132">
        <f>$AU378+$AB$7*SIN(AT378)</f>
        <v>4.2398616501659188</v>
      </c>
      <c r="AT378" s="132">
        <f>$AU378+$AB$7*SIN(AU378)</f>
        <v>4.1957752610862125</v>
      </c>
      <c r="AU378" s="132">
        <f>$AB$9+$AB$18*(F378-AB$15)</f>
        <v>4.5615754574679341</v>
      </c>
      <c r="AV378" s="132"/>
    </row>
    <row r="379" spans="1:64" ht="12.95" customHeight="1">
      <c r="A379" s="127" t="s">
        <v>1471</v>
      </c>
      <c r="B379" s="276" t="s">
        <v>288</v>
      </c>
      <c r="C379" s="232">
        <v>54094.405400000047</v>
      </c>
      <c r="D379" s="232">
        <v>2.9999999999999997E-4</v>
      </c>
      <c r="E379" s="41">
        <f>+(C379-C$7)/C$8</f>
        <v>11994.446254750757</v>
      </c>
      <c r="F379" s="132">
        <f>ROUND(2*E379,0)/2</f>
        <v>11994.5</v>
      </c>
      <c r="G379" s="132">
        <f>+C379-(C$7+F379*C$8)</f>
        <v>-1.8345834949286655E-2</v>
      </c>
      <c r="L379" s="43">
        <f>G379</f>
        <v>-1.8345834949286655E-2</v>
      </c>
      <c r="O379" s="132">
        <f ca="1">+C$11+C$12*F379</f>
        <v>-5.6584531903737245E-3</v>
      </c>
      <c r="P379" s="199">
        <f>+D$11+D$12*F379+D$13*F379^2</f>
        <v>-1.5057592694854777E-4</v>
      </c>
      <c r="Q379" s="200">
        <f>+C379-15018.5</f>
        <v>39075.905400000047</v>
      </c>
      <c r="S379" s="132">
        <f>+(P379-G379)^2</f>
        <v>3.3106745088997623E-4</v>
      </c>
      <c r="T379" s="7">
        <v>1</v>
      </c>
      <c r="U379" s="43">
        <f>+T379*S379</f>
        <v>3.3106745088997623E-4</v>
      </c>
      <c r="V379" s="132">
        <f>+G379-P379</f>
        <v>-1.8195259022338105E-2</v>
      </c>
      <c r="Z379" s="43">
        <f>F379</f>
        <v>11994.5</v>
      </c>
      <c r="AA379" s="132">
        <f>AB$3+AB$4*Z379+AB$5*Z379^2+AH379</f>
        <v>-1.9203963129800654E-2</v>
      </c>
      <c r="AB379" s="132">
        <f>+G379-AA379</f>
        <v>8.5812818051399925E-4</v>
      </c>
      <c r="AC379" s="132">
        <f>+G379-P379</f>
        <v>-1.8195259022338105E-2</v>
      </c>
      <c r="AD379" s="132"/>
      <c r="AE379" s="132">
        <f>+(G379-AA379)^2*S379</f>
        <v>2.4379276521206383E-10</v>
      </c>
      <c r="AF379" s="200">
        <f>+C379-15018.5</f>
        <v>39075.905400000047</v>
      </c>
      <c r="AG379" s="7"/>
      <c r="AH379" s="43">
        <f>$AB$6*($AB$11/AI379*AJ379+$AB$12)</f>
        <v>-2.0772359039050656E-2</v>
      </c>
      <c r="AI379" s="43">
        <f>1+$AB$7*COS(AL379)</f>
        <v>0.73738964315579514</v>
      </c>
      <c r="AJ379" s="43">
        <f>SIN(AL379+$AB$9)</f>
        <v>-0.99957504578463841</v>
      </c>
      <c r="AK379" s="43">
        <f>$AB$7*SIN(AL379)</f>
        <v>-0.2606449701762138</v>
      </c>
      <c r="AL379" s="43">
        <f>2*ATAN(AM379)</f>
        <v>-2.3599505483229586</v>
      </c>
      <c r="AM379" s="43">
        <f>SQRT((1+$AB$7)/(1-$AB$7))*TAN(AN379/2)</f>
        <v>-2.4270959704939519</v>
      </c>
      <c r="AN379" s="132">
        <f>$AU379+$AB$7*SIN(AO379)</f>
        <v>4.2335406081145104</v>
      </c>
      <c r="AO379" s="132">
        <f>$AU379+$AB$7*SIN(AP379)</f>
        <v>4.2335471081152898</v>
      </c>
      <c r="AP379" s="132">
        <f>$AU379+$AB$7*SIN(AQ379)</f>
        <v>4.2335089814454756</v>
      </c>
      <c r="AQ379" s="132">
        <f>$AU379+$AB$7*SIN(AR379)</f>
        <v>4.2337326587686297</v>
      </c>
      <c r="AR379" s="132">
        <f>$AU379+$AB$7*SIN(AS379)</f>
        <v>4.2324217860198248</v>
      </c>
      <c r="AS379" s="132">
        <f>$AU379+$AB$7*SIN(AT379)</f>
        <v>4.2401520220233868</v>
      </c>
      <c r="AT379" s="132">
        <f>$AU379+$AB$7*SIN(AU379)</f>
        <v>4.1961067033093773</v>
      </c>
      <c r="AU379" s="132">
        <f>$AB$9+$AB$18*(F379-AB$15)</f>
        <v>4.5619263851352478</v>
      </c>
      <c r="AV379" s="132"/>
    </row>
    <row r="380" spans="1:64" ht="12.95" customHeight="1">
      <c r="A380" s="127" t="s">
        <v>1471</v>
      </c>
      <c r="B380" s="276" t="s">
        <v>292</v>
      </c>
      <c r="C380" s="232">
        <v>54094.575999999885</v>
      </c>
      <c r="D380" s="232">
        <v>2.9999999999999997E-4</v>
      </c>
      <c r="E380" s="41">
        <f>+(C380-C$7)/C$8</f>
        <v>11994.946037918797</v>
      </c>
      <c r="F380" s="132">
        <f>ROUND(2*E380,0)/2</f>
        <v>11995</v>
      </c>
      <c r="G380" s="132">
        <f>+C380-(C$7+F380*C$8)</f>
        <v>-1.8419850115606096E-2</v>
      </c>
      <c r="L380" s="43">
        <f>G380</f>
        <v>-1.8419850115606096E-2</v>
      </c>
      <c r="O380" s="132">
        <f ca="1">+C$11+C$12*F380</f>
        <v>-5.6593836961987762E-3</v>
      </c>
      <c r="P380" s="199">
        <f>+D$11+D$12*F380+D$13*F380^2</f>
        <v>-1.5111538228146512E-4</v>
      </c>
      <c r="Q380" s="200">
        <f>+C380-15018.5</f>
        <v>39076.075999999885</v>
      </c>
      <c r="S380" s="132">
        <f>+(P380-G380)^2</f>
        <v>3.337466687565818E-4</v>
      </c>
      <c r="T380" s="7">
        <v>1</v>
      </c>
      <c r="U380" s="43">
        <f>+T380*S380</f>
        <v>3.337466687565818E-4</v>
      </c>
      <c r="V380" s="132">
        <f>+G380-P380</f>
        <v>-1.8268734733324632E-2</v>
      </c>
      <c r="Z380" s="43">
        <f>F380</f>
        <v>11995</v>
      </c>
      <c r="AA380" s="132">
        <f>AB$3+AB$4*Z380+AB$5*Z380^2+AH380</f>
        <v>-1.9203657470771476E-2</v>
      </c>
      <c r="AB380" s="132">
        <f>+G380-AA380</f>
        <v>7.8380735516538069E-4</v>
      </c>
      <c r="AC380" s="132">
        <f>+G380-P380</f>
        <v>-1.8268734733324632E-2</v>
      </c>
      <c r="AD380" s="132"/>
      <c r="AE380" s="132">
        <f>+(G380-AA380)^2*S380</f>
        <v>2.0503859092866877E-10</v>
      </c>
      <c r="AF380" s="200">
        <f>+C380-15018.5</f>
        <v>39076.075999999885</v>
      </c>
      <c r="AG380" s="7"/>
      <c r="AH380" s="43">
        <f>$AB$6*($AB$11/AI380*AJ380+$AB$12)</f>
        <v>-2.0772017395771475E-2</v>
      </c>
      <c r="AI380" s="43">
        <f>1+$AB$7*COS(AL380)</f>
        <v>0.73739998121204597</v>
      </c>
      <c r="AJ380" s="43">
        <f>SIN(AL380+$AB$9)</f>
        <v>-0.99957620116599988</v>
      </c>
      <c r="AK380" s="43">
        <f>$AB$7*SIN(AL380)</f>
        <v>-0.2606553857731817</v>
      </c>
      <c r="AL380" s="43">
        <f>2*ATAN(AM380)</f>
        <v>-2.3599108857517308</v>
      </c>
      <c r="AM380" s="43">
        <f>SQRT((1+$AB$7)/(1-$AB$7))*TAN(AN380/2)</f>
        <v>-2.4269593237502973</v>
      </c>
      <c r="AN380" s="132">
        <f>$AU380+$AB$7*SIN(AO380)</f>
        <v>4.2335905783441765</v>
      </c>
      <c r="AO380" s="132">
        <f>$AU380+$AB$7*SIN(AP380)</f>
        <v>4.2335970742105307</v>
      </c>
      <c r="AP380" s="132">
        <f>$AU380+$AB$7*SIN(AQ380)</f>
        <v>4.2335589681235097</v>
      </c>
      <c r="AQ380" s="132">
        <f>$AU380+$AB$7*SIN(AR380)</f>
        <v>4.2337825462043739</v>
      </c>
      <c r="AR380" s="132">
        <f>$AU380+$AB$7*SIN(AS380)</f>
        <v>4.2324721287129572</v>
      </c>
      <c r="AS380" s="132">
        <f>$AU380+$AB$7*SIN(AT380)</f>
        <v>4.240200419969506</v>
      </c>
      <c r="AT380" s="132">
        <f>$AU380+$AB$7*SIN(AU380)</f>
        <v>4.1961619480597774</v>
      </c>
      <c r="AU380" s="132">
        <f>$AB$9+$AB$18*(F380-AB$15)</f>
        <v>4.5619848730798003</v>
      </c>
      <c r="AV380" s="132"/>
    </row>
    <row r="381" spans="1:64" ht="12.95" customHeight="1">
      <c r="A381" s="41" t="s">
        <v>599</v>
      </c>
      <c r="B381" s="94" t="s">
        <v>292</v>
      </c>
      <c r="C381" s="36">
        <v>54095.6005</v>
      </c>
      <c r="D381" s="36" t="s">
        <v>485</v>
      </c>
      <c r="E381" s="41">
        <f>+(C381-C$7)/C$8</f>
        <v>11997.947373535457</v>
      </c>
      <c r="F381" s="132">
        <f>ROUND(2*E381,0)/2</f>
        <v>11998</v>
      </c>
      <c r="G381" s="132">
        <f>+C381-(C$7+F381*C$8)</f>
        <v>-1.7963940001209266E-2</v>
      </c>
      <c r="K381" s="43">
        <f>G381</f>
        <v>-1.7963940001209266E-2</v>
      </c>
      <c r="M381" s="132"/>
      <c r="O381" s="132">
        <f ca="1">+C$11+C$12*F381</f>
        <v>-5.6649667311490931E-3</v>
      </c>
      <c r="P381" s="199">
        <f>+D$11+D$12*F381+D$13*F381^2</f>
        <v>-1.5435204656005807E-4</v>
      </c>
      <c r="Q381" s="200">
        <f>+C381-15018.5</f>
        <v>39077.1005</v>
      </c>
      <c r="S381" s="132">
        <f>+(P381-G381)^2</f>
        <v>3.1718142311438618E-4</v>
      </c>
      <c r="T381" s="7">
        <v>1</v>
      </c>
      <c r="U381" s="43">
        <f>+T381*S381</f>
        <v>3.1718142311438618E-4</v>
      </c>
      <c r="V381" s="132">
        <f>+G381-P381</f>
        <v>-1.7809587954649209E-2</v>
      </c>
      <c r="Z381" s="43">
        <f>F381</f>
        <v>11998</v>
      </c>
      <c r="AA381" s="132">
        <f>AB$3+AB$4*Z381+AB$5*Z381^2+AH381</f>
        <v>-1.9201822358252352E-2</v>
      </c>
      <c r="AB381" s="132">
        <f>+G381-AA381</f>
        <v>1.2378823570430852E-3</v>
      </c>
      <c r="AC381" s="132">
        <f>+G381-P381</f>
        <v>-1.7809587954649209E-2</v>
      </c>
      <c r="AD381" s="132"/>
      <c r="AE381" s="132">
        <f>+(G381-AA381)^2*S381</f>
        <v>4.8603381957609132E-10</v>
      </c>
      <c r="AF381" s="200">
        <f>+C381-15018.5</f>
        <v>39077.1005</v>
      </c>
      <c r="AG381" s="7"/>
      <c r="AH381" s="43">
        <f>$AB$6*($AB$11/AI381*AJ381+$AB$12)</f>
        <v>-2.0769966346252351E-2</v>
      </c>
      <c r="AI381" s="43">
        <f>1+$AB$7*COS(AL381)</f>
        <v>0.73746202431236818</v>
      </c>
      <c r="AJ381" s="43">
        <f>SIN(AL381+$AB$9)</f>
        <v>-0.99958310110682469</v>
      </c>
      <c r="AK381" s="43">
        <f>$AB$7*SIN(AL381)</f>
        <v>-0.26071787687429582</v>
      </c>
      <c r="AL381" s="43">
        <f>2*ATAN(AM381)</f>
        <v>-2.3596728869724517</v>
      </c>
      <c r="AM381" s="43">
        <f>SQRT((1+$AB$7)/(1-$AB$7))*TAN(AN381/2)</f>
        <v>-2.4261396390267773</v>
      </c>
      <c r="AN381" s="132">
        <f>$AU381+$AB$7*SIN(AO381)</f>
        <v>4.2338904144278846</v>
      </c>
      <c r="AO381" s="132">
        <f>$AU381+$AB$7*SIN(AP381)</f>
        <v>4.2338968855290391</v>
      </c>
      <c r="AP381" s="132">
        <f>$AU381+$AB$7*SIN(AQ381)</f>
        <v>4.2338589027762552</v>
      </c>
      <c r="AQ381" s="132">
        <f>$AU381+$AB$7*SIN(AR381)</f>
        <v>4.2340818859743043</v>
      </c>
      <c r="AR381" s="132">
        <f>$AU381+$AB$7*SIN(AS381)</f>
        <v>4.2327741984188485</v>
      </c>
      <c r="AS381" s="132">
        <f>$AU381+$AB$7*SIN(AT381)</f>
        <v>4.2404908234741541</v>
      </c>
      <c r="AT381" s="132">
        <f>$AU381+$AB$7*SIN(AU381)</f>
        <v>4.1964934428424128</v>
      </c>
      <c r="AU381" s="132">
        <f>$AB$9+$AB$18*(F381-AB$15)</f>
        <v>4.5623358007471131</v>
      </c>
      <c r="AV381" s="132"/>
    </row>
    <row r="382" spans="1:64" ht="12.95" customHeight="1">
      <c r="A382" s="41" t="s">
        <v>967</v>
      </c>
      <c r="B382" s="94" t="s">
        <v>292</v>
      </c>
      <c r="C382" s="36">
        <v>54097.652000000002</v>
      </c>
      <c r="D382" s="36" t="s">
        <v>503</v>
      </c>
      <c r="E382" s="41">
        <f>+(C382-C$7)/C$8</f>
        <v>12003.95736867151</v>
      </c>
      <c r="F382" s="132">
        <f>ROUND(2*E382,0)/2</f>
        <v>12004</v>
      </c>
      <c r="G382" s="132">
        <f>+C382-(C$7+F382*C$8)</f>
        <v>-1.4552119995641988E-2</v>
      </c>
      <c r="I382" s="43">
        <f>G382</f>
        <v>-1.4552119995641988E-2</v>
      </c>
      <c r="L382" s="132"/>
      <c r="O382" s="132">
        <f ca="1">+C$11+C$12*F382</f>
        <v>-5.67613280104972E-3</v>
      </c>
      <c r="P382" s="199">
        <f>+D$11+D$12*F382+D$13*F382^2</f>
        <v>-1.6082502684859406E-4</v>
      </c>
      <c r="Q382" s="200">
        <f>+C382-15018.5</f>
        <v>39079.152000000002</v>
      </c>
      <c r="S382" s="132">
        <f>+(P382-G382)^2</f>
        <v>2.0710937087881803E-4</v>
      </c>
      <c r="T382" s="7">
        <v>0.1</v>
      </c>
      <c r="U382" s="43">
        <f>+T382*S382</f>
        <v>2.0710937087881803E-5</v>
      </c>
      <c r="V382" s="132">
        <f>+G382-P382</f>
        <v>-1.4391294968793393E-2</v>
      </c>
      <c r="Z382" s="43">
        <f>F382</f>
        <v>12004</v>
      </c>
      <c r="AA382" s="132">
        <f>AB$3+AB$4*Z382+AB$5*Z382^2+AH382</f>
        <v>-1.9198146174884637E-2</v>
      </c>
      <c r="AB382" s="132">
        <f>+G382-AA382</f>
        <v>4.6460261792426495E-3</v>
      </c>
      <c r="AC382" s="132">
        <f>+G382-P382</f>
        <v>-1.4391294968793393E-2</v>
      </c>
      <c r="AD382" s="132"/>
      <c r="AE382" s="132">
        <f>+(G382-AA382)^2*S382</f>
        <v>4.4705715980349157E-9</v>
      </c>
      <c r="AF382" s="200">
        <f>+C382-15018.5</f>
        <v>39079.152000000002</v>
      </c>
      <c r="AG382" s="7"/>
      <c r="AH382" s="43">
        <f>$AB$6*($AB$11/AI382*AJ382+$AB$12)</f>
        <v>-2.0765858126884636E-2</v>
      </c>
      <c r="AI382" s="43">
        <f>1+$AB$7*COS(AL382)</f>
        <v>0.73758618646500929</v>
      </c>
      <c r="AJ382" s="43">
        <f>SIN(AL382+$AB$9)</f>
        <v>-0.99959673454076481</v>
      </c>
      <c r="AK382" s="43">
        <f>$AB$7*SIN(AL382)</f>
        <v>-0.260842846300264</v>
      </c>
      <c r="AL382" s="43">
        <f>2*ATAN(AM382)</f>
        <v>-2.359196769255842</v>
      </c>
      <c r="AM382" s="43">
        <f>SQRT((1+$AB$7)/(1-$AB$7))*TAN(AN382/2)</f>
        <v>-2.4245012754039656</v>
      </c>
      <c r="AN382" s="132">
        <f>$AU382+$AB$7*SIN(AO382)</f>
        <v>4.2344901622573783</v>
      </c>
      <c r="AO382" s="132">
        <f>$AU382+$AB$7*SIN(AP382)</f>
        <v>4.2344965840404196</v>
      </c>
      <c r="AP382" s="132">
        <f>$AU382+$AB$7*SIN(AQ382)</f>
        <v>4.2344588471212061</v>
      </c>
      <c r="AQ382" s="132">
        <f>$AU382+$AB$7*SIN(AR382)</f>
        <v>4.2346806434887778</v>
      </c>
      <c r="AR382" s="132">
        <f>$AU382+$AB$7*SIN(AS382)</f>
        <v>4.2333784075281855</v>
      </c>
      <c r="AS382" s="132">
        <f>$AU382+$AB$7*SIN(AT382)</f>
        <v>4.2410717119496084</v>
      </c>
      <c r="AT382" s="132">
        <f>$AU382+$AB$7*SIN(AU382)</f>
        <v>4.197156567570782</v>
      </c>
      <c r="AU382" s="132">
        <f>$AB$9+$AB$18*(F382-AB$15)</f>
        <v>4.5630376560817405</v>
      </c>
      <c r="AV382" s="132"/>
    </row>
    <row r="383" spans="1:64" ht="12.95" customHeight="1">
      <c r="A383" s="96" t="s">
        <v>359</v>
      </c>
      <c r="B383" s="95" t="s">
        <v>292</v>
      </c>
      <c r="C383" s="96">
        <v>54108.2304</v>
      </c>
      <c r="D383" s="96">
        <v>1E-4</v>
      </c>
      <c r="E383" s="41">
        <f>+(C383-C$7)/C$8</f>
        <v>12034.947440593116</v>
      </c>
      <c r="F383" s="132">
        <f>ROUND(2*E383,0)/2</f>
        <v>12035</v>
      </c>
      <c r="G383" s="132">
        <f>+C383-(C$7+F383*C$8)</f>
        <v>-1.7941049998626113E-2</v>
      </c>
      <c r="K383" s="43">
        <f>G383</f>
        <v>-1.7941049998626113E-2</v>
      </c>
      <c r="O383" s="132">
        <f ca="1">+C$11+C$12*F383</f>
        <v>-5.7338241622029648E-3</v>
      </c>
      <c r="P383" s="199">
        <f>+D$11+D$12*F383+D$13*F383^2</f>
        <v>-1.9426136085530217E-4</v>
      </c>
      <c r="Q383" s="200">
        <f>+C383-15018.5</f>
        <v>39089.7304</v>
      </c>
      <c r="S383" s="132">
        <f>+(P383-G383)^2</f>
        <v>3.1494850695371117E-4</v>
      </c>
      <c r="T383" s="7">
        <v>1</v>
      </c>
      <c r="U383" s="43">
        <f>+T383*S383</f>
        <v>3.1494850695371117E-4</v>
      </c>
      <c r="V383" s="132">
        <f>+G383-P383</f>
        <v>-1.7746788637770811E-2</v>
      </c>
      <c r="Z383" s="43">
        <f>F383</f>
        <v>12035</v>
      </c>
      <c r="AA383" s="132">
        <f>AB$3+AB$4*Z383+AB$5*Z383^2+AH383</f>
        <v>-1.917902590023661E-2</v>
      </c>
      <c r="AB383" s="132">
        <f>+G383-AA383</f>
        <v>1.2379759016104969E-3</v>
      </c>
      <c r="AC383" s="132">
        <f>+G383-P383</f>
        <v>-1.7746788637770811E-2</v>
      </c>
      <c r="AD383" s="132"/>
      <c r="AE383" s="132">
        <f>+(G383-AA383)^2*S383</f>
        <v>4.8268514744902257E-10</v>
      </c>
      <c r="AF383" s="200">
        <f>+C383-15018.5</f>
        <v>39089.7304</v>
      </c>
      <c r="AG383" s="7"/>
      <c r="AH383" s="43">
        <f>$AB$6*($AB$11/AI383*AJ383+$AB$12)</f>
        <v>-2.0744502225236609E-2</v>
      </c>
      <c r="AI383" s="43">
        <f>1+$AB$7*COS(AL383)</f>
        <v>0.7382293067888136</v>
      </c>
      <c r="AJ383" s="43">
        <f>SIN(AL383+$AB$9)</f>
        <v>-0.99966363041348283</v>
      </c>
      <c r="AK383" s="43">
        <f>$AB$7*SIN(AL383)</f>
        <v>-0.26148824863793574</v>
      </c>
      <c r="AL383" s="43">
        <f>2*ATAN(AM383)</f>
        <v>-2.3567342698754619</v>
      </c>
      <c r="AM383" s="43">
        <f>SQRT((1+$AB$7)/(1-$AB$7))*TAN(AN383/2)</f>
        <v>-2.4160576871121826</v>
      </c>
      <c r="AN383" s="132">
        <f>$AU383+$AB$7*SIN(AO383)</f>
        <v>4.2375904694225195</v>
      </c>
      <c r="AO383" s="132">
        <f>$AU383+$AB$7*SIN(AP383)</f>
        <v>4.2375966408690449</v>
      </c>
      <c r="AP383" s="132">
        <f>$AU383+$AB$7*SIN(AQ383)</f>
        <v>4.2375601564419325</v>
      </c>
      <c r="AQ383" s="132">
        <f>$AU383+$AB$7*SIN(AR383)</f>
        <v>4.2377758831023016</v>
      </c>
      <c r="AR383" s="132">
        <f>$AU383+$AB$7*SIN(AS383)</f>
        <v>4.2365016374194386</v>
      </c>
      <c r="AS383" s="132">
        <f>$AU383+$AB$7*SIN(AT383)</f>
        <v>4.244074705323623</v>
      </c>
      <c r="AT383" s="132">
        <f>$AU383+$AB$7*SIN(AU383)</f>
        <v>4.2005855836366939</v>
      </c>
      <c r="AU383" s="132">
        <f>$AB$9+$AB$18*(F383-AB$15)</f>
        <v>4.5666639086439789</v>
      </c>
      <c r="AV383" s="132"/>
    </row>
    <row r="384" spans="1:64" ht="12.95" customHeight="1">
      <c r="A384" s="127" t="s">
        <v>1471</v>
      </c>
      <c r="B384" s="276" t="s">
        <v>292</v>
      </c>
      <c r="C384" s="232">
        <v>54114.37369999988</v>
      </c>
      <c r="D384" s="232">
        <v>2.9999999999999997E-4</v>
      </c>
      <c r="E384" s="41">
        <f>+(C384-C$7)/C$8</f>
        <v>12052.944614913647</v>
      </c>
      <c r="F384" s="132">
        <f>ROUND(2*E384,0)/2</f>
        <v>12053</v>
      </c>
      <c r="G384" s="132">
        <f>+C384-(C$7+F384*C$8)</f>
        <v>-1.890559012099402E-2</v>
      </c>
      <c r="L384" s="43">
        <f>G384</f>
        <v>-1.890559012099402E-2</v>
      </c>
      <c r="O384" s="132">
        <f ca="1">+C$11+C$12*F384</f>
        <v>-5.7673223719048455E-3</v>
      </c>
      <c r="P384" s="199">
        <f>+D$11+D$12*F384+D$13*F384^2</f>
        <v>-2.1367031801966128E-4</v>
      </c>
      <c r="Q384" s="200">
        <f>+C384-15018.5</f>
        <v>39095.87369999988</v>
      </c>
      <c r="S384" s="132">
        <f>+(P384-G384)^2</f>
        <v>3.49387865920825E-4</v>
      </c>
      <c r="T384" s="7">
        <v>1</v>
      </c>
      <c r="U384" s="43">
        <f>+T384*S384</f>
        <v>3.49387865920825E-4</v>
      </c>
      <c r="V384" s="132">
        <f>+G384-P384</f>
        <v>-1.8691919802974358E-2</v>
      </c>
      <c r="Z384" s="43">
        <f>F384</f>
        <v>12053</v>
      </c>
      <c r="AA384" s="132">
        <f>AB$3+AB$4*Z384+AB$5*Z384^2+AH384</f>
        <v>-1.9167826300898177E-2</v>
      </c>
      <c r="AB384" s="132">
        <f>+G384-AA384</f>
        <v>2.6223617990415657E-4</v>
      </c>
      <c r="AC384" s="132">
        <f>+G384-P384</f>
        <v>-1.8691919802974358E-2</v>
      </c>
      <c r="AD384" s="132"/>
      <c r="AE384" s="132">
        <f>+(G384-AA384)^2*S384</f>
        <v>2.4026639795222992E-11</v>
      </c>
      <c r="AF384" s="200">
        <f>+C384-15018.5</f>
        <v>39095.87369999988</v>
      </c>
      <c r="AG384" s="7"/>
      <c r="AH384" s="43">
        <f>$AB$6*($AB$11/AI384*AJ384+$AB$12)</f>
        <v>-2.0732001873898176E-2</v>
      </c>
      <c r="AI384" s="43">
        <f>1+$AB$7*COS(AL384)</f>
        <v>0.73860397678205958</v>
      </c>
      <c r="AJ384" s="43">
        <f>SIN(AL384+$AB$9)</f>
        <v>-0.99969973977664095</v>
      </c>
      <c r="AK384" s="43">
        <f>$AB$7*SIN(AL384)</f>
        <v>-0.26186278667623997</v>
      </c>
      <c r="AL384" s="43">
        <f>2*ATAN(AM384)</f>
        <v>-2.3553024587049256</v>
      </c>
      <c r="AM384" s="43">
        <f>SQRT((1+$AB$7)/(1-$AB$7))*TAN(AN384/2)</f>
        <v>-2.4111712520595043</v>
      </c>
      <c r="AN384" s="132">
        <f>$AU384+$AB$7*SIN(AO384)</f>
        <v>4.2393918889423068</v>
      </c>
      <c r="AO384" s="132">
        <f>$AU384+$AB$7*SIN(AP384)</f>
        <v>4.2393979184349107</v>
      </c>
      <c r="AP384" s="132">
        <f>$AU384+$AB$7*SIN(AQ384)</f>
        <v>4.239362147781935</v>
      </c>
      <c r="AQ384" s="132">
        <f>$AU384+$AB$7*SIN(AR384)</f>
        <v>4.2395743978614</v>
      </c>
      <c r="AR384" s="132">
        <f>$AU384+$AB$7*SIN(AS384)</f>
        <v>4.2383162685286733</v>
      </c>
      <c r="AS384" s="132">
        <f>$AU384+$AB$7*SIN(AT384)</f>
        <v>4.2458197202000072</v>
      </c>
      <c r="AT384" s="132">
        <f>$AU384+$AB$7*SIN(AU384)</f>
        <v>4.2025788341060055</v>
      </c>
      <c r="AU384" s="132">
        <f>$AB$9+$AB$18*(F384-AB$15)</f>
        <v>4.5687694746478602</v>
      </c>
      <c r="AV384" s="132"/>
    </row>
    <row r="385" spans="1:48" ht="12.95" customHeight="1">
      <c r="A385" s="127" t="s">
        <v>1471</v>
      </c>
      <c r="B385" s="276" t="s">
        <v>292</v>
      </c>
      <c r="C385" s="232">
        <v>54115.398599999957</v>
      </c>
      <c r="D385" s="232">
        <v>5.0000000000000001E-4</v>
      </c>
      <c r="E385" s="41">
        <f>+(C385-C$7)/C$8</f>
        <v>12055.947122354737</v>
      </c>
      <c r="F385" s="132">
        <f>ROUND(2*E385,0)/2</f>
        <v>12056</v>
      </c>
      <c r="G385" s="132">
        <f>+C385-(C$7+F385*C$8)</f>
        <v>-1.8049680038529914E-2</v>
      </c>
      <c r="L385" s="43">
        <f>G385</f>
        <v>-1.8049680038529914E-2</v>
      </c>
      <c r="O385" s="132">
        <f ca="1">+C$11+C$12*F385</f>
        <v>-5.772905406855159E-3</v>
      </c>
      <c r="P385" s="199">
        <f>+D$11+D$12*F385+D$13*F385^2</f>
        <v>-2.1690473790029791E-4</v>
      </c>
      <c r="Q385" s="200">
        <f>+C385-15018.5</f>
        <v>39096.898599999957</v>
      </c>
      <c r="S385" s="132">
        <f>+(P385-G385)^2</f>
        <v>3.1800787492274572E-4</v>
      </c>
      <c r="T385" s="7">
        <v>1</v>
      </c>
      <c r="U385" s="43">
        <f>+T385*S385</f>
        <v>3.1800787492274572E-4</v>
      </c>
      <c r="V385" s="132">
        <f>+G385-P385</f>
        <v>-1.7832775300629617E-2</v>
      </c>
      <c r="Z385" s="43">
        <f>F385</f>
        <v>12056</v>
      </c>
      <c r="AA385" s="132">
        <f>AB$3+AB$4*Z385+AB$5*Z385^2+AH385</f>
        <v>-1.9165952729168219E-2</v>
      </c>
      <c r="AB385" s="132">
        <f>+G385-AA385</f>
        <v>1.116272690638305E-3</v>
      </c>
      <c r="AC385" s="132">
        <f>+G385-P385</f>
        <v>-1.7832775300629617E-2</v>
      </c>
      <c r="AD385" s="132"/>
      <c r="AE385" s="132">
        <f>+(G385-AA385)^2*S385</f>
        <v>3.9625839358043722E-10</v>
      </c>
      <c r="AF385" s="200">
        <f>+C385-15018.5</f>
        <v>39096.898599999957</v>
      </c>
      <c r="AG385" s="7"/>
      <c r="AH385" s="43">
        <f>$AB$6*($AB$11/AI385*AJ385+$AB$12)</f>
        <v>-2.0729911321168221E-2</v>
      </c>
      <c r="AI385" s="43">
        <f>1+$AB$7*COS(AL385)</f>
        <v>0.73866651091608648</v>
      </c>
      <c r="AJ385" s="43">
        <f>SIN(AL385+$AB$9)</f>
        <v>-0.99970556218107964</v>
      </c>
      <c r="AK385" s="43">
        <f>$AB$7*SIN(AL385)</f>
        <v>-0.26192519444152002</v>
      </c>
      <c r="AL385" s="43">
        <f>2*ATAN(AM385)</f>
        <v>-2.3550636821923514</v>
      </c>
      <c r="AM385" s="43">
        <f>SQRT((1+$AB$7)/(1-$AB$7))*TAN(AN385/2)</f>
        <v>-2.4103580048114503</v>
      </c>
      <c r="AN385" s="132">
        <f>$AU385+$AB$7*SIN(AO385)</f>
        <v>4.2396922143934024</v>
      </c>
      <c r="AO385" s="132">
        <f>$AU385+$AB$7*SIN(AP385)</f>
        <v>4.2396982204675533</v>
      </c>
      <c r="AP385" s="132">
        <f>$AU385+$AB$7*SIN(AQ385)</f>
        <v>4.2396625678203241</v>
      </c>
      <c r="AQ385" s="132">
        <f>$AU385+$AB$7*SIN(AR385)</f>
        <v>4.2398742418742916</v>
      </c>
      <c r="AR385" s="132">
        <f>$AU385+$AB$7*SIN(AS385)</f>
        <v>4.2386187888471865</v>
      </c>
      <c r="AS385" s="132">
        <f>$AU385+$AB$7*SIN(AT385)</f>
        <v>4.2461106522389267</v>
      </c>
      <c r="AT385" s="132">
        <f>$AU385+$AB$7*SIN(AU385)</f>
        <v>4.2029112003417692</v>
      </c>
      <c r="AU385" s="132">
        <f>$AB$9+$AB$18*(F385-AB$15)</f>
        <v>4.569120402315173</v>
      </c>
      <c r="AV385" s="132"/>
    </row>
    <row r="386" spans="1:48" ht="12.95" customHeight="1">
      <c r="A386" s="96" t="s">
        <v>350</v>
      </c>
      <c r="B386" s="95" t="s">
        <v>292</v>
      </c>
      <c r="C386" s="96">
        <v>54116.422200000001</v>
      </c>
      <c r="D386" s="96">
        <v>2.9999999999999997E-4</v>
      </c>
      <c r="E386" s="41">
        <f>+(C386-C$7)/C$8</f>
        <v>12058.945821365962</v>
      </c>
      <c r="F386" s="132">
        <f>ROUND(2*E386,0)/2</f>
        <v>12059</v>
      </c>
      <c r="G386" s="132">
        <f>+C386-(C$7+F386*C$8)</f>
        <v>-1.8493769995984621E-2</v>
      </c>
      <c r="K386" s="43">
        <f>G386</f>
        <v>-1.8493769995984621E-2</v>
      </c>
      <c r="O386" s="132">
        <f ca="1">+C$11+C$12*F386</f>
        <v>-5.7784884418054759E-3</v>
      </c>
      <c r="P386" s="199">
        <f>+D$11+D$12*F386+D$13*F386^2</f>
        <v>-2.2013904169138347E-4</v>
      </c>
      <c r="Q386" s="200">
        <f>+C386-15018.5</f>
        <v>39097.922200000001</v>
      </c>
      <c r="S386" s="132">
        <f>+(P386-G386)^2</f>
        <v>3.3392558825370399E-4</v>
      </c>
      <c r="T386" s="7">
        <v>1</v>
      </c>
      <c r="U386" s="43">
        <f>+T386*S386</f>
        <v>3.3392558825370399E-4</v>
      </c>
      <c r="V386" s="132">
        <f>+G386-P386</f>
        <v>-1.8273630954293237E-2</v>
      </c>
      <c r="Z386" s="43">
        <f>F386</f>
        <v>12059</v>
      </c>
      <c r="AA386" s="132">
        <f>AB$3+AB$4*Z386+AB$5*Z386^2+AH386</f>
        <v>-1.9164077164528229E-2</v>
      </c>
      <c r="AB386" s="132">
        <f>+G386-AA386</f>
        <v>6.7030716854360808E-4</v>
      </c>
      <c r="AC386" s="132">
        <f>+G386-P386</f>
        <v>-1.8273630954293237E-2</v>
      </c>
      <c r="AD386" s="132"/>
      <c r="AE386" s="132">
        <f>+(G386-AA386)^2*S386</f>
        <v>1.5003667379887379E-10</v>
      </c>
      <c r="AF386" s="200">
        <f>+C386-15018.5</f>
        <v>39097.922200000001</v>
      </c>
      <c r="AG386" s="7"/>
      <c r="AH386" s="43">
        <f>$AB$6*($AB$11/AI386*AJ386+$AB$12)</f>
        <v>-2.0727818721528228E-2</v>
      </c>
      <c r="AI386" s="43">
        <f>1+$AB$7*COS(AL386)</f>
        <v>0.73872907054187276</v>
      </c>
      <c r="AJ386" s="43">
        <f>SIN(AL386+$AB$9)</f>
        <v>-0.99971132855945233</v>
      </c>
      <c r="AK386" s="43">
        <f>$AB$7*SIN(AL386)</f>
        <v>-0.26198759783639813</v>
      </c>
      <c r="AL386" s="43">
        <f>2*ATAN(AM386)</f>
        <v>-2.3548248652502535</v>
      </c>
      <c r="AM386" s="43">
        <f>SQRT((1+$AB$7)/(1-$AB$7))*TAN(AN386/2)</f>
        <v>-2.4095450879027238</v>
      </c>
      <c r="AN386" s="132">
        <f>$AU386+$AB$7*SIN(AO386)</f>
        <v>4.2399925652620523</v>
      </c>
      <c r="AO386" s="132">
        <f>$AU386+$AB$7*SIN(AP386)</f>
        <v>4.2399985479861408</v>
      </c>
      <c r="AP386" s="132">
        <f>$AU386+$AB$7*SIN(AQ386)</f>
        <v>4.2399630130721651</v>
      </c>
      <c r="AQ386" s="132">
        <f>$AU386+$AB$7*SIN(AR386)</f>
        <v>4.2401741120724239</v>
      </c>
      <c r="AR386" s="132">
        <f>$AU386+$AB$7*SIN(AS386)</f>
        <v>4.2389213325600981</v>
      </c>
      <c r="AS386" s="132">
        <f>$AU386+$AB$7*SIN(AT386)</f>
        <v>4.246401611826327</v>
      </c>
      <c r="AT386" s="132">
        <f>$AU386+$AB$7*SIN(AU386)</f>
        <v>4.203243611676279</v>
      </c>
      <c r="AU386" s="132">
        <f>$AB$9+$AB$18*(F386-AB$15)</f>
        <v>4.5694713299824867</v>
      </c>
      <c r="AV386" s="132"/>
    </row>
    <row r="387" spans="1:48" ht="12.95" customHeight="1">
      <c r="A387" s="127" t="s">
        <v>1471</v>
      </c>
      <c r="B387" s="276" t="s">
        <v>292</v>
      </c>
      <c r="C387" s="232">
        <v>54118.470199999865</v>
      </c>
      <c r="D387" s="232">
        <v>4.0000000000000002E-4</v>
      </c>
      <c r="E387" s="41">
        <f>+(C387-C$7)/C$8</f>
        <v>12064.945563036843</v>
      </c>
      <c r="F387" s="132">
        <f>ROUND(2*E387,0)/2</f>
        <v>12065</v>
      </c>
      <c r="G387" s="132">
        <f>+C387-(C$7+F387*C$8)</f>
        <v>-1.8581950134830549E-2</v>
      </c>
      <c r="L387" s="43">
        <f>G387</f>
        <v>-1.8581950134830549E-2</v>
      </c>
      <c r="O387" s="132">
        <f ca="1">+C$11+C$12*F387</f>
        <v>-5.7896545117061028E-3</v>
      </c>
      <c r="P387" s="199">
        <f>+D$11+D$12*F387+D$13*F387^2</f>
        <v>-2.2660730100490956E-4</v>
      </c>
      <c r="Q387" s="200">
        <f>+C387-15018.5</f>
        <v>39099.970199999865</v>
      </c>
      <c r="S387" s="132">
        <f>+(P387-G387)^2</f>
        <v>3.3691861054727432E-4</v>
      </c>
      <c r="T387" s="7">
        <v>1</v>
      </c>
      <c r="U387" s="43">
        <f>+T387*S387</f>
        <v>3.3691861054727432E-4</v>
      </c>
      <c r="V387" s="132">
        <f>+G387-P387</f>
        <v>-1.8355342833825641E-2</v>
      </c>
      <c r="Z387" s="43">
        <f>F387</f>
        <v>12065</v>
      </c>
      <c r="AA387" s="132">
        <f>AB$3+AB$4*Z387+AB$5*Z387^2+AH387</f>
        <v>-1.9160320055084078E-2</v>
      </c>
      <c r="AB387" s="132">
        <f>+G387-AA387</f>
        <v>5.7836992025352835E-4</v>
      </c>
      <c r="AC387" s="132">
        <f>+G387-P387</f>
        <v>-1.8355342833825641E-2</v>
      </c>
      <c r="AD387" s="132"/>
      <c r="AE387" s="132">
        <f>+(G387-AA387)^2*S387</f>
        <v>1.1270323895896702E-10</v>
      </c>
      <c r="AF387" s="200">
        <f>+C387-15018.5</f>
        <v>39099.970199999865</v>
      </c>
      <c r="AG387" s="7"/>
      <c r="AH387" s="43">
        <f>$AB$6*($AB$11/AI387*AJ387+$AB$12)</f>
        <v>-2.0723627380084077E-2</v>
      </c>
      <c r="AI387" s="43">
        <f>1+$AB$7*COS(AL387)</f>
        <v>0.73885426630562567</v>
      </c>
      <c r="AJ387" s="43">
        <f>SIN(AL387+$AB$9)</f>
        <v>-0.99972269312273154</v>
      </c>
      <c r="AK387" s="43">
        <f>$AB$7*SIN(AL387)</f>
        <v>-0.26211239149118254</v>
      </c>
      <c r="AL387" s="43">
        <f>2*ATAN(AM387)</f>
        <v>-2.3543471099977404</v>
      </c>
      <c r="AM387" s="43">
        <f>SQRT((1+$AB$7)/(1-$AB$7))*TAN(AN387/2)</f>
        <v>-2.407920244074405</v>
      </c>
      <c r="AN387" s="132">
        <f>$AU387+$AB$7*SIN(AO387)</f>
        <v>4.2405933432936109</v>
      </c>
      <c r="AO387" s="132">
        <f>$AU387+$AB$7*SIN(AP387)</f>
        <v>4.240599279522252</v>
      </c>
      <c r="AP387" s="132">
        <f>$AU387+$AB$7*SIN(AQ387)</f>
        <v>4.2405639792585328</v>
      </c>
      <c r="AQ387" s="132">
        <f>$AU387+$AB$7*SIN(AR387)</f>
        <v>4.2407739310652746</v>
      </c>
      <c r="AR387" s="132">
        <f>$AU387+$AB$7*SIN(AS387)</f>
        <v>4.2395264902035077</v>
      </c>
      <c r="AS387" s="132">
        <f>$AU387+$AB$7*SIN(AT387)</f>
        <v>4.2469836137295509</v>
      </c>
      <c r="AT387" s="132">
        <f>$AU387+$AB$7*SIN(AU387)</f>
        <v>4.203908569650654</v>
      </c>
      <c r="AU387" s="132">
        <f>$AB$9+$AB$18*(F387-AB$15)</f>
        <v>4.5701731853171141</v>
      </c>
      <c r="AV387" s="132"/>
    </row>
    <row r="388" spans="1:48" ht="12.95" customHeight="1">
      <c r="A388" s="127" t="s">
        <v>1471</v>
      </c>
      <c r="B388" s="276" t="s">
        <v>288</v>
      </c>
      <c r="C388" s="232">
        <v>54121.372500000056</v>
      </c>
      <c r="D388" s="232">
        <v>5.0000000000000001E-4</v>
      </c>
      <c r="E388" s="41">
        <f>+(C388-C$7)/C$8</f>
        <v>12073.448028981031</v>
      </c>
      <c r="F388" s="132">
        <f>ROUND(2*E388,0)/2</f>
        <v>12073.5</v>
      </c>
      <c r="G388" s="132">
        <f>+C388-(C$7+F388*C$8)</f>
        <v>-1.7740204944857396E-2</v>
      </c>
      <c r="L388" s="43">
        <f>G388</f>
        <v>-1.7740204944857396E-2</v>
      </c>
      <c r="O388" s="132">
        <f ca="1">+C$11+C$12*F388</f>
        <v>-5.8054731107319915E-3</v>
      </c>
      <c r="P388" s="199">
        <f>+D$11+D$12*F388+D$13*F388^2</f>
        <v>-2.35769873474796E-4</v>
      </c>
      <c r="Q388" s="200">
        <f>+C388-15018.5</f>
        <v>39102.872500000056</v>
      </c>
      <c r="S388" s="132">
        <f>+(P388-G388)^2</f>
        <v>3.0640524716824918E-4</v>
      </c>
      <c r="T388" s="7">
        <v>1</v>
      </c>
      <c r="U388" s="43">
        <f>+T388*S388</f>
        <v>3.0640524716824918E-4</v>
      </c>
      <c r="V388" s="132">
        <f>+G388-P388</f>
        <v>-1.75044350713826E-2</v>
      </c>
      <c r="Z388" s="43">
        <f>F388</f>
        <v>12073.5</v>
      </c>
      <c r="AA388" s="132">
        <f>AB$3+AB$4*Z388+AB$5*Z388^2+AH388</f>
        <v>-1.9154983829425674E-2</v>
      </c>
      <c r="AB388" s="132">
        <f>+G388-AA388</f>
        <v>1.4147788845682782E-3</v>
      </c>
      <c r="AC388" s="132">
        <f>+G388-P388</f>
        <v>-1.75044350713826E-2</v>
      </c>
      <c r="AD388" s="132"/>
      <c r="AE388" s="132">
        <f>+(G388-AA388)^2*S388</f>
        <v>6.1330052586454188E-10</v>
      </c>
      <c r="AF388" s="200">
        <f>+C388-15018.5</f>
        <v>39102.872500000056</v>
      </c>
      <c r="AG388" s="7"/>
      <c r="AH388" s="43">
        <f>$AB$6*($AB$11/AI388*AJ388+$AB$12)</f>
        <v>-2.0717675622675676E-2</v>
      </c>
      <c r="AI388" s="43">
        <f>1+$AB$7*COS(AL388)</f>
        <v>0.73903180172584315</v>
      </c>
      <c r="AJ388" s="43">
        <f>SIN(AL388+$AB$9)</f>
        <v>-0.9997384086505503</v>
      </c>
      <c r="AK388" s="43">
        <f>$AB$7*SIN(AL388)</f>
        <v>-0.26228915244352047</v>
      </c>
      <c r="AL388" s="43">
        <f>2*ATAN(AM388)</f>
        <v>-2.3536700127790611</v>
      </c>
      <c r="AM388" s="43">
        <f>SQRT((1+$AB$7)/(1-$AB$7))*TAN(AN388/2)</f>
        <v>-2.4056206381238927</v>
      </c>
      <c r="AN388" s="132">
        <f>$AU388+$AB$7*SIN(AO388)</f>
        <v>4.2414446197781022</v>
      </c>
      <c r="AO388" s="132">
        <f>$AU388+$AB$7*SIN(AP388)</f>
        <v>4.2414504906036923</v>
      </c>
      <c r="AP388" s="132">
        <f>$AU388+$AB$7*SIN(AQ388)</f>
        <v>4.2414155209022821</v>
      </c>
      <c r="AQ388" s="132">
        <f>$AU388+$AB$7*SIN(AR388)</f>
        <v>4.2416238541639695</v>
      </c>
      <c r="AR388" s="132">
        <f>$AU388+$AB$7*SIN(AS388)</f>
        <v>4.2403839572448199</v>
      </c>
      <c r="AS388" s="132">
        <f>$AU388+$AB$7*SIN(AT388)</f>
        <v>4.2478083055220717</v>
      </c>
      <c r="AT388" s="132">
        <f>$AU388+$AB$7*SIN(AU388)</f>
        <v>4.2048509022998415</v>
      </c>
      <c r="AU388" s="132">
        <f>$AB$9+$AB$18*(F388-AB$15)</f>
        <v>4.5711674803745019</v>
      </c>
      <c r="AV388" s="132"/>
    </row>
    <row r="389" spans="1:48" ht="12.95" customHeight="1">
      <c r="A389" s="41" t="s">
        <v>599</v>
      </c>
      <c r="B389" s="94" t="s">
        <v>292</v>
      </c>
      <c r="C389" s="36">
        <v>54135.537400000001</v>
      </c>
      <c r="D389" s="36" t="s">
        <v>485</v>
      </c>
      <c r="E389" s="41">
        <f>+(C389-C$7)/C$8</f>
        <v>12114.944972730626</v>
      </c>
      <c r="F389" s="132">
        <f>ROUND(2*E389,0)/2</f>
        <v>12115</v>
      </c>
      <c r="G389" s="132">
        <f>+C389-(C$7+F389*C$8)</f>
        <v>-1.8783449995680712E-2</v>
      </c>
      <c r="K389" s="43">
        <f>G389</f>
        <v>-1.8783449995680712E-2</v>
      </c>
      <c r="L389" s="132"/>
      <c r="O389" s="132">
        <f ca="1">+C$11+C$12*F389</f>
        <v>-5.8827050942113351E-3</v>
      </c>
      <c r="P389" s="199">
        <f>+D$11+D$12*F389+D$13*F389^2</f>
        <v>-2.8049140357659706E-4</v>
      </c>
      <c r="Q389" s="200">
        <f>+C389-15018.5</f>
        <v>39117.037400000001</v>
      </c>
      <c r="S389" s="132">
        <f>+(P389-G389)^2</f>
        <v>3.4235947666111952E-4</v>
      </c>
      <c r="T389" s="7">
        <v>1</v>
      </c>
      <c r="U389" s="43">
        <f>+T389*S389</f>
        <v>3.4235947666111952E-4</v>
      </c>
      <c r="V389" s="132">
        <f>+G389-P389</f>
        <v>-1.8502958592104116E-2</v>
      </c>
      <c r="Z389" s="43">
        <f>F389</f>
        <v>12115</v>
      </c>
      <c r="AA389" s="132">
        <f>AB$3+AB$4*Z389+AB$5*Z389^2+AH389</f>
        <v>-1.9128700361200908E-2</v>
      </c>
      <c r="AB389" s="132">
        <f>+G389-AA389</f>
        <v>3.4525036552019578E-4</v>
      </c>
      <c r="AC389" s="132">
        <f>+G389-P389</f>
        <v>-1.8502958592104116E-2</v>
      </c>
      <c r="AD389" s="132"/>
      <c r="AE389" s="132">
        <f>+(G389-AA389)^2*S389</f>
        <v>4.0808501525515507E-11</v>
      </c>
      <c r="AF389" s="200">
        <f>+C389-15018.5</f>
        <v>39117.037400000001</v>
      </c>
      <c r="AG389" s="7"/>
      <c r="AH389" s="43">
        <f>$AB$6*($AB$11/AI389*AJ389+$AB$12)</f>
        <v>-2.0688380686200908E-2</v>
      </c>
      <c r="AI389" s="43">
        <f>1+$AB$7*COS(AL389)</f>
        <v>0.7399015410665909</v>
      </c>
      <c r="AJ389" s="43">
        <f>SIN(AL389+$AB$9)</f>
        <v>-0.99980864717779605</v>
      </c>
      <c r="AK389" s="43">
        <f>$AB$7*SIN(AL389)</f>
        <v>-0.26315165144924646</v>
      </c>
      <c r="AL389" s="43">
        <f>2*ATAN(AM389)</f>
        <v>-2.3503595026702913</v>
      </c>
      <c r="AM389" s="43">
        <f>SQRT((1+$AB$7)/(1-$AB$7))*TAN(AN389/2)</f>
        <v>-2.3944309506069552</v>
      </c>
      <c r="AN389" s="132">
        <f>$AU389+$AB$7*SIN(AO389)</f>
        <v>4.2456037935127151</v>
      </c>
      <c r="AO389" s="132">
        <f>$AU389+$AB$7*SIN(AP389)</f>
        <v>4.2456093527653502</v>
      </c>
      <c r="AP389" s="132">
        <f>$AU389+$AB$7*SIN(AQ389)</f>
        <v>4.2455759659133783</v>
      </c>
      <c r="AQ389" s="132">
        <f>$AU389+$AB$7*SIN(AR389)</f>
        <v>4.2457765084794641</v>
      </c>
      <c r="AR389" s="132">
        <f>$AU389+$AB$7*SIN(AS389)</f>
        <v>4.2445731202878036</v>
      </c>
      <c r="AS389" s="132">
        <f>$AU389+$AB$7*SIN(AT389)</f>
        <v>4.2518379403948154</v>
      </c>
      <c r="AT389" s="132">
        <f>$AU389+$AB$7*SIN(AU389)</f>
        <v>4.209456904231593</v>
      </c>
      <c r="AU389" s="132">
        <f>$AB$9+$AB$18*(F389-AB$15)</f>
        <v>4.5760219797723378</v>
      </c>
      <c r="AV389" s="132"/>
    </row>
    <row r="390" spans="1:48" ht="12.95" customHeight="1">
      <c r="A390" s="41" t="s">
        <v>477</v>
      </c>
      <c r="B390" s="94" t="s">
        <v>288</v>
      </c>
      <c r="C390" s="36">
        <v>54338.811699999998</v>
      </c>
      <c r="D390" s="36">
        <v>2.0000000000000001E-4</v>
      </c>
      <c r="E390" s="41">
        <f>+(C390-C$7)/C$8</f>
        <v>12710.449508087098</v>
      </c>
      <c r="F390" s="132">
        <f>ROUND(2*E390,0)/2</f>
        <v>12710.5</v>
      </c>
      <c r="G390" s="132">
        <f>+C390-(C$7+F390*C$8)</f>
        <v>-1.7235314997378737E-2</v>
      </c>
      <c r="K390" s="43">
        <f>G390</f>
        <v>-1.7235314997378737E-2</v>
      </c>
      <c r="N390" s="132"/>
      <c r="O390" s="132">
        <f ca="1">+C$11+C$12*F390</f>
        <v>-6.9909375318486441E-3</v>
      </c>
      <c r="P390" s="199">
        <f>+D$11+D$12*F390+D$13*F390^2</f>
        <v>-9.1977193901713011E-4</v>
      </c>
      <c r="Q390" s="200">
        <f>+C390-15018.5</f>
        <v>39320.311699999998</v>
      </c>
      <c r="R390" s="132"/>
      <c r="S390" s="132">
        <f>+(P390-G390)^2</f>
        <v>2.6619694528925156E-4</v>
      </c>
      <c r="T390" s="7">
        <v>1</v>
      </c>
      <c r="U390" s="43">
        <f>+T390*S390</f>
        <v>2.6619694528925156E-4</v>
      </c>
      <c r="V390" s="132">
        <f>+G390-P390</f>
        <v>-1.6315543058361606E-2</v>
      </c>
      <c r="Z390" s="43">
        <f>F390</f>
        <v>12710.5</v>
      </c>
      <c r="AA390" s="132">
        <f>AB$3+AB$4*Z390+AB$5*Z390^2+AH390</f>
        <v>-1.8708930489497039E-2</v>
      </c>
      <c r="AB390" s="132">
        <f>+G390-AA390</f>
        <v>1.473615492118302E-3</v>
      </c>
      <c r="AC390" s="132">
        <f>+G390-P390</f>
        <v>-1.6315543058361606E-2</v>
      </c>
      <c r="AD390" s="132"/>
      <c r="AE390" s="132">
        <f>+(G390-AA390)^2*S390</f>
        <v>5.7805801163968786E-10</v>
      </c>
      <c r="AF390" s="200">
        <f>+C390-15018.5</f>
        <v>39320.311699999998</v>
      </c>
      <c r="AG390" s="7"/>
      <c r="AH390" s="43">
        <f>$AB$6*($AB$11/AI390*AJ390+$AB$12)</f>
        <v>-2.0224260058747039E-2</v>
      </c>
      <c r="AI390" s="43">
        <f>1+$AB$7*COS(AL390)</f>
        <v>0.75293520131730796</v>
      </c>
      <c r="AJ390" s="43">
        <f>SIN(AL390+$AB$9)</f>
        <v>-0.99958450887436079</v>
      </c>
      <c r="AK390" s="43">
        <f>$AB$7*SIN(AL390)</f>
        <v>-0.27542509916832347</v>
      </c>
      <c r="AL390" s="43">
        <f>2*ATAN(AM390)</f>
        <v>-2.3019685658352422</v>
      </c>
      <c r="AM390" s="43">
        <f>SQRT((1+$AB$7)/(1-$AB$7))*TAN(AN390/2)</f>
        <v>-2.2404087374243944</v>
      </c>
      <c r="AN390" s="132">
        <f>$AU390+$AB$7*SIN(AO390)</f>
        <v>4.305839235986892</v>
      </c>
      <c r="AO390" s="132">
        <f>$AU390+$AB$7*SIN(AP390)</f>
        <v>4.3058415568459063</v>
      </c>
      <c r="AP390" s="132">
        <f>$AU390+$AB$7*SIN(AQ390)</f>
        <v>4.3058256948491547</v>
      </c>
      <c r="AQ390" s="132">
        <f>$AU390+$AB$7*SIN(AR390)</f>
        <v>4.3059341159069859</v>
      </c>
      <c r="AR390" s="132">
        <f>$AU390+$AB$7*SIN(AS390)</f>
        <v>4.3051935721661465</v>
      </c>
      <c r="AS390" s="132">
        <f>$AU390+$AB$7*SIN(AT390)</f>
        <v>4.3102773166310131</v>
      </c>
      <c r="AT390" s="132">
        <f>$AU390+$AB$7*SIN(AU390)</f>
        <v>4.2765040551043096</v>
      </c>
      <c r="AU390" s="132">
        <f>$AB$9+$AB$18*(F390-AB$15)</f>
        <v>4.6456811217340572</v>
      </c>
      <c r="AV390" s="132"/>
    </row>
    <row r="391" spans="1:48" ht="12.95" customHeight="1">
      <c r="A391" s="209" t="s">
        <v>357</v>
      </c>
      <c r="B391" s="94"/>
      <c r="C391" s="36">
        <v>54355.878900000003</v>
      </c>
      <c r="D391" s="36">
        <v>2.0000000000000001E-4</v>
      </c>
      <c r="E391" s="41">
        <f>+(C391-C$7)/C$8</f>
        <v>12760.448917780499</v>
      </c>
      <c r="F391" s="132">
        <f>ROUND(2*E391,0)/2</f>
        <v>12760.5</v>
      </c>
      <c r="G391" s="132">
        <f>+C391-(C$7+F391*C$8)</f>
        <v>-1.7436814996472094E-2</v>
      </c>
      <c r="K391" s="43">
        <f>G391</f>
        <v>-1.7436814996472094E-2</v>
      </c>
      <c r="L391" s="132"/>
      <c r="O391" s="132">
        <f ca="1">+C$11+C$12*F391</f>
        <v>-7.0839881143538765E-3</v>
      </c>
      <c r="P391" s="199">
        <f>+D$11+D$12*F391+D$13*F391^2</f>
        <v>-9.7323973156559964E-4</v>
      </c>
      <c r="Q391" s="200">
        <f>+C391-15018.5</f>
        <v>39337.378900000003</v>
      </c>
      <c r="S391" s="132">
        <f>+(P391-G391)^2</f>
        <v>2.7104931050324094E-4</v>
      </c>
      <c r="T391" s="7">
        <v>1</v>
      </c>
      <c r="U391" s="43">
        <f>+T391*S391</f>
        <v>2.7104931050324094E-4</v>
      </c>
      <c r="V391" s="132">
        <f>+G391-P391</f>
        <v>-1.6463575264906494E-2</v>
      </c>
      <c r="Z391" s="43">
        <f>F391</f>
        <v>12760.5</v>
      </c>
      <c r="AA391" s="132">
        <f>AB$3+AB$4*Z391+AB$5*Z391^2+AH391</f>
        <v>-1.8670009228860193E-2</v>
      </c>
      <c r="AB391" s="132">
        <f>+G391-AA391</f>
        <v>1.2331942323880983E-3</v>
      </c>
      <c r="AC391" s="132">
        <f>+G391-P391</f>
        <v>-1.6463575264906494E-2</v>
      </c>
      <c r="AD391" s="132"/>
      <c r="AE391" s="132">
        <f>+(G391-AA391)^2*S391</f>
        <v>4.1220312184564077E-10</v>
      </c>
      <c r="AF391" s="200">
        <f>+C391-15018.5</f>
        <v>39337.378900000003</v>
      </c>
      <c r="AG391" s="7"/>
      <c r="AH391" s="43">
        <f>$AB$6*($AB$11/AI391*AJ391+$AB$12)</f>
        <v>-2.0181518148110193E-2</v>
      </c>
      <c r="AI391" s="43">
        <f>1+$AB$7*COS(AL391)</f>
        <v>0.75407797077615579</v>
      </c>
      <c r="AJ391" s="43">
        <f>SIN(AL391+$AB$9)</f>
        <v>-0.99945656542777273</v>
      </c>
      <c r="AK391" s="43">
        <f>$AB$7*SIN(AL391)</f>
        <v>-0.27644593602081891</v>
      </c>
      <c r="AL391" s="43">
        <f>2*ATAN(AM391)</f>
        <v>-2.2978271351290274</v>
      </c>
      <c r="AM391" s="43">
        <f>SQRT((1+$AB$7)/(1-$AB$7))*TAN(AN391/2)</f>
        <v>-2.2280017499604692</v>
      </c>
      <c r="AN391" s="132">
        <f>$AU391+$AB$7*SIN(AO391)</f>
        <v>4.3109453933063717</v>
      </c>
      <c r="AO391" s="132">
        <f>$AU391+$AB$7*SIN(AP391)</f>
        <v>4.3109475310158327</v>
      </c>
      <c r="AP391" s="132">
        <f>$AU391+$AB$7*SIN(AQ391)</f>
        <v>4.3109327451999011</v>
      </c>
      <c r="AQ391" s="132">
        <f>$AU391+$AB$7*SIN(AR391)</f>
        <v>4.3110350242462578</v>
      </c>
      <c r="AR391" s="132">
        <f>$AU391+$AB$7*SIN(AS391)</f>
        <v>4.3103280252273954</v>
      </c>
      <c r="AS391" s="132">
        <f>$AU391+$AB$7*SIN(AT391)</f>
        <v>4.3152394425209097</v>
      </c>
      <c r="AT391" s="132">
        <f>$AU391+$AB$7*SIN(AU391)</f>
        <v>4.2822149124780768</v>
      </c>
      <c r="AU391" s="132">
        <f>$AB$9+$AB$18*(F391-AB$15)</f>
        <v>4.6515299161892809</v>
      </c>
      <c r="AV391" s="132"/>
    </row>
    <row r="392" spans="1:48" ht="12.95" customHeight="1">
      <c r="A392" s="120" t="s">
        <v>22</v>
      </c>
      <c r="B392" s="121" t="s">
        <v>292</v>
      </c>
      <c r="C392" s="120">
        <v>54388.818399999996</v>
      </c>
      <c r="D392" s="120">
        <v>1E-4</v>
      </c>
      <c r="E392" s="41">
        <f>+(C392-C$7)/C$8</f>
        <v>12856.947204294685</v>
      </c>
      <c r="F392" s="132">
        <f>ROUND(2*E392,0)/2</f>
        <v>12857</v>
      </c>
      <c r="G392" s="132">
        <f>+C392-(C$7+F392*C$8)</f>
        <v>-1.8021709998720326E-2</v>
      </c>
      <c r="K392" s="43">
        <f>G392</f>
        <v>-1.8021709998720326E-2</v>
      </c>
      <c r="M392" s="132"/>
      <c r="O392" s="132">
        <f ca="1">+C$11+C$12*F392</f>
        <v>-7.2635757385889725E-3</v>
      </c>
      <c r="P392" s="199">
        <f>+D$11+D$12*F392+D$13*F392^2</f>
        <v>-1.0763413941295259E-3</v>
      </c>
      <c r="Q392" s="200">
        <f>+C392-15018.5</f>
        <v>39370.318399999996</v>
      </c>
      <c r="S392" s="132">
        <f>+(P392-G392)^2</f>
        <v>2.8714551714545156E-4</v>
      </c>
      <c r="T392" s="7">
        <v>1</v>
      </c>
      <c r="U392" s="43">
        <f>+T392*S392</f>
        <v>2.8714551714545156E-4</v>
      </c>
      <c r="V392" s="132">
        <f>+G392-P392</f>
        <v>-1.69453686045908E-2</v>
      </c>
      <c r="Z392" s="43">
        <f>F392</f>
        <v>12857</v>
      </c>
      <c r="AA392" s="132">
        <f>AB$3+AB$4*Z392+AB$5*Z392^2+AH392</f>
        <v>-1.8593257076743943E-2</v>
      </c>
      <c r="AB392" s="132">
        <f>+G392-AA392</f>
        <v>5.7154707802361746E-4</v>
      </c>
      <c r="AC392" s="132">
        <f>+G392-P392</f>
        <v>-1.69453686045908E-2</v>
      </c>
      <c r="AD392" s="132"/>
      <c r="AE392" s="132">
        <f>+(G392-AA392)^2*S392</f>
        <v>9.3800695420951124E-11</v>
      </c>
      <c r="AF392" s="200">
        <f>+C392-15018.5</f>
        <v>39370.318399999996</v>
      </c>
      <c r="AG392" s="7"/>
      <c r="AH392" s="43">
        <f>$AB$6*($AB$11/AI392*AJ392+$AB$12)</f>
        <v>-2.0097349729743943E-2</v>
      </c>
      <c r="AI392" s="43">
        <f>1+$AB$7*COS(AL392)</f>
        <v>0.75630537814338994</v>
      </c>
      <c r="AJ392" s="43">
        <f>SIN(AL392+$AB$9)</f>
        <v>-0.9991597036042843</v>
      </c>
      <c r="AK392" s="43">
        <f>$AB$7*SIN(AL392)</f>
        <v>-0.27841144243397004</v>
      </c>
      <c r="AL392" s="43">
        <f>2*ATAN(AM392)</f>
        <v>-2.2897984218460197</v>
      </c>
      <c r="AM392" s="43">
        <f>SQRT((1+$AB$7)/(1-$AB$7))*TAN(AN392/2)</f>
        <v>-2.204272268738229</v>
      </c>
      <c r="AN392" s="132">
        <f>$AU392+$AB$7*SIN(AO392)</f>
        <v>4.3208222871229349</v>
      </c>
      <c r="AO392" s="132">
        <f>$AU392+$AB$7*SIN(AP392)</f>
        <v>4.3208241029863075</v>
      </c>
      <c r="AP392" s="132">
        <f>$AU392+$AB$7*SIN(AQ392)</f>
        <v>4.3208112434259247</v>
      </c>
      <c r="AQ392" s="132">
        <f>$AU392+$AB$7*SIN(AR392)</f>
        <v>4.320902320739842</v>
      </c>
      <c r="AR392" s="132">
        <f>$AU392+$AB$7*SIN(AS392)</f>
        <v>4.3202577014789432</v>
      </c>
      <c r="AS392" s="132">
        <f>$AU392+$AB$7*SIN(AT392)</f>
        <v>4.3248420017925557</v>
      </c>
      <c r="AT392" s="132">
        <f>$AU392+$AB$7*SIN(AU392)</f>
        <v>4.2932725919531958</v>
      </c>
      <c r="AU392" s="132">
        <f>$AB$9+$AB$18*(F392-AB$15)</f>
        <v>4.6628180894878639</v>
      </c>
      <c r="AV392" s="132"/>
    </row>
    <row r="393" spans="1:48" ht="12.95" customHeight="1">
      <c r="A393" s="120" t="s">
        <v>22</v>
      </c>
      <c r="B393" s="121" t="s">
        <v>288</v>
      </c>
      <c r="C393" s="120">
        <v>54388.989300000001</v>
      </c>
      <c r="D393" s="120">
        <v>1E-4</v>
      </c>
      <c r="E393" s="41">
        <f>+(C393-C$7)/C$8</f>
        <v>12857.447866331624</v>
      </c>
      <c r="F393" s="132">
        <f>ROUND(2*E393,0)/2</f>
        <v>12857.5</v>
      </c>
      <c r="G393" s="132">
        <f>+C393-(C$7+F393*C$8)</f>
        <v>-1.7795724997995421E-2</v>
      </c>
      <c r="K393" s="43">
        <f>G393</f>
        <v>-1.7795724997995421E-2</v>
      </c>
      <c r="L393" s="132"/>
      <c r="O393" s="132">
        <f ca="1">+C$11+C$12*F393</f>
        <v>-7.2645062444140242E-3</v>
      </c>
      <c r="P393" s="199">
        <f>+D$11+D$12*F393+D$13*F393^2</f>
        <v>-1.0768752868381963E-3</v>
      </c>
      <c r="Q393" s="200">
        <f>+C393-15018.5</f>
        <v>39370.489300000001</v>
      </c>
      <c r="S393" s="132">
        <f>+(P393-G393)^2</f>
        <v>2.7951993566426199E-4</v>
      </c>
      <c r="T393" s="7">
        <v>1</v>
      </c>
      <c r="U393" s="43">
        <f>+T393*S393</f>
        <v>2.7951993566426199E-4</v>
      </c>
      <c r="V393" s="132">
        <f>+G393-P393</f>
        <v>-1.6718849711157224E-2</v>
      </c>
      <c r="Z393" s="43">
        <f>F393</f>
        <v>12857.5</v>
      </c>
      <c r="AA393" s="132">
        <f>AB$3+AB$4*Z393+AB$5*Z393^2+AH393</f>
        <v>-1.8592853774718459E-2</v>
      </c>
      <c r="AB393" s="132">
        <f>+G393-AA393</f>
        <v>7.971287767230377E-4</v>
      </c>
      <c r="AC393" s="132">
        <f>+G393-P393</f>
        <v>-1.6718849711157224E-2</v>
      </c>
      <c r="AD393" s="132"/>
      <c r="AE393" s="132">
        <f>+(G393-AA393)^2*S393</f>
        <v>1.7761096053293717E-10</v>
      </c>
      <c r="AF393" s="200">
        <f>+C393-15018.5</f>
        <v>39370.489300000001</v>
      </c>
      <c r="AG393" s="7"/>
      <c r="AH393" s="43">
        <f>$AB$6*($AB$11/AI393*AJ393+$AB$12)</f>
        <v>-2.009690785596846E-2</v>
      </c>
      <c r="AI393" s="43">
        <f>1+$AB$7*COS(AL393)</f>
        <v>0.75631699457174639</v>
      </c>
      <c r="AJ393" s="43">
        <f>SIN(AL393+$AB$9)</f>
        <v>-0.99915799264997684</v>
      </c>
      <c r="AK393" s="43">
        <f>$AB$7*SIN(AL393)</f>
        <v>-0.27842160991103715</v>
      </c>
      <c r="AL393" s="43">
        <f>2*ATAN(AM393)</f>
        <v>-2.2897566986461992</v>
      </c>
      <c r="AM393" s="43">
        <f>SQRT((1+$AB$7)/(1-$AB$7))*TAN(AN393/2)</f>
        <v>-2.2041500500781575</v>
      </c>
      <c r="AN393" s="132">
        <f>$AU393+$AB$7*SIN(AO393)</f>
        <v>4.3208735387482111</v>
      </c>
      <c r="AO393" s="132">
        <f>$AU393+$AB$7*SIN(AP393)</f>
        <v>4.3208753530478754</v>
      </c>
      <c r="AP393" s="132">
        <f>$AU393+$AB$7*SIN(AQ393)</f>
        <v>4.3208625029661709</v>
      </c>
      <c r="AQ393" s="132">
        <f>$AU393+$AB$7*SIN(AR393)</f>
        <v>4.3209535244430226</v>
      </c>
      <c r="AR393" s="132">
        <f>$AU393+$AB$7*SIN(AS393)</f>
        <v>4.3203092202867373</v>
      </c>
      <c r="AS393" s="132">
        <f>$AU393+$AB$7*SIN(AT393)</f>
        <v>4.3248918449656513</v>
      </c>
      <c r="AT393" s="132">
        <f>$AU393+$AB$7*SIN(AU393)</f>
        <v>4.2933300082282875</v>
      </c>
      <c r="AU393" s="132">
        <f>$AB$9+$AB$18*(F393-AB$15)</f>
        <v>4.6628765774324163</v>
      </c>
      <c r="AV393" s="132"/>
    </row>
    <row r="394" spans="1:48" ht="12.95" customHeight="1">
      <c r="A394" s="36" t="s">
        <v>476</v>
      </c>
      <c r="B394" s="94" t="s">
        <v>292</v>
      </c>
      <c r="C394" s="36">
        <v>54389.500699999997</v>
      </c>
      <c r="D394" s="36">
        <v>2.0000000000000001E-4</v>
      </c>
      <c r="E394" s="41">
        <f>+(C394-C$7)/C$8</f>
        <v>12858.946044012613</v>
      </c>
      <c r="F394" s="132">
        <f>ROUND(2*E394,0)/2</f>
        <v>12859</v>
      </c>
      <c r="G394" s="132">
        <f>+C394-(C$7+F394*C$8)</f>
        <v>-1.8417769999359734E-2</v>
      </c>
      <c r="K394" s="43">
        <f>G394</f>
        <v>-1.8417769999359734E-2</v>
      </c>
      <c r="O394" s="132">
        <f ca="1">+C$11+C$12*F394</f>
        <v>-7.2672977618891826E-3</v>
      </c>
      <c r="P394" s="199">
        <f>+D$11+D$12*F394+D$13*F394^2</f>
        <v>-1.0784769456159493E-3</v>
      </c>
      <c r="Q394" s="200">
        <f>+C394-15018.5</f>
        <v>39371.000699999997</v>
      </c>
      <c r="S394" s="132">
        <f>+(P394-G394)^2</f>
        <v>3.0065108360360752E-4</v>
      </c>
      <c r="T394" s="7">
        <v>1</v>
      </c>
      <c r="U394" s="43">
        <f>+T394*S394</f>
        <v>3.0065108360360752E-4</v>
      </c>
      <c r="V394" s="132">
        <f>+G394-P394</f>
        <v>-1.7339293053743786E-2</v>
      </c>
      <c r="Z394" s="43">
        <f>F394</f>
        <v>12859</v>
      </c>
      <c r="AA394" s="132">
        <f>AB$3+AB$4*Z394+AB$5*Z394^2+AH394</f>
        <v>-1.8591643520179432E-2</v>
      </c>
      <c r="AB394" s="132">
        <f>+G394-AA394</f>
        <v>1.7387352081969787E-4</v>
      </c>
      <c r="AC394" s="132">
        <f>+G394-P394</f>
        <v>-1.7339293053743786E-2</v>
      </c>
      <c r="AD394" s="132"/>
      <c r="AE394" s="132">
        <f>+(G394-AA394)^2*S394</f>
        <v>9.0892839329844356E-12</v>
      </c>
      <c r="AF394" s="200">
        <f>+C394-15018.5</f>
        <v>39371.000699999997</v>
      </c>
      <c r="AG394" s="7"/>
      <c r="AH394" s="43">
        <f>$AB$6*($AB$11/AI394*AJ394+$AB$12)</f>
        <v>-2.0095581877179431E-2</v>
      </c>
      <c r="AI394" s="43">
        <f>1+$AB$7*COS(AL394)</f>
        <v>0.75635184854327897</v>
      </c>
      <c r="AJ394" s="43">
        <f>SIN(AL394+$AB$9)</f>
        <v>-0.99915284903444213</v>
      </c>
      <c r="AK394" s="43">
        <f>$AB$7*SIN(AL394)</f>
        <v>-0.27845211130771258</v>
      </c>
      <c r="AL394" s="43">
        <f>2*ATAN(AM394)</f>
        <v>-2.2896315213567742</v>
      </c>
      <c r="AM394" s="43">
        <f>SQRT((1+$AB$7)/(1-$AB$7))*TAN(AN394/2)</f>
        <v>-2.203783439007899</v>
      </c>
      <c r="AN394" s="132">
        <f>$AU394+$AB$7*SIN(AO394)</f>
        <v>4.3210272983464977</v>
      </c>
      <c r="AO394" s="132">
        <f>$AU394+$AB$7*SIN(AP394)</f>
        <v>4.3210291079612748</v>
      </c>
      <c r="AP394" s="132">
        <f>$AU394+$AB$7*SIN(AQ394)</f>
        <v>4.3210162862851931</v>
      </c>
      <c r="AQ394" s="132">
        <f>$AU394+$AB$7*SIN(AR394)</f>
        <v>4.3211071403856343</v>
      </c>
      <c r="AR394" s="132">
        <f>$AU394+$AB$7*SIN(AS394)</f>
        <v>4.3204637810416946</v>
      </c>
      <c r="AS394" s="132">
        <f>$AU394+$AB$7*SIN(AT394)</f>
        <v>4.3250413800288108</v>
      </c>
      <c r="AT394" s="132">
        <f>$AU394+$AB$7*SIN(AU394)</f>
        <v>4.2935022646385335</v>
      </c>
      <c r="AU394" s="132">
        <f>$AB$9+$AB$18*(F394-AB$15)</f>
        <v>4.6630520412660728</v>
      </c>
      <c r="AV394" s="132"/>
    </row>
    <row r="395" spans="1:48" ht="12.95" customHeight="1">
      <c r="A395" s="36" t="s">
        <v>476</v>
      </c>
      <c r="B395" s="94" t="s">
        <v>292</v>
      </c>
      <c r="C395" s="36">
        <v>54389.500699999997</v>
      </c>
      <c r="D395" s="36">
        <v>2.9999999999999997E-4</v>
      </c>
      <c r="E395" s="41">
        <f>+(C395-C$7)/C$8</f>
        <v>12858.946044012613</v>
      </c>
      <c r="F395" s="132">
        <f>ROUND(2*E395,0)/2</f>
        <v>12859</v>
      </c>
      <c r="G395" s="132">
        <f>+C395-(C$7+F395*C$8)</f>
        <v>-1.8417769999359734E-2</v>
      </c>
      <c r="K395" s="43">
        <f>G395</f>
        <v>-1.8417769999359734E-2</v>
      </c>
      <c r="O395" s="132">
        <f ca="1">+C$11+C$12*F395</f>
        <v>-7.2672977618891826E-3</v>
      </c>
      <c r="P395" s="199">
        <f>+D$11+D$12*F395+D$13*F395^2</f>
        <v>-1.0784769456159493E-3</v>
      </c>
      <c r="Q395" s="200">
        <f>+C395-15018.5</f>
        <v>39371.000699999997</v>
      </c>
      <c r="S395" s="132">
        <f>+(P395-G395)^2</f>
        <v>3.0065108360360752E-4</v>
      </c>
      <c r="T395" s="7">
        <v>1</v>
      </c>
      <c r="U395" s="43">
        <f>+T395*S395</f>
        <v>3.0065108360360752E-4</v>
      </c>
      <c r="V395" s="132">
        <f>+G395-P395</f>
        <v>-1.7339293053743786E-2</v>
      </c>
      <c r="Z395" s="43">
        <f>F395</f>
        <v>12859</v>
      </c>
      <c r="AA395" s="132">
        <f>AB$3+AB$4*Z395+AB$5*Z395^2+AH395</f>
        <v>-1.8591643520179432E-2</v>
      </c>
      <c r="AB395" s="132">
        <f>+G395-AA395</f>
        <v>1.7387352081969787E-4</v>
      </c>
      <c r="AC395" s="132">
        <f>+G395-P395</f>
        <v>-1.7339293053743786E-2</v>
      </c>
      <c r="AD395" s="132"/>
      <c r="AE395" s="132">
        <f>+(G395-AA395)^2*S395</f>
        <v>9.0892839329844356E-12</v>
      </c>
      <c r="AF395" s="200">
        <f>+C395-15018.5</f>
        <v>39371.000699999997</v>
      </c>
      <c r="AG395" s="7"/>
      <c r="AH395" s="43">
        <f>$AB$6*($AB$11/AI395*AJ395+$AB$12)</f>
        <v>-2.0095581877179431E-2</v>
      </c>
      <c r="AI395" s="43">
        <f>1+$AB$7*COS(AL395)</f>
        <v>0.75635184854327897</v>
      </c>
      <c r="AJ395" s="43">
        <f>SIN(AL395+$AB$9)</f>
        <v>-0.99915284903444213</v>
      </c>
      <c r="AK395" s="43">
        <f>$AB$7*SIN(AL395)</f>
        <v>-0.27845211130771258</v>
      </c>
      <c r="AL395" s="43">
        <f>2*ATAN(AM395)</f>
        <v>-2.2896315213567742</v>
      </c>
      <c r="AM395" s="43">
        <f>SQRT((1+$AB$7)/(1-$AB$7))*TAN(AN395/2)</f>
        <v>-2.203783439007899</v>
      </c>
      <c r="AN395" s="132">
        <f>$AU395+$AB$7*SIN(AO395)</f>
        <v>4.3210272983464977</v>
      </c>
      <c r="AO395" s="132">
        <f>$AU395+$AB$7*SIN(AP395)</f>
        <v>4.3210291079612748</v>
      </c>
      <c r="AP395" s="132">
        <f>$AU395+$AB$7*SIN(AQ395)</f>
        <v>4.3210162862851931</v>
      </c>
      <c r="AQ395" s="132">
        <f>$AU395+$AB$7*SIN(AR395)</f>
        <v>4.3211071403856343</v>
      </c>
      <c r="AR395" s="132">
        <f>$AU395+$AB$7*SIN(AS395)</f>
        <v>4.3204637810416946</v>
      </c>
      <c r="AS395" s="132">
        <f>$AU395+$AB$7*SIN(AT395)</f>
        <v>4.3250413800288108</v>
      </c>
      <c r="AT395" s="132">
        <f>$AU395+$AB$7*SIN(AU395)</f>
        <v>4.2935022646385335</v>
      </c>
      <c r="AU395" s="132">
        <f>$AB$9+$AB$18*(F395-AB$15)</f>
        <v>4.6630520412660728</v>
      </c>
      <c r="AV395" s="132"/>
    </row>
    <row r="396" spans="1:48" ht="12.95" customHeight="1">
      <c r="A396" s="36" t="s">
        <v>476</v>
      </c>
      <c r="B396" s="94" t="s">
        <v>292</v>
      </c>
      <c r="C396" s="36">
        <v>54389.500899999999</v>
      </c>
      <c r="D396" s="36">
        <v>2.0000000000000001E-4</v>
      </c>
      <c r="E396" s="41">
        <f>+(C396-C$7)/C$8</f>
        <v>12858.946629924892</v>
      </c>
      <c r="F396" s="132">
        <f>ROUND(2*E396,0)/2</f>
        <v>12859</v>
      </c>
      <c r="G396" s="132">
        <f>+C396-(C$7+F396*C$8)</f>
        <v>-1.8217769997136202E-2</v>
      </c>
      <c r="K396" s="43">
        <f>G396</f>
        <v>-1.8217769997136202E-2</v>
      </c>
      <c r="O396" s="132">
        <f ca="1">+C$11+C$12*F396</f>
        <v>-7.2672977618891826E-3</v>
      </c>
      <c r="P396" s="199">
        <f>+D$11+D$12*F396+D$13*F396^2</f>
        <v>-1.0784769456159493E-3</v>
      </c>
      <c r="Q396" s="200">
        <f>+C396-15018.5</f>
        <v>39371.000899999999</v>
      </c>
      <c r="S396" s="132">
        <f>+(P396-G396)^2</f>
        <v>2.9375536630589044E-4</v>
      </c>
      <c r="T396" s="7">
        <v>1</v>
      </c>
      <c r="U396" s="43">
        <f>+T396*S396</f>
        <v>2.9375536630589044E-4</v>
      </c>
      <c r="V396" s="132">
        <f>+G396-P396</f>
        <v>-1.7139293051520253E-2</v>
      </c>
      <c r="Z396" s="43">
        <f>F396</f>
        <v>12859</v>
      </c>
      <c r="AA396" s="132">
        <f>AB$3+AB$4*Z396+AB$5*Z396^2+AH396</f>
        <v>-1.8591643520179432E-2</v>
      </c>
      <c r="AB396" s="132">
        <f>+G396-AA396</f>
        <v>3.7387352304323052E-4</v>
      </c>
      <c r="AC396" s="132">
        <f>+G396-P396</f>
        <v>-1.7139293051520253E-2</v>
      </c>
      <c r="AD396" s="132"/>
      <c r="AE396" s="132">
        <f>+(G396-AA396)^2*S396</f>
        <v>4.1061539659432845E-11</v>
      </c>
      <c r="AF396" s="200">
        <f>+C396-15018.5</f>
        <v>39371.000899999999</v>
      </c>
      <c r="AG396" s="7"/>
      <c r="AH396" s="43">
        <f>$AB$6*($AB$11/AI396*AJ396+$AB$12)</f>
        <v>-2.0095581877179431E-2</v>
      </c>
      <c r="AI396" s="43">
        <f>1+$AB$7*COS(AL396)</f>
        <v>0.75635184854327897</v>
      </c>
      <c r="AJ396" s="43">
        <f>SIN(AL396+$AB$9)</f>
        <v>-0.99915284903444213</v>
      </c>
      <c r="AK396" s="43">
        <f>$AB$7*SIN(AL396)</f>
        <v>-0.27845211130771258</v>
      </c>
      <c r="AL396" s="43">
        <f>2*ATAN(AM396)</f>
        <v>-2.2896315213567742</v>
      </c>
      <c r="AM396" s="43">
        <f>SQRT((1+$AB$7)/(1-$AB$7))*TAN(AN396/2)</f>
        <v>-2.203783439007899</v>
      </c>
      <c r="AN396" s="132">
        <f>$AU396+$AB$7*SIN(AO396)</f>
        <v>4.3210272983464977</v>
      </c>
      <c r="AO396" s="132">
        <f>$AU396+$AB$7*SIN(AP396)</f>
        <v>4.3210291079612748</v>
      </c>
      <c r="AP396" s="132">
        <f>$AU396+$AB$7*SIN(AQ396)</f>
        <v>4.3210162862851931</v>
      </c>
      <c r="AQ396" s="132">
        <f>$AU396+$AB$7*SIN(AR396)</f>
        <v>4.3211071403856343</v>
      </c>
      <c r="AR396" s="132">
        <f>$AU396+$AB$7*SIN(AS396)</f>
        <v>4.3204637810416946</v>
      </c>
      <c r="AS396" s="132">
        <f>$AU396+$AB$7*SIN(AT396)</f>
        <v>4.3250413800288108</v>
      </c>
      <c r="AT396" s="132">
        <f>$AU396+$AB$7*SIN(AU396)</f>
        <v>4.2935022646385335</v>
      </c>
      <c r="AU396" s="132">
        <f>$AB$9+$AB$18*(F396-AB$15)</f>
        <v>4.6630520412660728</v>
      </c>
      <c r="AV396" s="132"/>
    </row>
    <row r="397" spans="1:48" ht="12.95" customHeight="1">
      <c r="A397" s="41" t="s">
        <v>477</v>
      </c>
      <c r="B397" s="94" t="s">
        <v>288</v>
      </c>
      <c r="C397" s="36">
        <v>54421.758800000003</v>
      </c>
      <c r="D397" s="36">
        <v>1E-4</v>
      </c>
      <c r="E397" s="41">
        <f>+(C397-C$7)/C$8</f>
        <v>12953.448127414138</v>
      </c>
      <c r="F397" s="132">
        <f>ROUND(2*E397,0)/2</f>
        <v>12953.5</v>
      </c>
      <c r="G397" s="132">
        <f>+C397-(C$7+F397*C$8)</f>
        <v>-1.7706604994600639E-2</v>
      </c>
      <c r="K397" s="43">
        <f>G397</f>
        <v>-1.7706604994600639E-2</v>
      </c>
      <c r="N397" s="132"/>
      <c r="O397" s="132">
        <f ca="1">+C$11+C$12*F397</f>
        <v>-7.4431633628240686E-3</v>
      </c>
      <c r="P397" s="199">
        <f>+D$11+D$12*F397+D$13*F397^2</f>
        <v>-1.1793229394815598E-3</v>
      </c>
      <c r="Q397" s="200">
        <f>+C397-15018.5</f>
        <v>39403.258800000003</v>
      </c>
      <c r="R397" s="132"/>
      <c r="S397" s="132">
        <f>+(P397-G397)^2</f>
        <v>2.7315105212946119E-4</v>
      </c>
      <c r="T397" s="7">
        <v>1</v>
      </c>
      <c r="U397" s="43">
        <f>+T397*S397</f>
        <v>2.7315105212946119E-4</v>
      </c>
      <c r="V397" s="132">
        <f>+G397-P397</f>
        <v>-1.652728205511908E-2</v>
      </c>
      <c r="Z397" s="43">
        <f>F397</f>
        <v>12953.5</v>
      </c>
      <c r="AA397" s="132">
        <f>AB$3+AB$4*Z397+AB$5*Z397^2+AH397</f>
        <v>-1.8514341713730991E-2</v>
      </c>
      <c r="AB397" s="132">
        <f>+G397-AA397</f>
        <v>8.0773671913035236E-4</v>
      </c>
      <c r="AC397" s="132">
        <f>+G397-P397</f>
        <v>-1.652728205511908E-2</v>
      </c>
      <c r="AD397" s="132"/>
      <c r="AE397" s="132">
        <f>+(G397-AA397)^2*S397</f>
        <v>1.7821429206978537E-10</v>
      </c>
      <c r="AF397" s="200">
        <f>+C397-15018.5</f>
        <v>39403.258800000003</v>
      </c>
      <c r="AG397" s="7"/>
      <c r="AH397" s="43">
        <f>$AB$6*($AB$11/AI397*AJ397+$AB$12)</f>
        <v>-2.001096222698099E-2</v>
      </c>
      <c r="AI397" s="43">
        <f>1+$AB$7*COS(AL397)</f>
        <v>0.7585618772740379</v>
      </c>
      <c r="AJ397" s="43">
        <f>SIN(AL397+$AB$9)</f>
        <v>-0.99879609556536797</v>
      </c>
      <c r="AK397" s="43">
        <f>$AB$7*SIN(AL397)</f>
        <v>-0.28037052786368832</v>
      </c>
      <c r="AL397" s="43">
        <f>2*ATAN(AM397)</f>
        <v>-2.2817219734822185</v>
      </c>
      <c r="AM397" s="43">
        <f>SQRT((1+$AB$7)/(1-$AB$7))*TAN(AN397/2)</f>
        <v>-2.1808216697556513</v>
      </c>
      <c r="AN397" s="132">
        <f>$AU397+$AB$7*SIN(AO397)</f>
        <v>4.330728495834169</v>
      </c>
      <c r="AO397" s="132">
        <f>$AU397+$AB$7*SIN(AP397)</f>
        <v>4.330730028611633</v>
      </c>
      <c r="AP397" s="132">
        <f>$AU397+$AB$7*SIN(AQ397)</f>
        <v>4.3307189064023364</v>
      </c>
      <c r="AQ397" s="132">
        <f>$AU397+$AB$7*SIN(AR397)</f>
        <v>4.3307996188790305</v>
      </c>
      <c r="AR397" s="132">
        <f>$AU397+$AB$7*SIN(AS397)</f>
        <v>4.3302142665812999</v>
      </c>
      <c r="AS397" s="132">
        <f>$AU397+$AB$7*SIN(AT397)</f>
        <v>4.3344789723558508</v>
      </c>
      <c r="AT397" s="132">
        <f>$AU397+$AB$7*SIN(AU397)</f>
        <v>4.3043773594711769</v>
      </c>
      <c r="AU397" s="132">
        <f>$AB$9+$AB$18*(F397-AB$15)</f>
        <v>4.6741062627864469</v>
      </c>
      <c r="AV397" s="132"/>
    </row>
    <row r="398" spans="1:48" ht="12.95" customHeight="1">
      <c r="A398" s="41" t="s">
        <v>477</v>
      </c>
      <c r="B398" s="94" t="s">
        <v>292</v>
      </c>
      <c r="C398" s="36">
        <v>54462.550199999998</v>
      </c>
      <c r="D398" s="36">
        <v>1E-4</v>
      </c>
      <c r="E398" s="41">
        <f>+(C398-C$7)/C$8</f>
        <v>13072.949036793912</v>
      </c>
      <c r="F398" s="132">
        <f>ROUND(2*E398,0)/2</f>
        <v>13073</v>
      </c>
      <c r="G398" s="132">
        <f>+C398-(C$7+F398*C$8)</f>
        <v>-1.7396189999999478E-2</v>
      </c>
      <c r="K398" s="43">
        <f>G398</f>
        <v>-1.7396189999999478E-2</v>
      </c>
      <c r="N398" s="132"/>
      <c r="O398" s="132">
        <f ca="1">+C$11+C$12*F398</f>
        <v>-7.6655542550115724E-3</v>
      </c>
      <c r="P398" s="199">
        <f>+D$11+D$12*F398+D$13*F398^2</f>
        <v>-1.3066828367004606E-3</v>
      </c>
      <c r="Q398" s="200">
        <f>+C398-15018.5</f>
        <v>39444.050199999998</v>
      </c>
      <c r="R398" s="132"/>
      <c r="S398" s="132">
        <f>+(P398-G398)^2</f>
        <v>2.5887224075785034E-4</v>
      </c>
      <c r="T398" s="7">
        <v>1</v>
      </c>
      <c r="U398" s="43">
        <f>+T398*S398</f>
        <v>2.5887224075785034E-4</v>
      </c>
      <c r="V398" s="132">
        <f>+G398-P398</f>
        <v>-1.6089507163299016E-2</v>
      </c>
      <c r="Z398" s="43">
        <f>F398</f>
        <v>13073</v>
      </c>
      <c r="AA398" s="132">
        <f>AB$3+AB$4*Z398+AB$5*Z398^2+AH398</f>
        <v>-1.8413600846294748E-2</v>
      </c>
      <c r="AB398" s="132">
        <f>+G398-AA398</f>
        <v>1.0174108462952698E-3</v>
      </c>
      <c r="AC398" s="132">
        <f>+G398-P398</f>
        <v>-1.6089507163299016E-2</v>
      </c>
      <c r="AD398" s="132"/>
      <c r="AE398" s="132">
        <f>+(G398-AA398)^2*S398</f>
        <v>2.6796508424741617E-10</v>
      </c>
      <c r="AF398" s="200">
        <f>+C398-15018.5</f>
        <v>39444.050199999998</v>
      </c>
      <c r="AG398" s="7"/>
      <c r="AH398" s="43">
        <f>$AB$6*($AB$11/AI398*AJ398+$AB$12)</f>
        <v>-1.9900890859294747E-2</v>
      </c>
      <c r="AI398" s="43">
        <f>1+$AB$7*COS(AL398)</f>
        <v>0.76139703793740476</v>
      </c>
      <c r="AJ398" s="43">
        <f>SIN(AL398+$AB$9)</f>
        <v>-0.99825155865963366</v>
      </c>
      <c r="AK398" s="43">
        <f>$AB$7*SIN(AL398)</f>
        <v>-0.28278724599061345</v>
      </c>
      <c r="AL398" s="43">
        <f>2*ATAN(AM398)</f>
        <v>-2.2716532615055174</v>
      </c>
      <c r="AM398" s="43">
        <f>SQRT((1+$AB$7)/(1-$AB$7))*TAN(AN398/2)</f>
        <v>-2.1521584537189371</v>
      </c>
      <c r="AN398" s="132">
        <f>$AU398+$AB$7*SIN(AO398)</f>
        <v>4.3430369718889734</v>
      </c>
      <c r="AO398" s="132">
        <f>$AU398+$AB$7*SIN(AP398)</f>
        <v>4.3430382028282617</v>
      </c>
      <c r="AP398" s="132">
        <f>$AU398+$AB$7*SIN(AQ398)</f>
        <v>4.3430289875081414</v>
      </c>
      <c r="AQ398" s="132">
        <f>$AU398+$AB$7*SIN(AR398)</f>
        <v>4.3430979825294109</v>
      </c>
      <c r="AR398" s="132">
        <f>$AU398+$AB$7*SIN(AS398)</f>
        <v>4.3425817156571931</v>
      </c>
      <c r="AS398" s="132">
        <f>$AU398+$AB$7*SIN(AT398)</f>
        <v>4.3464616236432025</v>
      </c>
      <c r="AT398" s="132">
        <f>$AU398+$AB$7*SIN(AU398)</f>
        <v>4.318194153661322</v>
      </c>
      <c r="AU398" s="132">
        <f>$AB$9+$AB$18*(F398-AB$15)</f>
        <v>4.688084881534432</v>
      </c>
      <c r="AV398" s="132"/>
    </row>
    <row r="399" spans="1:48" ht="12.95" customHeight="1">
      <c r="A399" s="36" t="s">
        <v>476</v>
      </c>
      <c r="B399" s="94" t="s">
        <v>292</v>
      </c>
      <c r="C399" s="36">
        <v>54506.242769999997</v>
      </c>
      <c r="D399" s="36">
        <v>5.0000000000000001E-4</v>
      </c>
      <c r="E399" s="41">
        <f>+(C399-C$7)/C$8</f>
        <v>13200.949101712991</v>
      </c>
      <c r="F399" s="132">
        <f>ROUND(2*E399,0)/2</f>
        <v>13201</v>
      </c>
      <c r="G399" s="132">
        <f>+C399-(C$7+F399*C$8)</f>
        <v>-1.7374030001519714E-2</v>
      </c>
      <c r="K399" s="43">
        <f>G399</f>
        <v>-1.7374030001519714E-2</v>
      </c>
      <c r="O399" s="132">
        <f ca="1">+C$11+C$12*F399</f>
        <v>-7.9037637462249649E-3</v>
      </c>
      <c r="P399" s="199">
        <f>+D$11+D$12*F399+D$13*F399^2</f>
        <v>-1.4428974884994235E-3</v>
      </c>
      <c r="Q399" s="200">
        <f>+C399-15018.5</f>
        <v>39487.742769999997</v>
      </c>
      <c r="S399" s="132">
        <f>+(P399-G399)^2</f>
        <v>2.5380098314741216E-4</v>
      </c>
      <c r="T399" s="7">
        <v>1</v>
      </c>
      <c r="U399" s="43">
        <f>+T399*S399</f>
        <v>2.5380098314741216E-4</v>
      </c>
      <c r="V399" s="132">
        <f>+G399-P399</f>
        <v>-1.593113251302029E-2</v>
      </c>
      <c r="Z399" s="43">
        <f>F399</f>
        <v>13201</v>
      </c>
      <c r="AA399" s="132">
        <f>AB$3+AB$4*Z399+AB$5*Z399^2+AH399</f>
        <v>-1.8301966563418204E-2</v>
      </c>
      <c r="AB399" s="132">
        <f>+G399-AA399</f>
        <v>9.2793656189849028E-4</v>
      </c>
      <c r="AC399" s="132">
        <f>+G399-P399</f>
        <v>-1.593113251302029E-2</v>
      </c>
      <c r="AD399" s="132"/>
      <c r="AE399" s="132">
        <f>+(G399-AA399)^2*S399</f>
        <v>2.185394640811161E-10</v>
      </c>
      <c r="AF399" s="200">
        <f>+C399-15018.5</f>
        <v>39487.742769999997</v>
      </c>
      <c r="AG399" s="7"/>
      <c r="AH399" s="43">
        <f>$AB$6*($AB$11/AI399*AJ399+$AB$12)</f>
        <v>-1.9779167360418203E-2</v>
      </c>
      <c r="AI399" s="43">
        <f>1+$AB$7*COS(AL399)</f>
        <v>0.7644847110155224</v>
      </c>
      <c r="AJ399" s="43">
        <f>SIN(AL399+$AB$9)</f>
        <v>-0.99755015005933778</v>
      </c>
      <c r="AK399" s="43">
        <f>$AB$7*SIN(AL399)</f>
        <v>-0.28536388814031466</v>
      </c>
      <c r="AL399" s="43">
        <f>2*ATAN(AM399)</f>
        <v>-2.2607841722960571</v>
      </c>
      <c r="AM399" s="43">
        <f>SQRT((1+$AB$7)/(1-$AB$7))*TAN(AN399/2)</f>
        <v>-2.1219057986998795</v>
      </c>
      <c r="AN399" s="132">
        <f>$AU399+$AB$7*SIN(AO399)</f>
        <v>4.3562723011551627</v>
      </c>
      <c r="AO399" s="132">
        <f>$AU399+$AB$7*SIN(AP399)</f>
        <v>4.3562732621605296</v>
      </c>
      <c r="AP399" s="132">
        <f>$AU399+$AB$7*SIN(AQ399)</f>
        <v>4.356265812317214</v>
      </c>
      <c r="AQ399" s="132">
        <f>$AU399+$AB$7*SIN(AR399)</f>
        <v>4.3563235684136048</v>
      </c>
      <c r="AR399" s="132">
        <f>$AU399+$AB$7*SIN(AS399)</f>
        <v>4.3558760395551914</v>
      </c>
      <c r="AS399" s="132">
        <f>$AU399+$AB$7*SIN(AT399)</f>
        <v>4.3593579615578184</v>
      </c>
      <c r="AT399" s="132">
        <f>$AU399+$AB$7*SIN(AU399)</f>
        <v>4.3330739033605798</v>
      </c>
      <c r="AU399" s="132">
        <f>$AB$9+$AB$18*(F399-AB$15)</f>
        <v>4.7030577953398058</v>
      </c>
    </row>
    <row r="400" spans="1:48" ht="12.95" customHeight="1">
      <c r="A400" s="41" t="s">
        <v>1418</v>
      </c>
      <c r="B400" s="94" t="s">
        <v>1230</v>
      </c>
      <c r="C400" s="36">
        <v>54506.2428</v>
      </c>
      <c r="D400" s="36" t="s">
        <v>292</v>
      </c>
      <c r="E400" s="41">
        <f>+(C400-C$7)/C$8</f>
        <v>13200.94918959984</v>
      </c>
      <c r="F400" s="132">
        <f>ROUND(2*E400,0)/2</f>
        <v>13201</v>
      </c>
      <c r="G400" s="132">
        <f>+C400-(C$7+F400*C$8)</f>
        <v>-1.7344029998639598E-2</v>
      </c>
      <c r="K400" s="43">
        <f>G400</f>
        <v>-1.7344029998639598E-2</v>
      </c>
      <c r="L400" s="132"/>
      <c r="O400" s="132">
        <f ca="1">+C$11+C$12*F400</f>
        <v>-7.9037637462249649E-3</v>
      </c>
      <c r="P400" s="199">
        <f>+D$11+D$12*F400+D$13*F400^2</f>
        <v>-1.4428974884994235E-3</v>
      </c>
      <c r="Q400" s="200">
        <f>+C400-15018.5</f>
        <v>39487.7428</v>
      </c>
      <c r="S400" s="132">
        <f>+(P400-G400)^2</f>
        <v>2.5284601510503678E-4</v>
      </c>
      <c r="T400" s="7">
        <v>1</v>
      </c>
      <c r="U400" s="43">
        <f>+T400*S400</f>
        <v>2.5284601510503678E-4</v>
      </c>
      <c r="V400" s="132">
        <f>+G400-P400</f>
        <v>-1.5901132510140175E-2</v>
      </c>
      <c r="Z400" s="43">
        <f>F400</f>
        <v>13201</v>
      </c>
      <c r="AA400" s="132">
        <f>AB$3+AB$4*Z400+AB$5*Z400^2+AH400</f>
        <v>-1.8301966563418204E-2</v>
      </c>
      <c r="AB400" s="132">
        <f>+G400-AA400</f>
        <v>9.5793656477860534E-4</v>
      </c>
      <c r="AC400" s="132">
        <f>+G400-P400</f>
        <v>-1.5901132510140175E-2</v>
      </c>
      <c r="AD400" s="132"/>
      <c r="AE400" s="132">
        <f>+(G400-AA400)^2*S400</f>
        <v>2.3202223984323189E-10</v>
      </c>
      <c r="AF400" s="200">
        <f>+C400-15018.5</f>
        <v>39487.7428</v>
      </c>
      <c r="AG400" s="7"/>
      <c r="AH400" s="43">
        <f>$AB$6*($AB$11/AI400*AJ400+$AB$12)</f>
        <v>-1.9779167360418203E-2</v>
      </c>
      <c r="AI400" s="43">
        <f>1+$AB$7*COS(AL400)</f>
        <v>0.7644847110155224</v>
      </c>
      <c r="AJ400" s="43">
        <f>SIN(AL400+$AB$9)</f>
        <v>-0.99755015005933778</v>
      </c>
      <c r="AK400" s="43">
        <f>$AB$7*SIN(AL400)</f>
        <v>-0.28536388814031466</v>
      </c>
      <c r="AL400" s="43">
        <f>2*ATAN(AM400)</f>
        <v>-2.2607841722960571</v>
      </c>
      <c r="AM400" s="43">
        <f>SQRT((1+$AB$7)/(1-$AB$7))*TAN(AN400/2)</f>
        <v>-2.1219057986998795</v>
      </c>
      <c r="AN400" s="132">
        <f>$AU400+$AB$7*SIN(AO400)</f>
        <v>4.3562723011551627</v>
      </c>
      <c r="AO400" s="132">
        <f>$AU400+$AB$7*SIN(AP400)</f>
        <v>4.3562732621605296</v>
      </c>
      <c r="AP400" s="132">
        <f>$AU400+$AB$7*SIN(AQ400)</f>
        <v>4.356265812317214</v>
      </c>
      <c r="AQ400" s="132">
        <f>$AU400+$AB$7*SIN(AR400)</f>
        <v>4.3563235684136048</v>
      </c>
      <c r="AR400" s="132">
        <f>$AU400+$AB$7*SIN(AS400)</f>
        <v>4.3558760395551914</v>
      </c>
      <c r="AS400" s="132">
        <f>$AU400+$AB$7*SIN(AT400)</f>
        <v>4.3593579615578184</v>
      </c>
      <c r="AT400" s="132">
        <f>$AU400+$AB$7*SIN(AU400)</f>
        <v>4.3330739033605798</v>
      </c>
      <c r="AU400" s="132">
        <f>$AB$9+$AB$18*(F400-AB$15)</f>
        <v>4.7030577953398058</v>
      </c>
    </row>
    <row r="401" spans="1:47" ht="12.95" customHeight="1">
      <c r="A401" s="36" t="s">
        <v>476</v>
      </c>
      <c r="B401" s="94" t="s">
        <v>292</v>
      </c>
      <c r="C401" s="36">
        <v>54506.243470000001</v>
      </c>
      <c r="D401" s="36">
        <v>5.0000000000000001E-4</v>
      </c>
      <c r="E401" s="41">
        <f>+(C401-C$7)/C$8</f>
        <v>13200.951152405956</v>
      </c>
      <c r="F401" s="132">
        <f>ROUND(2*E401,0)/2</f>
        <v>13201</v>
      </c>
      <c r="G401" s="132">
        <f>+C401-(C$7+F401*C$8)</f>
        <v>-1.6674029997375328E-2</v>
      </c>
      <c r="K401" s="43">
        <f>G401</f>
        <v>-1.6674029997375328E-2</v>
      </c>
      <c r="O401" s="132">
        <f ca="1">+C$11+C$12*F401</f>
        <v>-7.9037637462249649E-3</v>
      </c>
      <c r="P401" s="199">
        <f>+D$11+D$12*F401+D$13*F401^2</f>
        <v>-1.4428974884994235E-3</v>
      </c>
      <c r="Q401" s="200">
        <f>+C401-15018.5</f>
        <v>39487.743470000001</v>
      </c>
      <c r="S401" s="132">
        <f>+(P401-G401)^2</f>
        <v>2.319873975029364E-4</v>
      </c>
      <c r="T401" s="7">
        <v>1</v>
      </c>
      <c r="U401" s="43">
        <f>+T401*S401</f>
        <v>2.319873975029364E-4</v>
      </c>
      <c r="V401" s="132">
        <f>+G401-P401</f>
        <v>-1.5231132508875905E-2</v>
      </c>
      <c r="Z401" s="43">
        <f>F401</f>
        <v>13201</v>
      </c>
      <c r="AA401" s="132">
        <f>AB$3+AB$4*Z401+AB$5*Z401^2+AH401</f>
        <v>-1.8301966563418204E-2</v>
      </c>
      <c r="AB401" s="132">
        <f>+G401-AA401</f>
        <v>1.6279365660428757E-3</v>
      </c>
      <c r="AC401" s="132">
        <f>+G401-P401</f>
        <v>-1.5231132508875905E-2</v>
      </c>
      <c r="AD401" s="132"/>
      <c r="AE401" s="132">
        <f>+(G401-AA401)^2*S401</f>
        <v>6.1480777257610085E-10</v>
      </c>
      <c r="AF401" s="200">
        <f>+C401-15018.5</f>
        <v>39487.743470000001</v>
      </c>
      <c r="AG401" s="7"/>
      <c r="AH401" s="43">
        <f>$AB$6*($AB$11/AI401*AJ401+$AB$12)</f>
        <v>-1.9779167360418203E-2</v>
      </c>
      <c r="AI401" s="43">
        <f>1+$AB$7*COS(AL401)</f>
        <v>0.7644847110155224</v>
      </c>
      <c r="AJ401" s="43">
        <f>SIN(AL401+$AB$9)</f>
        <v>-0.99755015005933778</v>
      </c>
      <c r="AK401" s="43">
        <f>$AB$7*SIN(AL401)</f>
        <v>-0.28536388814031466</v>
      </c>
      <c r="AL401" s="43">
        <f>2*ATAN(AM401)</f>
        <v>-2.2607841722960571</v>
      </c>
      <c r="AM401" s="43">
        <f>SQRT((1+$AB$7)/(1-$AB$7))*TAN(AN401/2)</f>
        <v>-2.1219057986998795</v>
      </c>
      <c r="AN401" s="132">
        <f>$AU401+$AB$7*SIN(AO401)</f>
        <v>4.3562723011551627</v>
      </c>
      <c r="AO401" s="132">
        <f>$AU401+$AB$7*SIN(AP401)</f>
        <v>4.3562732621605296</v>
      </c>
      <c r="AP401" s="132">
        <f>$AU401+$AB$7*SIN(AQ401)</f>
        <v>4.356265812317214</v>
      </c>
      <c r="AQ401" s="132">
        <f>$AU401+$AB$7*SIN(AR401)</f>
        <v>4.3563235684136048</v>
      </c>
      <c r="AR401" s="132">
        <f>$AU401+$AB$7*SIN(AS401)</f>
        <v>4.3558760395551914</v>
      </c>
      <c r="AS401" s="132">
        <f>$AU401+$AB$7*SIN(AT401)</f>
        <v>4.3593579615578184</v>
      </c>
      <c r="AT401" s="132">
        <f>$AU401+$AB$7*SIN(AU401)</f>
        <v>4.3330739033605798</v>
      </c>
      <c r="AU401" s="132">
        <f>$AB$9+$AB$18*(F401-AB$15)</f>
        <v>4.7030577953398058</v>
      </c>
    </row>
    <row r="402" spans="1:47" ht="12.95" customHeight="1">
      <c r="A402" s="41" t="s">
        <v>1418</v>
      </c>
      <c r="B402" s="94" t="s">
        <v>1230</v>
      </c>
      <c r="C402" s="36">
        <v>54506.243499999997</v>
      </c>
      <c r="D402" s="36" t="s">
        <v>420</v>
      </c>
      <c r="E402" s="41">
        <f>+(C402-C$7)/C$8</f>
        <v>13200.951240292785</v>
      </c>
      <c r="F402" s="132">
        <f>ROUND(2*E402,0)/2</f>
        <v>13201</v>
      </c>
      <c r="G402" s="132">
        <f>+C402-(C$7+F402*C$8)</f>
        <v>-1.6644030001771171E-2</v>
      </c>
      <c r="K402" s="43">
        <f>G402</f>
        <v>-1.6644030001771171E-2</v>
      </c>
      <c r="M402" s="132"/>
      <c r="O402" s="132">
        <f ca="1">+C$11+C$12*F402</f>
        <v>-7.9037637462249649E-3</v>
      </c>
      <c r="P402" s="199">
        <f>+D$11+D$12*F402+D$13*F402^2</f>
        <v>-1.4428974884994235E-3</v>
      </c>
      <c r="Q402" s="200">
        <f>+C402-15018.5</f>
        <v>39487.743499999997</v>
      </c>
      <c r="S402" s="132">
        <f>+(P402-G402)^2</f>
        <v>2.3107442968604743E-4</v>
      </c>
      <c r="T402" s="7">
        <v>1</v>
      </c>
      <c r="U402" s="43">
        <f>+T402*S402</f>
        <v>2.3107442968604743E-4</v>
      </c>
      <c r="V402" s="132">
        <f>+G402-P402</f>
        <v>-1.5201132513271747E-2</v>
      </c>
      <c r="Z402" s="43">
        <f>F402</f>
        <v>13201</v>
      </c>
      <c r="AA402" s="132">
        <f>AB$3+AB$4*Z402+AB$5*Z402^2+AH402</f>
        <v>-1.8301966563418204E-2</v>
      </c>
      <c r="AB402" s="132">
        <f>+G402-AA402</f>
        <v>1.6579365616470332E-3</v>
      </c>
      <c r="AC402" s="132">
        <f>+G402-P402</f>
        <v>-1.5201132513271747E-2</v>
      </c>
      <c r="AD402" s="132"/>
      <c r="AE402" s="132">
        <f>+(G402-AA402)^2*S402</f>
        <v>6.3516668027565193E-10</v>
      </c>
      <c r="AF402" s="200">
        <f>+C402-15018.5</f>
        <v>39487.743499999997</v>
      </c>
      <c r="AG402" s="7"/>
      <c r="AH402" s="43">
        <f>$AB$6*($AB$11/AI402*AJ402+$AB$12)</f>
        <v>-1.9779167360418203E-2</v>
      </c>
      <c r="AI402" s="43">
        <f>1+$AB$7*COS(AL402)</f>
        <v>0.7644847110155224</v>
      </c>
      <c r="AJ402" s="43">
        <f>SIN(AL402+$AB$9)</f>
        <v>-0.99755015005933778</v>
      </c>
      <c r="AK402" s="43">
        <f>$AB$7*SIN(AL402)</f>
        <v>-0.28536388814031466</v>
      </c>
      <c r="AL402" s="43">
        <f>2*ATAN(AM402)</f>
        <v>-2.2607841722960571</v>
      </c>
      <c r="AM402" s="43">
        <f>SQRT((1+$AB$7)/(1-$AB$7))*TAN(AN402/2)</f>
        <v>-2.1219057986998795</v>
      </c>
      <c r="AN402" s="132">
        <f>$AU402+$AB$7*SIN(AO402)</f>
        <v>4.3562723011551627</v>
      </c>
      <c r="AO402" s="132">
        <f>$AU402+$AB$7*SIN(AP402)</f>
        <v>4.3562732621605296</v>
      </c>
      <c r="AP402" s="132">
        <f>$AU402+$AB$7*SIN(AQ402)</f>
        <v>4.356265812317214</v>
      </c>
      <c r="AQ402" s="132">
        <f>$AU402+$AB$7*SIN(AR402)</f>
        <v>4.3563235684136048</v>
      </c>
      <c r="AR402" s="132">
        <f>$AU402+$AB$7*SIN(AS402)</f>
        <v>4.3558760395551914</v>
      </c>
      <c r="AS402" s="132">
        <f>$AU402+$AB$7*SIN(AT402)</f>
        <v>4.3593579615578184</v>
      </c>
      <c r="AT402" s="132">
        <f>$AU402+$AB$7*SIN(AU402)</f>
        <v>4.3330739033605798</v>
      </c>
      <c r="AU402" s="132">
        <f>$AB$9+$AB$18*(F402-AB$15)</f>
        <v>4.7030577953398058</v>
      </c>
    </row>
    <row r="403" spans="1:47" ht="12.95" customHeight="1">
      <c r="A403" s="96" t="s">
        <v>360</v>
      </c>
      <c r="B403" s="95" t="s">
        <v>292</v>
      </c>
      <c r="C403" s="96">
        <v>54508.290300000001</v>
      </c>
      <c r="D403" s="96">
        <v>4.0000000000000002E-4</v>
      </c>
      <c r="E403" s="41">
        <f>+(C403-C$7)/C$8</f>
        <v>13206.947466490439</v>
      </c>
      <c r="F403" s="132">
        <f>ROUND(2*E403,0)/2</f>
        <v>13207</v>
      </c>
      <c r="G403" s="132">
        <f>+C403-(C$7+F403*C$8)</f>
        <v>-1.7932209993887227E-2</v>
      </c>
      <c r="K403" s="43">
        <f>G403</f>
        <v>-1.7932209993887227E-2</v>
      </c>
      <c r="O403" s="132">
        <f ca="1">+C$11+C$12*F403</f>
        <v>-7.9149298161255953E-3</v>
      </c>
      <c r="P403" s="199">
        <f>+D$11+D$12*F403+D$13*F403^2</f>
        <v>-1.4492773649692906E-3</v>
      </c>
      <c r="Q403" s="200">
        <f>+C403-15018.5</f>
        <v>39489.790300000001</v>
      </c>
      <c r="R403" s="178"/>
      <c r="S403" s="132">
        <f>+(P403-G403)^2</f>
        <v>2.7168706804944759E-4</v>
      </c>
      <c r="T403" s="7">
        <v>1</v>
      </c>
      <c r="U403" s="43">
        <f>+T403*S403</f>
        <v>2.7168706804944759E-4</v>
      </c>
      <c r="V403" s="132">
        <f>+G403-P403</f>
        <v>-1.6482932628917937E-2</v>
      </c>
      <c r="Z403" s="43">
        <f>F403</f>
        <v>13207</v>
      </c>
      <c r="AA403" s="132">
        <f>AB$3+AB$4*Z403+AB$5*Z403^2+AH403</f>
        <v>-1.8296638626072614E-2</v>
      </c>
      <c r="AB403" s="132">
        <f>+G403-AA403</f>
        <v>3.6442863218538735E-4</v>
      </c>
      <c r="AC403" s="132">
        <f>+G403-P403</f>
        <v>-1.6482932628917937E-2</v>
      </c>
      <c r="AD403" s="132"/>
      <c r="AE403" s="132">
        <f>+(G403-AA403)^2*S403</f>
        <v>3.6082278066347514E-11</v>
      </c>
      <c r="AF403" s="200">
        <f>+C403-15018.5</f>
        <v>39489.790300000001</v>
      </c>
      <c r="AG403" s="7"/>
      <c r="AH403" s="43">
        <f>$AB$6*($AB$11/AI403*AJ403+$AB$12)</f>
        <v>-1.9773364079072615E-2</v>
      </c>
      <c r="AI403" s="43">
        <f>1+$AB$7*COS(AL403)</f>
        <v>0.76463074979923196</v>
      </c>
      <c r="AJ403" s="43">
        <f>SIN(AL403+$AB$9)</f>
        <v>-0.99751422664974332</v>
      </c>
      <c r="AK403" s="43">
        <f>$AB$7*SIN(AL403)</f>
        <v>-0.28548435344152973</v>
      </c>
      <c r="AL403" s="43">
        <f>2*ATAN(AM403)</f>
        <v>-2.2602725169386932</v>
      </c>
      <c r="AM403" s="43">
        <f>SQRT((1+$AB$7)/(1-$AB$7))*TAN(AN403/2)</f>
        <v>-2.1204988746423692</v>
      </c>
      <c r="AN403" s="132">
        <f>$AU403+$AB$7*SIN(AO403)</f>
        <v>4.3568940254015409</v>
      </c>
      <c r="AO403" s="132">
        <f>$AU403+$AB$7*SIN(AP403)</f>
        <v>4.3568949749934207</v>
      </c>
      <c r="AP403" s="132">
        <f>$AU403+$AB$7*SIN(AQ403)</f>
        <v>4.3568876013026863</v>
      </c>
      <c r="AQ403" s="132">
        <f>$AU403+$AB$7*SIN(AR403)</f>
        <v>4.3569448627108889</v>
      </c>
      <c r="AR403" s="132">
        <f>$AU403+$AB$7*SIN(AS403)</f>
        <v>4.3565004231268452</v>
      </c>
      <c r="AS403" s="132">
        <f>$AU403+$AB$7*SIN(AT403)</f>
        <v>4.359964062661895</v>
      </c>
      <c r="AT403" s="132">
        <f>$AU403+$AB$7*SIN(AU403)</f>
        <v>4.3337734266752275</v>
      </c>
      <c r="AU403" s="132">
        <f>$AB$9+$AB$18*(F403-AB$15)</f>
        <v>4.7037596506744332</v>
      </c>
    </row>
    <row r="404" spans="1:47" ht="12.95" customHeight="1">
      <c r="A404" s="36" t="s">
        <v>476</v>
      </c>
      <c r="B404" s="94" t="s">
        <v>292</v>
      </c>
      <c r="C404" s="36">
        <v>54509.314570000002</v>
      </c>
      <c r="D404" s="36">
        <v>1E-4</v>
      </c>
      <c r="E404" s="41">
        <f>+(C404-C$7)/C$8</f>
        <v>13209.948128307651</v>
      </c>
      <c r="F404" s="132">
        <f>ROUND(2*E404,0)/2</f>
        <v>13210</v>
      </c>
      <c r="G404" s="132">
        <f>+C404-(C$7+F404*C$8)</f>
        <v>-1.770629999373341E-2</v>
      </c>
      <c r="K404" s="43">
        <f>G404</f>
        <v>-1.770629999373341E-2</v>
      </c>
      <c r="O404" s="132">
        <f ca="1">+C$11+C$12*F404</f>
        <v>-7.9205128510759087E-3</v>
      </c>
      <c r="P404" s="199">
        <f>+D$11+D$12*F404+D$13*F404^2</f>
        <v>-1.4524671290699002E-3</v>
      </c>
      <c r="Q404" s="200">
        <f>+C404-15018.5</f>
        <v>39490.814570000002</v>
      </c>
      <c r="S404" s="132">
        <f>+(P404-G404)^2</f>
        <v>2.6418708279241559E-4</v>
      </c>
      <c r="T404" s="7">
        <v>1</v>
      </c>
      <c r="U404" s="43">
        <f>+T404*S404</f>
        <v>2.6418708279241559E-4</v>
      </c>
      <c r="V404" s="132">
        <f>+G404-P404</f>
        <v>-1.625383286466351E-2</v>
      </c>
      <c r="Z404" s="43">
        <f>F404</f>
        <v>13210</v>
      </c>
      <c r="AA404" s="132">
        <f>AB$3+AB$4*Z404+AB$5*Z404^2+AH404</f>
        <v>-1.8293971455767957E-2</v>
      </c>
      <c r="AB404" s="132">
        <f>+G404-AA404</f>
        <v>5.8767146203454745E-4</v>
      </c>
      <c r="AC404" s="132">
        <f>+G404-P404</f>
        <v>-1.625383286466351E-2</v>
      </c>
      <c r="AD404" s="132"/>
      <c r="AE404" s="132">
        <f>+(G404-AA404)^2*S404</f>
        <v>9.1239055776258486E-11</v>
      </c>
      <c r="AF404" s="200">
        <f>+C404-15018.5</f>
        <v>39490.814570000002</v>
      </c>
      <c r="AG404" s="7"/>
      <c r="AH404" s="43">
        <f>$AB$6*($AB$11/AI404*AJ404+$AB$12)</f>
        <v>-1.9770459155767958E-2</v>
      </c>
      <c r="AI404" s="43">
        <f>1+$AB$7*COS(AL404)</f>
        <v>0.76470381323564784</v>
      </c>
      <c r="AJ404" s="43">
        <f>SIN(AL404+$AB$9)</f>
        <v>-0.99749616183159262</v>
      </c>
      <c r="AK404" s="43">
        <f>$AB$7*SIN(AL404)</f>
        <v>-0.28554457531908234</v>
      </c>
      <c r="AL404" s="43">
        <f>2*ATAN(AM404)</f>
        <v>-2.2600166159419586</v>
      </c>
      <c r="AM404" s="43">
        <f>SQRT((1+$AB$7)/(1-$AB$7))*TAN(AN404/2)</f>
        <v>-2.1197957835058245</v>
      </c>
      <c r="AN404" s="132">
        <f>$AU404+$AB$7*SIN(AO404)</f>
        <v>4.3572049320640618</v>
      </c>
      <c r="AO404" s="132">
        <f>$AU404+$AB$7*SIN(AP404)</f>
        <v>4.3572058759888135</v>
      </c>
      <c r="AP404" s="132">
        <f>$AU404+$AB$7*SIN(AQ404)</f>
        <v>4.35719854016026</v>
      </c>
      <c r="AQ404" s="132">
        <f>$AU404+$AB$7*SIN(AR404)</f>
        <v>4.3572555552820207</v>
      </c>
      <c r="AR404" s="132">
        <f>$AU404+$AB$7*SIN(AS404)</f>
        <v>4.3568126558908409</v>
      </c>
      <c r="AS404" s="132">
        <f>$AU404+$AB$7*SIN(AT404)</f>
        <v>4.3602671669583648</v>
      </c>
      <c r="AT404" s="132">
        <f>$AU404+$AB$7*SIN(AU404)</f>
        <v>4.3341232566783114</v>
      </c>
      <c r="AU404" s="132">
        <f>$AB$9+$AB$18*(F404-AB$15)</f>
        <v>4.7041105783417461</v>
      </c>
    </row>
    <row r="405" spans="1:47" ht="12.95" customHeight="1">
      <c r="A405" s="41" t="s">
        <v>1418</v>
      </c>
      <c r="B405" s="94" t="s">
        <v>1230</v>
      </c>
      <c r="C405" s="36">
        <v>54509.314599999998</v>
      </c>
      <c r="D405" s="36" t="s">
        <v>445</v>
      </c>
      <c r="E405" s="41">
        <f>+(C405-C$7)/C$8</f>
        <v>13209.94821619448</v>
      </c>
      <c r="F405" s="132">
        <f>ROUND(2*E405,0)/2</f>
        <v>13210</v>
      </c>
      <c r="G405" s="132">
        <f>+C405-(C$7+F405*C$8)</f>
        <v>-1.7676299998129252E-2</v>
      </c>
      <c r="K405" s="43">
        <f>G405</f>
        <v>-1.7676299998129252E-2</v>
      </c>
      <c r="L405" s="132"/>
      <c r="O405" s="132">
        <f ca="1">+C$11+C$12*F405</f>
        <v>-7.9205128510759087E-3</v>
      </c>
      <c r="P405" s="199">
        <f>+D$11+D$12*F405+D$13*F405^2</f>
        <v>-1.4524671290699002E-3</v>
      </c>
      <c r="Q405" s="200">
        <f>+C405-15018.5</f>
        <v>39490.814599999998</v>
      </c>
      <c r="S405" s="132">
        <f>+(P405-G405)^2</f>
        <v>2.6321275296317063E-4</v>
      </c>
      <c r="T405" s="7">
        <v>1</v>
      </c>
      <c r="U405" s="43">
        <f>+T405*S405</f>
        <v>2.6321275296317063E-4</v>
      </c>
      <c r="V405" s="132">
        <f>+G405-P405</f>
        <v>-1.6223832869059353E-2</v>
      </c>
      <c r="Z405" s="43">
        <f>F405</f>
        <v>13210</v>
      </c>
      <c r="AA405" s="132">
        <f>AB$3+AB$4*Z405+AB$5*Z405^2+AH405</f>
        <v>-1.8293971455767957E-2</v>
      </c>
      <c r="AB405" s="132">
        <f>+G405-AA405</f>
        <v>6.176714576387049E-4</v>
      </c>
      <c r="AC405" s="132">
        <f>+G405-P405</f>
        <v>-1.6223832869059353E-2</v>
      </c>
      <c r="AD405" s="132"/>
      <c r="AE405" s="132">
        <f>+(G405-AA405)^2*S405</f>
        <v>1.0042041087123688E-10</v>
      </c>
      <c r="AF405" s="200">
        <f>+C405-15018.5</f>
        <v>39490.814599999998</v>
      </c>
      <c r="AG405" s="7"/>
      <c r="AH405" s="43">
        <f>$AB$6*($AB$11/AI405*AJ405+$AB$12)</f>
        <v>-1.9770459155767958E-2</v>
      </c>
      <c r="AI405" s="43">
        <f>1+$AB$7*COS(AL405)</f>
        <v>0.76470381323564784</v>
      </c>
      <c r="AJ405" s="43">
        <f>SIN(AL405+$AB$9)</f>
        <v>-0.99749616183159262</v>
      </c>
      <c r="AK405" s="43">
        <f>$AB$7*SIN(AL405)</f>
        <v>-0.28554457531908234</v>
      </c>
      <c r="AL405" s="43">
        <f>2*ATAN(AM405)</f>
        <v>-2.2600166159419586</v>
      </c>
      <c r="AM405" s="43">
        <f>SQRT((1+$AB$7)/(1-$AB$7))*TAN(AN405/2)</f>
        <v>-2.1197957835058245</v>
      </c>
      <c r="AN405" s="132">
        <f>$AU405+$AB$7*SIN(AO405)</f>
        <v>4.3572049320640618</v>
      </c>
      <c r="AO405" s="132">
        <f>$AU405+$AB$7*SIN(AP405)</f>
        <v>4.3572058759888135</v>
      </c>
      <c r="AP405" s="132">
        <f>$AU405+$AB$7*SIN(AQ405)</f>
        <v>4.35719854016026</v>
      </c>
      <c r="AQ405" s="132">
        <f>$AU405+$AB$7*SIN(AR405)</f>
        <v>4.3572555552820207</v>
      </c>
      <c r="AR405" s="132">
        <f>$AU405+$AB$7*SIN(AS405)</f>
        <v>4.3568126558908409</v>
      </c>
      <c r="AS405" s="132">
        <f>$AU405+$AB$7*SIN(AT405)</f>
        <v>4.3602671669583648</v>
      </c>
      <c r="AT405" s="132">
        <f>$AU405+$AB$7*SIN(AU405)</f>
        <v>4.3341232566783114</v>
      </c>
      <c r="AU405" s="132">
        <f>$AB$9+$AB$18*(F405-AB$15)</f>
        <v>4.7041105783417461</v>
      </c>
    </row>
    <row r="406" spans="1:47" ht="12.95" customHeight="1">
      <c r="A406" s="36" t="s">
        <v>476</v>
      </c>
      <c r="B406" s="94" t="s">
        <v>292</v>
      </c>
      <c r="C406" s="36">
        <v>54509.31467</v>
      </c>
      <c r="D406" s="36">
        <v>1E-4</v>
      </c>
      <c r="E406" s="41">
        <f>+(C406-C$7)/C$8</f>
        <v>13209.94842126378</v>
      </c>
      <c r="F406" s="132">
        <f>ROUND(2*E406,0)/2</f>
        <v>13210</v>
      </c>
      <c r="G406" s="132">
        <f>+C406-(C$7+F406*C$8)</f>
        <v>-1.7606299996259622E-2</v>
      </c>
      <c r="K406" s="43">
        <f>G406</f>
        <v>-1.7606299996259622E-2</v>
      </c>
      <c r="O406" s="132">
        <f ca="1">+C$11+C$12*F406</f>
        <v>-7.9205128510759087E-3</v>
      </c>
      <c r="P406" s="199">
        <f>+D$11+D$12*F406+D$13*F406^2</f>
        <v>-1.4524671290699002E-3</v>
      </c>
      <c r="Q406" s="200">
        <f>+C406-15018.5</f>
        <v>39490.81467</v>
      </c>
      <c r="S406" s="132">
        <f>+(P406-G406)^2</f>
        <v>2.6094631630109894E-4</v>
      </c>
      <c r="T406" s="7">
        <v>1</v>
      </c>
      <c r="U406" s="43">
        <f>+T406*S406</f>
        <v>2.6094631630109894E-4</v>
      </c>
      <c r="V406" s="132">
        <f>+G406-P406</f>
        <v>-1.6153832867189723E-2</v>
      </c>
      <c r="Z406" s="43">
        <f>F406</f>
        <v>13210</v>
      </c>
      <c r="AA406" s="132">
        <f>AB$3+AB$4*Z406+AB$5*Z406^2+AH406</f>
        <v>-1.8293971455767957E-2</v>
      </c>
      <c r="AB406" s="132">
        <f>+G406-AA406</f>
        <v>6.8767145950833497E-4</v>
      </c>
      <c r="AC406" s="132">
        <f>+G406-P406</f>
        <v>-1.6153832867189723E-2</v>
      </c>
      <c r="AD406" s="132"/>
      <c r="AE406" s="132">
        <f>+(G406-AA406)^2*S406</f>
        <v>1.2339943486034118E-10</v>
      </c>
      <c r="AF406" s="200">
        <f>+C406-15018.5</f>
        <v>39490.81467</v>
      </c>
      <c r="AG406" s="7"/>
      <c r="AH406" s="43">
        <f>$AB$6*($AB$11/AI406*AJ406+$AB$12)</f>
        <v>-1.9770459155767958E-2</v>
      </c>
      <c r="AI406" s="43">
        <f>1+$AB$7*COS(AL406)</f>
        <v>0.76470381323564784</v>
      </c>
      <c r="AJ406" s="43">
        <f>SIN(AL406+$AB$9)</f>
        <v>-0.99749616183159262</v>
      </c>
      <c r="AK406" s="43">
        <f>$AB$7*SIN(AL406)</f>
        <v>-0.28554457531908234</v>
      </c>
      <c r="AL406" s="43">
        <f>2*ATAN(AM406)</f>
        <v>-2.2600166159419586</v>
      </c>
      <c r="AM406" s="43">
        <f>SQRT((1+$AB$7)/(1-$AB$7))*TAN(AN406/2)</f>
        <v>-2.1197957835058245</v>
      </c>
      <c r="AN406" s="132">
        <f>$AU406+$AB$7*SIN(AO406)</f>
        <v>4.3572049320640618</v>
      </c>
      <c r="AO406" s="132">
        <f>$AU406+$AB$7*SIN(AP406)</f>
        <v>4.3572058759888135</v>
      </c>
      <c r="AP406" s="132">
        <f>$AU406+$AB$7*SIN(AQ406)</f>
        <v>4.35719854016026</v>
      </c>
      <c r="AQ406" s="132">
        <f>$AU406+$AB$7*SIN(AR406)</f>
        <v>4.3572555552820207</v>
      </c>
      <c r="AR406" s="132">
        <f>$AU406+$AB$7*SIN(AS406)</f>
        <v>4.3568126558908409</v>
      </c>
      <c r="AS406" s="132">
        <f>$AU406+$AB$7*SIN(AT406)</f>
        <v>4.3602671669583648</v>
      </c>
      <c r="AT406" s="132">
        <f>$AU406+$AB$7*SIN(AU406)</f>
        <v>4.3341232566783114</v>
      </c>
      <c r="AU406" s="132">
        <f>$AB$9+$AB$18*(F406-AB$15)</f>
        <v>4.7041105783417461</v>
      </c>
    </row>
    <row r="407" spans="1:47" ht="12.95" customHeight="1">
      <c r="A407" s="36" t="s">
        <v>476</v>
      </c>
      <c r="B407" s="94" t="s">
        <v>292</v>
      </c>
      <c r="C407" s="36">
        <v>54509.31467</v>
      </c>
      <c r="D407" s="36">
        <v>2.0000000000000001E-4</v>
      </c>
      <c r="E407" s="41">
        <f>+(C407-C$7)/C$8</f>
        <v>13209.94842126378</v>
      </c>
      <c r="F407" s="132">
        <f>ROUND(2*E407,0)/2</f>
        <v>13210</v>
      </c>
      <c r="G407" s="132">
        <f>+C407-(C$7+F407*C$8)</f>
        <v>-1.7606299996259622E-2</v>
      </c>
      <c r="K407" s="43">
        <f>G407</f>
        <v>-1.7606299996259622E-2</v>
      </c>
      <c r="O407" s="132">
        <f ca="1">+C$11+C$12*F407</f>
        <v>-7.9205128510759087E-3</v>
      </c>
      <c r="P407" s="199">
        <f>+D$11+D$12*F407+D$13*F407^2</f>
        <v>-1.4524671290699002E-3</v>
      </c>
      <c r="Q407" s="200">
        <f>+C407-15018.5</f>
        <v>39490.81467</v>
      </c>
      <c r="S407" s="132">
        <f>+(P407-G407)^2</f>
        <v>2.6094631630109894E-4</v>
      </c>
      <c r="T407" s="7">
        <v>1</v>
      </c>
      <c r="U407" s="43">
        <f>+T407*S407</f>
        <v>2.6094631630109894E-4</v>
      </c>
      <c r="V407" s="132">
        <f>+G407-P407</f>
        <v>-1.6153832867189723E-2</v>
      </c>
      <c r="Z407" s="43">
        <f>F407</f>
        <v>13210</v>
      </c>
      <c r="AA407" s="132">
        <f>AB$3+AB$4*Z407+AB$5*Z407^2+AH407</f>
        <v>-1.8293971455767957E-2</v>
      </c>
      <c r="AB407" s="132">
        <f>+G407-AA407</f>
        <v>6.8767145950833497E-4</v>
      </c>
      <c r="AC407" s="132">
        <f>+G407-P407</f>
        <v>-1.6153832867189723E-2</v>
      </c>
      <c r="AD407" s="132"/>
      <c r="AE407" s="132">
        <f>+(G407-AA407)^2*S407</f>
        <v>1.2339943486034118E-10</v>
      </c>
      <c r="AF407" s="200">
        <f>+C407-15018.5</f>
        <v>39490.81467</v>
      </c>
      <c r="AG407" s="7"/>
      <c r="AH407" s="43">
        <f>$AB$6*($AB$11/AI407*AJ407+$AB$12)</f>
        <v>-1.9770459155767958E-2</v>
      </c>
      <c r="AI407" s="43">
        <f>1+$AB$7*COS(AL407)</f>
        <v>0.76470381323564784</v>
      </c>
      <c r="AJ407" s="43">
        <f>SIN(AL407+$AB$9)</f>
        <v>-0.99749616183159262</v>
      </c>
      <c r="AK407" s="43">
        <f>$AB$7*SIN(AL407)</f>
        <v>-0.28554457531908234</v>
      </c>
      <c r="AL407" s="43">
        <f>2*ATAN(AM407)</f>
        <v>-2.2600166159419586</v>
      </c>
      <c r="AM407" s="43">
        <f>SQRT((1+$AB$7)/(1-$AB$7))*TAN(AN407/2)</f>
        <v>-2.1197957835058245</v>
      </c>
      <c r="AN407" s="132">
        <f>$AU407+$AB$7*SIN(AO407)</f>
        <v>4.3572049320640618</v>
      </c>
      <c r="AO407" s="132">
        <f>$AU407+$AB$7*SIN(AP407)</f>
        <v>4.3572058759888135</v>
      </c>
      <c r="AP407" s="132">
        <f>$AU407+$AB$7*SIN(AQ407)</f>
        <v>4.35719854016026</v>
      </c>
      <c r="AQ407" s="132">
        <f>$AU407+$AB$7*SIN(AR407)</f>
        <v>4.3572555552820207</v>
      </c>
      <c r="AR407" s="132">
        <f>$AU407+$AB$7*SIN(AS407)</f>
        <v>4.3568126558908409</v>
      </c>
      <c r="AS407" s="132">
        <f>$AU407+$AB$7*SIN(AT407)</f>
        <v>4.3602671669583648</v>
      </c>
      <c r="AT407" s="132">
        <f>$AU407+$AB$7*SIN(AU407)</f>
        <v>4.3341232566783114</v>
      </c>
      <c r="AU407" s="132">
        <f>$AB$9+$AB$18*(F407-AB$15)</f>
        <v>4.7041105783417461</v>
      </c>
    </row>
    <row r="408" spans="1:47" ht="12.95" customHeight="1">
      <c r="A408" s="41" t="s">
        <v>1418</v>
      </c>
      <c r="B408" s="94" t="s">
        <v>1230</v>
      </c>
      <c r="C408" s="36">
        <v>54509.314700000003</v>
      </c>
      <c r="D408" s="36" t="s">
        <v>292</v>
      </c>
      <c r="E408" s="41">
        <f>+(C408-C$7)/C$8</f>
        <v>13209.94850915063</v>
      </c>
      <c r="F408" s="132">
        <f>ROUND(2*E408,0)/2</f>
        <v>13210</v>
      </c>
      <c r="G408" s="132">
        <f>+C408-(C$7+F408*C$8)</f>
        <v>-1.7576299993379507E-2</v>
      </c>
      <c r="K408" s="43">
        <f>G408</f>
        <v>-1.7576299993379507E-2</v>
      </c>
      <c r="M408" s="132"/>
      <c r="O408" s="132">
        <f ca="1">+C$11+C$12*F408</f>
        <v>-7.9205128510759087E-3</v>
      </c>
      <c r="P408" s="199">
        <f>+D$11+D$12*F408+D$13*F408^2</f>
        <v>-1.4524671290699002E-3</v>
      </c>
      <c r="Q408" s="200">
        <f>+C408-15018.5</f>
        <v>39490.814700000003</v>
      </c>
      <c r="S408" s="132">
        <f>+(P408-G408)^2</f>
        <v>2.5997798623619058E-4</v>
      </c>
      <c r="T408" s="7">
        <v>1</v>
      </c>
      <c r="U408" s="43">
        <f>+T408*S408</f>
        <v>2.5997798623619058E-4</v>
      </c>
      <c r="V408" s="132">
        <f>+G408-P408</f>
        <v>-1.6123832864309608E-2</v>
      </c>
      <c r="Z408" s="43">
        <f>F408</f>
        <v>13210</v>
      </c>
      <c r="AA408" s="132">
        <f>AB$3+AB$4*Z408+AB$5*Z408^2+AH408</f>
        <v>-1.8293971455767957E-2</v>
      </c>
      <c r="AB408" s="132">
        <f>+G408-AA408</f>
        <v>7.1767146238845003E-4</v>
      </c>
      <c r="AC408" s="132">
        <f>+G408-P408</f>
        <v>-1.6123832864309608E-2</v>
      </c>
      <c r="AD408" s="132"/>
      <c r="AE408" s="132">
        <f>+(G408-AA408)^2*S408</f>
        <v>1.339022670206654E-10</v>
      </c>
      <c r="AF408" s="200">
        <f>+C408-15018.5</f>
        <v>39490.814700000003</v>
      </c>
      <c r="AG408" s="7"/>
      <c r="AH408" s="43">
        <f>$AB$6*($AB$11/AI408*AJ408+$AB$12)</f>
        <v>-1.9770459155767958E-2</v>
      </c>
      <c r="AI408" s="43">
        <f>1+$AB$7*COS(AL408)</f>
        <v>0.76470381323564784</v>
      </c>
      <c r="AJ408" s="43">
        <f>SIN(AL408+$AB$9)</f>
        <v>-0.99749616183159262</v>
      </c>
      <c r="AK408" s="43">
        <f>$AB$7*SIN(AL408)</f>
        <v>-0.28554457531908234</v>
      </c>
      <c r="AL408" s="43">
        <f>2*ATAN(AM408)</f>
        <v>-2.2600166159419586</v>
      </c>
      <c r="AM408" s="43">
        <f>SQRT((1+$AB$7)/(1-$AB$7))*TAN(AN408/2)</f>
        <v>-2.1197957835058245</v>
      </c>
      <c r="AN408" s="132">
        <f>$AU408+$AB$7*SIN(AO408)</f>
        <v>4.3572049320640618</v>
      </c>
      <c r="AO408" s="132">
        <f>$AU408+$AB$7*SIN(AP408)</f>
        <v>4.3572058759888135</v>
      </c>
      <c r="AP408" s="132">
        <f>$AU408+$AB$7*SIN(AQ408)</f>
        <v>4.35719854016026</v>
      </c>
      <c r="AQ408" s="132">
        <f>$AU408+$AB$7*SIN(AR408)</f>
        <v>4.3572555552820207</v>
      </c>
      <c r="AR408" s="132">
        <f>$AU408+$AB$7*SIN(AS408)</f>
        <v>4.3568126558908409</v>
      </c>
      <c r="AS408" s="132">
        <f>$AU408+$AB$7*SIN(AT408)</f>
        <v>4.3602671669583648</v>
      </c>
      <c r="AT408" s="132">
        <f>$AU408+$AB$7*SIN(AU408)</f>
        <v>4.3341232566783114</v>
      </c>
      <c r="AU408" s="132">
        <f>$AB$9+$AB$18*(F408-AB$15)</f>
        <v>4.7041105783417461</v>
      </c>
    </row>
    <row r="409" spans="1:47" ht="12.95" customHeight="1">
      <c r="A409" s="41" t="s">
        <v>1418</v>
      </c>
      <c r="B409" s="94" t="s">
        <v>1230</v>
      </c>
      <c r="C409" s="36">
        <v>54509.314700000003</v>
      </c>
      <c r="D409" s="36" t="s">
        <v>420</v>
      </c>
      <c r="E409" s="41">
        <f>+(C409-C$7)/C$8</f>
        <v>13209.94850915063</v>
      </c>
      <c r="F409" s="132">
        <f>ROUND(2*E409,0)/2</f>
        <v>13210</v>
      </c>
      <c r="G409" s="132">
        <f>+C409-(C$7+F409*C$8)</f>
        <v>-1.7576299993379507E-2</v>
      </c>
      <c r="K409" s="43">
        <f>G409</f>
        <v>-1.7576299993379507E-2</v>
      </c>
      <c r="L409" s="132"/>
      <c r="O409" s="132">
        <f ca="1">+C$11+C$12*F409</f>
        <v>-7.9205128510759087E-3</v>
      </c>
      <c r="P409" s="199">
        <f>+D$11+D$12*F409+D$13*F409^2</f>
        <v>-1.4524671290699002E-3</v>
      </c>
      <c r="Q409" s="200">
        <f>+C409-15018.5</f>
        <v>39490.814700000003</v>
      </c>
      <c r="S409" s="132">
        <f>+(P409-G409)^2</f>
        <v>2.5997798623619058E-4</v>
      </c>
      <c r="T409" s="7">
        <v>1</v>
      </c>
      <c r="U409" s="43">
        <f>+T409*S409</f>
        <v>2.5997798623619058E-4</v>
      </c>
      <c r="V409" s="132">
        <f>+G409-P409</f>
        <v>-1.6123832864309608E-2</v>
      </c>
      <c r="Z409" s="43">
        <f>F409</f>
        <v>13210</v>
      </c>
      <c r="AA409" s="132">
        <f>AB$3+AB$4*Z409+AB$5*Z409^2+AH409</f>
        <v>-1.8293971455767957E-2</v>
      </c>
      <c r="AB409" s="132">
        <f>+G409-AA409</f>
        <v>7.1767146238845003E-4</v>
      </c>
      <c r="AC409" s="132">
        <f>+G409-P409</f>
        <v>-1.6123832864309608E-2</v>
      </c>
      <c r="AD409" s="132"/>
      <c r="AE409" s="132">
        <f>+(G409-AA409)^2*S409</f>
        <v>1.339022670206654E-10</v>
      </c>
      <c r="AF409" s="200">
        <f>+C409-15018.5</f>
        <v>39490.814700000003</v>
      </c>
      <c r="AG409" s="7"/>
      <c r="AH409" s="43">
        <f>$AB$6*($AB$11/AI409*AJ409+$AB$12)</f>
        <v>-1.9770459155767958E-2</v>
      </c>
      <c r="AI409" s="43">
        <f>1+$AB$7*COS(AL409)</f>
        <v>0.76470381323564784</v>
      </c>
      <c r="AJ409" s="43">
        <f>SIN(AL409+$AB$9)</f>
        <v>-0.99749616183159262</v>
      </c>
      <c r="AK409" s="43">
        <f>$AB$7*SIN(AL409)</f>
        <v>-0.28554457531908234</v>
      </c>
      <c r="AL409" s="43">
        <f>2*ATAN(AM409)</f>
        <v>-2.2600166159419586</v>
      </c>
      <c r="AM409" s="43">
        <f>SQRT((1+$AB$7)/(1-$AB$7))*TAN(AN409/2)</f>
        <v>-2.1197957835058245</v>
      </c>
      <c r="AN409" s="132">
        <f>$AU409+$AB$7*SIN(AO409)</f>
        <v>4.3572049320640618</v>
      </c>
      <c r="AO409" s="132">
        <f>$AU409+$AB$7*SIN(AP409)</f>
        <v>4.3572058759888135</v>
      </c>
      <c r="AP409" s="132">
        <f>$AU409+$AB$7*SIN(AQ409)</f>
        <v>4.35719854016026</v>
      </c>
      <c r="AQ409" s="132">
        <f>$AU409+$AB$7*SIN(AR409)</f>
        <v>4.3572555552820207</v>
      </c>
      <c r="AR409" s="132">
        <f>$AU409+$AB$7*SIN(AS409)</f>
        <v>4.3568126558908409</v>
      </c>
      <c r="AS409" s="132">
        <f>$AU409+$AB$7*SIN(AT409)</f>
        <v>4.3602671669583648</v>
      </c>
      <c r="AT409" s="132">
        <f>$AU409+$AB$7*SIN(AU409)</f>
        <v>4.3341232566783114</v>
      </c>
      <c r="AU409" s="132">
        <f>$AB$9+$AB$18*(F409-AB$15)</f>
        <v>4.7041105783417461</v>
      </c>
    </row>
    <row r="410" spans="1:47" ht="12.95" customHeight="1">
      <c r="A410" s="41" t="s">
        <v>478</v>
      </c>
      <c r="B410" s="94" t="s">
        <v>288</v>
      </c>
      <c r="C410" s="36">
        <v>54708.833500000001</v>
      </c>
      <c r="D410" s="36">
        <v>2.0000000000000001E-4</v>
      </c>
      <c r="E410" s="41">
        <f>+(C410-C$7)/C$8</f>
        <v>13794.451076808624</v>
      </c>
      <c r="F410" s="132">
        <f>ROUND(2*E410,0)/2</f>
        <v>13794.5</v>
      </c>
      <c r="G410" s="132">
        <f>+C410-(C$7+F410*C$8)</f>
        <v>-1.6699834995961282E-2</v>
      </c>
      <c r="K410" s="43">
        <f>G410</f>
        <v>-1.6699834995961282E-2</v>
      </c>
      <c r="N410" s="132"/>
      <c r="O410" s="132">
        <f ca="1">+C$11+C$12*F410</f>
        <v>-9.0082741605620673E-3</v>
      </c>
      <c r="P410" s="199">
        <f>+D$11+D$12*F410+D$13*F410^2</f>
        <v>-2.0717248110204778E-3</v>
      </c>
      <c r="Q410" s="200">
        <f>+C410-15018.5</f>
        <v>39690.333500000001</v>
      </c>
      <c r="R410" s="132"/>
      <c r="S410" s="132">
        <f>+(P410-G410)^2</f>
        <v>2.1398160758276892E-4</v>
      </c>
      <c r="T410" s="7">
        <v>1</v>
      </c>
      <c r="U410" s="43">
        <f>+T410*S410</f>
        <v>2.1398160758276892E-4</v>
      </c>
      <c r="V410" s="132">
        <f>+G410-P410</f>
        <v>-1.4628110184940805E-2</v>
      </c>
      <c r="Z410" s="43">
        <f>F410</f>
        <v>13794.5</v>
      </c>
      <c r="AA410" s="132">
        <f>AB$3+AB$4*Z410+AB$5*Z410^2+AH410</f>
        <v>-1.7733119697703314E-2</v>
      </c>
      <c r="AB410" s="132">
        <f>+G410-AA410</f>
        <v>1.0332847017420314E-3</v>
      </c>
      <c r="AC410" s="132">
        <f>+G410-P410</f>
        <v>-1.4628110184940805E-2</v>
      </c>
      <c r="AD410" s="132"/>
      <c r="AE410" s="132">
        <f>+(G410-AA410)^2*S410</f>
        <v>2.284632996528742E-10</v>
      </c>
      <c r="AF410" s="200">
        <f>+C410-15018.5</f>
        <v>39690.333500000001</v>
      </c>
      <c r="AG410" s="7"/>
      <c r="AH410" s="43">
        <f>$AB$6*($AB$11/AI410*AJ410+$AB$12)</f>
        <v>-1.9162255006953312E-2</v>
      </c>
      <c r="AI410" s="43">
        <f>1+$AB$7*COS(AL410)</f>
        <v>0.77951330567451049</v>
      </c>
      <c r="AJ410" s="43">
        <f>SIN(AL410+$AB$9)</f>
        <v>-0.9926156232580261</v>
      </c>
      <c r="AK410" s="43">
        <f>$AB$7*SIN(AL410)</f>
        <v>-0.29712895790450672</v>
      </c>
      <c r="AL410" s="43">
        <f>2*ATAN(AM410)</f>
        <v>-2.2091946586265152</v>
      </c>
      <c r="AM410" s="43">
        <f>SQRT((1+$AB$7)/(1-$AB$7))*TAN(AN410/2)</f>
        <v>-1.9873077955439939</v>
      </c>
      <c r="AN410" s="132">
        <f>$AU410+$AB$7*SIN(AO410)</f>
        <v>4.4183616955687333</v>
      </c>
      <c r="AO410" s="132">
        <f>$AU410+$AB$7*SIN(AP410)</f>
        <v>4.4183619397040816</v>
      </c>
      <c r="AP410" s="132">
        <f>$AU410+$AB$7*SIN(AQ410)</f>
        <v>4.4183596629518807</v>
      </c>
      <c r="AQ410" s="132">
        <f>$AU410+$AB$7*SIN(AR410)</f>
        <v>4.4183808961034146</v>
      </c>
      <c r="AR410" s="132">
        <f>$AU410+$AB$7*SIN(AS410)</f>
        <v>4.4181829320066379</v>
      </c>
      <c r="AS410" s="132">
        <f>$AU410+$AB$7*SIN(AT410)</f>
        <v>4.4200336708280181</v>
      </c>
      <c r="AT410" s="132">
        <f>$AU410+$AB$7*SIN(AU410)</f>
        <v>4.4031508730413389</v>
      </c>
      <c r="AU410" s="132">
        <f>$AB$9+$AB$18*(F410-AB$15)</f>
        <v>4.7724829855233164</v>
      </c>
    </row>
    <row r="411" spans="1:47" ht="12.95" customHeight="1">
      <c r="A411" s="41" t="s">
        <v>479</v>
      </c>
      <c r="B411" s="94" t="s">
        <v>292</v>
      </c>
      <c r="C411" s="36">
        <v>54781.710899999998</v>
      </c>
      <c r="D411" s="36">
        <v>1E-4</v>
      </c>
      <c r="E411" s="41">
        <f>+(C411-C$7)/C$8</f>
        <v>14007.949892079354</v>
      </c>
      <c r="F411" s="132">
        <f>ROUND(2*E411,0)/2</f>
        <v>14008</v>
      </c>
      <c r="G411" s="132">
        <f>+C411-(C$7+F411*C$8)</f>
        <v>-1.7104239996115211E-2</v>
      </c>
      <c r="K411" s="43">
        <f>G411</f>
        <v>-1.7104239996115211E-2</v>
      </c>
      <c r="N411" s="132"/>
      <c r="O411" s="132">
        <f ca="1">+C$11+C$12*F411</f>
        <v>-9.4056001478594053E-3</v>
      </c>
      <c r="P411" s="199">
        <f>+D$11+D$12*F411+D$13*F411^2</f>
        <v>-2.2968219238409405E-3</v>
      </c>
      <c r="Q411" s="200">
        <f>+C411-15018.5</f>
        <v>39763.210899999998</v>
      </c>
      <c r="R411" s="132"/>
      <c r="S411" s="132">
        <f>+(P411-G411)^2</f>
        <v>2.1925962996711468E-4</v>
      </c>
      <c r="T411" s="7">
        <v>1</v>
      </c>
      <c r="U411" s="43">
        <f>+T411*S411</f>
        <v>2.1925962996711468E-4</v>
      </c>
      <c r="V411" s="132">
        <f>+G411-P411</f>
        <v>-1.4807418072274271E-2</v>
      </c>
      <c r="Z411" s="43">
        <f>F411</f>
        <v>14008</v>
      </c>
      <c r="AA411" s="132">
        <f>AB$3+AB$4*Z411+AB$5*Z411^2+AH411</f>
        <v>-1.7507494891666642E-2</v>
      </c>
      <c r="AB411" s="132">
        <f>+G411-AA411</f>
        <v>4.0325489555143035E-4</v>
      </c>
      <c r="AC411" s="132">
        <f>+G411-P411</f>
        <v>-1.4807418072274271E-2</v>
      </c>
      <c r="AD411" s="132"/>
      <c r="AE411" s="132">
        <f>+(G411-AA411)^2*S411</f>
        <v>3.5654797462264493E-11</v>
      </c>
      <c r="AF411" s="200">
        <f>+C411-15018.5</f>
        <v>39763.210899999998</v>
      </c>
      <c r="AG411" s="7"/>
      <c r="AH411" s="43">
        <f>$AB$6*($AB$11/AI411*AJ411+$AB$12)</f>
        <v>-1.8918822699666642E-2</v>
      </c>
      <c r="AI411" s="43">
        <f>1+$AB$7*COS(AL411)</f>
        <v>0.78521742681151496</v>
      </c>
      <c r="AJ411" s="43">
        <f>SIN(AL411+$AB$9)</f>
        <v>-0.99012291878996372</v>
      </c>
      <c r="AK411" s="43">
        <f>$AB$7*SIN(AL411)</f>
        <v>-0.3012780215258542</v>
      </c>
      <c r="AL411" s="43">
        <f>2*ATAN(AM411)</f>
        <v>-2.1901308823701515</v>
      </c>
      <c r="AM411" s="43">
        <f>SQRT((1+$AB$7)/(1-$AB$7))*TAN(AN411/2)</f>
        <v>-1.9410064173509647</v>
      </c>
      <c r="AN411" s="132">
        <f>$AU411+$AB$7*SIN(AO411)</f>
        <v>4.4409995600894332</v>
      </c>
      <c r="AO411" s="132">
        <f>$AU411+$AB$7*SIN(AP411)</f>
        <v>4.4409996914199024</v>
      </c>
      <c r="AP411" s="132">
        <f>$AU411+$AB$7*SIN(AQ411)</f>
        <v>4.4409983673396596</v>
      </c>
      <c r="AQ411" s="132">
        <f>$AU411+$AB$7*SIN(AR411)</f>
        <v>4.441011717070193</v>
      </c>
      <c r="AR411" s="132">
        <f>$AU411+$AB$7*SIN(AS411)</f>
        <v>4.4408771508335514</v>
      </c>
      <c r="AS411" s="132">
        <f>$AU411+$AB$7*SIN(AT411)</f>
        <v>4.4422365798933585</v>
      </c>
      <c r="AT411" s="132">
        <f>$AU411+$AB$7*SIN(AU411)</f>
        <v>4.4287953063969709</v>
      </c>
      <c r="AU411" s="132">
        <f>$AB$9+$AB$18*(F411-AB$15)</f>
        <v>4.7974573378471232</v>
      </c>
    </row>
    <row r="412" spans="1:47" ht="12.95" customHeight="1">
      <c r="A412" s="41" t="s">
        <v>479</v>
      </c>
      <c r="B412" s="94" t="s">
        <v>292</v>
      </c>
      <c r="C412" s="36">
        <v>54797.753799999999</v>
      </c>
      <c r="D412" s="36">
        <v>1E-4</v>
      </c>
      <c r="E412" s="41">
        <f>+(C412-C$7)/C$8</f>
        <v>14054.948552068692</v>
      </c>
      <c r="F412" s="132">
        <f>ROUND(2*E412,0)/2</f>
        <v>14055</v>
      </c>
      <c r="G412" s="132">
        <f>+C412-(C$7+F412*C$8)</f>
        <v>-1.7561649998242501E-2</v>
      </c>
      <c r="K412" s="43">
        <f>G412</f>
        <v>-1.7561649998242501E-2</v>
      </c>
      <c r="N412" s="132"/>
      <c r="O412" s="132">
        <f ca="1">+C$11+C$12*F412</f>
        <v>-9.4930676954143242E-3</v>
      </c>
      <c r="P412" s="199">
        <f>+D$11+D$12*F412+D$13*F412^2</f>
        <v>-2.346295954765727E-3</v>
      </c>
      <c r="Q412" s="200">
        <f>+C412-15018.5</f>
        <v>39779.253799999999</v>
      </c>
      <c r="R412" s="132"/>
      <c r="S412" s="132">
        <f>+(P412-G412)^2</f>
        <v>2.3150699866834504E-4</v>
      </c>
      <c r="T412" s="7">
        <v>1</v>
      </c>
      <c r="U412" s="43">
        <f>+T412*S412</f>
        <v>2.3150699866834504E-4</v>
      </c>
      <c r="V412" s="132">
        <f>+G412-P412</f>
        <v>-1.5215354043476775E-2</v>
      </c>
      <c r="Z412" s="43">
        <f>F412</f>
        <v>14055</v>
      </c>
      <c r="AA412" s="132">
        <f>AB$3+AB$4*Z412+AB$5*Z412^2+AH412</f>
        <v>-1.7456309068205639E-2</v>
      </c>
      <c r="AB412" s="132">
        <f>+G412-AA412</f>
        <v>-1.053409300368624E-4</v>
      </c>
      <c r="AC412" s="132">
        <f>+G412-P412</f>
        <v>-1.5215354043476775E-2</v>
      </c>
      <c r="AD412" s="132"/>
      <c r="AE412" s="132">
        <f>+(G412-AA412)^2*S412</f>
        <v>2.5689663839525047E-12</v>
      </c>
      <c r="AF412" s="200">
        <f>+C412-15018.5</f>
        <v>39779.253799999999</v>
      </c>
      <c r="AG412" s="7"/>
      <c r="AH412" s="43">
        <f>$AB$6*($AB$11/AI412*AJ412+$AB$12)</f>
        <v>-1.8863679993205637E-2</v>
      </c>
      <c r="AI412" s="43">
        <f>1+$AB$7*COS(AL412)</f>
        <v>0.78649506957394588</v>
      </c>
      <c r="AJ412" s="43">
        <f>SIN(AL412+$AB$9)</f>
        <v>-0.98952037770540002</v>
      </c>
      <c r="AK412" s="43">
        <f>$AB$7*SIN(AL412)</f>
        <v>-0.30218478565898349</v>
      </c>
      <c r="AL412" s="43">
        <f>2*ATAN(AM412)</f>
        <v>-2.185896517507151</v>
      </c>
      <c r="AM412" s="43">
        <f>SQRT((1+$AB$7)/(1-$AB$7))*TAN(AN412/2)</f>
        <v>-1.9309540324923613</v>
      </c>
      <c r="AN412" s="132">
        <f>$AU412+$AB$7*SIN(AO412)</f>
        <v>4.4460053889456947</v>
      </c>
      <c r="AO412" s="132">
        <f>$AU412+$AB$7*SIN(AP412)</f>
        <v>4.4460055020247093</v>
      </c>
      <c r="AP412" s="132">
        <f>$AU412+$AB$7*SIN(AQ412)</f>
        <v>4.4460043410558914</v>
      </c>
      <c r="AQ412" s="132">
        <f>$AU412+$AB$7*SIN(AR412)</f>
        <v>4.4460162608198495</v>
      </c>
      <c r="AR412" s="132">
        <f>$AU412+$AB$7*SIN(AS412)</f>
        <v>4.4458939043669012</v>
      </c>
      <c r="AS412" s="132">
        <f>$AU412+$AB$7*SIN(AT412)</f>
        <v>4.4471525143940589</v>
      </c>
      <c r="AT412" s="132">
        <f>$AU412+$AB$7*SIN(AU412)</f>
        <v>4.4344715823155978</v>
      </c>
      <c r="AU412" s="132">
        <f>$AB$9+$AB$18*(F412-AB$15)</f>
        <v>4.8029552046350341</v>
      </c>
    </row>
    <row r="413" spans="1:47" ht="12.95" customHeight="1">
      <c r="A413" s="96" t="s">
        <v>360</v>
      </c>
      <c r="B413" s="95" t="s">
        <v>288</v>
      </c>
      <c r="C413" s="96">
        <v>54803.389000000003</v>
      </c>
      <c r="D413" s="96">
        <v>4.0000000000000002E-4</v>
      </c>
      <c r="E413" s="41">
        <f>+(C413-C$7)/C$8</f>
        <v>14071.457216261084</v>
      </c>
      <c r="F413" s="132">
        <f>ROUND(2*E413,0)/2</f>
        <v>14071.5</v>
      </c>
      <c r="G413" s="132">
        <f>+C413-(C$7+F413*C$8)</f>
        <v>-1.4604144998884294E-2</v>
      </c>
      <c r="K413" s="43">
        <f>G413</f>
        <v>-1.4604144998884294E-2</v>
      </c>
      <c r="O413" s="132">
        <f ca="1">+C$11+C$12*F413</f>
        <v>-9.5237743876410499E-3</v>
      </c>
      <c r="P413" s="199">
        <f>+D$11+D$12*F413+D$13*F413^2</f>
        <v>-2.3636577401580016E-3</v>
      </c>
      <c r="Q413" s="200">
        <f>+C413-15018.5</f>
        <v>39784.889000000003</v>
      </c>
      <c r="R413" s="178"/>
      <c r="S413" s="132">
        <f>+(P413-G413)^2</f>
        <v>1.4982952833104068E-4</v>
      </c>
      <c r="T413" s="7">
        <v>1</v>
      </c>
      <c r="U413" s="43">
        <f>+T413*S413</f>
        <v>1.4982952833104068E-4</v>
      </c>
      <c r="V413" s="132">
        <f>+G413-P413</f>
        <v>-1.2240487258726292E-2</v>
      </c>
      <c r="Z413" s="43">
        <f>F413</f>
        <v>14071.5</v>
      </c>
      <c r="AA413" s="132">
        <f>AB$3+AB$4*Z413+AB$5*Z413^2+AH413</f>
        <v>-1.7438209094233419E-2</v>
      </c>
      <c r="AB413" s="132">
        <f>+G413-AA413</f>
        <v>2.8340640953491252E-3</v>
      </c>
      <c r="AC413" s="132">
        <f>+G413-P413</f>
        <v>-1.2240487258726292E-2</v>
      </c>
      <c r="AD413" s="132"/>
      <c r="AE413" s="132">
        <f>+(G413-AA413)^2*S413</f>
        <v>1.2034186797946293E-9</v>
      </c>
      <c r="AF413" s="200">
        <f>+C413-15018.5</f>
        <v>39784.889000000003</v>
      </c>
      <c r="AG413" s="7"/>
      <c r="AH413" s="43">
        <f>$AB$6*($AB$11/AI413*AJ413+$AB$12)</f>
        <v>-1.8844187757483418E-2</v>
      </c>
      <c r="AI413" s="43">
        <f>1+$AB$7*COS(AL413)</f>
        <v>0.78694550270995833</v>
      </c>
      <c r="AJ413" s="43">
        <f>SIN(AL413+$AB$9)</f>
        <v>-0.98930416183046299</v>
      </c>
      <c r="AK413" s="43">
        <f>$AB$7*SIN(AL413)</f>
        <v>-0.30250253087286338</v>
      </c>
      <c r="AL413" s="43">
        <f>2*ATAN(AM413)</f>
        <v>-2.184406712643097</v>
      </c>
      <c r="AM413" s="43">
        <f>SQRT((1+$AB$7)/(1-$AB$7))*TAN(AN413/2)</f>
        <v>-1.9274367576616718</v>
      </c>
      <c r="AN413" s="132">
        <f>$AU413+$AB$7*SIN(AO413)</f>
        <v>4.4477646878446917</v>
      </c>
      <c r="AO413" s="132">
        <f>$AU413+$AB$7*SIN(AP413)</f>
        <v>4.4477647949958694</v>
      </c>
      <c r="AP413" s="132">
        <f>$AU413+$AB$7*SIN(AQ413)</f>
        <v>4.4477636877467663</v>
      </c>
      <c r="AQ413" s="132">
        <f>$AU413+$AB$7*SIN(AR413)</f>
        <v>4.4477751297484023</v>
      </c>
      <c r="AR413" s="132">
        <f>$AU413+$AB$7*SIN(AS413)</f>
        <v>4.4476569146032823</v>
      </c>
      <c r="AS413" s="132">
        <f>$AU413+$AB$7*SIN(AT413)</f>
        <v>4.4488807726849666</v>
      </c>
      <c r="AT413" s="132">
        <f>$AU413+$AB$7*SIN(AU413)</f>
        <v>4.4364669591854211</v>
      </c>
      <c r="AU413" s="132">
        <f>$AB$9+$AB$18*(F413-AB$15)</f>
        <v>4.8048853068052582</v>
      </c>
    </row>
    <row r="414" spans="1:47" ht="12.95" customHeight="1">
      <c r="A414" s="41" t="s">
        <v>1064</v>
      </c>
      <c r="B414" s="94" t="s">
        <v>292</v>
      </c>
      <c r="C414" s="36">
        <v>54824.037799999998</v>
      </c>
      <c r="D414" s="36" t="s">
        <v>485</v>
      </c>
      <c r="E414" s="41">
        <f>+(C414-C$7)/C$8</f>
        <v>14131.949142931922</v>
      </c>
      <c r="F414" s="132">
        <f>ROUND(2*E414,0)/2</f>
        <v>14132</v>
      </c>
      <c r="G414" s="132">
        <f>+C414-(C$7+F414*C$8)</f>
        <v>-1.7359960002067965E-2</v>
      </c>
      <c r="K414" s="43">
        <f>G414</f>
        <v>-1.7359960002067965E-2</v>
      </c>
      <c r="L414" s="132"/>
      <c r="O414" s="132">
        <f ca="1">+C$11+C$12*F414</f>
        <v>-9.6363655924723811E-3</v>
      </c>
      <c r="P414" s="199">
        <f>+D$11+D$12*F414+D$13*F414^2</f>
        <v>-2.4272875753093355E-3</v>
      </c>
      <c r="Q414" s="200">
        <f>+C414-15018.5</f>
        <v>39805.537799999998</v>
      </c>
      <c r="S414" s="132">
        <f>+(P414-G414)^2</f>
        <v>2.2298470580487745E-4</v>
      </c>
      <c r="T414" s="7">
        <v>1</v>
      </c>
      <c r="U414" s="43">
        <f>+T414*S414</f>
        <v>2.2298470580487745E-4</v>
      </c>
      <c r="V414" s="132">
        <f>+G414-P414</f>
        <v>-1.4932672426758629E-2</v>
      </c>
      <c r="Z414" s="43">
        <f>F414</f>
        <v>14132</v>
      </c>
      <c r="AA414" s="132">
        <f>AB$3+AB$4*Z414+AB$5*Z414^2+AH414</f>
        <v>-1.7371260990643303E-2</v>
      </c>
      <c r="AB414" s="132">
        <f>+G414-AA414</f>
        <v>1.1300988575338455E-5</v>
      </c>
      <c r="AC414" s="132">
        <f>+G414-P414</f>
        <v>-1.4932672426758629E-2</v>
      </c>
      <c r="AD414" s="132"/>
      <c r="AE414" s="132">
        <f>+(G414-AA414)^2*S414</f>
        <v>2.8477899182434417E-14</v>
      </c>
      <c r="AF414" s="200">
        <f>+C414-15018.5</f>
        <v>39805.537799999998</v>
      </c>
      <c r="AG414" s="7"/>
      <c r="AH414" s="43">
        <f>$AB$6*($AB$11/AI414*AJ414+$AB$12)</f>
        <v>-1.8772120718643304E-2</v>
      </c>
      <c r="AI414" s="43">
        <f>1+$AB$7*COS(AL414)</f>
        <v>0.78860557813981425</v>
      </c>
      <c r="AJ414" s="43">
        <f>SIN(AL414+$AB$9)</f>
        <v>-0.98849037144877738</v>
      </c>
      <c r="AK414" s="43">
        <f>$AB$7*SIN(AL414)</f>
        <v>-0.30366494431593155</v>
      </c>
      <c r="AL414" s="43">
        <f>2*ATAN(AM414)</f>
        <v>-2.1789294432495794</v>
      </c>
      <c r="AM414" s="43">
        <f>SQRT((1+$AB$7)/(1-$AB$7))*TAN(AN414/2)</f>
        <v>-1.9145918313682786</v>
      </c>
      <c r="AN414" s="132">
        <f>$AU414+$AB$7*SIN(AO414)</f>
        <v>4.4542240944155802</v>
      </c>
      <c r="AO414" s="132">
        <f>$AU414+$AB$7*SIN(AP414)</f>
        <v>4.4542241818119539</v>
      </c>
      <c r="AP414" s="132">
        <f>$AU414+$AB$7*SIN(AQ414)</f>
        <v>4.4542232566263058</v>
      </c>
      <c r="AQ414" s="132">
        <f>$AU414+$AB$7*SIN(AR414)</f>
        <v>4.4542330508868853</v>
      </c>
      <c r="AR414" s="132">
        <f>$AU414+$AB$7*SIN(AS414)</f>
        <v>4.4541293846742178</v>
      </c>
      <c r="AS414" s="132">
        <f>$AU414+$AB$7*SIN(AT414)</f>
        <v>4.4552287000098705</v>
      </c>
      <c r="AT414" s="132">
        <f>$AU414+$AB$7*SIN(AU414)</f>
        <v>4.4437950813494203</v>
      </c>
      <c r="AU414" s="132">
        <f>$AB$9+$AB$18*(F414-AB$15)</f>
        <v>4.8119623480960794</v>
      </c>
    </row>
    <row r="415" spans="1:47" ht="12.95" customHeight="1">
      <c r="A415" s="36" t="s">
        <v>356</v>
      </c>
      <c r="B415" s="94" t="s">
        <v>288</v>
      </c>
      <c r="C415" s="36">
        <v>54829.673900000002</v>
      </c>
      <c r="D415" s="36">
        <v>5.0000000000000001E-4</v>
      </c>
      <c r="E415" s="41">
        <f>+(C415-C$7)/C$8</f>
        <v>14148.460443729538</v>
      </c>
      <c r="F415" s="132">
        <f>ROUND(2*E415,0)/2</f>
        <v>14148.5</v>
      </c>
      <c r="G415" s="132">
        <f>+C415-(C$7+F415*C$8)</f>
        <v>-1.3502454996341839E-2</v>
      </c>
      <c r="K415" s="43">
        <f>G415</f>
        <v>-1.3502454996341839E-2</v>
      </c>
      <c r="O415" s="132">
        <f ca="1">+C$11+C$12*F415</f>
        <v>-9.6670722846991068E-3</v>
      </c>
      <c r="P415" s="199">
        <f>+D$11+D$12*F415+D$13*F415^2</f>
        <v>-2.4446329727268777E-3</v>
      </c>
      <c r="Q415" s="200">
        <f>+C415-15018.5</f>
        <v>39811.173900000002</v>
      </c>
      <c r="R415" s="178"/>
      <c r="S415" s="132">
        <f>+(P415-G415)^2</f>
        <v>1.2227542790594411E-4</v>
      </c>
      <c r="T415" s="7">
        <v>1</v>
      </c>
      <c r="U415" s="43">
        <f>+T415*S415</f>
        <v>1.2227542790594411E-4</v>
      </c>
      <c r="V415" s="132">
        <f>+G415-P415</f>
        <v>-1.1057822023614963E-2</v>
      </c>
      <c r="Z415" s="43">
        <f>F415</f>
        <v>14148.5</v>
      </c>
      <c r="AA415" s="132">
        <f>AB$3+AB$4*Z415+AB$5*Z415^2+AH415</f>
        <v>-1.7352843533151051E-2</v>
      </c>
      <c r="AB415" s="132">
        <f>+G415-AA415</f>
        <v>3.8503885368092114E-3</v>
      </c>
      <c r="AC415" s="132">
        <f>+G415-P415</f>
        <v>-1.1057822023614963E-2</v>
      </c>
      <c r="AD415" s="132"/>
      <c r="AE415" s="132">
        <f>+(G415-AA415)^2*S415</f>
        <v>1.8127933640801066E-9</v>
      </c>
      <c r="AF415" s="200">
        <f>+C415-15018.5</f>
        <v>39811.173900000002</v>
      </c>
      <c r="AG415" s="7"/>
      <c r="AH415" s="43">
        <f>$AB$6*($AB$11/AI415*AJ415+$AB$12)</f>
        <v>-1.8752303376401051E-2</v>
      </c>
      <c r="AI415" s="43">
        <f>1+$AB$7*COS(AL415)</f>
        <v>0.78906064979199309</v>
      </c>
      <c r="AJ415" s="43">
        <f>SIN(AL415+$AB$9)</f>
        <v>-0.98826266719171052</v>
      </c>
      <c r="AK415" s="43">
        <f>$AB$7*SIN(AL415)</f>
        <v>-0.30398123385140702</v>
      </c>
      <c r="AL415" s="43">
        <f>2*ATAN(AM415)</f>
        <v>-2.1774316256595023</v>
      </c>
      <c r="AM415" s="43">
        <f>SQRT((1+$AB$7)/(1-$AB$7))*TAN(AN415/2)</f>
        <v>-1.9111026784369964</v>
      </c>
      <c r="AN415" s="132">
        <f>$AU415+$AB$7*SIN(AO415)</f>
        <v>4.4559881179923373</v>
      </c>
      <c r="AO415" s="132">
        <f>$AU415+$AB$7*SIN(AP415)</f>
        <v>4.4559882005112241</v>
      </c>
      <c r="AP415" s="132">
        <f>$AU415+$AB$7*SIN(AQ415)</f>
        <v>4.4559873210826844</v>
      </c>
      <c r="AQ415" s="132">
        <f>$AU415+$AB$7*SIN(AR415)</f>
        <v>4.4559966935683688</v>
      </c>
      <c r="AR415" s="132">
        <f>$AU415+$AB$7*SIN(AS415)</f>
        <v>4.4558968237946139</v>
      </c>
      <c r="AS415" s="132">
        <f>$AU415+$AB$7*SIN(AT415)</f>
        <v>4.4569629640656325</v>
      </c>
      <c r="AT415" s="132">
        <f>$AU415+$AB$7*SIN(AU415)</f>
        <v>4.4457968608992866</v>
      </c>
      <c r="AU415" s="132">
        <f>$AB$9+$AB$18*(F415-AB$15)</f>
        <v>4.8138924502663034</v>
      </c>
    </row>
    <row r="416" spans="1:47" ht="12.95" customHeight="1">
      <c r="A416" s="41" t="s">
        <v>479</v>
      </c>
      <c r="B416" s="94" t="s">
        <v>288</v>
      </c>
      <c r="C416" s="36">
        <v>54830.353799999997</v>
      </c>
      <c r="D416" s="36">
        <v>1E-4</v>
      </c>
      <c r="E416" s="41">
        <f>+(C416-C$7)/C$8</f>
        <v>14150.452252500179</v>
      </c>
      <c r="F416" s="132">
        <f>ROUND(2*E416,0)/2</f>
        <v>14150.5</v>
      </c>
      <c r="G416" s="132">
        <f>+C416-(C$7+F416*C$8)</f>
        <v>-1.6298515001835767E-2</v>
      </c>
      <c r="K416" s="43">
        <f>G416</f>
        <v>-1.6298515001835767E-2</v>
      </c>
      <c r="N416" s="132"/>
      <c r="O416" s="132">
        <f ca="1">+C$11+C$12*F416</f>
        <v>-9.6707943079993169E-3</v>
      </c>
      <c r="P416" s="199">
        <f>+D$11+D$12*F416+D$13*F416^2</f>
        <v>-2.4467352065126085E-3</v>
      </c>
      <c r="Q416" s="200">
        <f>+C416-15018.5</f>
        <v>39811.853799999997</v>
      </c>
      <c r="R416" s="132"/>
      <c r="S416" s="132">
        <f>+(P416-G416)^2</f>
        <v>1.9187180349812292E-4</v>
      </c>
      <c r="T416" s="7">
        <v>1</v>
      </c>
      <c r="U416" s="43">
        <f>+T416*S416</f>
        <v>1.9187180349812292E-4</v>
      </c>
      <c r="V416" s="132">
        <f>+G416-P416</f>
        <v>-1.385177979532316E-2</v>
      </c>
      <c r="Z416" s="43">
        <f>F416</f>
        <v>14150.5</v>
      </c>
      <c r="AA416" s="132">
        <f>AB$3+AB$4*Z416+AB$5*Z416^2+AH416</f>
        <v>-1.7350606479993792E-2</v>
      </c>
      <c r="AB416" s="132">
        <f>+G416-AA416</f>
        <v>1.0520914781580251E-3</v>
      </c>
      <c r="AC416" s="132">
        <f>+G416-P416</f>
        <v>-1.385177979532316E-2</v>
      </c>
      <c r="AD416" s="132"/>
      <c r="AE416" s="132">
        <f>+(G416-AA416)^2*S416</f>
        <v>2.1238222359877316E-10</v>
      </c>
      <c r="AF416" s="200">
        <f>+C416-15018.5</f>
        <v>39811.853799999997</v>
      </c>
      <c r="AG416" s="7"/>
      <c r="AH416" s="43">
        <f>$AB$6*($AB$11/AI416*AJ416+$AB$12)</f>
        <v>-1.8749896529243793E-2</v>
      </c>
      <c r="AI416" s="43">
        <f>1+$AB$7*COS(AL416)</f>
        <v>0.78911587789165394</v>
      </c>
      <c r="AJ416" s="43">
        <f>SIN(AL416+$AB$9)</f>
        <v>-0.98823489803622777</v>
      </c>
      <c r="AK416" s="43">
        <f>$AB$7*SIN(AL416)</f>
        <v>-0.30401955042824497</v>
      </c>
      <c r="AL416" s="43">
        <f>2*ATAN(AM416)</f>
        <v>-2.1772499545138824</v>
      </c>
      <c r="AM416" s="43">
        <f>SQRT((1+$AB$7)/(1-$AB$7))*TAN(AN416/2)</f>
        <v>-1.9106801562271469</v>
      </c>
      <c r="AN416" s="132">
        <f>$AU416+$AB$7*SIN(AO416)</f>
        <v>4.4562020082134941</v>
      </c>
      <c r="AO416" s="132">
        <f>$AU416+$AB$7*SIN(AP416)</f>
        <v>4.456202090155311</v>
      </c>
      <c r="AP416" s="132">
        <f>$AU416+$AB$7*SIN(AQ416)</f>
        <v>4.4562012161637137</v>
      </c>
      <c r="AQ416" s="132">
        <f>$AU416+$AB$7*SIN(AR416)</f>
        <v>4.4562105383103283</v>
      </c>
      <c r="AR416" s="132">
        <f>$AU416+$AB$7*SIN(AS416)</f>
        <v>4.4561111237671254</v>
      </c>
      <c r="AS416" s="132">
        <f>$AU416+$AB$7*SIN(AT416)</f>
        <v>4.4571732659891481</v>
      </c>
      <c r="AT416" s="132">
        <f>$AU416+$AB$7*SIN(AU416)</f>
        <v>4.4460395940305677</v>
      </c>
      <c r="AU416" s="132">
        <f>$AB$9+$AB$18*(F416-AB$15)</f>
        <v>4.8141264020445123</v>
      </c>
    </row>
    <row r="417" spans="1:47" ht="12.95" customHeight="1">
      <c r="A417" s="212" t="s">
        <v>461</v>
      </c>
      <c r="B417" s="95" t="s">
        <v>288</v>
      </c>
      <c r="C417" s="96">
        <v>55094.554300000003</v>
      </c>
      <c r="D417" s="96">
        <v>1E-4</v>
      </c>
      <c r="E417" s="41">
        <f>+(C417-C$7)/C$8</f>
        <v>14924.443829366777</v>
      </c>
      <c r="F417" s="132">
        <f>ROUND(2*E417,0)/2</f>
        <v>14924.5</v>
      </c>
      <c r="G417" s="132">
        <f>+C417-(C$7+F417*C$8)</f>
        <v>-1.9173734996002167E-2</v>
      </c>
      <c r="K417" s="43">
        <f>G417</f>
        <v>-1.9173734996002167E-2</v>
      </c>
      <c r="O417" s="132">
        <f ca="1">+C$11+C$12*F417</f>
        <v>-1.1111217325180302E-2</v>
      </c>
      <c r="P417" s="199">
        <f>+D$11+D$12*F417+D$13*F417^2</f>
        <v>-3.2564260055033224E-3</v>
      </c>
      <c r="Q417" s="200">
        <f>+C417-15018.5</f>
        <v>40076.054300000003</v>
      </c>
      <c r="S417" s="132">
        <f>+(P417-G417)^2</f>
        <v>2.5336072549901536E-4</v>
      </c>
      <c r="T417" s="7">
        <v>1</v>
      </c>
      <c r="U417" s="43">
        <f>+T417*S417</f>
        <v>2.5336072549901536E-4</v>
      </c>
      <c r="V417" s="132">
        <f>+G417-P417</f>
        <v>-1.5917308990498844E-2</v>
      </c>
      <c r="Z417" s="43">
        <f>F417</f>
        <v>14924.5</v>
      </c>
      <c r="AA417" s="132">
        <f>AB$3+AB$4*Z417+AB$5*Z417^2+AH417</f>
        <v>-1.6408502161756575E-2</v>
      </c>
      <c r="AB417" s="132">
        <f>+G417-AA417</f>
        <v>-2.7652328342455922E-3</v>
      </c>
      <c r="AC417" s="132">
        <f>+G417-P417</f>
        <v>-1.5917308990498844E-2</v>
      </c>
      <c r="AD417" s="132"/>
      <c r="AE417" s="132">
        <f>+(G417-AA417)^2*S417</f>
        <v>1.937325986863562E-9</v>
      </c>
      <c r="AF417" s="200">
        <f>+C417-15018.5</f>
        <v>40076.054300000003</v>
      </c>
      <c r="AG417" s="7"/>
      <c r="AH417" s="43">
        <f>$AB$6*($AB$11/AI417*AJ417+$AB$12)</f>
        <v>-1.7740280061006575E-2</v>
      </c>
      <c r="AI417" s="43">
        <f>1+$AB$7*COS(AL417)</f>
        <v>0.81162887655258309</v>
      </c>
      <c r="AJ417" s="43">
        <f>SIN(AL417+$AB$9)</f>
        <v>-0.97460450934420495</v>
      </c>
      <c r="AK417" s="43">
        <f>$AB$7*SIN(AL417)</f>
        <v>-0.31845929072827822</v>
      </c>
      <c r="AL417" s="43">
        <f>2*ATAN(AM417)</f>
        <v>-2.104948089834866</v>
      </c>
      <c r="AM417" s="43">
        <f>SQRT((1+$AB$7)/(1-$AB$7))*TAN(AN417/2)</f>
        <v>-1.7533516518563141</v>
      </c>
      <c r="AN417" s="132">
        <f>$AU417+$AB$7*SIN(AO417)</f>
        <v>4.5401410147794232</v>
      </c>
      <c r="AO417" s="132">
        <f>$AU417+$AB$7*SIN(AP417)</f>
        <v>4.5401410133196238</v>
      </c>
      <c r="AP417" s="132">
        <f>$AU417+$AB$7*SIN(AQ417)</f>
        <v>4.5401410363386541</v>
      </c>
      <c r="AQ417" s="132">
        <f>$AU417+$AB$7*SIN(AR417)</f>
        <v>4.540140673360515</v>
      </c>
      <c r="AR417" s="132">
        <f>$AU417+$AB$7*SIN(AS417)</f>
        <v>4.540146397109833</v>
      </c>
      <c r="AS417" s="132">
        <f>$AU417+$AB$7*SIN(AT417)</f>
        <v>4.5400561620592015</v>
      </c>
      <c r="AT417" s="132">
        <f>$AU417+$AB$7*SIN(AU417)</f>
        <v>4.5414842097428734</v>
      </c>
      <c r="AU417" s="132">
        <f>$AB$9+$AB$18*(F417-AB$15)</f>
        <v>4.9046657402113825</v>
      </c>
    </row>
    <row r="418" spans="1:47" ht="12.95" customHeight="1">
      <c r="A418" s="212" t="s">
        <v>461</v>
      </c>
      <c r="B418" s="95" t="s">
        <v>292</v>
      </c>
      <c r="C418" s="96">
        <v>55101.555200000003</v>
      </c>
      <c r="D418" s="96">
        <v>1E-4</v>
      </c>
      <c r="E418" s="41">
        <f>+(C418-C$7)/C$8</f>
        <v>14944.953395512504</v>
      </c>
      <c r="F418" s="132">
        <f>ROUND(2*E418,0)/2</f>
        <v>14945</v>
      </c>
      <c r="G418" s="132">
        <f>+C418-(C$7+F418*C$8)</f>
        <v>-1.5908349996607285E-2</v>
      </c>
      <c r="K418" s="43">
        <f>G418</f>
        <v>-1.5908349996607285E-2</v>
      </c>
      <c r="O418" s="132">
        <f ca="1">+C$11+C$12*F418</f>
        <v>-1.1149368064007448E-2</v>
      </c>
      <c r="P418" s="199">
        <f>+D$11+D$12*F418+D$13*F418^2</f>
        <v>-3.2777662611366354E-3</v>
      </c>
      <c r="Q418" s="200">
        <f>+C418-15018.5</f>
        <v>40083.055200000003</v>
      </c>
      <c r="S418" s="132">
        <f>+(P418-G418)^2</f>
        <v>1.5953164549873574E-4</v>
      </c>
      <c r="T418" s="7">
        <v>1</v>
      </c>
      <c r="U418" s="43">
        <f>+T418*S418</f>
        <v>1.5953164549873574E-4</v>
      </c>
      <c r="V418" s="132">
        <f>+G418-P418</f>
        <v>-1.263058373547065E-2</v>
      </c>
      <c r="Z418" s="43">
        <f>F418</f>
        <v>14945</v>
      </c>
      <c r="AA418" s="132">
        <f>AB$3+AB$4*Z418+AB$5*Z418^2+AH418</f>
        <v>-1.6381447949192419E-2</v>
      </c>
      <c r="AB418" s="132">
        <f>+G418-AA418</f>
        <v>4.7309795258513448E-4</v>
      </c>
      <c r="AC418" s="132">
        <f>+G418-P418</f>
        <v>-1.263058373547065E-2</v>
      </c>
      <c r="AD418" s="132"/>
      <c r="AE418" s="132">
        <f>+(G418-AA418)^2*S418</f>
        <v>3.5706639750530991E-11</v>
      </c>
      <c r="AF418" s="200">
        <f>+C418-15018.5</f>
        <v>40083.055200000003</v>
      </c>
      <c r="AG418" s="7"/>
      <c r="AH418" s="43">
        <f>$AB$6*($AB$11/AI418*AJ418+$AB$12)</f>
        <v>-1.7711388874192418E-2</v>
      </c>
      <c r="AI418" s="43">
        <f>1+$AB$7*COS(AL418)</f>
        <v>0.81225710310750565</v>
      </c>
      <c r="AJ418" s="43">
        <f>SIN(AL418+$AB$9)</f>
        <v>-0.97416111837044117</v>
      </c>
      <c r="AK418" s="43">
        <f>$AB$7*SIN(AL418)</f>
        <v>-0.31883005609009668</v>
      </c>
      <c r="AL418" s="43">
        <f>2*ATAN(AM418)</f>
        <v>-2.1029765321599614</v>
      </c>
      <c r="AM418" s="43">
        <f>SQRT((1+$AB$7)/(1-$AB$7))*TAN(AN418/2)</f>
        <v>-1.7493422788687287</v>
      </c>
      <c r="AN418" s="132">
        <f>$AU418+$AB$7*SIN(AO418)</f>
        <v>4.5423968873426812</v>
      </c>
      <c r="AO418" s="132">
        <f>$AU418+$AB$7*SIN(AP418)</f>
        <v>4.5423968856595645</v>
      </c>
      <c r="AP418" s="132">
        <f>$AU418+$AB$7*SIN(AQ418)</f>
        <v>4.5423969125487398</v>
      </c>
      <c r="AQ418" s="132">
        <f>$AU418+$AB$7*SIN(AR418)</f>
        <v>4.5423964829725145</v>
      </c>
      <c r="AR418" s="132">
        <f>$AU418+$AB$7*SIN(AS418)</f>
        <v>4.5424033459271316</v>
      </c>
      <c r="AS418" s="132">
        <f>$AU418+$AB$7*SIN(AT418)</f>
        <v>4.542293735454165</v>
      </c>
      <c r="AT418" s="132">
        <f>$AU418+$AB$7*SIN(AU418)</f>
        <v>4.5440528101688855</v>
      </c>
      <c r="AU418" s="132">
        <f>$AB$9+$AB$18*(F418-AB$15)</f>
        <v>4.9070637459380242</v>
      </c>
    </row>
    <row r="419" spans="1:47" ht="12.95" customHeight="1">
      <c r="A419" s="41" t="s">
        <v>480</v>
      </c>
      <c r="B419" s="94" t="s">
        <v>292</v>
      </c>
      <c r="C419" s="36">
        <v>55116.7448</v>
      </c>
      <c r="D419" s="36">
        <v>1E-4</v>
      </c>
      <c r="E419" s="41">
        <f>+(C419-C$7)/C$8</f>
        <v>14989.452260790848</v>
      </c>
      <c r="F419" s="132">
        <f>ROUND(2*E419,0)/2</f>
        <v>14989.5</v>
      </c>
      <c r="G419" s="132">
        <f>+C419-(C$7+F419*C$8)</f>
        <v>-1.6295684996293858E-2</v>
      </c>
      <c r="K419" s="43">
        <f>G419</f>
        <v>-1.6295684996293858E-2</v>
      </c>
      <c r="N419" s="132"/>
      <c r="O419" s="132">
        <f ca="1">+C$11+C$12*F419</f>
        <v>-1.1232183082437102E-2</v>
      </c>
      <c r="P419" s="199">
        <f>+D$11+D$12*F419+D$13*F419^2</f>
        <v>-3.3240715757364659E-3</v>
      </c>
      <c r="Q419" s="200">
        <f>+C419-15018.5</f>
        <v>40098.2448</v>
      </c>
      <c r="R419" s="132"/>
      <c r="S419" s="132">
        <f>+(P419-G419)^2</f>
        <v>1.682627547323846E-4</v>
      </c>
      <c r="T419" s="7">
        <v>1</v>
      </c>
      <c r="U419" s="43">
        <f>+T419*S419</f>
        <v>1.682627547323846E-4</v>
      </c>
      <c r="V419" s="132">
        <f>+G419-P419</f>
        <v>-1.2971613420557391E-2</v>
      </c>
      <c r="Z419" s="43">
        <f>F419</f>
        <v>14989.5</v>
      </c>
      <c r="AA419" s="132">
        <f>AB$3+AB$4*Z419+AB$5*Z419^2+AH419</f>
        <v>-1.6322341448159382E-2</v>
      </c>
      <c r="AB419" s="132">
        <f>+G419-AA419</f>
        <v>2.6656451865524067E-5</v>
      </c>
      <c r="AC419" s="132">
        <f>+G419-P419</f>
        <v>-1.2971613420557391E-2</v>
      </c>
      <c r="AD419" s="132"/>
      <c r="AE419" s="132">
        <f>+(G419-AA419)^2*S419</f>
        <v>1.1956186426903286E-13</v>
      </c>
      <c r="AF419" s="200">
        <f>+C419-15018.5</f>
        <v>40098.2448</v>
      </c>
      <c r="AG419" s="7"/>
      <c r="AH419" s="43">
        <f>$AB$6*($AB$11/AI419*AJ419+$AB$12)</f>
        <v>-1.7648286117409383E-2</v>
      </c>
      <c r="AI419" s="43">
        <f>1+$AB$7*COS(AL419)</f>
        <v>0.813626688924589</v>
      </c>
      <c r="AJ419" s="43">
        <f>SIN(AL419+$AB$9)</f>
        <v>-0.97318318397766967</v>
      </c>
      <c r="AK419" s="43">
        <f>$AB$7*SIN(AL419)</f>
        <v>-0.31963258425696855</v>
      </c>
      <c r="AL419" s="43">
        <f>2*ATAN(AM419)</f>
        <v>-2.0986862773203385</v>
      </c>
      <c r="AM419" s="43">
        <f>SQRT((1+$AB$7)/(1-$AB$7))*TAN(AN419/2)</f>
        <v>-1.7406651839604521</v>
      </c>
      <c r="AN419" s="132">
        <f>$AU419+$AB$7*SIN(AO419)</f>
        <v>4.5472998027268225</v>
      </c>
      <c r="AO419" s="132">
        <f>$AU419+$AB$7*SIN(AP419)</f>
        <v>4.5472998006806478</v>
      </c>
      <c r="AP419" s="132">
        <f>$AU419+$AB$7*SIN(AQ419)</f>
        <v>4.5472998343315698</v>
      </c>
      <c r="AQ419" s="132">
        <f>$AU419+$AB$7*SIN(AR419)</f>
        <v>4.5472992809170565</v>
      </c>
      <c r="AR419" s="132">
        <f>$AU419+$AB$7*SIN(AS419)</f>
        <v>4.5473083824648857</v>
      </c>
      <c r="AS419" s="132">
        <f>$AU419+$AB$7*SIN(AT419)</f>
        <v>4.5471587599834749</v>
      </c>
      <c r="AT419" s="132">
        <f>$AU419+$AB$7*SIN(AU419)</f>
        <v>4.5496357350451033</v>
      </c>
      <c r="AU419" s="132">
        <f>$AB$9+$AB$18*(F419-AB$15)</f>
        <v>4.9122691730031738</v>
      </c>
    </row>
    <row r="420" spans="1:47" ht="12.95" customHeight="1">
      <c r="A420" s="41" t="s">
        <v>480</v>
      </c>
      <c r="B420" s="94" t="s">
        <v>292</v>
      </c>
      <c r="C420" s="36">
        <v>55116.9156</v>
      </c>
      <c r="D420" s="36">
        <v>1E-4</v>
      </c>
      <c r="E420" s="41">
        <f>+(C420-C$7)/C$8</f>
        <v>14989.952629871636</v>
      </c>
      <c r="F420" s="132">
        <f>ROUND(2*E420,0)/2</f>
        <v>14990</v>
      </c>
      <c r="G420" s="132">
        <f>+C420-(C$7+F420*C$8)</f>
        <v>-1.6169700000318699E-2</v>
      </c>
      <c r="K420" s="43">
        <f>G420</f>
        <v>-1.6169700000318699E-2</v>
      </c>
      <c r="N420" s="132"/>
      <c r="O420" s="132">
        <f ca="1">+C$11+C$12*F420</f>
        <v>-1.1233113588262154E-2</v>
      </c>
      <c r="P420" s="199">
        <f>+D$11+D$12*F420+D$13*F420^2</f>
        <v>-3.3245917150582375E-3</v>
      </c>
      <c r="Q420" s="200">
        <f>+C420-15018.5</f>
        <v>40098.4156</v>
      </c>
      <c r="R420" s="132"/>
      <c r="S420" s="132">
        <f>+(P420-G420)^2</f>
        <v>1.6499680686006698E-4</v>
      </c>
      <c r="T420" s="7">
        <v>1</v>
      </c>
      <c r="U420" s="43">
        <f>+T420*S420</f>
        <v>1.6499680686006698E-4</v>
      </c>
      <c r="V420" s="132">
        <f>+G420-P420</f>
        <v>-1.2845108285260462E-2</v>
      </c>
      <c r="Z420" s="43">
        <f>F420</f>
        <v>14990</v>
      </c>
      <c r="AA420" s="132">
        <f>AB$3+AB$4*Z420+AB$5*Z420^2+AH420</f>
        <v>-1.6321674378027479E-2</v>
      </c>
      <c r="AB420" s="132">
        <f>+G420-AA420</f>
        <v>1.5197437770878008E-4</v>
      </c>
      <c r="AC420" s="132">
        <f>+G420-P420</f>
        <v>-1.2845108285260462E-2</v>
      </c>
      <c r="AD420" s="132"/>
      <c r="AE420" s="132">
        <f>+(G420-AA420)^2*S420</f>
        <v>3.8108011447600287E-12</v>
      </c>
      <c r="AF420" s="200">
        <f>+C420-15018.5</f>
        <v>40098.4156</v>
      </c>
      <c r="AG420" s="7"/>
      <c r="AH420" s="43">
        <f>$AB$6*($AB$11/AI420*AJ420+$AB$12)</f>
        <v>-1.764757407802748E-2</v>
      </c>
      <c r="AI420" s="43">
        <f>1+$AB$7*COS(AL420)</f>
        <v>0.81364212334962549</v>
      </c>
      <c r="AJ420" s="43">
        <f>SIN(AL420+$AB$9)</f>
        <v>-0.97317207523355942</v>
      </c>
      <c r="AK420" s="43">
        <f>$AB$7*SIN(AL420)</f>
        <v>-0.31964158335605175</v>
      </c>
      <c r="AL420" s="43">
        <f>2*ATAN(AM420)</f>
        <v>-2.0986379899788021</v>
      </c>
      <c r="AM420" s="43">
        <f>SQRT((1+$AB$7)/(1-$AB$7))*TAN(AN420/2)</f>
        <v>-1.7405678911014599</v>
      </c>
      <c r="AN420" s="132">
        <f>$AU420+$AB$7*SIN(AO420)</f>
        <v>4.5473549386370911</v>
      </c>
      <c r="AO420" s="132">
        <f>$AU420+$AB$7*SIN(AP420)</f>
        <v>4.5473549365876984</v>
      </c>
      <c r="AP420" s="132">
        <f>$AU420+$AB$7*SIN(AQ420)</f>
        <v>4.547354970302691</v>
      </c>
      <c r="AQ420" s="132">
        <f>$AU420+$AB$7*SIN(AR420)</f>
        <v>4.5473544156509416</v>
      </c>
      <c r="AR420" s="132">
        <f>$AU420+$AB$7*SIN(AS420)</f>
        <v>4.5473635405670061</v>
      </c>
      <c r="AS420" s="132">
        <f>$AU420+$AB$7*SIN(AT420)</f>
        <v>4.5472134844658401</v>
      </c>
      <c r="AT420" s="132">
        <f>$AU420+$AB$7*SIN(AU420)</f>
        <v>4.5496985203803604</v>
      </c>
      <c r="AU420" s="132">
        <f>$AB$9+$AB$18*(F420-AB$15)</f>
        <v>4.9123276609477262</v>
      </c>
    </row>
    <row r="421" spans="1:47" ht="12.95" customHeight="1">
      <c r="A421" s="41" t="s">
        <v>1081</v>
      </c>
      <c r="B421" s="94" t="s">
        <v>288</v>
      </c>
      <c r="C421" s="36">
        <v>55142.0049</v>
      </c>
      <c r="D421" s="36" t="s">
        <v>485</v>
      </c>
      <c r="E421" s="41">
        <f>+(C421-C$7)/C$8</f>
        <v>15063.453273774574</v>
      </c>
      <c r="F421" s="132">
        <f>ROUND(2*E421,0)/2</f>
        <v>15063.5</v>
      </c>
      <c r="G421" s="132">
        <f>+C421-(C$7+F421*C$8)</f>
        <v>-1.5949904998706188E-2</v>
      </c>
      <c r="K421" s="43">
        <f>G421</f>
        <v>-1.5949904998706188E-2</v>
      </c>
      <c r="M421" s="132"/>
      <c r="O421" s="132">
        <f ca="1">+C$11+C$12*F421</f>
        <v>-1.1369897944544845E-2</v>
      </c>
      <c r="P421" s="199">
        <f>+D$11+D$12*F421+D$13*F421^2</f>
        <v>-3.4010171169661027E-3</v>
      </c>
      <c r="Q421" s="200">
        <f>+C421-15018.5</f>
        <v>40123.5049</v>
      </c>
      <c r="S421" s="132">
        <f>+(P421-G421)^2</f>
        <v>1.5747458706848316E-4</v>
      </c>
      <c r="T421" s="7">
        <v>1</v>
      </c>
      <c r="U421" s="43">
        <f>+T421*S421</f>
        <v>1.5747458706848316E-4</v>
      </c>
      <c r="V421" s="132">
        <f>+G421-P421</f>
        <v>-1.2548887881740085E-2</v>
      </c>
      <c r="Z421" s="43">
        <f>F421</f>
        <v>15063.5</v>
      </c>
      <c r="AA421" s="132">
        <f>AB$3+AB$4*Z421+AB$5*Z421^2+AH421</f>
        <v>-1.6222899906877534E-2</v>
      </c>
      <c r="AB421" s="132">
        <f>+G421-AA421</f>
        <v>2.7299490817134578E-4</v>
      </c>
      <c r="AC421" s="132">
        <f>+G421-P421</f>
        <v>-1.2548887881740085E-2</v>
      </c>
      <c r="AD421" s="132"/>
      <c r="AE421" s="132">
        <f>+(G421-AA421)^2*S421</f>
        <v>1.1735985702556128E-11</v>
      </c>
      <c r="AF421" s="200">
        <f>+C421-15018.5</f>
        <v>40123.5049</v>
      </c>
      <c r="AG421" s="7"/>
      <c r="AH421" s="43">
        <f>$AB$6*($AB$11/AI421*AJ421+$AB$12)</f>
        <v>-1.7542172810127533E-2</v>
      </c>
      <c r="AI421" s="43">
        <f>1+$AB$7*COS(AL421)</f>
        <v>0.8159221145541089</v>
      </c>
      <c r="AJ421" s="43">
        <f>SIN(AL421+$AB$9)</f>
        <v>-0.9715096775848604</v>
      </c>
      <c r="AK421" s="43">
        <f>$AB$7*SIN(AL421)</f>
        <v>-0.32096001634124049</v>
      </c>
      <c r="AL421" s="43">
        <f>2*ATAN(AM421)</f>
        <v>-2.0915197387025501</v>
      </c>
      <c r="AM421" s="43">
        <f>SQRT((1+$AB$7)/(1-$AB$7))*TAN(AN421/2)</f>
        <v>-1.7263143607794522</v>
      </c>
      <c r="AN421" s="132">
        <f>$AU421+$AB$7*SIN(AO421)</f>
        <v>4.5554713319377331</v>
      </c>
      <c r="AO421" s="132">
        <f>$AU421+$AB$7*SIN(AP421)</f>
        <v>4.5554713295898672</v>
      </c>
      <c r="AP421" s="132">
        <f>$AU421+$AB$7*SIN(AQ421)</f>
        <v>4.5554713701952423</v>
      </c>
      <c r="AQ421" s="132">
        <f>$AU421+$AB$7*SIN(AR421)</f>
        <v>4.5554706679433759</v>
      </c>
      <c r="AR421" s="132">
        <f>$AU421+$AB$7*SIN(AS421)</f>
        <v>4.5554828135156242</v>
      </c>
      <c r="AS421" s="132">
        <f>$AU421+$AB$7*SIN(AT421)</f>
        <v>4.5552728848758708</v>
      </c>
      <c r="AT421" s="132">
        <f>$AU421+$AB$7*SIN(AU421)</f>
        <v>4.5589414509140207</v>
      </c>
      <c r="AU421" s="132">
        <f>$AB$9+$AB$18*(F421-AB$15)</f>
        <v>4.9209253887969053</v>
      </c>
    </row>
    <row r="422" spans="1:47" ht="12.95" customHeight="1">
      <c r="A422" s="41" t="s">
        <v>1081</v>
      </c>
      <c r="B422" s="94" t="s">
        <v>292</v>
      </c>
      <c r="C422" s="36">
        <v>55142.1754</v>
      </c>
      <c r="D422" s="36" t="s">
        <v>485</v>
      </c>
      <c r="E422" s="41">
        <f>+(C422-C$7)/C$8</f>
        <v>15063.952763986954</v>
      </c>
      <c r="F422" s="132">
        <f>ROUND(2*E422,0)/2</f>
        <v>15064</v>
      </c>
      <c r="G422" s="132">
        <f>+C422-(C$7+F422*C$8)</f>
        <v>-1.6123919995152391E-2</v>
      </c>
      <c r="K422" s="43">
        <f>G422</f>
        <v>-1.6123919995152391E-2</v>
      </c>
      <c r="L422" s="132"/>
      <c r="O422" s="132">
        <f ca="1">+C$11+C$12*F422</f>
        <v>-1.1370828450369897E-2</v>
      </c>
      <c r="P422" s="199">
        <f>+D$11+D$12*F422+D$13*F422^2</f>
        <v>-3.4015367790308348E-3</v>
      </c>
      <c r="Q422" s="200">
        <f>+C422-15018.5</f>
        <v>40123.6754</v>
      </c>
      <c r="S422" s="132">
        <f>+(P422-G422)^2</f>
        <v>1.6185903469785148E-4</v>
      </c>
      <c r="T422" s="7">
        <v>1</v>
      </c>
      <c r="U422" s="43">
        <f>+T422*S422</f>
        <v>1.6185903469785148E-4</v>
      </c>
      <c r="V422" s="132">
        <f>+G422-P422</f>
        <v>-1.2722383216121557E-2</v>
      </c>
      <c r="Z422" s="43">
        <f>F422</f>
        <v>15064</v>
      </c>
      <c r="AA422" s="132">
        <f>AB$3+AB$4*Z422+AB$5*Z422^2+AH422</f>
        <v>-1.62222231001144E-2</v>
      </c>
      <c r="AB422" s="132">
        <f>+G422-AA422</f>
        <v>9.8303104962008808E-5</v>
      </c>
      <c r="AC422" s="132">
        <f>+G422-P422</f>
        <v>-1.2722383216121557E-2</v>
      </c>
      <c r="AD422" s="132"/>
      <c r="AE422" s="132">
        <f>+(G422-AA422)^2*S422</f>
        <v>1.5641248538577527E-12</v>
      </c>
      <c r="AF422" s="200">
        <f>+C422-15018.5</f>
        <v>40123.6754</v>
      </c>
      <c r="AG422" s="7"/>
      <c r="AH422" s="43">
        <f>$AB$6*($AB$11/AI422*AJ422+$AB$12)</f>
        <v>-1.75414508121144E-2</v>
      </c>
      <c r="AI422" s="43">
        <f>1+$AB$7*COS(AL422)</f>
        <v>0.81593770065093008</v>
      </c>
      <c r="AJ422" s="43">
        <f>SIN(AL422+$AB$9)</f>
        <v>-0.97149816767956909</v>
      </c>
      <c r="AK422" s="43">
        <f>$AB$7*SIN(AL422)</f>
        <v>-0.32096895482014048</v>
      </c>
      <c r="AL422" s="43">
        <f>2*ATAN(AM422)</f>
        <v>-2.0914711785112567</v>
      </c>
      <c r="AM422" s="43">
        <f>SQRT((1+$AB$7)/(1-$AB$7))*TAN(AN422/2)</f>
        <v>-1.7262177261335026</v>
      </c>
      <c r="AN422" s="132">
        <f>$AU422+$AB$7*SIN(AO422)</f>
        <v>4.5555266234024492</v>
      </c>
      <c r="AO422" s="132">
        <f>$AU422+$AB$7*SIN(AP422)</f>
        <v>4.5555266210536063</v>
      </c>
      <c r="AP422" s="132">
        <f>$AU422+$AB$7*SIN(AQ422)</f>
        <v>4.5555266616900791</v>
      </c>
      <c r="AQ422" s="132">
        <f>$AU422+$AB$7*SIN(AR422)</f>
        <v>4.5555259586547185</v>
      </c>
      <c r="AR422" s="132">
        <f>$AU422+$AB$7*SIN(AS422)</f>
        <v>4.5555381220290734</v>
      </c>
      <c r="AS422" s="132">
        <f>$AU422+$AB$7*SIN(AT422)</f>
        <v>4.55532781247015</v>
      </c>
      <c r="AT422" s="132">
        <f>$AU422+$AB$7*SIN(AU422)</f>
        <v>4.5590044196805017</v>
      </c>
      <c r="AU422" s="132">
        <f>$AB$9+$AB$18*(F422-AB$15)</f>
        <v>4.9209838767414578</v>
      </c>
    </row>
    <row r="423" spans="1:47" ht="12.95" customHeight="1">
      <c r="A423" s="41" t="s">
        <v>1081</v>
      </c>
      <c r="B423" s="94" t="s">
        <v>288</v>
      </c>
      <c r="C423" s="36">
        <v>55142.345000000001</v>
      </c>
      <c r="D423" s="36" t="s">
        <v>485</v>
      </c>
      <c r="E423" s="41">
        <f>+(C423-C$7)/C$8</f>
        <v>15064.449617594111</v>
      </c>
      <c r="F423" s="132">
        <f>ROUND(2*E423,0)/2</f>
        <v>15064.5</v>
      </c>
      <c r="G423" s="132">
        <f>+C423-(C$7+F423*C$8)</f>
        <v>-1.7197934997966513E-2</v>
      </c>
      <c r="K423" s="43">
        <f>G423</f>
        <v>-1.7197934997966513E-2</v>
      </c>
      <c r="M423" s="132"/>
      <c r="O423" s="132">
        <f ca="1">+C$11+C$12*F423</f>
        <v>-1.1371758956194949E-2</v>
      </c>
      <c r="P423" s="199">
        <f>+D$11+D$12*F423+D$13*F423^2</f>
        <v>-3.4020564378708564E-3</v>
      </c>
      <c r="Q423" s="200">
        <f>+C423-15018.5</f>
        <v>40123.845000000001</v>
      </c>
      <c r="S423" s="132">
        <f>+(P423-G423)^2</f>
        <v>1.9032626524490701E-4</v>
      </c>
      <c r="T423" s="7">
        <v>1</v>
      </c>
      <c r="U423" s="43">
        <f>+T423*S423</f>
        <v>1.9032626524490701E-4</v>
      </c>
      <c r="V423" s="132">
        <f>+G423-P423</f>
        <v>-1.3795878560095657E-2</v>
      </c>
      <c r="Z423" s="43">
        <f>F423</f>
        <v>15064.5</v>
      </c>
      <c r="AA423" s="132">
        <f>AB$3+AB$4*Z423+AB$5*Z423^2+AH423</f>
        <v>-1.6221546227430703E-2</v>
      </c>
      <c r="AB423" s="132">
        <f>+G423-AA423</f>
        <v>-9.7638877053581041E-4</v>
      </c>
      <c r="AC423" s="132">
        <f>+G423-P423</f>
        <v>-1.3795878560095657E-2</v>
      </c>
      <c r="AD423" s="132"/>
      <c r="AE423" s="132">
        <f>+(G423-AA423)^2*S423</f>
        <v>1.8144469602084414E-10</v>
      </c>
      <c r="AF423" s="200">
        <f>+C423-15018.5</f>
        <v>40123.845000000001</v>
      </c>
      <c r="AG423" s="7"/>
      <c r="AH423" s="43">
        <f>$AB$6*($AB$11/AI423*AJ423+$AB$12)</f>
        <v>-1.7540728746680702E-2</v>
      </c>
      <c r="AI423" s="43">
        <f>1+$AB$7*COS(AL423)</f>
        <v>0.81595328777729648</v>
      </c>
      <c r="AJ423" s="43">
        <f>SIN(AL423+$AB$9)</f>
        <v>-0.97148665504351539</v>
      </c>
      <c r="AK423" s="43">
        <f>$AB$7*SIN(AL423)</f>
        <v>-0.32097789288362738</v>
      </c>
      <c r="AL423" s="43">
        <f>2*ATAN(AM423)</f>
        <v>-2.0914226164646665</v>
      </c>
      <c r="AM423" s="43">
        <f>SQRT((1+$AB$7)/(1-$AB$7))*TAN(AN423/2)</f>
        <v>-1.7261210958960862</v>
      </c>
      <c r="AN423" s="132">
        <f>$AU423+$AB$7*SIN(AO423)</f>
        <v>4.5555819159233915</v>
      </c>
      <c r="AO423" s="132">
        <f>$AU423+$AB$7*SIN(AP423)</f>
        <v>4.555581913573584</v>
      </c>
      <c r="AP423" s="132">
        <f>$AU423+$AB$7*SIN(AQ423)</f>
        <v>4.5555819542409592</v>
      </c>
      <c r="AQ423" s="132">
        <f>$AU423+$AB$7*SIN(AR423)</f>
        <v>4.5555812504249191</v>
      </c>
      <c r="AR423" s="132">
        <f>$AU423+$AB$7*SIN(AS423)</f>
        <v>4.5555934315652564</v>
      </c>
      <c r="AS423" s="132">
        <f>$AU423+$AB$7*SIN(AT423)</f>
        <v>4.5553827414443084</v>
      </c>
      <c r="AT423" s="132">
        <f>$AU423+$AB$7*SIN(AU423)</f>
        <v>4.5590673896852554</v>
      </c>
      <c r="AU423" s="132">
        <f>$AB$9+$AB$18*(F423-AB$15)</f>
        <v>4.9210423646860102</v>
      </c>
    </row>
    <row r="424" spans="1:47" ht="12.95" customHeight="1">
      <c r="A424" s="127" t="s">
        <v>1471</v>
      </c>
      <c r="B424" s="276" t="s">
        <v>288</v>
      </c>
      <c r="C424" s="232">
        <v>55148.491599999834</v>
      </c>
      <c r="D424" s="232">
        <v>2.0000000000000001E-4</v>
      </c>
      <c r="E424" s="41">
        <f>+(C424-C$7)/C$8</f>
        <v>15082.456459467001</v>
      </c>
      <c r="F424" s="132">
        <f>ROUND(2*E424,0)/2</f>
        <v>15082.5</v>
      </c>
      <c r="G424" s="132">
        <f>+C424-(C$7+F424*C$8)</f>
        <v>-1.4862475167319644E-2</v>
      </c>
      <c r="L424" s="43">
        <f>G424</f>
        <v>-1.4862475167319644E-2</v>
      </c>
      <c r="O424" s="132">
        <f ca="1">+C$11+C$12*F424</f>
        <v>-1.1405257165896833E-2</v>
      </c>
      <c r="P424" s="199">
        <f>+D$11+D$12*F424+D$13*F424^2</f>
        <v>-3.4207620084550109E-3</v>
      </c>
      <c r="Q424" s="200">
        <f>+C424-15018.5</f>
        <v>40129.991599999834</v>
      </c>
      <c r="S424" s="132">
        <f>+(P424-G424)^2</f>
        <v>1.3091280000973609E-4</v>
      </c>
      <c r="T424" s="7">
        <v>1</v>
      </c>
      <c r="U424" s="43">
        <f>+T424*S424</f>
        <v>1.3091280000973609E-4</v>
      </c>
      <c r="V424" s="132">
        <f>+G424-P424</f>
        <v>-1.1441713158864632E-2</v>
      </c>
      <c r="Z424" s="43">
        <f>F424</f>
        <v>15082.5</v>
      </c>
      <c r="AA424" s="132">
        <f>AB$3+AB$4*Z424+AB$5*Z424^2+AH424</f>
        <v>-1.6197134892745654E-2</v>
      </c>
      <c r="AB424" s="132">
        <f>+G424-AA424</f>
        <v>1.3346597254260094E-3</v>
      </c>
      <c r="AC424" s="132">
        <f>+G424-P424</f>
        <v>-1.1441713158864632E-2</v>
      </c>
      <c r="AD424" s="132"/>
      <c r="AE424" s="132">
        <f>+(G424-AA424)^2*S424</f>
        <v>2.3319714154165808E-10</v>
      </c>
      <c r="AF424" s="200">
        <f>+C424-15018.5</f>
        <v>40129.991599999834</v>
      </c>
      <c r="AG424" s="7"/>
      <c r="AH424" s="43">
        <f>$AB$6*($AB$11/AI424*AJ424+$AB$12)</f>
        <v>-1.7514689473995655E-2</v>
      </c>
      <c r="AI424" s="43">
        <f>1+$AB$7*COS(AL424)</f>
        <v>0.81651511054102199</v>
      </c>
      <c r="AJ424" s="43">
        <f>SIN(AL424+$AB$9)</f>
        <v>-0.97107037915336003</v>
      </c>
      <c r="AK424" s="43">
        <f>$AB$7*SIN(AL424)</f>
        <v>-0.32129938583854561</v>
      </c>
      <c r="AL424" s="43">
        <f>2*ATAN(AM424)</f>
        <v>-2.0896731458262279</v>
      </c>
      <c r="AM424" s="43">
        <f>SQRT((1+$AB$7)/(1-$AB$7))*TAN(AN424/2)</f>
        <v>-1.722645339064254</v>
      </c>
      <c r="AN424" s="132">
        <f>$AU424+$AB$7*SIN(AO424)</f>
        <v>4.5575731507124129</v>
      </c>
      <c r="AO424" s="132">
        <f>$AU424+$AB$7*SIN(AP424)</f>
        <v>4.5575731483359565</v>
      </c>
      <c r="AP424" s="132">
        <f>$AU424+$AB$7*SIN(AQ424)</f>
        <v>4.5575731899892178</v>
      </c>
      <c r="AQ424" s="132">
        <f>$AU424+$AB$7*SIN(AR424)</f>
        <v>4.5575724599145806</v>
      </c>
      <c r="AR424" s="132">
        <f>$AU424+$AB$7*SIN(AS424)</f>
        <v>4.5575852567416693</v>
      </c>
      <c r="AS424" s="132">
        <f>$AU424+$AB$7*SIN(AT424)</f>
        <v>4.5573611043611875</v>
      </c>
      <c r="AT424" s="132">
        <f>$AU424+$AB$7*SIN(AU424)</f>
        <v>4.5613351344170185</v>
      </c>
      <c r="AU424" s="132">
        <f>$AB$9+$AB$18*(F424-AB$15)</f>
        <v>4.9231479306898907</v>
      </c>
    </row>
    <row r="425" spans="1:47" ht="12.95" customHeight="1">
      <c r="A425" s="127" t="s">
        <v>1471</v>
      </c>
      <c r="B425" s="276" t="s">
        <v>288</v>
      </c>
      <c r="C425" s="232">
        <v>55149.515199999791</v>
      </c>
      <c r="D425" s="232">
        <v>2.0000000000000001E-4</v>
      </c>
      <c r="E425" s="41">
        <f>+(C425-C$7)/C$8</f>
        <v>15085.455158477969</v>
      </c>
      <c r="F425" s="132">
        <f>ROUND(2*E425,0)/2</f>
        <v>15085.5</v>
      </c>
      <c r="G425" s="132">
        <f>+C425-(C$7+F425*C$8)</f>
        <v>-1.5306565204809885E-2</v>
      </c>
      <c r="L425" s="43">
        <f>G425</f>
        <v>-1.5306565204809885E-2</v>
      </c>
      <c r="O425" s="132">
        <f ca="1">+C$11+C$12*F425</f>
        <v>-1.1410840200847146E-2</v>
      </c>
      <c r="P425" s="199">
        <f>+D$11+D$12*F425+D$13*F425^2</f>
        <v>-3.4238791972389469E-3</v>
      </c>
      <c r="Q425" s="200">
        <f>+C425-15018.5</f>
        <v>40131.015199999791</v>
      </c>
      <c r="S425" s="132">
        <f>+(P425-G425)^2</f>
        <v>1.4119822675452218E-4</v>
      </c>
      <c r="T425" s="7">
        <v>1</v>
      </c>
      <c r="U425" s="43">
        <f>+T425*S425</f>
        <v>1.4119822675452218E-4</v>
      </c>
      <c r="V425" s="132">
        <f>+G425-P425</f>
        <v>-1.1882686007570939E-2</v>
      </c>
      <c r="Z425" s="43">
        <f>F425</f>
        <v>15085.5</v>
      </c>
      <c r="AA425" s="132">
        <f>AB$3+AB$4*Z425+AB$5*Z425^2+AH425</f>
        <v>-1.6193058024932257E-2</v>
      </c>
      <c r="AB425" s="132">
        <f>+G425-AA425</f>
        <v>8.8649282012237193E-4</v>
      </c>
      <c r="AC425" s="132">
        <f>+G425-P425</f>
        <v>-1.1882686007570939E-2</v>
      </c>
      <c r="AD425" s="132"/>
      <c r="AE425" s="132">
        <f>+(G425-AA425)^2*S425</f>
        <v>1.1096338270257375E-10</v>
      </c>
      <c r="AF425" s="200">
        <f>+C425-15018.5</f>
        <v>40131.015199999791</v>
      </c>
      <c r="AG425" s="7"/>
      <c r="AH425" s="43">
        <f>$AB$6*($AB$11/AI425*AJ425+$AB$12)</f>
        <v>-1.7510341094182258E-2</v>
      </c>
      <c r="AI425" s="43">
        <f>1+$AB$7*COS(AL425)</f>
        <v>0.81660887760783196</v>
      </c>
      <c r="AJ425" s="43">
        <f>SIN(AL425+$AB$9)</f>
        <v>-0.97100065483229636</v>
      </c>
      <c r="AK425" s="43">
        <f>$AB$7*SIN(AL425)</f>
        <v>-0.32135291538702565</v>
      </c>
      <c r="AL425" s="43">
        <f>2*ATAN(AM425)</f>
        <v>-2.0893813330809352</v>
      </c>
      <c r="AM425" s="43">
        <f>SQRT((1+$AB$7)/(1-$AB$7))*TAN(AN425/2)</f>
        <v>-1.7220665999736897</v>
      </c>
      <c r="AN425" s="132">
        <f>$AU425+$AB$7*SIN(AO425)</f>
        <v>4.5579051564992428</v>
      </c>
      <c r="AO425" s="132">
        <f>$AU425+$AB$7*SIN(AP425)</f>
        <v>4.5579051541198154</v>
      </c>
      <c r="AP425" s="132">
        <f>$AU425+$AB$7*SIN(AQ425)</f>
        <v>4.5579051959140795</v>
      </c>
      <c r="AQ425" s="132">
        <f>$AU425+$AB$7*SIN(AR425)</f>
        <v>4.5579044618062801</v>
      </c>
      <c r="AR425" s="132">
        <f>$AU425+$AB$7*SIN(AS425)</f>
        <v>4.5579173567647615</v>
      </c>
      <c r="AS425" s="132">
        <f>$AU425+$AB$7*SIN(AT425)</f>
        <v>4.5576910057205424</v>
      </c>
      <c r="AT425" s="132">
        <f>$AU425+$AB$7*SIN(AU425)</f>
        <v>4.5617132478424249</v>
      </c>
      <c r="AU425" s="132">
        <f>$AB$9+$AB$18*(F425-AB$15)</f>
        <v>4.9234988583572044</v>
      </c>
    </row>
    <row r="426" spans="1:47" ht="12.95" customHeight="1">
      <c r="A426" s="127" t="s">
        <v>1471</v>
      </c>
      <c r="B426" s="276" t="s">
        <v>288</v>
      </c>
      <c r="C426" s="232">
        <v>55150.539100000169</v>
      </c>
      <c r="D426" s="232">
        <v>2.9999999999999997E-4</v>
      </c>
      <c r="E426" s="41">
        <f>+(C426-C$7)/C$8</f>
        <v>15088.454736358581</v>
      </c>
      <c r="F426" s="132">
        <f>ROUND(2*E426,0)/2</f>
        <v>15088.5</v>
      </c>
      <c r="G426" s="132">
        <f>+C426-(C$7+F426*C$8)</f>
        <v>-1.5450654827873223E-2</v>
      </c>
      <c r="L426" s="43">
        <f>G426</f>
        <v>-1.5450654827873223E-2</v>
      </c>
      <c r="O426" s="132">
        <f ca="1">+C$11+C$12*F426</f>
        <v>-1.1416423235797463E-2</v>
      </c>
      <c r="P426" s="199">
        <f>+D$11+D$12*F426+D$13*F426^2</f>
        <v>-3.4269962699333334E-3</v>
      </c>
      <c r="Q426" s="200">
        <f>+C426-15018.5</f>
        <v>40132.039100000169</v>
      </c>
      <c r="S426" s="132">
        <f>+(P426-G426)^2</f>
        <v>1.4456836511792112E-4</v>
      </c>
      <c r="T426" s="7">
        <v>1</v>
      </c>
      <c r="U426" s="43">
        <f>+T426*S426</f>
        <v>1.4456836511792112E-4</v>
      </c>
      <c r="V426" s="132">
        <f>+G426-P426</f>
        <v>-1.2023658557939888E-2</v>
      </c>
      <c r="Z426" s="43">
        <f>F426</f>
        <v>15088.5</v>
      </c>
      <c r="AA426" s="132">
        <f>AB$3+AB$4*Z426+AB$5*Z426^2+AH426</f>
        <v>-1.6188978781229459E-2</v>
      </c>
      <c r="AB426" s="132">
        <f>+G426-AA426</f>
        <v>7.3832395335623677E-4</v>
      </c>
      <c r="AC426" s="132">
        <f>+G426-P426</f>
        <v>-1.2023658557939888E-2</v>
      </c>
      <c r="AD426" s="132"/>
      <c r="AE426" s="132">
        <f>+(G426-AA426)^2*S426</f>
        <v>7.8807433931982815E-11</v>
      </c>
      <c r="AF426" s="200">
        <f>+C426-15018.5</f>
        <v>40132.039100000169</v>
      </c>
      <c r="AG426" s="7"/>
      <c r="AH426" s="43">
        <f>$AB$6*($AB$11/AI426*AJ426+$AB$12)</f>
        <v>-1.750599028447946E-2</v>
      </c>
      <c r="AI426" s="43">
        <f>1+$AB$7*COS(AL426)</f>
        <v>0.81670268183696537</v>
      </c>
      <c r="AJ426" s="43">
        <f>SIN(AL426+$AB$9)</f>
        <v>-0.9709308317803016</v>
      </c>
      <c r="AK426" s="43">
        <f>$AB$7*SIN(AL426)</f>
        <v>-0.32140642985827034</v>
      </c>
      <c r="AL426" s="43">
        <f>2*ATAN(AM426)</f>
        <v>-2.0890894532999216</v>
      </c>
      <c r="AM426" s="43">
        <f>SQRT((1+$AB$7)/(1-$AB$7))*TAN(AN426/2)</f>
        <v>-1.721488018789856</v>
      </c>
      <c r="AN426" s="132">
        <f>$AU426+$AB$7*SIN(AO426)</f>
        <v>4.5582372004183398</v>
      </c>
      <c r="AO426" s="132">
        <f>$AU426+$AB$7*SIN(AP426)</f>
        <v>4.5582371980363412</v>
      </c>
      <c r="AP426" s="132">
        <f>$AU426+$AB$7*SIN(AQ426)</f>
        <v>4.5582372399651501</v>
      </c>
      <c r="AQ426" s="132">
        <f>$AU426+$AB$7*SIN(AR426)</f>
        <v>4.5582365019203772</v>
      </c>
      <c r="AR426" s="132">
        <f>$AU426+$AB$7*SIN(AS426)</f>
        <v>4.558249493741009</v>
      </c>
      <c r="AS426" s="132">
        <f>$AU426+$AB$7*SIN(AT426)</f>
        <v>4.5580209569110233</v>
      </c>
      <c r="AT426" s="132">
        <f>$AU426+$AB$7*SIN(AU426)</f>
        <v>4.5620914058218105</v>
      </c>
      <c r="AU426" s="132">
        <f>$AB$9+$AB$18*(F426-AB$15)</f>
        <v>4.9238497860245172</v>
      </c>
    </row>
    <row r="427" spans="1:47" ht="12.95" customHeight="1">
      <c r="A427" s="127" t="s">
        <v>1471</v>
      </c>
      <c r="B427" s="276" t="s">
        <v>292</v>
      </c>
      <c r="C427" s="232">
        <v>55155.487399999984</v>
      </c>
      <c r="D427" s="232">
        <v>1E-4</v>
      </c>
      <c r="E427" s="41">
        <f>+(C427-C$7)/C$8</f>
        <v>15102.95108485022</v>
      </c>
      <c r="F427" s="132">
        <f>ROUND(2*E427,0)/2</f>
        <v>15103</v>
      </c>
      <c r="G427" s="132">
        <f>+C427-(C$7+F427*C$8)</f>
        <v>-1.6697090017260052E-2</v>
      </c>
      <c r="L427" s="43">
        <f>G427</f>
        <v>-1.6697090017260052E-2</v>
      </c>
      <c r="O427" s="132">
        <f ca="1">+C$11+C$12*F427</f>
        <v>-1.1443407904723979E-2</v>
      </c>
      <c r="P427" s="199">
        <f>+D$11+D$12*F427+D$13*F427^2</f>
        <v>-3.442060484749359E-3</v>
      </c>
      <c r="Q427" s="200">
        <f>+C427-15018.5</f>
        <v>40136.987399999984</v>
      </c>
      <c r="S427" s="132">
        <f>+(P427-G427)^2</f>
        <v>1.7569580790773064E-4</v>
      </c>
      <c r="T427" s="7">
        <v>1</v>
      </c>
      <c r="U427" s="43">
        <f>+T427*S427</f>
        <v>1.7569580790773064E-4</v>
      </c>
      <c r="V427" s="132">
        <f>+G427-P427</f>
        <v>-1.3255029532510693E-2</v>
      </c>
      <c r="Z427" s="43">
        <f>F427</f>
        <v>15103</v>
      </c>
      <c r="AA427" s="132">
        <f>AB$3+AB$4*Z427+AB$5*Z427^2+AH427</f>
        <v>-1.6169228930911616E-2</v>
      </c>
      <c r="AB427" s="132">
        <f>+G427-AA427</f>
        <v>-5.2786108634843634E-4</v>
      </c>
      <c r="AC427" s="132">
        <f>+G427-P427</f>
        <v>-1.3255029532510693E-2</v>
      </c>
      <c r="AD427" s="132"/>
      <c r="AE427" s="132">
        <f>+(G427-AA427)^2*S427</f>
        <v>4.8955410189320857E-11</v>
      </c>
      <c r="AF427" s="200">
        <f>+C427-15018.5</f>
        <v>40136.987399999984</v>
      </c>
      <c r="AG427" s="7"/>
      <c r="AH427" s="43">
        <f>$AB$6*($AB$11/AI427*AJ427+$AB$12)</f>
        <v>-1.7484927103911616E-2</v>
      </c>
      <c r="AI427" s="43">
        <f>1+$AB$7*COS(AL427)</f>
        <v>0.81715659327280321</v>
      </c>
      <c r="AJ427" s="43">
        <f>SIN(AL427+$AB$9)</f>
        <v>-0.97059195995967618</v>
      </c>
      <c r="AK427" s="43">
        <f>$AB$7*SIN(AL427)</f>
        <v>-0.32166487003773492</v>
      </c>
      <c r="AL427" s="43">
        <f>2*ATAN(AM427)</f>
        <v>-2.087677754906514</v>
      </c>
      <c r="AM427" s="43">
        <f>SQRT((1+$AB$7)/(1-$AB$7))*TAN(AN427/2)</f>
        <v>-1.7186937655403336</v>
      </c>
      <c r="AN427" s="132">
        <f>$AU427+$AB$7*SIN(AO427)</f>
        <v>4.5598426174051303</v>
      </c>
      <c r="AO427" s="132">
        <f>$AU427+$AB$7*SIN(AP427)</f>
        <v>4.5598426150161693</v>
      </c>
      <c r="AP427" s="132">
        <f>$AU427+$AB$7*SIN(AQ427)</f>
        <v>4.559842657506616</v>
      </c>
      <c r="AQ427" s="132">
        <f>$AU427+$AB$7*SIN(AR427)</f>
        <v>4.5598419017665686</v>
      </c>
      <c r="AR427" s="132">
        <f>$AU427+$AB$7*SIN(AS427)</f>
        <v>4.5598553440019387</v>
      </c>
      <c r="AS427" s="132">
        <f>$AU427+$AB$7*SIN(AT427)</f>
        <v>4.5596164241746813</v>
      </c>
      <c r="AT427" s="132">
        <f>$AU427+$AB$7*SIN(AU427)</f>
        <v>4.5639197973683521</v>
      </c>
      <c r="AU427" s="132">
        <f>$AB$9+$AB$18*(F427-AB$15)</f>
        <v>4.9255459364165324</v>
      </c>
    </row>
    <row r="428" spans="1:47" ht="12.95" customHeight="1">
      <c r="A428" s="127" t="s">
        <v>1471</v>
      </c>
      <c r="B428" s="276" t="s">
        <v>288</v>
      </c>
      <c r="C428" s="232">
        <v>55160.438399999868</v>
      </c>
      <c r="D428" s="232">
        <v>2.9999999999999997E-4</v>
      </c>
      <c r="E428" s="41">
        <f>+(C428-C$7)/C$8</f>
        <v>15117.455343157744</v>
      </c>
      <c r="F428" s="132">
        <f>ROUND(2*E428,0)/2</f>
        <v>15117.5</v>
      </c>
      <c r="G428" s="132">
        <f>+C428-(C$7+F428*C$8)</f>
        <v>-1.5243525129335467E-2</v>
      </c>
      <c r="L428" s="43">
        <f>G428</f>
        <v>-1.5243525129335467E-2</v>
      </c>
      <c r="O428" s="132">
        <f ca="1">+C$11+C$12*F428</f>
        <v>-1.1470392573650495E-2</v>
      </c>
      <c r="P428" s="199">
        <f>+D$11+D$12*F428+D$13*F428^2</f>
        <v>-3.4571219875845173E-3</v>
      </c>
      <c r="Q428" s="200">
        <f>+C428-15018.5</f>
        <v>40141.938399999868</v>
      </c>
      <c r="S428" s="132">
        <f>+(P428-G428)^2</f>
        <v>1.3891929901987664E-4</v>
      </c>
      <c r="T428" s="7">
        <v>1</v>
      </c>
      <c r="U428" s="43">
        <f>+T428*S428</f>
        <v>1.3891929901987664E-4</v>
      </c>
      <c r="V428" s="132">
        <f>+G428-P428</f>
        <v>-1.1786403141750949E-2</v>
      </c>
      <c r="Z428" s="43">
        <f>F428</f>
        <v>15117.5</v>
      </c>
      <c r="AA428" s="132">
        <f>AB$3+AB$4*Z428+AB$5*Z428^2+AH428</f>
        <v>-1.6149423524930803E-2</v>
      </c>
      <c r="AB428" s="132">
        <f>+G428-AA428</f>
        <v>9.0589839559533647E-4</v>
      </c>
      <c r="AC428" s="132">
        <f>+G428-P428</f>
        <v>-1.1786403141750949E-2</v>
      </c>
      <c r="AD428" s="132"/>
      <c r="AE428" s="132">
        <f>+(G428-AA428)^2*S428</f>
        <v>1.1400438712384278E-10</v>
      </c>
      <c r="AF428" s="200">
        <f>+C428-15018.5</f>
        <v>40141.938399999868</v>
      </c>
      <c r="AG428" s="7"/>
      <c r="AH428" s="43">
        <f>$AB$6*($AB$11/AI428*AJ428+$AB$12)</f>
        <v>-1.7463807106180805E-2</v>
      </c>
      <c r="AI428" s="43">
        <f>1+$AB$7*COS(AL428)</f>
        <v>0.81761137474200107</v>
      </c>
      <c r="AJ428" s="43">
        <f>SIN(AL428+$AB$9)</f>
        <v>-0.97025077358394574</v>
      </c>
      <c r="AK428" s="43">
        <f>$AB$7*SIN(AL428)</f>
        <v>-0.32192295565320783</v>
      </c>
      <c r="AL428" s="43">
        <f>2*ATAN(AM428)</f>
        <v>-2.0862644858067951</v>
      </c>
      <c r="AM428" s="43">
        <f>SQRT((1+$AB$7)/(1-$AB$7))*TAN(AN428/2)</f>
        <v>-1.7159031860190197</v>
      </c>
      <c r="AN428" s="132">
        <f>$AU428+$AB$7*SIN(AO428)</f>
        <v>4.5614489272656309</v>
      </c>
      <c r="AO428" s="132">
        <f>$AU428+$AB$7*SIN(AP428)</f>
        <v>4.5614489248782215</v>
      </c>
      <c r="AP428" s="132">
        <f>$AU428+$AB$7*SIN(AQ428)</f>
        <v>4.5614489677894507</v>
      </c>
      <c r="AQ428" s="132">
        <f>$AU428+$AB$7*SIN(AR428)</f>
        <v>4.5614481965058715</v>
      </c>
      <c r="AR428" s="132">
        <f>$AU428+$AB$7*SIN(AS428)</f>
        <v>4.5614620601022207</v>
      </c>
      <c r="AS428" s="132">
        <f>$AU428+$AB$7*SIN(AT428)</f>
        <v>4.5612130585008384</v>
      </c>
      <c r="AT428" s="132">
        <f>$AU428+$AB$7*SIN(AU428)</f>
        <v>4.5657492292863413</v>
      </c>
      <c r="AU428" s="132">
        <f>$AB$9+$AB$18*(F428-AB$15)</f>
        <v>4.9272420868085476</v>
      </c>
    </row>
    <row r="429" spans="1:47" ht="12.95" customHeight="1">
      <c r="A429" s="127" t="s">
        <v>1471</v>
      </c>
      <c r="B429" s="276" t="s">
        <v>288</v>
      </c>
      <c r="C429" s="232">
        <v>55161.461999999825</v>
      </c>
      <c r="D429" s="232">
        <v>2.9999999999999997E-4</v>
      </c>
      <c r="E429" s="41">
        <f>+(C429-C$7)/C$8</f>
        <v>15120.454042168712</v>
      </c>
      <c r="F429" s="132">
        <f>ROUND(2*E429,0)/2</f>
        <v>15120.5</v>
      </c>
      <c r="G429" s="132">
        <f>+C429-(C$7+F429*C$8)</f>
        <v>-1.5687615174101666E-2</v>
      </c>
      <c r="L429" s="43">
        <f>G429</f>
        <v>-1.5687615174101666E-2</v>
      </c>
      <c r="O429" s="132">
        <f ca="1">+C$11+C$12*F429</f>
        <v>-1.1475975608600811E-2</v>
      </c>
      <c r="P429" s="199">
        <f>+D$11+D$12*F429+D$13*F429^2</f>
        <v>-3.4602378219903761E-3</v>
      </c>
      <c r="Q429" s="200">
        <f>+C429-15018.5</f>
        <v>40142.961999999825</v>
      </c>
      <c r="S429" s="132">
        <f>+(P429-G429)^2</f>
        <v>1.4950875691092407E-4</v>
      </c>
      <c r="T429" s="7">
        <v>1</v>
      </c>
      <c r="U429" s="43">
        <f>+T429*S429</f>
        <v>1.4950875691092407E-4</v>
      </c>
      <c r="V429" s="132">
        <f>+G429-P429</f>
        <v>-1.2227377352111289E-2</v>
      </c>
      <c r="Z429" s="43">
        <f>F429</f>
        <v>15120.5</v>
      </c>
      <c r="AA429" s="132">
        <f>AB$3+AB$4*Z429+AB$5*Z429^2+AH429</f>
        <v>-1.6145318914553255E-2</v>
      </c>
      <c r="AB429" s="132">
        <f>+G429-AA429</f>
        <v>4.5770374045158921E-4</v>
      </c>
      <c r="AC429" s="132">
        <f>+G429-P429</f>
        <v>-1.2227377352111289E-2</v>
      </c>
      <c r="AD429" s="132"/>
      <c r="AE429" s="132">
        <f>+(G429-AA429)^2*S429</f>
        <v>3.1320995255530613E-11</v>
      </c>
      <c r="AF429" s="200">
        <f>+C429-15018.5</f>
        <v>40142.961999999825</v>
      </c>
      <c r="AG429" s="7"/>
      <c r="AH429" s="43">
        <f>$AB$6*($AB$11/AI429*AJ429+$AB$12)</f>
        <v>-1.7459430353803256E-2</v>
      </c>
      <c r="AI429" s="43">
        <f>1+$AB$7*COS(AL429)</f>
        <v>0.81770557622785256</v>
      </c>
      <c r="AJ429" s="43">
        <f>SIN(AL429+$AB$9)</f>
        <v>-0.97017989370648994</v>
      </c>
      <c r="AK429" s="43">
        <f>$AB$7*SIN(AL429)</f>
        <v>-0.32197630823024964</v>
      </c>
      <c r="AL429" s="43">
        <f>2*ATAN(AM429)</f>
        <v>-2.0859718888418248</v>
      </c>
      <c r="AM429" s="43">
        <f>SQRT((1+$AB$7)/(1-$AB$7))*TAN(AN429/2)</f>
        <v>-1.7153262822592339</v>
      </c>
      <c r="AN429" s="132">
        <f>$AU429+$AB$7*SIN(AO429)</f>
        <v>4.5617813788703954</v>
      </c>
      <c r="AO429" s="132">
        <f>$AU429+$AB$7*SIN(AP429)</f>
        <v>4.5617813764843067</v>
      </c>
      <c r="AP429" s="132">
        <f>$AU429+$AB$7*SIN(AQ429)</f>
        <v>4.5617814194657544</v>
      </c>
      <c r="AQ429" s="132">
        <f>$AU429+$AB$7*SIN(AR429)</f>
        <v>4.5617806452277385</v>
      </c>
      <c r="AR429" s="132">
        <f>$AU429+$AB$7*SIN(AS429)</f>
        <v>4.56179459242043</v>
      </c>
      <c r="AS429" s="132">
        <f>$AU429+$AB$7*SIN(AT429)</f>
        <v>4.5615435425710791</v>
      </c>
      <c r="AT429" s="132">
        <f>$AU429+$AB$7*SIN(AU429)</f>
        <v>4.5661278622984227</v>
      </c>
      <c r="AU429" s="132">
        <f>$AB$9+$AB$18*(F429-AB$15)</f>
        <v>4.9275930144758613</v>
      </c>
    </row>
    <row r="430" spans="1:47" ht="12.95" customHeight="1">
      <c r="A430" s="127" t="s">
        <v>1471</v>
      </c>
      <c r="B430" s="276" t="s">
        <v>288</v>
      </c>
      <c r="C430" s="232">
        <v>55162.486599999946</v>
      </c>
      <c r="D430" s="232">
        <v>4.0000000000000002E-4</v>
      </c>
      <c r="E430" s="41">
        <f>+(C430-C$7)/C$8</f>
        <v>15123.455670741523</v>
      </c>
      <c r="F430" s="132">
        <f>ROUND(2*E430,0)/2</f>
        <v>15123.5</v>
      </c>
      <c r="G430" s="132">
        <f>+C430-(C$7+F430*C$8)</f>
        <v>-1.5131705054955091E-2</v>
      </c>
      <c r="L430" s="43">
        <f>G430</f>
        <v>-1.5131705054955091E-2</v>
      </c>
      <c r="O430" s="132">
        <f ca="1">+C$11+C$12*F430</f>
        <v>-1.1481558643551125E-2</v>
      </c>
      <c r="P430" s="199">
        <f>+D$11+D$12*F430+D$13*F430^2</f>
        <v>-3.4633535403066854E-3</v>
      </c>
      <c r="Q430" s="200">
        <f>+C430-15018.5</f>
        <v>40143.986599999946</v>
      </c>
      <c r="S430" s="132">
        <f>+(P430-G430)^2</f>
        <v>1.3615042706939775E-4</v>
      </c>
      <c r="T430" s="7">
        <v>1</v>
      </c>
      <c r="U430" s="43">
        <f>+T430*S430</f>
        <v>1.3615042706939775E-4</v>
      </c>
      <c r="V430" s="132">
        <f>+G430-P430</f>
        <v>-1.1668351514648406E-2</v>
      </c>
      <c r="Z430" s="43">
        <f>F430</f>
        <v>15123.5</v>
      </c>
      <c r="AA430" s="132">
        <f>AB$3+AB$4*Z430+AB$5*Z430^2+AH430</f>
        <v>-1.6141211923814649E-2</v>
      </c>
      <c r="AB430" s="132">
        <f>+G430-AA430</f>
        <v>1.0095068688595575E-3</v>
      </c>
      <c r="AC430" s="132">
        <f>+G430-P430</f>
        <v>-1.1668351514648406E-2</v>
      </c>
      <c r="AD430" s="132"/>
      <c r="AE430" s="132">
        <f>+(G430-AA430)^2*S430</f>
        <v>1.3875146093127261E-10</v>
      </c>
      <c r="AF430" s="200">
        <f>+C430-15018.5</f>
        <v>40143.986599999946</v>
      </c>
      <c r="AG430" s="7"/>
      <c r="AH430" s="43">
        <f>$AB$6*($AB$11/AI430*AJ430+$AB$12)</f>
        <v>-1.745505116706465E-2</v>
      </c>
      <c r="AI430" s="43">
        <f>1+$AB$7*COS(AL430)</f>
        <v>0.81779981503710297</v>
      </c>
      <c r="AJ430" s="43">
        <f>SIN(AL430+$AB$9)</f>
        <v>-0.97010891440417213</v>
      </c>
      <c r="AK430" s="43">
        <f>$AB$7*SIN(AL430)</f>
        <v>-0.3220296455289266</v>
      </c>
      <c r="AL430" s="43">
        <f>2*ATAN(AM430)</f>
        <v>-2.0856792244401134</v>
      </c>
      <c r="AM430" s="43">
        <f>SQRT((1+$AB$7)/(1-$AB$7))*TAN(AN430/2)</f>
        <v>-1.7147495351116517</v>
      </c>
      <c r="AN430" s="132">
        <f>$AU430+$AB$7*SIN(AO430)</f>
        <v>4.5621138687840945</v>
      </c>
      <c r="AO430" s="132">
        <f>$AU430+$AB$7*SIN(AP430)</f>
        <v>4.5621138663996552</v>
      </c>
      <c r="AP430" s="132">
        <f>$AU430+$AB$7*SIN(AQ430)</f>
        <v>4.5621139094457064</v>
      </c>
      <c r="AQ430" s="132">
        <f>$AU430+$AB$7*SIN(AR430)</f>
        <v>4.5621131323413353</v>
      </c>
      <c r="AR430" s="132">
        <f>$AU430+$AB$7*SIN(AS430)</f>
        <v>4.5621271619123718</v>
      </c>
      <c r="AS430" s="132">
        <f>$AU430+$AB$7*SIN(AT430)</f>
        <v>4.5618740767250285</v>
      </c>
      <c r="AT430" s="132">
        <f>$AU430+$AB$7*SIN(AU430)</f>
        <v>4.566506539825018</v>
      </c>
      <c r="AU430" s="132">
        <f>$AB$9+$AB$18*(F430-AB$15)</f>
        <v>4.9279439421431741</v>
      </c>
    </row>
    <row r="431" spans="1:47" ht="12.95" customHeight="1">
      <c r="A431" s="209" t="s">
        <v>369</v>
      </c>
      <c r="B431" s="94"/>
      <c r="C431" s="36">
        <v>55171.872499999998</v>
      </c>
      <c r="D431" s="36">
        <v>2.0000000000000001E-4</v>
      </c>
      <c r="E431" s="41">
        <f>+(C431-C$7)/C$8</f>
        <v>15150.952240737992</v>
      </c>
      <c r="F431" s="132">
        <f>ROUND(2*E431,0)/2</f>
        <v>15151</v>
      </c>
      <c r="G431" s="132">
        <f>+C431-(C$7+F431*C$8)</f>
        <v>-1.6302529998938553E-2</v>
      </c>
      <c r="K431" s="43">
        <f>G431</f>
        <v>-1.6302529998938553E-2</v>
      </c>
      <c r="L431" s="132"/>
      <c r="O431" s="132">
        <f ca="1">+C$11+C$12*F431</f>
        <v>-1.1532736463929001E-2</v>
      </c>
      <c r="P431" s="199">
        <f>+D$11+D$12*F431+D$13*F431^2</f>
        <v>-3.4919088820889871E-3</v>
      </c>
      <c r="Q431" s="200">
        <f>+C431-15018.5</f>
        <v>40153.372499999998</v>
      </c>
      <c r="S431" s="132">
        <f>+(P431-G431)^2</f>
        <v>1.6411201339947202E-4</v>
      </c>
      <c r="T431" s="7">
        <v>1</v>
      </c>
      <c r="U431" s="43">
        <f>+T431*S431</f>
        <v>1.6411201339947202E-4</v>
      </c>
      <c r="V431" s="132">
        <f>+G431-P431</f>
        <v>-1.2810621116849566E-2</v>
      </c>
      <c r="Z431" s="43">
        <f>F431</f>
        <v>15151</v>
      </c>
      <c r="AA431" s="132">
        <f>AB$3+AB$4*Z431+AB$5*Z431^2+AH431</f>
        <v>-1.6103453524083482E-2</v>
      </c>
      <c r="AB431" s="132">
        <f>+G431-AA431</f>
        <v>-1.9907647485507135E-4</v>
      </c>
      <c r="AC431" s="132">
        <f>+G431-P431</f>
        <v>-1.2810621116849566E-2</v>
      </c>
      <c r="AD431" s="132"/>
      <c r="AE431" s="132">
        <f>+(G431-AA431)^2*S431</f>
        <v>6.5039958785169553E-12</v>
      </c>
      <c r="AF431" s="200">
        <f>+C431-15018.5</f>
        <v>40153.372499999998</v>
      </c>
      <c r="AG431" s="7"/>
      <c r="AH431" s="43">
        <f>$AB$6*($AB$11/AI431*AJ431+$AB$12)</f>
        <v>-1.741479512108348E-2</v>
      </c>
      <c r="AI431" s="43">
        <f>1+$AB$7*COS(AL431)</f>
        <v>0.81866541235505585</v>
      </c>
      <c r="AJ431" s="43">
        <f>SIN(AL431+$AB$9)</f>
        <v>-0.96945362750048691</v>
      </c>
      <c r="AK431" s="43">
        <f>$AB$7*SIN(AL431)</f>
        <v>-0.3225178558214073</v>
      </c>
      <c r="AL431" s="43">
        <f>2*ATAN(AM431)</f>
        <v>-2.0829933190700212</v>
      </c>
      <c r="AM431" s="43">
        <f>SQRT((1+$AB$7)/(1-$AB$7))*TAN(AN431/2)</f>
        <v>-1.709469964820314</v>
      </c>
      <c r="AN431" s="132">
        <f>$AU431+$AB$7*SIN(AO431)</f>
        <v>4.5651634807175814</v>
      </c>
      <c r="AO431" s="132">
        <f>$AU431+$AB$7*SIN(AP431)</f>
        <v>4.5651634783625825</v>
      </c>
      <c r="AP431" s="132">
        <f>$AU431+$AB$7*SIN(AQ431)</f>
        <v>4.5651635217512263</v>
      </c>
      <c r="AQ431" s="132">
        <f>$AU431+$AB$7*SIN(AR431)</f>
        <v>4.5651627223582736</v>
      </c>
      <c r="AR431" s="132">
        <f>$AU431+$AB$7*SIN(AS431)</f>
        <v>4.5651774510763534</v>
      </c>
      <c r="AS431" s="132">
        <f>$AU431+$AB$7*SIN(AT431)</f>
        <v>4.5649063106460019</v>
      </c>
      <c r="AT431" s="132">
        <f>$AU431+$AB$7*SIN(AU431)</f>
        <v>4.5699798241435774</v>
      </c>
      <c r="AU431" s="132">
        <f>$AB$9+$AB$18*(F431-AB$15)</f>
        <v>4.9311607790935481</v>
      </c>
    </row>
    <row r="432" spans="1:47" ht="12.95" customHeight="1">
      <c r="A432" s="127" t="s">
        <v>1471</v>
      </c>
      <c r="B432" s="276" t="s">
        <v>288</v>
      </c>
      <c r="C432" s="232">
        <v>55173.409700000193</v>
      </c>
      <c r="D432" s="232">
        <v>2.9999999999999997E-4</v>
      </c>
      <c r="E432" s="41">
        <f>+(C432-C$7)/C$8</f>
        <v>15155.455562465659</v>
      </c>
      <c r="F432" s="132">
        <f>ROUND(2*E432,0)/2</f>
        <v>15155.5</v>
      </c>
      <c r="G432" s="132">
        <f>+C432-(C$7+F432*C$8)</f>
        <v>-1.5168664802331477E-2</v>
      </c>
      <c r="L432" s="43">
        <f>G432</f>
        <v>-1.5168664802331477E-2</v>
      </c>
      <c r="O432" s="132">
        <f ca="1">+C$11+C$12*F432</f>
        <v>-1.1541111016354473E-2</v>
      </c>
      <c r="P432" s="199">
        <f>+D$11+D$12*F432+D$13*F432^2</f>
        <v>-3.4965806456642391E-3</v>
      </c>
      <c r="Q432" s="200">
        <f>+C432-15018.5</f>
        <v>40154.909700000193</v>
      </c>
      <c r="S432" s="132">
        <f>+(P432-G432)^2</f>
        <v>1.3623754856032235E-4</v>
      </c>
      <c r="T432" s="7">
        <v>1</v>
      </c>
      <c r="U432" s="43">
        <f>+T432*S432</f>
        <v>1.3623754856032235E-4</v>
      </c>
      <c r="V432" s="132">
        <f>+G432-P432</f>
        <v>-1.1672084156667237E-2</v>
      </c>
      <c r="Z432" s="43">
        <f>F432</f>
        <v>15155.5</v>
      </c>
      <c r="AA432" s="132">
        <f>AB$3+AB$4*Z432+AB$5*Z432^2+AH432</f>
        <v>-1.6097255810655683E-2</v>
      </c>
      <c r="AB432" s="132">
        <f>+G432-AA432</f>
        <v>9.2859100832420535E-4</v>
      </c>
      <c r="AC432" s="132">
        <f>+G432-P432</f>
        <v>-1.1672084156667237E-2</v>
      </c>
      <c r="AD432" s="132"/>
      <c r="AE432" s="132">
        <f>+(G432-AA432)^2*S432</f>
        <v>1.1747508513279862E-10</v>
      </c>
      <c r="AF432" s="200">
        <f>+C432-15018.5</f>
        <v>40154.909700000193</v>
      </c>
      <c r="AG432" s="7"/>
      <c r="AH432" s="43">
        <f>$AB$6*($AB$11/AI432*AJ432+$AB$12)</f>
        <v>-1.7408188269905683E-2</v>
      </c>
      <c r="AI432" s="43">
        <f>1+$AB$7*COS(AL432)</f>
        <v>0.81880735498252977</v>
      </c>
      <c r="AJ432" s="43">
        <f>SIN(AL432+$AB$9)</f>
        <v>-0.96934559968862866</v>
      </c>
      <c r="AK432" s="43">
        <f>$AB$7*SIN(AL432)</f>
        <v>-0.32259762149087989</v>
      </c>
      <c r="AL432" s="43">
        <f>2*ATAN(AM432)</f>
        <v>-2.0825532656836887</v>
      </c>
      <c r="AM432" s="43">
        <f>SQRT((1+$AB$7)/(1-$AB$7))*TAN(AN432/2)</f>
        <v>-1.7086072813250823</v>
      </c>
      <c r="AN432" s="132">
        <f>$AU432+$AB$7*SIN(AO432)</f>
        <v>4.5656628155218133</v>
      </c>
      <c r="AO432" s="132">
        <f>$AU432+$AB$7*SIN(AP432)</f>
        <v>4.5656628131739154</v>
      </c>
      <c r="AP432" s="132">
        <f>$AU432+$AB$7*SIN(AQ432)</f>
        <v>4.5656628565778687</v>
      </c>
      <c r="AQ432" s="132">
        <f>$AU432+$AB$7*SIN(AR432)</f>
        <v>4.5656620542011037</v>
      </c>
      <c r="AR432" s="132">
        <f>$AU432+$AB$7*SIN(AS432)</f>
        <v>4.5656768878509109</v>
      </c>
      <c r="AS432" s="132">
        <f>$AU432+$AB$7*SIN(AT432)</f>
        <v>4.5654028963634783</v>
      </c>
      <c r="AT432" s="132">
        <f>$AU432+$AB$7*SIN(AU432)</f>
        <v>4.5705485356661617</v>
      </c>
      <c r="AU432" s="132">
        <f>$AB$9+$AB$18*(F432-AB$15)</f>
        <v>4.9316871705945182</v>
      </c>
    </row>
    <row r="433" spans="1:47" ht="12.95" customHeight="1">
      <c r="A433" s="127" t="s">
        <v>1471</v>
      </c>
      <c r="B433" s="276" t="s">
        <v>288</v>
      </c>
      <c r="C433" s="232">
        <v>55174.433600000106</v>
      </c>
      <c r="D433" s="232">
        <v>2.9999999999999997E-4</v>
      </c>
      <c r="E433" s="41">
        <f>+(C433-C$7)/C$8</f>
        <v>15158.455140344908</v>
      </c>
      <c r="F433" s="132">
        <f>ROUND(2*E433,0)/2</f>
        <v>15158.5</v>
      </c>
      <c r="G433" s="132">
        <f>+C433-(C$7+F433*C$8)</f>
        <v>-1.5312754891056102E-2</v>
      </c>
      <c r="L433" s="43">
        <f>G433</f>
        <v>-1.5312754891056102E-2</v>
      </c>
      <c r="O433" s="132">
        <f ca="1">+C$11+C$12*F433</f>
        <v>-1.1546694051304787E-2</v>
      </c>
      <c r="P433" s="199">
        <f>+D$11+D$12*F433+D$13*F433^2</f>
        <v>-3.4996950096024713E-3</v>
      </c>
      <c r="Q433" s="200">
        <f>+C433-15018.5</f>
        <v>40155.933600000106</v>
      </c>
      <c r="S433" s="132">
        <f>+(P433-G433)^2</f>
        <v>1.3954838376280924E-4</v>
      </c>
      <c r="T433" s="7">
        <v>1</v>
      </c>
      <c r="U433" s="43">
        <f>+T433*S433</f>
        <v>1.3954838376280924E-4</v>
      </c>
      <c r="V433" s="132">
        <f>+G433-P433</f>
        <v>-1.181305988145363E-2</v>
      </c>
      <c r="Z433" s="43">
        <f>F433</f>
        <v>15158.5</v>
      </c>
      <c r="AA433" s="132">
        <f>AB$3+AB$4*Z433+AB$5*Z433^2+AH433</f>
        <v>-1.6093121020750251E-2</v>
      </c>
      <c r="AB433" s="132">
        <f>+G433-AA433</f>
        <v>7.8036612969414887E-4</v>
      </c>
      <c r="AC433" s="132">
        <f>+G433-P433</f>
        <v>-1.181305988145363E-2</v>
      </c>
      <c r="AD433" s="132"/>
      <c r="AE433" s="132">
        <f>+(G433-AA433)^2*S433</f>
        <v>8.4980960166909989E-11</v>
      </c>
      <c r="AF433" s="200">
        <f>+C433-15018.5</f>
        <v>40155.933600000106</v>
      </c>
      <c r="AG433" s="7"/>
      <c r="AH433" s="43">
        <f>$AB$6*($AB$11/AI433*AJ433+$AB$12)</f>
        <v>-1.740378065400025E-2</v>
      </c>
      <c r="AI433" s="43">
        <f>1+$AB$7*COS(AL433)</f>
        <v>0.81890203025414698</v>
      </c>
      <c r="AJ433" s="43">
        <f>SIN(AL433+$AB$9)</f>
        <v>-0.96927345600437498</v>
      </c>
      <c r="AK433" s="43">
        <f>$AB$7*SIN(AL433)</f>
        <v>-0.3226507792551106</v>
      </c>
      <c r="AL433" s="43">
        <f>2*ATAN(AM433)</f>
        <v>-2.0822598119662419</v>
      </c>
      <c r="AM433" s="43">
        <f>SQRT((1+$AB$7)/(1-$AB$7))*TAN(AN433/2)</f>
        <v>-1.7080323531780968</v>
      </c>
      <c r="AN433" s="132">
        <f>$AU433+$AB$7*SIN(AO433)</f>
        <v>4.5659957534960851</v>
      </c>
      <c r="AO433" s="132">
        <f>$AU433+$AB$7*SIN(AP433)</f>
        <v>4.5659957511532525</v>
      </c>
      <c r="AP433" s="132">
        <f>$AU433+$AB$7*SIN(AQ433)</f>
        <v>4.5659957945613661</v>
      </c>
      <c r="AQ433" s="132">
        <f>$AU433+$AB$7*SIN(AR433)</f>
        <v>4.5659949902957999</v>
      </c>
      <c r="AR433" s="132">
        <f>$AU433+$AB$7*SIN(AS433)</f>
        <v>4.5660098924413859</v>
      </c>
      <c r="AS433" s="132">
        <f>$AU433+$AB$7*SIN(AT433)</f>
        <v>4.5657340164235034</v>
      </c>
      <c r="AT433" s="132">
        <f>$AU433+$AB$7*SIN(AU433)</f>
        <v>4.5709277322748214</v>
      </c>
      <c r="AU433" s="132">
        <f>$AB$9+$AB$18*(F433-AB$15)</f>
        <v>4.932038098261831</v>
      </c>
    </row>
    <row r="434" spans="1:47" ht="12.95" customHeight="1">
      <c r="A434" s="127" t="s">
        <v>1471</v>
      </c>
      <c r="B434" s="276" t="s">
        <v>288</v>
      </c>
      <c r="C434" s="232">
        <v>55175.457299999893</v>
      </c>
      <c r="D434" s="232">
        <v>4.0000000000000002E-4</v>
      </c>
      <c r="E434" s="41">
        <f>+(C434-C$7)/C$8</f>
        <v>15161.454132311514</v>
      </c>
      <c r="F434" s="132">
        <f>ROUND(2*E434,0)/2</f>
        <v>15161.5</v>
      </c>
      <c r="G434" s="132">
        <f>+C434-(C$7+F434*C$8)</f>
        <v>-1.5656845105695538E-2</v>
      </c>
      <c r="L434" s="43">
        <f>G434</f>
        <v>-1.5656845105695538E-2</v>
      </c>
      <c r="O434" s="132">
        <f ca="1">+C$11+C$12*F434</f>
        <v>-1.15522770862551E-2</v>
      </c>
      <c r="P434" s="199">
        <f>+D$11+D$12*F434+D$13*F434^2</f>
        <v>-3.5028092574511541E-3</v>
      </c>
      <c r="Q434" s="200">
        <f>+C434-15018.5</f>
        <v>40156.957299999893</v>
      </c>
      <c r="S434" s="132">
        <f>+(P434-G434)^2</f>
        <v>1.4772058740040962E-4</v>
      </c>
      <c r="T434" s="7">
        <v>1</v>
      </c>
      <c r="U434" s="43">
        <f>+T434*S434</f>
        <v>1.4772058740040962E-4</v>
      </c>
      <c r="V434" s="132">
        <f>+G434-P434</f>
        <v>-1.2154035848244385E-2</v>
      </c>
      <c r="Z434" s="43">
        <f>F434</f>
        <v>15161.5</v>
      </c>
      <c r="AA434" s="132">
        <f>AB$3+AB$4*Z434+AB$5*Z434^2+AH434</f>
        <v>-1.6088983845635736E-2</v>
      </c>
      <c r="AB434" s="132">
        <f>+G434-AA434</f>
        <v>4.3213873994019797E-4</v>
      </c>
      <c r="AC434" s="132">
        <f>+G434-P434</f>
        <v>-1.2154035848244385E-2</v>
      </c>
      <c r="AD434" s="132"/>
      <c r="AE434" s="132">
        <f>+(G434-AA434)^2*S434</f>
        <v>2.7585917206532924E-11</v>
      </c>
      <c r="AF434" s="200">
        <f>+C434-15018.5</f>
        <v>40156.957299999893</v>
      </c>
      <c r="AG434" s="7"/>
      <c r="AH434" s="43">
        <f>$AB$6*($AB$11/AI434*AJ434+$AB$12)</f>
        <v>-1.7399370598885737E-2</v>
      </c>
      <c r="AI434" s="43">
        <f>1+$AB$7*COS(AL434)</f>
        <v>0.8189967430245858</v>
      </c>
      <c r="AJ434" s="43">
        <f>SIN(AL434+$AB$9)</f>
        <v>-0.96920121213544874</v>
      </c>
      <c r="AK434" s="43">
        <f>$AB$7*SIN(AL434)</f>
        <v>-0.32270392151985411</v>
      </c>
      <c r="AL434" s="43">
        <f>2*ATAN(AM434)</f>
        <v>-2.0819662903737126</v>
      </c>
      <c r="AM434" s="43">
        <f>SQRT((1+$AB$7)/(1-$AB$7))*TAN(AN434/2)</f>
        <v>-1.707457580249808</v>
      </c>
      <c r="AN434" s="132">
        <f>$AU434+$AB$7*SIN(AO434)</f>
        <v>4.5663287299719695</v>
      </c>
      <c r="AO434" s="132">
        <f>$AU434+$AB$7*SIN(AP434)</f>
        <v>4.5663287276344606</v>
      </c>
      <c r="AP434" s="132">
        <f>$AU434+$AB$7*SIN(AQ434)</f>
        <v>4.5663287710419738</v>
      </c>
      <c r="AQ434" s="132">
        <f>$AU434+$AB$7*SIN(AR434)</f>
        <v>4.5663279649671589</v>
      </c>
      <c r="AR434" s="132">
        <f>$AU434+$AB$7*SIN(AS434)</f>
        <v>4.5663429344467641</v>
      </c>
      <c r="AS434" s="132">
        <f>$AU434+$AB$7*SIN(AT434)</f>
        <v>4.5660651868407189</v>
      </c>
      <c r="AT434" s="132">
        <f>$AU434+$AB$7*SIN(AU434)</f>
        <v>4.5713069733543064</v>
      </c>
      <c r="AU434" s="132">
        <f>$AB$9+$AB$18*(F434-AB$15)</f>
        <v>4.9323890259291447</v>
      </c>
    </row>
    <row r="435" spans="1:47" ht="12.95" customHeight="1">
      <c r="A435" s="36" t="s">
        <v>466</v>
      </c>
      <c r="B435" s="94" t="s">
        <v>288</v>
      </c>
      <c r="C435" s="36">
        <v>55175.457699999999</v>
      </c>
      <c r="D435" s="36" t="s">
        <v>467</v>
      </c>
      <c r="E435" s="41">
        <f>+(C435-C$7)/C$8</f>
        <v>15161.455304136371</v>
      </c>
      <c r="F435" s="132">
        <f>ROUND(2*E435,0)/2</f>
        <v>15161.5</v>
      </c>
      <c r="G435" s="132">
        <f>+C435-(C$7+F435*C$8)</f>
        <v>-1.5256844999385066E-2</v>
      </c>
      <c r="K435" s="43">
        <f>G435</f>
        <v>-1.5256844999385066E-2</v>
      </c>
      <c r="O435" s="132">
        <f ca="1">+C$11+C$12*F435</f>
        <v>-1.15522770862551E-2</v>
      </c>
      <c r="P435" s="199">
        <f>+D$11+D$12*F435+D$13*F435^2</f>
        <v>-3.5028092574511541E-3</v>
      </c>
      <c r="Q435" s="200">
        <f>+C435-15018.5</f>
        <v>40156.957699999999</v>
      </c>
      <c r="S435" s="132">
        <f>+(P435-G435)^2</f>
        <v>1.381573562226599E-4</v>
      </c>
      <c r="T435" s="7">
        <v>1</v>
      </c>
      <c r="U435" s="43">
        <f>+T435*S435</f>
        <v>1.381573562226599E-4</v>
      </c>
      <c r="V435" s="132">
        <f>+G435-P435</f>
        <v>-1.1754035741933913E-2</v>
      </c>
      <c r="Z435" s="43">
        <f>F435</f>
        <v>15161.5</v>
      </c>
      <c r="AA435" s="132">
        <f>AB$3+AB$4*Z435+AB$5*Z435^2+AH435</f>
        <v>-1.6088983845635736E-2</v>
      </c>
      <c r="AB435" s="132">
        <f>+G435-AA435</f>
        <v>8.3213884625066986E-4</v>
      </c>
      <c r="AC435" s="132">
        <f>+G435-P435</f>
        <v>-1.1754035741933913E-2</v>
      </c>
      <c r="AD435" s="132"/>
      <c r="AE435" s="132">
        <f>+(G435-AA435)^2*S435</f>
        <v>9.5667760315151771E-11</v>
      </c>
      <c r="AF435" s="200">
        <f>+C435-15018.5</f>
        <v>40156.957699999999</v>
      </c>
      <c r="AG435" s="7"/>
      <c r="AH435" s="43">
        <f>$AB$6*($AB$11/AI435*AJ435+$AB$12)</f>
        <v>-1.7399370598885737E-2</v>
      </c>
      <c r="AI435" s="43">
        <f>1+$AB$7*COS(AL435)</f>
        <v>0.8189967430245858</v>
      </c>
      <c r="AJ435" s="43">
        <f>SIN(AL435+$AB$9)</f>
        <v>-0.96920121213544874</v>
      </c>
      <c r="AK435" s="43">
        <f>$AB$7*SIN(AL435)</f>
        <v>-0.32270392151985411</v>
      </c>
      <c r="AL435" s="43">
        <f>2*ATAN(AM435)</f>
        <v>-2.0819662903737126</v>
      </c>
      <c r="AM435" s="43">
        <f>SQRT((1+$AB$7)/(1-$AB$7))*TAN(AN435/2)</f>
        <v>-1.707457580249808</v>
      </c>
      <c r="AN435" s="132">
        <f>$AU435+$AB$7*SIN(AO435)</f>
        <v>4.5663287299719695</v>
      </c>
      <c r="AO435" s="132">
        <f>$AU435+$AB$7*SIN(AP435)</f>
        <v>4.5663287276344606</v>
      </c>
      <c r="AP435" s="132">
        <f>$AU435+$AB$7*SIN(AQ435)</f>
        <v>4.5663287710419738</v>
      </c>
      <c r="AQ435" s="132">
        <f>$AU435+$AB$7*SIN(AR435)</f>
        <v>4.5663279649671589</v>
      </c>
      <c r="AR435" s="132">
        <f>$AU435+$AB$7*SIN(AS435)</f>
        <v>4.5663429344467641</v>
      </c>
      <c r="AS435" s="132">
        <f>$AU435+$AB$7*SIN(AT435)</f>
        <v>4.5660651868407189</v>
      </c>
      <c r="AT435" s="132">
        <f>$AU435+$AB$7*SIN(AU435)</f>
        <v>4.5713069733543064</v>
      </c>
      <c r="AU435" s="132">
        <f>$AB$9+$AB$18*(F435-AB$15)</f>
        <v>4.9323890259291447</v>
      </c>
    </row>
    <row r="436" spans="1:47" ht="12.95" customHeight="1">
      <c r="A436" s="36" t="s">
        <v>466</v>
      </c>
      <c r="B436" s="94" t="s">
        <v>288</v>
      </c>
      <c r="C436" s="36">
        <v>55175.458400000003</v>
      </c>
      <c r="D436" s="36" t="s">
        <v>468</v>
      </c>
      <c r="E436" s="41">
        <f>+(C436-C$7)/C$8</f>
        <v>15161.457354829337</v>
      </c>
      <c r="F436" s="132">
        <f>ROUND(2*E436,0)/2</f>
        <v>15161.5</v>
      </c>
      <c r="G436" s="132">
        <f>+C436-(C$7+F436*C$8)</f>
        <v>-1.4556844995240681E-2</v>
      </c>
      <c r="K436" s="43">
        <f>G436</f>
        <v>-1.4556844995240681E-2</v>
      </c>
      <c r="O436" s="132">
        <f ca="1">+C$11+C$12*F436</f>
        <v>-1.15522770862551E-2</v>
      </c>
      <c r="P436" s="199">
        <f>+D$11+D$12*F436+D$13*F436^2</f>
        <v>-3.5028092574511541E-3</v>
      </c>
      <c r="Q436" s="200">
        <f>+C436-15018.5</f>
        <v>40156.958400000003</v>
      </c>
      <c r="S436" s="132">
        <f>+(P436-G436)^2</f>
        <v>1.2219170609232806E-4</v>
      </c>
      <c r="T436" s="7">
        <v>1</v>
      </c>
      <c r="U436" s="43">
        <f>+T436*S436</f>
        <v>1.2219170609232806E-4</v>
      </c>
      <c r="V436" s="132">
        <f>+G436-P436</f>
        <v>-1.1054035737789528E-2</v>
      </c>
      <c r="Z436" s="43">
        <f>F436</f>
        <v>15161.5</v>
      </c>
      <c r="AA436" s="132">
        <f>AB$3+AB$4*Z436+AB$5*Z436^2+AH436</f>
        <v>-1.6088983845635736E-2</v>
      </c>
      <c r="AB436" s="132">
        <f>+G436-AA436</f>
        <v>1.5321388503950553E-3</v>
      </c>
      <c r="AC436" s="132">
        <f>+G436-P436</f>
        <v>-1.1054035737789528E-2</v>
      </c>
      <c r="AD436" s="132"/>
      <c r="AE436" s="132">
        <f>+(G436-AA436)^2*S436</f>
        <v>2.8683885410288357E-10</v>
      </c>
      <c r="AF436" s="200">
        <f>+C436-15018.5</f>
        <v>40156.958400000003</v>
      </c>
      <c r="AG436" s="7"/>
      <c r="AH436" s="43">
        <f>$AB$6*($AB$11/AI436*AJ436+$AB$12)</f>
        <v>-1.7399370598885737E-2</v>
      </c>
      <c r="AI436" s="43">
        <f>1+$AB$7*COS(AL436)</f>
        <v>0.8189967430245858</v>
      </c>
      <c r="AJ436" s="43">
        <f>SIN(AL436+$AB$9)</f>
        <v>-0.96920121213544874</v>
      </c>
      <c r="AK436" s="43">
        <f>$AB$7*SIN(AL436)</f>
        <v>-0.32270392151985411</v>
      </c>
      <c r="AL436" s="43">
        <f>2*ATAN(AM436)</f>
        <v>-2.0819662903737126</v>
      </c>
      <c r="AM436" s="43">
        <f>SQRT((1+$AB$7)/(1-$AB$7))*TAN(AN436/2)</f>
        <v>-1.707457580249808</v>
      </c>
      <c r="AN436" s="132">
        <f>$AU436+$AB$7*SIN(AO436)</f>
        <v>4.5663287299719695</v>
      </c>
      <c r="AO436" s="132">
        <f>$AU436+$AB$7*SIN(AP436)</f>
        <v>4.5663287276344606</v>
      </c>
      <c r="AP436" s="132">
        <f>$AU436+$AB$7*SIN(AQ436)</f>
        <v>4.5663287710419738</v>
      </c>
      <c r="AQ436" s="132">
        <f>$AU436+$AB$7*SIN(AR436)</f>
        <v>4.5663279649671589</v>
      </c>
      <c r="AR436" s="132">
        <f>$AU436+$AB$7*SIN(AS436)</f>
        <v>4.5663429344467641</v>
      </c>
      <c r="AS436" s="132">
        <f>$AU436+$AB$7*SIN(AT436)</f>
        <v>4.5660651868407189</v>
      </c>
      <c r="AT436" s="132">
        <f>$AU436+$AB$7*SIN(AU436)</f>
        <v>4.5713069733543064</v>
      </c>
      <c r="AU436" s="132">
        <f>$AB$9+$AB$18*(F436-AB$15)</f>
        <v>4.9323890259291447</v>
      </c>
    </row>
    <row r="437" spans="1:47" ht="12.95" customHeight="1">
      <c r="A437" s="36" t="s">
        <v>466</v>
      </c>
      <c r="B437" s="94" t="s">
        <v>288</v>
      </c>
      <c r="C437" s="36">
        <v>55175.4594</v>
      </c>
      <c r="D437" s="36" t="s">
        <v>469</v>
      </c>
      <c r="E437" s="41">
        <f>+(C437-C$7)/C$8</f>
        <v>15161.460284390689</v>
      </c>
      <c r="F437" s="132">
        <f>ROUND(2*E437,0)/2</f>
        <v>15161.5</v>
      </c>
      <c r="G437" s="132">
        <f>+C437-(C$7+F437*C$8)</f>
        <v>-1.3556844998674933E-2</v>
      </c>
      <c r="K437" s="43">
        <f>G437</f>
        <v>-1.3556844998674933E-2</v>
      </c>
      <c r="O437" s="132">
        <f ca="1">+C$11+C$12*F437</f>
        <v>-1.15522770862551E-2</v>
      </c>
      <c r="P437" s="199">
        <f>+D$11+D$12*F437+D$13*F437^2</f>
        <v>-3.5028092574511541E-3</v>
      </c>
      <c r="Q437" s="200">
        <f>+C437-15018.5</f>
        <v>40156.9594</v>
      </c>
      <c r="S437" s="132">
        <f>+(P437-G437)^2</f>
        <v>1.0108363468580519E-4</v>
      </c>
      <c r="T437" s="7">
        <v>1</v>
      </c>
      <c r="U437" s="43">
        <f>+T437*S437</f>
        <v>1.0108363468580519E-4</v>
      </c>
      <c r="V437" s="132">
        <f>+G437-P437</f>
        <v>-1.005403574122378E-2</v>
      </c>
      <c r="Z437" s="43">
        <f>F437</f>
        <v>15161.5</v>
      </c>
      <c r="AA437" s="132">
        <f>AB$3+AB$4*Z437+AB$5*Z437^2+AH437</f>
        <v>-1.6088983845635736E-2</v>
      </c>
      <c r="AB437" s="132">
        <f>+G437-AA437</f>
        <v>2.5321388469608033E-3</v>
      </c>
      <c r="AC437" s="132">
        <f>+G437-P437</f>
        <v>-1.005403574122378E-2</v>
      </c>
      <c r="AD437" s="132"/>
      <c r="AE437" s="132">
        <f>+(G437-AA437)^2*S437</f>
        <v>6.4812068395393332E-10</v>
      </c>
      <c r="AF437" s="200">
        <f>+C437-15018.5</f>
        <v>40156.9594</v>
      </c>
      <c r="AG437" s="7"/>
      <c r="AH437" s="43">
        <f>$AB$6*($AB$11/AI437*AJ437+$AB$12)</f>
        <v>-1.7399370598885737E-2</v>
      </c>
      <c r="AI437" s="43">
        <f>1+$AB$7*COS(AL437)</f>
        <v>0.8189967430245858</v>
      </c>
      <c r="AJ437" s="43">
        <f>SIN(AL437+$AB$9)</f>
        <v>-0.96920121213544874</v>
      </c>
      <c r="AK437" s="43">
        <f>$AB$7*SIN(AL437)</f>
        <v>-0.32270392151985411</v>
      </c>
      <c r="AL437" s="43">
        <f>2*ATAN(AM437)</f>
        <v>-2.0819662903737126</v>
      </c>
      <c r="AM437" s="43">
        <f>SQRT((1+$AB$7)/(1-$AB$7))*TAN(AN437/2)</f>
        <v>-1.707457580249808</v>
      </c>
      <c r="AN437" s="132">
        <f>$AU437+$AB$7*SIN(AO437)</f>
        <v>4.5663287299719695</v>
      </c>
      <c r="AO437" s="132">
        <f>$AU437+$AB$7*SIN(AP437)</f>
        <v>4.5663287276344606</v>
      </c>
      <c r="AP437" s="132">
        <f>$AU437+$AB$7*SIN(AQ437)</f>
        <v>4.5663287710419738</v>
      </c>
      <c r="AQ437" s="132">
        <f>$AU437+$AB$7*SIN(AR437)</f>
        <v>4.5663279649671589</v>
      </c>
      <c r="AR437" s="132">
        <f>$AU437+$AB$7*SIN(AS437)</f>
        <v>4.5663429344467641</v>
      </c>
      <c r="AS437" s="132">
        <f>$AU437+$AB$7*SIN(AT437)</f>
        <v>4.5660651868407189</v>
      </c>
      <c r="AT437" s="132">
        <f>$AU437+$AB$7*SIN(AU437)</f>
        <v>4.5713069733543064</v>
      </c>
      <c r="AU437" s="132">
        <f>$AB$9+$AB$18*(F437-AB$15)</f>
        <v>4.9323890259291447</v>
      </c>
    </row>
    <row r="438" spans="1:47" ht="12.95" customHeight="1">
      <c r="A438" s="36" t="s">
        <v>466</v>
      </c>
      <c r="B438" s="94" t="s">
        <v>288</v>
      </c>
      <c r="C438" s="36">
        <v>55175.4594</v>
      </c>
      <c r="D438" s="36" t="s">
        <v>468</v>
      </c>
      <c r="E438" s="41">
        <f>+(C438-C$7)/C$8</f>
        <v>15161.460284390689</v>
      </c>
      <c r="F438" s="132">
        <f>ROUND(2*E438,0)/2</f>
        <v>15161.5</v>
      </c>
      <c r="G438" s="132">
        <f>+C438-(C$7+F438*C$8)</f>
        <v>-1.3556844998674933E-2</v>
      </c>
      <c r="K438" s="43">
        <f>G438</f>
        <v>-1.3556844998674933E-2</v>
      </c>
      <c r="O438" s="132">
        <f ca="1">+C$11+C$12*F438</f>
        <v>-1.15522770862551E-2</v>
      </c>
      <c r="P438" s="199">
        <f>+D$11+D$12*F438+D$13*F438^2</f>
        <v>-3.5028092574511541E-3</v>
      </c>
      <c r="Q438" s="200">
        <f>+C438-15018.5</f>
        <v>40156.9594</v>
      </c>
      <c r="S438" s="132">
        <f>+(P438-G438)^2</f>
        <v>1.0108363468580519E-4</v>
      </c>
      <c r="T438" s="7">
        <v>1</v>
      </c>
      <c r="U438" s="43">
        <f>+T438*S438</f>
        <v>1.0108363468580519E-4</v>
      </c>
      <c r="V438" s="132">
        <f>+G438-P438</f>
        <v>-1.005403574122378E-2</v>
      </c>
      <c r="Z438" s="43">
        <f>F438</f>
        <v>15161.5</v>
      </c>
      <c r="AA438" s="132">
        <f>AB$3+AB$4*Z438+AB$5*Z438^2+AH438</f>
        <v>-1.6088983845635736E-2</v>
      </c>
      <c r="AB438" s="132">
        <f>+G438-AA438</f>
        <v>2.5321388469608033E-3</v>
      </c>
      <c r="AC438" s="132">
        <f>+G438-P438</f>
        <v>-1.005403574122378E-2</v>
      </c>
      <c r="AD438" s="132"/>
      <c r="AE438" s="132">
        <f>+(G438-AA438)^2*S438</f>
        <v>6.4812068395393332E-10</v>
      </c>
      <c r="AF438" s="200">
        <f>+C438-15018.5</f>
        <v>40156.9594</v>
      </c>
      <c r="AG438" s="7"/>
      <c r="AH438" s="43">
        <f>$AB$6*($AB$11/AI438*AJ438+$AB$12)</f>
        <v>-1.7399370598885737E-2</v>
      </c>
      <c r="AI438" s="43">
        <f>1+$AB$7*COS(AL438)</f>
        <v>0.8189967430245858</v>
      </c>
      <c r="AJ438" s="43">
        <f>SIN(AL438+$AB$9)</f>
        <v>-0.96920121213544874</v>
      </c>
      <c r="AK438" s="43">
        <f>$AB$7*SIN(AL438)</f>
        <v>-0.32270392151985411</v>
      </c>
      <c r="AL438" s="43">
        <f>2*ATAN(AM438)</f>
        <v>-2.0819662903737126</v>
      </c>
      <c r="AM438" s="43">
        <f>SQRT((1+$AB$7)/(1-$AB$7))*TAN(AN438/2)</f>
        <v>-1.707457580249808</v>
      </c>
      <c r="AN438" s="132">
        <f>$AU438+$AB$7*SIN(AO438)</f>
        <v>4.5663287299719695</v>
      </c>
      <c r="AO438" s="132">
        <f>$AU438+$AB$7*SIN(AP438)</f>
        <v>4.5663287276344606</v>
      </c>
      <c r="AP438" s="132">
        <f>$AU438+$AB$7*SIN(AQ438)</f>
        <v>4.5663287710419738</v>
      </c>
      <c r="AQ438" s="132">
        <f>$AU438+$AB$7*SIN(AR438)</f>
        <v>4.5663279649671589</v>
      </c>
      <c r="AR438" s="132">
        <f>$AU438+$AB$7*SIN(AS438)</f>
        <v>4.5663429344467641</v>
      </c>
      <c r="AS438" s="132">
        <f>$AU438+$AB$7*SIN(AT438)</f>
        <v>4.5660651868407189</v>
      </c>
      <c r="AT438" s="132">
        <f>$AU438+$AB$7*SIN(AU438)</f>
        <v>4.5713069733543064</v>
      </c>
      <c r="AU438" s="132">
        <f>$AB$9+$AB$18*(F438-AB$15)</f>
        <v>4.9323890259291447</v>
      </c>
    </row>
    <row r="439" spans="1:47" ht="12.95" customHeight="1">
      <c r="A439" s="36" t="s">
        <v>466</v>
      </c>
      <c r="B439" s="94" t="s">
        <v>292</v>
      </c>
      <c r="C439" s="36">
        <v>55175.627</v>
      </c>
      <c r="D439" s="36" t="s">
        <v>470</v>
      </c>
      <c r="E439" s="41">
        <f>+(C439-C$7)/C$8</f>
        <v>15161.951278875118</v>
      </c>
      <c r="F439" s="132">
        <f>ROUND(2*E439,0)/2</f>
        <v>15162</v>
      </c>
      <c r="G439" s="132">
        <f>+C439-(C$7+F439*C$8)</f>
        <v>-1.663085999462055E-2</v>
      </c>
      <c r="K439" s="43">
        <f>G439</f>
        <v>-1.663085999462055E-2</v>
      </c>
      <c r="O439" s="132">
        <f ca="1">+C$11+C$12*F439</f>
        <v>-1.1553207592080152E-2</v>
      </c>
      <c r="P439" s="199">
        <f>+D$11+D$12*F439+D$13*F439^2</f>
        <v>-3.5033282874727834E-3</v>
      </c>
      <c r="Q439" s="200">
        <f>+C439-15018.5</f>
        <v>40157.127</v>
      </c>
      <c r="S439" s="132">
        <f>+(P439-G439)^2</f>
        <v>1.7233208872216997E-4</v>
      </c>
      <c r="T439" s="7">
        <v>1</v>
      </c>
      <c r="U439" s="43">
        <f>+T439*S439</f>
        <v>1.7233208872216997E-4</v>
      </c>
      <c r="V439" s="132">
        <f>+G439-P439</f>
        <v>-1.3127531707147767E-2</v>
      </c>
      <c r="Z439" s="43">
        <f>F439</f>
        <v>15162</v>
      </c>
      <c r="AA439" s="132">
        <f>AB$3+AB$4*Z439+AB$5*Z439^2+AH439</f>
        <v>-1.6088294084527801E-2</v>
      </c>
      <c r="AB439" s="132">
        <f>+G439-AA439</f>
        <v>-5.4256591009274949E-4</v>
      </c>
      <c r="AC439" s="132">
        <f>+G439-P439</f>
        <v>-1.3127531707147767E-2</v>
      </c>
      <c r="AD439" s="132"/>
      <c r="AE439" s="132">
        <f>+(G439-AA439)^2*S439</f>
        <v>5.0730735425111168E-11</v>
      </c>
      <c r="AF439" s="200">
        <f>+C439-15018.5</f>
        <v>40157.127</v>
      </c>
      <c r="AG439" s="7"/>
      <c r="AH439" s="43">
        <f>$AB$6*($AB$11/AI439*AJ439+$AB$12)</f>
        <v>-1.7398635352527801E-2</v>
      </c>
      <c r="AI439" s="43">
        <f>1+$AB$7*COS(AL439)</f>
        <v>0.8190125321330185</v>
      </c>
      <c r="AJ439" s="43">
        <f>SIN(AL439+$AB$9)</f>
        <v>-0.96918916174621983</v>
      </c>
      <c r="AK439" s="43">
        <f>$AB$7*SIN(AL439)</f>
        <v>-0.32271277705584939</v>
      </c>
      <c r="AL439" s="43">
        <f>2*ATAN(AM439)</f>
        <v>-2.0819173635068857</v>
      </c>
      <c r="AM439" s="43">
        <f>SQRT((1+$AB$7)/(1-$AB$7))*TAN(AN439/2)</f>
        <v>-1.7073617998447774</v>
      </c>
      <c r="AN439" s="132">
        <f>$AU439+$AB$7*SIN(AO439)</f>
        <v>4.5663842297955668</v>
      </c>
      <c r="AO439" s="132">
        <f>$AU439+$AB$7*SIN(AP439)</f>
        <v>4.5663842274589692</v>
      </c>
      <c r="AP439" s="132">
        <f>$AU439+$AB$7*SIN(AQ439)</f>
        <v>4.5663842708659246</v>
      </c>
      <c r="AQ439" s="132">
        <f>$AU439+$AB$7*SIN(AR439)</f>
        <v>4.5663834644972559</v>
      </c>
      <c r="AR439" s="132">
        <f>$AU439+$AB$7*SIN(AS439)</f>
        <v>4.5663984450865627</v>
      </c>
      <c r="AS439" s="132">
        <f>$AU439+$AB$7*SIN(AT439)</f>
        <v>4.5661203868076061</v>
      </c>
      <c r="AT439" s="132">
        <f>$AU439+$AB$7*SIN(AU439)</f>
        <v>4.571370184524195</v>
      </c>
      <c r="AU439" s="132">
        <f>$AB$9+$AB$18*(F439-AB$15)</f>
        <v>4.9324475138736972</v>
      </c>
    </row>
    <row r="440" spans="1:47" ht="12.95" customHeight="1">
      <c r="A440" s="36" t="s">
        <v>466</v>
      </c>
      <c r="B440" s="94" t="s">
        <v>292</v>
      </c>
      <c r="C440" s="36">
        <v>55175.628599999996</v>
      </c>
      <c r="D440" s="36" t="s">
        <v>471</v>
      </c>
      <c r="E440" s="41">
        <f>+(C440-C$7)/C$8</f>
        <v>15161.955966173287</v>
      </c>
      <c r="F440" s="132">
        <f>ROUND(2*E440,0)/2</f>
        <v>15162</v>
      </c>
      <c r="G440" s="132">
        <f>+C440-(C$7+F440*C$8)</f>
        <v>-1.5030859998660162E-2</v>
      </c>
      <c r="K440" s="43">
        <f>G440</f>
        <v>-1.5030859998660162E-2</v>
      </c>
      <c r="O440" s="132">
        <f ca="1">+C$11+C$12*F440</f>
        <v>-1.1553207592080152E-2</v>
      </c>
      <c r="P440" s="199">
        <f>+D$11+D$12*F440+D$13*F440^2</f>
        <v>-3.5033282874727834E-3</v>
      </c>
      <c r="Q440" s="200">
        <f>+C440-15018.5</f>
        <v>40157.128599999996</v>
      </c>
      <c r="S440" s="132">
        <f>+(P440-G440)^2</f>
        <v>1.3288398735243062E-4</v>
      </c>
      <c r="T440" s="7">
        <v>1</v>
      </c>
      <c r="U440" s="43">
        <f>+T440*S440</f>
        <v>1.3288398735243062E-4</v>
      </c>
      <c r="V440" s="132">
        <f>+G440-P440</f>
        <v>-1.1527531711187379E-2</v>
      </c>
      <c r="Z440" s="43">
        <f>F440</f>
        <v>15162</v>
      </c>
      <c r="AA440" s="132">
        <f>AB$3+AB$4*Z440+AB$5*Z440^2+AH440</f>
        <v>-1.6088294084527801E-2</v>
      </c>
      <c r="AB440" s="132">
        <f>+G440-AA440</f>
        <v>1.0574340858676388E-3</v>
      </c>
      <c r="AC440" s="132">
        <f>+G440-P440</f>
        <v>-1.1527531711187379E-2</v>
      </c>
      <c r="AD440" s="132"/>
      <c r="AE440" s="132">
        <f>+(G440-AA440)^2*S440</f>
        <v>1.4858646901575544E-10</v>
      </c>
      <c r="AF440" s="200">
        <f>+C440-15018.5</f>
        <v>40157.128599999996</v>
      </c>
      <c r="AG440" s="7"/>
      <c r="AH440" s="43">
        <f>$AB$6*($AB$11/AI440*AJ440+$AB$12)</f>
        <v>-1.7398635352527801E-2</v>
      </c>
      <c r="AI440" s="43">
        <f>1+$AB$7*COS(AL440)</f>
        <v>0.8190125321330185</v>
      </c>
      <c r="AJ440" s="43">
        <f>SIN(AL440+$AB$9)</f>
        <v>-0.96918916174621983</v>
      </c>
      <c r="AK440" s="43">
        <f>$AB$7*SIN(AL440)</f>
        <v>-0.32271277705584939</v>
      </c>
      <c r="AL440" s="43">
        <f>2*ATAN(AM440)</f>
        <v>-2.0819173635068857</v>
      </c>
      <c r="AM440" s="43">
        <f>SQRT((1+$AB$7)/(1-$AB$7))*TAN(AN440/2)</f>
        <v>-1.7073617998447774</v>
      </c>
      <c r="AN440" s="132">
        <f>$AU440+$AB$7*SIN(AO440)</f>
        <v>4.5663842297955668</v>
      </c>
      <c r="AO440" s="132">
        <f>$AU440+$AB$7*SIN(AP440)</f>
        <v>4.5663842274589692</v>
      </c>
      <c r="AP440" s="132">
        <f>$AU440+$AB$7*SIN(AQ440)</f>
        <v>4.5663842708659246</v>
      </c>
      <c r="AQ440" s="132">
        <f>$AU440+$AB$7*SIN(AR440)</f>
        <v>4.5663834644972559</v>
      </c>
      <c r="AR440" s="132">
        <f>$AU440+$AB$7*SIN(AS440)</f>
        <v>4.5663984450865627</v>
      </c>
      <c r="AS440" s="132">
        <f>$AU440+$AB$7*SIN(AT440)</f>
        <v>4.5661203868076061</v>
      </c>
      <c r="AT440" s="132">
        <f>$AU440+$AB$7*SIN(AU440)</f>
        <v>4.571370184524195</v>
      </c>
      <c r="AU440" s="132">
        <f>$AB$9+$AB$18*(F440-AB$15)</f>
        <v>4.9324475138736972</v>
      </c>
    </row>
    <row r="441" spans="1:47" ht="12.95" customHeight="1">
      <c r="A441" s="212" t="s">
        <v>461</v>
      </c>
      <c r="B441" s="95" t="s">
        <v>288</v>
      </c>
      <c r="C441" s="96">
        <v>55186.380700000002</v>
      </c>
      <c r="D441" s="96">
        <v>1E-4</v>
      </c>
      <c r="E441" s="41">
        <f>+(C441-C$7)/C$8</f>
        <v>15193.454902903653</v>
      </c>
      <c r="F441" s="132">
        <f>ROUND(2*E441,0)/2</f>
        <v>15193.5</v>
      </c>
      <c r="G441" s="132">
        <f>+C441-(C$7+F441*C$8)</f>
        <v>-1.5393804998893756E-2</v>
      </c>
      <c r="K441" s="43">
        <f>G441</f>
        <v>-1.5393804998893756E-2</v>
      </c>
      <c r="O441" s="132">
        <f ca="1">+C$11+C$12*F441</f>
        <v>-1.1611829459058448E-2</v>
      </c>
      <c r="P441" s="199">
        <f>+D$11+D$12*F441+D$13*F441^2</f>
        <v>-3.5360206778206915E-3</v>
      </c>
      <c r="Q441" s="200">
        <f>+C441-15018.5</f>
        <v>40167.880700000002</v>
      </c>
      <c r="S441" s="132">
        <f>+(P441-G441)^2</f>
        <v>1.4060704900508621E-4</v>
      </c>
      <c r="T441" s="7">
        <v>1</v>
      </c>
      <c r="U441" s="43">
        <f>+T441*S441</f>
        <v>1.4060704900508621E-4</v>
      </c>
      <c r="V441" s="132">
        <f>+G441-P441</f>
        <v>-1.1857784321073065E-2</v>
      </c>
      <c r="Z441" s="43">
        <f>F441</f>
        <v>15193.5</v>
      </c>
      <c r="AA441" s="132">
        <f>AB$3+AB$4*Z441+AB$5*Z441^2+AH441</f>
        <v>-1.6044705464300885E-2</v>
      </c>
      <c r="AB441" s="132">
        <f>+G441-AA441</f>
        <v>6.509004654071289E-4</v>
      </c>
      <c r="AC441" s="132">
        <f>+G441-P441</f>
        <v>-1.1857784321073065E-2</v>
      </c>
      <c r="AD441" s="132"/>
      <c r="AE441" s="132">
        <f>+(G441-AA441)^2*S441</f>
        <v>5.957118753289604E-11</v>
      </c>
      <c r="AF441" s="200">
        <f>+C441-15018.5</f>
        <v>40167.880700000002</v>
      </c>
      <c r="AG441" s="7"/>
      <c r="AH441" s="43">
        <f>$AB$6*($AB$11/AI441*AJ441+$AB$12)</f>
        <v>-1.7352178137550887E-2</v>
      </c>
      <c r="AI441" s="43">
        <f>1+$AB$7*COS(AL441)</f>
        <v>0.82000934948272852</v>
      </c>
      <c r="AJ441" s="43">
        <f>SIN(AL441+$AB$9)</f>
        <v>-0.96842436129339304</v>
      </c>
      <c r="AK441" s="43">
        <f>$AB$7*SIN(AL441)</f>
        <v>-0.32326980330115807</v>
      </c>
      <c r="AL441" s="43">
        <f>2*ATAN(AM441)</f>
        <v>-2.0788311609100152</v>
      </c>
      <c r="AM441" s="43">
        <f>SQRT((1+$AB$7)/(1-$AB$7))*TAN(AN441/2)</f>
        <v>-1.7013362983516906</v>
      </c>
      <c r="AN441" s="132">
        <f>$AU441+$AB$7*SIN(AO441)</f>
        <v>4.5698828787138561</v>
      </c>
      <c r="AO441" s="132">
        <f>$AU441+$AB$7*SIN(AP441)</f>
        <v>4.5698828764478607</v>
      </c>
      <c r="AP441" s="132">
        <f>$AU441+$AB$7*SIN(AQ441)</f>
        <v>4.5698829195694497</v>
      </c>
      <c r="AQ441" s="132">
        <f>$AU441+$AB$7*SIN(AR441)</f>
        <v>4.5698820989734585</v>
      </c>
      <c r="AR441" s="132">
        <f>$AU441+$AB$7*SIN(AS441)</f>
        <v>4.5698977155710621</v>
      </c>
      <c r="AS441" s="132">
        <f>$AU441+$AB$7*SIN(AT441)</f>
        <v>4.5696008102871666</v>
      </c>
      <c r="AT441" s="132">
        <f>$AU441+$AB$7*SIN(AU441)</f>
        <v>4.5753549776894085</v>
      </c>
      <c r="AU441" s="132">
        <f>$AB$9+$AB$18*(F441-AB$15)</f>
        <v>4.936132254380488</v>
      </c>
    </row>
    <row r="442" spans="1:47" ht="12.95" customHeight="1">
      <c r="A442" s="36" t="s">
        <v>449</v>
      </c>
      <c r="B442" s="94" t="s">
        <v>292</v>
      </c>
      <c r="C442" s="36">
        <v>55192.695</v>
      </c>
      <c r="D442" s="36">
        <v>3.0000000000000001E-3</v>
      </c>
      <c r="E442" s="41">
        <f>+(C442-C$7)/C$8</f>
        <v>15211.953032217592</v>
      </c>
      <c r="F442" s="132">
        <f>ROUND(2*E442,0)/2</f>
        <v>15212</v>
      </c>
      <c r="G442" s="132">
        <f>+C442-(C$7+F442*C$8)</f>
        <v>-1.6032359999371693E-2</v>
      </c>
      <c r="K442" s="43">
        <f>G442</f>
        <v>-1.6032359999371693E-2</v>
      </c>
      <c r="O442" s="132">
        <f ca="1">+C$11+C$12*F442</f>
        <v>-1.1646258174585384E-2</v>
      </c>
      <c r="P442" s="199">
        <f>+D$11+D$12*F442+D$13*F442^2</f>
        <v>-3.5552150048517427E-3</v>
      </c>
      <c r="Q442" s="200">
        <f>+C442-15018.5</f>
        <v>40174.195</v>
      </c>
      <c r="S442" s="132">
        <f>+(P442-G442)^2</f>
        <v>1.5567914721427423E-4</v>
      </c>
      <c r="T442" s="7">
        <v>1</v>
      </c>
      <c r="U442" s="43">
        <f>+T442*S442</f>
        <v>1.5567914721427423E-4</v>
      </c>
      <c r="V442" s="132">
        <f>+G442-P442</f>
        <v>-1.247714499451995E-2</v>
      </c>
      <c r="Z442" s="43">
        <f>F442</f>
        <v>15212</v>
      </c>
      <c r="AA442" s="132">
        <f>AB$3+AB$4*Z442+AB$5*Z442^2+AH442</f>
        <v>-1.6018983024452722E-2</v>
      </c>
      <c r="AB442" s="132">
        <f>+G442-AA442</f>
        <v>-1.3376974918970913E-5</v>
      </c>
      <c r="AC442" s="132">
        <f>+G442-P442</f>
        <v>-1.247714499451995E-2</v>
      </c>
      <c r="AD442" s="132"/>
      <c r="AE442" s="132">
        <f>+(G442-AA442)^2*S442</f>
        <v>2.7857764938332013E-14</v>
      </c>
      <c r="AF442" s="200">
        <f>+C442-15018.5</f>
        <v>40174.195</v>
      </c>
      <c r="AG442" s="7"/>
      <c r="AH442" s="43">
        <f>$AB$6*($AB$11/AI442*AJ442+$AB$12)</f>
        <v>-1.7324768192452721E-2</v>
      </c>
      <c r="AI442" s="43">
        <f>1+$AB$7*COS(AL442)</f>
        <v>0.82059671621404262</v>
      </c>
      <c r="AJ442" s="43">
        <f>SIN(AL442+$AB$9)</f>
        <v>-0.96797001261984528</v>
      </c>
      <c r="AK442" s="43">
        <f>$AB$7*SIN(AL442)</f>
        <v>-0.32359613991334202</v>
      </c>
      <c r="AL442" s="43">
        <f>2*ATAN(AM442)</f>
        <v>-2.0770151229007561</v>
      </c>
      <c r="AM442" s="43">
        <f>SQRT((1+$AB$7)/(1-$AB$7))*TAN(AN442/2)</f>
        <v>-1.6978054309704864</v>
      </c>
      <c r="AN442" s="132">
        <f>$AU442+$AB$7*SIN(AO442)</f>
        <v>4.571939627358236</v>
      </c>
      <c r="AO442" s="132">
        <f>$AU442+$AB$7*SIN(AP442)</f>
        <v>4.5719396251443829</v>
      </c>
      <c r="AP442" s="132">
        <f>$AU442+$AB$7*SIN(AQ442)</f>
        <v>4.5719396678865056</v>
      </c>
      <c r="AQ442" s="132">
        <f>$AU442+$AB$7*SIN(AR442)</f>
        <v>4.5719388426807734</v>
      </c>
      <c r="AR442" s="132">
        <f>$AU442+$AB$7*SIN(AS442)</f>
        <v>4.5719547754618164</v>
      </c>
      <c r="AS442" s="132">
        <f>$AU442+$AB$7*SIN(AT442)</f>
        <v>4.5716474676309904</v>
      </c>
      <c r="AT442" s="132">
        <f>$AU442+$AB$7*SIN(AU442)</f>
        <v>4.5776975365000556</v>
      </c>
      <c r="AU442" s="132">
        <f>$AB$9+$AB$18*(F442-AB$15)</f>
        <v>4.9382963083289209</v>
      </c>
    </row>
    <row r="443" spans="1:47" ht="12.95" customHeight="1">
      <c r="A443" s="127" t="s">
        <v>1471</v>
      </c>
      <c r="B443" s="276" t="s">
        <v>288</v>
      </c>
      <c r="C443" s="232">
        <v>55198.328100000042</v>
      </c>
      <c r="D443" s="232">
        <v>5.0000000000000001E-4</v>
      </c>
      <c r="E443" s="41">
        <f>+(C443-C$7)/C$8</f>
        <v>15228.455544331233</v>
      </c>
      <c r="F443" s="132">
        <f>ROUND(2*E443,0)/2</f>
        <v>15228.5</v>
      </c>
      <c r="G443" s="132">
        <f>+C443-(C$7+F443*C$8)</f>
        <v>-1.5174854954238981E-2</v>
      </c>
      <c r="L443" s="43">
        <f>G443</f>
        <v>-1.5174854954238981E-2</v>
      </c>
      <c r="O443" s="132">
        <f ca="1">+C$11+C$12*F443</f>
        <v>-1.167696486681211E-2</v>
      </c>
      <c r="P443" s="199">
        <f>+D$11+D$12*F443+D$13*F443^2</f>
        <v>-3.5723305449613489E-3</v>
      </c>
      <c r="Q443" s="200">
        <f>+C443-15018.5</f>
        <v>40179.828100000042</v>
      </c>
      <c r="S443" s="132">
        <f>+(P443-G443)^2</f>
        <v>1.3461857266788328E-4</v>
      </c>
      <c r="T443" s="7">
        <v>1</v>
      </c>
      <c r="U443" s="43">
        <f>+T443*S443</f>
        <v>1.3461857266788328E-4</v>
      </c>
      <c r="V443" s="132">
        <f>+G443-P443</f>
        <v>-1.1602524409277632E-2</v>
      </c>
      <c r="Z443" s="43">
        <f>F443</f>
        <v>15228.5</v>
      </c>
      <c r="AA443" s="132">
        <f>AB$3+AB$4*Z443+AB$5*Z443^2+AH443</f>
        <v>-1.599596464761293E-2</v>
      </c>
      <c r="AB443" s="132">
        <f>+G443-AA443</f>
        <v>8.2110969337394896E-4</v>
      </c>
      <c r="AC443" s="132">
        <f>+G443-P443</f>
        <v>-1.1602524409277632E-2</v>
      </c>
      <c r="AD443" s="132"/>
      <c r="AE443" s="132">
        <f>+(G443-AA443)^2*S443</f>
        <v>9.0762685988288588E-11</v>
      </c>
      <c r="AF443" s="200">
        <f>+C443-15018.5</f>
        <v>40179.828100000042</v>
      </c>
      <c r="AG443" s="7"/>
      <c r="AH443" s="43">
        <f>$AB$6*($AB$11/AI443*AJ443+$AB$12)</f>
        <v>-1.7300243010862928E-2</v>
      </c>
      <c r="AI443" s="43">
        <f>1+$AB$7*COS(AL443)</f>
        <v>0.82112179478119141</v>
      </c>
      <c r="AJ443" s="43">
        <f>SIN(AL443+$AB$9)</f>
        <v>-0.96756153420874813</v>
      </c>
      <c r="AK443" s="43">
        <f>$AB$7*SIN(AL443)</f>
        <v>-0.32388668959637384</v>
      </c>
      <c r="AL443" s="43">
        <f>2*ATAN(AM443)</f>
        <v>-2.0753932159462773</v>
      </c>
      <c r="AM443" s="43">
        <f>SQRT((1+$AB$7)/(1-$AB$7))*TAN(AN443/2)</f>
        <v>-1.6946611974169679</v>
      </c>
      <c r="AN443" s="132">
        <f>$AU443+$AB$7*SIN(AO443)</f>
        <v>4.5737752687013407</v>
      </c>
      <c r="AO443" s="132">
        <f>$AU443+$AB$7*SIN(AP443)</f>
        <v>4.5737752665395828</v>
      </c>
      <c r="AP443" s="132">
        <f>$AU443+$AB$7*SIN(AQ443)</f>
        <v>4.5737753088250255</v>
      </c>
      <c r="AQ443" s="132">
        <f>$AU443+$AB$7*SIN(AR443)</f>
        <v>4.5737744816956809</v>
      </c>
      <c r="AR443" s="132">
        <f>$AU443+$AB$7*SIN(AS443)</f>
        <v>4.5737906617463429</v>
      </c>
      <c r="AS443" s="132">
        <f>$AU443+$AB$7*SIN(AT443)</f>
        <v>4.5734744925031654</v>
      </c>
      <c r="AT443" s="132">
        <f>$AU443+$AB$7*SIN(AU443)</f>
        <v>4.5797882704855049</v>
      </c>
      <c r="AU443" s="132">
        <f>$AB$9+$AB$18*(F443-AB$15)</f>
        <v>4.9402264104991449</v>
      </c>
    </row>
    <row r="444" spans="1:47" ht="12.95" customHeight="1">
      <c r="A444" s="127" t="s">
        <v>1471</v>
      </c>
      <c r="B444" s="276" t="s">
        <v>288</v>
      </c>
      <c r="C444" s="232">
        <v>55200.375899999868</v>
      </c>
      <c r="D444" s="232">
        <v>2.0000000000000001E-4</v>
      </c>
      <c r="E444" s="41">
        <f>+(C444-C$7)/C$8</f>
        <v>15234.454700089729</v>
      </c>
      <c r="F444" s="132">
        <f>ROUND(2*E444,0)/2</f>
        <v>15234.5</v>
      </c>
      <c r="G444" s="132">
        <f>+C444-(C$7+F444*C$8)</f>
        <v>-1.546303513168823E-2</v>
      </c>
      <c r="L444" s="43">
        <f>G444</f>
        <v>-1.546303513168823E-2</v>
      </c>
      <c r="O444" s="132">
        <f ca="1">+C$11+C$12*F444</f>
        <v>-1.1688130936712737E-2</v>
      </c>
      <c r="P444" s="199">
        <f>+D$11+D$12*F444+D$13*F444^2</f>
        <v>-3.5785535070568565E-3</v>
      </c>
      <c r="Q444" s="200">
        <f>+C444-15018.5</f>
        <v>40181.875899999868</v>
      </c>
      <c r="S444" s="132">
        <f>+(P444-G444)^2</f>
        <v>1.4124090348620075E-4</v>
      </c>
      <c r="T444" s="7">
        <v>1</v>
      </c>
      <c r="U444" s="43">
        <f>+T444*S444</f>
        <v>1.4124090348620075E-4</v>
      </c>
      <c r="V444" s="132">
        <f>+G444-P444</f>
        <v>-1.1884481624631373E-2</v>
      </c>
      <c r="Z444" s="43">
        <f>F444</f>
        <v>15234.5</v>
      </c>
      <c r="AA444" s="132">
        <f>AB$3+AB$4*Z444+AB$5*Z444^2+AH444</f>
        <v>-1.5987576376203988E-2</v>
      </c>
      <c r="AB444" s="132">
        <f>+G444-AA444</f>
        <v>5.2454124451575823E-4</v>
      </c>
      <c r="AC444" s="132">
        <f>+G444-P444</f>
        <v>-1.1884481624631373E-2</v>
      </c>
      <c r="AD444" s="132"/>
      <c r="AE444" s="132">
        <f>+(G444-AA444)^2*S444</f>
        <v>3.8861518957436375E-11</v>
      </c>
      <c r="AF444" s="200">
        <f>+C444-15018.5</f>
        <v>40181.875899999868</v>
      </c>
      <c r="AG444" s="7"/>
      <c r="AH444" s="43">
        <f>$AB$6*($AB$11/AI444*AJ444+$AB$12)</f>
        <v>-1.7291306405453989E-2</v>
      </c>
      <c r="AI444" s="43">
        <f>1+$AB$7*COS(AL444)</f>
        <v>0.82131301599549278</v>
      </c>
      <c r="AJ444" s="43">
        <f>SIN(AL444+$AB$9)</f>
        <v>-0.96741223512543806</v>
      </c>
      <c r="AK444" s="43">
        <f>$AB$7*SIN(AL444)</f>
        <v>-0.32399222482549328</v>
      </c>
      <c r="AL444" s="43">
        <f>2*ATAN(AM444)</f>
        <v>-2.0748029167268025</v>
      </c>
      <c r="AM444" s="43">
        <f>SQRT((1+$AB$7)/(1-$AB$7))*TAN(AN444/2)</f>
        <v>-1.6935189858338044</v>
      </c>
      <c r="AN444" s="132">
        <f>$AU444+$AB$7*SIN(AO444)</f>
        <v>4.5744430659516411</v>
      </c>
      <c r="AO444" s="132">
        <f>$AU444+$AB$7*SIN(AP444)</f>
        <v>4.574443063809988</v>
      </c>
      <c r="AP444" s="132">
        <f>$AU444+$AB$7*SIN(AQ444)</f>
        <v>4.574443105903665</v>
      </c>
      <c r="AQ444" s="132">
        <f>$AU444+$AB$7*SIN(AR444)</f>
        <v>4.5744422785648924</v>
      </c>
      <c r="AR444" s="132">
        <f>$AU444+$AB$7*SIN(AS444)</f>
        <v>4.5744585405676474</v>
      </c>
      <c r="AS444" s="132">
        <f>$AU444+$AB$7*SIN(AT444)</f>
        <v>4.5741392464374968</v>
      </c>
      <c r="AT444" s="132">
        <f>$AU444+$AB$7*SIN(AU444)</f>
        <v>4.5805488703311212</v>
      </c>
      <c r="AU444" s="132">
        <f>$AB$9+$AB$18*(F444-AB$15)</f>
        <v>4.9409282658337723</v>
      </c>
    </row>
    <row r="445" spans="1:47" ht="12.95" customHeight="1">
      <c r="A445" s="127" t="s">
        <v>1471</v>
      </c>
      <c r="B445" s="276" t="s">
        <v>292</v>
      </c>
      <c r="C445" s="232">
        <v>55207.372500000056</v>
      </c>
      <c r="D445" s="232">
        <v>2.0000000000000001E-4</v>
      </c>
      <c r="E445" s="41">
        <f>+(C445-C$7)/C$8</f>
        <v>15254.951669122151</v>
      </c>
      <c r="F445" s="132">
        <f>ROUND(2*E445,0)/2</f>
        <v>15255</v>
      </c>
      <c r="G445" s="132">
        <f>+C445-(C$7+F445*C$8)</f>
        <v>-1.6497649943630677E-2</v>
      </c>
      <c r="L445" s="43">
        <f>G445</f>
        <v>-1.6497649943630677E-2</v>
      </c>
      <c r="O445" s="132">
        <f ca="1">+C$11+C$12*F445</f>
        <v>-1.1726281675539883E-2</v>
      </c>
      <c r="P445" s="199">
        <f>+D$11+D$12*F445+D$13*F445^2</f>
        <v>-3.5998117905694091E-3</v>
      </c>
      <c r="Q445" s="200">
        <f>+C445-15018.5</f>
        <v>40188.872500000056</v>
      </c>
      <c r="S445" s="132">
        <f>+(P445-G445)^2</f>
        <v>1.6635422902256286E-4</v>
      </c>
      <c r="T445" s="7">
        <v>1</v>
      </c>
      <c r="U445" s="43">
        <f>+T445*S445</f>
        <v>1.6635422902256286E-4</v>
      </c>
      <c r="V445" s="132">
        <f>+G445-P445</f>
        <v>-1.2897838153061267E-2</v>
      </c>
      <c r="Z445" s="43">
        <f>F445</f>
        <v>15255</v>
      </c>
      <c r="AA445" s="132">
        <f>AB$3+AB$4*Z445+AB$5*Z445^2+AH445</f>
        <v>-1.5958844151499292E-2</v>
      </c>
      <c r="AB445" s="132">
        <f>+G445-AA445</f>
        <v>-5.3880579213138463E-4</v>
      </c>
      <c r="AC445" s="132">
        <f>+G445-P445</f>
        <v>-1.2897838153061267E-2</v>
      </c>
      <c r="AD445" s="132"/>
      <c r="AE445" s="132">
        <f>+(G445-AA445)^2*S445</f>
        <v>4.8294575974522502E-11</v>
      </c>
      <c r="AF445" s="200">
        <f>+C445-15018.5</f>
        <v>40188.872500000056</v>
      </c>
      <c r="AG445" s="7"/>
      <c r="AH445" s="43">
        <f>$AB$6*($AB$11/AI445*AJ445+$AB$12)</f>
        <v>-1.726069907649929E-2</v>
      </c>
      <c r="AI445" s="43">
        <f>1+$AB$7*COS(AL445)</f>
        <v>0.82196749819685277</v>
      </c>
      <c r="AJ445" s="43">
        <f>SIN(AL445+$AB$9)</f>
        <v>-0.96689905683754807</v>
      </c>
      <c r="AK445" s="43">
        <f>$AB$7*SIN(AL445)</f>
        <v>-0.32435232125223401</v>
      </c>
      <c r="AL445" s="43">
        <f>2*ATAN(AM445)</f>
        <v>-2.0727839840990545</v>
      </c>
      <c r="AM445" s="43">
        <f>SQRT((1+$AB$7)/(1-$AB$7))*TAN(AN445/2)</f>
        <v>-1.6896210259490241</v>
      </c>
      <c r="AN445" s="132">
        <f>$AU445+$AB$7*SIN(AO445)</f>
        <v>4.5767258810178557</v>
      </c>
      <c r="AO445" s="132">
        <f>$AU445+$AB$7*SIN(AP445)</f>
        <v>4.5767258789489915</v>
      </c>
      <c r="AP445" s="132">
        <f>$AU445+$AB$7*SIN(AQ445)</f>
        <v>4.5767259202919561</v>
      </c>
      <c r="AQ445" s="132">
        <f>$AU445+$AB$7*SIN(AR445)</f>
        <v>4.5767250941209507</v>
      </c>
      <c r="AR445" s="132">
        <f>$AU445+$AB$7*SIN(AS445)</f>
        <v>4.5767416047352398</v>
      </c>
      <c r="AS445" s="132">
        <f>$AU445+$AB$7*SIN(AT445)</f>
        <v>4.5764120263290851</v>
      </c>
      <c r="AT445" s="132">
        <f>$AU445+$AB$7*SIN(AU445)</f>
        <v>4.5831489257309874</v>
      </c>
      <c r="AU445" s="132">
        <f>$AB$9+$AB$18*(F445-AB$15)</f>
        <v>4.943326271560414</v>
      </c>
    </row>
    <row r="446" spans="1:47" ht="12.95" customHeight="1">
      <c r="A446" s="127" t="s">
        <v>1471</v>
      </c>
      <c r="B446" s="276" t="s">
        <v>288</v>
      </c>
      <c r="C446" s="232">
        <v>55214.371400000062</v>
      </c>
      <c r="D446" s="232">
        <v>2.9999999999999997E-4</v>
      </c>
      <c r="E446" s="41">
        <f>+(C446-C$7)/C$8</f>
        <v>15275.455376145173</v>
      </c>
      <c r="F446" s="132">
        <f>ROUND(2*E446,0)/2</f>
        <v>15275.5</v>
      </c>
      <c r="G446" s="132">
        <f>+C446-(C$7+F446*C$8)</f>
        <v>-1.523226493736729E-2</v>
      </c>
      <c r="L446" s="43">
        <f>G446</f>
        <v>-1.523226493736729E-2</v>
      </c>
      <c r="O446" s="132">
        <f ca="1">+C$11+C$12*F446</f>
        <v>-1.1764432414367029E-2</v>
      </c>
      <c r="P446" s="199">
        <f>+D$11+D$12*F446+D$13*F446^2</f>
        <v>-3.6210646533449461E-3</v>
      </c>
      <c r="Q446" s="200">
        <f>+C446-15018.5</f>
        <v>40195.871400000062</v>
      </c>
      <c r="S446" s="132">
        <f>+(P446-G446)^2</f>
        <v>1.3481997203568057E-4</v>
      </c>
      <c r="T446" s="7">
        <v>1</v>
      </c>
      <c r="U446" s="43">
        <f>+T446*S446</f>
        <v>1.3481997203568057E-4</v>
      </c>
      <c r="V446" s="132">
        <f>+G446-P446</f>
        <v>-1.1611200284022344E-2</v>
      </c>
      <c r="Z446" s="43">
        <f>F446</f>
        <v>15275.5</v>
      </c>
      <c r="AA446" s="132">
        <f>AB$3+AB$4*Z446+AB$5*Z446^2+AH446</f>
        <v>-1.5929999977568977E-2</v>
      </c>
      <c r="AB446" s="132">
        <f>+G446-AA446</f>
        <v>6.9773504020168714E-4</v>
      </c>
      <c r="AC446" s="132">
        <f>+G446-P446</f>
        <v>-1.1611200284022344E-2</v>
      </c>
      <c r="AD446" s="132"/>
      <c r="AE446" s="132">
        <f>+(G446-AA446)^2*S446</f>
        <v>6.56349713863835E-11</v>
      </c>
      <c r="AF446" s="200">
        <f>+C446-15018.5</f>
        <v>40195.871400000062</v>
      </c>
      <c r="AG446" s="7"/>
      <c r="AH446" s="43">
        <f>$AB$6*($AB$11/AI446*AJ446+$AB$12)</f>
        <v>-1.7229977276818978E-2</v>
      </c>
      <c r="AI446" s="43">
        <f>1+$AB$7*COS(AL446)</f>
        <v>0.82262375230145668</v>
      </c>
      <c r="AJ446" s="43">
        <f>SIN(AL446+$AB$9)</f>
        <v>-0.96638110896286789</v>
      </c>
      <c r="AK446" s="43">
        <f>$AB$7*SIN(AL446)</f>
        <v>-0.32471166710234634</v>
      </c>
      <c r="AL446" s="43">
        <f>2*ATAN(AM446)</f>
        <v>-2.0707618294494248</v>
      </c>
      <c r="AM446" s="43">
        <f>SQRT((1+$AB$7)/(1-$AB$7))*TAN(AN446/2)</f>
        <v>-1.6857301512545131</v>
      </c>
      <c r="AN446" s="132">
        <f>$AU446+$AB$7*SIN(AO446)</f>
        <v>4.5790105169339936</v>
      </c>
      <c r="AO446" s="132">
        <f>$AU446+$AB$7*SIN(AP446)</f>
        <v>4.579010514943338</v>
      </c>
      <c r="AP446" s="132">
        <f>$AU446+$AB$7*SIN(AQ446)</f>
        <v>4.5790105554006688</v>
      </c>
      <c r="AQ446" s="132">
        <f>$AU446+$AB$7*SIN(AR446)</f>
        <v>4.5790097331636561</v>
      </c>
      <c r="AR446" s="132">
        <f>$AU446+$AB$7*SIN(AS446)</f>
        <v>4.5790264449368463</v>
      </c>
      <c r="AS446" s="132">
        <f>$AU446+$AB$7*SIN(AT446)</f>
        <v>4.5786871898766686</v>
      </c>
      <c r="AT446" s="132">
        <f>$AU446+$AB$7*SIN(AU446)</f>
        <v>4.5857510523050049</v>
      </c>
      <c r="AU446" s="132">
        <f>$AB$9+$AB$18*(F446-AB$15)</f>
        <v>4.9457242772870558</v>
      </c>
    </row>
    <row r="447" spans="1:47" ht="12.95" customHeight="1">
      <c r="A447" s="127" t="s">
        <v>1471</v>
      </c>
      <c r="B447" s="276" t="s">
        <v>288</v>
      </c>
      <c r="C447" s="232">
        <v>55216.419100000057</v>
      </c>
      <c r="D447" s="232">
        <v>2.9999999999999997E-4</v>
      </c>
      <c r="E447" s="41">
        <f>+(C447-C$7)/C$8</f>
        <v>15281.45423894803</v>
      </c>
      <c r="F447" s="132">
        <f>ROUND(2*E447,0)/2</f>
        <v>15281.5</v>
      </c>
      <c r="G447" s="132">
        <f>+C447-(C$7+F447*C$8)</f>
        <v>-1.5620444937667344E-2</v>
      </c>
      <c r="L447" s="43">
        <f>G447</f>
        <v>-1.5620444937667344E-2</v>
      </c>
      <c r="O447" s="132">
        <f ca="1">+C$11+C$12*F447</f>
        <v>-1.1775598484267655E-2</v>
      </c>
      <c r="P447" s="199">
        <f>+D$11+D$12*F447+D$13*F447^2</f>
        <v>-3.6272839779679044E-3</v>
      </c>
      <c r="Q447" s="200">
        <f>+C447-15018.5</f>
        <v>40197.919100000057</v>
      </c>
      <c r="S447" s="132">
        <f>+(P447-G447)^2</f>
        <v>1.4383590980525878E-4</v>
      </c>
      <c r="T447" s="7">
        <v>1</v>
      </c>
      <c r="U447" s="43">
        <f>+T447*S447</f>
        <v>1.4383590980525878E-4</v>
      </c>
      <c r="V447" s="132">
        <f>+G447-P447</f>
        <v>-1.1993160959699439E-2</v>
      </c>
      <c r="Z447" s="43">
        <f>F447</f>
        <v>15281.5</v>
      </c>
      <c r="AA447" s="132">
        <f>AB$3+AB$4*Z447+AB$5*Z447^2+AH447</f>
        <v>-1.5921536584977664E-2</v>
      </c>
      <c r="AB447" s="132">
        <f>+G447-AA447</f>
        <v>3.0109164731031979E-4</v>
      </c>
      <c r="AC447" s="132">
        <f>+G447-P447</f>
        <v>-1.1993160959699439E-2</v>
      </c>
      <c r="AD447" s="132"/>
      <c r="AE447" s="132">
        <f>+(G447-AA447)^2*S447</f>
        <v>1.3039614141282219E-11</v>
      </c>
      <c r="AF447" s="200">
        <f>+C447-15018.5</f>
        <v>40197.919100000057</v>
      </c>
      <c r="AG447" s="7"/>
      <c r="AH447" s="43">
        <f>$AB$6*($AB$11/AI447*AJ447+$AB$12)</f>
        <v>-1.7220963858227665E-2</v>
      </c>
      <c r="AI447" s="43">
        <f>1+$AB$7*COS(AL447)</f>
        <v>0.82281616251514544</v>
      </c>
      <c r="AJ447" s="43">
        <f>SIN(AL447+$AB$9)</f>
        <v>-0.96622860933910892</v>
      </c>
      <c r="AK447" s="43">
        <f>$AB$7*SIN(AL447)</f>
        <v>-0.32481669866886564</v>
      </c>
      <c r="AL447" s="43">
        <f>2*ATAN(AM447)</f>
        <v>-2.0701693681553528</v>
      </c>
      <c r="AM447" s="43">
        <f>SQRT((1+$AB$7)/(1-$AB$7))*TAN(AN447/2)</f>
        <v>-1.6845926940556741</v>
      </c>
      <c r="AN447" s="132">
        <f>$AU447+$AB$7*SIN(AO447)</f>
        <v>4.5796795360288263</v>
      </c>
      <c r="AO447" s="132">
        <f>$AU447+$AB$7*SIN(AP447)</f>
        <v>4.5796795340619214</v>
      </c>
      <c r="AP447" s="132">
        <f>$AU447+$AB$7*SIN(AQ447)</f>
        <v>4.5796795742368728</v>
      </c>
      <c r="AQ447" s="132">
        <f>$AU447+$AB$7*SIN(AR447)</f>
        <v>4.5796787536470465</v>
      </c>
      <c r="AR447" s="132">
        <f>$AU447+$AB$7*SIN(AS447)</f>
        <v>4.5796955155309425</v>
      </c>
      <c r="AS447" s="132">
        <f>$AU447+$AB$7*SIN(AT447)</f>
        <v>4.5793535433125374</v>
      </c>
      <c r="AT447" s="132">
        <f>$AU447+$AB$7*SIN(AU447)</f>
        <v>4.586513041967736</v>
      </c>
      <c r="AU447" s="132">
        <f>$AB$9+$AB$18*(F447-AB$15)</f>
        <v>4.9464261326216832</v>
      </c>
    </row>
    <row r="448" spans="1:47" ht="12.95" customHeight="1">
      <c r="A448" s="212" t="s">
        <v>461</v>
      </c>
      <c r="B448" s="95" t="s">
        <v>292</v>
      </c>
      <c r="C448" s="96">
        <v>55219.320200000002</v>
      </c>
      <c r="D448" s="96">
        <v>1E-4</v>
      </c>
      <c r="E448" s="41">
        <f>+(C448-C$7)/C$8</f>
        <v>15289.953189417862</v>
      </c>
      <c r="F448" s="132">
        <f>ROUND(2*E448,0)/2</f>
        <v>15290</v>
      </c>
      <c r="G448" s="132">
        <f>+C448-(C$7+F448*C$8)</f>
        <v>-1.597869999386603E-2</v>
      </c>
      <c r="K448" s="43">
        <f>G448</f>
        <v>-1.597869999386603E-2</v>
      </c>
      <c r="O448" s="132">
        <f ca="1">+C$11+C$12*F448</f>
        <v>-1.1791417083293544E-2</v>
      </c>
      <c r="P448" s="199">
        <f>+D$11+D$12*F448+D$13*F448^2</f>
        <v>-3.6360938929594824E-3</v>
      </c>
      <c r="Q448" s="200">
        <f>+C448-15018.5</f>
        <v>40200.820200000002</v>
      </c>
      <c r="S448" s="132">
        <f>+(P448-G448)^2</f>
        <v>1.5233992536213553E-4</v>
      </c>
      <c r="T448" s="7">
        <v>1</v>
      </c>
      <c r="U448" s="43">
        <f>+T448*S448</f>
        <v>1.5233992536213553E-4</v>
      </c>
      <c r="V448" s="132">
        <f>+G448-P448</f>
        <v>-1.2342606100906548E-2</v>
      </c>
      <c r="Z448" s="43">
        <f>F448</f>
        <v>15290</v>
      </c>
      <c r="AA448" s="132">
        <f>AB$3+AB$4*Z448+AB$5*Z448^2+AH448</f>
        <v>-1.5909530338953374E-2</v>
      </c>
      <c r="AB448" s="132">
        <f>+G448-AA448</f>
        <v>-6.9169654912656225E-5</v>
      </c>
      <c r="AC448" s="132">
        <f>+G448-P448</f>
        <v>-1.2342606100906548E-2</v>
      </c>
      <c r="AD448" s="132"/>
      <c r="AE448" s="132">
        <f>+(G448-AA448)^2*S448</f>
        <v>7.2886140932604326E-13</v>
      </c>
      <c r="AF448" s="200">
        <f>+C448-15018.5</f>
        <v>40200.820200000002</v>
      </c>
      <c r="AG448" s="7"/>
      <c r="AH448" s="43">
        <f>$AB$6*($AB$11/AI448*AJ448+$AB$12)</f>
        <v>-1.7208178038953373E-2</v>
      </c>
      <c r="AI448" s="43">
        <f>1+$AB$7*COS(AL448)</f>
        <v>0.82308900435406851</v>
      </c>
      <c r="AJ448" s="43">
        <f>SIN(AL448+$AB$9)</f>
        <v>-0.96601186494388913</v>
      </c>
      <c r="AK448" s="43">
        <f>$AB$7*SIN(AL448)</f>
        <v>-0.32496538218641874</v>
      </c>
      <c r="AL448" s="43">
        <f>2*ATAN(AM448)</f>
        <v>-2.0693295733043509</v>
      </c>
      <c r="AM448" s="43">
        <f>SQRT((1+$AB$7)/(1-$AB$7))*TAN(AN448/2)</f>
        <v>-1.6829823286598324</v>
      </c>
      <c r="AN448" s="132">
        <f>$AU448+$AB$7*SIN(AO448)</f>
        <v>4.5806275810513091</v>
      </c>
      <c r="AO448" s="132">
        <f>$AU448+$AB$7*SIN(AP448)</f>
        <v>4.5806275791186293</v>
      </c>
      <c r="AP448" s="132">
        <f>$AU448+$AB$7*SIN(AQ448)</f>
        <v>4.5806276188768944</v>
      </c>
      <c r="AQ448" s="132">
        <f>$AU448+$AB$7*SIN(AR448)</f>
        <v>4.5806268009892399</v>
      </c>
      <c r="AR448" s="132">
        <f>$AU448+$AB$7*SIN(AS448)</f>
        <v>4.5806436271916198</v>
      </c>
      <c r="AS448" s="132">
        <f>$AU448+$AB$7*SIN(AT448)</f>
        <v>4.5802978948830111</v>
      </c>
      <c r="AT448" s="132">
        <f>$AU448+$AB$7*SIN(AU448)</f>
        <v>4.587592830808223</v>
      </c>
      <c r="AU448" s="132">
        <f>$AB$9+$AB$18*(F448-AB$15)</f>
        <v>4.947420427679071</v>
      </c>
    </row>
    <row r="449" spans="1:50" ht="12.95" customHeight="1">
      <c r="A449" s="127" t="s">
        <v>1471</v>
      </c>
      <c r="B449" s="276" t="s">
        <v>292</v>
      </c>
      <c r="C449" s="232">
        <v>55220.344000000041</v>
      </c>
      <c r="D449" s="232">
        <v>2.9999999999999997E-4</v>
      </c>
      <c r="E449" s="41">
        <f>+(C449-C$7)/C$8</f>
        <v>15292.952474341342</v>
      </c>
      <c r="F449" s="132">
        <f>ROUND(2*E449,0)/2</f>
        <v>15293</v>
      </c>
      <c r="G449" s="132">
        <f>+C449-(C$7+F449*C$8)</f>
        <v>-1.6222789956373163E-2</v>
      </c>
      <c r="L449" s="43">
        <f>G449</f>
        <v>-1.6222789956373163E-2</v>
      </c>
      <c r="O449" s="132">
        <f ca="1">+C$11+C$12*F449</f>
        <v>-1.1797000118243858E-2</v>
      </c>
      <c r="P449" s="199">
        <f>+D$11+D$12*F449+D$13*F449^2</f>
        <v>-3.6392030522162475E-3</v>
      </c>
      <c r="Q449" s="200">
        <f>+C449-15018.5</f>
        <v>40201.844000000041</v>
      </c>
      <c r="S449" s="132">
        <f>+(P449-G449)^2</f>
        <v>1.583466593744694E-4</v>
      </c>
      <c r="T449" s="7">
        <v>1</v>
      </c>
      <c r="U449" s="43">
        <f>+T449*S449</f>
        <v>1.583466593744694E-4</v>
      </c>
      <c r="V449" s="132">
        <f>+G449-P449</f>
        <v>-1.2583586904156915E-2</v>
      </c>
      <c r="Z449" s="43">
        <f>F449</f>
        <v>15293</v>
      </c>
      <c r="AA449" s="132">
        <f>AB$3+AB$4*Z449+AB$5*Z449^2+AH449</f>
        <v>-1.5905288237114436E-2</v>
      </c>
      <c r="AB449" s="132">
        <f>+G449-AA449</f>
        <v>-3.1750171925872678E-4</v>
      </c>
      <c r="AC449" s="132">
        <f>+G449-P449</f>
        <v>-1.2583586904156915E-2</v>
      </c>
      <c r="AD449" s="132"/>
      <c r="AE449" s="132">
        <f>+(G449-AA449)^2*S449</f>
        <v>1.5962505803721907E-11</v>
      </c>
      <c r="AF449" s="200">
        <f>+C449-15018.5</f>
        <v>40201.844000000041</v>
      </c>
      <c r="AG449" s="7"/>
      <c r="AH449" s="43">
        <f>$AB$6*($AB$11/AI449*AJ449+$AB$12)</f>
        <v>-1.7203660690114437E-2</v>
      </c>
      <c r="AI449" s="43">
        <f>1+$AB$7*COS(AL449)</f>
        <v>0.8231853745015546</v>
      </c>
      <c r="AJ449" s="43">
        <f>SIN(AL449+$AB$9)</f>
        <v>-0.96593516983467409</v>
      </c>
      <c r="AK449" s="43">
        <f>$AB$7*SIN(AL449)</f>
        <v>-0.32501782752619046</v>
      </c>
      <c r="AL449" s="43">
        <f>2*ATAN(AM449)</f>
        <v>-2.0690330421160374</v>
      </c>
      <c r="AM449" s="43">
        <f>SQRT((1+$AB$7)/(1-$AB$7))*TAN(AN449/2)</f>
        <v>-1.6824142529670381</v>
      </c>
      <c r="AN449" s="132">
        <f>$AU449+$AB$7*SIN(AO449)</f>
        <v>4.5809622602448758</v>
      </c>
      <c r="AO449" s="132">
        <f>$AU449+$AB$7*SIN(AP449)</f>
        <v>4.5809622583244245</v>
      </c>
      <c r="AP449" s="132">
        <f>$AU449+$AB$7*SIN(AQ449)</f>
        <v>4.5809622979311433</v>
      </c>
      <c r="AQ449" s="132">
        <f>$AU449+$AB$7*SIN(AR449)</f>
        <v>4.5809614810982247</v>
      </c>
      <c r="AR449" s="132">
        <f>$AU449+$AB$7*SIN(AS449)</f>
        <v>4.580978328150918</v>
      </c>
      <c r="AS449" s="132">
        <f>$AU449+$AB$7*SIN(AT449)</f>
        <v>4.5806312937318419</v>
      </c>
      <c r="AT449" s="132">
        <f>$AU449+$AB$7*SIN(AU449)</f>
        <v>4.5879740176892447</v>
      </c>
      <c r="AU449" s="132">
        <f>$AB$9+$AB$18*(F449-AB$15)</f>
        <v>4.9477713553463847</v>
      </c>
    </row>
    <row r="450" spans="1:50" ht="12.95" customHeight="1">
      <c r="A450" s="41" t="s">
        <v>481</v>
      </c>
      <c r="B450" s="94" t="s">
        <v>292</v>
      </c>
      <c r="C450" s="36">
        <v>55259.599099999999</v>
      </c>
      <c r="D450" s="36">
        <v>1E-4</v>
      </c>
      <c r="E450" s="41">
        <f>+(C450-C$7)/C$8</f>
        <v>15407.952698599143</v>
      </c>
      <c r="F450" s="132">
        <f>ROUND(2*E450,0)/2</f>
        <v>15408</v>
      </c>
      <c r="G450" s="132">
        <f>+C450-(C$7+F450*C$8)</f>
        <v>-1.614623999921605E-2</v>
      </c>
      <c r="K450" s="43">
        <f>G450</f>
        <v>-1.614623999921605E-2</v>
      </c>
      <c r="N450" s="132"/>
      <c r="O450" s="132">
        <f ca="1">+C$11+C$12*F450</f>
        <v>-1.2011016458005893E-2</v>
      </c>
      <c r="P450" s="199">
        <f>+D$11+D$12*F450+D$13*F450^2</f>
        <v>-3.7582999717707642E-3</v>
      </c>
      <c r="Q450" s="200">
        <f>+C450-15018.5</f>
        <v>40241.099099999999</v>
      </c>
      <c r="S450" s="132">
        <f>+(P450-G450)^2</f>
        <v>1.5346105812358112E-4</v>
      </c>
      <c r="T450" s="7">
        <v>1</v>
      </c>
      <c r="U450" s="43">
        <f>+T450*S450</f>
        <v>1.5346105812358112E-4</v>
      </c>
      <c r="V450" s="132">
        <f>+G450-P450</f>
        <v>-1.2387940027445286E-2</v>
      </c>
      <c r="Z450" s="43">
        <f>F450</f>
        <v>15408</v>
      </c>
      <c r="AA450" s="132">
        <f>AB$3+AB$4*Z450+AB$5*Z450^2+AH450</f>
        <v>-1.5740859702695249E-2</v>
      </c>
      <c r="AB450" s="132">
        <f>+G450-AA450</f>
        <v>-4.0538029652080129E-4</v>
      </c>
      <c r="AC450" s="132">
        <f>+G450-P450</f>
        <v>-1.2387940027445286E-2</v>
      </c>
      <c r="AD450" s="132"/>
      <c r="AE450" s="132">
        <f>+(G450-AA450)^2*S450</f>
        <v>2.5218744425345153E-11</v>
      </c>
      <c r="AF450" s="200">
        <f>+C450-15018.5</f>
        <v>40241.099099999999</v>
      </c>
      <c r="AG450" s="7"/>
      <c r="AH450" s="43">
        <f>$AB$6*($AB$11/AI450*AJ450+$AB$12)</f>
        <v>-1.7028640310695248E-2</v>
      </c>
      <c r="AI450" s="43">
        <f>1+$AB$7*COS(AL450)</f>
        <v>0.82690843661161351</v>
      </c>
      <c r="AJ450" s="43">
        <f>SIN(AL450+$AB$9)</f>
        <v>-0.96291700723444107</v>
      </c>
      <c r="AK450" s="43">
        <f>$AB$7*SIN(AL450)</f>
        <v>-0.32701576519147235</v>
      </c>
      <c r="AL450" s="43">
        <f>2*ATAN(AM450)</f>
        <v>-2.0576133186810832</v>
      </c>
      <c r="AM450" s="43">
        <f>SQRT((1+$AB$7)/(1-$AB$7))*TAN(AN450/2)</f>
        <v>-1.6607504016523447</v>
      </c>
      <c r="AN450" s="132">
        <f>$AU450+$AB$7*SIN(AO450)</f>
        <v>4.5938213208322205</v>
      </c>
      <c r="AO450" s="132">
        <f>$AU450+$AB$7*SIN(AP450)</f>
        <v>4.5938213194097317</v>
      </c>
      <c r="AP450" s="132">
        <f>$AU450+$AB$7*SIN(AQ450)</f>
        <v>4.5938213519108855</v>
      </c>
      <c r="AQ450" s="132">
        <f>$AU450+$AB$7*SIN(AR450)</f>
        <v>4.5938206093234246</v>
      </c>
      <c r="AR450" s="132">
        <f>$AU450+$AB$7*SIN(AS450)</f>
        <v>4.5938375771425841</v>
      </c>
      <c r="AS450" s="132">
        <f>$AU450+$AB$7*SIN(AT450)</f>
        <v>4.5934504708493442</v>
      </c>
      <c r="AT450" s="132">
        <f>$AU450+$AB$7*SIN(AU450)</f>
        <v>4.6026195501414584</v>
      </c>
      <c r="AU450" s="132">
        <f>$AB$9+$AB$18*(F450-AB$15)</f>
        <v>4.9612235825933997</v>
      </c>
    </row>
    <row r="451" spans="1:50" ht="12.95" customHeight="1">
      <c r="A451" s="212" t="s">
        <v>461</v>
      </c>
      <c r="B451" s="95" t="s">
        <v>292</v>
      </c>
      <c r="C451" s="96">
        <v>55453.485000000001</v>
      </c>
      <c r="D451" s="96">
        <v>2.9999999999999997E-4</v>
      </c>
      <c r="E451" s="41">
        <f>+(C451-C$7)/C$8</f>
        <v>15975.953340055903</v>
      </c>
      <c r="F451" s="132">
        <f>ROUND(2*E451,0)/2</f>
        <v>15976</v>
      </c>
      <c r="G451" s="132">
        <f>+C451-(C$7+F451*C$8)</f>
        <v>-1.5927279993775301E-2</v>
      </c>
      <c r="K451" s="43">
        <f>G451</f>
        <v>-1.5927279993775301E-2</v>
      </c>
      <c r="O451" s="132">
        <f ca="1">+C$11+C$12*F451</f>
        <v>-1.3068071075265322E-2</v>
      </c>
      <c r="P451" s="199">
        <f>+D$11+D$12*F451+D$13*F451^2</f>
        <v>-4.3440331782659183E-3</v>
      </c>
      <c r="Q451" s="200">
        <f>+C451-15018.5</f>
        <v>40434.985000000001</v>
      </c>
      <c r="S451" s="132">
        <f>+(P451-G451)^2</f>
        <v>1.3417160678900824E-4</v>
      </c>
      <c r="T451" s="7">
        <v>1</v>
      </c>
      <c r="U451" s="43">
        <f>+T451*S451</f>
        <v>1.3417160678900824E-4</v>
      </c>
      <c r="V451" s="132">
        <f>+G451-P451</f>
        <v>-1.1583246815509382E-2</v>
      </c>
      <c r="Z451" s="43">
        <f>F451</f>
        <v>15976</v>
      </c>
      <c r="AA451" s="132">
        <f>AB$3+AB$4*Z451+AB$5*Z451^2+AH451</f>
        <v>-1.4876231731778317E-2</v>
      </c>
      <c r="AB451" s="132">
        <f>+G451-AA451</f>
        <v>-1.0510482619969837E-3</v>
      </c>
      <c r="AC451" s="132">
        <f>+G451-P451</f>
        <v>-1.1583246815509382E-2</v>
      </c>
      <c r="AD451" s="132"/>
      <c r="AE451" s="132">
        <f>+(G451-AA451)^2*S451</f>
        <v>1.4821970261237241E-10</v>
      </c>
      <c r="AF451" s="200">
        <f>+C451-15018.5</f>
        <v>40434.985000000001</v>
      </c>
      <c r="AG451" s="7"/>
      <c r="AH451" s="43">
        <f>$AB$6*($AB$11/AI451*AJ451+$AB$12)</f>
        <v>-1.6110534003778317E-2</v>
      </c>
      <c r="AI451" s="43">
        <f>1+$AB$7*COS(AL451)</f>
        <v>0.84614589912962768</v>
      </c>
      <c r="AJ451" s="43">
        <f>SIN(AL451+$AB$9)</f>
        <v>-0.94566788086856979</v>
      </c>
      <c r="AK451" s="43">
        <f>$AB$7*SIN(AL451)</f>
        <v>-0.3364950454989929</v>
      </c>
      <c r="AL451" s="43">
        <f>2*ATAN(AM451)</f>
        <v>-1.999642673856763</v>
      </c>
      <c r="AM451" s="43">
        <f>SQRT((1+$AB$7)/(1-$AB$7))*TAN(AN451/2)</f>
        <v>-1.5567958811801885</v>
      </c>
      <c r="AN451" s="132">
        <f>$AU451+$AB$7*SIN(AO451)</f>
        <v>4.658208820373452</v>
      </c>
      <c r="AO451" s="132">
        <f>$AU451+$AB$7*SIN(AP451)</f>
        <v>4.6582088203245426</v>
      </c>
      <c r="AP451" s="132">
        <f>$AU451+$AB$7*SIN(AQ451)</f>
        <v>4.6582088227654976</v>
      </c>
      <c r="AQ451" s="132">
        <f>$AU451+$AB$7*SIN(AR451)</f>
        <v>4.658208700942347</v>
      </c>
      <c r="AR451" s="132">
        <f>$AU451+$AB$7*SIN(AS451)</f>
        <v>4.6582147812241832</v>
      </c>
      <c r="AS451" s="132">
        <f>$AU451+$AB$7*SIN(AT451)</f>
        <v>4.65791213746129</v>
      </c>
      <c r="AT451" s="132">
        <f>$AU451+$AB$7*SIN(AU451)</f>
        <v>4.6759029833481041</v>
      </c>
      <c r="AU451" s="132">
        <f>$AB$9+$AB$18*(F451-AB$15)</f>
        <v>5.027665887604746</v>
      </c>
      <c r="AV451" s="132"/>
      <c r="AW451" s="132"/>
      <c r="AX451" s="132"/>
    </row>
    <row r="452" spans="1:50" ht="12.95" customHeight="1">
      <c r="A452" s="127" t="s">
        <v>1471</v>
      </c>
      <c r="B452" s="276" t="s">
        <v>288</v>
      </c>
      <c r="C452" s="232">
        <v>55479.599899999797</v>
      </c>
      <c r="D452" s="232">
        <v>2.9999999999999997E-4</v>
      </c>
      <c r="E452" s="41">
        <f>+(C452-C$7)/C$8</f>
        <v>16052.458542092067</v>
      </c>
      <c r="F452" s="132">
        <f>ROUND(2*E452,0)/2</f>
        <v>16052.5</v>
      </c>
      <c r="G452" s="132">
        <f>+C452-(C$7+F452*C$8)</f>
        <v>-1.415157520386856E-2</v>
      </c>
      <c r="L452" s="43">
        <f>G452</f>
        <v>-1.415157520386856E-2</v>
      </c>
      <c r="O452" s="132">
        <f ca="1">+C$11+C$12*F452</f>
        <v>-1.3210438466498328E-2</v>
      </c>
      <c r="P452" s="199">
        <f>+D$11+D$12*F452+D$13*F452^2</f>
        <v>-4.4226035576774726E-3</v>
      </c>
      <c r="Q452" s="200">
        <f>+C452-15018.5</f>
        <v>40461.099899999797</v>
      </c>
      <c r="S452" s="132">
        <f>+(P452-G452)^2</f>
        <v>9.4652889292390122E-5</v>
      </c>
      <c r="T452" s="7">
        <v>1</v>
      </c>
      <c r="U452" s="43">
        <f>+T452*S452</f>
        <v>9.4652889292390122E-5</v>
      </c>
      <c r="V452" s="132">
        <f>+G452-P452</f>
        <v>-9.7289716461910879E-3</v>
      </c>
      <c r="Z452" s="43">
        <f>F452</f>
        <v>16052.5</v>
      </c>
      <c r="AA452" s="132">
        <f>AB$3+AB$4*Z452+AB$5*Z452^2+AH452</f>
        <v>-1.4753023938697219E-2</v>
      </c>
      <c r="AB452" s="132">
        <f>+G452-AA452</f>
        <v>6.0144873482865895E-4</v>
      </c>
      <c r="AC452" s="132">
        <f>+G452-P452</f>
        <v>-9.7289716461910879E-3</v>
      </c>
      <c r="AD452" s="132"/>
      <c r="AE452" s="132">
        <f>+(G452-AA452)^2*S452</f>
        <v>3.4239791130651832E-11</v>
      </c>
      <c r="AF452" s="200">
        <f>+C452-15018.5</f>
        <v>40461.099899999797</v>
      </c>
      <c r="AG452" s="7"/>
      <c r="AH452" s="43">
        <f>$AB$6*($AB$11/AI452*AJ452+$AB$12)</f>
        <v>-1.597997566994722E-2</v>
      </c>
      <c r="AI452" s="43">
        <f>1+$AB$7*COS(AL452)</f>
        <v>0.84884805020185383</v>
      </c>
      <c r="AJ452" s="43">
        <f>SIN(AL452+$AB$9)</f>
        <v>-0.94303135627015777</v>
      </c>
      <c r="AK452" s="43">
        <f>$AB$7*SIN(AL452)</f>
        <v>-0.33771746782217038</v>
      </c>
      <c r="AL452" s="43">
        <f>2*ATAN(AM452)</f>
        <v>-1.9916269917067198</v>
      </c>
      <c r="AM452" s="43">
        <f>SQRT((1+$AB$7)/(1-$AB$7))*TAN(AN452/2)</f>
        <v>-1.5431595918294807</v>
      </c>
      <c r="AN452" s="132">
        <f>$AU452+$AB$7*SIN(AO452)</f>
        <v>4.6669956797413708</v>
      </c>
      <c r="AO452" s="132">
        <f>$AU452+$AB$7*SIN(AP452)</f>
        <v>4.6669956797210137</v>
      </c>
      <c r="AP452" s="132">
        <f>$AU452+$AB$7*SIN(AQ452)</f>
        <v>4.6669956809334794</v>
      </c>
      <c r="AQ452" s="132">
        <f>$AU452+$AB$7*SIN(AR452)</f>
        <v>4.6669956087189242</v>
      </c>
      <c r="AR452" s="132">
        <f>$AU452+$AB$7*SIN(AS452)</f>
        <v>4.6669999100244839</v>
      </c>
      <c r="AS452" s="132">
        <f>$AU452+$AB$7*SIN(AT452)</f>
        <v>4.6667444184003228</v>
      </c>
      <c r="AT452" s="132">
        <f>$AU452+$AB$7*SIN(AU452)</f>
        <v>4.6858923841925826</v>
      </c>
      <c r="AU452" s="132">
        <f>$AB$9+$AB$18*(F452-AB$15)</f>
        <v>5.0366145431212397</v>
      </c>
    </row>
    <row r="453" spans="1:50" ht="12.95" customHeight="1">
      <c r="A453" s="36" t="s">
        <v>473</v>
      </c>
      <c r="B453" s="94" t="s">
        <v>292</v>
      </c>
      <c r="C453" s="36">
        <v>55480.4519</v>
      </c>
      <c r="D453" s="36" t="s">
        <v>474</v>
      </c>
      <c r="E453" s="41">
        <f>+(C453-C$7)/C$8</f>
        <v>16054.954528373877</v>
      </c>
      <c r="F453" s="132">
        <f>ROUND(2*E453,0)/2</f>
        <v>16055</v>
      </c>
      <c r="G453" s="132">
        <f>+C453-(C$7+F453*C$8)</f>
        <v>-1.5521649998845533E-2</v>
      </c>
      <c r="K453" s="43">
        <f>G453</f>
        <v>-1.5521649998845533E-2</v>
      </c>
      <c r="O453" s="132">
        <f ca="1">+C$11+C$12*F453</f>
        <v>-1.3215090995623589E-2</v>
      </c>
      <c r="P453" s="199">
        <f>+D$11+D$12*F453+D$13*F453^2</f>
        <v>-4.4251699433750322E-3</v>
      </c>
      <c r="Q453" s="200">
        <f>+C453-15018.5</f>
        <v>40461.9519</v>
      </c>
      <c r="S453" s="132">
        <f>+(P453-G453)^2</f>
        <v>1.2313186962145461E-4</v>
      </c>
      <c r="T453" s="7">
        <v>1</v>
      </c>
      <c r="U453" s="43">
        <f>+T453*S453</f>
        <v>1.2313186962145461E-4</v>
      </c>
      <c r="V453" s="132">
        <f>+G453-P453</f>
        <v>-1.10964800554705E-2</v>
      </c>
      <c r="Z453" s="43">
        <f>F453</f>
        <v>16055</v>
      </c>
      <c r="AA453" s="132">
        <f>AB$3+AB$4*Z453+AB$5*Z453^2+AH453</f>
        <v>-1.4748970186755792E-2</v>
      </c>
      <c r="AB453" s="132">
        <f>+G453-AA453</f>
        <v>-7.7267981208974101E-4</v>
      </c>
      <c r="AC453" s="132">
        <f>+G453-P453</f>
        <v>-1.10964800554705E-2</v>
      </c>
      <c r="AD453" s="132"/>
      <c r="AE453" s="132">
        <f>+(G453-AA453)^2*S453</f>
        <v>7.3513923977066602E-11</v>
      </c>
      <c r="AF453" s="200">
        <f>+C453-15018.5</f>
        <v>40461.9519</v>
      </c>
      <c r="AG453" s="7"/>
      <c r="AH453" s="43">
        <f>$AB$6*($AB$11/AI453*AJ453+$AB$12)</f>
        <v>-1.5975681111755791E-2</v>
      </c>
      <c r="AI453" s="43">
        <f>1+$AB$7*COS(AL453)</f>
        <v>0.84893681260885168</v>
      </c>
      <c r="AJ453" s="43">
        <f>SIN(AL453+$AB$9)</f>
        <v>-0.94294388416480224</v>
      </c>
      <c r="AK453" s="43">
        <f>$AB$7*SIN(AL453)</f>
        <v>-0.33775718114531156</v>
      </c>
      <c r="AL453" s="43">
        <f>2*ATAN(AM453)</f>
        <v>-1.9913641767909485</v>
      </c>
      <c r="AM453" s="43">
        <f>SQRT((1+$AB$7)/(1-$AB$7))*TAN(AN453/2)</f>
        <v>-1.5427153484176372</v>
      </c>
      <c r="AN453" s="132">
        <f>$AU453+$AB$7*SIN(AO453)</f>
        <v>4.6672833055860883</v>
      </c>
      <c r="AO453" s="132">
        <f>$AU453+$AB$7*SIN(AP453)</f>
        <v>4.6672833055663725</v>
      </c>
      <c r="AP453" s="132">
        <f>$AU453+$AB$7*SIN(AQ453)</f>
        <v>4.6672833067481161</v>
      </c>
      <c r="AQ453" s="132">
        <f>$AU453+$AB$7*SIN(AR453)</f>
        <v>4.6672832359148595</v>
      </c>
      <c r="AR453" s="132">
        <f>$AU453+$AB$7*SIN(AS453)</f>
        <v>4.6672874818302059</v>
      </c>
      <c r="AS453" s="132">
        <f>$AU453+$AB$7*SIN(AT453)</f>
        <v>4.6670336731725222</v>
      </c>
      <c r="AT453" s="132">
        <f>$AU453+$AB$7*SIN(AU453)</f>
        <v>4.6862193095639615</v>
      </c>
      <c r="AU453" s="132">
        <f>$AB$9+$AB$18*(F453-AB$15)</f>
        <v>5.0369069828440001</v>
      </c>
    </row>
    <row r="454" spans="1:50" ht="12.95" customHeight="1">
      <c r="A454" s="127" t="s">
        <v>1471</v>
      </c>
      <c r="B454" s="276" t="s">
        <v>288</v>
      </c>
      <c r="C454" s="232">
        <v>55482.672199999914</v>
      </c>
      <c r="D454" s="232">
        <v>2.9999999999999997E-4</v>
      </c>
      <c r="E454" s="41">
        <f>+(C454-C$7)/C$8</f>
        <v>16061.459033467734</v>
      </c>
      <c r="F454" s="132">
        <f>ROUND(2*E454,0)/2</f>
        <v>16061.5</v>
      </c>
      <c r="G454" s="132">
        <f>+C454-(C$7+F454*C$8)</f>
        <v>-1.398384508502204E-2</v>
      </c>
      <c r="L454" s="43">
        <f>G454</f>
        <v>-1.398384508502204E-2</v>
      </c>
      <c r="O454" s="132">
        <f ca="1">+C$11+C$12*F454</f>
        <v>-1.3227187571349271E-2</v>
      </c>
      <c r="P454" s="199">
        <f>+D$11+D$12*F454+D$13*F454^2</f>
        <v>-4.4318421688976511E-3</v>
      </c>
      <c r="Q454" s="200">
        <f>+C454-15018.5</f>
        <v>40464.172199999914</v>
      </c>
      <c r="S454" s="132">
        <f>+(P454-G454)^2</f>
        <v>9.1240759709648828E-5</v>
      </c>
      <c r="T454" s="7">
        <v>1</v>
      </c>
      <c r="U454" s="43">
        <f>+T454*S454</f>
        <v>9.1240759709648828E-5</v>
      </c>
      <c r="V454" s="132">
        <f>+G454-P454</f>
        <v>-9.5520029161243886E-3</v>
      </c>
      <c r="Z454" s="43">
        <f>F454</f>
        <v>16061.5</v>
      </c>
      <c r="AA454" s="132">
        <f>AB$3+AB$4*Z454+AB$5*Z454^2+AH454</f>
        <v>-1.4738422318521309E-2</v>
      </c>
      <c r="AB454" s="132">
        <f>+G454-AA454</f>
        <v>7.545772334992696E-4</v>
      </c>
      <c r="AC454" s="132">
        <f>+G454-P454</f>
        <v>-9.5520029161243886E-3</v>
      </c>
      <c r="AD454" s="132"/>
      <c r="AE454" s="132">
        <f>+(G454-AA454)^2*S454</f>
        <v>5.1951284320664995E-11</v>
      </c>
      <c r="AF454" s="200">
        <f>+C454-15018.5</f>
        <v>40464.172199999914</v>
      </c>
      <c r="AG454" s="7"/>
      <c r="AH454" s="43">
        <f>$AB$6*($AB$11/AI454*AJ454+$AB$12)</f>
        <v>-1.5964506971771309E-2</v>
      </c>
      <c r="AI454" s="43">
        <f>1+$AB$7*COS(AL454)</f>
        <v>0.84916773062643003</v>
      </c>
      <c r="AJ454" s="43">
        <f>SIN(AL454+$AB$9)</f>
        <v>-0.94271606604886293</v>
      </c>
      <c r="AK454" s="43">
        <f>$AB$7*SIN(AL454)</f>
        <v>-0.33786036541094727</v>
      </c>
      <c r="AL454" s="43">
        <f>2*ATAN(AM454)</f>
        <v>-1.9906806006767297</v>
      </c>
      <c r="AM454" s="43">
        <f>SQRT((1+$AB$7)/(1-$AB$7))*TAN(AN454/2)</f>
        <v>-1.5415607235849336</v>
      </c>
      <c r="AN454" s="132">
        <f>$AU454+$AB$7*SIN(AO454)</f>
        <v>4.6680312735804597</v>
      </c>
      <c r="AO454" s="132">
        <f>$AU454+$AB$7*SIN(AP454)</f>
        <v>4.6680312735623399</v>
      </c>
      <c r="AP454" s="132">
        <f>$AU454+$AB$7*SIN(AQ454)</f>
        <v>4.6680312746667383</v>
      </c>
      <c r="AQ454" s="132">
        <f>$AU454+$AB$7*SIN(AR454)</f>
        <v>4.6680312073540424</v>
      </c>
      <c r="AR454" s="132">
        <f>$AU454+$AB$7*SIN(AS454)</f>
        <v>4.6680353102266023</v>
      </c>
      <c r="AS454" s="132">
        <f>$AU454+$AB$7*SIN(AT454)</f>
        <v>4.6677859192767563</v>
      </c>
      <c r="AT454" s="132">
        <f>$AU454+$AB$7*SIN(AU454)</f>
        <v>4.6870694558807973</v>
      </c>
      <c r="AU454" s="132">
        <f>$AB$9+$AB$18*(F454-AB$15)</f>
        <v>5.0376673261231799</v>
      </c>
    </row>
    <row r="455" spans="1:50" ht="12.95" customHeight="1">
      <c r="A455" s="127" t="s">
        <v>1471</v>
      </c>
      <c r="B455" s="276" t="s">
        <v>288</v>
      </c>
      <c r="C455" s="232">
        <v>55483.695999999996</v>
      </c>
      <c r="D455" s="232">
        <v>2.9999999999999997E-4</v>
      </c>
      <c r="E455" s="41">
        <f>+(C455-C$7)/C$8</f>
        <v>16064.458318391344</v>
      </c>
      <c r="F455" s="132">
        <f>ROUND(2*E455,0)/2</f>
        <v>16064.5</v>
      </c>
      <c r="G455" s="132">
        <f>+C455-(C$7+F455*C$8)</f>
        <v>-1.4227935003873426E-2</v>
      </c>
      <c r="L455" s="43">
        <f>G455</f>
        <v>-1.4227935003873426E-2</v>
      </c>
      <c r="O455" s="132">
        <f ca="1">+C$11+C$12*F455</f>
        <v>-1.3232770606299585E-2</v>
      </c>
      <c r="P455" s="199">
        <f>+D$11+D$12*F455+D$13*F455^2</f>
        <v>-4.4349214737919454E-3</v>
      </c>
      <c r="Q455" s="200">
        <f>+C455-15018.5</f>
        <v>40465.195999999996</v>
      </c>
      <c r="S455" s="132">
        <f>+(P455-G455)^2</f>
        <v>9.5903114000358964E-5</v>
      </c>
      <c r="T455" s="7">
        <v>1</v>
      </c>
      <c r="U455" s="43">
        <f>+T455*S455</f>
        <v>9.5903114000358964E-5</v>
      </c>
      <c r="V455" s="132">
        <f>+G455-P455</f>
        <v>-9.7930135300814819E-3</v>
      </c>
      <c r="Z455" s="43">
        <f>F455</f>
        <v>16064.5</v>
      </c>
      <c r="AA455" s="132">
        <f>AB$3+AB$4*Z455+AB$5*Z455^2+AH455</f>
        <v>-1.4733550118314427E-2</v>
      </c>
      <c r="AB455" s="132">
        <f>+G455-AA455</f>
        <v>5.05615114441001E-4</v>
      </c>
      <c r="AC455" s="132">
        <f>+G455-P455</f>
        <v>-9.7930135300814819E-3</v>
      </c>
      <c r="AD455" s="132"/>
      <c r="AE455" s="132">
        <f>+(G455-AA455)^2*S455</f>
        <v>2.4517309238659821E-11</v>
      </c>
      <c r="AF455" s="200">
        <f>+C455-15018.5</f>
        <v>40465.195999999996</v>
      </c>
      <c r="AG455" s="7"/>
      <c r="AH455" s="43">
        <f>$AB$6*($AB$11/AI455*AJ455+$AB$12)</f>
        <v>-1.5959345637564428E-2</v>
      </c>
      <c r="AI455" s="43">
        <f>1+$AB$7*COS(AL455)</f>
        <v>0.84927437434291941</v>
      </c>
      <c r="AJ455" s="43">
        <f>SIN(AL455+$AB$9)</f>
        <v>-0.9426107287573785</v>
      </c>
      <c r="AK455" s="43">
        <f>$AB$7*SIN(AL455)</f>
        <v>-0.33790795458272599</v>
      </c>
      <c r="AL455" s="43">
        <f>2*ATAN(AM455)</f>
        <v>-1.9903649785546242</v>
      </c>
      <c r="AM455" s="43">
        <f>SQRT((1+$AB$7)/(1-$AB$7))*TAN(AN455/2)</f>
        <v>-1.5410280184143981</v>
      </c>
      <c r="AN455" s="132">
        <f>$AU455+$AB$7*SIN(AO455)</f>
        <v>4.6683765582076724</v>
      </c>
      <c r="AO455" s="132">
        <f>$AU455+$AB$7*SIN(AP455)</f>
        <v>4.6683765581902552</v>
      </c>
      <c r="AP455" s="132">
        <f>$AU455+$AB$7*SIN(AQ455)</f>
        <v>4.6683765592601709</v>
      </c>
      <c r="AQ455" s="132">
        <f>$AU455+$AB$7*SIN(AR455)</f>
        <v>4.6683764935379068</v>
      </c>
      <c r="AR455" s="132">
        <f>$AU455+$AB$7*SIN(AS455)</f>
        <v>4.6683805308749786</v>
      </c>
      <c r="AS455" s="132">
        <f>$AU455+$AB$7*SIN(AT455)</f>
        <v>4.6681331993205815</v>
      </c>
      <c r="AT455" s="132">
        <f>$AU455+$AB$7*SIN(AU455)</f>
        <v>4.6874618994694242</v>
      </c>
      <c r="AU455" s="132">
        <f>$AB$9+$AB$18*(F455-AB$15)</f>
        <v>5.0380182537904927</v>
      </c>
    </row>
    <row r="456" spans="1:50" ht="12.95" customHeight="1">
      <c r="A456" s="127" t="s">
        <v>1471</v>
      </c>
      <c r="B456" s="276" t="s">
        <v>292</v>
      </c>
      <c r="C456" s="232">
        <v>55485.572300000116</v>
      </c>
      <c r="D456" s="232">
        <v>2.9999999999999997E-4</v>
      </c>
      <c r="E456" s="41">
        <f>+(C456-C$7)/C$8</f>
        <v>16069.95505437696</v>
      </c>
      <c r="F456" s="132">
        <f>ROUND(2*E456,0)/2</f>
        <v>16070</v>
      </c>
      <c r="G456" s="132">
        <f>+C456-(C$7+F456*C$8)</f>
        <v>-1.5342099883127958E-2</v>
      </c>
      <c r="L456" s="43">
        <f>G456</f>
        <v>-1.5342099883127958E-2</v>
      </c>
      <c r="O456" s="132">
        <f ca="1">+C$11+C$12*F456</f>
        <v>-1.324300617037516E-2</v>
      </c>
      <c r="P456" s="199">
        <f>+D$11+D$12*F456+D$13*F456^2</f>
        <v>-4.440566564587794E-3</v>
      </c>
      <c r="Q456" s="200">
        <f>+C456-15018.5</f>
        <v>40467.072300000116</v>
      </c>
      <c r="S456" s="132">
        <f>+(P456-G456)^2</f>
        <v>1.1884342869524133E-4</v>
      </c>
      <c r="T456" s="7">
        <v>1</v>
      </c>
      <c r="U456" s="43">
        <f>+T456*S456</f>
        <v>1.1884342869524133E-4</v>
      </c>
      <c r="V456" s="132">
        <f>+G456-P456</f>
        <v>-1.0901533318540164E-2</v>
      </c>
      <c r="Z456" s="43">
        <f>F456</f>
        <v>16070</v>
      </c>
      <c r="AA456" s="132">
        <f>AB$3+AB$4*Z456+AB$5*Z456^2+AH456</f>
        <v>-1.4724611264881452E-2</v>
      </c>
      <c r="AB456" s="132">
        <f>+G456-AA456</f>
        <v>-6.1748861824650544E-4</v>
      </c>
      <c r="AC456" s="132">
        <f>+G456-P456</f>
        <v>-1.0901533318540164E-2</v>
      </c>
      <c r="AD456" s="132"/>
      <c r="AE456" s="132">
        <f>+(G456-AA456)^2*S456</f>
        <v>4.5314071629757184E-11</v>
      </c>
      <c r="AF456" s="200">
        <f>+C456-15018.5</f>
        <v>40467.072300000116</v>
      </c>
      <c r="AG456" s="7"/>
      <c r="AH456" s="43">
        <f>$AB$6*($AB$11/AI456*AJ456+$AB$12)</f>
        <v>-1.5949876564881452E-2</v>
      </c>
      <c r="AI456" s="43">
        <f>1+$AB$7*COS(AL456)</f>
        <v>0.84946999642803911</v>
      </c>
      <c r="AJ456" s="43">
        <f>SIN(AL456+$AB$9)</f>
        <v>-0.94241729763397564</v>
      </c>
      <c r="AK456" s="43">
        <f>$AB$7*SIN(AL456)</f>
        <v>-0.33799514497197358</v>
      </c>
      <c r="AL456" s="43">
        <f>2*ATAN(AM456)</f>
        <v>-1.9897861320312498</v>
      </c>
      <c r="AM456" s="43">
        <f>SQRT((1+$AB$7)/(1-$AB$7))*TAN(AN456/2)</f>
        <v>-1.5400517176515154</v>
      </c>
      <c r="AN456" s="132">
        <f>$AU456+$AB$7*SIN(AO456)</f>
        <v>4.6690096926747753</v>
      </c>
      <c r="AO456" s="132">
        <f>$AU456+$AB$7*SIN(AP456)</f>
        <v>4.6690096926585909</v>
      </c>
      <c r="AP456" s="132">
        <f>$AU456+$AB$7*SIN(AQ456)</f>
        <v>4.6690096936672454</v>
      </c>
      <c r="AQ456" s="132">
        <f>$AU456+$AB$7*SIN(AR456)</f>
        <v>4.6690096308044113</v>
      </c>
      <c r="AR456" s="132">
        <f>$AU456+$AB$7*SIN(AS456)</f>
        <v>4.6690135488096587</v>
      </c>
      <c r="AS456" s="132">
        <f>$AU456+$AB$7*SIN(AT456)</f>
        <v>4.6687700263524246</v>
      </c>
      <c r="AT456" s="132">
        <f>$AU456+$AB$7*SIN(AU456)</f>
        <v>4.6881814915031415</v>
      </c>
      <c r="AU456" s="132">
        <f>$AB$9+$AB$18*(F456-AB$15)</f>
        <v>5.0386616211805677</v>
      </c>
    </row>
    <row r="457" spans="1:50" ht="12.95" customHeight="1">
      <c r="A457" s="36" t="s">
        <v>482</v>
      </c>
      <c r="B457" s="94" t="s">
        <v>288</v>
      </c>
      <c r="C457" s="36">
        <v>55485.744299999998</v>
      </c>
      <c r="D457" s="36">
        <v>2.0000000000000001E-4</v>
      </c>
      <c r="E457" s="41">
        <f>+(C457-C$7)/C$8</f>
        <v>16070.458938931039</v>
      </c>
      <c r="F457" s="132">
        <f>ROUND(2*E457,0)/2</f>
        <v>16070.5</v>
      </c>
      <c r="G457" s="132">
        <f>+C457-(C$7+F457*C$8)</f>
        <v>-1.4016114997502882E-2</v>
      </c>
      <c r="K457" s="43">
        <f>G457</f>
        <v>-1.4016114997502882E-2</v>
      </c>
      <c r="N457" s="132"/>
      <c r="O457" s="132">
        <f ca="1">+C$11+C$12*F457</f>
        <v>-1.3243936676200212E-2</v>
      </c>
      <c r="P457" s="199">
        <f>+D$11+D$12*F457+D$13*F457^2</f>
        <v>-4.4410797353118849E-3</v>
      </c>
      <c r="Q457" s="200">
        <f>+C457-15018.5</f>
        <v>40467.244299999998</v>
      </c>
      <c r="S457" s="132">
        <f>+(P457-G457)^2</f>
        <v>9.1681300272201016E-5</v>
      </c>
      <c r="T457" s="7">
        <v>1</v>
      </c>
      <c r="U457" s="43">
        <f>+T457*S457</f>
        <v>9.1681300272201016E-5</v>
      </c>
      <c r="V457" s="132">
        <f>+G457-P457</f>
        <v>-9.5750352621909972E-3</v>
      </c>
      <c r="Z457" s="43">
        <f>F457</f>
        <v>16070.5</v>
      </c>
      <c r="AA457" s="132">
        <f>AB$3+AB$4*Z457+AB$5*Z457^2+AH457</f>
        <v>-1.4723798225544104E-2</v>
      </c>
      <c r="AB457" s="132">
        <f>+G457-AA457</f>
        <v>7.0768322804122194E-4</v>
      </c>
      <c r="AC457" s="132">
        <f>+G457-P457</f>
        <v>-9.5750352621909972E-3</v>
      </c>
      <c r="AD457" s="132"/>
      <c r="AE457" s="132">
        <f>+(G457-AA457)^2*S457</f>
        <v>4.5915420935216521E-11</v>
      </c>
      <c r="AF457" s="200">
        <f>+C457-15018.5</f>
        <v>40467.244299999998</v>
      </c>
      <c r="AG457" s="7"/>
      <c r="AH457" s="43">
        <f>$AB$6*($AB$11/AI457*AJ457+$AB$12)</f>
        <v>-1.5949015314794104E-2</v>
      </c>
      <c r="AI457" s="43">
        <f>1+$AB$7*COS(AL457)</f>
        <v>0.84948778722568308</v>
      </c>
      <c r="AJ457" s="43">
        <f>SIN(AL457+$AB$9)</f>
        <v>-0.94239969290417469</v>
      </c>
      <c r="AK457" s="43">
        <f>$AB$7*SIN(AL457)</f>
        <v>-0.33800306774610606</v>
      </c>
      <c r="AL457" s="43">
        <f>2*ATAN(AM457)</f>
        <v>-1.9897334963961102</v>
      </c>
      <c r="AM457" s="43">
        <f>SQRT((1+$AB$7)/(1-$AB$7))*TAN(AN457/2)</f>
        <v>-1.5399629839019813</v>
      </c>
      <c r="AN457" s="132">
        <f>$AU457+$AB$7*SIN(AO457)</f>
        <v>4.6690672575853487</v>
      </c>
      <c r="AO457" s="132">
        <f>$AU457+$AB$7*SIN(AP457)</f>
        <v>4.6690672575692735</v>
      </c>
      <c r="AP457" s="132">
        <f>$AU457+$AB$7*SIN(AQ457)</f>
        <v>4.6690672585724826</v>
      </c>
      <c r="AQ457" s="132">
        <f>$AU457+$AB$7*SIN(AR457)</f>
        <v>4.6690671959659857</v>
      </c>
      <c r="AR457" s="132">
        <f>$AU457+$AB$7*SIN(AS457)</f>
        <v>4.6690711031761412</v>
      </c>
      <c r="AS457" s="132">
        <f>$AU457+$AB$7*SIN(AT457)</f>
        <v>4.6688279291522319</v>
      </c>
      <c r="AT457" s="132">
        <f>$AU457+$AB$7*SIN(AU457)</f>
        <v>4.6882469161548448</v>
      </c>
      <c r="AU457" s="132">
        <f>$AB$9+$AB$18*(F457-AB$15)</f>
        <v>5.0387201091251201</v>
      </c>
    </row>
    <row r="458" spans="1:50" ht="12.95" customHeight="1">
      <c r="A458" s="127" t="s">
        <v>1471</v>
      </c>
      <c r="B458" s="276" t="s">
        <v>292</v>
      </c>
      <c r="C458" s="232">
        <v>55486.596700000111</v>
      </c>
      <c r="D458" s="232">
        <v>2.9999999999999997E-4</v>
      </c>
      <c r="E458" s="41">
        <f>+(C458-C$7)/C$8</f>
        <v>16072.956097037129</v>
      </c>
      <c r="F458" s="132">
        <f>ROUND(2*E458,0)/2</f>
        <v>16073</v>
      </c>
      <c r="G458" s="132">
        <f>+C458-(C$7+F458*C$8)</f>
        <v>-1.4986189889896195E-2</v>
      </c>
      <c r="L458" s="43">
        <f>G458</f>
        <v>-1.4986189889896195E-2</v>
      </c>
      <c r="O458" s="132">
        <f ca="1">+C$11+C$12*F458</f>
        <v>-1.3248589205325473E-2</v>
      </c>
      <c r="P458" s="199">
        <f>+D$11+D$12*F458+D$13*F458^2</f>
        <v>-4.4436455405616982E-3</v>
      </c>
      <c r="Q458" s="200">
        <f>+C458-15018.5</f>
        <v>40468.096700000111</v>
      </c>
      <c r="S458" s="132">
        <f>+(P458-G458)^2</f>
        <v>1.1114524135768471E-4</v>
      </c>
      <c r="T458" s="7">
        <v>1</v>
      </c>
      <c r="U458" s="43">
        <f>+T458*S458</f>
        <v>1.1114524135768471E-4</v>
      </c>
      <c r="V458" s="132">
        <f>+G458-P458</f>
        <v>-1.0542544349334496E-2</v>
      </c>
      <c r="Z458" s="43">
        <f>F458</f>
        <v>16073</v>
      </c>
      <c r="AA458" s="132">
        <f>AB$3+AB$4*Z458+AB$5*Z458^2+AH458</f>
        <v>-1.4719731987972547E-2</v>
      </c>
      <c r="AB458" s="132">
        <f>+G458-AA458</f>
        <v>-2.6645790192364807E-4</v>
      </c>
      <c r="AC458" s="132">
        <f>+G458-P458</f>
        <v>-1.0542544349334496E-2</v>
      </c>
      <c r="AD458" s="132"/>
      <c r="AE458" s="132">
        <f>+(G458-AA458)^2*S458</f>
        <v>7.8912914075360681E-12</v>
      </c>
      <c r="AF458" s="200">
        <f>+C458-15018.5</f>
        <v>40468.096700000111</v>
      </c>
      <c r="AG458" s="7"/>
      <c r="AH458" s="43">
        <f>$AB$6*($AB$11/AI458*AJ458+$AB$12)</f>
        <v>-1.5944708000972547E-2</v>
      </c>
      <c r="AI458" s="43">
        <f>1+$AB$7*COS(AL458)</f>
        <v>0.84957675864894167</v>
      </c>
      <c r="AJ458" s="43">
        <f>SIN(AL458+$AB$9)</f>
        <v>-0.942311619020478</v>
      </c>
      <c r="AK458" s="43">
        <f>$AB$7*SIN(AL458)</f>
        <v>-0.33804267254511117</v>
      </c>
      <c r="AL458" s="43">
        <f>2*ATAN(AM458)</f>
        <v>-1.9894702851444379</v>
      </c>
      <c r="AM458" s="43">
        <f>SQRT((1+$AB$7)/(1-$AB$7))*TAN(AN458/2)</f>
        <v>-1.5395193672822738</v>
      </c>
      <c r="AN458" s="132">
        <f>$AU458+$AB$7*SIN(AO458)</f>
        <v>4.6693551002242755</v>
      </c>
      <c r="AO458" s="132">
        <f>$AU458+$AB$7*SIN(AP458)</f>
        <v>4.6693551002087359</v>
      </c>
      <c r="AP458" s="132">
        <f>$AU458+$AB$7*SIN(AQ458)</f>
        <v>4.6693551011850252</v>
      </c>
      <c r="AQ458" s="132">
        <f>$AU458+$AB$7*SIN(AR458)</f>
        <v>4.6693550398512</v>
      </c>
      <c r="AR458" s="132">
        <f>$AU458+$AB$7*SIN(AS458)</f>
        <v>4.6693588932210552</v>
      </c>
      <c r="AS458" s="132">
        <f>$AU458+$AB$7*SIN(AT458)</f>
        <v>4.6691174667420858</v>
      </c>
      <c r="AT458" s="132">
        <f>$AU458+$AB$7*SIN(AU458)</f>
        <v>4.6885740573965728</v>
      </c>
      <c r="AU458" s="132">
        <f>$AB$9+$AB$18*(F458-AB$15)</f>
        <v>5.0390125488478814</v>
      </c>
    </row>
    <row r="459" spans="1:50" ht="12.95" customHeight="1">
      <c r="A459" s="127" t="s">
        <v>1471</v>
      </c>
      <c r="B459" s="276" t="s">
        <v>292</v>
      </c>
      <c r="C459" s="232">
        <v>55490.692300000228</v>
      </c>
      <c r="D459" s="232">
        <v>2.9999999999999997E-4</v>
      </c>
      <c r="E459" s="41">
        <f>+(C459-C$7)/C$8</f>
        <v>16084.954408555484</v>
      </c>
      <c r="F459" s="132">
        <f>ROUND(2*E459,0)/2</f>
        <v>16085</v>
      </c>
      <c r="G459" s="132">
        <f>+C459-(C$7+F459*C$8)</f>
        <v>-1.5562549771857448E-2</v>
      </c>
      <c r="L459" s="43">
        <f>G459</f>
        <v>-1.5562549771857448E-2</v>
      </c>
      <c r="O459" s="132">
        <f ca="1">+C$11+C$12*F459</f>
        <v>-1.3270921345126727E-2</v>
      </c>
      <c r="P459" s="199">
        <f>+D$11+D$12*F459+D$13*F459^2</f>
        <v>-4.4559602835618191E-3</v>
      </c>
      <c r="Q459" s="200">
        <f>+C459-15018.5</f>
        <v>40472.192300000228</v>
      </c>
      <c r="S459" s="132">
        <f>+(P459-G459)^2</f>
        <v>1.2335633006151897E-4</v>
      </c>
      <c r="T459" s="7">
        <v>1</v>
      </c>
      <c r="U459" s="43">
        <f>+T459*S459</f>
        <v>1.2335633006151897E-4</v>
      </c>
      <c r="V459" s="132">
        <f>+G459-P459</f>
        <v>-1.110658948829563E-2</v>
      </c>
      <c r="Z459" s="43">
        <f>F459</f>
        <v>16085</v>
      </c>
      <c r="AA459" s="132">
        <f>AB$3+AB$4*Z459+AB$5*Z459^2+AH459</f>
        <v>-1.4700189893379931E-2</v>
      </c>
      <c r="AB459" s="132">
        <f>+G459-AA459</f>
        <v>-8.6235987847751647E-4</v>
      </c>
      <c r="AC459" s="132">
        <f>+G459-P459</f>
        <v>-1.110658948829563E-2</v>
      </c>
      <c r="AD459" s="132"/>
      <c r="AE459" s="132">
        <f>+(G459-AA459)^2*S459</f>
        <v>9.1735730919371147E-11</v>
      </c>
      <c r="AF459" s="200">
        <f>+C459-15018.5</f>
        <v>40472.192300000228</v>
      </c>
      <c r="AG459" s="7"/>
      <c r="AH459" s="43">
        <f>$AB$6*($AB$11/AI459*AJ459+$AB$12)</f>
        <v>-1.5924008218379932E-2</v>
      </c>
      <c r="AI459" s="43">
        <f>1+$AB$7*COS(AL459)</f>
        <v>0.85000422620805438</v>
      </c>
      <c r="AJ459" s="43">
        <f>SIN(AL459+$AB$9)</f>
        <v>-0.94188769773933556</v>
      </c>
      <c r="AK459" s="43">
        <f>$AB$7*SIN(AL459)</f>
        <v>-0.33823256473106711</v>
      </c>
      <c r="AL459" s="43">
        <f>2*ATAN(AM459)</f>
        <v>-1.9882061031113814</v>
      </c>
      <c r="AM459" s="43">
        <f>SQRT((1+$AB$7)/(1-$AB$7))*TAN(AN459/2)</f>
        <v>-1.5373912154360436</v>
      </c>
      <c r="AN459" s="132">
        <f>$AU459+$AB$7*SIN(AO459)</f>
        <v>4.6707371647619045</v>
      </c>
      <c r="AO459" s="132">
        <f>$AU459+$AB$7*SIN(AP459)</f>
        <v>4.6707371647487461</v>
      </c>
      <c r="AP459" s="132">
        <f>$AU459+$AB$7*SIN(AQ459)</f>
        <v>4.6707371656027945</v>
      </c>
      <c r="AQ459" s="132">
        <f>$AU459+$AB$7*SIN(AR459)</f>
        <v>4.6707371101693651</v>
      </c>
      <c r="AR459" s="132">
        <f>$AU459+$AB$7*SIN(AS459)</f>
        <v>4.6707407083241854</v>
      </c>
      <c r="AS459" s="132">
        <f>$AU459+$AB$7*SIN(AT459)</f>
        <v>4.6705077947925444</v>
      </c>
      <c r="AT459" s="132">
        <f>$AU459+$AB$7*SIN(AU459)</f>
        <v>4.6901447524847377</v>
      </c>
      <c r="AU459" s="132">
        <f>$AB$9+$AB$18*(F459-AB$15)</f>
        <v>5.0404162595171353</v>
      </c>
    </row>
    <row r="460" spans="1:50" ht="12.95" customHeight="1">
      <c r="A460" s="127" t="s">
        <v>1471</v>
      </c>
      <c r="B460" s="276" t="s">
        <v>288</v>
      </c>
      <c r="C460" s="232">
        <v>55498.714699999895</v>
      </c>
      <c r="D460" s="232">
        <v>5.0000000000000001E-4</v>
      </c>
      <c r="E460" s="41">
        <f>+(C460-C$7)/C$8</f>
        <v>16108.456521632472</v>
      </c>
      <c r="F460" s="132">
        <f>ROUND(2*E460,0)/2</f>
        <v>16108.5</v>
      </c>
      <c r="G460" s="132">
        <f>+C460-(C$7+F460*C$8)</f>
        <v>-1.484125510614831E-2</v>
      </c>
      <c r="L460" s="43">
        <f>G460</f>
        <v>-1.484125510614831E-2</v>
      </c>
      <c r="O460" s="132">
        <f ca="1">+C$11+C$12*F460</f>
        <v>-1.3314655118904187E-2</v>
      </c>
      <c r="P460" s="199">
        <f>+D$11+D$12*F460+D$13*F460^2</f>
        <v>-4.4800712748422396E-3</v>
      </c>
      <c r="Q460" s="200">
        <f>+C460-15018.5</f>
        <v>40480.214699999895</v>
      </c>
      <c r="S460" s="132">
        <f>+(P460-G460)^2</f>
        <v>1.0735413038611834E-4</v>
      </c>
      <c r="T460" s="7">
        <v>1</v>
      </c>
      <c r="U460" s="43">
        <f>+T460*S460</f>
        <v>1.0735413038611834E-4</v>
      </c>
      <c r="V460" s="132">
        <f>+G460-P460</f>
        <v>-1.036118383130607E-2</v>
      </c>
      <c r="Z460" s="43">
        <f>F460</f>
        <v>16108.5</v>
      </c>
      <c r="AA460" s="132">
        <f>AB$3+AB$4*Z460+AB$5*Z460^2+AH460</f>
        <v>-1.4661804080210328E-2</v>
      </c>
      <c r="AB460" s="132">
        <f>+G460-AA460</f>
        <v>-1.7945102593798154E-4</v>
      </c>
      <c r="AC460" s="132">
        <f>+G460-P460</f>
        <v>-1.036118383130607E-2</v>
      </c>
      <c r="AD460" s="132"/>
      <c r="AE460" s="132">
        <f>+(G460-AA460)^2*S460</f>
        <v>3.4570897102034138E-12</v>
      </c>
      <c r="AF460" s="200">
        <f>+C460-15018.5</f>
        <v>40480.214699999895</v>
      </c>
      <c r="AG460" s="7"/>
      <c r="AH460" s="43">
        <f>$AB$6*($AB$11/AI460*AJ460+$AB$12)</f>
        <v>-1.588335276346033E-2</v>
      </c>
      <c r="AI460" s="43">
        <f>1+$AB$7*COS(AL460)</f>
        <v>0.85084329350968324</v>
      </c>
      <c r="AJ460" s="43">
        <f>SIN(AL460+$AB$9)</f>
        <v>-0.94105191052418913</v>
      </c>
      <c r="AK460" s="43">
        <f>$AB$7*SIN(AL460)</f>
        <v>-0.33860342128951015</v>
      </c>
      <c r="AL460" s="43">
        <f>2*ATAN(AM460)</f>
        <v>-1.9857267229096074</v>
      </c>
      <c r="AM460" s="43">
        <f>SQRT((1+$AB$7)/(1-$AB$7))*TAN(AN460/2)</f>
        <v>-1.5332293587383194</v>
      </c>
      <c r="AN460" s="132">
        <f>$AU460+$AB$7*SIN(AO460)</f>
        <v>4.673445724236478</v>
      </c>
      <c r="AO460" s="132">
        <f>$AU460+$AB$7*SIN(AP460)</f>
        <v>4.6734457242271672</v>
      </c>
      <c r="AP460" s="132">
        <f>$AU460+$AB$7*SIN(AQ460)</f>
        <v>4.673445724873508</v>
      </c>
      <c r="AQ460" s="132">
        <f>$AU460+$AB$7*SIN(AR460)</f>
        <v>4.6734456800055071</v>
      </c>
      <c r="AR460" s="132">
        <f>$AU460+$AB$7*SIN(AS460)</f>
        <v>4.6734487947998433</v>
      </c>
      <c r="AS460" s="132">
        <f>$AU460+$AB$7*SIN(AT460)</f>
        <v>4.673233149925581</v>
      </c>
      <c r="AT460" s="132">
        <f>$AU460+$AB$7*SIN(AU460)</f>
        <v>4.6932226959608716</v>
      </c>
      <c r="AU460" s="132">
        <f>$AB$9+$AB$18*(F460-AB$15)</f>
        <v>5.0431651929110899</v>
      </c>
    </row>
    <row r="461" spans="1:50" ht="12.95" customHeight="1">
      <c r="A461" s="41" t="s">
        <v>462</v>
      </c>
      <c r="B461" s="94" t="s">
        <v>292</v>
      </c>
      <c r="C461" s="36">
        <v>55498.884599999998</v>
      </c>
      <c r="D461" s="36">
        <v>5.0000000000000001E-4</v>
      </c>
      <c r="E461" s="41">
        <f>+(C461-C$7)/C$8</f>
        <v>16108.954254108334</v>
      </c>
      <c r="F461" s="132">
        <f>ROUND(2*E461,0)/2</f>
        <v>16109</v>
      </c>
      <c r="G461" s="132">
        <f>+C461-(C$7+F461*C$8)</f>
        <v>-1.5615270000125747E-2</v>
      </c>
      <c r="K461" s="43">
        <f>G461</f>
        <v>-1.5615270000125747E-2</v>
      </c>
      <c r="O461" s="132">
        <f ca="1">+C$11+C$12*F461</f>
        <v>-1.3315585624729242E-2</v>
      </c>
      <c r="P461" s="199">
        <f>+D$11+D$12*F461+D$13*F461^2</f>
        <v>-4.4805841972636838E-3</v>
      </c>
      <c r="Q461" s="200">
        <f>+C461-15018.5</f>
        <v>40480.384599999998</v>
      </c>
      <c r="S461" s="132">
        <f>+(P461-G461)^2</f>
        <v>1.2398122792845799E-4</v>
      </c>
      <c r="T461" s="7">
        <v>1</v>
      </c>
      <c r="U461" s="43">
        <f>+T461*S461</f>
        <v>1.2398122792845799E-4</v>
      </c>
      <c r="V461" s="132">
        <f>+G461-P461</f>
        <v>-1.1134685802862063E-2</v>
      </c>
      <c r="Z461" s="43">
        <f>F461</f>
        <v>16109</v>
      </c>
      <c r="AA461" s="132">
        <f>AB$3+AB$4*Z461+AB$5*Z461^2+AH461</f>
        <v>-1.4660985693027932E-2</v>
      </c>
      <c r="AB461" s="132">
        <f>+G461-AA461</f>
        <v>-9.5428430709781562E-4</v>
      </c>
      <c r="AC461" s="132">
        <f>+G461-P461</f>
        <v>-1.1134685802862063E-2</v>
      </c>
      <c r="AD461" s="132"/>
      <c r="AE461" s="132">
        <f>+(G461-AA461)^2*S461</f>
        <v>1.1290456386063141E-10</v>
      </c>
      <c r="AF461" s="200">
        <f>+C461-15018.5</f>
        <v>40480.384599999998</v>
      </c>
      <c r="AG461" s="7"/>
      <c r="AH461" s="43">
        <f>$AB$6*($AB$11/AI461*AJ461+$AB$12)</f>
        <v>-1.5882486050027931E-2</v>
      </c>
      <c r="AI461" s="43">
        <f>1+$AB$7*COS(AL461)</f>
        <v>0.85086117399752748</v>
      </c>
      <c r="AJ461" s="43">
        <f>SIN(AL461+$AB$9)</f>
        <v>-0.9410340469518883</v>
      </c>
      <c r="AK461" s="43">
        <f>$AB$7*SIN(AL461)</f>
        <v>-0.33861129718100696</v>
      </c>
      <c r="AL461" s="43">
        <f>2*ATAN(AM461)</f>
        <v>-1.9856739169461446</v>
      </c>
      <c r="AM461" s="43">
        <f>SQRT((1+$AB$7)/(1-$AB$7))*TAN(AN461/2)</f>
        <v>-1.5331408914126197</v>
      </c>
      <c r="AN461" s="132">
        <f>$AU461+$AB$7*SIN(AO461)</f>
        <v>4.6735033822115257</v>
      </c>
      <c r="AO461" s="132">
        <f>$AU461+$AB$7*SIN(AP461)</f>
        <v>4.673503382202286</v>
      </c>
      <c r="AP461" s="132">
        <f>$AU461+$AB$7*SIN(AQ461)</f>
        <v>4.6735033828446388</v>
      </c>
      <c r="AQ461" s="132">
        <f>$AU461+$AB$7*SIN(AR461)</f>
        <v>4.6735033381873574</v>
      </c>
      <c r="AR461" s="132">
        <f>$AU461+$AB$7*SIN(AS461)</f>
        <v>4.673506442947537</v>
      </c>
      <c r="AS461" s="132">
        <f>$AU461+$AB$7*SIN(AT461)</f>
        <v>4.6732911740778018</v>
      </c>
      <c r="AT461" s="132">
        <f>$AU461+$AB$7*SIN(AU461)</f>
        <v>4.6932882128591009</v>
      </c>
      <c r="AU461" s="132">
        <f>$AB$9+$AB$18*(F461-AB$15)</f>
        <v>5.0432236808556423</v>
      </c>
      <c r="AV461" s="132"/>
      <c r="AW461" s="132"/>
      <c r="AX461" s="132"/>
    </row>
    <row r="462" spans="1:50" ht="12.95" customHeight="1">
      <c r="A462" s="212" t="s">
        <v>461</v>
      </c>
      <c r="B462" s="95" t="s">
        <v>288</v>
      </c>
      <c r="C462" s="96">
        <v>55499.397900000004</v>
      </c>
      <c r="D462" s="96">
        <v>5.9999999999999995E-4</v>
      </c>
      <c r="E462" s="41">
        <f>+(C462-C$7)/C$8</f>
        <v>16110.457997955944</v>
      </c>
      <c r="F462" s="132">
        <f>ROUND(2*E462,0)/2</f>
        <v>16110.5</v>
      </c>
      <c r="G462" s="132">
        <f>+C462-(C$7+F462*C$8)</f>
        <v>-1.4337314998556394E-2</v>
      </c>
      <c r="K462" s="43">
        <f>G462</f>
        <v>-1.4337314998556394E-2</v>
      </c>
      <c r="O462" s="132">
        <f ca="1">+C$11+C$12*F462</f>
        <v>-1.3318377142204397E-2</v>
      </c>
      <c r="P462" s="199">
        <f>+D$11+D$12*F462+D$13*F462^2</f>
        <v>-4.482122945179759E-3</v>
      </c>
      <c r="Q462" s="200">
        <f>+C462-15018.5</f>
        <v>40480.897900000004</v>
      </c>
      <c r="S462" s="132">
        <f>+(P462-G462)^2</f>
        <v>9.7124810408937982E-5</v>
      </c>
      <c r="T462" s="7">
        <v>1</v>
      </c>
      <c r="U462" s="43">
        <f>+T462*S462</f>
        <v>9.7124810408937982E-5</v>
      </c>
      <c r="V462" s="132">
        <f>+G462-P462</f>
        <v>-9.8551920533766352E-3</v>
      </c>
      <c r="Z462" s="43">
        <f>F462</f>
        <v>16110.5</v>
      </c>
      <c r="AA462" s="132">
        <f>AB$3+AB$4*Z462+AB$5*Z462^2+AH462</f>
        <v>-1.4658530114375371E-2</v>
      </c>
      <c r="AB462" s="132">
        <f>+G462-AA462</f>
        <v>3.2121511581897737E-4</v>
      </c>
      <c r="AC462" s="132">
        <f>+G462-P462</f>
        <v>-9.8551920533766352E-3</v>
      </c>
      <c r="AD462" s="132"/>
      <c r="AE462" s="132">
        <f>+(G462-AA462)^2*S462</f>
        <v>1.0021255443152186E-11</v>
      </c>
      <c r="AF462" s="200">
        <f>+C462-15018.5</f>
        <v>40480.897900000004</v>
      </c>
      <c r="AG462" s="7"/>
      <c r="AH462" s="43">
        <f>$AB$6*($AB$11/AI462*AJ462+$AB$12)</f>
        <v>-1.5879885483625372E-2</v>
      </c>
      <c r="AI462" s="43">
        <f>1+$AB$7*COS(AL462)</f>
        <v>0.85091482246595418</v>
      </c>
      <c r="AJ462" s="43">
        <f>SIN(AL462+$AB$9)</f>
        <v>-0.9409804359833529</v>
      </c>
      <c r="AK462" s="43">
        <f>$AB$7*SIN(AL462)</f>
        <v>-0.33863492117565497</v>
      </c>
      <c r="AL462" s="43">
        <f>2*ATAN(AM462)</f>
        <v>-1.985515485737936</v>
      </c>
      <c r="AM462" s="43">
        <f>SQRT((1+$AB$7)/(1-$AB$7))*TAN(AN462/2)</f>
        <v>-1.5328755100977574</v>
      </c>
      <c r="AN462" s="132">
        <f>$AU462+$AB$7*SIN(AO462)</f>
        <v>4.673676363407246</v>
      </c>
      <c r="AO462" s="132">
        <f>$AU462+$AB$7*SIN(AP462)</f>
        <v>4.6736763633982168</v>
      </c>
      <c r="AP462" s="132">
        <f>$AU462+$AB$7*SIN(AQ462)</f>
        <v>4.6736763640287107</v>
      </c>
      <c r="AQ462" s="132">
        <f>$AU462+$AB$7*SIN(AR462)</f>
        <v>4.6736763200001015</v>
      </c>
      <c r="AR462" s="132">
        <f>$AU462+$AB$7*SIN(AS462)</f>
        <v>4.6736793947227628</v>
      </c>
      <c r="AS462" s="132">
        <f>$AU462+$AB$7*SIN(AT462)</f>
        <v>4.6734652560117693</v>
      </c>
      <c r="AT462" s="132">
        <f>$AU462+$AB$7*SIN(AU462)</f>
        <v>4.6934847707361307</v>
      </c>
      <c r="AU462" s="132">
        <f>$AB$9+$AB$18*(F462-AB$15)</f>
        <v>5.0433991446892996</v>
      </c>
    </row>
    <row r="463" spans="1:50" ht="12.95" customHeight="1">
      <c r="A463" s="127" t="s">
        <v>1471</v>
      </c>
      <c r="B463" s="276" t="s">
        <v>292</v>
      </c>
      <c r="C463" s="232">
        <v>55499.5680999998</v>
      </c>
      <c r="D463" s="232">
        <v>8.9999999999999998E-4</v>
      </c>
      <c r="E463" s="41">
        <f>+(C463-C$7)/C$8</f>
        <v>16110.956609299319</v>
      </c>
      <c r="F463" s="132">
        <f>ROUND(2*E463,0)/2</f>
        <v>16111</v>
      </c>
      <c r="G463" s="132">
        <f>+C463-(C$7+F463*C$8)</f>
        <v>-1.4811330198426731E-2</v>
      </c>
      <c r="L463" s="43">
        <f>G463</f>
        <v>-1.4811330198426731E-2</v>
      </c>
      <c r="O463" s="132">
        <f ca="1">+C$11+C$12*F463</f>
        <v>-1.3319307648029449E-2</v>
      </c>
      <c r="P463" s="199">
        <f>+D$11+D$12*F463+D$13*F463^2</f>
        <v>-4.482635854702364E-3</v>
      </c>
      <c r="Q463" s="200">
        <f>+C463-15018.5</f>
        <v>40481.0680999998</v>
      </c>
      <c r="S463" s="132">
        <f>+(P463-G463)^2</f>
        <v>1.0668192684608375E-4</v>
      </c>
      <c r="T463" s="7">
        <v>1</v>
      </c>
      <c r="U463" s="43">
        <f>+T463*S463</f>
        <v>1.0668192684608375E-4</v>
      </c>
      <c r="V463" s="132">
        <f>+G463-P463</f>
        <v>-1.0328694343724368E-2</v>
      </c>
      <c r="Z463" s="43">
        <f>F463</f>
        <v>16111</v>
      </c>
      <c r="AA463" s="132">
        <f>AB$3+AB$4*Z463+AB$5*Z463^2+AH463</f>
        <v>-1.4657711449117291E-2</v>
      </c>
      <c r="AB463" s="132">
        <f>+G463-AA463</f>
        <v>-1.5361874930944035E-4</v>
      </c>
      <c r="AC463" s="132">
        <f>+G463-P463</f>
        <v>-1.0328694343724368E-2</v>
      </c>
      <c r="AD463" s="132"/>
      <c r="AE463" s="132">
        <f>+(G463-AA463)^2*S463</f>
        <v>2.5175569355723197E-12</v>
      </c>
      <c r="AF463" s="200">
        <f>+C463-15018.5</f>
        <v>40481.0680999998</v>
      </c>
      <c r="AG463" s="7"/>
      <c r="AH463" s="43">
        <f>$AB$6*($AB$11/AI463*AJ463+$AB$12)</f>
        <v>-1.587901848611729E-2</v>
      </c>
      <c r="AI463" s="43">
        <f>1+$AB$7*COS(AL463)</f>
        <v>0.85093270762395212</v>
      </c>
      <c r="AJ463" s="43">
        <f>SIN(AL463+$AB$9)</f>
        <v>-0.94096255890881086</v>
      </c>
      <c r="AK463" s="43">
        <f>$AB$7*SIN(AL463)</f>
        <v>-0.33864279461354829</v>
      </c>
      <c r="AL463" s="43">
        <f>2*ATAN(AM463)</f>
        <v>-1.9854626708952892</v>
      </c>
      <c r="AM463" s="43">
        <f>SQRT((1+$AB$7)/(1-$AB$7))*TAN(AN463/2)</f>
        <v>-1.5327870565455144</v>
      </c>
      <c r="AN463" s="132">
        <f>$AU463+$AB$7*SIN(AO463)</f>
        <v>4.6737340262296074</v>
      </c>
      <c r="AO463" s="132">
        <f>$AU463+$AB$7*SIN(AP463)</f>
        <v>4.6737340262206484</v>
      </c>
      <c r="AP463" s="132">
        <f>$AU463+$AB$7*SIN(AQ463)</f>
        <v>4.6737340268472245</v>
      </c>
      <c r="AQ463" s="132">
        <f>$AU463+$AB$7*SIN(AR463)</f>
        <v>4.6737339830270104</v>
      </c>
      <c r="AR463" s="132">
        <f>$AU463+$AB$7*SIN(AS463)</f>
        <v>4.6737370477588964</v>
      </c>
      <c r="AS463" s="132">
        <f>$AU463+$AB$7*SIN(AT463)</f>
        <v>4.6735232864824905</v>
      </c>
      <c r="AT463" s="132">
        <f>$AU463+$AB$7*SIN(AU463)</f>
        <v>4.6935502924225077</v>
      </c>
      <c r="AU463" s="132">
        <f>$AB$9+$AB$18*(F463-AB$15)</f>
        <v>5.0434576326338512</v>
      </c>
      <c r="AV463" s="132"/>
      <c r="AW463" s="132"/>
      <c r="AX463" s="132"/>
    </row>
    <row r="464" spans="1:50" ht="12.95" customHeight="1">
      <c r="A464" s="127" t="s">
        <v>1471</v>
      </c>
      <c r="B464" s="276" t="s">
        <v>288</v>
      </c>
      <c r="C464" s="232">
        <v>55499.739200000186</v>
      </c>
      <c r="D464" s="232">
        <v>2.9999999999999997E-4</v>
      </c>
      <c r="E464" s="41">
        <f>+(C464-C$7)/C$8</f>
        <v>16111.457857249645</v>
      </c>
      <c r="F464" s="132">
        <f>ROUND(2*E464,0)/2</f>
        <v>16111.5</v>
      </c>
      <c r="G464" s="132">
        <f>+C464-(C$7+F464*C$8)</f>
        <v>-1.438534480985254E-2</v>
      </c>
      <c r="L464" s="43">
        <f>G464</f>
        <v>-1.438534480985254E-2</v>
      </c>
      <c r="O464" s="132">
        <f ca="1">+C$11+C$12*F464</f>
        <v>-1.33202381538545E-2</v>
      </c>
      <c r="P464" s="199">
        <f>+D$11+D$12*F464+D$13*F464^2</f>
        <v>-4.4831487610002586E-3</v>
      </c>
      <c r="Q464" s="200">
        <f>+C464-15018.5</f>
        <v>40481.239200000186</v>
      </c>
      <c r="S464" s="132">
        <f>+(P464-G464)^2</f>
        <v>9.8053486589905743E-5</v>
      </c>
      <c r="T464" s="7">
        <v>1</v>
      </c>
      <c r="U464" s="43">
        <f>+T464*S464</f>
        <v>9.8053486589905743E-5</v>
      </c>
      <c r="V464" s="132">
        <f>+G464-P464</f>
        <v>-9.9021960488522819E-3</v>
      </c>
      <c r="Z464" s="43">
        <f>F464</f>
        <v>16111.5</v>
      </c>
      <c r="AA464" s="132">
        <f>AB$3+AB$4*Z464+AB$5*Z464^2+AH464</f>
        <v>-1.4656892714336175E-2</v>
      </c>
      <c r="AB464" s="132">
        <f>+G464-AA464</f>
        <v>2.7154790448363428E-4</v>
      </c>
      <c r="AC464" s="132">
        <f>+G464-P464</f>
        <v>-9.9021960488522819E-3</v>
      </c>
      <c r="AD464" s="132"/>
      <c r="AE464" s="132">
        <f>+(G464-AA464)^2*S464</f>
        <v>7.2302939223962904E-12</v>
      </c>
      <c r="AF464" s="200">
        <f>+C464-15018.5</f>
        <v>40481.239200000186</v>
      </c>
      <c r="AG464" s="7"/>
      <c r="AH464" s="43">
        <f>$AB$6*($AB$11/AI464*AJ464+$AB$12)</f>
        <v>-1.5878151417586174E-2</v>
      </c>
      <c r="AI464" s="43">
        <f>1+$AB$7*COS(AL464)</f>
        <v>0.85095059394965789</v>
      </c>
      <c r="AJ464" s="43">
        <f>SIN(AL464+$AB$9)</f>
        <v>-0.94094467845784291</v>
      </c>
      <c r="AK464" s="43">
        <f>$AB$7*SIN(AL464)</f>
        <v>-0.3386506674377599</v>
      </c>
      <c r="AL464" s="43">
        <f>2*ATAN(AM464)</f>
        <v>-1.985409853832365</v>
      </c>
      <c r="AM464" s="43">
        <f>SQRT((1+$AB$7)/(1-$AB$7))*TAN(AN464/2)</f>
        <v>-1.5326986064356052</v>
      </c>
      <c r="AN464" s="132">
        <f>$AU464+$AB$7*SIN(AO464)</f>
        <v>4.6737916902639975</v>
      </c>
      <c r="AO464" s="132">
        <f>$AU464+$AB$7*SIN(AP464)</f>
        <v>4.6737916902551078</v>
      </c>
      <c r="AP464" s="132">
        <f>$AU464+$AB$7*SIN(AQ464)</f>
        <v>4.6737916908777812</v>
      </c>
      <c r="AQ464" s="132">
        <f>$AU464+$AB$7*SIN(AR464)</f>
        <v>4.673791647265384</v>
      </c>
      <c r="AR464" s="132">
        <f>$AU464+$AB$7*SIN(AS464)</f>
        <v>4.6737947020173989</v>
      </c>
      <c r="AS464" s="132">
        <f>$AU464+$AB$7*SIN(AT464)</f>
        <v>4.6735813185330599</v>
      </c>
      <c r="AT464" s="132">
        <f>$AU464+$AB$7*SIN(AU464)</f>
        <v>4.6936158153058614</v>
      </c>
      <c r="AU464" s="132">
        <f>$AB$9+$AB$18*(F464-AB$15)</f>
        <v>5.0435161205784036</v>
      </c>
      <c r="AV464" s="132"/>
      <c r="AW464" s="132"/>
      <c r="AX464" s="132"/>
    </row>
    <row r="465" spans="1:50" ht="12.95" customHeight="1">
      <c r="A465" s="127" t="s">
        <v>1471</v>
      </c>
      <c r="B465" s="276" t="s">
        <v>292</v>
      </c>
      <c r="C465" s="232">
        <v>55500.591599999927</v>
      </c>
      <c r="D465" s="232">
        <v>2.0000000000000001E-4</v>
      </c>
      <c r="E465" s="41">
        <f>+(C465-C$7)/C$8</f>
        <v>16113.955015354648</v>
      </c>
      <c r="F465" s="132">
        <f>ROUND(2*E465,0)/2</f>
        <v>16114</v>
      </c>
      <c r="G465" s="132">
        <f>+C465-(C$7+F465*C$8)</f>
        <v>-1.5355420073319692E-2</v>
      </c>
      <c r="L465" s="43">
        <f>G465</f>
        <v>-1.5355420073319692E-2</v>
      </c>
      <c r="O465" s="132">
        <f ca="1">+C$11+C$12*F465</f>
        <v>-1.3324890682979762E-2</v>
      </c>
      <c r="P465" s="199">
        <f>+D$11+D$12*F465+D$13*F465^2</f>
        <v>-4.4857132441190918E-3</v>
      </c>
      <c r="Q465" s="200">
        <f>+C465-15018.5</f>
        <v>40482.091599999927</v>
      </c>
      <c r="S465" s="132">
        <f>+(P465-G465)^2</f>
        <v>1.1815052655277018E-4</v>
      </c>
      <c r="T465" s="7">
        <v>1</v>
      </c>
      <c r="U465" s="43">
        <f>+T465*S465</f>
        <v>1.1815052655277018E-4</v>
      </c>
      <c r="V465" s="132">
        <f>+G465-P465</f>
        <v>-1.08697068292006E-2</v>
      </c>
      <c r="Z465" s="43">
        <f>F465</f>
        <v>16114</v>
      </c>
      <c r="AA465" s="132">
        <f>AB$3+AB$4*Z465+AB$5*Z465^2+AH465</f>
        <v>-1.4652797997528076E-2</v>
      </c>
      <c r="AB465" s="132">
        <f>+G465-AA465</f>
        <v>-7.0262207579161601E-4</v>
      </c>
      <c r="AC465" s="132">
        <f>+G465-P465</f>
        <v>-1.08697068292006E-2</v>
      </c>
      <c r="AD465" s="132"/>
      <c r="AE465" s="132">
        <f>+(G465-AA465)^2*S465</f>
        <v>5.8328289818598699E-11</v>
      </c>
      <c r="AF465" s="200">
        <f>+C465-15018.5</f>
        <v>40482.091599999927</v>
      </c>
      <c r="AG465" s="7"/>
      <c r="AH465" s="43">
        <f>$AB$6*($AB$11/AI465*AJ465+$AB$12)</f>
        <v>-1.5873815009528076E-2</v>
      </c>
      <c r="AI465" s="43">
        <f>1+$AB$7*COS(AL465)</f>
        <v>0.85104004309615444</v>
      </c>
      <c r="AJ465" s="43">
        <f>SIN(AL465+$AB$9)</f>
        <v>-0.94085522554451073</v>
      </c>
      <c r="AK465" s="43">
        <f>$AB$7*SIN(AL465)</f>
        <v>-0.33869002234964712</v>
      </c>
      <c r="AL465" s="43">
        <f>2*ATAN(AM465)</f>
        <v>-1.9851457352069075</v>
      </c>
      <c r="AM465" s="43">
        <f>SQRT((1+$AB$7)/(1-$AB$7))*TAN(AN465/2)</f>
        <v>-1.5322564075067333</v>
      </c>
      <c r="AN465" s="132">
        <f>$AU465+$AB$7*SIN(AO465)</f>
        <v>4.6740800286191169</v>
      </c>
      <c r="AO465" s="132">
        <f>$AU465+$AB$7*SIN(AP465)</f>
        <v>4.6740800286105664</v>
      </c>
      <c r="AP465" s="132">
        <f>$AU465+$AB$7*SIN(AQ465)</f>
        <v>4.6740800292139895</v>
      </c>
      <c r="AQ465" s="132">
        <f>$AU465+$AB$7*SIN(AR465)</f>
        <v>4.6740799866319795</v>
      </c>
      <c r="AR465" s="132">
        <f>$AU465+$AB$7*SIN(AS465)</f>
        <v>4.6740829916490441</v>
      </c>
      <c r="AS465" s="132">
        <f>$AU465+$AB$7*SIN(AT465)</f>
        <v>4.673871502486751</v>
      </c>
      <c r="AT465" s="132">
        <f>$AU465+$AB$7*SIN(AU465)</f>
        <v>4.6939434476764426</v>
      </c>
      <c r="AU465" s="132">
        <f>$AB$9+$AB$18*(F465-AB$15)</f>
        <v>5.0438085603011649</v>
      </c>
      <c r="AV465" s="132"/>
      <c r="AW465" s="132"/>
      <c r="AX465" s="132"/>
    </row>
    <row r="466" spans="1:50" ht="12.95" customHeight="1">
      <c r="A466" s="127" t="s">
        <v>1471</v>
      </c>
      <c r="B466" s="276" t="s">
        <v>292</v>
      </c>
      <c r="C466" s="232">
        <v>55502.64000000013</v>
      </c>
      <c r="D466" s="232">
        <v>2.9999999999999997E-4</v>
      </c>
      <c r="E466" s="41">
        <f>+(C466-C$7)/C$8</f>
        <v>16119.955928851068</v>
      </c>
      <c r="F466" s="132">
        <f>ROUND(2*E466,0)/2</f>
        <v>16120</v>
      </c>
      <c r="G466" s="132">
        <f>+C466-(C$7+F466*C$8)</f>
        <v>-1.5043599865748547E-2</v>
      </c>
      <c r="L466" s="43">
        <f>G466</f>
        <v>-1.5043599865748547E-2</v>
      </c>
      <c r="O466" s="132">
        <f ca="1">+C$11+C$12*F466</f>
        <v>-1.3336056752880392E-2</v>
      </c>
      <c r="P466" s="199">
        <f>+D$11+D$12*F466+D$13*F466^2</f>
        <v>-4.4918676746838991E-3</v>
      </c>
      <c r="Q466" s="200">
        <f>+C466-15018.5</f>
        <v>40484.14000000013</v>
      </c>
      <c r="S466" s="132">
        <f>+(P466-G466)^2</f>
        <v>1.1133905223194995E-4</v>
      </c>
      <c r="T466" s="7">
        <v>1</v>
      </c>
      <c r="U466" s="43">
        <f>+T466*S466</f>
        <v>1.1133905223194995E-4</v>
      </c>
      <c r="V466" s="132">
        <f>+G466-P466</f>
        <v>-1.0551732191064648E-2</v>
      </c>
      <c r="Z466" s="43">
        <f>F466</f>
        <v>16120</v>
      </c>
      <c r="AA466" s="132">
        <f>AB$3+AB$4*Z466+AB$5*Z466^2+AH466</f>
        <v>-1.4642963584450537E-2</v>
      </c>
      <c r="AB466" s="132">
        <f>+G466-AA466</f>
        <v>-4.0063628129801028E-4</v>
      </c>
      <c r="AC466" s="132">
        <f>+G466-P466</f>
        <v>-1.0551732191064648E-2</v>
      </c>
      <c r="AD466" s="132"/>
      <c r="AE466" s="132">
        <f>+(G466-AA466)^2*S466</f>
        <v>1.7870967798499124E-11</v>
      </c>
      <c r="AF466" s="200">
        <f>+C466-15018.5</f>
        <v>40484.14000000013</v>
      </c>
      <c r="AG466" s="7"/>
      <c r="AH466" s="43">
        <f>$AB$6*($AB$11/AI466*AJ466+$AB$12)</f>
        <v>-1.5863400384450537E-2</v>
      </c>
      <c r="AI466" s="43">
        <f>1+$AB$7*COS(AL466)</f>
        <v>0.85125484021120723</v>
      </c>
      <c r="AJ466" s="43">
        <f>SIN(AL466+$AB$9)</f>
        <v>-0.9406401938628498</v>
      </c>
      <c r="AK466" s="43">
        <f>$AB$7*SIN(AL466)</f>
        <v>-0.33878441144687649</v>
      </c>
      <c r="AL466" s="43">
        <f>2*ATAN(AM466)</f>
        <v>-1.98451162387476</v>
      </c>
      <c r="AM466" s="43">
        <f>SQRT((1+$AB$7)/(1-$AB$7))*TAN(AN466/2)</f>
        <v>-1.5311954808467785</v>
      </c>
      <c r="AN466" s="132">
        <f>$AU466+$AB$7*SIN(AO466)</f>
        <v>4.674772164365411</v>
      </c>
      <c r="AO466" s="132">
        <f>$AU466+$AB$7*SIN(AP466)</f>
        <v>4.6747721643576341</v>
      </c>
      <c r="AP466" s="132">
        <f>$AU466+$AB$7*SIN(AQ466)</f>
        <v>4.6747721649165683</v>
      </c>
      <c r="AQ466" s="132">
        <f>$AU466+$AB$7*SIN(AR466)</f>
        <v>4.6747721247486185</v>
      </c>
      <c r="AR466" s="132">
        <f>$AU466+$AB$7*SIN(AS466)</f>
        <v>4.6747750115343036</v>
      </c>
      <c r="AS466" s="132">
        <f>$AU466+$AB$7*SIN(AT466)</f>
        <v>4.6745681051958829</v>
      </c>
      <c r="AT466" s="132">
        <f>$AU466+$AB$7*SIN(AU466)</f>
        <v>4.6947298874370107</v>
      </c>
      <c r="AU466" s="132">
        <f>$AB$9+$AB$18*(F466-AB$15)</f>
        <v>5.0445104156357923</v>
      </c>
      <c r="AV466" s="132"/>
      <c r="AW466" s="132"/>
      <c r="AX466" s="132"/>
    </row>
    <row r="467" spans="1:50" ht="12.95" customHeight="1">
      <c r="A467" s="127" t="s">
        <v>1471</v>
      </c>
      <c r="B467" s="276" t="s">
        <v>292</v>
      </c>
      <c r="C467" s="232">
        <v>55505.711800000165</v>
      </c>
      <c r="D467" s="232">
        <v>2.0000000000000001E-4</v>
      </c>
      <c r="E467" s="41">
        <f>+(C467-C$7)/C$8</f>
        <v>16128.954955445814</v>
      </c>
      <c r="F467" s="132">
        <f>ROUND(2*E467,0)/2</f>
        <v>16129</v>
      </c>
      <c r="G467" s="132">
        <f>+C467-(C$7+F467*C$8)</f>
        <v>-1.537586983613437E-2</v>
      </c>
      <c r="L467" s="43">
        <f>G467</f>
        <v>-1.537586983613437E-2</v>
      </c>
      <c r="O467" s="132">
        <f ca="1">+C$11+C$12*F467</f>
        <v>-1.3352805857731333E-2</v>
      </c>
      <c r="P467" s="199">
        <f>+D$11+D$12*F467+D$13*F467^2</f>
        <v>-4.5010984498594902E-3</v>
      </c>
      <c r="Q467" s="200">
        <f>+C467-15018.5</f>
        <v>40487.211800000165</v>
      </c>
      <c r="S467" s="132">
        <f>+(P467-G467)^2</f>
        <v>1.1826065270374288E-4</v>
      </c>
      <c r="T467" s="7">
        <v>1</v>
      </c>
      <c r="U467" s="43">
        <f>+T467*S467</f>
        <v>1.1826065270374288E-4</v>
      </c>
      <c r="V467" s="132">
        <f>+G467-P467</f>
        <v>-1.087477138627488E-2</v>
      </c>
      <c r="Z467" s="43">
        <f>F467</f>
        <v>16129</v>
      </c>
      <c r="AA467" s="132">
        <f>AB$3+AB$4*Z467+AB$5*Z467^2+AH467</f>
        <v>-1.4628193184790641E-2</v>
      </c>
      <c r="AB467" s="132">
        <f>+G467-AA467</f>
        <v>-7.4767665134372989E-4</v>
      </c>
      <c r="AC467" s="132">
        <f>+G467-P467</f>
        <v>-1.087477138627488E-2</v>
      </c>
      <c r="AD467" s="132"/>
      <c r="AE467" s="132">
        <f>+(G467-AA467)^2*S467</f>
        <v>6.611011441800155E-11</v>
      </c>
      <c r="AF467" s="200">
        <f>+C467-15018.5</f>
        <v>40487.211800000165</v>
      </c>
      <c r="AG467" s="7"/>
      <c r="AH467" s="43">
        <f>$AB$6*($AB$11/AI467*AJ467+$AB$12)</f>
        <v>-1.5847759261790641E-2</v>
      </c>
      <c r="AI467" s="43">
        <f>1+$AB$7*COS(AL467)</f>
        <v>0.8515773515289341</v>
      </c>
      <c r="AJ467" s="43">
        <f>SIN(AL467+$AB$9)</f>
        <v>-0.94031673283474615</v>
      </c>
      <c r="AK467" s="43">
        <f>$AB$7*SIN(AL467)</f>
        <v>-0.33892582878977279</v>
      </c>
      <c r="AL467" s="43">
        <f>2*ATAN(AM467)</f>
        <v>-1.9835598563663677</v>
      </c>
      <c r="AM467" s="43">
        <f>SQRT((1+$AB$7)/(1-$AB$7))*TAN(AN467/2)</f>
        <v>-1.5296050180720528</v>
      </c>
      <c r="AN467" s="132">
        <f>$AU467+$AB$7*SIN(AO467)</f>
        <v>4.675810695659643</v>
      </c>
      <c r="AO467" s="132">
        <f>$AU467+$AB$7*SIN(AP467)</f>
        <v>4.675810695652924</v>
      </c>
      <c r="AP467" s="132">
        <f>$AU467+$AB$7*SIN(AQ467)</f>
        <v>4.6758106961495303</v>
      </c>
      <c r="AQ467" s="132">
        <f>$AU467+$AB$7*SIN(AR467)</f>
        <v>4.6758106594480058</v>
      </c>
      <c r="AR467" s="132">
        <f>$AU467+$AB$7*SIN(AS467)</f>
        <v>4.6758133719593538</v>
      </c>
      <c r="AS467" s="132">
        <f>$AU467+$AB$7*SIN(AT467)</f>
        <v>4.6756134362996606</v>
      </c>
      <c r="AT467" s="132">
        <f>$AU467+$AB$7*SIN(AU467)</f>
        <v>4.6959098701314428</v>
      </c>
      <c r="AU467" s="132">
        <f>$AB$9+$AB$18*(F467-AB$15)</f>
        <v>5.0455631986377325</v>
      </c>
      <c r="AV467" s="132"/>
      <c r="AW467" s="132"/>
      <c r="AX467" s="132"/>
    </row>
    <row r="468" spans="1:50" ht="12.95" customHeight="1">
      <c r="A468" s="127" t="s">
        <v>1471</v>
      </c>
      <c r="B468" s="276" t="s">
        <v>288</v>
      </c>
      <c r="C468" s="232">
        <v>55506.566099999938</v>
      </c>
      <c r="D468" s="232">
        <v>2.9999999999999997E-4</v>
      </c>
      <c r="E468" s="41">
        <f>+(C468-C$7)/C$8</f>
        <v>16131.457679717501</v>
      </c>
      <c r="F468" s="132">
        <f>ROUND(2*E468,0)/2</f>
        <v>16131.5</v>
      </c>
      <c r="G468" s="132">
        <f>+C468-(C$7+F468*C$8)</f>
        <v>-1.4445945060288068E-2</v>
      </c>
      <c r="L468" s="43">
        <f>G468</f>
        <v>-1.4445945060288068E-2</v>
      </c>
      <c r="O468" s="132">
        <f ca="1">+C$11+C$12*F468</f>
        <v>-1.3357458386856595E-2</v>
      </c>
      <c r="P468" s="199">
        <f>+D$11+D$12*F468+D$13*F468^2</f>
        <v>-4.503662368654124E-3</v>
      </c>
      <c r="Q468" s="200">
        <f>+C468-15018.5</f>
        <v>40488.066099999938</v>
      </c>
      <c r="S468" s="132">
        <f>+(P468-G468)^2</f>
        <v>9.8848985120363918E-5</v>
      </c>
      <c r="T468" s="7">
        <v>1</v>
      </c>
      <c r="U468" s="43">
        <f>+T468*S468</f>
        <v>9.8848985120363918E-5</v>
      </c>
      <c r="V468" s="132">
        <f>+G468-P468</f>
        <v>-9.9422826916339448E-3</v>
      </c>
      <c r="Z468" s="43">
        <f>F468</f>
        <v>16131.5</v>
      </c>
      <c r="AA468" s="132">
        <f>AB$3+AB$4*Z468+AB$5*Z468^2+AH468</f>
        <v>-1.462408629544676E-2</v>
      </c>
      <c r="AB468" s="132">
        <f>+G468-AA468</f>
        <v>1.7814123515869258E-4</v>
      </c>
      <c r="AC468" s="132">
        <f>+G468-P468</f>
        <v>-9.9422826916339448E-3</v>
      </c>
      <c r="AD468" s="132"/>
      <c r="AE468" s="132">
        <f>+(G468-AA468)^2*S468</f>
        <v>3.1369033152785227E-12</v>
      </c>
      <c r="AF468" s="200">
        <f>+C468-15018.5</f>
        <v>40488.066099999938</v>
      </c>
      <c r="AG468" s="7"/>
      <c r="AH468" s="43">
        <f>$AB$6*($AB$11/AI468*AJ468+$AB$12)</f>
        <v>-1.584341041869676E-2</v>
      </c>
      <c r="AI468" s="43">
        <f>1+$AB$7*COS(AL468)</f>
        <v>0.85166700527205474</v>
      </c>
      <c r="AJ468" s="43">
        <f>SIN(AL468+$AB$9)</f>
        <v>-0.9402266877735318</v>
      </c>
      <c r="AK468" s="43">
        <f>$AB$7*SIN(AL468)</f>
        <v>-0.33896507589284092</v>
      </c>
      <c r="AL468" s="43">
        <f>2*ATAN(AM468)</f>
        <v>-1.9832953484876552</v>
      </c>
      <c r="AM468" s="43">
        <f>SQRT((1+$AB$7)/(1-$AB$7))*TAN(AN468/2)</f>
        <v>-1.5291634200445152</v>
      </c>
      <c r="AN468" s="132">
        <f>$AU468+$AB$7*SIN(AO468)</f>
        <v>4.6760992464104625</v>
      </c>
      <c r="AO468" s="132">
        <f>$AU468+$AB$7*SIN(AP468)</f>
        <v>4.6760992464040161</v>
      </c>
      <c r="AP468" s="132">
        <f>$AU468+$AB$7*SIN(AQ468)</f>
        <v>4.6760992468842195</v>
      </c>
      <c r="AQ468" s="132">
        <f>$AU468+$AB$7*SIN(AR468)</f>
        <v>4.6760992111129172</v>
      </c>
      <c r="AR468" s="132">
        <f>$AU468+$AB$7*SIN(AS468)</f>
        <v>4.6761018758850632</v>
      </c>
      <c r="AS468" s="132">
        <f>$AU468+$AB$7*SIN(AT468)</f>
        <v>4.6759038970541242</v>
      </c>
      <c r="AT468" s="132">
        <f>$AU468+$AB$7*SIN(AU468)</f>
        <v>4.696237711884355</v>
      </c>
      <c r="AU468" s="132">
        <f>$AB$9+$AB$18*(F468-AB$15)</f>
        <v>5.0458556383604938</v>
      </c>
    </row>
    <row r="469" spans="1:50" ht="12.95" customHeight="1">
      <c r="A469" s="127" t="s">
        <v>1471</v>
      </c>
      <c r="B469" s="276" t="s">
        <v>288</v>
      </c>
      <c r="C469" s="232">
        <v>55507.589600000065</v>
      </c>
      <c r="D469" s="232">
        <v>2.0000000000000001E-4</v>
      </c>
      <c r="E469" s="41">
        <f>+(C469-C$7)/C$8</f>
        <v>16134.45608577283</v>
      </c>
      <c r="F469" s="132">
        <f>ROUND(2*E469,0)/2</f>
        <v>16134.5</v>
      </c>
      <c r="G469" s="132">
        <f>+C469-(C$7+F469*C$8)</f>
        <v>-1.4990034935181029E-2</v>
      </c>
      <c r="L469" s="43">
        <f>G469</f>
        <v>-1.4990034935181029E-2</v>
      </c>
      <c r="O469" s="132">
        <f ca="1">+C$11+C$12*F469</f>
        <v>-1.3363041421806908E-2</v>
      </c>
      <c r="P469" s="199">
        <f>+D$11+D$12*F469+D$13*F469^2</f>
        <v>-4.5067389647922606E-3</v>
      </c>
      <c r="Q469" s="200">
        <f>+C469-15018.5</f>
        <v>40489.089600000065</v>
      </c>
      <c r="S469" s="132">
        <f>+(P469-G469)^2</f>
        <v>1.0989949440276942E-4</v>
      </c>
      <c r="T469" s="7">
        <v>1</v>
      </c>
      <c r="U469" s="43">
        <f>+T469*S469</f>
        <v>1.0989949440276942E-4</v>
      </c>
      <c r="V469" s="132">
        <f>+G469-P469</f>
        <v>-1.0483295970388769E-2</v>
      </c>
      <c r="Z469" s="43">
        <f>F469</f>
        <v>16134.5</v>
      </c>
      <c r="AA469" s="132">
        <f>AB$3+AB$4*Z469+AB$5*Z469^2+AH469</f>
        <v>-1.4619155731745931E-2</v>
      </c>
      <c r="AB469" s="132">
        <f>+G469-AA469</f>
        <v>-3.7087920343509793E-4</v>
      </c>
      <c r="AC469" s="132">
        <f>+G469-P469</f>
        <v>-1.0483295970388769E-2</v>
      </c>
      <c r="AD469" s="132"/>
      <c r="AE469" s="132">
        <f>+(G469-AA469)^2*S469</f>
        <v>1.5116827505519158E-11</v>
      </c>
      <c r="AF469" s="200">
        <f>+C469-15018.5</f>
        <v>40489.089600000065</v>
      </c>
      <c r="AG469" s="7"/>
      <c r="AH469" s="43">
        <f>$AB$6*($AB$11/AI469*AJ469+$AB$12)</f>
        <v>-1.5838189460995931E-2</v>
      </c>
      <c r="AI469" s="43">
        <f>1+$AB$7*COS(AL469)</f>
        <v>0.85177462839013718</v>
      </c>
      <c r="AJ469" s="43">
        <f>SIN(AL469+$AB$9)</f>
        <v>-0.94011852180498834</v>
      </c>
      <c r="AK469" s="43">
        <f>$AB$7*SIN(AL469)</f>
        <v>-0.33901215201098334</v>
      </c>
      <c r="AL469" s="43">
        <f>2*ATAN(AM469)</f>
        <v>-1.9829778655022425</v>
      </c>
      <c r="AM469" s="43">
        <f>SQRT((1+$AB$7)/(1-$AB$7))*TAN(AN469/2)</f>
        <v>-1.5286336154494939</v>
      </c>
      <c r="AN469" s="132">
        <f>$AU469+$AB$7*SIN(AO469)</f>
        <v>4.6764455474163888</v>
      </c>
      <c r="AO469" s="132">
        <f>$AU469+$AB$7*SIN(AP469)</f>
        <v>4.6764455474102595</v>
      </c>
      <c r="AP469" s="132">
        <f>$AU469+$AB$7*SIN(AQ469)</f>
        <v>4.6764455478712872</v>
      </c>
      <c r="AQ469" s="132">
        <f>$AU469+$AB$7*SIN(AR469)</f>
        <v>4.6764455131976348</v>
      </c>
      <c r="AR469" s="132">
        <f>$AU469+$AB$7*SIN(AS469)</f>
        <v>4.6764481210750404</v>
      </c>
      <c r="AS469" s="132">
        <f>$AU469+$AB$7*SIN(AT469)</f>
        <v>4.6762525022158865</v>
      </c>
      <c r="AT469" s="132">
        <f>$AU469+$AB$7*SIN(AU469)</f>
        <v>4.6966311614551479</v>
      </c>
      <c r="AU469" s="132">
        <f>$AB$9+$AB$18*(F469-AB$15)</f>
        <v>5.0462065660278066</v>
      </c>
    </row>
    <row r="470" spans="1:50" ht="12.95" customHeight="1">
      <c r="A470" s="127" t="s">
        <v>1471</v>
      </c>
      <c r="B470" s="276" t="s">
        <v>288</v>
      </c>
      <c r="C470" s="232">
        <v>55509.63870000001</v>
      </c>
      <c r="D470" s="232">
        <v>4.0000000000000002E-4</v>
      </c>
      <c r="E470" s="41">
        <f>+(C470-C$7)/C$8</f>
        <v>16140.45904996145</v>
      </c>
      <c r="F470" s="132">
        <f>ROUND(2*E470,0)/2</f>
        <v>16140.5</v>
      </c>
      <c r="G470" s="132">
        <f>+C470-(C$7+F470*C$8)</f>
        <v>-1.3978214985399973E-2</v>
      </c>
      <c r="L470" s="43">
        <f>G470</f>
        <v>-1.3978214985399973E-2</v>
      </c>
      <c r="O470" s="132">
        <f ca="1">+C$11+C$12*F470</f>
        <v>-1.3374207491707535E-2</v>
      </c>
      <c r="P470" s="199">
        <f>+D$11+D$12*F470+D$13*F470^2</f>
        <v>-4.5128918087998914E-3</v>
      </c>
      <c r="Q470" s="200">
        <f>+C470-15018.5</f>
        <v>40491.13870000001</v>
      </c>
      <c r="S470" s="132">
        <f>+(P470-G470)^2</f>
        <v>8.9592342837482652E-5</v>
      </c>
      <c r="T470" s="7">
        <v>1</v>
      </c>
      <c r="U470" s="43">
        <f>+T470*S470</f>
        <v>8.9592342837482652E-5</v>
      </c>
      <c r="V470" s="132">
        <f>+G470-P470</f>
        <v>-9.4653231766000812E-3</v>
      </c>
      <c r="Z470" s="43">
        <f>F470</f>
        <v>16140.5</v>
      </c>
      <c r="AA470" s="132">
        <f>AB$3+AB$4*Z470+AB$5*Z470^2+AH470</f>
        <v>-1.4609287087214144E-2</v>
      </c>
      <c r="AB470" s="132">
        <f>+G470-AA470</f>
        <v>6.3107210181417156E-4</v>
      </c>
      <c r="AC470" s="132">
        <f>+G470-P470</f>
        <v>-9.4653231766000812E-3</v>
      </c>
      <c r="AD470" s="132"/>
      <c r="AE470" s="132">
        <f>+(G470-AA470)^2*S470</f>
        <v>3.568032951258963E-11</v>
      </c>
      <c r="AF470" s="200">
        <f>+C470-15018.5</f>
        <v>40491.13870000001</v>
      </c>
      <c r="AG470" s="7"/>
      <c r="AH470" s="43">
        <f>$AB$6*($AB$11/AI470*AJ470+$AB$12)</f>
        <v>-1.5827739866464144E-2</v>
      </c>
      <c r="AI470" s="43">
        <f>1+$AB$7*COS(AL470)</f>
        <v>0.85199000109562817</v>
      </c>
      <c r="AJ470" s="43">
        <f>SIN(AL470+$AB$9)</f>
        <v>-0.93990182337784911</v>
      </c>
      <c r="AK470" s="43">
        <f>$AB$7*SIN(AL470)</f>
        <v>-0.33910623737160578</v>
      </c>
      <c r="AL470" s="43">
        <f>2*ATAN(AM470)</f>
        <v>-1.9823426587253097</v>
      </c>
      <c r="AM470" s="43">
        <f>SQRT((1+$AB$7)/(1-$AB$7))*TAN(AN470/2)</f>
        <v>-1.5275743758635627</v>
      </c>
      <c r="AN470" s="132">
        <f>$AU470+$AB$7*SIN(AO470)</f>
        <v>4.6771382807464832</v>
      </c>
      <c r="AO470" s="132">
        <f>$AU470+$AB$7*SIN(AP470)</f>
        <v>4.6771382807409507</v>
      </c>
      <c r="AP470" s="132">
        <f>$AU470+$AB$7*SIN(AQ470)</f>
        <v>4.6771382811652602</v>
      </c>
      <c r="AQ470" s="132">
        <f>$AU470+$AB$7*SIN(AR470)</f>
        <v>4.6771382486263322</v>
      </c>
      <c r="AR470" s="132">
        <f>$AU470+$AB$7*SIN(AS470)</f>
        <v>4.6771407440178567</v>
      </c>
      <c r="AS470" s="132">
        <f>$AU470+$AB$7*SIN(AT470)</f>
        <v>4.6769498836339372</v>
      </c>
      <c r="AT470" s="132">
        <f>$AU470+$AB$7*SIN(AU470)</f>
        <v>4.6974181897423639</v>
      </c>
      <c r="AU470" s="132">
        <f>$AB$9+$AB$18*(F470-AB$15)</f>
        <v>5.046908421362434</v>
      </c>
      <c r="AV470" s="132"/>
      <c r="AW470" s="132"/>
      <c r="AX470" s="132"/>
    </row>
    <row r="471" spans="1:50" ht="12.95" customHeight="1">
      <c r="A471" s="127" t="s">
        <v>1471</v>
      </c>
      <c r="B471" s="276" t="s">
        <v>292</v>
      </c>
      <c r="C471" s="232">
        <v>55510.490699999966</v>
      </c>
      <c r="D471" s="232">
        <v>2.0000000000000001E-4</v>
      </c>
      <c r="E471" s="41">
        <f>+(C471-C$7)/C$8</f>
        <v>16142.955036242534</v>
      </c>
      <c r="F471" s="132">
        <f>ROUND(2*E471,0)/2</f>
        <v>16143</v>
      </c>
      <c r="G471" s="132">
        <f>+C471-(C$7+F471*C$8)</f>
        <v>-1.5348290035035461E-2</v>
      </c>
      <c r="L471" s="43">
        <f>G471</f>
        <v>-1.5348290035035461E-2</v>
      </c>
      <c r="O471" s="132">
        <f ca="1">+C$11+C$12*F471</f>
        <v>-1.3378860020832797E-2</v>
      </c>
      <c r="P471" s="199">
        <f>+D$11+D$12*F471+D$13*F471^2</f>
        <v>-4.51545535675291E-3</v>
      </c>
      <c r="Q471" s="200">
        <f>+C471-15018.5</f>
        <v>40491.990699999966</v>
      </c>
      <c r="S471" s="132">
        <f>+(P471-G471)^2</f>
        <v>1.1735030716700103E-4</v>
      </c>
      <c r="T471" s="7">
        <v>1</v>
      </c>
      <c r="U471" s="43">
        <f>+T471*S471</f>
        <v>1.1735030716700103E-4</v>
      </c>
      <c r="V471" s="132">
        <f>+G471-P471</f>
        <v>-1.0832834678282551E-2</v>
      </c>
      <c r="Z471" s="43">
        <f>F471</f>
        <v>16143</v>
      </c>
      <c r="AA471" s="132">
        <f>AB$3+AB$4*Z471+AB$5*Z471^2+AH471</f>
        <v>-1.4605172193331481E-2</v>
      </c>
      <c r="AB471" s="132">
        <f>+G471-AA471</f>
        <v>-7.4311784170398056E-4</v>
      </c>
      <c r="AC471" s="132">
        <f>+G471-P471</f>
        <v>-1.0832834678282551E-2</v>
      </c>
      <c r="AD471" s="132"/>
      <c r="AE471" s="132">
        <f>+(G471-AA471)^2*S471</f>
        <v>6.4803670888436992E-11</v>
      </c>
      <c r="AF471" s="200">
        <f>+C471-15018.5</f>
        <v>40491.990699999966</v>
      </c>
      <c r="AG471" s="7"/>
      <c r="AH471" s="43">
        <f>$AB$6*($AB$11/AI471*AJ471+$AB$12)</f>
        <v>-1.5823382846331481E-2</v>
      </c>
      <c r="AI471" s="43">
        <f>1+$AB$7*COS(AL471)</f>
        <v>0.85207978951291841</v>
      </c>
      <c r="AJ471" s="43">
        <f>SIN(AL471+$AB$9)</f>
        <v>-0.93981138803251862</v>
      </c>
      <c r="AK471" s="43">
        <f>$AB$7*SIN(AL471)</f>
        <v>-0.33914541325139202</v>
      </c>
      <c r="AL471" s="43">
        <f>2*ATAN(AM471)</f>
        <v>-1.9820778944105211</v>
      </c>
      <c r="AM471" s="43">
        <f>SQRT((1+$AB$7)/(1-$AB$7))*TAN(AN471/2)</f>
        <v>-1.5271331713490477</v>
      </c>
      <c r="AN471" s="132">
        <f>$AU471+$AB$7*SIN(AO471)</f>
        <v>4.6774269713360423</v>
      </c>
      <c r="AO471" s="132">
        <f>$AU471+$AB$7*SIN(AP471)</f>
        <v>4.6774269713307444</v>
      </c>
      <c r="AP471" s="132">
        <f>$AU471+$AB$7*SIN(AQ471)</f>
        <v>4.6774269717403838</v>
      </c>
      <c r="AQ471" s="132">
        <f>$AU471+$AB$7*SIN(AR471)</f>
        <v>4.6774269400672344</v>
      </c>
      <c r="AR471" s="132">
        <f>$AU471+$AB$7*SIN(AS471)</f>
        <v>4.6774293891103849</v>
      </c>
      <c r="AS471" s="132">
        <f>$AU471+$AB$7*SIN(AT471)</f>
        <v>4.6772405265825823</v>
      </c>
      <c r="AT471" s="132">
        <f>$AU471+$AB$7*SIN(AU471)</f>
        <v>4.6977461690086564</v>
      </c>
      <c r="AU471" s="132">
        <f>$AB$9+$AB$18*(F471-AB$15)</f>
        <v>5.0472008610851953</v>
      </c>
    </row>
    <row r="472" spans="1:50" ht="12.95" customHeight="1">
      <c r="A472" s="127" t="s">
        <v>1471</v>
      </c>
      <c r="B472" s="276" t="s">
        <v>288</v>
      </c>
      <c r="C472" s="232">
        <v>55510.663100000005</v>
      </c>
      <c r="D472" s="232">
        <v>2.9999999999999997E-4</v>
      </c>
      <c r="E472" s="41">
        <f>+(C472-C$7)/C$8</f>
        <v>16143.460092621619</v>
      </c>
      <c r="F472" s="132">
        <f>ROUND(2*E472,0)/2</f>
        <v>16143.5</v>
      </c>
      <c r="G472" s="132">
        <f>+C472-(C$7+F472*C$8)</f>
        <v>-1.362230499216821E-2</v>
      </c>
      <c r="L472" s="43">
        <f>G472</f>
        <v>-1.362230499216821E-2</v>
      </c>
      <c r="O472" s="132">
        <f ca="1">+C$11+C$12*F472</f>
        <v>-1.3379790526657852E-2</v>
      </c>
      <c r="P472" s="199">
        <f>+D$11+D$12*F472+D$13*F472^2</f>
        <v>-4.5159680566693831E-3</v>
      </c>
      <c r="Q472" s="200">
        <f>+C472-15018.5</f>
        <v>40492.163100000005</v>
      </c>
      <c r="S472" s="132">
        <f>+(P472-G472)^2</f>
        <v>8.2925372382830175E-5</v>
      </c>
      <c r="T472" s="7">
        <v>1</v>
      </c>
      <c r="U472" s="43">
        <f>+T472*S472</f>
        <v>8.2925372382830175E-5</v>
      </c>
      <c r="V472" s="132">
        <f>+G472-P472</f>
        <v>-9.1063369354988273E-3</v>
      </c>
      <c r="Z472" s="43">
        <f>F472</f>
        <v>16143.5</v>
      </c>
      <c r="AA472" s="132">
        <f>AB$3+AB$4*Z472+AB$5*Z472^2+AH472</f>
        <v>-1.4604349005678956E-2</v>
      </c>
      <c r="AB472" s="132">
        <f>+G472-AA472</f>
        <v>9.8204401351074597E-4</v>
      </c>
      <c r="AC472" s="132">
        <f>+G472-P472</f>
        <v>-9.1063369354988273E-3</v>
      </c>
      <c r="AD472" s="132"/>
      <c r="AE472" s="132">
        <f>+(G472-AA472)^2*S472</f>
        <v>7.9974095237755749E-11</v>
      </c>
      <c r="AF472" s="200">
        <f>+C472-15018.5</f>
        <v>40492.163100000005</v>
      </c>
      <c r="AG472" s="7"/>
      <c r="AH472" s="43">
        <f>$AB$6*($AB$11/AI472*AJ472+$AB$12)</f>
        <v>-1.5822511228928957E-2</v>
      </c>
      <c r="AI472" s="43">
        <f>1+$AB$7*COS(AL472)</f>
        <v>0.85209775071217908</v>
      </c>
      <c r="AJ472" s="43">
        <f>SIN(AL472+$AB$9)</f>
        <v>-0.93979329076890006</v>
      </c>
      <c r="AK472" s="43">
        <f>$AB$7*SIN(AL472)</f>
        <v>-0.33915324656503476</v>
      </c>
      <c r="AL472" s="43">
        <f>2*ATAN(AM472)</f>
        <v>-1.9820249348506087</v>
      </c>
      <c r="AM472" s="43">
        <f>SQRT((1+$AB$7)/(1-$AB$7))*TAN(AN472/2)</f>
        <v>-1.5270449406961815</v>
      </c>
      <c r="AN472" s="132">
        <f>$AU472+$AB$7*SIN(AO472)</f>
        <v>4.6774847131049375</v>
      </c>
      <c r="AO472" s="132">
        <f>$AU472+$AB$7*SIN(AP472)</f>
        <v>4.6774847130996857</v>
      </c>
      <c r="AP472" s="132">
        <f>$AU472+$AB$7*SIN(AQ472)</f>
        <v>4.6774847135064341</v>
      </c>
      <c r="AQ472" s="132">
        <f>$AU472+$AB$7*SIN(AR472)</f>
        <v>4.6774846820047769</v>
      </c>
      <c r="AR472" s="132">
        <f>$AU472+$AB$7*SIN(AS472)</f>
        <v>4.6774871218154379</v>
      </c>
      <c r="AS472" s="132">
        <f>$AU472+$AB$7*SIN(AT472)</f>
        <v>4.6772986599285753</v>
      </c>
      <c r="AT472" s="132">
        <f>$AU472+$AB$7*SIN(AU472)</f>
        <v>4.6978117684482967</v>
      </c>
      <c r="AU472" s="132">
        <f>$AB$9+$AB$18*(F472-AB$15)</f>
        <v>5.0472593490297468</v>
      </c>
    </row>
    <row r="473" spans="1:50" ht="12.95" customHeight="1">
      <c r="A473" s="127" t="s">
        <v>1471</v>
      </c>
      <c r="B473" s="276" t="s">
        <v>292</v>
      </c>
      <c r="C473" s="232">
        <v>55511.515399999917</v>
      </c>
      <c r="D473" s="232">
        <v>2.0000000000000001E-4</v>
      </c>
      <c r="E473" s="41">
        <f>+(C473-C$7)/C$8</f>
        <v>16145.956957770983</v>
      </c>
      <c r="F473" s="132">
        <f>ROUND(2*E473,0)/2</f>
        <v>16146</v>
      </c>
      <c r="G473" s="132">
        <f>+C473-(C$7+F473*C$8)</f>
        <v>-1.4692380078486167E-2</v>
      </c>
      <c r="L473" s="43">
        <f>G473</f>
        <v>-1.4692380078486167E-2</v>
      </c>
      <c r="O473" s="132">
        <f ca="1">+C$11+C$12*F473</f>
        <v>-1.338444305578311E-2</v>
      </c>
      <c r="P473" s="199">
        <f>+D$11+D$12*F473+D$13*F473^2</f>
        <v>-4.5185315078811097E-3</v>
      </c>
      <c r="Q473" s="200">
        <f>+C473-15018.5</f>
        <v>40493.015399999917</v>
      </c>
      <c r="S473" s="132">
        <f>+(P473-G473)^2</f>
        <v>1.0350719473760256E-4</v>
      </c>
      <c r="T473" s="7">
        <v>1</v>
      </c>
      <c r="U473" s="43">
        <f>+T473*S473</f>
        <v>1.0350719473760256E-4</v>
      </c>
      <c r="V473" s="132">
        <f>+G473-P473</f>
        <v>-1.0173848570605057E-2</v>
      </c>
      <c r="Z473" s="43">
        <f>F473</f>
        <v>16146</v>
      </c>
      <c r="AA473" s="132">
        <f>AB$3+AB$4*Z473+AB$5*Z473^2+AH473</f>
        <v>-1.4600232022946706E-2</v>
      </c>
      <c r="AB473" s="132">
        <f>+G473-AA473</f>
        <v>-9.2148055539460413E-5</v>
      </c>
      <c r="AC473" s="132">
        <f>+G473-P473</f>
        <v>-1.0173848570605057E-2</v>
      </c>
      <c r="AD473" s="132"/>
      <c r="AE473" s="132">
        <f>+(G473-AA473)^2*S473</f>
        <v>8.7890693087670949E-13</v>
      </c>
      <c r="AF473" s="200">
        <f>+C473-15018.5</f>
        <v>40493.015399999917</v>
      </c>
      <c r="AG473" s="7"/>
      <c r="AH473" s="43">
        <f>$AB$6*($AB$11/AI473*AJ473+$AB$12)</f>
        <v>-1.5818152074946707E-2</v>
      </c>
      <c r="AI473" s="43">
        <f>1+$AB$7*COS(AL473)</f>
        <v>0.85218757429120739</v>
      </c>
      <c r="AJ473" s="43">
        <f>SIN(AL473+$AB$9)</f>
        <v>-0.93970275345887655</v>
      </c>
      <c r="AK473" s="43">
        <f>$AB$7*SIN(AL473)</f>
        <v>-0.33919240381541954</v>
      </c>
      <c r="AL473" s="43">
        <f>2*ATAN(AM473)</f>
        <v>-1.9817601035556696</v>
      </c>
      <c r="AM473" s="43">
        <f>SQRT((1+$AB$7)/(1-$AB$7))*TAN(AN473/2)</f>
        <v>-1.5266038386595882</v>
      </c>
      <c r="AN473" s="132">
        <f>$AU473+$AB$7*SIN(AO473)</f>
        <v>4.6777734402087008</v>
      </c>
      <c r="AO473" s="132">
        <f>$AU473+$AB$7*SIN(AP473)</f>
        <v>4.6777734402036746</v>
      </c>
      <c r="AP473" s="132">
        <f>$AU473+$AB$7*SIN(AQ473)</f>
        <v>4.6777734405961855</v>
      </c>
      <c r="AQ473" s="132">
        <f>$AU473+$AB$7*SIN(AR473)</f>
        <v>4.6777734099436952</v>
      </c>
      <c r="AR473" s="132">
        <f>$AU473+$AB$7*SIN(AS473)</f>
        <v>4.6777758037791557</v>
      </c>
      <c r="AS473" s="132">
        <f>$AU473+$AB$7*SIN(AT473)</f>
        <v>4.6775893504447463</v>
      </c>
      <c r="AT473" s="132">
        <f>$AU473+$AB$7*SIN(AU473)</f>
        <v>4.6981397835770773</v>
      </c>
      <c r="AU473" s="132">
        <f>$AB$9+$AB$18*(F473-AB$15)</f>
        <v>5.0475517887525081</v>
      </c>
    </row>
    <row r="474" spans="1:50" ht="12.95" customHeight="1">
      <c r="A474" s="36" t="s">
        <v>482</v>
      </c>
      <c r="B474" s="94" t="s">
        <v>288</v>
      </c>
      <c r="C474" s="36">
        <v>55511.686999999998</v>
      </c>
      <c r="D474" s="36">
        <v>2.0000000000000001E-4</v>
      </c>
      <c r="E474" s="41">
        <f>+(C474-C$7)/C$8</f>
        <v>16146.459670501101</v>
      </c>
      <c r="F474" s="132">
        <f>ROUND(2*E474,0)/2</f>
        <v>16146.5</v>
      </c>
      <c r="G474" s="132">
        <f>+C474-(C$7+F474*C$8)</f>
        <v>-1.3766395000857301E-2</v>
      </c>
      <c r="K474" s="43">
        <f>G474</f>
        <v>-1.3766395000857301E-2</v>
      </c>
      <c r="N474" s="132"/>
      <c r="O474" s="132">
        <f ca="1">+C$11+C$12*F474</f>
        <v>-1.3385373561608165E-2</v>
      </c>
      <c r="P474" s="199">
        <f>+D$11+D$12*F474+D$13*F474^2</f>
        <v>-4.5190441884493254E-3</v>
      </c>
      <c r="Q474" s="200">
        <f>+C474-15018.5</f>
        <v>40493.186999999998</v>
      </c>
      <c r="S474" s="132">
        <f>+(P474-G474)^2</f>
        <v>8.5513497047742449E-5</v>
      </c>
      <c r="T474" s="7">
        <v>1</v>
      </c>
      <c r="U474" s="43">
        <f>+T474*S474</f>
        <v>8.5513497047742449E-5</v>
      </c>
      <c r="V474" s="132">
        <f>+G474-P474</f>
        <v>-9.2473508124079756E-3</v>
      </c>
      <c r="Z474" s="43">
        <f>F474</f>
        <v>16146.5</v>
      </c>
      <c r="AA474" s="132">
        <f>AB$3+AB$4*Z474+AB$5*Z474^2+AH474</f>
        <v>-1.4599408417494937E-2</v>
      </c>
      <c r="AB474" s="132">
        <f>+G474-AA474</f>
        <v>8.3301341663763635E-4</v>
      </c>
      <c r="AC474" s="132">
        <f>+G474-P474</f>
        <v>-9.2473508124079756E-3</v>
      </c>
      <c r="AD474" s="132"/>
      <c r="AE474" s="132">
        <f>+(G474-AA474)^2*S474</f>
        <v>5.933878637615636E-11</v>
      </c>
      <c r="AF474" s="200">
        <f>+C474-15018.5</f>
        <v>40493.186999999998</v>
      </c>
      <c r="AG474" s="7"/>
      <c r="AH474" s="43">
        <f>$AB$6*($AB$11/AI474*AJ474+$AB$12)</f>
        <v>-1.5817280030744937E-2</v>
      </c>
      <c r="AI474" s="43">
        <f>1+$AB$7*COS(AL474)</f>
        <v>0.85220554252403014</v>
      </c>
      <c r="AJ474" s="43">
        <f>SIN(AL474+$AB$9)</f>
        <v>-0.93968463579604578</v>
      </c>
      <c r="AK474" s="43">
        <f>$AB$7*SIN(AL474)</f>
        <v>-0.33920023340113392</v>
      </c>
      <c r="AL474" s="43">
        <f>2*ATAN(AM474)</f>
        <v>-1.9817071305962568</v>
      </c>
      <c r="AM474" s="43">
        <f>SQRT((1+$AB$7)/(1-$AB$7))*TAN(AN474/2)</f>
        <v>-1.5265156284949621</v>
      </c>
      <c r="AN474" s="132">
        <f>$AU474+$AB$7*SIN(AO474)</f>
        <v>4.6778311892818669</v>
      </c>
      <c r="AO474" s="132">
        <f>$AU474+$AB$7*SIN(AP474)</f>
        <v>4.6778311892768842</v>
      </c>
      <c r="AP474" s="132">
        <f>$AU474+$AB$7*SIN(AQ474)</f>
        <v>4.6778311896665912</v>
      </c>
      <c r="AQ474" s="132">
        <f>$AU474+$AB$7*SIN(AR474)</f>
        <v>4.6778311591822792</v>
      </c>
      <c r="AR474" s="132">
        <f>$AU474+$AB$7*SIN(AS474)</f>
        <v>4.6778335438603138</v>
      </c>
      <c r="AS474" s="132">
        <f>$AU474+$AB$7*SIN(AT474)</f>
        <v>4.6776474933058418</v>
      </c>
      <c r="AT474" s="132">
        <f>$AU474+$AB$7*SIN(AU474)</f>
        <v>4.6982053901887788</v>
      </c>
      <c r="AU474" s="132">
        <f>$AB$9+$AB$18*(F474-AB$15)</f>
        <v>5.0476102766970605</v>
      </c>
    </row>
    <row r="475" spans="1:50" ht="12.95" customHeight="1">
      <c r="A475" s="127" t="s">
        <v>1471</v>
      </c>
      <c r="B475" s="276" t="s">
        <v>292</v>
      </c>
      <c r="C475" s="232">
        <v>55513.56259999983</v>
      </c>
      <c r="D475" s="232">
        <v>2.0000000000000001E-4</v>
      </c>
      <c r="E475" s="41">
        <f>+(C475-C$7)/C$8</f>
        <v>16151.954355792919</v>
      </c>
      <c r="F475" s="132">
        <f>ROUND(2*E475,0)/2</f>
        <v>16152</v>
      </c>
      <c r="G475" s="132">
        <f>+C475-(C$7+F475*C$8)</f>
        <v>-1.5580560168018565E-2</v>
      </c>
      <c r="L475" s="43">
        <f>G475</f>
        <v>-1.5580560168018565E-2</v>
      </c>
      <c r="O475" s="132">
        <f ca="1">+C$11+C$12*F475</f>
        <v>-1.339560912568374E-2</v>
      </c>
      <c r="P475" s="199">
        <f>+D$11+D$12*F475+D$13*F475^2</f>
        <v>-4.5246834618688624E-3</v>
      </c>
      <c r="Q475" s="200">
        <f>+C475-15018.5</f>
        <v>40495.06259999983</v>
      </c>
      <c r="S475" s="132">
        <f>+(P475-G475)^2</f>
        <v>1.2223240974158358E-4</v>
      </c>
      <c r="T475" s="7">
        <v>1</v>
      </c>
      <c r="U475" s="43">
        <f>+T475*S475</f>
        <v>1.2223240974158358E-4</v>
      </c>
      <c r="V475" s="132">
        <f>+G475-P475</f>
        <v>-1.1055876706149702E-2</v>
      </c>
      <c r="Z475" s="43">
        <f>F475</f>
        <v>16152</v>
      </c>
      <c r="AA475" s="132">
        <f>AB$3+AB$4*Z475+AB$5*Z475^2+AH475</f>
        <v>-1.4590344160999625E-2</v>
      </c>
      <c r="AB475" s="132">
        <f>+G475-AA475</f>
        <v>-9.9021600701893961E-4</v>
      </c>
      <c r="AC475" s="132">
        <f>+G475-P475</f>
        <v>-1.1055876706149702E-2</v>
      </c>
      <c r="AD475" s="132"/>
      <c r="AE475" s="132">
        <f>+(G475-AA475)^2*S475</f>
        <v>1.1985226854669524E-10</v>
      </c>
      <c r="AF475" s="200">
        <f>+C475-15018.5</f>
        <v>40495.06259999983</v>
      </c>
      <c r="AG475" s="7"/>
      <c r="AH475" s="43">
        <f>$AB$6*($AB$11/AI475*AJ475+$AB$12)</f>
        <v>-1.5807682848999624E-2</v>
      </c>
      <c r="AI475" s="43">
        <f>1+$AB$7*COS(AL475)</f>
        <v>0.85240327048468945</v>
      </c>
      <c r="AJ475" s="43">
        <f>SIN(AL475+$AB$9)</f>
        <v>-0.93948511695629378</v>
      </c>
      <c r="AK475" s="43">
        <f>$AB$7*SIN(AL475)</f>
        <v>-0.33928631778541296</v>
      </c>
      <c r="AL475" s="43">
        <f>2*ATAN(AM475)</f>
        <v>-1.9811242805612315</v>
      </c>
      <c r="AM475" s="43">
        <f>SQRT((1+$AB$7)/(1-$AB$7))*TAN(AN475/2)</f>
        <v>-1.5255455418708421</v>
      </c>
      <c r="AN475" s="132">
        <f>$AU475+$AB$7*SIN(AO475)</f>
        <v>4.6784665094695015</v>
      </c>
      <c r="AO475" s="132">
        <f>$AU475+$AB$7*SIN(AP475)</f>
        <v>4.678466509464986</v>
      </c>
      <c r="AP475" s="132">
        <f>$AU475+$AB$7*SIN(AQ475)</f>
        <v>4.6784665098247711</v>
      </c>
      <c r="AQ475" s="132">
        <f>$AU475+$AB$7*SIN(AR475)</f>
        <v>4.6784664811541852</v>
      </c>
      <c r="AR475" s="132">
        <f>$AU475+$AB$7*SIN(AS475)</f>
        <v>4.6784687659369633</v>
      </c>
      <c r="AS475" s="132">
        <f>$AU475+$AB$7*SIN(AT475)</f>
        <v>4.6782871694839878</v>
      </c>
      <c r="AT475" s="132">
        <f>$AU475+$AB$7*SIN(AU475)</f>
        <v>4.6989271417991629</v>
      </c>
      <c r="AU475" s="132">
        <f>$AB$9+$AB$18*(F475-AB$15)</f>
        <v>5.0482536440871355</v>
      </c>
    </row>
    <row r="476" spans="1:50" ht="12.95" customHeight="1">
      <c r="A476" s="127" t="s">
        <v>1471</v>
      </c>
      <c r="B476" s="276" t="s">
        <v>288</v>
      </c>
      <c r="C476" s="232">
        <v>55516.465499999933</v>
      </c>
      <c r="D476" s="232">
        <v>2.9999999999999997E-4</v>
      </c>
      <c r="E476" s="41">
        <f>+(C476-C$7)/C$8</f>
        <v>16160.458579473667</v>
      </c>
      <c r="F476" s="132">
        <f>ROUND(2*E476,0)/2</f>
        <v>16160.5</v>
      </c>
      <c r="G476" s="132">
        <f>+C476-(C$7+F476*C$8)</f>
        <v>-1.4138815065962262E-2</v>
      </c>
      <c r="L476" s="43">
        <f>G476</f>
        <v>-1.4138815065962262E-2</v>
      </c>
      <c r="O476" s="132">
        <f ca="1">+C$11+C$12*F476</f>
        <v>-1.3411427724709629E-2</v>
      </c>
      <c r="P476" s="199">
        <f>+D$11+D$12*F476+D$13*F476^2</f>
        <v>-4.5333979351272358E-3</v>
      </c>
      <c r="Q476" s="200">
        <f>+C476-15018.5</f>
        <v>40497.965499999933</v>
      </c>
      <c r="S476" s="132">
        <f>+(P476-G476)^2</f>
        <v>9.2264038257338998E-5</v>
      </c>
      <c r="T476" s="7">
        <v>1</v>
      </c>
      <c r="U476" s="43">
        <f>+T476*S476</f>
        <v>9.2264038257338998E-5</v>
      </c>
      <c r="V476" s="132">
        <f>+G476-P476</f>
        <v>-9.6054171308350266E-3</v>
      </c>
      <c r="Z476" s="43">
        <f>F476</f>
        <v>16160.5</v>
      </c>
      <c r="AA476" s="132">
        <f>AB$3+AB$4*Z476+AB$5*Z476^2+AH476</f>
        <v>-1.4576319185503424E-2</v>
      </c>
      <c r="AB476" s="132">
        <f>+G476-AA476</f>
        <v>4.3750411954116171E-4</v>
      </c>
      <c r="AC476" s="132">
        <f>+G476-P476</f>
        <v>-9.6054171308350266E-3</v>
      </c>
      <c r="AD476" s="132"/>
      <c r="AE476" s="132">
        <f>+(G476-AA476)^2*S476</f>
        <v>1.7660246149074997E-11</v>
      </c>
      <c r="AF476" s="200">
        <f>+C476-15018.5</f>
        <v>40497.965499999933</v>
      </c>
      <c r="AG476" s="7"/>
      <c r="AH476" s="43">
        <f>$AB$6*($AB$11/AI476*AJ476+$AB$12)</f>
        <v>-1.5792833904753424E-2</v>
      </c>
      <c r="AI476" s="43">
        <f>1+$AB$7*COS(AL476)</f>
        <v>0.85270912932315801</v>
      </c>
      <c r="AJ476" s="43">
        <f>SIN(AL476+$AB$9)</f>
        <v>-0.93917595911944163</v>
      </c>
      <c r="AK476" s="43">
        <f>$AB$7*SIN(AL476)</f>
        <v>-0.33941920896622485</v>
      </c>
      <c r="AL476" s="43">
        <f>2*ATAN(AM476)</f>
        <v>-1.980222980053993</v>
      </c>
      <c r="AM476" s="43">
        <f>SQRT((1+$AB$7)/(1-$AB$7))*TAN(AN476/2)</f>
        <v>-1.5240471281880719</v>
      </c>
      <c r="AN476" s="132">
        <f>$AU476+$AB$7*SIN(AO476)</f>
        <v>4.6794486579894796</v>
      </c>
      <c r="AO476" s="132">
        <f>$AU476+$AB$7*SIN(AP476)</f>
        <v>4.6794486579856196</v>
      </c>
      <c r="AP476" s="132">
        <f>$AU476+$AB$7*SIN(AQ476)</f>
        <v>4.6794486583024124</v>
      </c>
      <c r="AQ476" s="132">
        <f>$AU476+$AB$7*SIN(AR476)</f>
        <v>4.6794486323053741</v>
      </c>
      <c r="AR476" s="132">
        <f>$AU476+$AB$7*SIN(AS476)</f>
        <v>4.6794507657755036</v>
      </c>
      <c r="AS476" s="132">
        <f>$AU476+$AB$7*SIN(AT476)</f>
        <v>4.6792761377214251</v>
      </c>
      <c r="AT476" s="132">
        <f>$AU476+$AB$7*SIN(AU476)</f>
        <v>4.7000428605020961</v>
      </c>
      <c r="AU476" s="132">
        <f>$AB$9+$AB$18*(F476-AB$15)</f>
        <v>5.0492479391445233</v>
      </c>
    </row>
    <row r="477" spans="1:50" ht="12.95" customHeight="1">
      <c r="A477" s="127" t="s">
        <v>1471</v>
      </c>
      <c r="B477" s="276" t="s">
        <v>292</v>
      </c>
      <c r="C477" s="232">
        <v>55516.634800000116</v>
      </c>
      <c r="D477" s="232">
        <v>2.9999999999999997E-4</v>
      </c>
      <c r="E477" s="41">
        <f>+(C477-C$7)/C$8</f>
        <v>16160.954554212949</v>
      </c>
      <c r="F477" s="132">
        <f>ROUND(2*E477,0)/2</f>
        <v>16161</v>
      </c>
      <c r="G477" s="132">
        <f>+C477-(C$7+F477*C$8)</f>
        <v>-1.5512829879298806E-2</v>
      </c>
      <c r="L477" s="43">
        <f>G477</f>
        <v>-1.5512829879298806E-2</v>
      </c>
      <c r="O477" s="132">
        <f ca="1">+C$11+C$12*F477</f>
        <v>-1.3412358230534681E-2</v>
      </c>
      <c r="P477" s="199">
        <f>+D$11+D$12*F477+D$13*F477^2</f>
        <v>-4.5339105221788691E-3</v>
      </c>
      <c r="Q477" s="200">
        <f>+C477-15018.5</f>
        <v>40498.134800000116</v>
      </c>
      <c r="S477" s="132">
        <f>+(P477-G477)^2</f>
        <v>1.2053667025014288E-4</v>
      </c>
      <c r="T477" s="7">
        <v>1</v>
      </c>
      <c r="U477" s="43">
        <f>+T477*S477</f>
        <v>1.2053667025014288E-4</v>
      </c>
      <c r="V477" s="132">
        <f>+G477-P477</f>
        <v>-1.0978919357119938E-2</v>
      </c>
      <c r="Z477" s="43">
        <f>F477</f>
        <v>16161</v>
      </c>
      <c r="AA477" s="132">
        <f>AB$3+AB$4*Z477+AB$5*Z477^2+AH477</f>
        <v>-1.4575493559862792E-2</v>
      </c>
      <c r="AB477" s="132">
        <f>+G477-AA477</f>
        <v>-9.3733631943601452E-4</v>
      </c>
      <c r="AC477" s="132">
        <f>+G477-P477</f>
        <v>-1.0978919357119938E-2</v>
      </c>
      <c r="AD477" s="132"/>
      <c r="AE477" s="132">
        <f>+(G477-AA477)^2*S477</f>
        <v>1.0590344323481297E-10</v>
      </c>
      <c r="AF477" s="200">
        <f>+C477-15018.5</f>
        <v>40498.134800000116</v>
      </c>
      <c r="AG477" s="7"/>
      <c r="AH477" s="43">
        <f>$AB$6*($AB$11/AI477*AJ477+$AB$12)</f>
        <v>-1.5791959796862792E-2</v>
      </c>
      <c r="AI477" s="43">
        <f>1+$AB$7*COS(AL477)</f>
        <v>0.85272713158577051</v>
      </c>
      <c r="AJ477" s="43">
        <f>SIN(AL477+$AB$9)</f>
        <v>-0.93915774268330021</v>
      </c>
      <c r="AK477" s="43">
        <f>$AB$7*SIN(AL477)</f>
        <v>-0.33942702047574974</v>
      </c>
      <c r="AL477" s="43">
        <f>2*ATAN(AM477)</f>
        <v>-1.9801699422323848</v>
      </c>
      <c r="AM477" s="43">
        <f>SQRT((1+$AB$7)/(1-$AB$7))*TAN(AN477/2)</f>
        <v>-1.5239590168431683</v>
      </c>
      <c r="AN477" s="132">
        <f>$AU477+$AB$7*SIN(AO477)</f>
        <v>4.679506442406959</v>
      </c>
      <c r="AO477" s="132">
        <f>$AU477+$AB$7*SIN(AP477)</f>
        <v>4.6795064424031354</v>
      </c>
      <c r="AP477" s="132">
        <f>$AU477+$AB$7*SIN(AQ477)</f>
        <v>4.6795064427175186</v>
      </c>
      <c r="AQ477" s="132">
        <f>$AU477+$AB$7*SIN(AR477)</f>
        <v>4.679506416872897</v>
      </c>
      <c r="AR477" s="132">
        <f>$AU477+$AB$7*SIN(AS477)</f>
        <v>4.6795085415604802</v>
      </c>
      <c r="AS477" s="132">
        <f>$AU477+$AB$7*SIN(AT477)</f>
        <v>4.6793343266171377</v>
      </c>
      <c r="AT477" s="132">
        <f>$AU477+$AB$7*SIN(AU477)</f>
        <v>4.700108501766378</v>
      </c>
      <c r="AU477" s="132">
        <f>$AB$9+$AB$18*(F477-AB$15)</f>
        <v>5.0493064270890757</v>
      </c>
    </row>
    <row r="478" spans="1:50" ht="12.95" customHeight="1">
      <c r="A478" s="127" t="s">
        <v>1471</v>
      </c>
      <c r="B478" s="276" t="s">
        <v>288</v>
      </c>
      <c r="C478" s="232">
        <v>55517.48909999989</v>
      </c>
      <c r="D478" s="232">
        <v>2.9999999999999997E-4</v>
      </c>
      <c r="E478" s="41">
        <f>+(C478-C$7)/C$8</f>
        <v>16163.457278484635</v>
      </c>
      <c r="F478" s="132">
        <f>ROUND(2*E478,0)/2</f>
        <v>16163.5</v>
      </c>
      <c r="G478" s="132">
        <f>+C478-(C$7+F478*C$8)</f>
        <v>-1.4582905110728461E-2</v>
      </c>
      <c r="L478" s="43">
        <f>G478</f>
        <v>-1.4582905110728461E-2</v>
      </c>
      <c r="O478" s="132">
        <f ca="1">+C$11+C$12*F478</f>
        <v>-1.3417010759659943E-2</v>
      </c>
      <c r="P478" s="199">
        <f>+D$11+D$12*F478+D$13*F478^2</f>
        <v>-4.5364734090663971E-3</v>
      </c>
      <c r="Q478" s="200">
        <f>+C478-15018.5</f>
        <v>40498.98909999989</v>
      </c>
      <c r="S478" s="132">
        <f>+(P478-G478)^2</f>
        <v>1.0093078993616049E-4</v>
      </c>
      <c r="T478" s="7">
        <v>1</v>
      </c>
      <c r="U478" s="43">
        <f>+T478*S478</f>
        <v>1.0093078993616049E-4</v>
      </c>
      <c r="V478" s="132">
        <f>+G478-P478</f>
        <v>-1.0046431701662063E-2</v>
      </c>
      <c r="Z478" s="43">
        <f>F478</f>
        <v>16163.5</v>
      </c>
      <c r="AA478" s="132">
        <f>AB$3+AB$4*Z478+AB$5*Z478^2+AH478</f>
        <v>-1.4571364386336022E-2</v>
      </c>
      <c r="AB478" s="132">
        <f>+G478-AA478</f>
        <v>-1.154072439243925E-5</v>
      </c>
      <c r="AC478" s="132">
        <f>+G478-P478</f>
        <v>-1.0046431701662063E-2</v>
      </c>
      <c r="AD478" s="132"/>
      <c r="AE478" s="132">
        <f>+(G478-AA478)^2*S478</f>
        <v>1.3442802297631045E-14</v>
      </c>
      <c r="AF478" s="200">
        <f>+C478-15018.5</f>
        <v>40498.98909999989</v>
      </c>
      <c r="AG478" s="7"/>
      <c r="AH478" s="43">
        <f>$AB$6*($AB$11/AI478*AJ478+$AB$12)</f>
        <v>-1.5787588189586022E-2</v>
      </c>
      <c r="AI478" s="43">
        <f>1+$AB$7*COS(AL478)</f>
        <v>0.85281716051697898</v>
      </c>
      <c r="AJ478" s="43">
        <f>SIN(AL478+$AB$9)</f>
        <v>-0.93906660932732233</v>
      </c>
      <c r="AK478" s="43">
        <f>$AB$7*SIN(AL478)</f>
        <v>-0.33946606864562368</v>
      </c>
      <c r="AL478" s="43">
        <f>2*ATAN(AM478)</f>
        <v>-1.9799047195275925</v>
      </c>
      <c r="AM478" s="43">
        <f>SQRT((1+$AB$7)/(1-$AB$7))*TAN(AN478/2)</f>
        <v>-1.5235185111326102</v>
      </c>
      <c r="AN478" s="132">
        <f>$AU478+$AB$7*SIN(AO478)</f>
        <v>4.6797953827953869</v>
      </c>
      <c r="AO478" s="132">
        <f>$AU478+$AB$7*SIN(AP478)</f>
        <v>4.6797953827917391</v>
      </c>
      <c r="AP478" s="132">
        <f>$AU478+$AB$7*SIN(AQ478)</f>
        <v>4.6797953830942687</v>
      </c>
      <c r="AQ478" s="132">
        <f>$AU478+$AB$7*SIN(AR478)</f>
        <v>4.6797953580037079</v>
      </c>
      <c r="AR478" s="132">
        <f>$AU478+$AB$7*SIN(AS478)</f>
        <v>4.6797974389782908</v>
      </c>
      <c r="AS478" s="132">
        <f>$AU478+$AB$7*SIN(AT478)</f>
        <v>4.6796252949283934</v>
      </c>
      <c r="AT478" s="132">
        <f>$AU478+$AB$7*SIN(AU478)</f>
        <v>4.7004367260055515</v>
      </c>
      <c r="AU478" s="132">
        <f>$AB$9+$AB$18*(F478-AB$15)</f>
        <v>5.049598866811837</v>
      </c>
    </row>
    <row r="479" spans="1:50" ht="12.95" customHeight="1">
      <c r="A479" s="127" t="s">
        <v>1471</v>
      </c>
      <c r="B479" s="276" t="s">
        <v>292</v>
      </c>
      <c r="C479" s="232">
        <v>55517.659099999815</v>
      </c>
      <c r="D479" s="232">
        <v>2.0000000000000001E-4</v>
      </c>
      <c r="E479" s="41">
        <f>+(C479-C$7)/C$8</f>
        <v>16163.955303916115</v>
      </c>
      <c r="F479" s="132">
        <f>ROUND(2*E479,0)/2</f>
        <v>16164</v>
      </c>
      <c r="G479" s="132">
        <f>+C479-(C$7+F479*C$8)</f>
        <v>-1.5256920181855094E-2</v>
      </c>
      <c r="L479" s="43">
        <f>G479</f>
        <v>-1.5256920181855094E-2</v>
      </c>
      <c r="O479" s="132">
        <f ca="1">+C$11+C$12*F479</f>
        <v>-1.3417941265484994E-2</v>
      </c>
      <c r="P479" s="199">
        <f>+D$11+D$12*F479+D$13*F479^2</f>
        <v>-4.536985976769773E-3</v>
      </c>
      <c r="Q479" s="200">
        <f>+C479-15018.5</f>
        <v>40499.159099999815</v>
      </c>
      <c r="S479" s="132">
        <f>+(P479-G479)^2</f>
        <v>1.1491698936135824E-4</v>
      </c>
      <c r="T479" s="7">
        <v>1</v>
      </c>
      <c r="U479" s="43">
        <f>+T479*S479</f>
        <v>1.1491698936135824E-4</v>
      </c>
      <c r="V479" s="132">
        <f>+G479-P479</f>
        <v>-1.0719934205085321E-2</v>
      </c>
      <c r="Z479" s="43">
        <f>F479</f>
        <v>16164</v>
      </c>
      <c r="AA479" s="132">
        <f>AB$3+AB$4*Z479+AB$5*Z479^2+AH479</f>
        <v>-1.457053834255456E-2</v>
      </c>
      <c r="AB479" s="132">
        <f>+G479-AA479</f>
        <v>-6.8638183930053338E-4</v>
      </c>
      <c r="AC479" s="132">
        <f>+G479-P479</f>
        <v>-1.0719934205085321E-2</v>
      </c>
      <c r="AD479" s="132"/>
      <c r="AE479" s="132">
        <f>+(G479-AA479)^2*S479</f>
        <v>5.4139695397471165E-11</v>
      </c>
      <c r="AF479" s="200">
        <f>+C479-15018.5</f>
        <v>40499.159099999815</v>
      </c>
      <c r="AG479" s="7"/>
      <c r="AH479" s="43">
        <f>$AB$6*($AB$11/AI479*AJ479+$AB$12)</f>
        <v>-1.5786713654554561E-2</v>
      </c>
      <c r="AI479" s="43">
        <f>1+$AB$7*COS(AL479)</f>
        <v>0.85283516982732233</v>
      </c>
      <c r="AJ479" s="43">
        <f>SIN(AL479+$AB$9)</f>
        <v>-0.93904837241862305</v>
      </c>
      <c r="AK479" s="43">
        <f>$AB$7*SIN(AL479)</f>
        <v>-0.33947387640324689</v>
      </c>
      <c r="AL479" s="43">
        <f>2*ATAN(AM479)</f>
        <v>-1.9798516682659295</v>
      </c>
      <c r="AM479" s="43">
        <f>SQRT((1+$AB$7)/(1-$AB$7))*TAN(AN479/2)</f>
        <v>-1.5234304201904452</v>
      </c>
      <c r="AN479" s="132">
        <f>$AU479+$AB$7*SIN(AO479)</f>
        <v>4.6798531745338359</v>
      </c>
      <c r="AO479" s="132">
        <f>$AU479+$AB$7*SIN(AP479)</f>
        <v>4.6798531745302228</v>
      </c>
      <c r="AP479" s="132">
        <f>$AU479+$AB$7*SIN(AQ479)</f>
        <v>4.67985317483042</v>
      </c>
      <c r="AQ479" s="132">
        <f>$AU479+$AB$7*SIN(AR479)</f>
        <v>4.6798531498890705</v>
      </c>
      <c r="AR479" s="132">
        <f>$AU479+$AB$7*SIN(AS479)</f>
        <v>4.6798552221611667</v>
      </c>
      <c r="AS479" s="132">
        <f>$AU479+$AB$7*SIN(AT479)</f>
        <v>4.6796834933578015</v>
      </c>
      <c r="AT479" s="132">
        <f>$AU479+$AB$7*SIN(AU479)</f>
        <v>4.7005023744367671</v>
      </c>
      <c r="AU479" s="132">
        <f>$AB$9+$AB$18*(F479-AB$15)</f>
        <v>5.0496573547563894</v>
      </c>
    </row>
    <row r="480" spans="1:50" ht="12.95" customHeight="1">
      <c r="A480" s="127" t="s">
        <v>1471</v>
      </c>
      <c r="B480" s="276" t="s">
        <v>288</v>
      </c>
      <c r="C480" s="232">
        <v>55518.514299999923</v>
      </c>
      <c r="D480" s="232">
        <v>1E-4</v>
      </c>
      <c r="E480" s="41">
        <f>+(C480-C$7)/C$8</f>
        <v>16166.460664794005</v>
      </c>
      <c r="F480" s="132">
        <f>ROUND(2*E480,0)/2</f>
        <v>16166.5</v>
      </c>
      <c r="G480" s="132">
        <f>+C480-(C$7+F480*C$8)</f>
        <v>-1.3426995079498738E-2</v>
      </c>
      <c r="L480" s="43">
        <f>G480</f>
        <v>-1.3426995079498738E-2</v>
      </c>
      <c r="O480" s="132">
        <f ca="1">+C$11+C$12*F480</f>
        <v>-1.3422593794610256E-2</v>
      </c>
      <c r="P480" s="199">
        <f>+D$11+D$12*F480+D$13*F480^2</f>
        <v>-4.539548766916009E-3</v>
      </c>
      <c r="Q480" s="200">
        <f>+C480-15018.5</f>
        <v>40500.014299999923</v>
      </c>
      <c r="S480" s="132">
        <f>+(P480-G480)^2</f>
        <v>7.8986701959040352E-5</v>
      </c>
      <c r="T480" s="7">
        <v>1</v>
      </c>
      <c r="U480" s="43">
        <f>+T480*S480</f>
        <v>7.8986701959040352E-5</v>
      </c>
      <c r="V480" s="132">
        <f>+G480-P480</f>
        <v>-8.887446312582729E-3</v>
      </c>
      <c r="Z480" s="43">
        <f>F480</f>
        <v>16166.5</v>
      </c>
      <c r="AA480" s="132">
        <f>AB$3+AB$4*Z480+AB$5*Z480^2+AH480</f>
        <v>-1.4566407078177489E-2</v>
      </c>
      <c r="AB480" s="132">
        <f>+G480-AA480</f>
        <v>1.1394119986787507E-3</v>
      </c>
      <c r="AC480" s="132">
        <f>+G480-P480</f>
        <v>-8.887446312582729E-3</v>
      </c>
      <c r="AD480" s="132"/>
      <c r="AE480" s="132">
        <f>+(G480-AA480)^2*S480</f>
        <v>1.0254525220521212E-10</v>
      </c>
      <c r="AF480" s="200">
        <f>+C480-15018.5</f>
        <v>40500.014299999923</v>
      </c>
      <c r="AG480" s="7"/>
      <c r="AH480" s="43">
        <f>$AB$6*($AB$11/AI480*AJ480+$AB$12)</f>
        <v>-1.5782339911427488E-2</v>
      </c>
      <c r="AI480" s="43">
        <f>1+$AB$7*COS(AL480)</f>
        <v>0.85292523400325748</v>
      </c>
      <c r="AJ480" s="43">
        <f>SIN(AL480+$AB$9)</f>
        <v>-0.93895713666835645</v>
      </c>
      <c r="AK480" s="43">
        <f>$AB$7*SIN(AL480)</f>
        <v>-0.33951290580330434</v>
      </c>
      <c r="AL480" s="43">
        <f>2*ATAN(AM480)</f>
        <v>-1.9795863783434535</v>
      </c>
      <c r="AM480" s="43">
        <f>SQRT((1+$AB$7)/(1-$AB$7))*TAN(AN480/2)</f>
        <v>-1.5229900164570123</v>
      </c>
      <c r="AN480" s="132">
        <f>$AU480+$AB$7*SIN(AO480)</f>
        <v>4.6801421515342749</v>
      </c>
      <c r="AO480" s="132">
        <f>$AU480+$AB$7*SIN(AP480)</f>
        <v>4.6801421515308306</v>
      </c>
      <c r="AP480" s="132">
        <f>$AU480+$AB$7*SIN(AQ480)</f>
        <v>4.6801421518195578</v>
      </c>
      <c r="AQ480" s="132">
        <f>$AU480+$AB$7*SIN(AR480)</f>
        <v>4.6801421276162936</v>
      </c>
      <c r="AR480" s="132">
        <f>$AU480+$AB$7*SIN(AS480)</f>
        <v>4.6801441565778275</v>
      </c>
      <c r="AS480" s="132">
        <f>$AU480+$AB$7*SIN(AT480)</f>
        <v>4.6799745093454881</v>
      </c>
      <c r="AT480" s="132">
        <f>$AU480+$AB$7*SIN(AU480)</f>
        <v>4.700830634508403</v>
      </c>
      <c r="AU480" s="132">
        <f>$AB$9+$AB$18*(F480-AB$15)</f>
        <v>5.0499497944791507</v>
      </c>
    </row>
    <row r="481" spans="1:47" ht="12.95" customHeight="1">
      <c r="A481" s="127" t="s">
        <v>1471</v>
      </c>
      <c r="B481" s="276" t="s">
        <v>292</v>
      </c>
      <c r="C481" s="232">
        <v>55518.682899999898</v>
      </c>
      <c r="D481" s="232">
        <v>2.9999999999999997E-4</v>
      </c>
      <c r="E481" s="41">
        <f>+(C481-C$7)/C$8</f>
        <v>16166.954588839724</v>
      </c>
      <c r="F481" s="132">
        <f>ROUND(2*E481,0)/2</f>
        <v>16167</v>
      </c>
      <c r="G481" s="132">
        <f>+C481-(C$7+F481*C$8)</f>
        <v>-1.550101010070648E-2</v>
      </c>
      <c r="L481" s="43">
        <f>G481</f>
        <v>-1.550101010070648E-2</v>
      </c>
      <c r="O481" s="132">
        <f ca="1">+C$11+C$12*F481</f>
        <v>-1.3423524300435308E-2</v>
      </c>
      <c r="P481" s="199">
        <f>+D$11+D$12*F481+D$13*F481^2</f>
        <v>-4.5400613152711267E-3</v>
      </c>
      <c r="Q481" s="200">
        <f>+C481-15018.5</f>
        <v>40500.182899999898</v>
      </c>
      <c r="S481" s="132">
        <f>+(P481-G481)^2</f>
        <v>1.2014239827693676E-4</v>
      </c>
      <c r="T481" s="7">
        <v>1</v>
      </c>
      <c r="U481" s="43">
        <f>+T481*S481</f>
        <v>1.2014239827693676E-4</v>
      </c>
      <c r="V481" s="132">
        <f>+G481-P481</f>
        <v>-1.0960948785435354E-2</v>
      </c>
      <c r="Z481" s="43">
        <f>F481</f>
        <v>16167</v>
      </c>
      <c r="AA481" s="132">
        <f>AB$3+AB$4*Z481+AB$5*Z481^2+AH481</f>
        <v>-1.4565580616196755E-2</v>
      </c>
      <c r="AB481" s="132">
        <f>+G481-AA481</f>
        <v>-9.3542948450972552E-4</v>
      </c>
      <c r="AC481" s="132">
        <f>+G481-P481</f>
        <v>-1.0960948785435354E-2</v>
      </c>
      <c r="AD481" s="132"/>
      <c r="AE481" s="132">
        <f>+(G481-AA481)^2*S481</f>
        <v>1.0512800098392435E-10</v>
      </c>
      <c r="AF481" s="200">
        <f>+C481-15018.5</f>
        <v>40500.182899999898</v>
      </c>
      <c r="AG481" s="7"/>
      <c r="AH481" s="43">
        <f>$AB$6*($AB$11/AI481*AJ481+$AB$12)</f>
        <v>-1.5781464949196754E-2</v>
      </c>
      <c r="AI481" s="43">
        <f>1+$AB$7*COS(AL481)</f>
        <v>0.85294325036376051</v>
      </c>
      <c r="AJ481" s="43">
        <f>SIN(AL481+$AB$9)</f>
        <v>-0.93893887927449804</v>
      </c>
      <c r="AK481" s="43">
        <f>$AB$7*SIN(AL481)</f>
        <v>-0.33952070980490184</v>
      </c>
      <c r="AL481" s="43">
        <f>2*ATAN(AM481)</f>
        <v>-1.9795333136347715</v>
      </c>
      <c r="AM481" s="43">
        <f>SQRT((1+$AB$7)/(1-$AB$7))*TAN(AN481/2)</f>
        <v>-1.5229019459029609</v>
      </c>
      <c r="AN481" s="132">
        <f>$AU481+$AB$7*SIN(AO481)</f>
        <v>4.6801999505965588</v>
      </c>
      <c r="AO481" s="132">
        <f>$AU481+$AB$7*SIN(AP481)</f>
        <v>4.6801999505931473</v>
      </c>
      <c r="AP481" s="132">
        <f>$AU481+$AB$7*SIN(AQ481)</f>
        <v>4.6801999508796177</v>
      </c>
      <c r="AQ481" s="132">
        <f>$AU481+$AB$7*SIN(AR481)</f>
        <v>4.6801999268223806</v>
      </c>
      <c r="AR481" s="132">
        <f>$AU481+$AB$7*SIN(AS481)</f>
        <v>4.6802019471623435</v>
      </c>
      <c r="AS481" s="132">
        <f>$AU481+$AB$7*SIN(AT481)</f>
        <v>4.6800327173117724</v>
      </c>
      <c r="AT481" s="132">
        <f>$AU481+$AB$7*SIN(AU481)</f>
        <v>4.7008962901056695</v>
      </c>
      <c r="AU481" s="132">
        <f>$AB$9+$AB$18*(F481-AB$15)</f>
        <v>5.0500082824237023</v>
      </c>
    </row>
    <row r="482" spans="1:47" ht="12.95" customHeight="1">
      <c r="A482" s="209" t="s">
        <v>460</v>
      </c>
      <c r="B482" s="94"/>
      <c r="C482" s="36">
        <v>55520.731</v>
      </c>
      <c r="D482" s="36">
        <v>2.0000000000000001E-4</v>
      </c>
      <c r="E482" s="41">
        <f>+(C482-C$7)/C$8</f>
        <v>16172.954623467438</v>
      </c>
      <c r="F482" s="132">
        <f>ROUND(2*E482,0)/2</f>
        <v>16173</v>
      </c>
      <c r="G482" s="132">
        <f>+C482-(C$7+F482*C$8)</f>
        <v>-1.548919000197202E-2</v>
      </c>
      <c r="K482" s="43">
        <f>G482</f>
        <v>-1.548919000197202E-2</v>
      </c>
      <c r="L482" s="132"/>
      <c r="O482" s="132">
        <f ca="1">+C$11+C$12*F482</f>
        <v>-1.3434690370335938E-2</v>
      </c>
      <c r="P482" s="199">
        <f>+D$11+D$12*F482+D$13*F482^2</f>
        <v>-4.5462116440051865E-3</v>
      </c>
      <c r="Q482" s="200">
        <f>+C482-15018.5</f>
        <v>40502.231</v>
      </c>
      <c r="S482" s="132">
        <f>+(P482-G482)^2</f>
        <v>1.1974877534293046E-4</v>
      </c>
      <c r="T482" s="7">
        <v>1</v>
      </c>
      <c r="U482" s="43">
        <f>+T482*S482</f>
        <v>1.1974877534293046E-4</v>
      </c>
      <c r="V482" s="132">
        <f>+G482-P482</f>
        <v>-1.0942978357966832E-2</v>
      </c>
      <c r="Z482" s="43">
        <f>F482</f>
        <v>16173</v>
      </c>
      <c r="AA482" s="132">
        <f>AB$3+AB$4*Z482+AB$5*Z482^2+AH482</f>
        <v>-1.4555657634929504E-2</v>
      </c>
      <c r="AB482" s="132">
        <f>+G482-AA482</f>
        <v>-9.3353236704251524E-4</v>
      </c>
      <c r="AC482" s="132">
        <f>+G482-P482</f>
        <v>-1.0942978357966832E-2</v>
      </c>
      <c r="AD482" s="132"/>
      <c r="AE482" s="132">
        <f>+(G482-AA482)^2*S482</f>
        <v>1.0435898370041574E-10</v>
      </c>
      <c r="AF482" s="200">
        <f>+C482-15018.5</f>
        <v>40502.231</v>
      </c>
      <c r="AG482" s="7"/>
      <c r="AH482" s="43">
        <f>$AB$6*($AB$11/AI482*AJ482+$AB$12)</f>
        <v>-1.5770959847929505E-2</v>
      </c>
      <c r="AI482" s="43">
        <f>1+$AB$7*COS(AL482)</f>
        <v>0.85315953837959646</v>
      </c>
      <c r="AJ482" s="43">
        <f>SIN(AL482+$AB$9)</f>
        <v>-0.93871952404529446</v>
      </c>
      <c r="AK482" s="43">
        <f>$AB$7*SIN(AL482)</f>
        <v>-0.33961430893162731</v>
      </c>
      <c r="AL482" s="43">
        <f>2*ATAN(AM482)</f>
        <v>-1.9788963622111035</v>
      </c>
      <c r="AM482" s="43">
        <f>SQRT((1+$AB$7)/(1-$AB$7))*TAN(AN482/2)</f>
        <v>-1.5218453640728555</v>
      </c>
      <c r="AN482" s="132">
        <f>$AU482+$AB$7*SIN(AO482)</f>
        <v>4.6808936345983483</v>
      </c>
      <c r="AO482" s="132">
        <f>$AU482+$AB$7*SIN(AP482)</f>
        <v>4.6808936345953152</v>
      </c>
      <c r="AP482" s="132">
        <f>$AU482+$AB$7*SIN(AQ482)</f>
        <v>4.6808936348556758</v>
      </c>
      <c r="AQ482" s="132">
        <f>$AU482+$AB$7*SIN(AR482)</f>
        <v>4.6808936125096743</v>
      </c>
      <c r="AR482" s="132">
        <f>$AU482+$AB$7*SIN(AS482)</f>
        <v>4.6808955304559889</v>
      </c>
      <c r="AS482" s="132">
        <f>$AU482+$AB$7*SIN(AT482)</f>
        <v>4.6807313369359695</v>
      </c>
      <c r="AT482" s="132">
        <f>$AU482+$AB$7*SIN(AU482)</f>
        <v>4.7016842504178404</v>
      </c>
      <c r="AU482" s="132">
        <f>$AB$9+$AB$18*(F482-AB$15)</f>
        <v>5.0507101377583297</v>
      </c>
    </row>
    <row r="483" spans="1:47" ht="12.95" customHeight="1">
      <c r="A483" s="127" t="s">
        <v>1471</v>
      </c>
      <c r="B483" s="276" t="s">
        <v>288</v>
      </c>
      <c r="C483" s="232">
        <v>55531.484900000039</v>
      </c>
      <c r="D483" s="232">
        <v>2.9999999999999997E-4</v>
      </c>
      <c r="E483" s="41">
        <f>+(C483-C$7)/C$8</f>
        <v>16204.458833408358</v>
      </c>
      <c r="F483" s="132">
        <f>ROUND(2*E483,0)/2</f>
        <v>16204.5</v>
      </c>
      <c r="G483" s="132">
        <f>+C483-(C$7+F483*C$8)</f>
        <v>-1.4052134960365947E-2</v>
      </c>
      <c r="L483" s="43">
        <f>G483</f>
        <v>-1.4052134960365947E-2</v>
      </c>
      <c r="O483" s="132">
        <f ca="1">+C$11+C$12*F483</f>
        <v>-1.3493312237314231E-2</v>
      </c>
      <c r="P483" s="199">
        <f>+D$11+D$12*F483+D$13*F483^2</f>
        <v>-4.5784932514823153E-3</v>
      </c>
      <c r="Q483" s="200">
        <f>+C483-15018.5</f>
        <v>40512.984900000039</v>
      </c>
      <c r="S483" s="132">
        <f>+(P483-G483)^2</f>
        <v>8.9749887228299588E-5</v>
      </c>
      <c r="T483" s="7">
        <v>1</v>
      </c>
      <c r="U483" s="43">
        <f>+T483*S483</f>
        <v>8.9749887228299588E-5</v>
      </c>
      <c r="V483" s="132">
        <f>+G483-P483</f>
        <v>-9.473641708883632E-3</v>
      </c>
      <c r="Z483" s="43">
        <f>F483</f>
        <v>16204.5</v>
      </c>
      <c r="AA483" s="132">
        <f>AB$3+AB$4*Z483+AB$5*Z483^2+AH483</f>
        <v>-1.4503397192802844E-2</v>
      </c>
      <c r="AB483" s="132">
        <f>+G483-AA483</f>
        <v>4.51262232436897E-4</v>
      </c>
      <c r="AC483" s="132">
        <f>+G483-P483</f>
        <v>-9.473641708883632E-3</v>
      </c>
      <c r="AD483" s="132"/>
      <c r="AE483" s="132">
        <f>+(G483-AA483)^2*S483</f>
        <v>1.8276451852989207E-11</v>
      </c>
      <c r="AF483" s="200">
        <f>+C483-15018.5</f>
        <v>40512.984900000039</v>
      </c>
      <c r="AG483" s="7"/>
      <c r="AH483" s="43">
        <f>$AB$6*($AB$11/AI483*AJ483+$AB$12)</f>
        <v>-1.5715639732052845E-2</v>
      </c>
      <c r="AI483" s="43">
        <f>1+$AB$7*COS(AL483)</f>
        <v>0.85429783164445638</v>
      </c>
      <c r="AJ483" s="43">
        <f>SIN(AL483+$AB$9)</f>
        <v>-0.93755981611435857</v>
      </c>
      <c r="AK483" s="43">
        <f>$AB$7*SIN(AL483)</f>
        <v>-0.34010421658146617</v>
      </c>
      <c r="AL483" s="43">
        <f>2*ATAN(AM483)</f>
        <v>-1.9755470575856307</v>
      </c>
      <c r="AM483" s="43">
        <f>SQRT((1+$AB$7)/(1-$AB$7))*TAN(AN483/2)</f>
        <v>-1.5163063061642932</v>
      </c>
      <c r="AN483" s="132">
        <f>$AU483+$AB$7*SIN(AO483)</f>
        <v>4.6845383654888053</v>
      </c>
      <c r="AO483" s="132">
        <f>$AU483+$AB$7*SIN(AP483)</f>
        <v>4.6845383654872581</v>
      </c>
      <c r="AP483" s="132">
        <f>$AU483+$AB$7*SIN(AQ483)</f>
        <v>4.6845383656373718</v>
      </c>
      <c r="AQ483" s="132">
        <f>$AU483+$AB$7*SIN(AR483)</f>
        <v>4.6845383510680421</v>
      </c>
      <c r="AR483" s="132">
        <f>$AU483+$AB$7*SIN(AS483)</f>
        <v>4.6845397651350789</v>
      </c>
      <c r="AS483" s="132">
        <f>$AU483+$AB$7*SIN(AT483)</f>
        <v>4.6844028518811536</v>
      </c>
      <c r="AT483" s="132">
        <f>$AU483+$AB$7*SIN(AU483)</f>
        <v>4.7058238618014965</v>
      </c>
      <c r="AU483" s="132">
        <f>$AB$9+$AB$18*(F483-AB$15)</f>
        <v>5.0543948782651205</v>
      </c>
    </row>
    <row r="484" spans="1:47" ht="12.95" customHeight="1">
      <c r="A484" s="127" t="s">
        <v>1471</v>
      </c>
      <c r="B484" s="276" t="s">
        <v>288</v>
      </c>
      <c r="C484" s="232">
        <v>55532.508700000122</v>
      </c>
      <c r="D484" s="232">
        <v>5.0000000000000001E-4</v>
      </c>
      <c r="E484" s="41">
        <f>+(C484-C$7)/C$8</f>
        <v>16207.458118331968</v>
      </c>
      <c r="F484" s="132">
        <f>ROUND(2*E484,0)/2</f>
        <v>16207.5</v>
      </c>
      <c r="G484" s="132">
        <f>+C484-(C$7+F484*C$8)</f>
        <v>-1.4296224879217334E-2</v>
      </c>
      <c r="L484" s="43">
        <f>G484</f>
        <v>-1.4296224879217334E-2</v>
      </c>
      <c r="O484" s="132">
        <f ca="1">+C$11+C$12*F484</f>
        <v>-1.3498895272264548E-2</v>
      </c>
      <c r="P484" s="199">
        <f>+D$11+D$12*F484+D$13*F484^2</f>
        <v>-4.5815670227747508E-3</v>
      </c>
      <c r="Q484" s="200">
        <f>+C484-15018.5</f>
        <v>40514.008700000122</v>
      </c>
      <c r="S484" s="132">
        <f>+(P484-G484)^2</f>
        <v>9.4374577267741612E-5</v>
      </c>
      <c r="T484" s="7">
        <v>1</v>
      </c>
      <c r="U484" s="43">
        <f>+T484*S484</f>
        <v>9.4374577267741612E-5</v>
      </c>
      <c r="V484" s="132">
        <f>+G484-P484</f>
        <v>-9.7146578564425833E-3</v>
      </c>
      <c r="Z484" s="43">
        <f>F484</f>
        <v>16207.5</v>
      </c>
      <c r="AA484" s="132">
        <f>AB$3+AB$4*Z484+AB$5*Z484^2+AH484</f>
        <v>-1.4498405560007945E-2</v>
      </c>
      <c r="AB484" s="132">
        <f>+G484-AA484</f>
        <v>2.0218068079061111E-4</v>
      </c>
      <c r="AC484" s="132">
        <f>+G484-P484</f>
        <v>-9.7146578564425833E-3</v>
      </c>
      <c r="AD484" s="132"/>
      <c r="AE484" s="132">
        <f>+(G484-AA484)^2*S484</f>
        <v>3.8577522077293968E-12</v>
      </c>
      <c r="AF484" s="200">
        <f>+C484-15018.5</f>
        <v>40514.008700000122</v>
      </c>
      <c r="AG484" s="7"/>
      <c r="AH484" s="43">
        <f>$AB$6*($AB$11/AI484*AJ484+$AB$12)</f>
        <v>-1.5710356391257944E-2</v>
      </c>
      <c r="AI484" s="43">
        <f>1+$AB$7*COS(AL484)</f>
        <v>0.85440648458849322</v>
      </c>
      <c r="AJ484" s="43">
        <f>SIN(AL484+$AB$9)</f>
        <v>-0.93744865667415689</v>
      </c>
      <c r="AK484" s="43">
        <f>$AB$7*SIN(AL484)</f>
        <v>-0.34015074345078145</v>
      </c>
      <c r="AL484" s="43">
        <f>2*ATAN(AM484)</f>
        <v>-1.9752276098800006</v>
      </c>
      <c r="AM484" s="43">
        <f>SQRT((1+$AB$7)/(1-$AB$7))*TAN(AN484/2)</f>
        <v>-1.5157794752434848</v>
      </c>
      <c r="AN484" s="132">
        <f>$AU484+$AB$7*SIN(AO484)</f>
        <v>4.6848857363712852</v>
      </c>
      <c r="AO484" s="132">
        <f>$AU484+$AB$7*SIN(AP484)</f>
        <v>4.6848857363698428</v>
      </c>
      <c r="AP484" s="132">
        <f>$AU484+$AB$7*SIN(AQ484)</f>
        <v>4.6848857365115872</v>
      </c>
      <c r="AQ484" s="132">
        <f>$AU484+$AB$7*SIN(AR484)</f>
        <v>4.6848857225808054</v>
      </c>
      <c r="AR484" s="132">
        <f>$AU484+$AB$7*SIN(AS484)</f>
        <v>4.6848870917439527</v>
      </c>
      <c r="AS484" s="132">
        <f>$AU484+$AB$7*SIN(AT484)</f>
        <v>4.684752850078798</v>
      </c>
      <c r="AT484" s="132">
        <f>$AU484+$AB$7*SIN(AU484)</f>
        <v>4.7062183574300445</v>
      </c>
      <c r="AU484" s="132">
        <f>$AB$9+$AB$18*(F484-AB$15)</f>
        <v>5.0547458059324342</v>
      </c>
    </row>
    <row r="485" spans="1:47" ht="12.95" customHeight="1">
      <c r="A485" s="36" t="s">
        <v>482</v>
      </c>
      <c r="B485" s="94" t="s">
        <v>288</v>
      </c>
      <c r="C485" s="36">
        <v>55539.677100000001</v>
      </c>
      <c r="D485" s="36">
        <v>1E-4</v>
      </c>
      <c r="E485" s="41">
        <f>+(C485-C$7)/C$8</f>
        <v>16228.458386005634</v>
      </c>
      <c r="F485" s="132">
        <f>ROUND(2*E485,0)/2</f>
        <v>16228.5</v>
      </c>
      <c r="G485" s="132">
        <f>+C485-(C$7+F485*C$8)</f>
        <v>-1.4204854996933136E-2</v>
      </c>
      <c r="K485" s="43">
        <f>G485</f>
        <v>-1.4204854996933136E-2</v>
      </c>
      <c r="N485" s="132"/>
      <c r="O485" s="132">
        <f ca="1">+C$11+C$12*F485</f>
        <v>-1.3537976516916742E-2</v>
      </c>
      <c r="P485" s="199">
        <f>+D$11+D$12*F485+D$13*F485^2</f>
        <v>-4.6030801713144165E-3</v>
      </c>
      <c r="Q485" s="200">
        <f>+C485-15018.5</f>
        <v>40521.177100000001</v>
      </c>
      <c r="S485" s="132">
        <f>+(P485-G485)^2</f>
        <v>9.2194079801885388E-5</v>
      </c>
      <c r="T485" s="7">
        <v>1</v>
      </c>
      <c r="U485" s="43">
        <f>+T485*S485</f>
        <v>9.2194079801885388E-5</v>
      </c>
      <c r="V485" s="132">
        <f>+G485-P485</f>
        <v>-9.6017748256187196E-3</v>
      </c>
      <c r="Z485" s="43">
        <f>F485</f>
        <v>16228.5</v>
      </c>
      <c r="AA485" s="132">
        <f>AB$3+AB$4*Z485+AB$5*Z485^2+AH485</f>
        <v>-1.4463393715562232E-2</v>
      </c>
      <c r="AB485" s="132">
        <f>+G485-AA485</f>
        <v>2.5853871862909633E-4</v>
      </c>
      <c r="AC485" s="132">
        <f>+G485-P485</f>
        <v>-9.6017748256187196E-3</v>
      </c>
      <c r="AD485" s="132"/>
      <c r="AE485" s="132">
        <f>+(G485-AA485)^2*S485</f>
        <v>6.1624614851254892E-12</v>
      </c>
      <c r="AF485" s="200">
        <f>+C485-15018.5</f>
        <v>40521.177100000001</v>
      </c>
      <c r="AG485" s="7"/>
      <c r="AH485" s="43">
        <f>$AB$6*($AB$11/AI485*AJ485+$AB$12)</f>
        <v>-1.5673301078812232E-2</v>
      </c>
      <c r="AI485" s="43">
        <f>1+$AB$7*COS(AL485)</f>
        <v>0.8551682461880441</v>
      </c>
      <c r="AJ485" s="43">
        <f>SIN(AL485+$AB$9)</f>
        <v>-0.93666706484227535</v>
      </c>
      <c r="AK485" s="43">
        <f>$AB$7*SIN(AL485)</f>
        <v>-0.34047578928281086</v>
      </c>
      <c r="AL485" s="43">
        <f>2*ATAN(AM485)</f>
        <v>-1.9729891979320415</v>
      </c>
      <c r="AM485" s="43">
        <f>SQRT((1+$AB$7)/(1-$AB$7))*TAN(AN485/2)</f>
        <v>-1.5120950446914716</v>
      </c>
      <c r="AN485" s="132">
        <f>$AU485+$AB$7*SIN(AO485)</f>
        <v>4.6873185707200378</v>
      </c>
      <c r="AO485" s="132">
        <f>$AU485+$AB$7*SIN(AP485)</f>
        <v>4.6873185707191833</v>
      </c>
      <c r="AP485" s="132">
        <f>$AU485+$AB$7*SIN(AQ485)</f>
        <v>4.6873185708112945</v>
      </c>
      <c r="AQ485" s="132">
        <f>$AU485+$AB$7*SIN(AR485)</f>
        <v>4.6873185608802688</v>
      </c>
      <c r="AR485" s="132">
        <f>$AU485+$AB$7*SIN(AS485)</f>
        <v>4.6873196316240353</v>
      </c>
      <c r="AS485" s="132">
        <f>$AU485+$AB$7*SIN(AT485)</f>
        <v>4.6872044482169404</v>
      </c>
      <c r="AT485" s="132">
        <f>$AU485+$AB$7*SIN(AU485)</f>
        <v>4.7089810283233042</v>
      </c>
      <c r="AU485" s="132">
        <f>$AB$9+$AB$18*(F485-AB$15)</f>
        <v>5.0572022996036283</v>
      </c>
    </row>
    <row r="486" spans="1:47" ht="12.95" customHeight="1">
      <c r="A486" s="127" t="s">
        <v>1471</v>
      </c>
      <c r="B486" s="276" t="s">
        <v>288</v>
      </c>
      <c r="C486" s="232">
        <v>55543.432299999986</v>
      </c>
      <c r="D486" s="232">
        <v>4.0000000000000002E-4</v>
      </c>
      <c r="E486" s="41">
        <f>+(C486-C$7)/C$8</f>
        <v>16239.459474835661</v>
      </c>
      <c r="F486" s="132">
        <f>ROUND(2*E486,0)/2</f>
        <v>16239.5</v>
      </c>
      <c r="G486" s="132">
        <f>+C486-(C$7+F486*C$8)</f>
        <v>-1.3833185010298621E-2</v>
      </c>
      <c r="L486" s="43">
        <f>G486</f>
        <v>-1.3833185010298621E-2</v>
      </c>
      <c r="O486" s="132">
        <f ca="1">+C$11+C$12*F486</f>
        <v>-1.3558447645067896E-2</v>
      </c>
      <c r="P486" s="199">
        <f>+D$11+D$12*F486+D$13*F486^2</f>
        <v>-4.6143466932109913E-3</v>
      </c>
      <c r="Q486" s="200">
        <f>+C486-15018.5</f>
        <v>40524.932299999986</v>
      </c>
      <c r="S486" s="132">
        <f>+(P486-G486)^2</f>
        <v>8.4986979916603091E-5</v>
      </c>
      <c r="T486" s="7">
        <v>1</v>
      </c>
      <c r="U486" s="43">
        <f>+T486*S486</f>
        <v>8.4986979916603091E-5</v>
      </c>
      <c r="V486" s="132">
        <f>+G486-P486</f>
        <v>-9.2188383170876305E-3</v>
      </c>
      <c r="Z486" s="43">
        <f>F486</f>
        <v>16239.5</v>
      </c>
      <c r="AA486" s="132">
        <f>AB$3+AB$4*Z486+AB$5*Z486^2+AH486</f>
        <v>-1.4445004972886786E-2</v>
      </c>
      <c r="AB486" s="132">
        <f>+G486-AA486</f>
        <v>6.1181996258816498E-4</v>
      </c>
      <c r="AC486" s="132">
        <f>+G486-P486</f>
        <v>-9.2188383170876305E-3</v>
      </c>
      <c r="AD486" s="132"/>
      <c r="AE486" s="132">
        <f>+(G486-AA486)^2*S486</f>
        <v>3.181263793746076E-11</v>
      </c>
      <c r="AF486" s="200">
        <f>+C486-15018.5</f>
        <v>40524.932299999986</v>
      </c>
      <c r="AG486" s="7"/>
      <c r="AH486" s="43">
        <f>$AB$6*($AB$11/AI486*AJ486+$AB$12)</f>
        <v>-1.5653840892136787E-2</v>
      </c>
      <c r="AI486" s="43">
        <f>1+$AB$7*COS(AL486)</f>
        <v>0.85556809708086679</v>
      </c>
      <c r="AJ486" s="43">
        <f>SIN(AL486+$AB$9)</f>
        <v>-0.93625522626748847</v>
      </c>
      <c r="AK486" s="43">
        <f>$AB$7*SIN(AL486)</f>
        <v>-0.34064560090974039</v>
      </c>
      <c r="AL486" s="43">
        <f>2*ATAN(AM486)</f>
        <v>-1.971815102234425</v>
      </c>
      <c r="AM486" s="43">
        <f>SQRT((1+$AB$7)/(1-$AB$7))*TAN(AN486/2)</f>
        <v>-1.5101674630327615</v>
      </c>
      <c r="AN486" s="132">
        <f>$AU486+$AB$7*SIN(AO486)</f>
        <v>4.6885937785926011</v>
      </c>
      <c r="AO486" s="132">
        <f>$AU486+$AB$7*SIN(AP486)</f>
        <v>4.6885937785919696</v>
      </c>
      <c r="AP486" s="132">
        <f>$AU486+$AB$7*SIN(AQ486)</f>
        <v>4.6885937786637273</v>
      </c>
      <c r="AQ486" s="132">
        <f>$AU486+$AB$7*SIN(AR486)</f>
        <v>4.6885937705125595</v>
      </c>
      <c r="AR486" s="132">
        <f>$AU486+$AB$7*SIN(AS486)</f>
        <v>4.6885946964422649</v>
      </c>
      <c r="AS486" s="132">
        <f>$AU486+$AB$7*SIN(AT486)</f>
        <v>4.688489745079556</v>
      </c>
      <c r="AT486" s="132">
        <f>$AU486+$AB$7*SIN(AU486)</f>
        <v>4.7104289803767019</v>
      </c>
      <c r="AU486" s="132">
        <f>$AB$9+$AB$18*(F486-AB$15)</f>
        <v>5.0584890343837774</v>
      </c>
    </row>
    <row r="487" spans="1:47" ht="12.95" customHeight="1">
      <c r="A487" s="127" t="s">
        <v>1471</v>
      </c>
      <c r="B487" s="276" t="s">
        <v>292</v>
      </c>
      <c r="C487" s="232">
        <v>55543.601900000125</v>
      </c>
      <c r="D487" s="232">
        <v>2.0000000000000001E-4</v>
      </c>
      <c r="E487" s="41">
        <f>+(C487-C$7)/C$8</f>
        <v>16239.956328443222</v>
      </c>
      <c r="F487" s="132">
        <f>ROUND(2*E487,0)/2</f>
        <v>16240</v>
      </c>
      <c r="G487" s="132">
        <f>+C487-(C$7+F487*C$8)</f>
        <v>-1.4907199874869548E-2</v>
      </c>
      <c r="L487" s="43">
        <f>G487</f>
        <v>-1.4907199874869548E-2</v>
      </c>
      <c r="O487" s="132">
        <f ca="1">+C$11+C$12*F487</f>
        <v>-1.3559378150892948E-2</v>
      </c>
      <c r="P487" s="199">
        <f>+D$11+D$12*F487+D$13*F487^2</f>
        <v>-4.6148587707584912E-3</v>
      </c>
      <c r="Q487" s="200">
        <f>+C487-15018.5</f>
        <v>40525.101900000125</v>
      </c>
      <c r="S487" s="132">
        <f>+(P487-G487)^2</f>
        <v>1.05932285403374E-4</v>
      </c>
      <c r="T487" s="7">
        <v>1</v>
      </c>
      <c r="U487" s="43">
        <f>+T487*S487</f>
        <v>1.05932285403374E-4</v>
      </c>
      <c r="V487" s="132">
        <f>+G487-P487</f>
        <v>-1.0292341104111057E-2</v>
      </c>
      <c r="Z487" s="43">
        <f>F487</f>
        <v>16240</v>
      </c>
      <c r="AA487" s="132">
        <f>AB$3+AB$4*Z487+AB$5*Z487^2+AH487</f>
        <v>-1.4444168316769519E-2</v>
      </c>
      <c r="AB487" s="132">
        <f>+G487-AA487</f>
        <v>-4.630315581000289E-4</v>
      </c>
      <c r="AC487" s="132">
        <f>+G487-P487</f>
        <v>-1.0292341104111057E-2</v>
      </c>
      <c r="AD487" s="132"/>
      <c r="AE487" s="132">
        <f>+(G487-AA487)^2*S487</f>
        <v>2.2711693833191572E-11</v>
      </c>
      <c r="AF487" s="200">
        <f>+C487-15018.5</f>
        <v>40525.101900000125</v>
      </c>
      <c r="AG487" s="7"/>
      <c r="AH487" s="43">
        <f>$AB$6*($AB$11/AI487*AJ487+$AB$12)</f>
        <v>-1.5652955516769519E-2</v>
      </c>
      <c r="AI487" s="43">
        <f>1+$AB$7*COS(AL487)</f>
        <v>0.85558628574407514</v>
      </c>
      <c r="AJ487" s="43">
        <f>SIN(AL487+$AB$9)</f>
        <v>-0.93623646649480996</v>
      </c>
      <c r="AK487" s="43">
        <f>$AB$7*SIN(AL487)</f>
        <v>-0.34065331223225775</v>
      </c>
      <c r="AL487" s="43">
        <f>2*ATAN(AM487)</f>
        <v>-1.9717617081577485</v>
      </c>
      <c r="AM487" s="43">
        <f>SQRT((1+$AB$7)/(1-$AB$7))*TAN(AN487/2)</f>
        <v>-1.5100798841057419</v>
      </c>
      <c r="AN487" s="132">
        <f>$AU487+$AB$7*SIN(AO487)</f>
        <v>4.6886517567542576</v>
      </c>
      <c r="AO487" s="132">
        <f>$AU487+$AB$7*SIN(AP487)</f>
        <v>4.688651756753635</v>
      </c>
      <c r="AP487" s="132">
        <f>$AU487+$AB$7*SIN(AQ487)</f>
        <v>4.6886517568245507</v>
      </c>
      <c r="AQ487" s="132">
        <f>$AU487+$AB$7*SIN(AR487)</f>
        <v>4.6886517487493427</v>
      </c>
      <c r="AR487" s="132">
        <f>$AU487+$AB$7*SIN(AS487)</f>
        <v>4.6886526682903851</v>
      </c>
      <c r="AS487" s="132">
        <f>$AU487+$AB$7*SIN(AT487)</f>
        <v>4.6885481860861473</v>
      </c>
      <c r="AT487" s="132">
        <f>$AU487+$AB$7*SIN(AU487)</f>
        <v>4.7104948100737118</v>
      </c>
      <c r="AU487" s="132">
        <f>$AB$9+$AB$18*(F487-AB$15)</f>
        <v>5.0585475223283298</v>
      </c>
    </row>
    <row r="488" spans="1:47" ht="12.95" customHeight="1">
      <c r="A488" s="127" t="s">
        <v>1471</v>
      </c>
      <c r="B488" s="276" t="s">
        <v>288</v>
      </c>
      <c r="C488" s="232">
        <v>55544.455399999861</v>
      </c>
      <c r="D488" s="232">
        <v>2.9999999999999997E-4</v>
      </c>
      <c r="E488" s="41">
        <f>+(C488-C$7)/C$8</f>
        <v>16242.456709065707</v>
      </c>
      <c r="F488" s="132">
        <f>ROUND(2*E488,0)/2</f>
        <v>16242.5</v>
      </c>
      <c r="G488" s="132">
        <f>+C488-(C$7+F488*C$8)</f>
        <v>-1.4777275137021206E-2</v>
      </c>
      <c r="L488" s="43">
        <f>G488</f>
        <v>-1.4777275137021206E-2</v>
      </c>
      <c r="O488" s="132">
        <f ca="1">+C$11+C$12*F488</f>
        <v>-1.356403068001821E-2</v>
      </c>
      <c r="P488" s="199">
        <f>+D$11+D$12*F488+D$13*F488^2</f>
        <v>-4.6174191101253509E-3</v>
      </c>
      <c r="Q488" s="200">
        <f>+C488-15018.5</f>
        <v>40525.955399999861</v>
      </c>
      <c r="S488" s="132">
        <f>+(P488-G488)^2</f>
        <v>1.0322267448725204E-4</v>
      </c>
      <c r="T488" s="7">
        <v>1</v>
      </c>
      <c r="U488" s="43">
        <f>+T488*S488</f>
        <v>1.0322267448725204E-4</v>
      </c>
      <c r="V488" s="132">
        <f>+G488-P488</f>
        <v>-1.0159856026895855E-2</v>
      </c>
      <c r="Z488" s="43">
        <f>F488</f>
        <v>16242.5</v>
      </c>
      <c r="AA488" s="132">
        <f>AB$3+AB$4*Z488+AB$5*Z488^2+AH488</f>
        <v>-1.443998398703116E-2</v>
      </c>
      <c r="AB488" s="132">
        <f>+G488-AA488</f>
        <v>-3.372911499900464E-4</v>
      </c>
      <c r="AC488" s="132">
        <f>+G488-P488</f>
        <v>-1.0159856026895855E-2</v>
      </c>
      <c r="AD488" s="132"/>
      <c r="AE488" s="132">
        <f>+(G488-AA488)^2*S488</f>
        <v>1.1743160580012871E-11</v>
      </c>
      <c r="AF488" s="200">
        <f>+C488-15018.5</f>
        <v>40525.955399999861</v>
      </c>
      <c r="AG488" s="7"/>
      <c r="AH488" s="43">
        <f>$AB$6*($AB$11/AI488*AJ488+$AB$12)</f>
        <v>-1.5648527568281161E-2</v>
      </c>
      <c r="AI488" s="43">
        <f>1+$AB$7*COS(AL488)</f>
        <v>0.85567724683820656</v>
      </c>
      <c r="AJ488" s="43">
        <f>SIN(AL488+$AB$9)</f>
        <v>-0.93614261561970902</v>
      </c>
      <c r="AK488" s="43">
        <f>$AB$7*SIN(AL488)</f>
        <v>-0.34069185919214456</v>
      </c>
      <c r="AL488" s="43">
        <f>2*ATAN(AM488)</f>
        <v>-1.9714947037159296</v>
      </c>
      <c r="AM488" s="43">
        <f>SQRT((1+$AB$7)/(1-$AB$7))*TAN(AN488/2)</f>
        <v>-1.5096420395291097</v>
      </c>
      <c r="AN488" s="132">
        <f>$AU488+$AB$7*SIN(AO488)</f>
        <v>4.6889416660530614</v>
      </c>
      <c r="AO488" s="132">
        <f>$AU488+$AB$7*SIN(AP488)</f>
        <v>4.6889416660524814</v>
      </c>
      <c r="AP488" s="132">
        <f>$AU488+$AB$7*SIN(AQ488)</f>
        <v>4.688941666119292</v>
      </c>
      <c r="AQ488" s="132">
        <f>$AU488+$AB$7*SIN(AR488)</f>
        <v>4.6889416584175594</v>
      </c>
      <c r="AR488" s="132">
        <f>$AU488+$AB$7*SIN(AS488)</f>
        <v>4.6889425462713819</v>
      </c>
      <c r="AS488" s="132">
        <f>$AU488+$AB$7*SIN(AT488)</f>
        <v>4.6888404151599206</v>
      </c>
      <c r="AT488" s="132">
        <f>$AU488+$AB$7*SIN(AU488)</f>
        <v>4.7108239764177462</v>
      </c>
      <c r="AU488" s="132">
        <f>$AB$9+$AB$18*(F488-AB$15)</f>
        <v>5.0588399620510911</v>
      </c>
    </row>
    <row r="489" spans="1:47" ht="12.95" customHeight="1">
      <c r="A489" s="41" t="s">
        <v>1064</v>
      </c>
      <c r="B489" s="94" t="s">
        <v>288</v>
      </c>
      <c r="C489" s="36">
        <v>55551.111599999997</v>
      </c>
      <c r="D489" s="36" t="s">
        <v>485</v>
      </c>
      <c r="E489" s="41">
        <f>+(C489-C$7)/C$8</f>
        <v>16261.956455410034</v>
      </c>
      <c r="F489" s="132">
        <f>ROUND(2*E489,0)/2</f>
        <v>16262</v>
      </c>
      <c r="G489" s="132">
        <f>+C489-(C$7+F489*C$8)</f>
        <v>-1.4863860000332352E-2</v>
      </c>
      <c r="K489" s="43">
        <f>G489</f>
        <v>-1.4863860000332352E-2</v>
      </c>
      <c r="L489" s="132"/>
      <c r="O489" s="132">
        <f ca="1">+C$11+C$12*F489</f>
        <v>-1.3600320407195249E-2</v>
      </c>
      <c r="P489" s="199">
        <f>+D$11+D$12*F489+D$13*F489^2</f>
        <v>-4.6373869903859159E-3</v>
      </c>
      <c r="Q489" s="200">
        <f>+C489-15018.5</f>
        <v>40532.611599999997</v>
      </c>
      <c r="S489" s="132">
        <f>+(P489-G489)^2</f>
        <v>1.0458075022316292E-4</v>
      </c>
      <c r="T489" s="7">
        <v>1</v>
      </c>
      <c r="U489" s="43">
        <f>+T489*S489</f>
        <v>1.0458075022316292E-4</v>
      </c>
      <c r="V489" s="132">
        <f>+G489-P489</f>
        <v>-1.0226473009946436E-2</v>
      </c>
      <c r="Z489" s="43">
        <f>F489</f>
        <v>16262</v>
      </c>
      <c r="AA489" s="132">
        <f>AB$3+AB$4*Z489+AB$5*Z489^2+AH489</f>
        <v>-1.4407286182925114E-2</v>
      </c>
      <c r="AB489" s="132">
        <f>+G489-AA489</f>
        <v>-4.5657381740723743E-4</v>
      </c>
      <c r="AC489" s="132">
        <f>+G489-P489</f>
        <v>-1.0226473009946436E-2</v>
      </c>
      <c r="AD489" s="132"/>
      <c r="AE489" s="132">
        <f>+(G489-AA489)^2*S489</f>
        <v>2.1800866665837781E-11</v>
      </c>
      <c r="AF489" s="200">
        <f>+C489-15018.5</f>
        <v>40532.611599999997</v>
      </c>
      <c r="AG489" s="7"/>
      <c r="AH489" s="43">
        <f>$AB$6*($AB$11/AI489*AJ489+$AB$12)</f>
        <v>-1.5613928250925115E-2</v>
      </c>
      <c r="AI489" s="43">
        <f>1+$AB$7*COS(AL489)</f>
        <v>0.85638776114782589</v>
      </c>
      <c r="AJ489" s="43">
        <f>SIN(AL489+$AB$9)</f>
        <v>-0.93540759913742644</v>
      </c>
      <c r="AK489" s="43">
        <f>$AB$7*SIN(AL489)</f>
        <v>-0.34099197182905361</v>
      </c>
      <c r="AL489" s="43">
        <f>2*ATAN(AM489)</f>
        <v>-1.9694101183994197</v>
      </c>
      <c r="AM489" s="43">
        <f>SQRT((1+$AB$7)/(1-$AB$7))*TAN(AN489/2)</f>
        <v>-1.5062297100345186</v>
      </c>
      <c r="AN489" s="132">
        <f>$AU489+$AB$7*SIN(AO489)</f>
        <v>4.6912040172758491</v>
      </c>
      <c r="AO489" s="132">
        <f>$AU489+$AB$7*SIN(AP489)</f>
        <v>4.6912040172755338</v>
      </c>
      <c r="AP489" s="132">
        <f>$AU489+$AB$7*SIN(AQ489)</f>
        <v>4.6912040173158109</v>
      </c>
      <c r="AQ489" s="132">
        <f>$AU489+$AB$7*SIN(AR489)</f>
        <v>4.6912040121770158</v>
      </c>
      <c r="AR489" s="132">
        <f>$AU489+$AB$7*SIN(AS489)</f>
        <v>4.6912046678254118</v>
      </c>
      <c r="AS489" s="132">
        <f>$AU489+$AB$7*SIN(AT489)</f>
        <v>4.6911211781913478</v>
      </c>
      <c r="AT489" s="132">
        <f>$AU489+$AB$7*SIN(AU489)</f>
        <v>4.7133924951112922</v>
      </c>
      <c r="AU489" s="132">
        <f>$AB$9+$AB$18*(F489-AB$15)</f>
        <v>5.0611209918886289</v>
      </c>
    </row>
    <row r="490" spans="1:47" ht="12.95" customHeight="1">
      <c r="A490" s="127" t="s">
        <v>1471</v>
      </c>
      <c r="B490" s="276" t="s">
        <v>292</v>
      </c>
      <c r="C490" s="232">
        <v>55553.500399999786</v>
      </c>
      <c r="D490" s="232">
        <v>4.0000000000000002E-4</v>
      </c>
      <c r="E490" s="41">
        <f>+(C490-C$7)/C$8</f>
        <v>16268.954591593185</v>
      </c>
      <c r="F490" s="132">
        <f>ROUND(2*E490,0)/2</f>
        <v>16269</v>
      </c>
      <c r="G490" s="132">
        <f>+C490-(C$7+F490*C$8)</f>
        <v>-1.5500070214329753E-2</v>
      </c>
      <c r="L490" s="43">
        <f>G490</f>
        <v>-1.5500070214329753E-2</v>
      </c>
      <c r="O490" s="132">
        <f ca="1">+C$11+C$12*F490</f>
        <v>-1.3613347488745983E-2</v>
      </c>
      <c r="P490" s="199">
        <f>+D$11+D$12*F490+D$13*F490^2</f>
        <v>-4.6445537510352262E-3</v>
      </c>
      <c r="Q490" s="200">
        <f>+C490-15018.5</f>
        <v>40535.000399999786</v>
      </c>
      <c r="S490" s="132">
        <f>+(P490-G490)^2</f>
        <v>1.1784223768485852E-4</v>
      </c>
      <c r="T490" s="7">
        <v>1</v>
      </c>
      <c r="U490" s="43">
        <f>+T490*S490</f>
        <v>1.1784223768485852E-4</v>
      </c>
      <c r="V490" s="132">
        <f>+G490-P490</f>
        <v>-1.0855516463294527E-2</v>
      </c>
      <c r="Z490" s="43">
        <f>F490</f>
        <v>16269</v>
      </c>
      <c r="AA490" s="132">
        <f>AB$3+AB$4*Z490+AB$5*Z490^2+AH490</f>
        <v>-1.4395522540204831E-2</v>
      </c>
      <c r="AB490" s="132">
        <f>+G490-AA490</f>
        <v>-1.1045476741249217E-3</v>
      </c>
      <c r="AC490" s="132">
        <f>+G490-P490</f>
        <v>-1.0855516463294527E-2</v>
      </c>
      <c r="AD490" s="132"/>
      <c r="AE490" s="132">
        <f>+(G490-AA490)^2*S490</f>
        <v>1.4377054254336949E-10</v>
      </c>
      <c r="AF490" s="200">
        <f>+C490-15018.5</f>
        <v>40535.000399999786</v>
      </c>
      <c r="AG490" s="7"/>
      <c r="AH490" s="43">
        <f>$AB$6*($AB$11/AI490*AJ490+$AB$12)</f>
        <v>-1.5601481457204832E-2</v>
      </c>
      <c r="AI490" s="43">
        <f>1+$AB$7*COS(AL490)</f>
        <v>0.8566432581377772</v>
      </c>
      <c r="AJ490" s="43">
        <f>SIN(AL490+$AB$9)</f>
        <v>-0.93514245610024849</v>
      </c>
      <c r="AK490" s="43">
        <f>$AB$7*SIN(AL490)</f>
        <v>-0.34109946432477439</v>
      </c>
      <c r="AL490" s="43">
        <f>2*ATAN(AM490)</f>
        <v>-1.968660960839423</v>
      </c>
      <c r="AM490" s="43">
        <f>SQRT((1+$AB$7)/(1-$AB$7))*TAN(AN490/2)</f>
        <v>-1.5050060042704592</v>
      </c>
      <c r="AN490" s="132">
        <f>$AU490+$AB$7*SIN(AO490)</f>
        <v>4.6920166017121945</v>
      </c>
      <c r="AO490" s="132">
        <f>$AU490+$AB$7*SIN(AP490)</f>
        <v>4.6920166017119467</v>
      </c>
      <c r="AP490" s="132">
        <f>$AU490+$AB$7*SIN(AQ490)</f>
        <v>4.692016601744835</v>
      </c>
      <c r="AQ490" s="132">
        <f>$AU490+$AB$7*SIN(AR490)</f>
        <v>4.6920165973813539</v>
      </c>
      <c r="AR490" s="132">
        <f>$AU490+$AB$7*SIN(AS490)</f>
        <v>4.6920171763108955</v>
      </c>
      <c r="AS490" s="132">
        <f>$AU490+$AB$7*SIN(AT490)</f>
        <v>4.691940509356991</v>
      </c>
      <c r="AT490" s="132">
        <f>$AU490+$AB$7*SIN(AU490)</f>
        <v>4.7143149688540742</v>
      </c>
      <c r="AU490" s="132">
        <f>$AB$9+$AB$18*(F490-AB$15)</f>
        <v>5.0619398231123602</v>
      </c>
    </row>
    <row r="491" spans="1:47" ht="12.95" customHeight="1">
      <c r="A491" s="41" t="s">
        <v>1064</v>
      </c>
      <c r="B491" s="94" t="s">
        <v>288</v>
      </c>
      <c r="C491" s="36">
        <v>55554.012499999997</v>
      </c>
      <c r="D491" s="36" t="s">
        <v>485</v>
      </c>
      <c r="E491" s="41">
        <f>+(C491-C$7)/C$8</f>
        <v>16270.454819967757</v>
      </c>
      <c r="F491" s="132">
        <f>ROUND(2*E491,0)/2</f>
        <v>16270.5</v>
      </c>
      <c r="G491" s="132">
        <f>+C491-(C$7+F491*C$8)</f>
        <v>-1.542211500054691E-2</v>
      </c>
      <c r="K491" s="43">
        <f>G491</f>
        <v>-1.542211500054691E-2</v>
      </c>
      <c r="M491" s="132"/>
      <c r="O491" s="132">
        <f ca="1">+C$11+C$12*F491</f>
        <v>-1.3616139006221138E-2</v>
      </c>
      <c r="P491" s="199">
        <f>+D$11+D$12*F491+D$13*F491^2</f>
        <v>-4.6460894032299832E-3</v>
      </c>
      <c r="Q491" s="200">
        <f>+C491-15018.5</f>
        <v>40535.512499999997</v>
      </c>
      <c r="S491" s="132">
        <f>+(P491-G491)^2</f>
        <v>1.1612272767402963E-4</v>
      </c>
      <c r="T491" s="7">
        <v>1</v>
      </c>
      <c r="U491" s="43">
        <f>+T491*S491</f>
        <v>1.1612272767402963E-4</v>
      </c>
      <c r="V491" s="132">
        <f>+G491-P491</f>
        <v>-1.0776025597316927E-2</v>
      </c>
      <c r="Z491" s="43">
        <f>F491</f>
        <v>16270.5</v>
      </c>
      <c r="AA491" s="132">
        <f>AB$3+AB$4*Z491+AB$5*Z491^2+AH491</f>
        <v>-1.4392999973897688E-2</v>
      </c>
      <c r="AB491" s="132">
        <f>+G491-AA491</f>
        <v>-1.0291150266492216E-3</v>
      </c>
      <c r="AC491" s="132">
        <f>+G491-P491</f>
        <v>-1.0776025597316927E-2</v>
      </c>
      <c r="AD491" s="132"/>
      <c r="AE491" s="132">
        <f>+(G491-AA491)^2*S491</f>
        <v>1.2298299576413699E-10</v>
      </c>
      <c r="AF491" s="200">
        <f>+C491-15018.5</f>
        <v>40535.512499999997</v>
      </c>
      <c r="AG491" s="7"/>
      <c r="AH491" s="43">
        <f>$AB$6*($AB$11/AI491*AJ491+$AB$12)</f>
        <v>-1.5598812463147689E-2</v>
      </c>
      <c r="AI491" s="43">
        <f>1+$AB$7*COS(AL491)</f>
        <v>0.85669803780673315</v>
      </c>
      <c r="AJ491" s="43">
        <f>SIN(AL491+$AB$9)</f>
        <v>-0.93508555083273692</v>
      </c>
      <c r="AK491" s="43">
        <f>$AB$7*SIN(AL491)</f>
        <v>-0.34112248186180799</v>
      </c>
      <c r="AL491" s="43">
        <f>2*ATAN(AM491)</f>
        <v>-1.968500368911402</v>
      </c>
      <c r="AM491" s="43">
        <f>SQRT((1+$AB$7)/(1-$AB$7))*TAN(AN491/2)</f>
        <v>-1.5047438661671393</v>
      </c>
      <c r="AN491" s="132">
        <f>$AU491+$AB$7*SIN(AO491)</f>
        <v>4.6921907584911509</v>
      </c>
      <c r="AO491" s="132">
        <f>$AU491+$AB$7*SIN(AP491)</f>
        <v>4.6921907584909164</v>
      </c>
      <c r="AP491" s="132">
        <f>$AU491+$AB$7*SIN(AQ491)</f>
        <v>4.6921907585223526</v>
      </c>
      <c r="AQ491" s="132">
        <f>$AU491+$AB$7*SIN(AR491)</f>
        <v>4.6921907543155248</v>
      </c>
      <c r="AR491" s="132">
        <f>$AU491+$AB$7*SIN(AS491)</f>
        <v>4.6921913172727967</v>
      </c>
      <c r="AS491" s="132">
        <f>$AU491+$AB$7*SIN(AT491)</f>
        <v>4.6921161213080254</v>
      </c>
      <c r="AT491" s="132">
        <f>$AU491+$AB$7*SIN(AU491)</f>
        <v>4.7145126721251316</v>
      </c>
      <c r="AU491" s="132">
        <f>$AB$9+$AB$18*(F491-AB$15)</f>
        <v>5.0621152869460166</v>
      </c>
    </row>
    <row r="492" spans="1:47" ht="12.95" customHeight="1">
      <c r="A492" s="41" t="s">
        <v>1064</v>
      </c>
      <c r="B492" s="94" t="s">
        <v>288</v>
      </c>
      <c r="C492" s="36">
        <v>55554.183499999999</v>
      </c>
      <c r="D492" s="36" t="s">
        <v>485</v>
      </c>
      <c r="E492" s="41">
        <f>+(C492-C$7)/C$8</f>
        <v>16270.955774960825</v>
      </c>
      <c r="F492" s="132">
        <f>ROUND(2*E492,0)/2</f>
        <v>16271</v>
      </c>
      <c r="G492" s="132">
        <f>+C492-(C$7+F492*C$8)</f>
        <v>-1.509612999507226E-2</v>
      </c>
      <c r="K492" s="43">
        <f>G492</f>
        <v>-1.509612999507226E-2</v>
      </c>
      <c r="L492" s="132"/>
      <c r="O492" s="132">
        <f ca="1">+C$11+C$12*F492</f>
        <v>-1.3617069512046189E-2</v>
      </c>
      <c r="P492" s="199">
        <f>+D$11+D$12*F492+D$13*F492^2</f>
        <v>-4.6466012808454816E-3</v>
      </c>
      <c r="Q492" s="200">
        <f>+C492-15018.5</f>
        <v>40535.683499999999</v>
      </c>
      <c r="S492" s="132">
        <f>+(P492-G492)^2</f>
        <v>1.0919265034944995E-4</v>
      </c>
      <c r="T492" s="7">
        <v>1</v>
      </c>
      <c r="U492" s="43">
        <f>+T492*S492</f>
        <v>1.0919265034944995E-4</v>
      </c>
      <c r="V492" s="132">
        <f>+G492-P492</f>
        <v>-1.0449528714226778E-2</v>
      </c>
      <c r="Z492" s="43">
        <f>F492</f>
        <v>16271</v>
      </c>
      <c r="AA492" s="132">
        <f>AB$3+AB$4*Z492+AB$5*Z492^2+AH492</f>
        <v>-1.439215897838598E-2</v>
      </c>
      <c r="AB492" s="132">
        <f>+G492-AA492</f>
        <v>-7.0397101668628025E-4</v>
      </c>
      <c r="AC492" s="132">
        <f>+G492-P492</f>
        <v>-1.0449528714226778E-2</v>
      </c>
      <c r="AD492" s="132"/>
      <c r="AE492" s="132">
        <f>+(G492-AA492)^2*S492</f>
        <v>5.4113168698422274E-11</v>
      </c>
      <c r="AF492" s="200">
        <f>+C492-15018.5</f>
        <v>40535.683499999999</v>
      </c>
      <c r="AG492" s="7"/>
      <c r="AH492" s="43">
        <f>$AB$6*($AB$11/AI492*AJ492+$AB$12)</f>
        <v>-1.559792265538598E-2</v>
      </c>
      <c r="AI492" s="43">
        <f>1+$AB$7*COS(AL492)</f>
        <v>0.85671630007476107</v>
      </c>
      <c r="AJ492" s="43">
        <f>SIN(AL492+$AB$9)</f>
        <v>-0.93506657543319827</v>
      </c>
      <c r="AK492" s="43">
        <f>$AB$7*SIN(AL492)</f>
        <v>-0.34113015307318423</v>
      </c>
      <c r="AL492" s="43">
        <f>2*ATAN(AM492)</f>
        <v>-1.9684468337043879</v>
      </c>
      <c r="AM492" s="43">
        <f>SQRT((1+$AB$7)/(1-$AB$7))*TAN(AN492/2)</f>
        <v>-1.5046564934267823</v>
      </c>
      <c r="AN492" s="132">
        <f>$AU492+$AB$7*SIN(AO492)</f>
        <v>4.6922488132256994</v>
      </c>
      <c r="AO492" s="132">
        <f>$AU492+$AB$7*SIN(AP492)</f>
        <v>4.6922488132254685</v>
      </c>
      <c r="AP492" s="132">
        <f>$AU492+$AB$7*SIN(AQ492)</f>
        <v>4.6922488132564322</v>
      </c>
      <c r="AQ492" s="132">
        <f>$AU492+$AB$7*SIN(AR492)</f>
        <v>4.6922488091010885</v>
      </c>
      <c r="AR492" s="132">
        <f>$AU492+$AB$7*SIN(AS492)</f>
        <v>4.6922493667712217</v>
      </c>
      <c r="AS492" s="132">
        <f>$AU492+$AB$7*SIN(AT492)</f>
        <v>4.6921746618407427</v>
      </c>
      <c r="AT492" s="132">
        <f>$AU492+$AB$7*SIN(AU492)</f>
        <v>4.7145785755937037</v>
      </c>
      <c r="AU492" s="132">
        <f>$AB$9+$AB$18*(F492-AB$15)</f>
        <v>5.0621737748905691</v>
      </c>
    </row>
    <row r="493" spans="1:47" ht="12.95" customHeight="1">
      <c r="A493" s="127" t="s">
        <v>1471</v>
      </c>
      <c r="B493" s="276" t="s">
        <v>288</v>
      </c>
      <c r="C493" s="232">
        <v>55554.353999999817</v>
      </c>
      <c r="D493" s="232">
        <v>5.0000000000000001E-4</v>
      </c>
      <c r="E493" s="41">
        <f>+(C493-C$7)/C$8</f>
        <v>16271.455265172672</v>
      </c>
      <c r="F493" s="132">
        <f>ROUND(2*E493,0)/2</f>
        <v>16271.5</v>
      </c>
      <c r="G493" s="132">
        <f>+C493-(C$7+F493*C$8)</f>
        <v>-1.5270145180693362E-2</v>
      </c>
      <c r="L493" s="43">
        <f>G493</f>
        <v>-1.5270145180693362E-2</v>
      </c>
      <c r="O493" s="132">
        <f ca="1">+C$11+C$12*F493</f>
        <v>-1.3618000017871244E-2</v>
      </c>
      <c r="P493" s="199">
        <f>+D$11+D$12*F493+D$13*F493^2</f>
        <v>-4.6471131552362705E-3</v>
      </c>
      <c r="Q493" s="200">
        <f>+C493-15018.5</f>
        <v>40535.853999999817</v>
      </c>
      <c r="S493" s="132">
        <f>+(P493-G493)^2</f>
        <v>1.1284880941388702E-4</v>
      </c>
      <c r="T493" s="7">
        <v>1</v>
      </c>
      <c r="U493" s="43">
        <f>+T493*S493</f>
        <v>1.1284880941388702E-4</v>
      </c>
      <c r="V493" s="132">
        <f>+G493-P493</f>
        <v>-1.0623032025457092E-2</v>
      </c>
      <c r="Z493" s="43">
        <f>F493</f>
        <v>16271.5</v>
      </c>
      <c r="AA493" s="132">
        <f>AB$3+AB$4*Z493+AB$5*Z493^2+AH493</f>
        <v>-1.4391317912833622E-2</v>
      </c>
      <c r="AB493" s="132">
        <f>+G493-AA493</f>
        <v>-8.7882726785974002E-4</v>
      </c>
      <c r="AC493" s="132">
        <f>+G493-P493</f>
        <v>-1.0623032025457092E-2</v>
      </c>
      <c r="AD493" s="132"/>
      <c r="AE493" s="132">
        <f>+(G493-AA493)^2*S493</f>
        <v>8.7157352301767684E-11</v>
      </c>
      <c r="AF493" s="200">
        <f>+C493-15018.5</f>
        <v>40535.853999999817</v>
      </c>
      <c r="AG493" s="7"/>
      <c r="AH493" s="43">
        <f>$AB$6*($AB$11/AI493*AJ493+$AB$12)</f>
        <v>-1.5597032776083621E-2</v>
      </c>
      <c r="AI493" s="43">
        <f>1+$AB$7*COS(AL493)</f>
        <v>0.85673456353208921</v>
      </c>
      <c r="AJ493" s="43">
        <f>SIN(AL493+$AB$9)</f>
        <v>-0.93504759654454528</v>
      </c>
      <c r="AK493" s="43">
        <f>$AB$7*SIN(AL493)</f>
        <v>-0.34113782363387823</v>
      </c>
      <c r="AL493" s="43">
        <f>2*ATAN(AM493)</f>
        <v>-1.9683932962148756</v>
      </c>
      <c r="AM493" s="43">
        <f>SQRT((1+$AB$7)/(1-$AB$7))*TAN(AN493/2)</f>
        <v>-1.5045691239994725</v>
      </c>
      <c r="AN493" s="132">
        <f>$AU493+$AB$7*SIN(AO493)</f>
        <v>4.6923068691978296</v>
      </c>
      <c r="AO493" s="132">
        <f>$AU493+$AB$7*SIN(AP493)</f>
        <v>4.6923068691976031</v>
      </c>
      <c r="AP493" s="132">
        <f>$AU493+$AB$7*SIN(AQ493)</f>
        <v>4.6923068692280969</v>
      </c>
      <c r="AQ493" s="132">
        <f>$AU493+$AB$7*SIN(AR493)</f>
        <v>4.6923068651238742</v>
      </c>
      <c r="AR493" s="132">
        <f>$AU493+$AB$7*SIN(AS493)</f>
        <v>4.6923074175253836</v>
      </c>
      <c r="AS493" s="132">
        <f>$AU493+$AB$7*SIN(AT493)</f>
        <v>4.6922332039814565</v>
      </c>
      <c r="AT493" s="132">
        <f>$AU493+$AB$7*SIN(AU493)</f>
        <v>4.7146444802513425</v>
      </c>
      <c r="AU493" s="132">
        <f>$AB$9+$AB$18*(F493-AB$15)</f>
        <v>5.0622322628351206</v>
      </c>
    </row>
    <row r="494" spans="1:47" ht="12.95" customHeight="1">
      <c r="A494" s="127" t="s">
        <v>1471</v>
      </c>
      <c r="B494" s="276" t="s">
        <v>292</v>
      </c>
      <c r="C494" s="232">
        <v>55554.524900000077</v>
      </c>
      <c r="D494" s="232">
        <v>2.0000000000000001E-4</v>
      </c>
      <c r="E494" s="41">
        <f>+(C494-C$7)/C$8</f>
        <v>16271.955927210356</v>
      </c>
      <c r="F494" s="132">
        <f>ROUND(2*E494,0)/2</f>
        <v>16272</v>
      </c>
      <c r="G494" s="132">
        <f>+C494-(C$7+F494*C$8)</f>
        <v>-1.5044159925309941E-2</v>
      </c>
      <c r="L494" s="43">
        <f>G494</f>
        <v>-1.5044159925309941E-2</v>
      </c>
      <c r="O494" s="132">
        <f ca="1">+C$11+C$12*F494</f>
        <v>-1.3618930523696296E-2</v>
      </c>
      <c r="P494" s="199">
        <f>+D$11+D$12*F494+D$13*F494^2</f>
        <v>-4.6476250264023498E-3</v>
      </c>
      <c r="Q494" s="200">
        <f>+C494-15018.5</f>
        <v>40536.024900000077</v>
      </c>
      <c r="S494" s="132">
        <f>+(P494-G494)^2</f>
        <v>1.0808793790420348E-4</v>
      </c>
      <c r="T494" s="7">
        <v>1</v>
      </c>
      <c r="U494" s="43">
        <f>+T494*S494</f>
        <v>1.0808793790420348E-4</v>
      </c>
      <c r="V494" s="132">
        <f>+G494-P494</f>
        <v>-1.0396534898907591E-2</v>
      </c>
      <c r="Z494" s="43">
        <f>F494</f>
        <v>16272</v>
      </c>
      <c r="AA494" s="132">
        <f>AB$3+AB$4*Z494+AB$5*Z494^2+AH494</f>
        <v>-1.4390476777238995E-2</v>
      </c>
      <c r="AB494" s="132">
        <f>+G494-AA494</f>
        <v>-6.5368314807094652E-4</v>
      </c>
      <c r="AC494" s="132">
        <f>+G494-P494</f>
        <v>-1.0396534898907591E-2</v>
      </c>
      <c r="AD494" s="132"/>
      <c r="AE494" s="132">
        <f>+(G494-AA494)^2*S494</f>
        <v>4.6186155084043361E-11</v>
      </c>
      <c r="AF494" s="200">
        <f>+C494-15018.5</f>
        <v>40536.024900000077</v>
      </c>
      <c r="AG494" s="7"/>
      <c r="AH494" s="43">
        <f>$AB$6*($AB$11/AI494*AJ494+$AB$12)</f>
        <v>-1.5596142825238996E-2</v>
      </c>
      <c r="AI494" s="43">
        <f>1+$AB$7*COS(AL494)</f>
        <v>0.8567528281787854</v>
      </c>
      <c r="AJ494" s="43">
        <f>SIN(AL494+$AB$9)</f>
        <v>-0.93502861416641936</v>
      </c>
      <c r="AK494" s="43">
        <f>$AB$7*SIN(AL494)</f>
        <v>-0.34114549354377149</v>
      </c>
      <c r="AL494" s="43">
        <f>2*ATAN(AM494)</f>
        <v>-1.9683397564426668</v>
      </c>
      <c r="AM494" s="43">
        <f>SQRT((1+$AB$7)/(1-$AB$7))*TAN(AN494/2)</f>
        <v>-1.5044817578848106</v>
      </c>
      <c r="AN494" s="132">
        <f>$AU494+$AB$7*SIN(AO494)</f>
        <v>4.692364926407623</v>
      </c>
      <c r="AO494" s="132">
        <f>$AU494+$AB$7*SIN(AP494)</f>
        <v>4.692364926407401</v>
      </c>
      <c r="AP494" s="132">
        <f>$AU494+$AB$7*SIN(AQ494)</f>
        <v>4.6923649264374303</v>
      </c>
      <c r="AQ494" s="132">
        <f>$AU494+$AB$7*SIN(AR494)</f>
        <v>4.6923649223839661</v>
      </c>
      <c r="AR494" s="132">
        <f>$AU494+$AB$7*SIN(AS494)</f>
        <v>4.6923654695353889</v>
      </c>
      <c r="AS494" s="132">
        <f>$AU494+$AB$7*SIN(AT494)</f>
        <v>4.6922917477302555</v>
      </c>
      <c r="AT494" s="132">
        <f>$AU494+$AB$7*SIN(AU494)</f>
        <v>4.7147103860980248</v>
      </c>
      <c r="AU494" s="132">
        <f>$AB$9+$AB$18*(F494-AB$15)</f>
        <v>5.0622907507796731</v>
      </c>
    </row>
    <row r="495" spans="1:47" ht="12.95" customHeight="1">
      <c r="A495" s="127" t="s">
        <v>1471</v>
      </c>
      <c r="B495" s="276" t="s">
        <v>288</v>
      </c>
      <c r="C495" s="232">
        <v>55556.403100000229</v>
      </c>
      <c r="D495" s="232">
        <v>2.9999999999999997E-4</v>
      </c>
      <c r="E495" s="41">
        <f>+(C495-C$7)/C$8</f>
        <v>16277.458229362655</v>
      </c>
      <c r="F495" s="132">
        <f>ROUND(2*E495,0)/2</f>
        <v>16277.5</v>
      </c>
      <c r="G495" s="132">
        <f>+C495-(C$7+F495*C$8)</f>
        <v>-1.4258324772526976E-2</v>
      </c>
      <c r="L495" s="43">
        <f>G495</f>
        <v>-1.4258324772526976E-2</v>
      </c>
      <c r="O495" s="132">
        <f ca="1">+C$11+C$12*F495</f>
        <v>-1.3629166087771871E-2</v>
      </c>
      <c r="P495" s="199">
        <f>+D$11+D$12*F495+D$13*F495^2</f>
        <v>-4.653255396398384E-3</v>
      </c>
      <c r="Q495" s="200">
        <f>+C495-15018.5</f>
        <v>40537.903100000229</v>
      </c>
      <c r="S495" s="132">
        <f>+(P495-G495)^2</f>
        <v>9.2257357720243273E-5</v>
      </c>
      <c r="T495" s="7">
        <v>1</v>
      </c>
      <c r="U495" s="43">
        <f>+T495*S495</f>
        <v>9.2257357720243273E-5</v>
      </c>
      <c r="V495" s="132">
        <f>+G495-P495</f>
        <v>-9.6050693761285909E-3</v>
      </c>
      <c r="Z495" s="43">
        <f>F495</f>
        <v>16277.5</v>
      </c>
      <c r="AA495" s="132">
        <f>AB$3+AB$4*Z495+AB$5*Z495^2+AH495</f>
        <v>-1.4381219662452224E-2</v>
      </c>
      <c r="AB495" s="132">
        <f>+G495-AA495</f>
        <v>1.228948899252482E-4</v>
      </c>
      <c r="AC495" s="132">
        <f>+G495-P495</f>
        <v>-9.6050693761285909E-3</v>
      </c>
      <c r="AD495" s="132"/>
      <c r="AE495" s="132">
        <f>+(G495-AA495)^2*S495</f>
        <v>1.3933770784901115E-12</v>
      </c>
      <c r="AF495" s="200">
        <f>+C495-15018.5</f>
        <v>40537.903100000229</v>
      </c>
      <c r="AG495" s="7"/>
      <c r="AH495" s="43">
        <f>$AB$6*($AB$11/AI495*AJ495+$AB$12)</f>
        <v>-1.5586348643702223E-2</v>
      </c>
      <c r="AI495" s="43">
        <f>1+$AB$7*COS(AL495)</f>
        <v>0.85695381781002522</v>
      </c>
      <c r="AJ495" s="43">
        <f>SIN(AL495+$AB$9)</f>
        <v>-0.93481957759929701</v>
      </c>
      <c r="AK495" s="43">
        <f>$AB$7*SIN(AL495)</f>
        <v>-0.34122981956574738</v>
      </c>
      <c r="AL495" s="43">
        <f>2*ATAN(AM495)</f>
        <v>-1.9677506682339754</v>
      </c>
      <c r="AM495" s="43">
        <f>SQRT((1+$AB$7)/(1-$AB$7))*TAN(AN495/2)</f>
        <v>-1.5035209491447221</v>
      </c>
      <c r="AN495" s="132">
        <f>$AU495+$AB$7*SIN(AO495)</f>
        <v>4.6930036374241606</v>
      </c>
      <c r="AO495" s="132">
        <f>$AU495+$AB$7*SIN(AP495)</f>
        <v>4.6930036374239794</v>
      </c>
      <c r="AP495" s="132">
        <f>$AU495+$AB$7*SIN(AQ495)</f>
        <v>4.693003637449217</v>
      </c>
      <c r="AQ495" s="132">
        <f>$AU495+$AB$7*SIN(AR495)</f>
        <v>4.6930036339303935</v>
      </c>
      <c r="AR495" s="132">
        <f>$AU495+$AB$7*SIN(AS495)</f>
        <v>4.6930041245612149</v>
      </c>
      <c r="AS495" s="132">
        <f>$AU495+$AB$7*SIN(AT495)</f>
        <v>4.6929358351253816</v>
      </c>
      <c r="AT495" s="132">
        <f>$AU495+$AB$7*SIN(AU495)</f>
        <v>4.7154354288810376</v>
      </c>
      <c r="AU495" s="132">
        <f>$AB$9+$AB$18*(F495-AB$15)</f>
        <v>5.062934118169748</v>
      </c>
    </row>
    <row r="496" spans="1:47" ht="12.95" customHeight="1">
      <c r="A496" s="127" t="s">
        <v>1471</v>
      </c>
      <c r="B496" s="276" t="s">
        <v>288</v>
      </c>
      <c r="C496" s="232">
        <v>55557.427099999972</v>
      </c>
      <c r="D496" s="232">
        <v>4.0000000000000002E-4</v>
      </c>
      <c r="E496" s="41">
        <f>+(C496-C$7)/C$8</f>
        <v>16280.458100197542</v>
      </c>
      <c r="F496" s="132">
        <f>ROUND(2*E496,0)/2</f>
        <v>16280.5</v>
      </c>
      <c r="G496" s="132">
        <f>+C496-(C$7+F496*C$8)</f>
        <v>-1.430241502384888E-2</v>
      </c>
      <c r="L496" s="43">
        <f>G496</f>
        <v>-1.430241502384888E-2</v>
      </c>
      <c r="O496" s="132">
        <f ca="1">+C$11+C$12*F496</f>
        <v>-1.3634749122722185E-2</v>
      </c>
      <c r="P496" s="199">
        <f>+D$11+D$12*F496+D$13*F496^2</f>
        <v>-4.6563263428451166E-3</v>
      </c>
      <c r="Q496" s="200">
        <f>+C496-15018.5</f>
        <v>40538.927099999972</v>
      </c>
      <c r="S496" s="132">
        <f>+(P496-G496)^2</f>
        <v>9.3047026841788942E-5</v>
      </c>
      <c r="T496" s="7">
        <v>1</v>
      </c>
      <c r="U496" s="43">
        <f>+T496*S496</f>
        <v>9.3047026841788942E-5</v>
      </c>
      <c r="V496" s="132">
        <f>+G496-P496</f>
        <v>-9.6460886810037644E-3</v>
      </c>
      <c r="Z496" s="43">
        <f>F496</f>
        <v>16280.5</v>
      </c>
      <c r="AA496" s="132">
        <f>AB$3+AB$4*Z496+AB$5*Z496^2+AH496</f>
        <v>-1.4376166754117103E-2</v>
      </c>
      <c r="AB496" s="132">
        <f>+G496-AA496</f>
        <v>7.3751730268223001E-5</v>
      </c>
      <c r="AC496" s="132">
        <f>+G496-P496</f>
        <v>-9.6460886810037644E-3</v>
      </c>
      <c r="AD496" s="132"/>
      <c r="AE496" s="132">
        <f>+(G496-AA496)^2*S496</f>
        <v>5.0611234166651843E-13</v>
      </c>
      <c r="AF496" s="200">
        <f>+C496-15018.5</f>
        <v>40538.927099999972</v>
      </c>
      <c r="AG496" s="7"/>
      <c r="AH496" s="43">
        <f>$AB$6*($AB$11/AI496*AJ496+$AB$12)</f>
        <v>-1.5581002713367103E-2</v>
      </c>
      <c r="AI496" s="43">
        <f>1+$AB$7*COS(AL496)</f>
        <v>0.85706350921130059</v>
      </c>
      <c r="AJ496" s="43">
        <f>SIN(AL496+$AB$9)</f>
        <v>-0.93470537950149946</v>
      </c>
      <c r="AK496" s="43">
        <f>$AB$7*SIN(AL496)</f>
        <v>-0.34127578232422534</v>
      </c>
      <c r="AL496" s="43">
        <f>2*ATAN(AM496)</f>
        <v>-1.9674292308713304</v>
      </c>
      <c r="AM496" s="43">
        <f>SQRT((1+$AB$7)/(1-$AB$7))*TAN(AN496/2)</f>
        <v>-1.5029970403859174</v>
      </c>
      <c r="AN496" s="132">
        <f>$AU496+$AB$7*SIN(AO496)</f>
        <v>4.6933520884146596</v>
      </c>
      <c r="AO496" s="132">
        <f>$AU496+$AB$7*SIN(AP496)</f>
        <v>4.6933520884144988</v>
      </c>
      <c r="AP496" s="132">
        <f>$AU496+$AB$7*SIN(AQ496)</f>
        <v>4.6933520884373552</v>
      </c>
      <c r="AQ496" s="132">
        <f>$AU496+$AB$7*SIN(AR496)</f>
        <v>4.6933520851921626</v>
      </c>
      <c r="AR496" s="132">
        <f>$AU496+$AB$7*SIN(AS496)</f>
        <v>4.6933525459515479</v>
      </c>
      <c r="AS496" s="132">
        <f>$AU496+$AB$7*SIN(AT496)</f>
        <v>4.6932872375806891</v>
      </c>
      <c r="AT496" s="132">
        <f>$AU496+$AB$7*SIN(AU496)</f>
        <v>4.7158309673904428</v>
      </c>
      <c r="AU496" s="132">
        <f>$AB$9+$AB$18*(F496-AB$15)</f>
        <v>5.0632850458370617</v>
      </c>
    </row>
    <row r="497" spans="1:47" ht="12.95" customHeight="1">
      <c r="A497" s="127" t="s">
        <v>1471</v>
      </c>
      <c r="B497" s="276" t="s">
        <v>288</v>
      </c>
      <c r="C497" s="232">
        <v>55558.450999999885</v>
      </c>
      <c r="D497" s="232">
        <v>1.1999999999999999E-3</v>
      </c>
      <c r="E497" s="41">
        <f>+(C497-C$7)/C$8</f>
        <v>16283.457678076789</v>
      </c>
      <c r="F497" s="132">
        <f>ROUND(2*E497,0)/2</f>
        <v>16283.5</v>
      </c>
      <c r="G497" s="132">
        <f>+C497-(C$7+F497*C$8)</f>
        <v>-1.4446505112573504E-2</v>
      </c>
      <c r="L497" s="43">
        <f>G497</f>
        <v>-1.4446505112573504E-2</v>
      </c>
      <c r="O497" s="132">
        <f ca="1">+C$11+C$12*F497</f>
        <v>-1.3640332157672498E-2</v>
      </c>
      <c r="P497" s="199">
        <f>+D$11+D$12*F497+D$13*F497^2</f>
        <v>-4.6593971732022997E-3</v>
      </c>
      <c r="Q497" s="200">
        <f>+C497-15018.5</f>
        <v>40539.950999999885</v>
      </c>
      <c r="S497" s="132">
        <f>+(P497-G497)^2</f>
        <v>9.5787481816902886E-5</v>
      </c>
      <c r="T497" s="7">
        <v>1</v>
      </c>
      <c r="U497" s="43">
        <f>+T497*S497</f>
        <v>9.5787481816902886E-5</v>
      </c>
      <c r="V497" s="132">
        <f>+G497-P497</f>
        <v>-9.7871079393712056E-3</v>
      </c>
      <c r="Z497" s="43">
        <f>F497</f>
        <v>16283.5</v>
      </c>
      <c r="AA497" s="132">
        <f>AB$3+AB$4*Z497+AB$5*Z497^2+AH497</f>
        <v>-1.4371111323225941E-2</v>
      </c>
      <c r="AB497" s="132">
        <f>+G497-AA497</f>
        <v>-7.5393789347562995E-5</v>
      </c>
      <c r="AC497" s="132">
        <f>+G497-P497</f>
        <v>-9.7871079393712056E-3</v>
      </c>
      <c r="AD497" s="132"/>
      <c r="AE497" s="132">
        <f>+(G497-AA497)^2*S497</f>
        <v>5.4447745248510487E-13</v>
      </c>
      <c r="AF497" s="200">
        <f>+C497-15018.5</f>
        <v>40539.950999999885</v>
      </c>
      <c r="AG497" s="7"/>
      <c r="AH497" s="43">
        <f>$AB$6*($AB$11/AI497*AJ497+$AB$12)</f>
        <v>-1.5575654206475942E-2</v>
      </c>
      <c r="AI497" s="43">
        <f>1+$AB$7*COS(AL497)</f>
        <v>0.85717324347354995</v>
      </c>
      <c r="AJ497" s="43">
        <f>SIN(AL497+$AB$9)</f>
        <v>-0.93459105555022448</v>
      </c>
      <c r="AK497" s="43">
        <f>$AB$7*SIN(AL497)</f>
        <v>-0.34132172157677593</v>
      </c>
      <c r="AL497" s="43">
        <f>2*ATAN(AM497)</f>
        <v>-1.9671077112036583</v>
      </c>
      <c r="AM497" s="43">
        <f>SQRT((1+$AB$7)/(1-$AB$7))*TAN(AN497/2)</f>
        <v>-1.5024732506252061</v>
      </c>
      <c r="AN497" s="132">
        <f>$AU497+$AB$7*SIN(AO497)</f>
        <v>4.6937005840132775</v>
      </c>
      <c r="AO497" s="132">
        <f>$AU497+$AB$7*SIN(AP497)</f>
        <v>4.6937005840131345</v>
      </c>
      <c r="AP497" s="132">
        <f>$AU497+$AB$7*SIN(AQ497)</f>
        <v>4.6937005840337669</v>
      </c>
      <c r="AQ497" s="132">
        <f>$AU497+$AB$7*SIN(AR497)</f>
        <v>4.6937005810497894</v>
      </c>
      <c r="AR497" s="132">
        <f>$AU497+$AB$7*SIN(AS497)</f>
        <v>4.6937010126205161</v>
      </c>
      <c r="AS497" s="132">
        <f>$AU497+$AB$7*SIN(AT497)</f>
        <v>4.6936386979831717</v>
      </c>
      <c r="AT497" s="132">
        <f>$AU497+$AB$7*SIN(AU497)</f>
        <v>4.7162265486888959</v>
      </c>
      <c r="AU497" s="132">
        <f>$AB$9+$AB$18*(F497-AB$15)</f>
        <v>5.0636359735043746</v>
      </c>
    </row>
    <row r="498" spans="1:47" ht="12.95" customHeight="1">
      <c r="A498" s="127" t="s">
        <v>1471</v>
      </c>
      <c r="B498" s="276" t="s">
        <v>292</v>
      </c>
      <c r="C498" s="232">
        <v>55562.376099999994</v>
      </c>
      <c r="D498" s="232">
        <v>2.0000000000000001E-4</v>
      </c>
      <c r="E498" s="41">
        <f>+(C498-C$7)/C$8</f>
        <v>16294.956499382744</v>
      </c>
      <c r="F498" s="132">
        <f>ROUND(2*E498,0)/2</f>
        <v>16295</v>
      </c>
      <c r="G498" s="132">
        <f>+C498-(C$7+F498*C$8)</f>
        <v>-1.4848850005364511E-2</v>
      </c>
      <c r="L498" s="43">
        <f>G498</f>
        <v>-1.4848850005364511E-2</v>
      </c>
      <c r="O498" s="132">
        <f ca="1">+C$11+C$12*F498</f>
        <v>-1.3661733791648704E-2</v>
      </c>
      <c r="P498" s="199">
        <f>+D$11+D$12*F498+D$13*F498^2</f>
        <v>-4.6711676141308152E-3</v>
      </c>
      <c r="Q498" s="200">
        <f>+C498-15018.5</f>
        <v>40543.876099999994</v>
      </c>
      <c r="S498" s="132">
        <f>+(P498-G498)^2</f>
        <v>1.0358521885682843E-4</v>
      </c>
      <c r="T498" s="7">
        <v>1</v>
      </c>
      <c r="U498" s="43">
        <f>+T498*S498</f>
        <v>1.0358521885682843E-4</v>
      </c>
      <c r="V498" s="132">
        <f>+G498-P498</f>
        <v>-1.0177682391233695E-2</v>
      </c>
      <c r="Z498" s="43">
        <f>F498</f>
        <v>16295</v>
      </c>
      <c r="AA498" s="132">
        <f>AB$3+AB$4*Z498+AB$5*Z498^2+AH498</f>
        <v>-1.4351708796592389E-2</v>
      </c>
      <c r="AB498" s="132">
        <f>+G498-AA498</f>
        <v>-4.9714120877212241E-4</v>
      </c>
      <c r="AC498" s="132">
        <f>+G498-P498</f>
        <v>-1.0177682391233695E-2</v>
      </c>
      <c r="AD498" s="132"/>
      <c r="AE498" s="132">
        <f>+(G498-AA498)^2*S498</f>
        <v>2.560102276880245E-11</v>
      </c>
      <c r="AF498" s="200">
        <f>+C498-15018.5</f>
        <v>40543.876099999994</v>
      </c>
      <c r="AG498" s="7"/>
      <c r="AH498" s="43">
        <f>$AB$6*($AB$11/AI498*AJ498+$AB$12)</f>
        <v>-1.5555127721592388E-2</v>
      </c>
      <c r="AI498" s="43">
        <f>1+$AB$7*COS(AL498)</f>
        <v>0.85759428880069644</v>
      </c>
      <c r="AJ498" s="43">
        <f>SIN(AL498+$AB$9)</f>
        <v>-0.9341516464461912</v>
      </c>
      <c r="AK498" s="43">
        <f>$AB$7*SIN(AL498)</f>
        <v>-0.34149760382442002</v>
      </c>
      <c r="AL498" s="43">
        <f>2*ATAN(AM498)</f>
        <v>-1.965874455910146</v>
      </c>
      <c r="AM498" s="43">
        <f>SQRT((1+$AB$7)/(1-$AB$7))*TAN(AN498/2)</f>
        <v>-1.5004664907187912</v>
      </c>
      <c r="AN498" s="132">
        <f>$AU498+$AB$7*SIN(AO498)</f>
        <v>4.6950368973666823</v>
      </c>
      <c r="AO498" s="132">
        <f>$AU498+$AB$7*SIN(AP498)</f>
        <v>4.6950368973665961</v>
      </c>
      <c r="AP498" s="132">
        <f>$AU498+$AB$7*SIN(AQ498)</f>
        <v>4.695036897380036</v>
      </c>
      <c r="AQ498" s="132">
        <f>$AU498+$AB$7*SIN(AR498)</f>
        <v>4.6950368952865205</v>
      </c>
      <c r="AR498" s="132">
        <f>$AU498+$AB$7*SIN(AS498)</f>
        <v>4.6950372213849132</v>
      </c>
      <c r="AS498" s="132">
        <f>$AU498+$AB$7*SIN(AT498)</f>
        <v>4.6949865000122006</v>
      </c>
      <c r="AT498" s="132">
        <f>$AU498+$AB$7*SIN(AU498)</f>
        <v>4.7177433399601671</v>
      </c>
      <c r="AU498" s="132">
        <f>$AB$9+$AB$18*(F498-AB$15)</f>
        <v>5.0649811962290761</v>
      </c>
    </row>
    <row r="499" spans="1:47" ht="12.95" customHeight="1">
      <c r="A499" s="127" t="s">
        <v>1471</v>
      </c>
      <c r="B499" s="276" t="s">
        <v>288</v>
      </c>
      <c r="C499" s="232">
        <v>55562.547100000083</v>
      </c>
      <c r="D499" s="232">
        <v>4.0000000000000002E-4</v>
      </c>
      <c r="E499" s="41">
        <f>+(C499-C$7)/C$8</f>
        <v>16295.457454376066</v>
      </c>
      <c r="F499" s="132">
        <f>ROUND(2*E499,0)/2</f>
        <v>16295.5</v>
      </c>
      <c r="G499" s="132">
        <f>+C499-(C$7+F499*C$8)</f>
        <v>-1.452286491257837E-2</v>
      </c>
      <c r="L499" s="43">
        <f>G499</f>
        <v>-1.452286491257837E-2</v>
      </c>
      <c r="O499" s="132">
        <f ca="1">+C$11+C$12*F499</f>
        <v>-1.3662664297473755E-2</v>
      </c>
      <c r="P499" s="199">
        <f>+D$11+D$12*F499+D$13*F499^2</f>
        <v>-4.6716793337355381E-3</v>
      </c>
      <c r="Q499" s="200">
        <f>+C499-15018.5</f>
        <v>40544.047100000083</v>
      </c>
      <c r="S499" s="132">
        <f>+(P499-G499)^2</f>
        <v>9.7045857308801007E-5</v>
      </c>
      <c r="T499" s="7">
        <v>1</v>
      </c>
      <c r="U499" s="43">
        <f>+T499*S499</f>
        <v>9.7045857308801007E-5</v>
      </c>
      <c r="V499" s="132">
        <f>+G499-P499</f>
        <v>-9.8511855788428332E-3</v>
      </c>
      <c r="Z499" s="43">
        <f>F499</f>
        <v>16295.5</v>
      </c>
      <c r="AA499" s="132">
        <f>AB$3+AB$4*Z499+AB$5*Z499^2+AH499</f>
        <v>-1.4350864367211344E-2</v>
      </c>
      <c r="AB499" s="132">
        <f>+G499-AA499</f>
        <v>-1.7200054536702612E-4</v>
      </c>
      <c r="AC499" s="132">
        <f>+G499-P499</f>
        <v>-9.8511855788428332E-3</v>
      </c>
      <c r="AD499" s="132"/>
      <c r="AE499" s="132">
        <f>+(G499-AA499)^2*S499</f>
        <v>2.8710228490624789E-12</v>
      </c>
      <c r="AF499" s="200">
        <f>+C499-15018.5</f>
        <v>40544.047100000083</v>
      </c>
      <c r="AG499" s="7"/>
      <c r="AH499" s="43">
        <f>$AB$6*($AB$11/AI499*AJ499+$AB$12)</f>
        <v>-1.5554234406461344E-2</v>
      </c>
      <c r="AI499" s="43">
        <f>1+$AB$7*COS(AL499)</f>
        <v>0.85761260942380435</v>
      </c>
      <c r="AJ499" s="43">
        <f>SIN(AL499+$AB$9)</f>
        <v>-0.93413249965790457</v>
      </c>
      <c r="AK499" s="43">
        <f>$AB$7*SIN(AL499)</f>
        <v>-0.34150524301231733</v>
      </c>
      <c r="AL499" s="43">
        <f>2*ATAN(AM499)</f>
        <v>-1.9658208086283275</v>
      </c>
      <c r="AM499" s="43">
        <f>SQRT((1+$AB$7)/(1-$AB$7))*TAN(AN499/2)</f>
        <v>-1.5003792798511004</v>
      </c>
      <c r="AN499" s="132">
        <f>$AU499+$AB$7*SIN(AO499)</f>
        <v>4.695095012837629</v>
      </c>
      <c r="AO499" s="132">
        <f>$AU499+$AB$7*SIN(AP499)</f>
        <v>4.6950950128375446</v>
      </c>
      <c r="AP499" s="132">
        <f>$AU499+$AB$7*SIN(AQ499)</f>
        <v>4.6950950128507163</v>
      </c>
      <c r="AQ499" s="132">
        <f>$AU499+$AB$7*SIN(AR499)</f>
        <v>4.6950950107920573</v>
      </c>
      <c r="AR499" s="132">
        <f>$AU499+$AB$7*SIN(AS499)</f>
        <v>4.6950953325384601</v>
      </c>
      <c r="AS499" s="132">
        <f>$AU499+$AB$7*SIN(AT499)</f>
        <v>4.6950451194386318</v>
      </c>
      <c r="AT499" s="132">
        <f>$AU499+$AB$7*SIN(AU499)</f>
        <v>4.7178093016631317</v>
      </c>
      <c r="AU499" s="132">
        <f>$AB$9+$AB$18*(F499-AB$15)</f>
        <v>5.0650396841736285</v>
      </c>
    </row>
    <row r="500" spans="1:47" ht="12.95" customHeight="1">
      <c r="A500" s="127" t="s">
        <v>1471</v>
      </c>
      <c r="B500" s="276" t="s">
        <v>292</v>
      </c>
      <c r="C500" s="232">
        <v>55563.399799999781</v>
      </c>
      <c r="D500" s="232">
        <v>2.0000000000000001E-4</v>
      </c>
      <c r="E500" s="41">
        <f>+(C500-C$7)/C$8</f>
        <v>16297.95549134935</v>
      </c>
      <c r="F500" s="132">
        <f>ROUND(2*E500,0)/2</f>
        <v>16298</v>
      </c>
      <c r="G500" s="132">
        <f>+C500-(C$7+F500*C$8)</f>
        <v>-1.5192940220003948E-2</v>
      </c>
      <c r="L500" s="43">
        <f>G500</f>
        <v>-1.5192940220003948E-2</v>
      </c>
      <c r="O500" s="132">
        <f ca="1">+C$11+C$12*F500</f>
        <v>-1.3667316826599017E-2</v>
      </c>
      <c r="P500" s="199">
        <f>+D$11+D$12*F500+D$13*F500^2</f>
        <v>-4.6742378833885094E-3</v>
      </c>
      <c r="Q500" s="200">
        <f>+C500-15018.5</f>
        <v>40544.899799999781</v>
      </c>
      <c r="S500" s="132">
        <f>+(P500-G500)^2</f>
        <v>1.1064309884631907E-4</v>
      </c>
      <c r="T500" s="7">
        <v>1</v>
      </c>
      <c r="U500" s="43">
        <f>+T500*S500</f>
        <v>1.1064309884631907E-4</v>
      </c>
      <c r="V500" s="132">
        <f>+G500-P500</f>
        <v>-1.0518702336615438E-2</v>
      </c>
      <c r="Z500" s="43">
        <f>F500</f>
        <v>16298</v>
      </c>
      <c r="AA500" s="132">
        <f>AB$3+AB$4*Z500+AB$5*Z500^2+AH500</f>
        <v>-1.4346641168492113E-2</v>
      </c>
      <c r="AB500" s="132">
        <f>+G500-AA500</f>
        <v>-8.4629905151183474E-4</v>
      </c>
      <c r="AC500" s="132">
        <f>+G500-P500</f>
        <v>-1.0518702336615438E-2</v>
      </c>
      <c r="AD500" s="132"/>
      <c r="AE500" s="132">
        <f>+(G500-AA500)^2*S500</f>
        <v>7.9245030901189378E-11</v>
      </c>
      <c r="AF500" s="200">
        <f>+C500-15018.5</f>
        <v>40544.899799999781</v>
      </c>
      <c r="AG500" s="7"/>
      <c r="AH500" s="43">
        <f>$AB$6*($AB$11/AI500*AJ500+$AB$12)</f>
        <v>-1.5549766756492113E-2</v>
      </c>
      <c r="AI500" s="43">
        <f>1+$AB$7*COS(AL500)</f>
        <v>0.85770423042979715</v>
      </c>
      <c r="AJ500" s="43">
        <f>SIN(AL500+$AB$9)</f>
        <v>-0.93403671310847491</v>
      </c>
      <c r="AK500" s="43">
        <f>$AB$7*SIN(AL500)</f>
        <v>-0.34154342910151814</v>
      </c>
      <c r="AL500" s="43">
        <f>2*ATAN(AM500)</f>
        <v>-1.9655525378324563</v>
      </c>
      <c r="AM500" s="43">
        <f>SQRT((1+$AB$7)/(1-$AB$7))*TAN(AN500/2)</f>
        <v>-1.499943274909064</v>
      </c>
      <c r="AN500" s="132">
        <f>$AU500+$AB$7*SIN(AO500)</f>
        <v>4.6953856088170287</v>
      </c>
      <c r="AO500" s="132">
        <f>$AU500+$AB$7*SIN(AP500)</f>
        <v>4.6953856088169541</v>
      </c>
      <c r="AP500" s="132">
        <f>$AU500+$AB$7*SIN(AQ500)</f>
        <v>4.6953856088288379</v>
      </c>
      <c r="AQ500" s="132">
        <f>$AU500+$AB$7*SIN(AR500)</f>
        <v>4.695385606939797</v>
      </c>
      <c r="AR500" s="132">
        <f>$AU500+$AB$7*SIN(AS500)</f>
        <v>4.695385907221894</v>
      </c>
      <c r="AS500" s="132">
        <f>$AU500+$AB$7*SIN(AT500)</f>
        <v>4.6953382407560804</v>
      </c>
      <c r="AT500" s="132">
        <f>$AU500+$AB$7*SIN(AU500)</f>
        <v>4.7181391279947373</v>
      </c>
      <c r="AU500" s="132">
        <f>$AB$9+$AB$18*(F500-AB$15)</f>
        <v>5.0653321238963898</v>
      </c>
    </row>
    <row r="501" spans="1:47" ht="12.95" customHeight="1">
      <c r="A501" s="127" t="s">
        <v>1471</v>
      </c>
      <c r="B501" s="276" t="s">
        <v>292</v>
      </c>
      <c r="C501" s="232">
        <v>55564.424199999776</v>
      </c>
      <c r="D501" s="232">
        <v>2.0000000000000001E-4</v>
      </c>
      <c r="E501" s="41">
        <f>+(C501-C$7)/C$8</f>
        <v>16300.95653400952</v>
      </c>
      <c r="F501" s="132">
        <f>ROUND(2*E501,0)/2</f>
        <v>16301</v>
      </c>
      <c r="G501" s="132">
        <f>+C501-(C$7+F501*C$8)</f>
        <v>-1.4837030219496228E-2</v>
      </c>
      <c r="L501" s="43">
        <f>G501</f>
        <v>-1.4837030219496228E-2</v>
      </c>
      <c r="O501" s="132">
        <f ca="1">+C$11+C$12*F501</f>
        <v>-1.3672899861549331E-2</v>
      </c>
      <c r="P501" s="199">
        <f>+D$11+D$12*F501+D$13*F501^2</f>
        <v>-4.6773080365566542E-3</v>
      </c>
      <c r="Q501" s="200">
        <f>+C501-15018.5</f>
        <v>40545.924199999776</v>
      </c>
      <c r="S501" s="132">
        <f>+(P501-G501)^2</f>
        <v>1.0321995483451444E-4</v>
      </c>
      <c r="T501" s="7">
        <v>1</v>
      </c>
      <c r="U501" s="43">
        <f>+T501*S501</f>
        <v>1.0321995483451444E-4</v>
      </c>
      <c r="V501" s="132">
        <f>+G501-P501</f>
        <v>-1.0159722182939573E-2</v>
      </c>
      <c r="Z501" s="43">
        <f>F501</f>
        <v>16301</v>
      </c>
      <c r="AA501" s="132">
        <f>AB$3+AB$4*Z501+AB$5*Z501^2+AH501</f>
        <v>-1.4341571015827963E-2</v>
      </c>
      <c r="AB501" s="132">
        <f>+G501-AA501</f>
        <v>-4.9545920366826472E-4</v>
      </c>
      <c r="AC501" s="132">
        <f>+G501-P501</f>
        <v>-1.0159722182939573E-2</v>
      </c>
      <c r="AD501" s="132"/>
      <c r="AE501" s="132">
        <f>+(G501-AA501)^2*S501</f>
        <v>2.5338416191192407E-11</v>
      </c>
      <c r="AF501" s="200">
        <f>+C501-15018.5</f>
        <v>40545.924199999776</v>
      </c>
      <c r="AG501" s="7"/>
      <c r="AH501" s="43">
        <f>$AB$6*($AB$11/AI501*AJ501+$AB$12)</f>
        <v>-1.5544403212827964E-2</v>
      </c>
      <c r="AI501" s="43">
        <f>1+$AB$7*COS(AL501)</f>
        <v>0.85781421500489552</v>
      </c>
      <c r="AJ501" s="43">
        <f>SIN(AL501+$AB$9)</f>
        <v>-0.93392165346399347</v>
      </c>
      <c r="AK501" s="43">
        <f>$AB$7*SIN(AL501)</f>
        <v>-0.34158923072211445</v>
      </c>
      <c r="AL501" s="43">
        <f>2*ATAN(AM501)</f>
        <v>-1.96523053720032</v>
      </c>
      <c r="AM501" s="43">
        <f>SQRT((1+$AB$7)/(1-$AB$7))*TAN(AN501/2)</f>
        <v>-1.4994201775985485</v>
      </c>
      <c r="AN501" s="132">
        <f>$AU501+$AB$7*SIN(AO501)</f>
        <v>4.6957343649772527</v>
      </c>
      <c r="AO501" s="132">
        <f>$AU501+$AB$7*SIN(AP501)</f>
        <v>4.6957343649771879</v>
      </c>
      <c r="AP501" s="132">
        <f>$AU501+$AB$7*SIN(AQ501)</f>
        <v>4.6957343649876364</v>
      </c>
      <c r="AQ501" s="132">
        <f>$AU501+$AB$7*SIN(AR501)</f>
        <v>4.6957343632920212</v>
      </c>
      <c r="AR501" s="132">
        <f>$AU501+$AB$7*SIN(AS501)</f>
        <v>4.6957346384705039</v>
      </c>
      <c r="AS501" s="132">
        <f>$AU501+$AB$7*SIN(AT501)</f>
        <v>4.6956900395560517</v>
      </c>
      <c r="AT501" s="132">
        <f>$AU501+$AB$7*SIN(AU501)</f>
        <v>4.7185349587862042</v>
      </c>
      <c r="AU501" s="132">
        <f>$AB$9+$AB$18*(F501-AB$15)</f>
        <v>5.0656830515637035</v>
      </c>
    </row>
    <row r="502" spans="1:47" ht="12.95" customHeight="1">
      <c r="A502" s="127" t="s">
        <v>1471</v>
      </c>
      <c r="B502" s="276" t="s">
        <v>292</v>
      </c>
      <c r="C502" s="232">
        <v>55566.472200000193</v>
      </c>
      <c r="D502" s="232">
        <v>2.9999999999999997E-4</v>
      </c>
      <c r="E502" s="41">
        <f>+(C502-C$7)/C$8</f>
        <v>16306.956275682021</v>
      </c>
      <c r="F502" s="132">
        <f>ROUND(2*E502,0)/2</f>
        <v>16307</v>
      </c>
      <c r="G502" s="132">
        <f>+C502-(C$7+F502*C$8)</f>
        <v>-1.4925209805369377E-2</v>
      </c>
      <c r="L502" s="43">
        <f>G502</f>
        <v>-1.4925209805369377E-2</v>
      </c>
      <c r="O502" s="132">
        <f ca="1">+C$11+C$12*F502</f>
        <v>-1.3684065931449958E-2</v>
      </c>
      <c r="P502" s="199">
        <f>+D$11+D$12*F502+D$13*F502^2</f>
        <v>-4.6834479946242912E-3</v>
      </c>
      <c r="Q502" s="200">
        <f>+C502-15018.5</f>
        <v>40547.972200000193</v>
      </c>
      <c r="S502" s="132">
        <f>+(P502-G502)^2</f>
        <v>1.0489368498803647E-4</v>
      </c>
      <c r="T502" s="7">
        <v>1</v>
      </c>
      <c r="U502" s="43">
        <f>+T502*S502</f>
        <v>1.0489368498803647E-4</v>
      </c>
      <c r="V502" s="132">
        <f>+G502-P502</f>
        <v>-1.0241761810745086E-2</v>
      </c>
      <c r="Z502" s="43">
        <f>F502</f>
        <v>16307</v>
      </c>
      <c r="AA502" s="132">
        <f>AB$3+AB$4*Z502+AB$5*Z502^2+AH502</f>
        <v>-1.4331423135433771E-2</v>
      </c>
      <c r="AB502" s="132">
        <f>+G502-AA502</f>
        <v>-5.9378666993560592E-4</v>
      </c>
      <c r="AC502" s="132">
        <f>+G502-P502</f>
        <v>-1.0241761810745086E-2</v>
      </c>
      <c r="AD502" s="132"/>
      <c r="AE502" s="132">
        <f>+(G502-AA502)^2*S502</f>
        <v>3.6983689161951923E-11</v>
      </c>
      <c r="AF502" s="200">
        <f>+C502-15018.5</f>
        <v>40547.972200000193</v>
      </c>
      <c r="AG502" s="7"/>
      <c r="AH502" s="43">
        <f>$AB$6*($AB$11/AI502*AJ502+$AB$12)</f>
        <v>-1.5533668388433772E-2</v>
      </c>
      <c r="AI502" s="43">
        <f>1+$AB$7*COS(AL502)</f>
        <v>0.85803431305138078</v>
      </c>
      <c r="AJ502" s="43">
        <f>SIN(AL502+$AB$9)</f>
        <v>-0.93369115494316968</v>
      </c>
      <c r="AK502" s="43">
        <f>$AB$7*SIN(AL502)</f>
        <v>-0.34168076289016719</v>
      </c>
      <c r="AL502" s="43">
        <f>2*ATAN(AM502)</f>
        <v>-1.9645862881013398</v>
      </c>
      <c r="AM502" s="43">
        <f>SQRT((1+$AB$7)/(1-$AB$7))*TAN(AN502/2)</f>
        <v>-1.4983743381338384</v>
      </c>
      <c r="AN502" s="132">
        <f>$AU502+$AB$7*SIN(AO502)</f>
        <v>4.6964320114971914</v>
      </c>
      <c r="AO502" s="132">
        <f>$AU502+$AB$7*SIN(AP502)</f>
        <v>4.6964320114971452</v>
      </c>
      <c r="AP502" s="132">
        <f>$AU502+$AB$7*SIN(AQ502)</f>
        <v>4.6964320115050615</v>
      </c>
      <c r="AQ502" s="132">
        <f>$AU502+$AB$7*SIN(AR502)</f>
        <v>4.6964320101641359</v>
      </c>
      <c r="AR502" s="132">
        <f>$AU502+$AB$7*SIN(AS502)</f>
        <v>4.6964322372939256</v>
      </c>
      <c r="AS502" s="132">
        <f>$AU502+$AB$7*SIN(AT502)</f>
        <v>4.6963938113988037</v>
      </c>
      <c r="AT502" s="132">
        <f>$AU502+$AB$7*SIN(AU502)</f>
        <v>4.7193267486177</v>
      </c>
      <c r="AU502" s="132">
        <f>$AB$9+$AB$18*(F502-AB$15)</f>
        <v>5.06638490689833</v>
      </c>
    </row>
    <row r="503" spans="1:47" ht="12.95" customHeight="1">
      <c r="A503" s="127" t="s">
        <v>1471</v>
      </c>
      <c r="B503" s="276" t="s">
        <v>288</v>
      </c>
      <c r="C503" s="232">
        <v>55567.326299999841</v>
      </c>
      <c r="D503" s="232">
        <v>5.0000000000000001E-4</v>
      </c>
      <c r="E503" s="41">
        <f>+(C503-C$7)/C$8</f>
        <v>16309.458414041066</v>
      </c>
      <c r="F503" s="132">
        <f>ROUND(2*E503,0)/2</f>
        <v>16309.5</v>
      </c>
      <c r="G503" s="132">
        <f>+C503-(C$7+F503*C$8)</f>
        <v>-1.4195285155437887E-2</v>
      </c>
      <c r="L503" s="43">
        <f>G503</f>
        <v>-1.4195285155437887E-2</v>
      </c>
      <c r="O503" s="132">
        <f ca="1">+C$11+C$12*F503</f>
        <v>-1.3688718460575219E-2</v>
      </c>
      <c r="P503" s="199">
        <f>+D$11+D$12*F503+D$13*F503^2</f>
        <v>-4.6860061734356464E-3</v>
      </c>
      <c r="Q503" s="200">
        <f>+C503-15018.5</f>
        <v>40548.826299999841</v>
      </c>
      <c r="S503" s="132">
        <f>+(P503-G503)^2</f>
        <v>9.0426386757549548E-5</v>
      </c>
      <c r="T503" s="7">
        <v>1</v>
      </c>
      <c r="U503" s="43">
        <f>+T503*S503</f>
        <v>9.0426386757549548E-5</v>
      </c>
      <c r="V503" s="132">
        <f>+G503-P503</f>
        <v>-9.5092789820022394E-3</v>
      </c>
      <c r="Z503" s="43">
        <f>F503</f>
        <v>16309.5</v>
      </c>
      <c r="AA503" s="132">
        <f>AB$3+AB$4*Z503+AB$5*Z503^2+AH503</f>
        <v>-1.4327191870489479E-2</v>
      </c>
      <c r="AB503" s="132">
        <f>+G503-AA503</f>
        <v>1.3190671505159193E-4</v>
      </c>
      <c r="AC503" s="132">
        <f>+G503-P503</f>
        <v>-9.5092789820022394E-3</v>
      </c>
      <c r="AD503" s="132"/>
      <c r="AE503" s="132">
        <f>+(G503-AA503)^2*S503</f>
        <v>1.5733631986639606E-12</v>
      </c>
      <c r="AF503" s="200">
        <f>+C503-15018.5</f>
        <v>40548.826299999841</v>
      </c>
      <c r="AG503" s="7"/>
      <c r="AH503" s="43">
        <f>$AB$6*($AB$11/AI503*AJ503+$AB$12)</f>
        <v>-1.552919249973948E-2</v>
      </c>
      <c r="AI503" s="43">
        <f>1+$AB$7*COS(AL503)</f>
        <v>0.8581260713158112</v>
      </c>
      <c r="AJ503" s="43">
        <f>SIN(AL503+$AB$9)</f>
        <v>-0.93359496454047475</v>
      </c>
      <c r="AK503" s="43">
        <f>$AB$7*SIN(AL503)</f>
        <v>-0.34171887328579575</v>
      </c>
      <c r="AL503" s="43">
        <f>2*ATAN(AM503)</f>
        <v>-1.9643177533845451</v>
      </c>
      <c r="AM503" s="43">
        <f>SQRT((1+$AB$7)/(1-$AB$7))*TAN(AN503/2)</f>
        <v>-1.49793871132217</v>
      </c>
      <c r="AN503" s="132">
        <f>$AU503+$AB$7*SIN(AO503)</f>
        <v>4.6967227503835103</v>
      </c>
      <c r="AO503" s="132">
        <f>$AU503+$AB$7*SIN(AP503)</f>
        <v>4.6967227503834694</v>
      </c>
      <c r="AP503" s="132">
        <f>$AU503+$AB$7*SIN(AQ503)</f>
        <v>4.6967227503904567</v>
      </c>
      <c r="AQ503" s="132">
        <f>$AU503+$AB$7*SIN(AR503)</f>
        <v>4.6967227491850343</v>
      </c>
      <c r="AR503" s="132">
        <f>$AU503+$AB$7*SIN(AS503)</f>
        <v>4.6967229571516889</v>
      </c>
      <c r="AS503" s="132">
        <f>$AU503+$AB$7*SIN(AT503)</f>
        <v>4.6966871182624788</v>
      </c>
      <c r="AT503" s="132">
        <f>$AU503+$AB$7*SIN(AU503)</f>
        <v>4.719656711507322</v>
      </c>
      <c r="AU503" s="132">
        <f>$AB$9+$AB$18*(F503-AB$15)</f>
        <v>5.0666773466210913</v>
      </c>
    </row>
    <row r="504" spans="1:47" ht="12.95" customHeight="1">
      <c r="A504" s="127" t="s">
        <v>1471</v>
      </c>
      <c r="B504" s="276" t="s">
        <v>288</v>
      </c>
      <c r="C504" s="232">
        <v>55568.349799999967</v>
      </c>
      <c r="D504" s="232">
        <v>2.0000000000000001E-4</v>
      </c>
      <c r="E504" s="41">
        <f>+(C504-C$7)/C$8</f>
        <v>16312.456820096395</v>
      </c>
      <c r="F504" s="132">
        <f>ROUND(2*E504,0)/2</f>
        <v>16312.5</v>
      </c>
      <c r="G504" s="132">
        <f>+C504-(C$7+F504*C$8)</f>
        <v>-1.4739375030330848E-2</v>
      </c>
      <c r="L504" s="43">
        <f>G504</f>
        <v>-1.4739375030330848E-2</v>
      </c>
      <c r="O504" s="132">
        <f ca="1">+C$11+C$12*F504</f>
        <v>-1.3694301495525533E-2</v>
      </c>
      <c r="P504" s="199">
        <f>+D$11+D$12*F504+D$13*F504^2</f>
        <v>-4.6890758815938518E-3</v>
      </c>
      <c r="Q504" s="200">
        <f>+C504-15018.5</f>
        <v>40549.849799999967</v>
      </c>
      <c r="S504" s="132">
        <f>+(P504-G504)^2</f>
        <v>1.010085129791036E-4</v>
      </c>
      <c r="T504" s="7">
        <v>1</v>
      </c>
      <c r="U504" s="43">
        <f>+T504*S504</f>
        <v>1.010085129791036E-4</v>
      </c>
      <c r="V504" s="132">
        <f>+G504-P504</f>
        <v>-1.0050299148736997E-2</v>
      </c>
      <c r="Z504" s="43">
        <f>F504</f>
        <v>16312.5</v>
      </c>
      <c r="AA504" s="132">
        <f>AB$3+AB$4*Z504+AB$5*Z504^2+AH504</f>
        <v>-1.4322112037148714E-2</v>
      </c>
      <c r="AB504" s="132">
        <f>+G504-AA504</f>
        <v>-4.172629931821336E-4</v>
      </c>
      <c r="AC504" s="132">
        <f>+G504-P504</f>
        <v>-1.0050299148736997E-2</v>
      </c>
      <c r="AD504" s="132"/>
      <c r="AE504" s="132">
        <f>+(G504-AA504)^2*S504</f>
        <v>1.7586431134628248E-11</v>
      </c>
      <c r="AF504" s="200">
        <f>+C504-15018.5</f>
        <v>40549.849799999967</v>
      </c>
      <c r="AG504" s="7"/>
      <c r="AH504" s="43">
        <f>$AB$6*($AB$11/AI504*AJ504+$AB$12)</f>
        <v>-1.5523819068398715E-2</v>
      </c>
      <c r="AI504" s="43">
        <f>1+$AB$7*COS(AL504)</f>
        <v>0.8582362206522447</v>
      </c>
      <c r="AJ504" s="43">
        <f>SIN(AL504+$AB$9)</f>
        <v>-0.93347941999815576</v>
      </c>
      <c r="AK504" s="43">
        <f>$AB$7*SIN(AL504)</f>
        <v>-0.34176458398295301</v>
      </c>
      <c r="AL504" s="43">
        <f>2*ATAN(AM504)</f>
        <v>-1.9639954358966574</v>
      </c>
      <c r="AM504" s="43">
        <f>SQRT((1+$AB$7)/(1-$AB$7))*TAN(AN504/2)</f>
        <v>-1.4974160674684822</v>
      </c>
      <c r="AN504" s="132">
        <f>$AU504+$AB$7*SIN(AO504)</f>
        <v>4.6970716780934332</v>
      </c>
      <c r="AO504" s="132">
        <f>$AU504+$AB$7*SIN(AP504)</f>
        <v>4.6970716780933994</v>
      </c>
      <c r="AP504" s="132">
        <f>$AU504+$AB$7*SIN(AQ504)</f>
        <v>4.6970716780993618</v>
      </c>
      <c r="AQ504" s="132">
        <f>$AU504+$AB$7*SIN(AR504)</f>
        <v>4.6970716770472993</v>
      </c>
      <c r="AR504" s="132">
        <f>$AU504+$AB$7*SIN(AS504)</f>
        <v>4.6970718626897456</v>
      </c>
      <c r="AS504" s="132">
        <f>$AU504+$AB$7*SIN(AT504)</f>
        <v>4.697039139783354</v>
      </c>
      <c r="AT504" s="132">
        <f>$AU504+$AB$7*SIN(AU504)</f>
        <v>4.7200527061489499</v>
      </c>
      <c r="AU504" s="132">
        <f>$AB$9+$AB$18*(F504-AB$15)</f>
        <v>5.067028274288405</v>
      </c>
    </row>
    <row r="505" spans="1:47" ht="12.95" customHeight="1">
      <c r="A505" s="127" t="s">
        <v>1471</v>
      </c>
      <c r="B505" s="276" t="s">
        <v>292</v>
      </c>
      <c r="C505" s="232">
        <v>55568.520599999931</v>
      </c>
      <c r="D505" s="232">
        <v>2.9999999999999997E-4</v>
      </c>
      <c r="E505" s="41">
        <f>+(C505-C$7)/C$8</f>
        <v>16312.957189177077</v>
      </c>
      <c r="F505" s="132">
        <f>ROUND(2*E505,0)/2</f>
        <v>16313</v>
      </c>
      <c r="G505" s="132">
        <f>+C505-(C$7+F505*C$8)</f>
        <v>-1.4613390070735477E-2</v>
      </c>
      <c r="L505" s="43">
        <f>G505</f>
        <v>-1.4613390070735477E-2</v>
      </c>
      <c r="O505" s="132">
        <f ca="1">+C$11+C$12*F505</f>
        <v>-1.3695232001350584E-2</v>
      </c>
      <c r="P505" s="199">
        <f>+D$11+D$12*F505+D$13*F505^2</f>
        <v>-4.6895874883337348E-3</v>
      </c>
      <c r="Q505" s="200">
        <f>+C505-15018.5</f>
        <v>40550.020599999931</v>
      </c>
      <c r="S505" s="132">
        <f>+(P505-G505)^2</f>
        <v>9.8481857694483491E-5</v>
      </c>
      <c r="T505" s="7">
        <v>1</v>
      </c>
      <c r="U505" s="43">
        <f>+T505*S505</f>
        <v>9.8481857694483491E-5</v>
      </c>
      <c r="V505" s="132">
        <f>+G505-P505</f>
        <v>-9.9238025824017421E-3</v>
      </c>
      <c r="Z505" s="43">
        <f>F505</f>
        <v>16313</v>
      </c>
      <c r="AA505" s="132">
        <f>AB$3+AB$4*Z505+AB$5*Z505^2+AH505</f>
        <v>-1.4321265152662809E-2</v>
      </c>
      <c r="AB505" s="132">
        <f>+G505-AA505</f>
        <v>-2.9212491807266774E-4</v>
      </c>
      <c r="AC505" s="132">
        <f>+G505-P505</f>
        <v>-9.9238025824017421E-3</v>
      </c>
      <c r="AD505" s="132"/>
      <c r="AE505" s="132">
        <f>+(G505-AA505)^2*S505</f>
        <v>8.4041431149169054E-12</v>
      </c>
      <c r="AF505" s="200">
        <f>+C505-15018.5</f>
        <v>40550.020599999931</v>
      </c>
      <c r="AG505" s="7"/>
      <c r="AH505" s="43">
        <f>$AB$6*($AB$11/AI505*AJ505+$AB$12)</f>
        <v>-1.5522923245662809E-2</v>
      </c>
      <c r="AI505" s="43">
        <f>1+$AB$7*COS(AL505)</f>
        <v>0.85825458305674385</v>
      </c>
      <c r="AJ505" s="43">
        <f>SIN(AL505+$AB$9)</f>
        <v>-0.933460150260079</v>
      </c>
      <c r="AK505" s="43">
        <f>$AB$7*SIN(AL505)</f>
        <v>-0.34177220012104914</v>
      </c>
      <c r="AL505" s="43">
        <f>2*ATAN(AM505)</f>
        <v>-1.9639417082702244</v>
      </c>
      <c r="AM505" s="43">
        <f>SQRT((1+$AB$7)/(1-$AB$7))*TAN(AN505/2)</f>
        <v>-1.4973289716425318</v>
      </c>
      <c r="AN505" s="132">
        <f>$AU505+$AB$7*SIN(AO505)</f>
        <v>4.6971298370662877</v>
      </c>
      <c r="AO505" s="132">
        <f>$AU505+$AB$7*SIN(AP505)</f>
        <v>4.6971298370662549</v>
      </c>
      <c r="AP505" s="132">
        <f>$AU505+$AB$7*SIN(AQ505)</f>
        <v>4.6971298370720556</v>
      </c>
      <c r="AQ505" s="132">
        <f>$AU505+$AB$7*SIN(AR505)</f>
        <v>4.6971298360445886</v>
      </c>
      <c r="AR505" s="132">
        <f>$AU505+$AB$7*SIN(AS505)</f>
        <v>4.6971300180378908</v>
      </c>
      <c r="AS505" s="132">
        <f>$AU505+$AB$7*SIN(AT505)</f>
        <v>4.6970978156894212</v>
      </c>
      <c r="AT505" s="132">
        <f>$AU505+$AB$7*SIN(AU505)</f>
        <v>4.7201187094103556</v>
      </c>
      <c r="AU505" s="132">
        <f>$AB$9+$AB$18*(F505-AB$15)</f>
        <v>5.0670867622329574</v>
      </c>
    </row>
    <row r="506" spans="1:47" ht="12.95" customHeight="1">
      <c r="A506" s="127" t="s">
        <v>1471</v>
      </c>
      <c r="B506" s="276" t="s">
        <v>288</v>
      </c>
      <c r="C506" s="232">
        <v>55570.398599999957</v>
      </c>
      <c r="D506" s="232">
        <v>2.9999999999999997E-4</v>
      </c>
      <c r="E506" s="41">
        <f>+(C506-C$7)/C$8</f>
        <v>16318.458905416734</v>
      </c>
      <c r="F506" s="132">
        <f>ROUND(2*E506,0)/2</f>
        <v>16318.5</v>
      </c>
      <c r="G506" s="132">
        <f>+C506-(C$7+F506*C$8)</f>
        <v>-1.4027555043867324E-2</v>
      </c>
      <c r="L506" s="43">
        <f>G506</f>
        <v>-1.4027555043867324E-2</v>
      </c>
      <c r="O506" s="132">
        <f ca="1">+C$11+C$12*F506</f>
        <v>-1.370546756542616E-2</v>
      </c>
      <c r="P506" s="199">
        <f>+D$11+D$12*F506+D$13*F506^2</f>
        <v>-4.6952149496416132E-3</v>
      </c>
      <c r="Q506" s="200">
        <f>+C506-15018.5</f>
        <v>40551.898599999957</v>
      </c>
      <c r="S506" s="132">
        <f>+(P506-G506)^2</f>
        <v>8.7092571634292743E-5</v>
      </c>
      <c r="T506" s="7">
        <v>1</v>
      </c>
      <c r="U506" s="43">
        <f>+T506*S506</f>
        <v>8.7092571634292743E-5</v>
      </c>
      <c r="V506" s="132">
        <f>+G506-P506</f>
        <v>-9.3323400942257103E-3</v>
      </c>
      <c r="Z506" s="43">
        <f>F506</f>
        <v>16318.5</v>
      </c>
      <c r="AA506" s="132">
        <f>AB$3+AB$4*Z506+AB$5*Z506^2+AH506</f>
        <v>-1.4311944791454914E-2</v>
      </c>
      <c r="AB506" s="132">
        <f>+G506-AA506</f>
        <v>2.8438974758759027E-4</v>
      </c>
      <c r="AC506" s="132">
        <f>+G506-P506</f>
        <v>-9.3323400942257103E-3</v>
      </c>
      <c r="AD506" s="132"/>
      <c r="AE506" s="132">
        <f>+(G506-AA506)^2*S506</f>
        <v>7.0438319473590492E-12</v>
      </c>
      <c r="AF506" s="200">
        <f>+C506-15018.5</f>
        <v>40551.898599999957</v>
      </c>
      <c r="AG506" s="7"/>
      <c r="AH506" s="43">
        <f>$AB$6*($AB$11/AI506*AJ506+$AB$12)</f>
        <v>-1.5513064464704913E-2</v>
      </c>
      <c r="AI506" s="43">
        <f>1+$AB$7*COS(AL506)</f>
        <v>0.85845664838899516</v>
      </c>
      <c r="AJ506" s="43">
        <f>SIN(AL506+$AB$9)</f>
        <v>-0.93324795078444545</v>
      </c>
      <c r="AK506" s="43">
        <f>$AB$7*SIN(AL506)</f>
        <v>-0.34185593400542785</v>
      </c>
      <c r="AL506" s="43">
        <f>2*ATAN(AM506)</f>
        <v>-1.9633505525928037</v>
      </c>
      <c r="AM506" s="43">
        <f>SQRT((1+$AB$7)/(1-$AB$7))*TAN(AN506/2)</f>
        <v>-1.496371133937616</v>
      </c>
      <c r="AN506" s="132">
        <f>$AU506+$AB$7*SIN(AO506)</f>
        <v>4.6977696679138008</v>
      </c>
      <c r="AO506" s="132">
        <f>$AU506+$AB$7*SIN(AP506)</f>
        <v>4.6977696679137777</v>
      </c>
      <c r="AP506" s="132">
        <f>$AU506+$AB$7*SIN(AQ506)</f>
        <v>4.6977696679179672</v>
      </c>
      <c r="AQ506" s="132">
        <f>$AU506+$AB$7*SIN(AR506)</f>
        <v>4.6977696671433478</v>
      </c>
      <c r="AR506" s="132">
        <f>$AU506+$AB$7*SIN(AS506)</f>
        <v>4.6977698103548224</v>
      </c>
      <c r="AS506" s="132">
        <f>$AU506+$AB$7*SIN(AT506)</f>
        <v>4.6977433572818974</v>
      </c>
      <c r="AT506" s="132">
        <f>$AU506+$AB$7*SIN(AU506)</f>
        <v>4.7208448236170089</v>
      </c>
      <c r="AU506" s="132">
        <f>$AB$9+$AB$18*(F506-AB$15)</f>
        <v>5.0677301296230315</v>
      </c>
    </row>
    <row r="507" spans="1:47" ht="12.95" customHeight="1">
      <c r="A507" s="41" t="s">
        <v>967</v>
      </c>
      <c r="B507" s="94" t="s">
        <v>288</v>
      </c>
      <c r="C507" s="36">
        <v>55570.569000000003</v>
      </c>
      <c r="D507" s="36" t="s">
        <v>503</v>
      </c>
      <c r="E507" s="41">
        <f>+(C507-C$7)/C$8</f>
        <v>16318.958102673114</v>
      </c>
      <c r="F507" s="132">
        <f>ROUND(2*E507,0)/2</f>
        <v>16319</v>
      </c>
      <c r="G507" s="132">
        <f>+C507-(C$7+F507*C$8)</f>
        <v>-1.4301569994131569E-2</v>
      </c>
      <c r="I507" s="43">
        <f>G507</f>
        <v>-1.4301569994131569E-2</v>
      </c>
      <c r="M507" s="132"/>
      <c r="O507" s="132">
        <f ca="1">+C$11+C$12*F507</f>
        <v>-1.3706398071251215E-2</v>
      </c>
      <c r="P507" s="199">
        <f>+D$11+D$12*F507+D$13*F507^2</f>
        <v>-4.6957265176849798E-3</v>
      </c>
      <c r="Q507" s="200">
        <f>+C507-15018.5</f>
        <v>40552.069000000003</v>
      </c>
      <c r="S507" s="132">
        <f>+(P507-G507)^2</f>
        <v>9.2272228893991502E-5</v>
      </c>
      <c r="T507" s="7">
        <v>0.1</v>
      </c>
      <c r="U507" s="43">
        <f>+T507*S507</f>
        <v>9.2272228893991506E-6</v>
      </c>
      <c r="V507" s="132">
        <f>+G507-P507</f>
        <v>-9.6058434764465898E-3</v>
      </c>
      <c r="Z507" s="43">
        <f>F507</f>
        <v>16319</v>
      </c>
      <c r="AA507" s="132">
        <f>AB$3+AB$4*Z507+AB$5*Z507^2+AH507</f>
        <v>-1.4311097064770854E-2</v>
      </c>
      <c r="AB507" s="132">
        <f>+G507-AA507</f>
        <v>9.5270706392848459E-6</v>
      </c>
      <c r="AC507" s="132">
        <f>+G507-P507</f>
        <v>-9.6058434764465898E-3</v>
      </c>
      <c r="AD507" s="132"/>
      <c r="AE507" s="132">
        <f>+(G507-AA507)^2*S507</f>
        <v>8.3750957728359778E-15</v>
      </c>
      <c r="AF507" s="200">
        <f>+C507-15018.5</f>
        <v>40552.069000000003</v>
      </c>
      <c r="AG507" s="7"/>
      <c r="AH507" s="43">
        <f>$AB$6*($AB$11/AI507*AJ507+$AB$12)</f>
        <v>-1.5512167781770853E-2</v>
      </c>
      <c r="AI507" s="43">
        <f>1+$AB$7*COS(AL507)</f>
        <v>0.85847502513756857</v>
      </c>
      <c r="AJ507" s="43">
        <f>SIN(AL507+$AB$9)</f>
        <v>-0.93322863879027229</v>
      </c>
      <c r="AK507" s="43">
        <f>$AB$7*SIN(AL507)</f>
        <v>-0.34186354220681114</v>
      </c>
      <c r="AL507" s="43">
        <f>2*ATAN(AM507)</f>
        <v>-1.9632967973636244</v>
      </c>
      <c r="AM507" s="43">
        <f>SQRT((1+$AB$7)/(1-$AB$7))*TAN(AN507/2)</f>
        <v>-1.4962840774433417</v>
      </c>
      <c r="AN507" s="132">
        <f>$AU507+$AB$7*SIN(AO507)</f>
        <v>4.6978278418244193</v>
      </c>
      <c r="AO507" s="132">
        <f>$AU507+$AB$7*SIN(AP507)</f>
        <v>4.6978278418243971</v>
      </c>
      <c r="AP507" s="132">
        <f>$AU507+$AB$7*SIN(AQ507)</f>
        <v>4.6978278418284551</v>
      </c>
      <c r="AQ507" s="132">
        <f>$AU507+$AB$7*SIN(AR507)</f>
        <v>4.6978278410752417</v>
      </c>
      <c r="AR507" s="132">
        <f>$AU507+$AB$7*SIN(AS507)</f>
        <v>4.6978279808852363</v>
      </c>
      <c r="AS507" s="132">
        <f>$AU507+$AB$7*SIN(AT507)</f>
        <v>4.6978020525766988</v>
      </c>
      <c r="AT507" s="132">
        <f>$AU507+$AB$7*SIN(AU507)</f>
        <v>4.7209108411197809</v>
      </c>
      <c r="AU507" s="132">
        <f>$AB$9+$AB$18*(F507-AB$15)</f>
        <v>5.0677886175675839</v>
      </c>
    </row>
    <row r="508" spans="1:47" ht="12.95" customHeight="1">
      <c r="A508" s="127" t="s">
        <v>1471</v>
      </c>
      <c r="B508" s="276" t="s">
        <v>288</v>
      </c>
      <c r="C508" s="232">
        <v>55571.422400000039</v>
      </c>
      <c r="D508" s="232">
        <v>2.9999999999999997E-4</v>
      </c>
      <c r="E508" s="41">
        <f>+(C508-C$7)/C$8</f>
        <v>16321.458190340343</v>
      </c>
      <c r="F508" s="132">
        <f>ROUND(2*E508,0)/2</f>
        <v>16321.5</v>
      </c>
      <c r="G508" s="132">
        <f>+C508-(C$7+F508*C$8)</f>
        <v>-1.427164496271871E-2</v>
      </c>
      <c r="L508" s="43">
        <f>G508</f>
        <v>-1.427164496271871E-2</v>
      </c>
      <c r="O508" s="132">
        <f ca="1">+C$11+C$12*F508</f>
        <v>-1.3711050600376473E-2</v>
      </c>
      <c r="P508" s="199">
        <f>+D$11+D$12*F508+D$13*F508^2</f>
        <v>-4.6982843095311703E-3</v>
      </c>
      <c r="Q508" s="200">
        <f>+C508-15018.5</f>
        <v>40552.922400000039</v>
      </c>
      <c r="S508" s="132">
        <f>+(P508-G508)^2</f>
        <v>9.1649234195999361E-5</v>
      </c>
      <c r="T508" s="7">
        <v>1</v>
      </c>
      <c r="U508" s="43">
        <f>+T508*S508</f>
        <v>9.1649234195999361E-5</v>
      </c>
      <c r="V508" s="132">
        <f>+G508-P508</f>
        <v>-9.57336065318754E-3</v>
      </c>
      <c r="Z508" s="43">
        <f>F508</f>
        <v>16321.5</v>
      </c>
      <c r="AA508" s="132">
        <f>AB$3+AB$4*Z508+AB$5*Z508^2+AH508</f>
        <v>-1.4306857378416452E-2</v>
      </c>
      <c r="AB508" s="132">
        <f>+G508-AA508</f>
        <v>3.5212415697741598E-5</v>
      </c>
      <c r="AC508" s="132">
        <f>+G508-P508</f>
        <v>-9.57336065318754E-3</v>
      </c>
      <c r="AD508" s="132"/>
      <c r="AE508" s="132">
        <f>+(G508-AA508)^2*S508</f>
        <v>1.1363718866487716E-13</v>
      </c>
      <c r="AF508" s="200">
        <f>+C508-15018.5</f>
        <v>40552.922400000039</v>
      </c>
      <c r="AG508" s="7"/>
      <c r="AH508" s="43">
        <f>$AB$6*($AB$11/AI508*AJ508+$AB$12)</f>
        <v>-1.5507683291666453E-2</v>
      </c>
      <c r="AI508" s="43">
        <f>1+$AB$7*COS(AL508)</f>
        <v>0.85856692681845659</v>
      </c>
      <c r="AJ508" s="43">
        <f>SIN(AL508+$AB$9)</f>
        <v>-0.93313202595675626</v>
      </c>
      <c r="AK508" s="43">
        <f>$AB$7*SIN(AL508)</f>
        <v>-0.34190157327866183</v>
      </c>
      <c r="AL508" s="43">
        <f>2*ATAN(AM508)</f>
        <v>-1.9630279866909148</v>
      </c>
      <c r="AM508" s="43">
        <f>SQRT((1+$AB$7)/(1-$AB$7))*TAN(AN508/2)</f>
        <v>-1.4958488440903064</v>
      </c>
      <c r="AN508" s="132">
        <f>$AU508+$AB$7*SIN(AO508)</f>
        <v>4.6981187300592371</v>
      </c>
      <c r="AO508" s="132">
        <f>$AU508+$AB$7*SIN(AP508)</f>
        <v>4.6981187300592184</v>
      </c>
      <c r="AP508" s="132">
        <f>$AU508+$AB$7*SIN(AQ508)</f>
        <v>4.6981187300626504</v>
      </c>
      <c r="AQ508" s="132">
        <f>$AU508+$AB$7*SIN(AR508)</f>
        <v>4.698118729412629</v>
      </c>
      <c r="AR508" s="132">
        <f>$AU508+$AB$7*SIN(AS508)</f>
        <v>4.6981188525275837</v>
      </c>
      <c r="AS508" s="132">
        <f>$AU508+$AB$7*SIN(AT508)</f>
        <v>4.698095553296727</v>
      </c>
      <c r="AT508" s="132">
        <f>$AU508+$AB$7*SIN(AU508)</f>
        <v>4.7212409464323253</v>
      </c>
      <c r="AU508" s="132">
        <f>$AB$9+$AB$18*(F508-AB$15)</f>
        <v>5.0680810572903452</v>
      </c>
    </row>
    <row r="509" spans="1:47" ht="12.95" customHeight="1">
      <c r="A509" s="127" t="s">
        <v>1471</v>
      </c>
      <c r="B509" s="276" t="s">
        <v>288</v>
      </c>
      <c r="C509" s="232">
        <v>55572.446200000122</v>
      </c>
      <c r="D509" s="232">
        <v>2.9999999999999997E-4</v>
      </c>
      <c r="E509" s="41">
        <f>+(C509-C$7)/C$8</f>
        <v>16324.457475263953</v>
      </c>
      <c r="F509" s="132">
        <f>ROUND(2*E509,0)/2</f>
        <v>16324.5</v>
      </c>
      <c r="G509" s="132">
        <f>+C509-(C$7+F509*C$8)</f>
        <v>-1.4515734874294139E-2</v>
      </c>
      <c r="L509" s="43">
        <f>G509</f>
        <v>-1.4515734874294139E-2</v>
      </c>
      <c r="O509" s="132">
        <f ca="1">+C$11+C$12*F509</f>
        <v>-1.371663363532679E-2</v>
      </c>
      <c r="P509" s="199">
        <f>+D$11+D$12*F509+D$13*F509^2</f>
        <v>-4.701353553331177E-3</v>
      </c>
      <c r="Q509" s="200">
        <f>+C509-15018.5</f>
        <v>40553.946200000122</v>
      </c>
      <c r="S509" s="132">
        <f>+(P509-G509)^2</f>
        <v>9.6322080713266681E-5</v>
      </c>
      <c r="T509" s="7">
        <v>1</v>
      </c>
      <c r="U509" s="43">
        <f>+T509*S509</f>
        <v>9.6322080713266681E-5</v>
      </c>
      <c r="V509" s="132">
        <f>+G509-P509</f>
        <v>-9.8143813209629616E-3</v>
      </c>
      <c r="Z509" s="43">
        <f>F509</f>
        <v>16324.5</v>
      </c>
      <c r="AA509" s="132">
        <f>AB$3+AB$4*Z509+AB$5*Z509^2+AH509</f>
        <v>-1.4301767438126948E-2</v>
      </c>
      <c r="AB509" s="132">
        <f>+G509-AA509</f>
        <v>-2.1396743616719158E-4</v>
      </c>
      <c r="AC509" s="132">
        <f>+G509-P509</f>
        <v>-9.8143813209629616E-3</v>
      </c>
      <c r="AD509" s="132"/>
      <c r="AE509" s="132">
        <f>+(G509-AA509)^2*S509</f>
        <v>4.409823638780463E-12</v>
      </c>
      <c r="AF509" s="200">
        <f>+C509-15018.5</f>
        <v>40553.946200000122</v>
      </c>
      <c r="AG509" s="7"/>
      <c r="AH509" s="43">
        <f>$AB$6*($AB$11/AI509*AJ509+$AB$12)</f>
        <v>-1.5502299537376947E-2</v>
      </c>
      <c r="AI509" s="43">
        <f>1+$AB$7*COS(AL509)</f>
        <v>0.85867724830807113</v>
      </c>
      <c r="AJ509" s="43">
        <f>SIN(AL509+$AB$9)</f>
        <v>-0.93301597421089411</v>
      </c>
      <c r="AK509" s="43">
        <f>$AB$7*SIN(AL509)</f>
        <v>-0.34194718869179402</v>
      </c>
      <c r="AL509" s="43">
        <f>2*ATAN(AM509)</f>
        <v>-1.9627053378983963</v>
      </c>
      <c r="AM509" s="43">
        <f>SQRT((1+$AB$7)/(1-$AB$7))*TAN(AN509/2)</f>
        <v>-1.4953266720750771</v>
      </c>
      <c r="AN509" s="132">
        <f>$AU509+$AB$7*SIN(AO509)</f>
        <v>4.6984678370515125</v>
      </c>
      <c r="AO509" s="132">
        <f>$AU509+$AB$7*SIN(AP509)</f>
        <v>4.6984678370514983</v>
      </c>
      <c r="AP509" s="132">
        <f>$AU509+$AB$7*SIN(AQ509)</f>
        <v>4.6984678370542508</v>
      </c>
      <c r="AQ509" s="132">
        <f>$AU509+$AB$7*SIN(AR509)</f>
        <v>4.6984678365197627</v>
      </c>
      <c r="AR509" s="132">
        <f>$AU509+$AB$7*SIN(AS509)</f>
        <v>4.6984679402909979</v>
      </c>
      <c r="AS509" s="132">
        <f>$AU509+$AB$7*SIN(AT509)</f>
        <v>4.698447807513352</v>
      </c>
      <c r="AT509" s="132">
        <f>$AU509+$AB$7*SIN(AU509)</f>
        <v>4.7216371119610789</v>
      </c>
      <c r="AU509" s="132">
        <f>$AB$9+$AB$18*(F509-AB$15)</f>
        <v>5.0684319849576589</v>
      </c>
    </row>
    <row r="510" spans="1:47" ht="12.95" customHeight="1">
      <c r="A510" s="127" t="s">
        <v>1471</v>
      </c>
      <c r="B510" s="276" t="s">
        <v>288</v>
      </c>
      <c r="C510" s="232">
        <v>55573.470399999991</v>
      </c>
      <c r="D510" s="232">
        <v>2.0000000000000001E-4</v>
      </c>
      <c r="E510" s="41">
        <f>+(C510-C$7)/C$8</f>
        <v>16327.457932011481</v>
      </c>
      <c r="F510" s="132">
        <f>ROUND(2*E510,0)/2</f>
        <v>16327.5</v>
      </c>
      <c r="G510" s="132">
        <f>+C510-(C$7+F510*C$8)</f>
        <v>-1.4359825006977189E-2</v>
      </c>
      <c r="L510" s="43">
        <f>G510</f>
        <v>-1.4359825006977189E-2</v>
      </c>
      <c r="O510" s="132">
        <f ca="1">+C$11+C$12*F510</f>
        <v>-1.3722216670277104E-2</v>
      </c>
      <c r="P510" s="199">
        <f>+D$11+D$12*F510+D$13*F510^2</f>
        <v>-4.7044226810416343E-3</v>
      </c>
      <c r="Q510" s="200">
        <f>+C510-15018.5</f>
        <v>40554.970399999991</v>
      </c>
      <c r="S510" s="132">
        <f>+(P510-G510)^2</f>
        <v>9.322679407568172E-5</v>
      </c>
      <c r="T510" s="7">
        <v>1</v>
      </c>
      <c r="U510" s="43">
        <f>+T510*S510</f>
        <v>9.322679407568172E-5</v>
      </c>
      <c r="V510" s="132">
        <f>+G510-P510</f>
        <v>-9.655402325935555E-3</v>
      </c>
      <c r="Z510" s="43">
        <f>F510</f>
        <v>16327.5</v>
      </c>
      <c r="AA510" s="132">
        <f>AB$3+AB$4*Z510+AB$5*Z510^2+AH510</f>
        <v>-1.4296674970244113E-2</v>
      </c>
      <c r="AB510" s="132">
        <f>+G510-AA510</f>
        <v>-6.3150036733076315E-5</v>
      </c>
      <c r="AC510" s="132">
        <f>+G510-P510</f>
        <v>-9.655402325935555E-3</v>
      </c>
      <c r="AD510" s="132"/>
      <c r="AE510" s="132">
        <f>+(G510-AA510)^2*S510</f>
        <v>3.7178166221263032E-13</v>
      </c>
      <c r="AF510" s="200">
        <f>+C510-15018.5</f>
        <v>40554.970399999991</v>
      </c>
      <c r="AG510" s="7"/>
      <c r="AH510" s="43">
        <f>$AB$6*($AB$11/AI510*AJ510+$AB$12)</f>
        <v>-1.5496913201494112E-2</v>
      </c>
      <c r="AI510" s="43">
        <f>1+$AB$7*COS(AL510)</f>
        <v>0.85878761287241001</v>
      </c>
      <c r="AJ510" s="43">
        <f>SIN(AL510+$AB$9)</f>
        <v>-0.93289979546858348</v>
      </c>
      <c r="AK510" s="43">
        <f>$AB$7*SIN(AL510)</f>
        <v>-0.34199278021871699</v>
      </c>
      <c r="AL510" s="43">
        <f>2*ATAN(AM510)</f>
        <v>-1.962382606172228</v>
      </c>
      <c r="AM510" s="43">
        <f>SQRT((1+$AB$7)/(1-$AB$7))*TAN(AN510/2)</f>
        <v>-1.4948046178069923</v>
      </c>
      <c r="AN510" s="132">
        <f>$AU510+$AB$7*SIN(AO510)</f>
        <v>4.6988169889081375</v>
      </c>
      <c r="AO510" s="132">
        <f>$AU510+$AB$7*SIN(AP510)</f>
        <v>4.6988169889081268</v>
      </c>
      <c r="AP510" s="132">
        <f>$AU510+$AB$7*SIN(AQ510)</f>
        <v>4.6988169889102744</v>
      </c>
      <c r="AQ510" s="132">
        <f>$AU510+$AB$7*SIN(AR510)</f>
        <v>4.6988169884825188</v>
      </c>
      <c r="AR510" s="132">
        <f>$AU510+$AB$7*SIN(AS510)</f>
        <v>4.6988170736679562</v>
      </c>
      <c r="AS510" s="132">
        <f>$AU510+$AB$7*SIN(AT510)</f>
        <v>4.6988001199503246</v>
      </c>
      <c r="AT510" s="132">
        <f>$AU510+$AB$7*SIN(AU510)</f>
        <v>4.7220333201976992</v>
      </c>
      <c r="AU510" s="132">
        <f>$AB$9+$AB$18*(F510-AB$15)</f>
        <v>5.0687829126249717</v>
      </c>
    </row>
    <row r="511" spans="1:47" ht="12.95" customHeight="1">
      <c r="A511" s="127" t="s">
        <v>1471</v>
      </c>
      <c r="B511" s="276" t="s">
        <v>288</v>
      </c>
      <c r="C511" s="232">
        <v>55574.49459999986</v>
      </c>
      <c r="D511" s="232">
        <v>5.0000000000000001E-4</v>
      </c>
      <c r="E511" s="41">
        <f>+(C511-C$7)/C$8</f>
        <v>16330.458388759009</v>
      </c>
      <c r="F511" s="132">
        <f>ROUND(2*E511,0)/2</f>
        <v>16330.5</v>
      </c>
      <c r="G511" s="132">
        <f>+C511-(C$7+F511*C$8)</f>
        <v>-1.4203915139660239E-2</v>
      </c>
      <c r="L511" s="43">
        <f>G511</f>
        <v>-1.4203915139660239E-2</v>
      </c>
      <c r="O511" s="132">
        <f ca="1">+C$11+C$12*F511</f>
        <v>-1.3727799705227417E-2</v>
      </c>
      <c r="P511" s="199">
        <f>+D$11+D$12*F511+D$13*F511^2</f>
        <v>-4.7074916926625431E-3</v>
      </c>
      <c r="Q511" s="200">
        <f>+C511-15018.5</f>
        <v>40555.99459999986</v>
      </c>
      <c r="S511" s="132">
        <f>+(P511-G511)^2</f>
        <v>9.0182058284687608E-5</v>
      </c>
      <c r="T511" s="7">
        <v>1</v>
      </c>
      <c r="U511" s="43">
        <f>+T511*S511</f>
        <v>9.0182058284687608E-5</v>
      </c>
      <c r="V511" s="132">
        <f>+G511-P511</f>
        <v>-9.4964234469976962E-3</v>
      </c>
      <c r="Z511" s="43">
        <f>F511</f>
        <v>16330.5</v>
      </c>
      <c r="AA511" s="132">
        <f>AB$3+AB$4*Z511+AB$5*Z511^2+AH511</f>
        <v>-1.4291579974425796E-2</v>
      </c>
      <c r="AB511" s="132">
        <f>+G511-AA511</f>
        <v>8.7664834765556476E-5</v>
      </c>
      <c r="AC511" s="132">
        <f>+G511-P511</f>
        <v>-9.4964234469976962E-3</v>
      </c>
      <c r="AD511" s="132"/>
      <c r="AE511" s="132">
        <f>+(G511-AA511)^2*S511</f>
        <v>6.9306023325983089E-13</v>
      </c>
      <c r="AF511" s="200">
        <f>+C511-15018.5</f>
        <v>40555.99459999986</v>
      </c>
      <c r="AG511" s="7"/>
      <c r="AH511" s="43">
        <f>$AB$6*($AB$11/AI511*AJ511+$AB$12)</f>
        <v>-1.5491524283675796E-2</v>
      </c>
      <c r="AI511" s="43">
        <f>1+$AB$7*COS(AL511)</f>
        <v>0.85889802052604447</v>
      </c>
      <c r="AJ511" s="43">
        <f>SIN(AL511+$AB$9)</f>
        <v>-0.93278348965149693</v>
      </c>
      <c r="AK511" s="43">
        <f>$AB$7*SIN(AL511)</f>
        <v>-0.34203834783329695</v>
      </c>
      <c r="AL511" s="43">
        <f>2*ATAN(AM511)</f>
        <v>-1.9620597914693647</v>
      </c>
      <c r="AM511" s="43">
        <f>SQRT((1+$AB$7)/(1-$AB$7))*TAN(AN511/2)</f>
        <v>-1.4942826812011645</v>
      </c>
      <c r="AN511" s="132">
        <f>$AU511+$AB$7*SIN(AO511)</f>
        <v>4.6991661856466305</v>
      </c>
      <c r="AO511" s="132">
        <f>$AU511+$AB$7*SIN(AP511)</f>
        <v>4.6991661856466225</v>
      </c>
      <c r="AP511" s="132">
        <f>$AU511+$AB$7*SIN(AQ511)</f>
        <v>4.6991661856482345</v>
      </c>
      <c r="AQ511" s="132">
        <f>$AU511+$AB$7*SIN(AR511)</f>
        <v>4.6991661853186777</v>
      </c>
      <c r="AR511" s="132">
        <f>$AU511+$AB$7*SIN(AS511)</f>
        <v>4.6991662526813567</v>
      </c>
      <c r="AS511" s="132">
        <f>$AU511+$AB$7*SIN(AT511)</f>
        <v>4.699152490626191</v>
      </c>
      <c r="AT511" s="132">
        <f>$AU511+$AB$7*SIN(AU511)</f>
        <v>4.7224295711366118</v>
      </c>
      <c r="AU511" s="132">
        <f>$AB$9+$AB$18*(F511-AB$15)</f>
        <v>5.0691338402922854</v>
      </c>
    </row>
    <row r="512" spans="1:47" ht="12.95" customHeight="1">
      <c r="A512" s="127" t="s">
        <v>1471</v>
      </c>
      <c r="B512" s="276" t="s">
        <v>292</v>
      </c>
      <c r="C512" s="232">
        <v>55580.467999999877</v>
      </c>
      <c r="D512" s="232">
        <v>2.9999999999999997E-4</v>
      </c>
      <c r="E512" s="41">
        <f>+(C512-C$7)/C$8</f>
        <v>16347.95783060438</v>
      </c>
      <c r="F512" s="132">
        <f>ROUND(2*E512,0)/2</f>
        <v>16348</v>
      </c>
      <c r="G512" s="132">
        <f>+C512-(C$7+F512*C$8)</f>
        <v>-1.439444012066815E-2</v>
      </c>
      <c r="L512" s="43">
        <f>G512</f>
        <v>-1.439444012066815E-2</v>
      </c>
      <c r="O512" s="132">
        <f ca="1">+C$11+C$12*F512</f>
        <v>-1.3760367409104246E-2</v>
      </c>
      <c r="P512" s="199">
        <f>+D$11+D$12*F512+D$13*F512^2</f>
        <v>-4.7253919467219602E-3</v>
      </c>
      <c r="Q512" s="200">
        <f>+C512-15018.5</f>
        <v>40561.967999999877</v>
      </c>
      <c r="S512" s="132">
        <f>+(P512-G512)^2</f>
        <v>9.3490492590092157E-5</v>
      </c>
      <c r="T512" s="7">
        <v>1</v>
      </c>
      <c r="U512" s="43">
        <f>+T512*S512</f>
        <v>9.3490492590092157E-5</v>
      </c>
      <c r="V512" s="132">
        <f>+G512-P512</f>
        <v>-9.6690481739461903E-3</v>
      </c>
      <c r="Z512" s="43">
        <f>F512</f>
        <v>16348</v>
      </c>
      <c r="AA512" s="132">
        <f>AB$3+AB$4*Z512+AB$5*Z512^2+AH512</f>
        <v>-1.4261808764543374E-2</v>
      </c>
      <c r="AB512" s="132">
        <f>+G512-AA512</f>
        <v>-1.3263135612477661E-4</v>
      </c>
      <c r="AC512" s="132">
        <f>+G512-P512</f>
        <v>-9.6690481739461903E-3</v>
      </c>
      <c r="AD512" s="132"/>
      <c r="AE512" s="132">
        <f>+(G512-AA512)^2*S512</f>
        <v>1.6445984190947814E-12</v>
      </c>
      <c r="AF512" s="200">
        <f>+C512-15018.5</f>
        <v>40561.967999999877</v>
      </c>
      <c r="AG512" s="7"/>
      <c r="AH512" s="43">
        <f>$AB$6*($AB$11/AI512*AJ512+$AB$12)</f>
        <v>-1.5460037452543374E-2</v>
      </c>
      <c r="AI512" s="43">
        <f>1+$AB$7*COS(AL512)</f>
        <v>0.8595429247240548</v>
      </c>
      <c r="AJ512" s="43">
        <f>SIN(AL512+$AB$9)</f>
        <v>-0.93210250229892888</v>
      </c>
      <c r="AK512" s="43">
        <f>$AB$7*SIN(AL512)</f>
        <v>-0.34230368096900077</v>
      </c>
      <c r="AL512" s="43">
        <f>2*ATAN(AM512)</f>
        <v>-1.9601750496883175</v>
      </c>
      <c r="AM512" s="43">
        <f>SQRT((1+$AB$7)/(1-$AB$7))*TAN(AN512/2)</f>
        <v>-1.491240391663134</v>
      </c>
      <c r="AN512" s="132">
        <f>$AU512+$AB$7*SIN(AO512)</f>
        <v>4.7012040620539768</v>
      </c>
      <c r="AO512" s="132">
        <f>$AU512+$AB$7*SIN(AP512)</f>
        <v>4.7012040620539786</v>
      </c>
      <c r="AP512" s="132">
        <f>$AU512+$AB$7*SIN(AQ512)</f>
        <v>4.7012040620536171</v>
      </c>
      <c r="AQ512" s="132">
        <f>$AU512+$AB$7*SIN(AR512)</f>
        <v>4.7012040621410573</v>
      </c>
      <c r="AR512" s="132">
        <f>$AU512+$AB$7*SIN(AS512)</f>
        <v>4.7012040410116995</v>
      </c>
      <c r="AS512" s="132">
        <f>$AU512+$AB$7*SIN(AT512)</f>
        <v>4.7012091479327056</v>
      </c>
      <c r="AT512" s="132">
        <f>$AU512+$AB$7*SIN(AU512)</f>
        <v>4.7247418857365107</v>
      </c>
      <c r="AU512" s="132">
        <f>$AB$9+$AB$18*(F512-AB$15)</f>
        <v>5.0711809183516143</v>
      </c>
    </row>
    <row r="513" spans="1:47" ht="12.95" customHeight="1">
      <c r="A513" s="127" t="s">
        <v>1471</v>
      </c>
      <c r="B513" s="276" t="s">
        <v>288</v>
      </c>
      <c r="C513" s="232">
        <v>55596.341200000141</v>
      </c>
      <c r="D513" s="232">
        <v>5.0000000000000001E-4</v>
      </c>
      <c r="E513" s="41">
        <f>+(C513-C$7)/C$8</f>
        <v>16394.459344031202</v>
      </c>
      <c r="F513" s="132">
        <f>ROUND(2*E513,0)/2</f>
        <v>16394.5</v>
      </c>
      <c r="G513" s="132">
        <f>+C513-(C$7+F513*C$8)</f>
        <v>-1.3877834855520632E-2</v>
      </c>
      <c r="L513" s="43">
        <f>G513</f>
        <v>-1.3877834855520632E-2</v>
      </c>
      <c r="O513" s="132">
        <f ca="1">+C$11+C$12*F513</f>
        <v>-1.3846904450834113E-2</v>
      </c>
      <c r="P513" s="199">
        <f>+D$11+D$12*F513+D$13*F513^2</f>
        <v>-4.7729362854647978E-3</v>
      </c>
      <c r="Q513" s="200">
        <f>+C513-15018.5</f>
        <v>40577.841200000141</v>
      </c>
      <c r="S513" s="132">
        <f>+(P513-G513)^2</f>
        <v>8.2899177971004775E-5</v>
      </c>
      <c r="T513" s="7">
        <v>1</v>
      </c>
      <c r="U513" s="43">
        <f>+T513*S513</f>
        <v>8.2899177971004775E-5</v>
      </c>
      <c r="V513" s="132">
        <f>+G513-P513</f>
        <v>-9.1048985700558343E-3</v>
      </c>
      <c r="Z513" s="43">
        <f>F513</f>
        <v>16394.5</v>
      </c>
      <c r="AA513" s="132">
        <f>AB$3+AB$4*Z513+AB$5*Z513^2+AH513</f>
        <v>-1.4182283887976051E-2</v>
      </c>
      <c r="AB513" s="132">
        <f>+G513-AA513</f>
        <v>3.044490324554186E-4</v>
      </c>
      <c r="AC513" s="132">
        <f>+G513-P513</f>
        <v>-9.1048985700558343E-3</v>
      </c>
      <c r="AD513" s="132"/>
      <c r="AE513" s="132">
        <f>+(G513-AA513)^2*S513</f>
        <v>7.6838595945751311E-12</v>
      </c>
      <c r="AF513" s="200">
        <f>+C513-15018.5</f>
        <v>40577.841200000141</v>
      </c>
      <c r="AG513" s="7"/>
      <c r="AH513" s="43">
        <f>$AB$6*($AB$11/AI513*AJ513+$AB$12)</f>
        <v>-1.5375944997226051E-2</v>
      </c>
      <c r="AI513" s="43">
        <f>1+$AB$7*COS(AL513)</f>
        <v>0.86126367562231088</v>
      </c>
      <c r="AJ513" s="43">
        <f>SIN(AL513+$AB$9)</f>
        <v>-0.93027188115176052</v>
      </c>
      <c r="AK513" s="43">
        <f>$AB$7*SIN(AL513)</f>
        <v>-0.34300471177254782</v>
      </c>
      <c r="AL513" s="43">
        <f>2*ATAN(AM513)</f>
        <v>-1.9551532308977508</v>
      </c>
      <c r="AM513" s="43">
        <f>SQRT((1+$AB$7)/(1-$AB$7))*TAN(AN513/2)</f>
        <v>-1.4831759066768759</v>
      </c>
      <c r="AN513" s="132">
        <f>$AU513+$AB$7*SIN(AO513)</f>
        <v>4.7066264404482787</v>
      </c>
      <c r="AO513" s="132">
        <f>$AU513+$AB$7*SIN(AP513)</f>
        <v>4.7066264404482805</v>
      </c>
      <c r="AP513" s="132">
        <f>$AU513+$AB$7*SIN(AQ513)</f>
        <v>4.7066264404477272</v>
      </c>
      <c r="AQ513" s="132">
        <f>$AU513+$AB$7*SIN(AR513)</f>
        <v>4.7066264407070175</v>
      </c>
      <c r="AR513" s="132">
        <f>$AU513+$AB$7*SIN(AS513)</f>
        <v>4.7066263190973157</v>
      </c>
      <c r="AS513" s="132">
        <f>$AU513+$AB$7*SIN(AT513)</f>
        <v>4.706683639748702</v>
      </c>
      <c r="AT513" s="132">
        <f>$AU513+$AB$7*SIN(AU513)</f>
        <v>4.7308930867434258</v>
      </c>
      <c r="AU513" s="132">
        <f>$AB$9+$AB$18*(F513-AB$15)</f>
        <v>5.0766202971949728</v>
      </c>
    </row>
    <row r="514" spans="1:47" ht="12.95" customHeight="1">
      <c r="A514" s="41" t="s">
        <v>1418</v>
      </c>
      <c r="B514" s="94" t="s">
        <v>1230</v>
      </c>
      <c r="C514" s="36">
        <v>55643.275500000003</v>
      </c>
      <c r="D514" s="36" t="s">
        <v>420</v>
      </c>
      <c r="E514" s="41">
        <f>+(C514-C$7)/C$8</f>
        <v>16531.956255906927</v>
      </c>
      <c r="F514" s="132">
        <f>ROUND(2*E514,0)/2</f>
        <v>16532</v>
      </c>
      <c r="G514" s="132">
        <f>+C514-(C$7+F514*C$8)</f>
        <v>-1.4931959995010402E-2</v>
      </c>
      <c r="K514" s="43">
        <f>G514</f>
        <v>-1.4931959995010402E-2</v>
      </c>
      <c r="M514" s="132"/>
      <c r="O514" s="132">
        <f ca="1">+C$11+C$12*F514</f>
        <v>-1.4102793552723501E-2</v>
      </c>
      <c r="P514" s="199">
        <f>+D$11+D$12*F514+D$13*F514^2</f>
        <v>-4.9133612135867366E-3</v>
      </c>
      <c r="Q514" s="200">
        <f>+C514-15018.5</f>
        <v>40624.775500000003</v>
      </c>
      <c r="S514" s="132">
        <f>+(P514-G514)^2</f>
        <v>1.0037232154314375E-4</v>
      </c>
      <c r="T514" s="7">
        <v>1</v>
      </c>
      <c r="U514" s="43">
        <f>+T514*S514</f>
        <v>1.0037232154314375E-4</v>
      </c>
      <c r="V514" s="132">
        <f>+G514-P514</f>
        <v>-1.0018598781423665E-2</v>
      </c>
      <c r="Z514" s="43">
        <f>F514</f>
        <v>16532</v>
      </c>
      <c r="AA514" s="132">
        <f>AB$3+AB$4*Z514+AB$5*Z514^2+AH514</f>
        <v>-1.3943561085438066E-2</v>
      </c>
      <c r="AB514" s="132">
        <f>+G514-AA514</f>
        <v>-9.8839890957233556E-4</v>
      </c>
      <c r="AC514" s="132">
        <f>+G514-P514</f>
        <v>-1.0018598781423665E-2</v>
      </c>
      <c r="AD514" s="132"/>
      <c r="AE514" s="132">
        <f>+(G514-AA514)^2*S514</f>
        <v>9.8056973424747835E-11</v>
      </c>
      <c r="AF514" s="200">
        <f>+C514-15018.5</f>
        <v>40624.775500000003</v>
      </c>
      <c r="AG514" s="7"/>
      <c r="AH514" s="43">
        <f>$AB$6*($AB$11/AI514*AJ514+$AB$12)</f>
        <v>-1.5123640013438066E-2</v>
      </c>
      <c r="AI514" s="43">
        <f>1+$AB$7*COS(AL514)</f>
        <v>0.86641314576344908</v>
      </c>
      <c r="AJ514" s="43">
        <f>SIN(AL514+$AB$9)</f>
        <v>-0.92467652657408628</v>
      </c>
      <c r="AK514" s="43">
        <f>$AB$7*SIN(AL514)</f>
        <v>-0.34504282687107479</v>
      </c>
      <c r="AL514" s="43">
        <f>2*ATAN(AM514)</f>
        <v>-1.9401851546834115</v>
      </c>
      <c r="AM514" s="43">
        <f>SQRT((1+$AB$7)/(1-$AB$7))*TAN(AN514/2)</f>
        <v>-1.4594908661141828</v>
      </c>
      <c r="AN514" s="132">
        <f>$AU514+$AB$7*SIN(AO514)</f>
        <v>4.7227242430369429</v>
      </c>
      <c r="AO514" s="132">
        <f>$AU514+$AB$7*SIN(AP514)</f>
        <v>4.7227242430369918</v>
      </c>
      <c r="AP514" s="132">
        <f>$AU514+$AB$7*SIN(AQ514)</f>
        <v>4.722724243049953</v>
      </c>
      <c r="AQ514" s="132">
        <f>$AU514+$AB$7*SIN(AR514)</f>
        <v>4.7227242464393173</v>
      </c>
      <c r="AR514" s="132">
        <f>$AU514+$AB$7*SIN(AS514)</f>
        <v>4.7227251327459063</v>
      </c>
      <c r="AS514" s="132">
        <f>$AU514+$AB$7*SIN(AT514)</f>
        <v>4.7229543473580904</v>
      </c>
      <c r="AT514" s="132">
        <f>$AU514+$AB$7*SIN(AU514)</f>
        <v>4.7491418834996777</v>
      </c>
      <c r="AU514" s="132">
        <f>$AB$9+$AB$18*(F514-AB$15)</f>
        <v>5.0927044819468392</v>
      </c>
    </row>
    <row r="515" spans="1:47" ht="12.95" customHeight="1">
      <c r="A515" s="41" t="s">
        <v>498</v>
      </c>
      <c r="B515" s="94" t="s">
        <v>292</v>
      </c>
      <c r="C515" s="36">
        <v>55643.275549999998</v>
      </c>
      <c r="D515" s="36">
        <v>2.9999999999999997E-4</v>
      </c>
      <c r="E515" s="41">
        <f>+(C515-C$7)/C$8</f>
        <v>16531.956402384982</v>
      </c>
      <c r="F515" s="132">
        <f>ROUND(2*E515,0)/2</f>
        <v>16532</v>
      </c>
      <c r="G515" s="132">
        <f>+C515-(C$7+F515*C$8)</f>
        <v>-1.4881959999911487E-2</v>
      </c>
      <c r="K515" s="43">
        <f>G515</f>
        <v>-1.4881959999911487E-2</v>
      </c>
      <c r="M515" s="132"/>
      <c r="O515" s="132">
        <f ca="1">+C$11+C$12*F515</f>
        <v>-1.4102793552723501E-2</v>
      </c>
      <c r="P515" s="199">
        <f>+D$11+D$12*F515+D$13*F515^2</f>
        <v>-4.9133612135867366E-3</v>
      </c>
      <c r="Q515" s="200">
        <f>+C515-15018.5</f>
        <v>40624.775549999998</v>
      </c>
      <c r="S515" s="132">
        <f>+(P515-G515)^2</f>
        <v>9.9372961762715295E-5</v>
      </c>
      <c r="T515" s="7">
        <v>1</v>
      </c>
      <c r="U515" s="43">
        <f>+T515*S515</f>
        <v>9.9372961762715295E-5</v>
      </c>
      <c r="V515" s="132">
        <f>+G515-P515</f>
        <v>-9.9685987863247505E-3</v>
      </c>
      <c r="Z515" s="43">
        <f>F515</f>
        <v>16532</v>
      </c>
      <c r="AA515" s="132">
        <f>AB$3+AB$4*Z515+AB$5*Z515^2+AH515</f>
        <v>-1.3943561085438066E-2</v>
      </c>
      <c r="AB515" s="132">
        <f>+G515-AA515</f>
        <v>-9.3839891447342061E-4</v>
      </c>
      <c r="AC515" s="132">
        <f>+G515-P515</f>
        <v>-9.9685987863247505E-3</v>
      </c>
      <c r="AD515" s="132"/>
      <c r="AE515" s="132">
        <f>+(G515-AA515)^2*S515</f>
        <v>8.750708708529899E-11</v>
      </c>
      <c r="AF515" s="200">
        <f>+C515-15018.5</f>
        <v>40624.775549999998</v>
      </c>
      <c r="AG515" s="7"/>
      <c r="AH515" s="43">
        <f>$AB$6*($AB$11/AI515*AJ515+$AB$12)</f>
        <v>-1.5123640013438066E-2</v>
      </c>
      <c r="AI515" s="43">
        <f>1+$AB$7*COS(AL515)</f>
        <v>0.86641314576344908</v>
      </c>
      <c r="AJ515" s="43">
        <f>SIN(AL515+$AB$9)</f>
        <v>-0.92467652657408628</v>
      </c>
      <c r="AK515" s="43">
        <f>$AB$7*SIN(AL515)</f>
        <v>-0.34504282687107479</v>
      </c>
      <c r="AL515" s="43">
        <f>2*ATAN(AM515)</f>
        <v>-1.9401851546834115</v>
      </c>
      <c r="AM515" s="43">
        <f>SQRT((1+$AB$7)/(1-$AB$7))*TAN(AN515/2)</f>
        <v>-1.4594908661141828</v>
      </c>
      <c r="AN515" s="132">
        <f>$AU515+$AB$7*SIN(AO515)</f>
        <v>4.7227242430369429</v>
      </c>
      <c r="AO515" s="132">
        <f>$AU515+$AB$7*SIN(AP515)</f>
        <v>4.7227242430369918</v>
      </c>
      <c r="AP515" s="132">
        <f>$AU515+$AB$7*SIN(AQ515)</f>
        <v>4.722724243049953</v>
      </c>
      <c r="AQ515" s="132">
        <f>$AU515+$AB$7*SIN(AR515)</f>
        <v>4.7227242464393173</v>
      </c>
      <c r="AR515" s="132">
        <f>$AU515+$AB$7*SIN(AS515)</f>
        <v>4.7227251327459063</v>
      </c>
      <c r="AS515" s="132">
        <f>$AU515+$AB$7*SIN(AT515)</f>
        <v>4.7229543473580904</v>
      </c>
      <c r="AT515" s="132">
        <f>$AU515+$AB$7*SIN(AU515)</f>
        <v>4.7491418834996777</v>
      </c>
      <c r="AU515" s="132">
        <f>$AB$9+$AB$18*(F515-AB$15)</f>
        <v>5.0927044819468392</v>
      </c>
    </row>
    <row r="516" spans="1:47" ht="12.95" customHeight="1">
      <c r="A516" s="41" t="s">
        <v>498</v>
      </c>
      <c r="B516" s="94" t="s">
        <v>292</v>
      </c>
      <c r="C516" s="36">
        <v>55643.275650000003</v>
      </c>
      <c r="D516" s="36">
        <v>4.0000000000000002E-4</v>
      </c>
      <c r="E516" s="41">
        <f>+(C516-C$7)/C$8</f>
        <v>16531.95669534113</v>
      </c>
      <c r="F516" s="132">
        <f>ROUND(2*E516,0)/2</f>
        <v>16532</v>
      </c>
      <c r="G516" s="132">
        <f>+C516-(C$7+F516*C$8)</f>
        <v>-1.4781959995161742E-2</v>
      </c>
      <c r="K516" s="43">
        <f>G516</f>
        <v>-1.4781959995161742E-2</v>
      </c>
      <c r="M516" s="132"/>
      <c r="O516" s="132">
        <f ca="1">+C$11+C$12*F516</f>
        <v>-1.4102793552723501E-2</v>
      </c>
      <c r="P516" s="199">
        <f>+D$11+D$12*F516+D$13*F516^2</f>
        <v>-4.9133612135867366E-3</v>
      </c>
      <c r="Q516" s="200">
        <f>+C516-15018.5</f>
        <v>40624.775650000003</v>
      </c>
      <c r="S516" s="132">
        <f>+(P516-G516)^2</f>
        <v>9.738924191170368E-5</v>
      </c>
      <c r="T516" s="7">
        <v>1</v>
      </c>
      <c r="U516" s="43">
        <f>+T516*S516</f>
        <v>9.738924191170368E-5</v>
      </c>
      <c r="V516" s="132">
        <f>+G516-P516</f>
        <v>-9.8685987815750054E-3</v>
      </c>
      <c r="Z516" s="43">
        <f>F516</f>
        <v>16532</v>
      </c>
      <c r="AA516" s="132">
        <f>AB$3+AB$4*Z516+AB$5*Z516^2+AH516</f>
        <v>-1.3943561085438066E-2</v>
      </c>
      <c r="AB516" s="132">
        <f>+G516-AA516</f>
        <v>-8.3839890972367548E-4</v>
      </c>
      <c r="AC516" s="132">
        <f>+G516-P516</f>
        <v>-9.8685987815750054E-3</v>
      </c>
      <c r="AD516" s="132"/>
      <c r="AE516" s="132">
        <f>+(G516-AA516)^2*S516</f>
        <v>6.8456138082603971E-11</v>
      </c>
      <c r="AF516" s="200">
        <f>+C516-15018.5</f>
        <v>40624.775650000003</v>
      </c>
      <c r="AG516" s="7"/>
      <c r="AH516" s="43">
        <f>$AB$6*($AB$11/AI516*AJ516+$AB$12)</f>
        <v>-1.5123640013438066E-2</v>
      </c>
      <c r="AI516" s="43">
        <f>1+$AB$7*COS(AL516)</f>
        <v>0.86641314576344908</v>
      </c>
      <c r="AJ516" s="43">
        <f>SIN(AL516+$AB$9)</f>
        <v>-0.92467652657408628</v>
      </c>
      <c r="AK516" s="43">
        <f>$AB$7*SIN(AL516)</f>
        <v>-0.34504282687107479</v>
      </c>
      <c r="AL516" s="43">
        <f>2*ATAN(AM516)</f>
        <v>-1.9401851546834115</v>
      </c>
      <c r="AM516" s="43">
        <f>SQRT((1+$AB$7)/(1-$AB$7))*TAN(AN516/2)</f>
        <v>-1.4594908661141828</v>
      </c>
      <c r="AN516" s="132">
        <f>$AU516+$AB$7*SIN(AO516)</f>
        <v>4.7227242430369429</v>
      </c>
      <c r="AO516" s="132">
        <f>$AU516+$AB$7*SIN(AP516)</f>
        <v>4.7227242430369918</v>
      </c>
      <c r="AP516" s="132">
        <f>$AU516+$AB$7*SIN(AQ516)</f>
        <v>4.722724243049953</v>
      </c>
      <c r="AQ516" s="132">
        <f>$AU516+$AB$7*SIN(AR516)</f>
        <v>4.7227242464393173</v>
      </c>
      <c r="AR516" s="132">
        <f>$AU516+$AB$7*SIN(AS516)</f>
        <v>4.7227251327459063</v>
      </c>
      <c r="AS516" s="132">
        <f>$AU516+$AB$7*SIN(AT516)</f>
        <v>4.7229543473580904</v>
      </c>
      <c r="AT516" s="132">
        <f>$AU516+$AB$7*SIN(AU516)</f>
        <v>4.7491418834996777</v>
      </c>
      <c r="AU516" s="132">
        <f>$AB$9+$AB$18*(F516-AB$15)</f>
        <v>5.0927044819468392</v>
      </c>
    </row>
    <row r="517" spans="1:47" ht="12.95" customHeight="1">
      <c r="A517" s="41" t="s">
        <v>1418</v>
      </c>
      <c r="B517" s="94" t="s">
        <v>1230</v>
      </c>
      <c r="C517" s="36">
        <v>55643.275699999998</v>
      </c>
      <c r="D517" s="36" t="s">
        <v>445</v>
      </c>
      <c r="E517" s="41">
        <f>+(C517-C$7)/C$8</f>
        <v>16531.956841819185</v>
      </c>
      <c r="F517" s="132">
        <f>ROUND(2*E517,0)/2</f>
        <v>16532</v>
      </c>
      <c r="G517" s="132">
        <f>+C517-(C$7+F517*C$8)</f>
        <v>-1.4731960000062827E-2</v>
      </c>
      <c r="K517" s="43">
        <f>G517</f>
        <v>-1.4731960000062827E-2</v>
      </c>
      <c r="M517" s="132"/>
      <c r="O517" s="132">
        <f ca="1">+C$11+C$12*F517</f>
        <v>-1.4102793552723501E-2</v>
      </c>
      <c r="P517" s="199">
        <f>+D$11+D$12*F517+D$13*F517^2</f>
        <v>-4.9133612135867366E-3</v>
      </c>
      <c r="Q517" s="200">
        <f>+C517-15018.5</f>
        <v>40624.775699999998</v>
      </c>
      <c r="S517" s="132">
        <f>+(P517-G517)^2</f>
        <v>9.6404882129789754E-5</v>
      </c>
      <c r="T517" s="7">
        <v>1</v>
      </c>
      <c r="U517" s="43">
        <f>+T517*S517</f>
        <v>9.6404882129789754E-5</v>
      </c>
      <c r="V517" s="132">
        <f>+G517-P517</f>
        <v>-9.8185987864760904E-3</v>
      </c>
      <c r="Z517" s="43">
        <f>F517</f>
        <v>16532</v>
      </c>
      <c r="AA517" s="132">
        <f>AB$3+AB$4*Z517+AB$5*Z517^2+AH517</f>
        <v>-1.3943561085438066E-2</v>
      </c>
      <c r="AB517" s="132">
        <f>+G517-AA517</f>
        <v>-7.8839891462476053E-4</v>
      </c>
      <c r="AC517" s="132">
        <f>+G517-P517</f>
        <v>-9.8185987864760904E-3</v>
      </c>
      <c r="AD517" s="132"/>
      <c r="AE517" s="132">
        <f>+(G517-AA517)^2*S517</f>
        <v>5.9922657202577205E-11</v>
      </c>
      <c r="AF517" s="200">
        <f>+C517-15018.5</f>
        <v>40624.775699999998</v>
      </c>
      <c r="AG517" s="7"/>
      <c r="AH517" s="43">
        <f>$AB$6*($AB$11/AI517*AJ517+$AB$12)</f>
        <v>-1.5123640013438066E-2</v>
      </c>
      <c r="AI517" s="43">
        <f>1+$AB$7*COS(AL517)</f>
        <v>0.86641314576344908</v>
      </c>
      <c r="AJ517" s="43">
        <f>SIN(AL517+$AB$9)</f>
        <v>-0.92467652657408628</v>
      </c>
      <c r="AK517" s="43">
        <f>$AB$7*SIN(AL517)</f>
        <v>-0.34504282687107479</v>
      </c>
      <c r="AL517" s="43">
        <f>2*ATAN(AM517)</f>
        <v>-1.9401851546834115</v>
      </c>
      <c r="AM517" s="43">
        <f>SQRT((1+$AB$7)/(1-$AB$7))*TAN(AN517/2)</f>
        <v>-1.4594908661141828</v>
      </c>
      <c r="AN517" s="132">
        <f>$AU517+$AB$7*SIN(AO517)</f>
        <v>4.7227242430369429</v>
      </c>
      <c r="AO517" s="132">
        <f>$AU517+$AB$7*SIN(AP517)</f>
        <v>4.7227242430369918</v>
      </c>
      <c r="AP517" s="132">
        <f>$AU517+$AB$7*SIN(AQ517)</f>
        <v>4.722724243049953</v>
      </c>
      <c r="AQ517" s="132">
        <f>$AU517+$AB$7*SIN(AR517)</f>
        <v>4.7227242464393173</v>
      </c>
      <c r="AR517" s="132">
        <f>$AU517+$AB$7*SIN(AS517)</f>
        <v>4.7227251327459063</v>
      </c>
      <c r="AS517" s="132">
        <f>$AU517+$AB$7*SIN(AT517)</f>
        <v>4.7229543473580904</v>
      </c>
      <c r="AT517" s="132">
        <f>$AU517+$AB$7*SIN(AU517)</f>
        <v>4.7491418834996777</v>
      </c>
      <c r="AU517" s="132">
        <f>$AB$9+$AB$18*(F517-AB$15)</f>
        <v>5.0927044819468392</v>
      </c>
    </row>
    <row r="518" spans="1:47" ht="12.95" customHeight="1">
      <c r="A518" s="41" t="s">
        <v>1418</v>
      </c>
      <c r="B518" s="94" t="s">
        <v>1230</v>
      </c>
      <c r="C518" s="36">
        <v>55643.275800000003</v>
      </c>
      <c r="D518" s="36" t="s">
        <v>292</v>
      </c>
      <c r="E518" s="41">
        <f>+(C518-C$7)/C$8</f>
        <v>16531.957134775334</v>
      </c>
      <c r="F518" s="132">
        <f>ROUND(2*E518,0)/2</f>
        <v>16532</v>
      </c>
      <c r="G518" s="132">
        <f>+C518-(C$7+F518*C$8)</f>
        <v>-1.4631959995313082E-2</v>
      </c>
      <c r="K518" s="43">
        <f>G518</f>
        <v>-1.4631959995313082E-2</v>
      </c>
      <c r="L518" s="132"/>
      <c r="O518" s="132">
        <f ca="1">+C$11+C$12*F518</f>
        <v>-1.4102793552723501E-2</v>
      </c>
      <c r="P518" s="199">
        <f>+D$11+D$12*F518+D$13*F518^2</f>
        <v>-4.9133612135867366E-3</v>
      </c>
      <c r="Q518" s="200">
        <f>+C518-15018.5</f>
        <v>40624.775800000003</v>
      </c>
      <c r="S518" s="132">
        <f>+(P518-G518)^2</f>
        <v>9.4451162280172801E-5</v>
      </c>
      <c r="T518" s="7">
        <v>1</v>
      </c>
      <c r="U518" s="43">
        <f>+T518*S518</f>
        <v>9.4451162280172801E-5</v>
      </c>
      <c r="V518" s="132">
        <f>+G518-P518</f>
        <v>-9.7185987817263453E-3</v>
      </c>
      <c r="Z518" s="43">
        <f>F518</f>
        <v>16532</v>
      </c>
      <c r="AA518" s="132">
        <f>AB$3+AB$4*Z518+AB$5*Z518^2+AH518</f>
        <v>-1.3943561085438066E-2</v>
      </c>
      <c r="AB518" s="132">
        <f>+G518-AA518</f>
        <v>-6.883989098750154E-4</v>
      </c>
      <c r="AC518" s="132">
        <f>+G518-P518</f>
        <v>-9.7185987817263453E-3</v>
      </c>
      <c r="AD518" s="132"/>
      <c r="AE518" s="132">
        <f>+(G518-AA518)^2*S518</f>
        <v>4.475975023011764E-11</v>
      </c>
      <c r="AF518" s="200">
        <f>+C518-15018.5</f>
        <v>40624.775800000003</v>
      </c>
      <c r="AG518" s="7"/>
      <c r="AH518" s="43">
        <f>$AB$6*($AB$11/AI518*AJ518+$AB$12)</f>
        <v>-1.5123640013438066E-2</v>
      </c>
      <c r="AI518" s="43">
        <f>1+$AB$7*COS(AL518)</f>
        <v>0.86641314576344908</v>
      </c>
      <c r="AJ518" s="43">
        <f>SIN(AL518+$AB$9)</f>
        <v>-0.92467652657408628</v>
      </c>
      <c r="AK518" s="43">
        <f>$AB$7*SIN(AL518)</f>
        <v>-0.34504282687107479</v>
      </c>
      <c r="AL518" s="43">
        <f>2*ATAN(AM518)</f>
        <v>-1.9401851546834115</v>
      </c>
      <c r="AM518" s="43">
        <f>SQRT((1+$AB$7)/(1-$AB$7))*TAN(AN518/2)</f>
        <v>-1.4594908661141828</v>
      </c>
      <c r="AN518" s="132">
        <f>$AU518+$AB$7*SIN(AO518)</f>
        <v>4.7227242430369429</v>
      </c>
      <c r="AO518" s="132">
        <f>$AU518+$AB$7*SIN(AP518)</f>
        <v>4.7227242430369918</v>
      </c>
      <c r="AP518" s="132">
        <f>$AU518+$AB$7*SIN(AQ518)</f>
        <v>4.722724243049953</v>
      </c>
      <c r="AQ518" s="132">
        <f>$AU518+$AB$7*SIN(AR518)</f>
        <v>4.7227242464393173</v>
      </c>
      <c r="AR518" s="132">
        <f>$AU518+$AB$7*SIN(AS518)</f>
        <v>4.7227251327459063</v>
      </c>
      <c r="AS518" s="132">
        <f>$AU518+$AB$7*SIN(AT518)</f>
        <v>4.7229543473580904</v>
      </c>
      <c r="AT518" s="132">
        <f>$AU518+$AB$7*SIN(AU518)</f>
        <v>4.7491418834996777</v>
      </c>
      <c r="AU518" s="132">
        <f>$AB$9+$AB$18*(F518-AB$15)</f>
        <v>5.0927044819468392</v>
      </c>
    </row>
    <row r="519" spans="1:47" ht="12.95" customHeight="1">
      <c r="A519" s="41" t="s">
        <v>498</v>
      </c>
      <c r="B519" s="94" t="s">
        <v>292</v>
      </c>
      <c r="C519" s="36">
        <v>55643.275849999998</v>
      </c>
      <c r="D519" s="36">
        <v>5.9999999999999995E-4</v>
      </c>
      <c r="E519" s="41">
        <f>+(C519-C$7)/C$8</f>
        <v>16531.957281253388</v>
      </c>
      <c r="F519" s="132">
        <f>ROUND(2*E519,0)/2</f>
        <v>16532</v>
      </c>
      <c r="G519" s="132">
        <f>+C519-(C$7+F519*C$8)</f>
        <v>-1.4581960000214167E-2</v>
      </c>
      <c r="K519" s="43">
        <f>G519</f>
        <v>-1.4581960000214167E-2</v>
      </c>
      <c r="M519" s="132"/>
      <c r="O519" s="132">
        <f ca="1">+C$11+C$12*F519</f>
        <v>-1.4102793552723501E-2</v>
      </c>
      <c r="P519" s="199">
        <f>+D$11+D$12*F519+D$13*F519^2</f>
        <v>-4.9133612135867366E-3</v>
      </c>
      <c r="Q519" s="200">
        <f>+C519-15018.5</f>
        <v>40624.775849999998</v>
      </c>
      <c r="S519" s="132">
        <f>+(P519-G519)^2</f>
        <v>9.3481802496773415E-5</v>
      </c>
      <c r="T519" s="7">
        <v>1</v>
      </c>
      <c r="U519" s="43">
        <f>+T519*S519</f>
        <v>9.3481802496773415E-5</v>
      </c>
      <c r="V519" s="132">
        <f>+G519-P519</f>
        <v>-9.6685987866274303E-3</v>
      </c>
      <c r="Z519" s="43">
        <f>F519</f>
        <v>16532</v>
      </c>
      <c r="AA519" s="132">
        <f>AB$3+AB$4*Z519+AB$5*Z519^2+AH519</f>
        <v>-1.3943561085438066E-2</v>
      </c>
      <c r="AB519" s="132">
        <f>+G519-AA519</f>
        <v>-6.3839891477610045E-4</v>
      </c>
      <c r="AC519" s="132">
        <f>+G519-P519</f>
        <v>-9.6685987866274303E-3</v>
      </c>
      <c r="AD519" s="132"/>
      <c r="AE519" s="132">
        <f>+(G519-AA519)^2*S519</f>
        <v>3.8098805355006885E-11</v>
      </c>
      <c r="AF519" s="200">
        <f>+C519-15018.5</f>
        <v>40624.775849999998</v>
      </c>
      <c r="AG519" s="7"/>
      <c r="AH519" s="43">
        <f>$AB$6*($AB$11/AI519*AJ519+$AB$12)</f>
        <v>-1.5123640013438066E-2</v>
      </c>
      <c r="AI519" s="43">
        <f>1+$AB$7*COS(AL519)</f>
        <v>0.86641314576344908</v>
      </c>
      <c r="AJ519" s="43">
        <f>SIN(AL519+$AB$9)</f>
        <v>-0.92467652657408628</v>
      </c>
      <c r="AK519" s="43">
        <f>$AB$7*SIN(AL519)</f>
        <v>-0.34504282687107479</v>
      </c>
      <c r="AL519" s="43">
        <f>2*ATAN(AM519)</f>
        <v>-1.9401851546834115</v>
      </c>
      <c r="AM519" s="43">
        <f>SQRT((1+$AB$7)/(1-$AB$7))*TAN(AN519/2)</f>
        <v>-1.4594908661141828</v>
      </c>
      <c r="AN519" s="132">
        <f>$AU519+$AB$7*SIN(AO519)</f>
        <v>4.7227242430369429</v>
      </c>
      <c r="AO519" s="132">
        <f>$AU519+$AB$7*SIN(AP519)</f>
        <v>4.7227242430369918</v>
      </c>
      <c r="AP519" s="132">
        <f>$AU519+$AB$7*SIN(AQ519)</f>
        <v>4.722724243049953</v>
      </c>
      <c r="AQ519" s="132">
        <f>$AU519+$AB$7*SIN(AR519)</f>
        <v>4.7227242464393173</v>
      </c>
      <c r="AR519" s="132">
        <f>$AU519+$AB$7*SIN(AS519)</f>
        <v>4.7227251327459063</v>
      </c>
      <c r="AS519" s="132">
        <f>$AU519+$AB$7*SIN(AT519)</f>
        <v>4.7229543473580904</v>
      </c>
      <c r="AT519" s="132">
        <f>$AU519+$AB$7*SIN(AU519)</f>
        <v>4.7491418834996777</v>
      </c>
      <c r="AU519" s="132">
        <f>$AB$9+$AB$18*(F519-AB$15)</f>
        <v>5.0927044819468392</v>
      </c>
    </row>
    <row r="520" spans="1:47" ht="12.95" customHeight="1">
      <c r="A520" s="41" t="s">
        <v>483</v>
      </c>
      <c r="B520" s="94" t="s">
        <v>292</v>
      </c>
      <c r="C520" s="36">
        <v>55826.919800000003</v>
      </c>
      <c r="D520" s="36">
        <v>1E-4</v>
      </c>
      <c r="E520" s="41">
        <f>+(C520-C$7)/C$8</f>
        <v>17069.953501709108</v>
      </c>
      <c r="F520" s="132">
        <f>ROUND(2*E520,0)/2</f>
        <v>17070</v>
      </c>
      <c r="G520" s="132">
        <f>+C520-(C$7+F520*C$8)</f>
        <v>-1.587209999706829E-2</v>
      </c>
      <c r="K520" s="43">
        <f>G520</f>
        <v>-1.587209999706829E-2</v>
      </c>
      <c r="N520" s="132"/>
      <c r="O520" s="132">
        <f ca="1">+C$11+C$12*F520</f>
        <v>-1.5104017820479796E-2</v>
      </c>
      <c r="P520" s="199">
        <f>+D$11+D$12*F520+D$13*F520^2</f>
        <v>-5.4604618180659472E-3</v>
      </c>
      <c r="Q520" s="200">
        <f>+C520-15018.5</f>
        <v>40808.419800000003</v>
      </c>
      <c r="S520" s="132">
        <f>+(P520-G520)^2</f>
        <v>1.084022095704592E-4</v>
      </c>
      <c r="T520" s="7">
        <v>1</v>
      </c>
      <c r="U520" s="43">
        <f>+T520*S520</f>
        <v>1.084022095704592E-4</v>
      </c>
      <c r="V520" s="132">
        <f>+G520-P520</f>
        <v>-1.0411638179002342E-2</v>
      </c>
      <c r="Z520" s="43">
        <f>F520</f>
        <v>17070</v>
      </c>
      <c r="AA520" s="132">
        <f>AB$3+AB$4*Z520+AB$5*Z520^2+AH520</f>
        <v>-1.2957716717582814E-2</v>
      </c>
      <c r="AB520" s="132">
        <f>+G520-AA520</f>
        <v>-2.914383279485476E-3</v>
      </c>
      <c r="AC520" s="132">
        <f>+G520-P520</f>
        <v>-1.0411638179002342E-2</v>
      </c>
      <c r="AD520" s="132"/>
      <c r="AE520" s="132">
        <f>+(G520-AA520)^2*S520</f>
        <v>9.2072824840602352E-10</v>
      </c>
      <c r="AF520" s="200">
        <f>+C520-15018.5</f>
        <v>40808.419800000003</v>
      </c>
      <c r="AG520" s="7"/>
      <c r="AH520" s="43">
        <f>$AB$6*($AB$11/AI520*AJ520+$AB$12)</f>
        <v>-1.4083562017582815E-2</v>
      </c>
      <c r="AI520" s="43">
        <f>1+$AB$7*COS(AL520)</f>
        <v>0.88746452634815709</v>
      </c>
      <c r="AJ520" s="43">
        <f>SIN(AL520+$AB$9)</f>
        <v>-0.90003171598354303</v>
      </c>
      <c r="AK520" s="43">
        <f>$AB$7*SIN(AL520)</f>
        <v>-0.35247094514293709</v>
      </c>
      <c r="AL520" s="43">
        <f>2*ATAN(AM520)</f>
        <v>-1.8798422819215272</v>
      </c>
      <c r="AM520" s="43">
        <f>SQRT((1+$AB$7)/(1-$AB$7))*TAN(AN520/2)</f>
        <v>-1.369007801355544</v>
      </c>
      <c r="AN520" s="132">
        <f>$AU520+$AB$7*SIN(AO520)</f>
        <v>4.786657465817246</v>
      </c>
      <c r="AO520" s="132">
        <f>$AU520+$AB$7*SIN(AP520)</f>
        <v>4.7866574664722883</v>
      </c>
      <c r="AP520" s="132">
        <f>$AU520+$AB$7*SIN(AQ520)</f>
        <v>4.7866574903318329</v>
      </c>
      <c r="AQ520" s="132">
        <f>$AU520+$AB$7*SIN(AR520)</f>
        <v>4.7866583593973191</v>
      </c>
      <c r="AR520" s="132">
        <f>$AU520+$AB$7*SIN(AS520)</f>
        <v>4.7866900075208134</v>
      </c>
      <c r="AS520" s="132">
        <f>$AU520+$AB$7*SIN(AT520)</f>
        <v>4.7878334866163135</v>
      </c>
      <c r="AT520" s="132">
        <f>$AU520+$AB$7*SIN(AU520)</f>
        <v>4.8213931208564702</v>
      </c>
      <c r="AU520" s="132">
        <f>$AB$9+$AB$18*(F520-AB$15)</f>
        <v>5.1556375102850511</v>
      </c>
    </row>
    <row r="521" spans="1:47" ht="12.95" customHeight="1">
      <c r="A521" s="41" t="s">
        <v>499</v>
      </c>
      <c r="B521" s="94" t="s">
        <v>292</v>
      </c>
      <c r="C521" s="36">
        <v>55826.919800000003</v>
      </c>
      <c r="D521" s="36">
        <v>1E-4</v>
      </c>
      <c r="E521" s="41">
        <f>+(C521-C$7)/C$8</f>
        <v>17069.953501709108</v>
      </c>
      <c r="F521" s="132">
        <f>ROUND(2*E521,0)/2</f>
        <v>17070</v>
      </c>
      <c r="G521" s="132">
        <f>+C521-(C$7+F521*C$8)</f>
        <v>-1.587209999706829E-2</v>
      </c>
      <c r="K521" s="43">
        <f>G521</f>
        <v>-1.587209999706829E-2</v>
      </c>
      <c r="N521" s="132"/>
      <c r="O521" s="132">
        <f ca="1">+C$11+C$12*F521</f>
        <v>-1.5104017820479796E-2</v>
      </c>
      <c r="P521" s="199">
        <f>+D$11+D$12*F521+D$13*F521^2</f>
        <v>-5.4604618180659472E-3</v>
      </c>
      <c r="Q521" s="200">
        <f>+C521-15018.5</f>
        <v>40808.419800000003</v>
      </c>
      <c r="S521" s="132">
        <f>+(P521-G521)^2</f>
        <v>1.084022095704592E-4</v>
      </c>
      <c r="T521" s="7">
        <v>1</v>
      </c>
      <c r="U521" s="43">
        <f>+T521*S521</f>
        <v>1.084022095704592E-4</v>
      </c>
      <c r="V521" s="132">
        <f>+G521-P521</f>
        <v>-1.0411638179002342E-2</v>
      </c>
      <c r="Z521" s="43">
        <f>F521</f>
        <v>17070</v>
      </c>
      <c r="AA521" s="132">
        <f>AB$3+AB$4*Z521+AB$5*Z521^2+AH521</f>
        <v>-1.2957716717582814E-2</v>
      </c>
      <c r="AB521" s="132">
        <f>+G521-AA521</f>
        <v>-2.914383279485476E-3</v>
      </c>
      <c r="AC521" s="132">
        <f>+G521-P521</f>
        <v>-1.0411638179002342E-2</v>
      </c>
      <c r="AD521" s="132"/>
      <c r="AE521" s="132">
        <f>+(G521-AA521)^2*S521</f>
        <v>9.2072824840602352E-10</v>
      </c>
      <c r="AF521" s="200">
        <f>+C521-15018.5</f>
        <v>40808.419800000003</v>
      </c>
      <c r="AG521" s="7"/>
      <c r="AH521" s="43">
        <f>$AB$6*($AB$11/AI521*AJ521+$AB$12)</f>
        <v>-1.4083562017582815E-2</v>
      </c>
      <c r="AI521" s="43">
        <f>1+$AB$7*COS(AL521)</f>
        <v>0.88746452634815709</v>
      </c>
      <c r="AJ521" s="43">
        <f>SIN(AL521+$AB$9)</f>
        <v>-0.90003171598354303</v>
      </c>
      <c r="AK521" s="43">
        <f>$AB$7*SIN(AL521)</f>
        <v>-0.35247094514293709</v>
      </c>
      <c r="AL521" s="43">
        <f>2*ATAN(AM521)</f>
        <v>-1.8798422819215272</v>
      </c>
      <c r="AM521" s="43">
        <f>SQRT((1+$AB$7)/(1-$AB$7))*TAN(AN521/2)</f>
        <v>-1.369007801355544</v>
      </c>
      <c r="AN521" s="132">
        <f>$AU521+$AB$7*SIN(AO521)</f>
        <v>4.786657465817246</v>
      </c>
      <c r="AO521" s="132">
        <f>$AU521+$AB$7*SIN(AP521)</f>
        <v>4.7866574664722883</v>
      </c>
      <c r="AP521" s="132">
        <f>$AU521+$AB$7*SIN(AQ521)</f>
        <v>4.7866574903318329</v>
      </c>
      <c r="AQ521" s="132">
        <f>$AU521+$AB$7*SIN(AR521)</f>
        <v>4.7866583593973191</v>
      </c>
      <c r="AR521" s="132">
        <f>$AU521+$AB$7*SIN(AS521)</f>
        <v>4.7866900075208134</v>
      </c>
      <c r="AS521" s="132">
        <f>$AU521+$AB$7*SIN(AT521)</f>
        <v>4.7878334866163135</v>
      </c>
      <c r="AT521" s="132">
        <f>$AU521+$AB$7*SIN(AU521)</f>
        <v>4.8213931208564702</v>
      </c>
      <c r="AU521" s="132">
        <f>$AB$9+$AB$18*(F521-AB$15)</f>
        <v>5.1556375102850511</v>
      </c>
    </row>
    <row r="522" spans="1:47" ht="12.95" customHeight="1">
      <c r="A522" s="127" t="s">
        <v>1471</v>
      </c>
      <c r="B522" s="276" t="s">
        <v>292</v>
      </c>
      <c r="C522" s="232">
        <v>55828.626800000202</v>
      </c>
      <c r="D522" s="232">
        <v>2.0000000000000001E-4</v>
      </c>
      <c r="E522" s="41">
        <f>+(C522-C$7)/C$8</f>
        <v>17074.954262956209</v>
      </c>
      <c r="F522" s="132">
        <f>ROUND(2*E522,0)/2</f>
        <v>17075</v>
      </c>
      <c r="G522" s="132">
        <f>+C522-(C$7+F522*C$8)</f>
        <v>-1.5612249793775845E-2</v>
      </c>
      <c r="L522" s="43">
        <f>G522</f>
        <v>-1.5612249793775845E-2</v>
      </c>
      <c r="O522" s="132">
        <f ca="1">+C$11+C$12*F522</f>
        <v>-1.511332287873032E-2</v>
      </c>
      <c r="P522" s="199">
        <f>+D$11+D$12*F522+D$13*F522^2</f>
        <v>-5.465528886000777E-3</v>
      </c>
      <c r="Q522" s="200">
        <f>+C522-15018.5</f>
        <v>40810.126800000202</v>
      </c>
      <c r="S522" s="132">
        <f>+(P522-G522)^2</f>
        <v>1.0295594518027971E-4</v>
      </c>
      <c r="T522" s="7">
        <v>1</v>
      </c>
      <c r="U522" s="43">
        <f>+T522*S522</f>
        <v>1.0295594518027971E-4</v>
      </c>
      <c r="V522" s="132">
        <f>+G522-P522</f>
        <v>-1.0146720907775068E-2</v>
      </c>
      <c r="Z522" s="43">
        <f>F522</f>
        <v>17075</v>
      </c>
      <c r="AA522" s="132">
        <f>AB$3+AB$4*Z522+AB$5*Z522^2+AH522</f>
        <v>-1.2948164159853524E-2</v>
      </c>
      <c r="AB522" s="132">
        <f>+G522-AA522</f>
        <v>-2.664085633922321E-3</v>
      </c>
      <c r="AC522" s="132">
        <f>+G522-P522</f>
        <v>-1.0146720907775068E-2</v>
      </c>
      <c r="AD522" s="132"/>
      <c r="AE522" s="132">
        <f>+(G522-AA522)^2*S522</f>
        <v>7.307146107072231E-10</v>
      </c>
      <c r="AF522" s="200">
        <f>+C522-15018.5</f>
        <v>40810.126800000202</v>
      </c>
      <c r="AG522" s="7"/>
      <c r="AH522" s="43">
        <f>$AB$6*($AB$11/AI522*AJ522+$AB$12)</f>
        <v>-1.4073497284853523E-2</v>
      </c>
      <c r="AI522" s="43">
        <f>1+$AB$7*COS(AL522)</f>
        <v>0.8876670794663597</v>
      </c>
      <c r="AJ522" s="43">
        <f>SIN(AL522+$AB$9)</f>
        <v>-0.89978113684081784</v>
      </c>
      <c r="AK522" s="43">
        <f>$AB$7*SIN(AL522)</f>
        <v>-0.35253555134820497</v>
      </c>
      <c r="AL522" s="43">
        <f>2*ATAN(AM522)</f>
        <v>-1.8792676684572898</v>
      </c>
      <c r="AM522" s="43">
        <f>SQRT((1+$AB$7)/(1-$AB$7))*TAN(AN522/2)</f>
        <v>-1.3681823540606046</v>
      </c>
      <c r="AN522" s="132">
        <f>$AU522+$AB$7*SIN(AO522)</f>
        <v>4.7872589245000841</v>
      </c>
      <c r="AO522" s="132">
        <f>$AU522+$AB$7*SIN(AP522)</f>
        <v>4.787258925182619</v>
      </c>
      <c r="AP522" s="132">
        <f>$AU522+$AB$7*SIN(AQ522)</f>
        <v>4.7872589498442473</v>
      </c>
      <c r="AQ522" s="132">
        <f>$AU522+$AB$7*SIN(AR522)</f>
        <v>4.7872598409219949</v>
      </c>
      <c r="AR522" s="132">
        <f>$AU522+$AB$7*SIN(AS522)</f>
        <v>4.787292030382762</v>
      </c>
      <c r="AS522" s="132">
        <f>$AU522+$AB$7*SIN(AT522)</f>
        <v>4.7884457310401052</v>
      </c>
      <c r="AT522" s="132">
        <f>$AU522+$AB$7*SIN(AU522)</f>
        <v>4.8220708686170308</v>
      </c>
      <c r="AU522" s="132">
        <f>$AB$9+$AB$18*(F522-AB$15)</f>
        <v>5.1562223897305728</v>
      </c>
    </row>
    <row r="523" spans="1:47" ht="12.95" customHeight="1">
      <c r="A523" s="127" t="s">
        <v>1471</v>
      </c>
      <c r="B523" s="276" t="s">
        <v>292</v>
      </c>
      <c r="C523" s="232">
        <v>55829.650700000115</v>
      </c>
      <c r="D523" s="232">
        <v>2.0000000000000001E-4</v>
      </c>
      <c r="E523" s="41">
        <f>+(C523-C$7)/C$8</f>
        <v>17077.953840835457</v>
      </c>
      <c r="F523" s="132">
        <f>ROUND(2*E523,0)/2</f>
        <v>17078</v>
      </c>
      <c r="G523" s="132">
        <f>+C523-(C$7+F523*C$8)</f>
        <v>-1.575633988250047E-2</v>
      </c>
      <c r="L523" s="43">
        <f>G523</f>
        <v>-1.575633988250047E-2</v>
      </c>
      <c r="O523" s="132">
        <f ca="1">+C$11+C$12*F523</f>
        <v>-1.511890591368063E-2</v>
      </c>
      <c r="P523" s="199">
        <f>+D$11+D$12*F523+D$13*F523^2</f>
        <v>-5.4685689719756111E-3</v>
      </c>
      <c r="Q523" s="200">
        <f>+C523-15018.5</f>
        <v>40811.150700000115</v>
      </c>
      <c r="S523" s="132">
        <f>+(P523-G523)^2</f>
        <v>1.0583823030744148E-4</v>
      </c>
      <c r="T523" s="7">
        <v>1</v>
      </c>
      <c r="U523" s="43">
        <f>+T523*S523</f>
        <v>1.0583823030744148E-4</v>
      </c>
      <c r="V523" s="132">
        <f>+G523-P523</f>
        <v>-1.0287770910524859E-2</v>
      </c>
      <c r="Z523" s="43">
        <f>F523</f>
        <v>17078</v>
      </c>
      <c r="AA523" s="132">
        <f>AB$3+AB$4*Z523+AB$5*Z523^2+AH523</f>
        <v>-1.2942429149862787E-2</v>
      </c>
      <c r="AB523" s="132">
        <f>+G523-AA523</f>
        <v>-2.8139107326376825E-3</v>
      </c>
      <c r="AC523" s="132">
        <f>+G523-P523</f>
        <v>-1.0287770910524859E-2</v>
      </c>
      <c r="AD523" s="132"/>
      <c r="AE523" s="132">
        <f>+(G523-AA523)^2*S523</f>
        <v>8.380370152237331E-10</v>
      </c>
      <c r="AF523" s="200">
        <f>+C523-15018.5</f>
        <v>40811.150700000115</v>
      </c>
      <c r="AG523" s="7"/>
      <c r="AH523" s="43">
        <f>$AB$6*($AB$11/AI523*AJ523+$AB$12)</f>
        <v>-1.4067454897862788E-2</v>
      </c>
      <c r="AI523" s="43">
        <f>1+$AB$7*COS(AL523)</f>
        <v>0.8877886735439493</v>
      </c>
      <c r="AJ523" s="43">
        <f>SIN(AL523+$AB$9)</f>
        <v>-0.89963059175968463</v>
      </c>
      <c r="AK523" s="43">
        <f>$AB$7*SIN(AL523)</f>
        <v>-0.3525742733311289</v>
      </c>
      <c r="AL523" s="43">
        <f>2*ATAN(AM523)</f>
        <v>-1.8789227744503469</v>
      </c>
      <c r="AM523" s="43">
        <f>SQRT((1+$AB$7)/(1-$AB$7))*TAN(AN523/2)</f>
        <v>-1.3676872163703502</v>
      </c>
      <c r="AN523" s="132">
        <f>$AU523+$AB$7*SIN(AO523)</f>
        <v>4.7876198656100888</v>
      </c>
      <c r="AO523" s="132">
        <f>$AU523+$AB$7*SIN(AP523)</f>
        <v>4.7876198663095693</v>
      </c>
      <c r="AP523" s="132">
        <f>$AU523+$AB$7*SIN(AQ523)</f>
        <v>4.7876198914624188</v>
      </c>
      <c r="AQ523" s="132">
        <f>$AU523+$AB$7*SIN(AR523)</f>
        <v>4.7876207959368227</v>
      </c>
      <c r="AR523" s="132">
        <f>$AU523+$AB$7*SIN(AS523)</f>
        <v>4.787653312833795</v>
      </c>
      <c r="AS523" s="132">
        <f>$AU523+$AB$7*SIN(AT523)</f>
        <v>4.7888131610146054</v>
      </c>
      <c r="AT523" s="132">
        <f>$AU523+$AB$7*SIN(AU523)</f>
        <v>4.8224775721431827</v>
      </c>
      <c r="AU523" s="132">
        <f>$AB$9+$AB$18*(F523-AB$15)</f>
        <v>5.1565733173978865</v>
      </c>
    </row>
    <row r="524" spans="1:47" ht="12.95" customHeight="1">
      <c r="A524" s="127" t="s">
        <v>1471</v>
      </c>
      <c r="B524" s="276" t="s">
        <v>292</v>
      </c>
      <c r="C524" s="232">
        <v>55830.674500000197</v>
      </c>
      <c r="D524" s="232">
        <v>2.0000000000000001E-4</v>
      </c>
      <c r="E524" s="41">
        <f>+(C524-C$7)/C$8</f>
        <v>17080.953125759064</v>
      </c>
      <c r="F524" s="132">
        <f>ROUND(2*E524,0)/2</f>
        <v>17081</v>
      </c>
      <c r="G524" s="132">
        <f>+C524-(C$7+F524*C$8)</f>
        <v>-1.6000429801351856E-2</v>
      </c>
      <c r="L524" s="43">
        <f>G524</f>
        <v>-1.6000429801351856E-2</v>
      </c>
      <c r="O524" s="132">
        <f ca="1">+C$11+C$12*F524</f>
        <v>-1.5124488948630947E-2</v>
      </c>
      <c r="P524" s="199">
        <f>+D$11+D$12*F524+D$13*F524^2</f>
        <v>-5.4716089418608942E-3</v>
      </c>
      <c r="Q524" s="200">
        <f>+C524-15018.5</f>
        <v>40812.174500000197</v>
      </c>
      <c r="S524" s="132">
        <f>+(P524-G524)^2</f>
        <v>1.1085606869125201E-4</v>
      </c>
      <c r="T524" s="7">
        <v>1</v>
      </c>
      <c r="U524" s="43">
        <f>+T524*S524</f>
        <v>1.1085606869125201E-4</v>
      </c>
      <c r="V524" s="132">
        <f>+G524-P524</f>
        <v>-1.0528820859490962E-2</v>
      </c>
      <c r="Z524" s="43">
        <f>F524</f>
        <v>17081</v>
      </c>
      <c r="AA524" s="132">
        <f>AB$3+AB$4*Z524+AB$5*Z524^2+AH524</f>
        <v>-1.2936691533010372E-2</v>
      </c>
      <c r="AB524" s="132">
        <f>+G524-AA524</f>
        <v>-3.0637382683414843E-3</v>
      </c>
      <c r="AC524" s="132">
        <f>+G524-P524</f>
        <v>-1.0528820859490962E-2</v>
      </c>
      <c r="AD524" s="132"/>
      <c r="AE524" s="132">
        <f>+(G524-AA524)^2*S524</f>
        <v>1.0405496215323346E-9</v>
      </c>
      <c r="AF524" s="200">
        <f>+C524-15018.5</f>
        <v>40812.174500000197</v>
      </c>
      <c r="AG524" s="7"/>
      <c r="AH524" s="43">
        <f>$AB$6*($AB$11/AI524*AJ524+$AB$12)</f>
        <v>-1.4061409850010372E-2</v>
      </c>
      <c r="AI524" s="43">
        <f>1+$AB$7*COS(AL524)</f>
        <v>0.887910314293479</v>
      </c>
      <c r="AJ524" s="43">
        <f>SIN(AL524+$AB$9)</f>
        <v>-0.89947989837007714</v>
      </c>
      <c r="AK524" s="43">
        <f>$AB$7*SIN(AL524)</f>
        <v>-0.35261296396787983</v>
      </c>
      <c r="AL524" s="43">
        <f>2*ATAN(AM524)</f>
        <v>-1.8785777859369723</v>
      </c>
      <c r="AM524" s="43">
        <f>SQRT((1+$AB$7)/(1-$AB$7))*TAN(AN524/2)</f>
        <v>-1.3671921766053827</v>
      </c>
      <c r="AN524" s="132">
        <f>$AU524+$AB$7*SIN(AO524)</f>
        <v>4.7879808561685104</v>
      </c>
      <c r="AO524" s="132">
        <f>$AU524+$AB$7*SIN(AP524)</f>
        <v>4.7879808568852784</v>
      </c>
      <c r="AP524" s="132">
        <f>$AU524+$AB$7*SIN(AQ524)</f>
        <v>4.7879808825369299</v>
      </c>
      <c r="AQ524" s="132">
        <f>$AU524+$AB$7*SIN(AR524)</f>
        <v>4.7879818005510995</v>
      </c>
      <c r="AR524" s="132">
        <f>$AU524+$AB$7*SIN(AS524)</f>
        <v>4.788014646865113</v>
      </c>
      <c r="AS524" s="132">
        <f>$AU524+$AB$7*SIN(AT524)</f>
        <v>4.7891806534981676</v>
      </c>
      <c r="AT524" s="132">
        <f>$AU524+$AB$7*SIN(AU524)</f>
        <v>4.8228843168133011</v>
      </c>
      <c r="AU524" s="132">
        <f>$AB$9+$AB$18*(F524-AB$15)</f>
        <v>5.1569242450652002</v>
      </c>
    </row>
    <row r="525" spans="1:47" ht="12.95" customHeight="1">
      <c r="A525" s="127" t="s">
        <v>1471</v>
      </c>
      <c r="B525" s="276" t="s">
        <v>292</v>
      </c>
      <c r="C525" s="232">
        <v>55831.698900000192</v>
      </c>
      <c r="D525" s="232">
        <v>2.0000000000000001E-4</v>
      </c>
      <c r="E525" s="41">
        <f>+(C525-C$7)/C$8</f>
        <v>17083.954168419234</v>
      </c>
      <c r="F525" s="132">
        <f>ROUND(2*E525,0)/2</f>
        <v>17084</v>
      </c>
      <c r="G525" s="132">
        <f>+C525-(C$7+F525*C$8)</f>
        <v>-1.5644519808120094E-2</v>
      </c>
      <c r="L525" s="43">
        <f>G525</f>
        <v>-1.5644519808120094E-2</v>
      </c>
      <c r="O525" s="132">
        <f ca="1">+C$11+C$12*F525</f>
        <v>-1.5130071983581257E-2</v>
      </c>
      <c r="P525" s="199">
        <f>+D$11+D$12*F525+D$13*F525^2</f>
        <v>-5.4746487956566295E-3</v>
      </c>
      <c r="Q525" s="200">
        <f>+C525-15018.5</f>
        <v>40813.198900000192</v>
      </c>
      <c r="S525" s="132">
        <f>+(P525-G525)^2</f>
        <v>1.0342627641014466E-4</v>
      </c>
      <c r="T525" s="7">
        <v>1</v>
      </c>
      <c r="U525" s="43">
        <f>+T525*S525</f>
        <v>1.0342627641014466E-4</v>
      </c>
      <c r="V525" s="132">
        <f>+G525-P525</f>
        <v>-1.0169871012463465E-2</v>
      </c>
      <c r="Z525" s="43">
        <f>F525</f>
        <v>17084</v>
      </c>
      <c r="AA525" s="132">
        <f>AB$3+AB$4*Z525+AB$5*Z525^2+AH525</f>
        <v>-1.2930951309012945E-2</v>
      </c>
      <c r="AB525" s="132">
        <f>+G525-AA525</f>
        <v>-2.7135684991071492E-3</v>
      </c>
      <c r="AC525" s="132">
        <f>+G525-P525</f>
        <v>-1.0169871012463465E-2</v>
      </c>
      <c r="AD525" s="132"/>
      <c r="AE525" s="132">
        <f>+(G525-AA525)^2*S525</f>
        <v>7.6157462866980934E-10</v>
      </c>
      <c r="AF525" s="200">
        <f>+C525-15018.5</f>
        <v>40813.198900000192</v>
      </c>
      <c r="AG525" s="7"/>
      <c r="AH525" s="43">
        <f>$AB$6*($AB$11/AI525*AJ525+$AB$12)</f>
        <v>-1.4055362141012944E-2</v>
      </c>
      <c r="AI525" s="43">
        <f>1+$AB$7*COS(AL525)</f>
        <v>0.88803200172880015</v>
      </c>
      <c r="AJ525" s="43">
        <f>SIN(AL525+$AB$9)</f>
        <v>-0.89932905658041973</v>
      </c>
      <c r="AK525" s="43">
        <f>$AB$7*SIN(AL525)</f>
        <v>-0.35265162322487698</v>
      </c>
      <c r="AL525" s="43">
        <f>2*ATAN(AM525)</f>
        <v>-1.8782327028679415</v>
      </c>
      <c r="AM525" s="43">
        <f>SQRT((1+$AB$7)/(1-$AB$7))*TAN(AN525/2)</f>
        <v>-1.3666972346923274</v>
      </c>
      <c r="AN525" s="132">
        <f>$AU525+$AB$7*SIN(AO525)</f>
        <v>4.7883418961943258</v>
      </c>
      <c r="AO525" s="132">
        <f>$AU525+$AB$7*SIN(AP525)</f>
        <v>4.7883418969287304</v>
      </c>
      <c r="AP525" s="132">
        <f>$AU525+$AB$7*SIN(AQ525)</f>
        <v>4.7883419230868478</v>
      </c>
      <c r="AQ525" s="132">
        <f>$AU525+$AB$7*SIN(AR525)</f>
        <v>4.7883428547848244</v>
      </c>
      <c r="AR525" s="132">
        <f>$AU525+$AB$7*SIN(AS525)</f>
        <v>4.7883760325011746</v>
      </c>
      <c r="AS525" s="132">
        <f>$AU525+$AB$7*SIN(AT525)</f>
        <v>4.7895482085062309</v>
      </c>
      <c r="AT525" s="132">
        <f>$AU525+$AB$7*SIN(AU525)</f>
        <v>4.8232911026205123</v>
      </c>
      <c r="AU525" s="132">
        <f>$AB$9+$AB$18*(F525-AB$15)</f>
        <v>5.1572751727325139</v>
      </c>
    </row>
    <row r="526" spans="1:47" ht="12.95" customHeight="1">
      <c r="A526" s="127" t="s">
        <v>1471</v>
      </c>
      <c r="B526" s="276" t="s">
        <v>288</v>
      </c>
      <c r="C526" s="232">
        <v>55834.600999999791</v>
      </c>
      <c r="D526" s="232">
        <v>2.9999999999999997E-4</v>
      </c>
      <c r="E526" s="41">
        <f>+(C526-C$7)/C$8</f>
        <v>17092.456048449418</v>
      </c>
      <c r="F526" s="132">
        <f>ROUND(2*E526,0)/2</f>
        <v>17092.5</v>
      </c>
      <c r="G526" s="132">
        <f>+C526-(C$7+F526*C$8)</f>
        <v>-1.500277520972304E-2</v>
      </c>
      <c r="L526" s="43">
        <f>G526</f>
        <v>-1.500277520972304E-2</v>
      </c>
      <c r="O526" s="132">
        <f ca="1">+C$11+C$12*F526</f>
        <v>-1.5145890582607149E-2</v>
      </c>
      <c r="P526" s="199">
        <f>+D$11+D$12*F526+D$13*F526^2</f>
        <v>-5.4832610843137961E-3</v>
      </c>
      <c r="Q526" s="200">
        <f>+C526-15018.5</f>
        <v>40816.100999999791</v>
      </c>
      <c r="S526" s="132">
        <f>+(P526-G526)^2</f>
        <v>9.0621149183866146E-5</v>
      </c>
      <c r="T526" s="7">
        <v>1</v>
      </c>
      <c r="U526" s="43">
        <f>+T526*S526</f>
        <v>9.0621149183866146E-5</v>
      </c>
      <c r="V526" s="132">
        <f>+G526-P526</f>
        <v>-9.5195141254092452E-3</v>
      </c>
      <c r="Z526" s="43">
        <f>F526</f>
        <v>17092.5</v>
      </c>
      <c r="AA526" s="132">
        <f>AB$3+AB$4*Z526+AB$5*Z526^2+AH526</f>
        <v>-1.2914673180298769E-2</v>
      </c>
      <c r="AB526" s="132">
        <f>+G526-AA526</f>
        <v>-2.0881020294242717E-3</v>
      </c>
      <c r="AC526" s="132">
        <f>+G526-P526</f>
        <v>-9.5195141254092452E-3</v>
      </c>
      <c r="AD526" s="132"/>
      <c r="AE526" s="132">
        <f>+(G526-AA526)^2*S526</f>
        <v>3.9512362376571138E-10</v>
      </c>
      <c r="AF526" s="200">
        <f>+C526-15018.5</f>
        <v>40816.100999999791</v>
      </c>
      <c r="AG526" s="7"/>
      <c r="AH526" s="43">
        <f>$AB$6*($AB$11/AI526*AJ526+$AB$12)</f>
        <v>-1.4038212511548768E-2</v>
      </c>
      <c r="AI526" s="43">
        <f>1+$AB$7*COS(AL526)</f>
        <v>0.88837703644645449</v>
      </c>
      <c r="AJ526" s="43">
        <f>SIN(AL526+$AB$9)</f>
        <v>-0.8989008648130844</v>
      </c>
      <c r="AK526" s="43">
        <f>$AB$7*SIN(AL526)</f>
        <v>-0.35276098708264758</v>
      </c>
      <c r="AL526" s="43">
        <f>2*ATAN(AM526)</f>
        <v>-1.8772544535849063</v>
      </c>
      <c r="AM526" s="43">
        <f>SQRT((1+$AB$7)/(1-$AB$7))*TAN(AN526/2)</f>
        <v>-1.365295430020744</v>
      </c>
      <c r="AN526" s="132">
        <f>$AU526+$AB$7*SIN(AO526)</f>
        <v>4.7893651117357008</v>
      </c>
      <c r="AO526" s="132">
        <f>$AU526+$AB$7*SIN(AP526)</f>
        <v>4.789365112522014</v>
      </c>
      <c r="AP526" s="132">
        <f>$AU526+$AB$7*SIN(AQ526)</f>
        <v>4.7893651401574839</v>
      </c>
      <c r="AQ526" s="132">
        <f>$AU526+$AB$7*SIN(AR526)</f>
        <v>4.7893661114166504</v>
      </c>
      <c r="AR526" s="132">
        <f>$AU526+$AB$7*SIN(AS526)</f>
        <v>4.789400238926488</v>
      </c>
      <c r="AS526" s="132">
        <f>$AU526+$AB$7*SIN(AT526)</f>
        <v>4.7905899540401107</v>
      </c>
      <c r="AT526" s="132">
        <f>$AU526+$AB$7*SIN(AU526)</f>
        <v>4.8244438857446719</v>
      </c>
      <c r="AU526" s="132">
        <f>$AB$9+$AB$18*(F526-AB$15)</f>
        <v>5.1582694677899017</v>
      </c>
    </row>
    <row r="527" spans="1:47" ht="12.95" customHeight="1">
      <c r="A527" s="127" t="s">
        <v>1471</v>
      </c>
      <c r="B527" s="276" t="s">
        <v>292</v>
      </c>
      <c r="C527" s="232">
        <v>55842.622099999804</v>
      </c>
      <c r="D527" s="232">
        <v>2.0000000000000001E-4</v>
      </c>
      <c r="E527" s="41">
        <f>+(C527-C$7)/C$8</f>
        <v>17115.954353097644</v>
      </c>
      <c r="F527" s="132">
        <f>ROUND(2*E527,0)/2</f>
        <v>17116</v>
      </c>
      <c r="G527" s="132">
        <f>+C527-(C$7+F527*C$8)</f>
        <v>-1.5581480191031005E-2</v>
      </c>
      <c r="L527" s="43">
        <f>G527</f>
        <v>-1.5581480191031005E-2</v>
      </c>
      <c r="O527" s="132">
        <f ca="1">+C$11+C$12*F527</f>
        <v>-1.5189624356384605E-2</v>
      </c>
      <c r="P527" s="199">
        <f>+D$11+D$12*F527+D$13*F527^2</f>
        <v>-5.5070666794613827E-3</v>
      </c>
      <c r="Q527" s="200">
        <f>+C527-15018.5</f>
        <v>40824.122099999804</v>
      </c>
      <c r="S527" s="132">
        <f>+(P527-G527)^2</f>
        <v>1.0149380760209658E-4</v>
      </c>
      <c r="T527" s="7">
        <v>1</v>
      </c>
      <c r="U527" s="43">
        <f>+T527*S527</f>
        <v>1.0149380760209658E-4</v>
      </c>
      <c r="V527" s="132">
        <f>+G527-P527</f>
        <v>-1.0074413511569623E-2</v>
      </c>
      <c r="Z527" s="43">
        <f>F527</f>
        <v>17116</v>
      </c>
      <c r="AA527" s="132">
        <f>AB$3+AB$4*Z527+AB$5*Z527^2+AH527</f>
        <v>-1.2869559956507331E-2</v>
      </c>
      <c r="AB527" s="132">
        <f>+G527-AA527</f>
        <v>-2.7119202345236744E-3</v>
      </c>
      <c r="AC527" s="132">
        <f>+G527-P527</f>
        <v>-1.0074413511569623E-2</v>
      </c>
      <c r="AD527" s="132"/>
      <c r="AE527" s="132">
        <f>+(G527-AA527)^2*S527</f>
        <v>7.4643736081880601E-10</v>
      </c>
      <c r="AF527" s="200">
        <f>+C527-15018.5</f>
        <v>40824.122099999804</v>
      </c>
      <c r="AG527" s="7"/>
      <c r="AH527" s="43">
        <f>$AB$6*($AB$11/AI527*AJ527+$AB$12)</f>
        <v>-1.3990687588507331E-2</v>
      </c>
      <c r="AI527" s="43">
        <f>1+$AB$7*COS(AL527)</f>
        <v>0.88933290956665267</v>
      </c>
      <c r="AJ527" s="43">
        <f>SIN(AL527+$AB$9)</f>
        <v>-0.89771081960240051</v>
      </c>
      <c r="AK527" s="43">
        <f>$AB$7*SIN(AL527)</f>
        <v>-0.3530620272629405</v>
      </c>
      <c r="AL527" s="43">
        <f>2*ATAN(AM527)</f>
        <v>-1.8745459203792694</v>
      </c>
      <c r="AM527" s="43">
        <f>SQRT((1+$AB$7)/(1-$AB$7))*TAN(AN527/2)</f>
        <v>-1.3614239236081138</v>
      </c>
      <c r="AN527" s="132">
        <f>$AU527+$AB$7*SIN(AO527)</f>
        <v>4.7921960727655302</v>
      </c>
      <c r="AO527" s="132">
        <f>$AU527+$AB$7*SIN(AP527)</f>
        <v>4.7921960737112101</v>
      </c>
      <c r="AP527" s="132">
        <f>$AU527+$AB$7*SIN(AQ527)</f>
        <v>4.7921961057711009</v>
      </c>
      <c r="AQ527" s="132">
        <f>$AU527+$AB$7*SIN(AR527)</f>
        <v>4.7921971926391338</v>
      </c>
      <c r="AR527" s="132">
        <f>$AU527+$AB$7*SIN(AS527)</f>
        <v>4.792234030010345</v>
      </c>
      <c r="AS527" s="132">
        <f>$AU527+$AB$7*SIN(AT527)</f>
        <v>4.7934726897162472</v>
      </c>
      <c r="AT527" s="132">
        <f>$AU527+$AB$7*SIN(AU527)</f>
        <v>4.8276327090616675</v>
      </c>
      <c r="AU527" s="132">
        <f>$AB$9+$AB$18*(F527-AB$15)</f>
        <v>5.1610184011838571</v>
      </c>
    </row>
    <row r="528" spans="1:47" ht="12.95" customHeight="1">
      <c r="A528" s="127" t="s">
        <v>1471</v>
      </c>
      <c r="B528" s="276" t="s">
        <v>292</v>
      </c>
      <c r="C528" s="232">
        <v>55843.646300000139</v>
      </c>
      <c r="D528" s="232">
        <v>2.9999999999999997E-4</v>
      </c>
      <c r="E528" s="41">
        <f>+(C528-C$7)/C$8</f>
        <v>17118.954809846538</v>
      </c>
      <c r="F528" s="132">
        <f>ROUND(2*E528,0)/2</f>
        <v>17119</v>
      </c>
      <c r="G528" s="132">
        <f>+C528-(C$7+F528*C$8)</f>
        <v>-1.5425569858052768E-2</v>
      </c>
      <c r="L528" s="43">
        <f>G528</f>
        <v>-1.5425569858052768E-2</v>
      </c>
      <c r="O528" s="132">
        <f ca="1">+C$11+C$12*F528</f>
        <v>-1.5195207391334922E-2</v>
      </c>
      <c r="P528" s="199">
        <f>+D$11+D$12*F528+D$13*F528^2</f>
        <v>-5.5101051788790404E-3</v>
      </c>
      <c r="Q528" s="200">
        <f>+C528-15018.5</f>
        <v>40825.146300000139</v>
      </c>
      <c r="S528" s="132">
        <f>+(P528-G528)^2</f>
        <v>9.8316439803941731E-5</v>
      </c>
      <c r="T528" s="7">
        <v>1</v>
      </c>
      <c r="U528" s="43">
        <f>+T528*S528</f>
        <v>9.8316439803941731E-5</v>
      </c>
      <c r="V528" s="132">
        <f>+G528-P528</f>
        <v>-9.9154646791737265E-3</v>
      </c>
      <c r="Z528" s="43">
        <f>F528</f>
        <v>17119</v>
      </c>
      <c r="AA528" s="132">
        <f>AB$3+AB$4*Z528+AB$5*Z528^2+AH528</f>
        <v>-1.286378929498184E-2</v>
      </c>
      <c r="AB528" s="132">
        <f>+G528-AA528</f>
        <v>-2.561780563070928E-3</v>
      </c>
      <c r="AC528" s="132">
        <f>+G528-P528</f>
        <v>-9.9154646791737265E-3</v>
      </c>
      <c r="AD528" s="132"/>
      <c r="AE528" s="132">
        <f>+(G528-AA528)^2*S528</f>
        <v>6.4522323174656776E-10</v>
      </c>
      <c r="AF528" s="200">
        <f>+C528-15018.5</f>
        <v>40825.146300000139</v>
      </c>
      <c r="AG528" s="7"/>
      <c r="AH528" s="43">
        <f>$AB$6*($AB$11/AI528*AJ528+$AB$12)</f>
        <v>-1.398460881198184E-2</v>
      </c>
      <c r="AI528" s="43">
        <f>1+$AB$7*COS(AL528)</f>
        <v>0.88945514269112702</v>
      </c>
      <c r="AJ528" s="43">
        <f>SIN(AL528+$AB$9)</f>
        <v>-0.8975582396940448</v>
      </c>
      <c r="AK528" s="43">
        <f>$AB$7*SIN(AL528)</f>
        <v>-0.35310031793041607</v>
      </c>
      <c r="AL528" s="43">
        <f>2*ATAN(AM528)</f>
        <v>-1.8741997305148974</v>
      </c>
      <c r="AM528" s="43">
        <f>SQRT((1+$AB$7)/(1-$AB$7))*TAN(AN528/2)</f>
        <v>-1.3609301178923658</v>
      </c>
      <c r="AN528" s="132">
        <f>$AU528+$AB$7*SIN(AO528)</f>
        <v>4.7925576913152197</v>
      </c>
      <c r="AO528" s="132">
        <f>$AU528+$AB$7*SIN(AP528)</f>
        <v>4.7925576922830215</v>
      </c>
      <c r="AP528" s="132">
        <f>$AU528+$AB$7*SIN(AQ528)</f>
        <v>4.7925577249451941</v>
      </c>
      <c r="AQ528" s="132">
        <f>$AU528+$AB$7*SIN(AR528)</f>
        <v>4.7925588272471531</v>
      </c>
      <c r="AR528" s="132">
        <f>$AU528+$AB$7*SIN(AS528)</f>
        <v>4.7925960195103459</v>
      </c>
      <c r="AS528" s="132">
        <f>$AU528+$AB$7*SIN(AT528)</f>
        <v>4.7938409753129747</v>
      </c>
      <c r="AT528" s="132">
        <f>$AU528+$AB$7*SIN(AU528)</f>
        <v>4.8280399742920208</v>
      </c>
      <c r="AU528" s="132">
        <f>$AB$9+$AB$18*(F528-AB$15)</f>
        <v>5.1613693288511708</v>
      </c>
    </row>
    <row r="529" spans="1:47" ht="12.95" customHeight="1">
      <c r="A529" s="41" t="s">
        <v>483</v>
      </c>
      <c r="B529" s="94" t="s">
        <v>288</v>
      </c>
      <c r="C529" s="36">
        <v>55844.841099999998</v>
      </c>
      <c r="D529" s="36">
        <v>2.0000000000000001E-4</v>
      </c>
      <c r="E529" s="41">
        <f>+(C529-C$7)/C$8</f>
        <v>17122.455049762553</v>
      </c>
      <c r="F529" s="132">
        <f>ROUND(2*E529,0)/2</f>
        <v>17122.5</v>
      </c>
      <c r="G529" s="132">
        <f>+C529-(C$7+F529*C$8)</f>
        <v>-1.5343675004260149E-2</v>
      </c>
      <c r="K529" s="43">
        <f>G529</f>
        <v>-1.5343675004260149E-2</v>
      </c>
      <c r="N529" s="132"/>
      <c r="O529" s="132">
        <f ca="1">+C$11+C$12*F529</f>
        <v>-1.5201720932110283E-2</v>
      </c>
      <c r="P529" s="199">
        <f>+D$11+D$12*F529+D$13*F529^2</f>
        <v>-5.5136499481420152E-3</v>
      </c>
      <c r="Q529" s="200">
        <f>+C529-15018.5</f>
        <v>40826.341099999998</v>
      </c>
      <c r="S529" s="132">
        <f>+(P529-G529)^2</f>
        <v>9.6629392603910319E-5</v>
      </c>
      <c r="T529" s="7">
        <v>1</v>
      </c>
      <c r="U529" s="43">
        <f>+T529*S529</f>
        <v>9.6629392603910319E-5</v>
      </c>
      <c r="V529" s="132">
        <f>+G529-P529</f>
        <v>-9.8300250561181336E-3</v>
      </c>
      <c r="Z529" s="43">
        <f>F529</f>
        <v>17122.5</v>
      </c>
      <c r="AA529" s="132">
        <f>AB$3+AB$4*Z529+AB$5*Z529^2+AH529</f>
        <v>-1.2857053556870966E-2</v>
      </c>
      <c r="AB529" s="132">
        <f>+G529-AA529</f>
        <v>-2.4866214473891826E-3</v>
      </c>
      <c r="AC529" s="132">
        <f>+G529-P529</f>
        <v>-9.8300250561181336E-3</v>
      </c>
      <c r="AD529" s="132"/>
      <c r="AE529" s="132">
        <f>+(G529-AA529)^2*S529</f>
        <v>5.9748719198749888E-10</v>
      </c>
      <c r="AF529" s="200">
        <f>+C529-15018.5</f>
        <v>40826.341099999998</v>
      </c>
      <c r="AG529" s="7"/>
      <c r="AH529" s="43">
        <f>$AB$6*($AB$11/AI529*AJ529+$AB$12)</f>
        <v>-1.3977513538120967E-2</v>
      </c>
      <c r="AI529" s="43">
        <f>1+$AB$7*COS(AL529)</f>
        <v>0.88959780723076154</v>
      </c>
      <c r="AJ529" s="43">
        <f>SIN(AL529+$AB$9)</f>
        <v>-0.8973800407612943</v>
      </c>
      <c r="AK529" s="43">
        <f>$AB$7*SIN(AL529)</f>
        <v>-0.35314495017165953</v>
      </c>
      <c r="AL529" s="43">
        <f>2*ATAN(AM529)</f>
        <v>-1.8737957220375667</v>
      </c>
      <c r="AM529" s="43">
        <f>SQRT((1+$AB$7)/(1-$AB$7))*TAN(AN529/2)</f>
        <v>-1.3603541337224863</v>
      </c>
      <c r="AN529" s="132">
        <f>$AU529+$AB$7*SIN(AO529)</f>
        <v>4.7929796424502813</v>
      </c>
      <c r="AO529" s="132">
        <f>$AU529+$AB$7*SIN(AP529)</f>
        <v>4.7929796434444265</v>
      </c>
      <c r="AP529" s="132">
        <f>$AU529+$AB$7*SIN(AQ529)</f>
        <v>4.7929796768203605</v>
      </c>
      <c r="AQ529" s="132">
        <f>$AU529+$AB$7*SIN(AR529)</f>
        <v>4.7929807973258631</v>
      </c>
      <c r="AR529" s="132">
        <f>$AU529+$AB$7*SIN(AS529)</f>
        <v>4.7930184062100718</v>
      </c>
      <c r="AS529" s="132">
        <f>$AU529+$AB$7*SIN(AT529)</f>
        <v>4.7942707211132252</v>
      </c>
      <c r="AT529" s="132">
        <f>$AU529+$AB$7*SIN(AU529)</f>
        <v>4.828515168942392</v>
      </c>
      <c r="AU529" s="132">
        <f>$AB$9+$AB$18*(F529-AB$15)</f>
        <v>5.1617787444630361</v>
      </c>
    </row>
    <row r="530" spans="1:47" ht="12.95" customHeight="1">
      <c r="A530" s="41" t="s">
        <v>499</v>
      </c>
      <c r="B530" s="94" t="s">
        <v>288</v>
      </c>
      <c r="C530" s="36">
        <v>55844.841099999998</v>
      </c>
      <c r="D530" s="36">
        <v>2.0000000000000001E-4</v>
      </c>
      <c r="E530" s="41">
        <f>+(C530-C$7)/C$8</f>
        <v>17122.455049762553</v>
      </c>
      <c r="F530" s="132">
        <f>ROUND(2*E530,0)/2</f>
        <v>17122.5</v>
      </c>
      <c r="G530" s="132">
        <f>+C530-(C$7+F530*C$8)</f>
        <v>-1.5343675004260149E-2</v>
      </c>
      <c r="K530" s="43">
        <f>G530</f>
        <v>-1.5343675004260149E-2</v>
      </c>
      <c r="N530" s="132"/>
      <c r="O530" s="132">
        <f ca="1">+C$11+C$12*F530</f>
        <v>-1.5201720932110283E-2</v>
      </c>
      <c r="P530" s="199">
        <f>+D$11+D$12*F530+D$13*F530^2</f>
        <v>-5.5136499481420152E-3</v>
      </c>
      <c r="Q530" s="200">
        <f>+C530-15018.5</f>
        <v>40826.341099999998</v>
      </c>
      <c r="S530" s="132">
        <f>+(P530-G530)^2</f>
        <v>9.6629392603910319E-5</v>
      </c>
      <c r="T530" s="7">
        <v>1</v>
      </c>
      <c r="U530" s="43">
        <f>+T530*S530</f>
        <v>9.6629392603910319E-5</v>
      </c>
      <c r="V530" s="132">
        <f>+G530-P530</f>
        <v>-9.8300250561181336E-3</v>
      </c>
      <c r="Z530" s="43">
        <f>F530</f>
        <v>17122.5</v>
      </c>
      <c r="AA530" s="132">
        <f>AB$3+AB$4*Z530+AB$5*Z530^2+AH530</f>
        <v>-1.2857053556870966E-2</v>
      </c>
      <c r="AB530" s="132">
        <f>+G530-AA530</f>
        <v>-2.4866214473891826E-3</v>
      </c>
      <c r="AC530" s="132">
        <f>+G530-P530</f>
        <v>-9.8300250561181336E-3</v>
      </c>
      <c r="AD530" s="132"/>
      <c r="AE530" s="132">
        <f>+(G530-AA530)^2*S530</f>
        <v>5.9748719198749888E-10</v>
      </c>
      <c r="AF530" s="200">
        <f>+C530-15018.5</f>
        <v>40826.341099999998</v>
      </c>
      <c r="AG530" s="7"/>
      <c r="AH530" s="43">
        <f>$AB$6*($AB$11/AI530*AJ530+$AB$12)</f>
        <v>-1.3977513538120967E-2</v>
      </c>
      <c r="AI530" s="43">
        <f>1+$AB$7*COS(AL530)</f>
        <v>0.88959780723076154</v>
      </c>
      <c r="AJ530" s="43">
        <f>SIN(AL530+$AB$9)</f>
        <v>-0.8973800407612943</v>
      </c>
      <c r="AK530" s="43">
        <f>$AB$7*SIN(AL530)</f>
        <v>-0.35314495017165953</v>
      </c>
      <c r="AL530" s="43">
        <f>2*ATAN(AM530)</f>
        <v>-1.8737957220375667</v>
      </c>
      <c r="AM530" s="43">
        <f>SQRT((1+$AB$7)/(1-$AB$7))*TAN(AN530/2)</f>
        <v>-1.3603541337224863</v>
      </c>
      <c r="AN530" s="132">
        <f>$AU530+$AB$7*SIN(AO530)</f>
        <v>4.7929796424502813</v>
      </c>
      <c r="AO530" s="132">
        <f>$AU530+$AB$7*SIN(AP530)</f>
        <v>4.7929796434444265</v>
      </c>
      <c r="AP530" s="132">
        <f>$AU530+$AB$7*SIN(AQ530)</f>
        <v>4.7929796768203605</v>
      </c>
      <c r="AQ530" s="132">
        <f>$AU530+$AB$7*SIN(AR530)</f>
        <v>4.7929807973258631</v>
      </c>
      <c r="AR530" s="132">
        <f>$AU530+$AB$7*SIN(AS530)</f>
        <v>4.7930184062100718</v>
      </c>
      <c r="AS530" s="132">
        <f>$AU530+$AB$7*SIN(AT530)</f>
        <v>4.7942707211132252</v>
      </c>
      <c r="AT530" s="132">
        <f>$AU530+$AB$7*SIN(AU530)</f>
        <v>4.828515168942392</v>
      </c>
      <c r="AU530" s="132">
        <f>$AB$9+$AB$18*(F530-AB$15)</f>
        <v>5.1617787444630361</v>
      </c>
    </row>
    <row r="531" spans="1:47" ht="12.95" customHeight="1">
      <c r="A531" s="36" t="s">
        <v>475</v>
      </c>
      <c r="B531" s="94" t="s">
        <v>288</v>
      </c>
      <c r="C531" s="36">
        <v>55846.888599999998</v>
      </c>
      <c r="D531" s="36">
        <v>2.0000000000000001E-4</v>
      </c>
      <c r="E531" s="41">
        <f>+(C531-C$7)/C$8</f>
        <v>17128.453326653154</v>
      </c>
      <c r="F531" s="132">
        <f>ROUND(2*E531,0)/2</f>
        <v>17128.5</v>
      </c>
      <c r="G531" s="132">
        <f>+C531-(C$7+F531*C$8)</f>
        <v>-1.5931854999507777E-2</v>
      </c>
      <c r="K531" s="43">
        <f>G531</f>
        <v>-1.5931854999507777E-2</v>
      </c>
      <c r="O531" s="132">
        <f ca="1">+C$11+C$12*F531</f>
        <v>-1.5212887002010917E-2</v>
      </c>
      <c r="P531" s="199">
        <f>+D$11+D$12*F531+D$13*F531^2</f>
        <v>-5.5197263278330662E-3</v>
      </c>
      <c r="Q531" s="200">
        <f>+C531-15018.5</f>
        <v>40828.388599999998</v>
      </c>
      <c r="S531" s="132">
        <f>+(P531-G531)^2</f>
        <v>1.084124234755106E-4</v>
      </c>
      <c r="T531" s="7">
        <v>1</v>
      </c>
      <c r="U531" s="43">
        <f>+T531*S531</f>
        <v>1.084124234755106E-4</v>
      </c>
      <c r="V531" s="132">
        <f>+G531-P531</f>
        <v>-1.0412128671674712E-2</v>
      </c>
      <c r="Z531" s="43">
        <f>F531</f>
        <v>17128.5</v>
      </c>
      <c r="AA531" s="132">
        <f>AB$3+AB$4*Z531+AB$5*Z531^2+AH531</f>
        <v>-1.2845498308733647E-2</v>
      </c>
      <c r="AB531" s="132">
        <f>+G531-AA531</f>
        <v>-3.0863566907741308E-3</v>
      </c>
      <c r="AC531" s="132">
        <f>+G531-P531</f>
        <v>-1.0412128671674712E-2</v>
      </c>
      <c r="AD531" s="132"/>
      <c r="AE531" s="132">
        <f>+(G531-AA531)^2*S531</f>
        <v>1.0326931233279781E-9</v>
      </c>
      <c r="AF531" s="200">
        <f>+C531-15018.5</f>
        <v>40828.388599999998</v>
      </c>
      <c r="AG531" s="7"/>
      <c r="AH531" s="43">
        <f>$AB$6*($AB$11/AI531*AJ531+$AB$12)</f>
        <v>-1.3965341771983646E-2</v>
      </c>
      <c r="AI531" s="43">
        <f>1+$AB$7*COS(AL531)</f>
        <v>0.88984252346835135</v>
      </c>
      <c r="AJ531" s="43">
        <f>SIN(AL531+$AB$9)</f>
        <v>-0.89707408283261603</v>
      </c>
      <c r="AK531" s="43">
        <f>$AB$7*SIN(AL531)</f>
        <v>-0.35322136170421414</v>
      </c>
      <c r="AL531" s="43">
        <f>2*ATAN(AM531)</f>
        <v>-1.8731028344417542</v>
      </c>
      <c r="AM531" s="43">
        <f>SQRT((1+$AB$7)/(1-$AB$7))*TAN(AN531/2)</f>
        <v>-1.3593670388874446</v>
      </c>
      <c r="AN531" s="132">
        <f>$AU531+$AB$7*SIN(AO531)</f>
        <v>4.7937031447499985</v>
      </c>
      <c r="AO531" s="132">
        <f>$AU531+$AB$7*SIN(AP531)</f>
        <v>4.7937031457906691</v>
      </c>
      <c r="AP531" s="132">
        <f>$AU531+$AB$7*SIN(AQ531)</f>
        <v>4.7937031804184125</v>
      </c>
      <c r="AQ531" s="132">
        <f>$AU531+$AB$7*SIN(AR531)</f>
        <v>4.7937043326285576</v>
      </c>
      <c r="AR531" s="132">
        <f>$AU531+$AB$7*SIN(AS531)</f>
        <v>4.7937426622046466</v>
      </c>
      <c r="AS531" s="132">
        <f>$AU531+$AB$7*SIN(AT531)</f>
        <v>4.7950076268787978</v>
      </c>
      <c r="AT531" s="132">
        <f>$AU531+$AB$7*SIN(AU531)</f>
        <v>4.8293299183016192</v>
      </c>
      <c r="AU531" s="132">
        <f>$AB$9+$AB$18*(F531-AB$15)</f>
        <v>5.1624805997976626</v>
      </c>
    </row>
    <row r="532" spans="1:47" ht="12.95" customHeight="1">
      <c r="A532" s="127" t="s">
        <v>1471</v>
      </c>
      <c r="B532" s="276" t="s">
        <v>292</v>
      </c>
      <c r="C532" s="232">
        <v>55859.689499999862</v>
      </c>
      <c r="D532" s="232">
        <v>1E-4</v>
      </c>
      <c r="E532" s="41">
        <f>+(C532-C$7)/C$8</f>
        <v>17165.954348703475</v>
      </c>
      <c r="F532" s="132">
        <f>ROUND(2*E532,0)/2</f>
        <v>17166</v>
      </c>
      <c r="G532" s="132">
        <f>+C532-(C$7+F532*C$8)</f>
        <v>-1.5582980136969127E-2</v>
      </c>
      <c r="L532" s="43">
        <f>G532</f>
        <v>-1.5582980136969127E-2</v>
      </c>
      <c r="O532" s="132">
        <f ca="1">+C$11+C$12*F532</f>
        <v>-1.528267493888984E-2</v>
      </c>
      <c r="P532" s="199">
        <f>+D$11+D$12*F532+D$13*F532^2</f>
        <v>-5.5576931802867125E-3</v>
      </c>
      <c r="Q532" s="200">
        <f>+C532-15018.5</f>
        <v>40841.189499999862</v>
      </c>
      <c r="S532" s="132">
        <f>+(P532-G532)^2</f>
        <v>1.0050637856382656E-4</v>
      </c>
      <c r="T532" s="7">
        <v>1</v>
      </c>
      <c r="U532" s="43">
        <f>+T532*S532</f>
        <v>1.0050637856382656E-4</v>
      </c>
      <c r="V532" s="132">
        <f>+G532-P532</f>
        <v>-1.0025286956682415E-2</v>
      </c>
      <c r="Z532" s="43">
        <f>F532</f>
        <v>17166</v>
      </c>
      <c r="AA532" s="132">
        <f>AB$3+AB$4*Z532+AB$5*Z532^2+AH532</f>
        <v>-1.2773041244471322E-2</v>
      </c>
      <c r="AB532" s="132">
        <f>+G532-AA532</f>
        <v>-2.8099388924978045E-3</v>
      </c>
      <c r="AC532" s="132">
        <f>+G532-P532</f>
        <v>-1.0025286956682415E-2</v>
      </c>
      <c r="AD532" s="132"/>
      <c r="AE532" s="132">
        <f>+(G532-AA532)^2*S532</f>
        <v>7.9357389983426649E-10</v>
      </c>
      <c r="AF532" s="200">
        <f>+C532-15018.5</f>
        <v>40841.189499999862</v>
      </c>
      <c r="AG532" s="7"/>
      <c r="AH532" s="43">
        <f>$AB$6*($AB$11/AI532*AJ532+$AB$12)</f>
        <v>-1.3889026576471323E-2</v>
      </c>
      <c r="AI532" s="43">
        <f>1+$AB$7*COS(AL532)</f>
        <v>0.89137625501577245</v>
      </c>
      <c r="AJ532" s="43">
        <f>SIN(AL532+$AB$9)</f>
        <v>-0.89514823558203815</v>
      </c>
      <c r="AK532" s="43">
        <f>$AB$7*SIN(AL532)</f>
        <v>-0.35369603054826826</v>
      </c>
      <c r="AL532" s="43">
        <f>2*ATAN(AM532)</f>
        <v>-1.8687636311410092</v>
      </c>
      <c r="AM532" s="43">
        <f>SQRT((1+$AB$7)/(1-$AB$7))*TAN(AN532/2)</f>
        <v>-1.3532064361658438</v>
      </c>
      <c r="AN532" s="132">
        <f>$AU532+$AB$7*SIN(AO532)</f>
        <v>4.7982295504621861</v>
      </c>
      <c r="AO532" s="132">
        <f>$AU532+$AB$7*SIN(AP532)</f>
        <v>4.7982295518358731</v>
      </c>
      <c r="AP532" s="132">
        <f>$AU532+$AB$7*SIN(AQ532)</f>
        <v>4.7982295951397704</v>
      </c>
      <c r="AQ532" s="132">
        <f>$AU532+$AB$7*SIN(AR532)</f>
        <v>4.7982309602335329</v>
      </c>
      <c r="AR532" s="132">
        <f>$AU532+$AB$7*SIN(AS532)</f>
        <v>4.79827398177743</v>
      </c>
      <c r="AS532" s="132">
        <f>$AU532+$AB$7*SIN(AT532)</f>
        <v>4.799618980989786</v>
      </c>
      <c r="AT532" s="132">
        <f>$AU532+$AB$7*SIN(AU532)</f>
        <v>4.8344258177097537</v>
      </c>
      <c r="AU532" s="132">
        <f>$AB$9+$AB$18*(F532-AB$15)</f>
        <v>5.1668671956390808</v>
      </c>
    </row>
    <row r="533" spans="1:47" ht="12.95" customHeight="1">
      <c r="A533" s="127" t="s">
        <v>1471</v>
      </c>
      <c r="B533" s="276" t="s">
        <v>288</v>
      </c>
      <c r="C533" s="232">
        <v>55860.543500000145</v>
      </c>
      <c r="D533" s="232">
        <v>2.0000000000000001E-4</v>
      </c>
      <c r="E533" s="41">
        <f>+(C533-C$7)/C$8</f>
        <v>17168.456194108247</v>
      </c>
      <c r="F533" s="132">
        <f>ROUND(2*E533,0)/2</f>
        <v>17168.5</v>
      </c>
      <c r="G533" s="132">
        <f>+C533-(C$7+F533*C$8)</f>
        <v>-1.4953054851503111E-2</v>
      </c>
      <c r="L533" s="43">
        <f>G533</f>
        <v>-1.4953054851503111E-2</v>
      </c>
      <c r="O533" s="132">
        <f ca="1">+C$11+C$12*F533</f>
        <v>-1.5287327468015099E-2</v>
      </c>
      <c r="P533" s="199">
        <f>+D$11+D$12*F533+D$13*F533^2</f>
        <v>-5.5602236588416813E-3</v>
      </c>
      <c r="Q533" s="200">
        <f>+C533-15018.5</f>
        <v>40842.043500000145</v>
      </c>
      <c r="S533" s="132">
        <f>+(P533-G533)^2</f>
        <v>8.8225277813833532E-5</v>
      </c>
      <c r="T533" s="7">
        <v>1</v>
      </c>
      <c r="U533" s="43">
        <f>+T533*S533</f>
        <v>8.8225277813833532E-5</v>
      </c>
      <c r="V533" s="132">
        <f>+G533-P533</f>
        <v>-9.3928311926614293E-3</v>
      </c>
      <c r="Z533" s="43">
        <f>F533</f>
        <v>17168.5</v>
      </c>
      <c r="AA533" s="132">
        <f>AB$3+AB$4*Z533+AB$5*Z533^2+AH533</f>
        <v>-1.2768196251438747E-2</v>
      </c>
      <c r="AB533" s="132">
        <f>+G533-AA533</f>
        <v>-2.1848586000643641E-3</v>
      </c>
      <c r="AC533" s="132">
        <f>+G533-P533</f>
        <v>-9.3928311926614293E-3</v>
      </c>
      <c r="AD533" s="132"/>
      <c r="AE533" s="132">
        <f>+(G533-AA533)^2*S533</f>
        <v>4.211528127723195E-10</v>
      </c>
      <c r="AF533" s="200">
        <f>+C533-15018.5</f>
        <v>40842.043500000145</v>
      </c>
      <c r="AG533" s="7"/>
      <c r="AH533" s="43">
        <f>$AB$6*($AB$11/AI533*AJ533+$AB$12)</f>
        <v>-1.3883924074688747E-2</v>
      </c>
      <c r="AI533" s="43">
        <f>1+$AB$7*COS(AL533)</f>
        <v>0.89147876502186896</v>
      </c>
      <c r="AJ533" s="43">
        <f>SIN(AL533+$AB$9)</f>
        <v>-0.89501900878910579</v>
      </c>
      <c r="AK533" s="43">
        <f>$AB$7*SIN(AL533)</f>
        <v>-0.35372749618713734</v>
      </c>
      <c r="AL533" s="43">
        <f>2*ATAN(AM533)</f>
        <v>-1.8684738188814367</v>
      </c>
      <c r="AM533" s="43">
        <f>SQRT((1+$AB$7)/(1-$AB$7))*TAN(AN533/2)</f>
        <v>-1.3527962630447374</v>
      </c>
      <c r="AN533" s="132">
        <f>$AU533+$AB$7*SIN(AO533)</f>
        <v>4.7985315882491637</v>
      </c>
      <c r="AO533" s="132">
        <f>$AU533+$AB$7*SIN(AP533)</f>
        <v>4.798531589647836</v>
      </c>
      <c r="AP533" s="132">
        <f>$AU533+$AB$7*SIN(AQ533)</f>
        <v>4.7985316335851538</v>
      </c>
      <c r="AQ533" s="132">
        <f>$AU533+$AB$7*SIN(AR533)</f>
        <v>4.7985330138020785</v>
      </c>
      <c r="AR533" s="132">
        <f>$AU533+$AB$7*SIN(AS533)</f>
        <v>4.7985763597704834</v>
      </c>
      <c r="AS533" s="132">
        <f>$AU533+$AB$7*SIN(AT533)</f>
        <v>4.7999267540273935</v>
      </c>
      <c r="AT533" s="132">
        <f>$AU533+$AB$7*SIN(AU533)</f>
        <v>4.8347657719340082</v>
      </c>
      <c r="AU533" s="132">
        <f>$AB$9+$AB$18*(F533-AB$15)</f>
        <v>5.1671596353618421</v>
      </c>
    </row>
    <row r="534" spans="1:47" ht="12.95" customHeight="1">
      <c r="A534" s="127" t="s">
        <v>1471</v>
      </c>
      <c r="B534" s="276" t="s">
        <v>292</v>
      </c>
      <c r="C534" s="232">
        <v>55860.713500000071</v>
      </c>
      <c r="D534" s="232">
        <v>1E-4</v>
      </c>
      <c r="E534" s="41">
        <f>+(C534-C$7)/C$8</f>
        <v>17168.954219539726</v>
      </c>
      <c r="F534" s="132">
        <f>ROUND(2*E534,0)/2</f>
        <v>17169</v>
      </c>
      <c r="G534" s="132">
        <f>+C534-(C$7+F534*C$8)</f>
        <v>-1.5627069929905701E-2</v>
      </c>
      <c r="L534" s="43">
        <f>G534</f>
        <v>-1.5627069929905701E-2</v>
      </c>
      <c r="O534" s="132">
        <f ca="1">+C$11+C$12*F534</f>
        <v>-1.528825797384015E-2</v>
      </c>
      <c r="P534" s="199">
        <f>+D$11+D$12*F534+D$13*F534^2</f>
        <v>-5.5607297448785455E-3</v>
      </c>
      <c r="Q534" s="200">
        <f>+C534-15018.5</f>
        <v>40842.213500000071</v>
      </c>
      <c r="S534" s="132">
        <f>+(P534-G534)^2</f>
        <v>1.0133120472069257E-4</v>
      </c>
      <c r="T534" s="7">
        <v>1</v>
      </c>
      <c r="U534" s="43">
        <f>+T534*S534</f>
        <v>1.0133120472069257E-4</v>
      </c>
      <c r="V534" s="132">
        <f>+G534-P534</f>
        <v>-1.0066340185027157E-2</v>
      </c>
      <c r="Z534" s="43">
        <f>F534</f>
        <v>17169</v>
      </c>
      <c r="AA534" s="132">
        <f>AB$3+AB$4*Z534+AB$5*Z534^2+AH534</f>
        <v>-1.2767227034897797E-2</v>
      </c>
      <c r="AB534" s="132">
        <f>+G534-AA534</f>
        <v>-2.8598428950079042E-3</v>
      </c>
      <c r="AC534" s="132">
        <f>+G534-P534</f>
        <v>-1.0066340185027157E-2</v>
      </c>
      <c r="AD534" s="132"/>
      <c r="AE534" s="132">
        <f>+(G534-AA534)^2*S534</f>
        <v>8.2875766430440395E-10</v>
      </c>
      <c r="AF534" s="200">
        <f>+C534-15018.5</f>
        <v>40842.213500000071</v>
      </c>
      <c r="AG534" s="7"/>
      <c r="AH534" s="43">
        <f>$AB$6*($AB$11/AI534*AJ534+$AB$12)</f>
        <v>-1.3882903351897798E-2</v>
      </c>
      <c r="AI534" s="43">
        <f>1+$AB$7*COS(AL534)</f>
        <v>0.89149927094676729</v>
      </c>
      <c r="AJ534" s="43">
        <f>SIN(AL534+$AB$9)</f>
        <v>-0.89499315084100184</v>
      </c>
      <c r="AK534" s="43">
        <f>$AB$7*SIN(AL534)</f>
        <v>-0.35373378661772892</v>
      </c>
      <c r="AL534" s="43">
        <f>2*ATAN(AM534)</f>
        <v>-1.8684158484302162</v>
      </c>
      <c r="AM534" s="43">
        <f>SQRT((1+$AB$7)/(1-$AB$7))*TAN(AN534/2)</f>
        <v>-1.3527142363992959</v>
      </c>
      <c r="AN534" s="132">
        <f>$AU534+$AB$7*SIN(AO534)</f>
        <v>4.7985919999748239</v>
      </c>
      <c r="AO534" s="132">
        <f>$AU534+$AB$7*SIN(AP534)</f>
        <v>4.7985920013785384</v>
      </c>
      <c r="AP534" s="132">
        <f>$AU534+$AB$7*SIN(AQ534)</f>
        <v>4.7985920454434021</v>
      </c>
      <c r="AQ534" s="132">
        <f>$AU534+$AB$7*SIN(AR534)</f>
        <v>4.7985934286992951</v>
      </c>
      <c r="AR534" s="132">
        <f>$AU534+$AB$7*SIN(AS534)</f>
        <v>4.7986368397286272</v>
      </c>
      <c r="AS534" s="132">
        <f>$AU534+$AB$7*SIN(AT534)</f>
        <v>4.7999883138820181</v>
      </c>
      <c r="AT534" s="132">
        <f>$AU534+$AB$7*SIN(AU534)</f>
        <v>4.8348337661901875</v>
      </c>
      <c r="AU534" s="132">
        <f>$AB$9+$AB$18*(F534-AB$15)</f>
        <v>5.1672181233063945</v>
      </c>
    </row>
    <row r="535" spans="1:47" ht="12.95" customHeight="1">
      <c r="A535" s="127" t="s">
        <v>1471</v>
      </c>
      <c r="B535" s="276" t="s">
        <v>288</v>
      </c>
      <c r="C535" s="232">
        <v>55861.567100000102</v>
      </c>
      <c r="D535" s="232">
        <v>2.0000000000000001E-4</v>
      </c>
      <c r="E535" s="41">
        <f>+(C535-C$7)/C$8</f>
        <v>17171.454893119211</v>
      </c>
      <c r="F535" s="132">
        <f>ROUND(2*E535,0)/2</f>
        <v>17171.5</v>
      </c>
      <c r="G535" s="132">
        <f>+C535-(C$7+F535*C$8)</f>
        <v>-1.539714489626931E-2</v>
      </c>
      <c r="L535" s="43">
        <f>G535</f>
        <v>-1.539714489626931E-2</v>
      </c>
      <c r="O535" s="132">
        <f ca="1">+C$11+C$12*F535</f>
        <v>-1.5292910502965416E-2</v>
      </c>
      <c r="P535" s="199">
        <f>+D$11+D$12*F535+D$13*F535^2</f>
        <v>-5.5632601266922231E-3</v>
      </c>
      <c r="Q535" s="200">
        <f>+C535-15018.5</f>
        <v>40843.067100000102</v>
      </c>
      <c r="S535" s="132">
        <f>+(P535-G535)^2</f>
        <v>9.6705289661320202E-5</v>
      </c>
      <c r="T535" s="7">
        <v>1</v>
      </c>
      <c r="U535" s="43">
        <f>+T535*S535</f>
        <v>9.6705289661320202E-5</v>
      </c>
      <c r="V535" s="132">
        <f>+G535-P535</f>
        <v>-9.8338847695770872E-3</v>
      </c>
      <c r="Z535" s="43">
        <f>F535</f>
        <v>17171.5</v>
      </c>
      <c r="AA535" s="132">
        <f>AB$3+AB$4*Z535+AB$5*Z535^2+AH535</f>
        <v>-1.2762379862451071E-2</v>
      </c>
      <c r="AB535" s="132">
        <f>+G535-AA535</f>
        <v>-2.6347650338182389E-3</v>
      </c>
      <c r="AC535" s="132">
        <f>+G535-P535</f>
        <v>-9.8338847695770872E-3</v>
      </c>
      <c r="AD535" s="132"/>
      <c r="AE535" s="132">
        <f>+(G535-AA535)^2*S535</f>
        <v>6.7132684271677317E-10</v>
      </c>
      <c r="AF535" s="200">
        <f>+C535-15018.5</f>
        <v>40843.067100000102</v>
      </c>
      <c r="AG535" s="7"/>
      <c r="AH535" s="43">
        <f>$AB$6*($AB$11/AI535*AJ535+$AB$12)</f>
        <v>-1.3877798625701071E-2</v>
      </c>
      <c r="AI535" s="43">
        <f>1+$AB$7*COS(AL535)</f>
        <v>0.89160182019313527</v>
      </c>
      <c r="AJ535" s="43">
        <f>SIN(AL535+$AB$9)</f>
        <v>-0.89486379812916539</v>
      </c>
      <c r="AK535" s="43">
        <f>$AB$7*SIN(AL535)</f>
        <v>-0.35376522527597115</v>
      </c>
      <c r="AL535" s="43">
        <f>2*ATAN(AM535)</f>
        <v>-1.8681259561648538</v>
      </c>
      <c r="AM535" s="43">
        <f>SQRT((1+$AB$7)/(1-$AB$7))*TAN(AN535/2)</f>
        <v>-1.3523041430476042</v>
      </c>
      <c r="AN535" s="132">
        <f>$AU535+$AB$7*SIN(AO535)</f>
        <v>4.7988940794493242</v>
      </c>
      <c r="AO535" s="132">
        <f>$AU535+$AB$7*SIN(AP535)</f>
        <v>4.7988940808784708</v>
      </c>
      <c r="AP535" s="132">
        <f>$AU535+$AB$7*SIN(AQ535)</f>
        <v>4.798894125585405</v>
      </c>
      <c r="AQ535" s="132">
        <f>$AU535+$AB$7*SIN(AR535)</f>
        <v>4.7988955241080795</v>
      </c>
      <c r="AR535" s="132">
        <f>$AU535+$AB$7*SIN(AS535)</f>
        <v>4.7989392613232678</v>
      </c>
      <c r="AS535" s="132">
        <f>$AU535+$AB$7*SIN(AT535)</f>
        <v>4.8002961393944732</v>
      </c>
      <c r="AT535" s="132">
        <f>$AU535+$AB$7*SIN(AU535)</f>
        <v>4.8351737545259379</v>
      </c>
      <c r="AU535" s="132">
        <f>$AB$9+$AB$18*(F535-AB$15)</f>
        <v>5.1675105630291558</v>
      </c>
    </row>
    <row r="536" spans="1:47" ht="12.95" customHeight="1">
      <c r="A536" s="127" t="s">
        <v>1471</v>
      </c>
      <c r="B536" s="276" t="s">
        <v>292</v>
      </c>
      <c r="C536" s="232">
        <v>55861.737300000153</v>
      </c>
      <c r="D536" s="232">
        <v>1E-4</v>
      </c>
      <c r="E536" s="41">
        <f>+(C536-C$7)/C$8</f>
        <v>17171.953504463334</v>
      </c>
      <c r="F536" s="132">
        <f>ROUND(2*E536,0)/2</f>
        <v>17172</v>
      </c>
      <c r="G536" s="132">
        <f>+C536-(C$7+F536*C$8)</f>
        <v>-1.5871159848757088E-2</v>
      </c>
      <c r="L536" s="43">
        <f>G536</f>
        <v>-1.5871159848757088E-2</v>
      </c>
      <c r="O536" s="132">
        <f ca="1">+C$11+C$12*F536</f>
        <v>-1.5293841008790467E-2</v>
      </c>
      <c r="P536" s="199">
        <f>+D$11+D$12*F536+D$13*F536^2</f>
        <v>-5.5637661933808291E-3</v>
      </c>
      <c r="Q536" s="200">
        <f>+C536-15018.5</f>
        <v>40843.237300000153</v>
      </c>
      <c r="S536" s="132">
        <f>+(P536-G536)^2</f>
        <v>1.0624236396689074E-4</v>
      </c>
      <c r="T536" s="7">
        <v>1</v>
      </c>
      <c r="U536" s="43">
        <f>+T536*S536</f>
        <v>1.0624236396689074E-4</v>
      </c>
      <c r="V536" s="132">
        <f>+G536-P536</f>
        <v>-1.0307393655376258E-2</v>
      </c>
      <c r="Z536" s="43">
        <f>F536</f>
        <v>17172</v>
      </c>
      <c r="AA536" s="132">
        <f>AB$3+AB$4*Z536+AB$5*Z536^2+AH536</f>
        <v>-1.2761410210004459E-2</v>
      </c>
      <c r="AB536" s="132">
        <f>+G536-AA536</f>
        <v>-3.1097496387526291E-3</v>
      </c>
      <c r="AC536" s="132">
        <f>+G536-P536</f>
        <v>-1.0307393655376258E-2</v>
      </c>
      <c r="AD536" s="132"/>
      <c r="AE536" s="132">
        <f>+(G536-AA536)^2*S536</f>
        <v>1.0274213295853485E-9</v>
      </c>
      <c r="AF536" s="200">
        <f>+C536-15018.5</f>
        <v>40843.237300000153</v>
      </c>
      <c r="AG536" s="7"/>
      <c r="AH536" s="43">
        <f>$AB$6*($AB$11/AI536*AJ536+$AB$12)</f>
        <v>-1.3876777458004459E-2</v>
      </c>
      <c r="AI536" s="43">
        <f>1+$AB$7*COS(AL536)</f>
        <v>0.8916223339672269</v>
      </c>
      <c r="AJ536" s="43">
        <f>SIN(AL536+$AB$9)</f>
        <v>-0.89483791498951393</v>
      </c>
      <c r="AK536" s="43">
        <f>$AB$7*SIN(AL536)</f>
        <v>-0.35377151030755527</v>
      </c>
      <c r="AL536" s="43">
        <f>2*ATAN(AM536)</f>
        <v>-1.8680679697083089</v>
      </c>
      <c r="AM536" s="43">
        <f>SQRT((1+$AB$7)/(1-$AB$7))*TAN(AN536/2)</f>
        <v>-1.3522221323500303</v>
      </c>
      <c r="AN536" s="132">
        <f>$AU536+$AB$7*SIN(AO536)</f>
        <v>4.7989544995140845</v>
      </c>
      <c r="AO536" s="132">
        <f>$AU536+$AB$7*SIN(AP536)</f>
        <v>4.7989545009483621</v>
      </c>
      <c r="AP536" s="132">
        <f>$AU536+$AB$7*SIN(AQ536)</f>
        <v>4.7989545457845821</v>
      </c>
      <c r="AQ536" s="132">
        <f>$AU536+$AB$7*SIN(AR536)</f>
        <v>4.7989559473750329</v>
      </c>
      <c r="AR536" s="132">
        <f>$AU536+$AB$7*SIN(AS536)</f>
        <v>4.7989997500037775</v>
      </c>
      <c r="AS536" s="132">
        <f>$AU536+$AB$7*SIN(AT536)</f>
        <v>4.8003577097453176</v>
      </c>
      <c r="AT536" s="132">
        <f>$AU536+$AB$7*SIN(AU536)</f>
        <v>4.835241755603831</v>
      </c>
      <c r="AU536" s="132">
        <f>$AB$9+$AB$18*(F536-AB$15)</f>
        <v>5.1675690509737082</v>
      </c>
    </row>
    <row r="537" spans="1:47" ht="12.95" customHeight="1">
      <c r="A537" s="127" t="s">
        <v>1471</v>
      </c>
      <c r="B537" s="276" t="s">
        <v>288</v>
      </c>
      <c r="C537" s="232">
        <v>55862.591200000141</v>
      </c>
      <c r="D537" s="232">
        <v>2.9999999999999997E-4</v>
      </c>
      <c r="E537" s="41">
        <f>+(C537-C$7)/C$8</f>
        <v>17174.455056911102</v>
      </c>
      <c r="F537" s="132">
        <f>ROUND(2*E537,0)/2</f>
        <v>17174.5</v>
      </c>
      <c r="G537" s="132">
        <f>+C537-(C$7+F537*C$8)</f>
        <v>-1.5341234859079123E-2</v>
      </c>
      <c r="L537" s="43">
        <f>G537</f>
        <v>-1.5341234859079123E-2</v>
      </c>
      <c r="O537" s="132">
        <f ca="1">+C$11+C$12*F537</f>
        <v>-1.5298493537915726E-2</v>
      </c>
      <c r="P537" s="199">
        <f>+D$11+D$12*F537+D$13*F537^2</f>
        <v>-5.5662964784532155E-3</v>
      </c>
      <c r="Q537" s="200">
        <f>+C537-15018.5</f>
        <v>40844.091200000141</v>
      </c>
      <c r="S537" s="132">
        <f>+(P537-G537)^2</f>
        <v>9.5549420345033415E-5</v>
      </c>
      <c r="T537" s="7">
        <v>1</v>
      </c>
      <c r="U537" s="43">
        <f>+T537*S537</f>
        <v>9.5549420345033415E-5</v>
      </c>
      <c r="V537" s="132">
        <f>+G537-P537</f>
        <v>-9.7749383806259062E-3</v>
      </c>
      <c r="Z537" s="43">
        <f>F537</f>
        <v>17174.5</v>
      </c>
      <c r="AA537" s="132">
        <f>AB$3+AB$4*Z537+AB$5*Z537^2+AH537</f>
        <v>-1.2756560857915319E-2</v>
      </c>
      <c r="AB537" s="132">
        <f>+G537-AA537</f>
        <v>-2.5846740011638038E-3</v>
      </c>
      <c r="AC537" s="132">
        <f>+G537-P537</f>
        <v>-9.7749383806259062E-3</v>
      </c>
      <c r="AD537" s="132"/>
      <c r="AE537" s="132">
        <f>+(G537-AA537)^2*S537</f>
        <v>6.3832169519049869E-10</v>
      </c>
      <c r="AF537" s="200">
        <f>+C537-15018.5</f>
        <v>40844.091200000141</v>
      </c>
      <c r="AG537" s="7"/>
      <c r="AH537" s="43">
        <f>$AB$6*($AB$11/AI537*AJ537+$AB$12)</f>
        <v>-1.3871670507165319E-2</v>
      </c>
      <c r="AI537" s="43">
        <f>1+$AB$7*COS(AL537)</f>
        <v>0.89172492246525559</v>
      </c>
      <c r="AJ537" s="43">
        <f>SIN(AL537+$AB$9)</f>
        <v>-0.89470843628109054</v>
      </c>
      <c r="AK537" s="43">
        <f>$AB$7*SIN(AL537)</f>
        <v>-0.3538029219563415</v>
      </c>
      <c r="AL537" s="43">
        <f>2*ATAN(AM537)</f>
        <v>-1.8677779973954836</v>
      </c>
      <c r="AM537" s="43">
        <f>SQRT((1+$AB$7)/(1-$AB$7))*TAN(AN537/2)</f>
        <v>-1.351812118707608</v>
      </c>
      <c r="AN537" s="132">
        <f>$AU537+$AB$7*SIN(AO537)</f>
        <v>4.7992566206920655</v>
      </c>
      <c r="AO537" s="132">
        <f>$AU537+$AB$7*SIN(AP537)</f>
        <v>4.7992566221522281</v>
      </c>
      <c r="AP537" s="132">
        <f>$AU537+$AB$7*SIN(AQ537)</f>
        <v>4.7992566676392547</v>
      </c>
      <c r="AQ537" s="132">
        <f>$AU537+$AB$7*SIN(AR537)</f>
        <v>4.7992580846409414</v>
      </c>
      <c r="AR537" s="132">
        <f>$AU537+$AB$7*SIN(AS537)</f>
        <v>4.7993022152204858</v>
      </c>
      <c r="AS537" s="132">
        <f>$AU537+$AB$7*SIN(AT537)</f>
        <v>4.8006655877451259</v>
      </c>
      <c r="AT537" s="132">
        <f>$AU537+$AB$7*SIN(AU537)</f>
        <v>4.8355817780452206</v>
      </c>
      <c r="AU537" s="132">
        <f>$AB$9+$AB$18*(F537-AB$15)</f>
        <v>5.1678614906964695</v>
      </c>
    </row>
    <row r="538" spans="1:47" ht="12.95" customHeight="1">
      <c r="A538" s="127" t="s">
        <v>1471</v>
      </c>
      <c r="B538" s="276" t="s">
        <v>288</v>
      </c>
      <c r="C538" s="232">
        <v>55863.61540000001</v>
      </c>
      <c r="D538" s="232">
        <v>2.0000000000000001E-4</v>
      </c>
      <c r="E538" s="41">
        <f>+(C538-C$7)/C$8</f>
        <v>17177.455513658631</v>
      </c>
      <c r="F538" s="132">
        <f>ROUND(2*E538,0)/2</f>
        <v>17177.5</v>
      </c>
      <c r="G538" s="132">
        <f>+C538-(C$7+F538*C$8)</f>
        <v>-1.5185324984486215E-2</v>
      </c>
      <c r="L538" s="43">
        <f>G538</f>
        <v>-1.5185324984486215E-2</v>
      </c>
      <c r="O538" s="132">
        <f ca="1">+C$11+C$12*F538</f>
        <v>-1.5304076572866043E-2</v>
      </c>
      <c r="P538" s="199">
        <f>+D$11+D$12*F538+D$13*F538^2</f>
        <v>-5.5693327141246585E-3</v>
      </c>
      <c r="Q538" s="200">
        <f>+C538-15018.5</f>
        <v>40845.11540000001</v>
      </c>
      <c r="S538" s="132">
        <f>+(P538-G538)^2</f>
        <v>9.2467307343653194E-5</v>
      </c>
      <c r="T538" s="7">
        <v>1</v>
      </c>
      <c r="U538" s="43">
        <f>+T538*S538</f>
        <v>9.2467307343653194E-5</v>
      </c>
      <c r="V538" s="132">
        <f>+G538-P538</f>
        <v>-9.6159922703615563E-3</v>
      </c>
      <c r="Z538" s="43">
        <f>F538</f>
        <v>17177.5</v>
      </c>
      <c r="AA538" s="132">
        <f>AB$3+AB$4*Z538+AB$5*Z538^2+AH538</f>
        <v>-1.2750739237557899E-2</v>
      </c>
      <c r="AB538" s="132">
        <f>+G538-AA538</f>
        <v>-2.4345857469283156E-3</v>
      </c>
      <c r="AC538" s="132">
        <f>+G538-P538</f>
        <v>-9.6159922703615563E-3</v>
      </c>
      <c r="AD538" s="132"/>
      <c r="AE538" s="132">
        <f>+(G538-AA538)^2*S538</f>
        <v>5.4807294155468577E-10</v>
      </c>
      <c r="AF538" s="200">
        <f>+C538-15018.5</f>
        <v>40845.11540000001</v>
      </c>
      <c r="AG538" s="7"/>
      <c r="AH538" s="43">
        <f>$AB$6*($AB$11/AI538*AJ538+$AB$12)</f>
        <v>-1.38655397188079E-2</v>
      </c>
      <c r="AI538" s="43">
        <f>1+$AB$7*COS(AL538)</f>
        <v>0.89184807185189041</v>
      </c>
      <c r="AJ538" s="43">
        <f>SIN(AL538+$AB$9)</f>
        <v>-0.89455292315161261</v>
      </c>
      <c r="AK538" s="43">
        <f>$AB$7*SIN(AL538)</f>
        <v>-0.35384058619362213</v>
      </c>
      <c r="AL538" s="43">
        <f>2*ATAN(AM538)</f>
        <v>-1.8674299425232963</v>
      </c>
      <c r="AM538" s="43">
        <f>SQRT((1+$AB$7)/(1-$AB$7))*TAN(AN538/2)</f>
        <v>-1.3513201899526135</v>
      </c>
      <c r="AN538" s="132">
        <f>$AU538+$AB$7*SIN(AO538)</f>
        <v>4.7996192119965402</v>
      </c>
      <c r="AO538" s="132">
        <f>$AU538+$AB$7*SIN(AP538)</f>
        <v>4.7996192134882687</v>
      </c>
      <c r="AP538" s="132">
        <f>$AU538+$AB$7*SIN(AQ538)</f>
        <v>4.7996192597659642</v>
      </c>
      <c r="AQ538" s="132">
        <f>$AU538+$AB$7*SIN(AR538)</f>
        <v>4.7996206954209324</v>
      </c>
      <c r="AR538" s="132">
        <f>$AU538+$AB$7*SIN(AS538)</f>
        <v>4.7996652214867144</v>
      </c>
      <c r="AS538" s="132">
        <f>$AU538+$AB$7*SIN(AT538)</f>
        <v>4.8010350990943413</v>
      </c>
      <c r="AT538" s="132">
        <f>$AU538+$AB$7*SIN(AU538)</f>
        <v>4.8359898424848247</v>
      </c>
      <c r="AU538" s="132">
        <f>$AB$9+$AB$18*(F538-AB$15)</f>
        <v>5.1682124183637823</v>
      </c>
    </row>
    <row r="539" spans="1:47" ht="12.95" customHeight="1">
      <c r="A539" s="41" t="s">
        <v>483</v>
      </c>
      <c r="B539" s="94" t="s">
        <v>288</v>
      </c>
      <c r="C539" s="36">
        <v>55865.6639</v>
      </c>
      <c r="D539" s="36">
        <v>1E-4</v>
      </c>
      <c r="E539" s="41">
        <f>+(C539-C$7)/C$8</f>
        <v>17183.45672011056</v>
      </c>
      <c r="F539" s="132">
        <f>ROUND(2*E539,0)/2</f>
        <v>17183.5</v>
      </c>
      <c r="G539" s="132">
        <f>+C539-(C$7+F539*C$8)</f>
        <v>-1.4773504997720011E-2</v>
      </c>
      <c r="K539" s="43">
        <f>G539</f>
        <v>-1.4773504997720011E-2</v>
      </c>
      <c r="N539" s="132"/>
      <c r="O539" s="132">
        <f ca="1">+C$11+C$12*F539</f>
        <v>-1.5315242642766669E-2</v>
      </c>
      <c r="P539" s="199">
        <f>+D$11+D$12*F539+D$13*F539^2</f>
        <v>-5.5754048371988952E-3</v>
      </c>
      <c r="Q539" s="200">
        <f>+C539-15018.5</f>
        <v>40847.1639</v>
      </c>
      <c r="S539" s="132">
        <f>+(P539-G539)^2</f>
        <v>8.4605046562978551E-5</v>
      </c>
      <c r="T539" s="7">
        <v>1</v>
      </c>
      <c r="U539" s="43">
        <f>+T539*S539</f>
        <v>8.4605046562978551E-5</v>
      </c>
      <c r="V539" s="132">
        <f>+G539-P539</f>
        <v>-9.1981001605211145E-3</v>
      </c>
      <c r="Z539" s="43">
        <f>F539</f>
        <v>17183.5</v>
      </c>
      <c r="AA539" s="132">
        <f>AB$3+AB$4*Z539+AB$5*Z539^2+AH539</f>
        <v>-1.2739088148285071E-2</v>
      </c>
      <c r="AB539" s="132">
        <f>+G539-AA539</f>
        <v>-2.0344168494349398E-3</v>
      </c>
      <c r="AC539" s="132">
        <f>+G539-P539</f>
        <v>-9.1981001605211145E-3</v>
      </c>
      <c r="AD539" s="132"/>
      <c r="AE539" s="132">
        <f>+(G539-AA539)^2*S539</f>
        <v>3.5016775917746027E-10</v>
      </c>
      <c r="AF539" s="200">
        <f>+C539-15018.5</f>
        <v>40847.1639</v>
      </c>
      <c r="AG539" s="7"/>
      <c r="AH539" s="43">
        <f>$AB$6*($AB$11/AI539*AJ539+$AB$12)</f>
        <v>-1.3853270131535072E-2</v>
      </c>
      <c r="AI539" s="43">
        <f>1+$AB$7*COS(AL539)</f>
        <v>0.89209451202331713</v>
      </c>
      <c r="AJ539" s="43">
        <f>SIN(AL539+$AB$9)</f>
        <v>-0.89424144267509531</v>
      </c>
      <c r="AK539" s="43">
        <f>$AB$7*SIN(AL539)</f>
        <v>-0.35391581720024035</v>
      </c>
      <c r="AL539" s="43">
        <f>2*ATAN(AM539)</f>
        <v>-1.8667335442702102</v>
      </c>
      <c r="AM539" s="43">
        <f>SQRT((1+$AB$7)/(1-$AB$7))*TAN(AN539/2)</f>
        <v>-1.3503366189092674</v>
      </c>
      <c r="AN539" s="132">
        <f>$AU539+$AB$7*SIN(AO539)</f>
        <v>4.8003445448673396</v>
      </c>
      <c r="AO539" s="132">
        <f>$AU539+$AB$7*SIN(AP539)</f>
        <v>4.8003445464238803</v>
      </c>
      <c r="AP539" s="132">
        <f>$AU539+$AB$7*SIN(AQ539)</f>
        <v>4.8003445943150584</v>
      </c>
      <c r="AQ539" s="132">
        <f>$AU539+$AB$7*SIN(AR539)</f>
        <v>4.8003460678034244</v>
      </c>
      <c r="AR539" s="132">
        <f>$AU539+$AB$7*SIN(AS539)</f>
        <v>4.8003913912245357</v>
      </c>
      <c r="AS539" s="132">
        <f>$AU539+$AB$7*SIN(AT539)</f>
        <v>4.8017743108483657</v>
      </c>
      <c r="AT539" s="132">
        <f>$AU539+$AB$7*SIN(AU539)</f>
        <v>4.8368060940968487</v>
      </c>
      <c r="AU539" s="132">
        <f>$AB$9+$AB$18*(F539-AB$15)</f>
        <v>5.1689142736984097</v>
      </c>
    </row>
    <row r="540" spans="1:47" ht="12.95" customHeight="1">
      <c r="A540" s="41" t="s">
        <v>499</v>
      </c>
      <c r="B540" s="94" t="s">
        <v>288</v>
      </c>
      <c r="C540" s="36">
        <v>55865.6639</v>
      </c>
      <c r="D540" s="36">
        <v>1E-4</v>
      </c>
      <c r="E540" s="41">
        <f>+(C540-C$7)/C$8</f>
        <v>17183.45672011056</v>
      </c>
      <c r="F540" s="132">
        <f>ROUND(2*E540,0)/2</f>
        <v>17183.5</v>
      </c>
      <c r="G540" s="132">
        <f>+C540-(C$7+F540*C$8)</f>
        <v>-1.4773504997720011E-2</v>
      </c>
      <c r="K540" s="43">
        <f>G540</f>
        <v>-1.4773504997720011E-2</v>
      </c>
      <c r="N540" s="132"/>
      <c r="O540" s="132">
        <f ca="1">+C$11+C$12*F540</f>
        <v>-1.5315242642766669E-2</v>
      </c>
      <c r="P540" s="199">
        <f>+D$11+D$12*F540+D$13*F540^2</f>
        <v>-5.5754048371988952E-3</v>
      </c>
      <c r="Q540" s="200">
        <f>+C540-15018.5</f>
        <v>40847.1639</v>
      </c>
      <c r="S540" s="132">
        <f>+(P540-G540)^2</f>
        <v>8.4605046562978551E-5</v>
      </c>
      <c r="T540" s="7">
        <v>1</v>
      </c>
      <c r="U540" s="43">
        <f>+T540*S540</f>
        <v>8.4605046562978551E-5</v>
      </c>
      <c r="V540" s="132">
        <f>+G540-P540</f>
        <v>-9.1981001605211145E-3</v>
      </c>
      <c r="Z540" s="43">
        <f>F540</f>
        <v>17183.5</v>
      </c>
      <c r="AA540" s="132">
        <f>AB$3+AB$4*Z540+AB$5*Z540^2+AH540</f>
        <v>-1.2739088148285071E-2</v>
      </c>
      <c r="AB540" s="132">
        <f>+G540-AA540</f>
        <v>-2.0344168494349398E-3</v>
      </c>
      <c r="AC540" s="132">
        <f>+G540-P540</f>
        <v>-9.1981001605211145E-3</v>
      </c>
      <c r="AD540" s="132"/>
      <c r="AE540" s="132">
        <f>+(G540-AA540)^2*S540</f>
        <v>3.5016775917746027E-10</v>
      </c>
      <c r="AF540" s="200">
        <f>+C540-15018.5</f>
        <v>40847.1639</v>
      </c>
      <c r="AG540" s="7"/>
      <c r="AH540" s="43">
        <f>$AB$6*($AB$11/AI540*AJ540+$AB$12)</f>
        <v>-1.3853270131535072E-2</v>
      </c>
      <c r="AI540" s="43">
        <f>1+$AB$7*COS(AL540)</f>
        <v>0.89209451202331713</v>
      </c>
      <c r="AJ540" s="43">
        <f>SIN(AL540+$AB$9)</f>
        <v>-0.89424144267509531</v>
      </c>
      <c r="AK540" s="43">
        <f>$AB$7*SIN(AL540)</f>
        <v>-0.35391581720024035</v>
      </c>
      <c r="AL540" s="43">
        <f>2*ATAN(AM540)</f>
        <v>-1.8667335442702102</v>
      </c>
      <c r="AM540" s="43">
        <f>SQRT((1+$AB$7)/(1-$AB$7))*TAN(AN540/2)</f>
        <v>-1.3503366189092674</v>
      </c>
      <c r="AN540" s="132">
        <f>$AU540+$AB$7*SIN(AO540)</f>
        <v>4.8003445448673396</v>
      </c>
      <c r="AO540" s="132">
        <f>$AU540+$AB$7*SIN(AP540)</f>
        <v>4.8003445464238803</v>
      </c>
      <c r="AP540" s="132">
        <f>$AU540+$AB$7*SIN(AQ540)</f>
        <v>4.8003445943150584</v>
      </c>
      <c r="AQ540" s="132">
        <f>$AU540+$AB$7*SIN(AR540)</f>
        <v>4.8003460678034244</v>
      </c>
      <c r="AR540" s="132">
        <f>$AU540+$AB$7*SIN(AS540)</f>
        <v>4.8003913912245357</v>
      </c>
      <c r="AS540" s="132">
        <f>$AU540+$AB$7*SIN(AT540)</f>
        <v>4.8017743108483657</v>
      </c>
      <c r="AT540" s="132">
        <f>$AU540+$AB$7*SIN(AU540)</f>
        <v>4.8368060940968487</v>
      </c>
      <c r="AU540" s="132">
        <f>$AB$9+$AB$18*(F540-AB$15)</f>
        <v>5.1689142736984097</v>
      </c>
    </row>
    <row r="541" spans="1:47" ht="12.95" customHeight="1">
      <c r="A541" s="127" t="s">
        <v>1471</v>
      </c>
      <c r="B541" s="276" t="s">
        <v>288</v>
      </c>
      <c r="C541" s="232">
        <v>55866.687700000126</v>
      </c>
      <c r="D541" s="232">
        <v>2.0000000000000001E-4</v>
      </c>
      <c r="E541" s="41">
        <f>+(C541-C$7)/C$8</f>
        <v>17186.456005034299</v>
      </c>
      <c r="F541" s="132">
        <f>ROUND(2*E541,0)/2</f>
        <v>17186.5</v>
      </c>
      <c r="G541" s="132">
        <f>+C541-(C$7+F541*C$8)</f>
        <v>-1.5017594872915652E-2</v>
      </c>
      <c r="L541" s="43">
        <f>G541</f>
        <v>-1.5017594872915652E-2</v>
      </c>
      <c r="O541" s="132">
        <f ca="1">+C$11+C$12*F541</f>
        <v>-1.5320825677716979E-2</v>
      </c>
      <c r="P541" s="199">
        <f>+D$11+D$12*F541+D$13*F541^2</f>
        <v>-5.5784407246016899E-3</v>
      </c>
      <c r="Q541" s="200">
        <f>+C541-15018.5</f>
        <v>40848.187700000126</v>
      </c>
      <c r="S541" s="132">
        <f>+(P541-G541)^2</f>
        <v>8.9097631035632674E-5</v>
      </c>
      <c r="T541" s="7">
        <v>1</v>
      </c>
      <c r="U541" s="43">
        <f>+T541*S541</f>
        <v>8.9097631035632674E-5</v>
      </c>
      <c r="V541" s="132">
        <f>+G541-P541</f>
        <v>-9.4391541483139618E-3</v>
      </c>
      <c r="Z541" s="43">
        <f>F541</f>
        <v>17186.5</v>
      </c>
      <c r="AA541" s="132">
        <f>AB$3+AB$4*Z541+AB$5*Z541^2+AH541</f>
        <v>-1.273325867882406E-2</v>
      </c>
      <c r="AB541" s="132">
        <f>+G541-AA541</f>
        <v>-2.2843361940915914E-3</v>
      </c>
      <c r="AC541" s="132">
        <f>+G541-P541</f>
        <v>-9.4391541483139618E-3</v>
      </c>
      <c r="AD541" s="132"/>
      <c r="AE541" s="132">
        <f>+(G541-AA541)^2*S541</f>
        <v>4.6492853191389502E-10</v>
      </c>
      <c r="AF541" s="200">
        <f>+C541-15018.5</f>
        <v>40848.187700000126</v>
      </c>
      <c r="AG541" s="7"/>
      <c r="AH541" s="43">
        <f>$AB$6*($AB$11/AI541*AJ541+$AB$12)</f>
        <v>-1.3847131332074061E-2</v>
      </c>
      <c r="AI541" s="43">
        <f>1+$AB$7*COS(AL541)</f>
        <v>0.89221780283539742</v>
      </c>
      <c r="AJ541" s="43">
        <f>SIN(AL541+$AB$9)</f>
        <v>-0.89408547514124614</v>
      </c>
      <c r="AK541" s="43">
        <f>$AB$7*SIN(AL541)</f>
        <v>-0.35395338390015535</v>
      </c>
      <c r="AL541" s="43">
        <f>2*ATAN(AM541)</f>
        <v>-1.8663852007891208</v>
      </c>
      <c r="AM541" s="43">
        <f>SQRT((1+$AB$7)/(1-$AB$7))*TAN(AN541/2)</f>
        <v>-1.3498449764768385</v>
      </c>
      <c r="AN541" s="132">
        <f>$AU541+$AB$7*SIN(AO541)</f>
        <v>4.8007072864719991</v>
      </c>
      <c r="AO541" s="132">
        <f>$AU541+$AB$7*SIN(AP541)</f>
        <v>4.800707288061802</v>
      </c>
      <c r="AP541" s="132">
        <f>$AU541+$AB$7*SIN(AQ541)</f>
        <v>4.8007073367760018</v>
      </c>
      <c r="AQ541" s="132">
        <f>$AU541+$AB$7*SIN(AR541)</f>
        <v>4.8007088294465063</v>
      </c>
      <c r="AR541" s="132">
        <f>$AU541+$AB$7*SIN(AS541)</f>
        <v>4.8007545547453025</v>
      </c>
      <c r="AS541" s="132">
        <f>$AU541+$AB$7*SIN(AT541)</f>
        <v>4.802144011283084</v>
      </c>
      <c r="AT541" s="132">
        <f>$AU541+$AB$7*SIN(AU541)</f>
        <v>4.8372142812551804</v>
      </c>
      <c r="AU541" s="132">
        <f>$AB$9+$AB$18*(F541-AB$15)</f>
        <v>5.1692652013657234</v>
      </c>
    </row>
    <row r="542" spans="1:47" ht="12.95" customHeight="1">
      <c r="A542" s="127" t="s">
        <v>1471</v>
      </c>
      <c r="B542" s="276" t="s">
        <v>288</v>
      </c>
      <c r="C542" s="232">
        <v>55867.711600000039</v>
      </c>
      <c r="D542" s="232">
        <v>1E-4</v>
      </c>
      <c r="E542" s="41">
        <f>+(C542-C$7)/C$8</f>
        <v>17189.455582913546</v>
      </c>
      <c r="F542" s="132">
        <f>ROUND(2*E542,0)/2</f>
        <v>17189.5</v>
      </c>
      <c r="G542" s="132">
        <f>+C542-(C$7+F542*C$8)</f>
        <v>-1.5161684961640276E-2</v>
      </c>
      <c r="L542" s="43">
        <f>G542</f>
        <v>-1.5161684961640276E-2</v>
      </c>
      <c r="O542" s="132">
        <f ca="1">+C$11+C$12*F542</f>
        <v>-1.5326408712667296E-2</v>
      </c>
      <c r="P542" s="199">
        <f>+D$11+D$12*F542+D$13*F542^2</f>
        <v>-5.5814764959149343E-3</v>
      </c>
      <c r="Q542" s="200">
        <f>+C542-15018.5</f>
        <v>40849.211600000039</v>
      </c>
      <c r="S542" s="132">
        <f>+(P542-G542)^2</f>
        <v>9.17803942467555E-5</v>
      </c>
      <c r="T542" s="7">
        <v>1</v>
      </c>
      <c r="U542" s="43">
        <f>+T542*S542</f>
        <v>9.17803942467555E-5</v>
      </c>
      <c r="V542" s="132">
        <f>+G542-P542</f>
        <v>-9.5802084657253418E-3</v>
      </c>
      <c r="Z542" s="43">
        <f>F542</f>
        <v>17189.5</v>
      </c>
      <c r="AA542" s="132">
        <f>AB$3+AB$4*Z542+AB$5*Z542^2+AH542</f>
        <v>-1.272742659245015E-2</v>
      </c>
      <c r="AB542" s="132">
        <f>+G542-AA542</f>
        <v>-2.4342583691901263E-3</v>
      </c>
      <c r="AC542" s="132">
        <f>+G542-P542</f>
        <v>-9.5802084657253418E-3</v>
      </c>
      <c r="AD542" s="132"/>
      <c r="AE542" s="132">
        <f>+(G542-AA542)^2*S542</f>
        <v>5.4385517144970414E-10</v>
      </c>
      <c r="AF542" s="200">
        <f>+C542-15018.5</f>
        <v>40849.211600000039</v>
      </c>
      <c r="AG542" s="7"/>
      <c r="AH542" s="43">
        <f>$AB$6*($AB$11/AI542*AJ542+$AB$12)</f>
        <v>-1.384098986170015E-2</v>
      </c>
      <c r="AI542" s="43">
        <f>1+$AB$7*COS(AL542)</f>
        <v>0.89234114081657001</v>
      </c>
      <c r="AJ542" s="43">
        <f>SIN(AL542+$AB$9)</f>
        <v>-0.89392935595237333</v>
      </c>
      <c r="AK542" s="43">
        <f>$AB$7*SIN(AL542)</f>
        <v>-0.35399091801813559</v>
      </c>
      <c r="AL542" s="43">
        <f>2*ATAN(AM542)</f>
        <v>-1.8660367610048312</v>
      </c>
      <c r="AM542" s="43">
        <f>SQRT((1+$AB$7)/(1-$AB$7))*TAN(AN542/2)</f>
        <v>-1.3493534293412539</v>
      </c>
      <c r="AN542" s="132">
        <f>$AU542+$AB$7*SIN(AO542)</f>
        <v>4.801070078215063</v>
      </c>
      <c r="AO542" s="132">
        <f>$AU542+$AB$7*SIN(AP542)</f>
        <v>4.8010700798387091</v>
      </c>
      <c r="AP542" s="132">
        <f>$AU542+$AB$7*SIN(AQ542)</f>
        <v>4.8010701293869253</v>
      </c>
      <c r="AQ542" s="132">
        <f>$AU542+$AB$7*SIN(AR542)</f>
        <v>4.8010716414178809</v>
      </c>
      <c r="AR542" s="132">
        <f>$AU542+$AB$7*SIN(AS542)</f>
        <v>4.8011177707334269</v>
      </c>
      <c r="AS542" s="132">
        <f>$AU542+$AB$7*SIN(AT542)</f>
        <v>4.8025137747761875</v>
      </c>
      <c r="AT542" s="132">
        <f>$AU542+$AB$7*SIN(AU542)</f>
        <v>4.8376225093056577</v>
      </c>
      <c r="AU542" s="132">
        <f>$AB$9+$AB$18*(F542-AB$15)</f>
        <v>5.1696161290330362</v>
      </c>
    </row>
    <row r="543" spans="1:47" ht="12.95" customHeight="1">
      <c r="A543" s="127" t="s">
        <v>1471</v>
      </c>
      <c r="B543" s="276" t="s">
        <v>292</v>
      </c>
      <c r="C543" s="232">
        <v>55870.612199999858</v>
      </c>
      <c r="D543" s="232">
        <v>2.0000000000000001E-4</v>
      </c>
      <c r="E543" s="41">
        <f>+(C543-C$7)/C$8</f>
        <v>17197.953068602328</v>
      </c>
      <c r="F543" s="132">
        <f>ROUND(2*E543,0)/2</f>
        <v>17198</v>
      </c>
      <c r="G543" s="132">
        <f>+C543-(C$7+F543*C$8)</f>
        <v>-1.6019940143451095E-2</v>
      </c>
      <c r="L543" s="43">
        <f>G543</f>
        <v>-1.6019940143451095E-2</v>
      </c>
      <c r="O543" s="132">
        <f ca="1">+C$11+C$12*F543</f>
        <v>-1.5342227311693189E-2</v>
      </c>
      <c r="P543" s="199">
        <f>+D$11+D$12*F543+D$13*F543^2</f>
        <v>-5.5900772175383785E-3</v>
      </c>
      <c r="Q543" s="200">
        <f>+C543-15018.5</f>
        <v>40852.112199999858</v>
      </c>
      <c r="S543" s="132">
        <f>+(P543-G543)^2</f>
        <v>1.0878204065332857E-4</v>
      </c>
      <c r="T543" s="7">
        <v>1</v>
      </c>
      <c r="U543" s="43">
        <f>+T543*S543</f>
        <v>1.0878204065332857E-4</v>
      </c>
      <c r="V543" s="132">
        <f>+G543-P543</f>
        <v>-1.0429862925912716E-2</v>
      </c>
      <c r="Z543" s="43">
        <f>F543</f>
        <v>17198</v>
      </c>
      <c r="AA543" s="132">
        <f>AB$3+AB$4*Z543+AB$5*Z543^2+AH543</f>
        <v>-1.271088813405454E-2</v>
      </c>
      <c r="AB543" s="132">
        <f>+G543-AA543</f>
        <v>-3.3090520093965545E-3</v>
      </c>
      <c r="AC543" s="132">
        <f>+G543-P543</f>
        <v>-1.0429862925912716E-2</v>
      </c>
      <c r="AD543" s="132"/>
      <c r="AE543" s="132">
        <f>+(G543-AA543)^2*S543</f>
        <v>1.1911443301502073E-9</v>
      </c>
      <c r="AF543" s="200">
        <f>+C543-15018.5</f>
        <v>40852.112199999858</v>
      </c>
      <c r="AG543" s="7"/>
      <c r="AH543" s="43">
        <f>$AB$6*($AB$11/AI543*AJ543+$AB$12)</f>
        <v>-1.382357452205454E-2</v>
      </c>
      <c r="AI543" s="43">
        <f>1+$AB$7*COS(AL543)</f>
        <v>0.89269085470347742</v>
      </c>
      <c r="AJ543" s="43">
        <f>SIN(AL543+$AB$9)</f>
        <v>-0.89348619386089989</v>
      </c>
      <c r="AK543" s="43">
        <f>$AB$7*SIN(AL543)</f>
        <v>-0.35409708744316126</v>
      </c>
      <c r="AL543" s="43">
        <f>2*ATAN(AM543)</f>
        <v>-1.865048991530484</v>
      </c>
      <c r="AM543" s="43">
        <f>SQRT((1+$AB$7)/(1-$AB$7))*TAN(AN543/2)</f>
        <v>-1.3479612293426135</v>
      </c>
      <c r="AN543" s="132">
        <f>$AU543+$AB$7*SIN(AO543)</f>
        <v>4.8020982606009941</v>
      </c>
      <c r="AO543" s="132">
        <f>$AU543+$AB$7*SIN(AP543)</f>
        <v>4.8020982623237556</v>
      </c>
      <c r="AP543" s="132">
        <f>$AU543+$AB$7*SIN(AQ543)</f>
        <v>4.8020983142956473</v>
      </c>
      <c r="AQ543" s="132">
        <f>$AU543+$AB$7*SIN(AR543)</f>
        <v>4.8020998821584513</v>
      </c>
      <c r="AR543" s="132">
        <f>$AU543+$AB$7*SIN(AS543)</f>
        <v>4.8021471678418965</v>
      </c>
      <c r="AS543" s="132">
        <f>$AU543+$AB$7*SIN(AT543)</f>
        <v>4.8035617805791935</v>
      </c>
      <c r="AT543" s="132">
        <f>$AU543+$AB$7*SIN(AU543)</f>
        <v>4.8387793774539887</v>
      </c>
      <c r="AU543" s="132">
        <f>$AB$9+$AB$18*(F543-AB$15)</f>
        <v>5.1706104240904249</v>
      </c>
    </row>
    <row r="544" spans="1:47" ht="12.95" customHeight="1">
      <c r="A544" s="127" t="s">
        <v>1471</v>
      </c>
      <c r="B544" s="276" t="s">
        <v>292</v>
      </c>
      <c r="C544" s="232">
        <v>55871.636400000192</v>
      </c>
      <c r="D544" s="232">
        <v>1E-4</v>
      </c>
      <c r="E544" s="41">
        <f>+(C544-C$7)/C$8</f>
        <v>17200.953525351219</v>
      </c>
      <c r="F544" s="132">
        <f>ROUND(2*E544,0)/2</f>
        <v>17201</v>
      </c>
      <c r="G544" s="132">
        <f>+C544-(C$7+F544*C$8)</f>
        <v>-1.58640298031969E-2</v>
      </c>
      <c r="L544" s="43">
        <f>G544</f>
        <v>-1.58640298031969E-2</v>
      </c>
      <c r="O544" s="132">
        <f ca="1">+C$11+C$12*F544</f>
        <v>-1.5347810346643499E-2</v>
      </c>
      <c r="P544" s="199">
        <f>+D$11+D$12*F544+D$13*F544^2</f>
        <v>-5.5931125438416834E-3</v>
      </c>
      <c r="Q544" s="200">
        <f>+C544-15018.5</f>
        <v>40853.136400000192</v>
      </c>
      <c r="S544" s="132">
        <f>+(P544-G544)^2</f>
        <v>1.0549174134852084E-4</v>
      </c>
      <c r="T544" s="7">
        <v>1</v>
      </c>
      <c r="U544" s="43">
        <f>+T544*S544</f>
        <v>1.0549174134852084E-4</v>
      </c>
      <c r="V544" s="132">
        <f>+G544-P544</f>
        <v>-1.0270917259355215E-2</v>
      </c>
      <c r="Z544" s="43">
        <f>F544</f>
        <v>17201</v>
      </c>
      <c r="AA544" s="132">
        <f>AB$3+AB$4*Z544+AB$5*Z544^2+AH544</f>
        <v>-1.2705046013664191E-2</v>
      </c>
      <c r="AB544" s="132">
        <f>+G544-AA544</f>
        <v>-3.1589837895327089E-3</v>
      </c>
      <c r="AC544" s="132">
        <f>+G544-P544</f>
        <v>-1.0270917259355215E-2</v>
      </c>
      <c r="AD544" s="132"/>
      <c r="AE544" s="132">
        <f>+(G544-AA544)^2*S544</f>
        <v>1.0527209258989995E-9</v>
      </c>
      <c r="AF544" s="200">
        <f>+C544-15018.5</f>
        <v>40853.136400000192</v>
      </c>
      <c r="AG544" s="7"/>
      <c r="AH544" s="43">
        <f>$AB$6*($AB$11/AI544*AJ544+$AB$12)</f>
        <v>-1.3817422810664191E-2</v>
      </c>
      <c r="AI544" s="43">
        <f>1+$AB$7*COS(AL544)</f>
        <v>0.8928143736256926</v>
      </c>
      <c r="AJ544" s="43">
        <f>SIN(AL544+$AB$9)</f>
        <v>-0.89332949246073645</v>
      </c>
      <c r="AK544" s="43">
        <f>$AB$7*SIN(AL544)</f>
        <v>-0.35413449634107569</v>
      </c>
      <c r="AL544" s="43">
        <f>2*ATAN(AM544)</f>
        <v>-1.8647001821190119</v>
      </c>
      <c r="AM544" s="43">
        <f>SQRT((1+$AB$7)/(1-$AB$7))*TAN(AN544/2)</f>
        <v>-1.3474700468454732</v>
      </c>
      <c r="AN544" s="132">
        <f>$AU544+$AB$7*SIN(AO544)</f>
        <v>4.8024612447190274</v>
      </c>
      <c r="AO544" s="132">
        <f>$AU544+$AB$7*SIN(AP544)</f>
        <v>4.8024612464779333</v>
      </c>
      <c r="AP544" s="132">
        <f>$AU544+$AB$7*SIN(AQ544)</f>
        <v>4.8024612993269695</v>
      </c>
      <c r="AQ544" s="132">
        <f>$AU544+$AB$7*SIN(AR544)</f>
        <v>4.8024628872431938</v>
      </c>
      <c r="AR544" s="132">
        <f>$AU544+$AB$7*SIN(AS544)</f>
        <v>4.8025105851827785</v>
      </c>
      <c r="AS544" s="132">
        <f>$AU544+$AB$7*SIN(AT544)</f>
        <v>4.8039317859341901</v>
      </c>
      <c r="AT544" s="132">
        <f>$AU544+$AB$7*SIN(AU544)</f>
        <v>4.8391877621922763</v>
      </c>
      <c r="AU544" s="132">
        <f>$AB$9+$AB$18*(F544-AB$15)</f>
        <v>5.1709613517577377</v>
      </c>
    </row>
    <row r="545" spans="1:47" ht="12.95" customHeight="1">
      <c r="A545" s="127" t="s">
        <v>1471</v>
      </c>
      <c r="B545" s="276" t="s">
        <v>288</v>
      </c>
      <c r="C545" s="232">
        <v>55872.49040000001</v>
      </c>
      <c r="D545" s="232">
        <v>2.9999999999999997E-4</v>
      </c>
      <c r="E545" s="41">
        <f>+(C545-C$7)/C$8</f>
        <v>17203.455370754626</v>
      </c>
      <c r="F545" s="132">
        <f>ROUND(2*E545,0)/2</f>
        <v>17203.5</v>
      </c>
      <c r="G545" s="132">
        <f>+C545-(C$7+F545*C$8)</f>
        <v>-1.5234104990668129E-2</v>
      </c>
      <c r="L545" s="43">
        <f>G545</f>
        <v>-1.5234104990668129E-2</v>
      </c>
      <c r="O545" s="132">
        <f ca="1">+C$11+C$12*F545</f>
        <v>-1.5352462875768764E-2</v>
      </c>
      <c r="P545" s="199">
        <f>+D$11+D$12*F545+D$13*F545^2</f>
        <v>-5.5956418937482544E-3</v>
      </c>
      <c r="Q545" s="200">
        <f>+C545-15018.5</f>
        <v>40853.99040000001</v>
      </c>
      <c r="S545" s="132">
        <f>+(P545-G545)^2</f>
        <v>9.2899970870686261E-5</v>
      </c>
      <c r="T545" s="7">
        <v>1</v>
      </c>
      <c r="U545" s="43">
        <f>+T545*S545</f>
        <v>9.2899970870686261E-5</v>
      </c>
      <c r="V545" s="132">
        <f>+G545-P545</f>
        <v>-9.6384630969198748E-3</v>
      </c>
      <c r="Z545" s="43">
        <f>F545</f>
        <v>17203.5</v>
      </c>
      <c r="AA545" s="132">
        <f>AB$3+AB$4*Z545+AB$5*Z545^2+AH545</f>
        <v>-1.2700175579984395E-2</v>
      </c>
      <c r="AB545" s="132">
        <f>+G545-AA545</f>
        <v>-2.5339294106837343E-3</v>
      </c>
      <c r="AC545" s="132">
        <f>+G545-P545</f>
        <v>-9.6384630969198748E-3</v>
      </c>
      <c r="AD545" s="132"/>
      <c r="AE545" s="132">
        <f>+(G545-AA545)^2*S545</f>
        <v>5.9649197116522582E-10</v>
      </c>
      <c r="AF545" s="200">
        <f>+C545-15018.5</f>
        <v>40853.99040000001</v>
      </c>
      <c r="AG545" s="7"/>
      <c r="AH545" s="43">
        <f>$AB$6*($AB$11/AI545*AJ545+$AB$12)</f>
        <v>-1.3812294343234395E-2</v>
      </c>
      <c r="AI545" s="43">
        <f>1+$AB$7*COS(AL545)</f>
        <v>0.89291734214250884</v>
      </c>
      <c r="AJ545" s="43">
        <f>SIN(AL545+$AB$9)</f>
        <v>-0.89319879177124095</v>
      </c>
      <c r="AK545" s="43">
        <f>$AB$7*SIN(AL545)</f>
        <v>-0.35416564540646162</v>
      </c>
      <c r="AL545" s="43">
        <f>2*ATAN(AM545)</f>
        <v>-1.8644094338612556</v>
      </c>
      <c r="AM545" s="43">
        <f>SQRT((1+$AB$7)/(1-$AB$7))*TAN(AN545/2)</f>
        <v>-1.3470608006317573</v>
      </c>
      <c r="AN545" s="132">
        <f>$AU545+$AB$7*SIN(AO545)</f>
        <v>4.8027637698542733</v>
      </c>
      <c r="AO545" s="132">
        <f>$AU545+$AB$7*SIN(AP545)</f>
        <v>4.8027637716437734</v>
      </c>
      <c r="AP545" s="132">
        <f>$AU545+$AB$7*SIN(AQ545)</f>
        <v>4.8027638252325513</v>
      </c>
      <c r="AQ545" s="132">
        <f>$AU545+$AB$7*SIN(AR545)</f>
        <v>4.8027654299998952</v>
      </c>
      <c r="AR545" s="132">
        <f>$AU545+$AB$7*SIN(AS545)</f>
        <v>4.8028134731358696</v>
      </c>
      <c r="AS545" s="132">
        <f>$AU545+$AB$7*SIN(AT545)</f>
        <v>4.8042401719539702</v>
      </c>
      <c r="AT545" s="132">
        <f>$AU545+$AB$7*SIN(AU545)</f>
        <v>4.8395281140187842</v>
      </c>
      <c r="AU545" s="132">
        <f>$AB$9+$AB$18*(F545-AB$15)</f>
        <v>5.171253791480499</v>
      </c>
    </row>
    <row r="546" spans="1:47" ht="12.95" customHeight="1">
      <c r="A546" s="127" t="s">
        <v>1471</v>
      </c>
      <c r="B546" s="276" t="s">
        <v>292</v>
      </c>
      <c r="C546" s="232">
        <v>55872.660600000061</v>
      </c>
      <c r="D546" s="232">
        <v>2.9999999999999997E-4</v>
      </c>
      <c r="E546" s="41">
        <f>+(C546-C$7)/C$8</f>
        <v>17203.953982098748</v>
      </c>
      <c r="F546" s="132">
        <f>ROUND(2*E546,0)/2</f>
        <v>17204</v>
      </c>
      <c r="G546" s="132">
        <f>+C546-(C$7+F546*C$8)</f>
        <v>-1.5708119935879949E-2</v>
      </c>
      <c r="L546" s="43">
        <f>G546</f>
        <v>-1.5708119935879949E-2</v>
      </c>
      <c r="O546" s="132">
        <f ca="1">+C$11+C$12*F546</f>
        <v>-1.5353393381593815E-2</v>
      </c>
      <c r="P546" s="199">
        <f>+D$11+D$12*F546+D$13*F546^2</f>
        <v>-5.5961477540554388E-3</v>
      </c>
      <c r="Q546" s="200">
        <f>+C546-15018.5</f>
        <v>40854.160600000061</v>
      </c>
      <c r="S546" s="132">
        <f>+(P546-G546)^2</f>
        <v>1.0225198140599275E-4</v>
      </c>
      <c r="T546" s="7">
        <v>1</v>
      </c>
      <c r="U546" s="43">
        <f>+T546*S546</f>
        <v>1.0225198140599275E-4</v>
      </c>
      <c r="V546" s="132">
        <f>+G546-P546</f>
        <v>-1.0111972181824511E-2</v>
      </c>
      <c r="Z546" s="43">
        <f>F546</f>
        <v>17204</v>
      </c>
      <c r="AA546" s="132">
        <f>AB$3+AB$4*Z546+AB$5*Z546^2+AH546</f>
        <v>-1.2699201275049296E-2</v>
      </c>
      <c r="AB546" s="132">
        <f>+G546-AA546</f>
        <v>-3.0089186608306534E-3</v>
      </c>
      <c r="AC546" s="132">
        <f>+G546-P546</f>
        <v>-1.0111972181824511E-2</v>
      </c>
      <c r="AD546" s="132"/>
      <c r="AE546" s="132">
        <f>+(G546-AA546)^2*S546</f>
        <v>9.2574767048182577E-10</v>
      </c>
      <c r="AF546" s="200">
        <f>+C546-15018.5</f>
        <v>40854.160600000061</v>
      </c>
      <c r="AG546" s="7"/>
      <c r="AH546" s="43">
        <f>$AB$6*($AB$11/AI546*AJ546+$AB$12)</f>
        <v>-1.3811268427049297E-2</v>
      </c>
      <c r="AI546" s="43">
        <f>1+$AB$7*COS(AL546)</f>
        <v>0.89293793978280578</v>
      </c>
      <c r="AJ546" s="43">
        <f>SIN(AL546+$AB$9)</f>
        <v>-0.89317263895292887</v>
      </c>
      <c r="AK546" s="43">
        <f>$AB$7*SIN(AL546)</f>
        <v>-0.35417187248855586</v>
      </c>
      <c r="AL546" s="43">
        <f>2*ATAN(AM546)</f>
        <v>-1.8643512761616539</v>
      </c>
      <c r="AM546" s="43">
        <f>SQRT((1+$AB$7)/(1-$AB$7))*TAN(AN546/2)</f>
        <v>-1.3469789592978172</v>
      </c>
      <c r="AN546" s="132">
        <f>$AU546+$AB$7*SIN(AO546)</f>
        <v>4.802824279068231</v>
      </c>
      <c r="AO546" s="132">
        <f>$AU546+$AB$7*SIN(AP546)</f>
        <v>4.8028242808639021</v>
      </c>
      <c r="AP546" s="132">
        <f>$AU546+$AB$7*SIN(AQ546)</f>
        <v>4.8028243346015937</v>
      </c>
      <c r="AQ546" s="132">
        <f>$AU546+$AB$7*SIN(AR546)</f>
        <v>4.8028259427544837</v>
      </c>
      <c r="AR546" s="132">
        <f>$AU546+$AB$7*SIN(AS546)</f>
        <v>4.8028740551099309</v>
      </c>
      <c r="AS546" s="132">
        <f>$AU546+$AB$7*SIN(AT546)</f>
        <v>4.8043018544195464</v>
      </c>
      <c r="AT546" s="132">
        <f>$AU546+$AB$7*SIN(AU546)</f>
        <v>4.8395961877885583</v>
      </c>
      <c r="AU546" s="132">
        <f>$AB$9+$AB$18*(F546-AB$15)</f>
        <v>5.1713122794250515</v>
      </c>
    </row>
    <row r="547" spans="1:47" ht="12.95" customHeight="1">
      <c r="A547" s="127" t="s">
        <v>1471</v>
      </c>
      <c r="B547" s="276" t="s">
        <v>292</v>
      </c>
      <c r="C547" s="232">
        <v>55883.584100000095</v>
      </c>
      <c r="D547" s="232">
        <v>2.9999999999999997E-4</v>
      </c>
      <c r="E547" s="41">
        <f>+(C547-C$7)/C$8</f>
        <v>17235.955045646802</v>
      </c>
      <c r="F547" s="132">
        <f>ROUND(2*E547,0)/2</f>
        <v>17236</v>
      </c>
      <c r="G547" s="132">
        <f>+C547-(C$7+F547*C$8)</f>
        <v>-1.5345079904363956E-2</v>
      </c>
      <c r="L547" s="43">
        <f>G547</f>
        <v>-1.5345079904363956E-2</v>
      </c>
      <c r="O547" s="132">
        <f ca="1">+C$11+C$12*F547</f>
        <v>-1.5412945754397164E-2</v>
      </c>
      <c r="P547" s="199">
        <f>+D$11+D$12*F547+D$13*F547^2</f>
        <v>-5.6285161063190925E-3</v>
      </c>
      <c r="Q547" s="200">
        <f>+C547-15018.5</f>
        <v>40865.084100000095</v>
      </c>
      <c r="S547" s="132">
        <f>+(P547-G547)^2</f>
        <v>9.4411612041476027E-5</v>
      </c>
      <c r="T547" s="7">
        <v>1</v>
      </c>
      <c r="U547" s="43">
        <f>+T547*S547</f>
        <v>9.4411612041476027E-5</v>
      </c>
      <c r="V547" s="132">
        <f>+G547-P547</f>
        <v>-9.7165637980448638E-3</v>
      </c>
      <c r="Z547" s="43">
        <f>F547</f>
        <v>17236</v>
      </c>
      <c r="AA547" s="132">
        <f>AB$3+AB$4*Z547+AB$5*Z547^2+AH547</f>
        <v>-1.2636694413910599E-2</v>
      </c>
      <c r="AB547" s="132">
        <f>+G547-AA547</f>
        <v>-2.7083854904533574E-3</v>
      </c>
      <c r="AC547" s="132">
        <f>+G547-P547</f>
        <v>-9.7165637980448638E-3</v>
      </c>
      <c r="AD547" s="132"/>
      <c r="AE547" s="132">
        <f>+(G547-AA547)^2*S547</f>
        <v>6.9254240389765469E-10</v>
      </c>
      <c r="AF547" s="200">
        <f>+C547-15018.5</f>
        <v>40865.084100000095</v>
      </c>
      <c r="AG547" s="7"/>
      <c r="AH547" s="43">
        <f>$AB$6*($AB$11/AI547*AJ547+$AB$12)</f>
        <v>-1.3745455325910599E-2</v>
      </c>
      <c r="AI547" s="43">
        <f>1+$AB$7*COS(AL547)</f>
        <v>0.89425892141952523</v>
      </c>
      <c r="AJ547" s="43">
        <f>SIN(AL547+$AB$9)</f>
        <v>-0.89149004571566914</v>
      </c>
      <c r="AK547" s="43">
        <f>$AB$7*SIN(AL547)</f>
        <v>-0.35456850438333898</v>
      </c>
      <c r="AL547" s="43">
        <f>2*ATAN(AM547)</f>
        <v>-1.860623592089544</v>
      </c>
      <c r="AM547" s="43">
        <f>SQRT((1+$AB$7)/(1-$AB$7))*TAN(AN547/2)</f>
        <v>-1.3417465812646772</v>
      </c>
      <c r="AN547" s="132">
        <f>$AU547+$AB$7*SIN(AO547)</f>
        <v>4.8066997760046153</v>
      </c>
      <c r="AO547" s="132">
        <f>$AU547+$AB$7*SIN(AP547)</f>
        <v>4.806699778233261</v>
      </c>
      <c r="AP547" s="132">
        <f>$AU547+$AB$7*SIN(AQ547)</f>
        <v>4.806699842195199</v>
      </c>
      <c r="AQ547" s="132">
        <f>$AU547+$AB$7*SIN(AR547)</f>
        <v>4.8067016778793885</v>
      </c>
      <c r="AR547" s="132">
        <f>$AU547+$AB$7*SIN(AS547)</f>
        <v>4.8067543461688089</v>
      </c>
      <c r="AS547" s="132">
        <f>$AU547+$AB$7*SIN(AT547)</f>
        <v>4.8082531835991116</v>
      </c>
      <c r="AT547" s="132">
        <f>$AU547+$AB$7*SIN(AU547)</f>
        <v>4.8439552678938691</v>
      </c>
      <c r="AU547" s="132">
        <f>$AB$9+$AB$18*(F547-AB$15)</f>
        <v>5.1750555078763947</v>
      </c>
    </row>
    <row r="548" spans="1:47" ht="12.95" customHeight="1">
      <c r="A548" s="127" t="s">
        <v>1471</v>
      </c>
      <c r="B548" s="276" t="s">
        <v>292</v>
      </c>
      <c r="C548" s="232">
        <v>55884.608200000133</v>
      </c>
      <c r="D548" s="232">
        <v>2.0000000000000001E-4</v>
      </c>
      <c r="E548" s="41">
        <f>+(C548-C$7)/C$8</f>
        <v>17238.955209438693</v>
      </c>
      <c r="F548" s="132">
        <f>ROUND(2*E548,0)/2</f>
        <v>17239</v>
      </c>
      <c r="G548" s="132">
        <f>+C548-(C$7+F548*C$8)</f>
        <v>-1.5289169867173769E-2</v>
      </c>
      <c r="L548" s="43">
        <f>G548</f>
        <v>-1.5289169867173769E-2</v>
      </c>
      <c r="O548" s="132">
        <f ca="1">+C$11+C$12*F548</f>
        <v>-1.5418528789347474E-2</v>
      </c>
      <c r="P548" s="199">
        <f>+D$11+D$12*F548+D$13*F548^2</f>
        <v>-5.6315499621547704E-3</v>
      </c>
      <c r="Q548" s="200">
        <f>+C548-15018.5</f>
        <v>40866.108200000133</v>
      </c>
      <c r="S548" s="132">
        <f>+(P548-G548)^2</f>
        <v>9.326962222981916E-5</v>
      </c>
      <c r="T548" s="7">
        <v>1</v>
      </c>
      <c r="U548" s="43">
        <f>+T548*S548</f>
        <v>9.326962222981916E-5</v>
      </c>
      <c r="V548" s="132">
        <f>+G548-P548</f>
        <v>-9.6576199050189982E-3</v>
      </c>
      <c r="Z548" s="43">
        <f>F548</f>
        <v>17239</v>
      </c>
      <c r="AA548" s="132">
        <f>AB$3+AB$4*Z548+AB$5*Z548^2+AH548</f>
        <v>-1.2630819109449597E-2</v>
      </c>
      <c r="AB548" s="132">
        <f>+G548-AA548</f>
        <v>-2.6583507577241719E-3</v>
      </c>
      <c r="AC548" s="132">
        <f>+G548-P548</f>
        <v>-9.6576199050189982E-3</v>
      </c>
      <c r="AD548" s="132"/>
      <c r="AE548" s="132">
        <f>+(G548-AA548)^2*S548</f>
        <v>6.5912044797723883E-10</v>
      </c>
      <c r="AF548" s="200">
        <f>+C548-15018.5</f>
        <v>40866.108200000133</v>
      </c>
      <c r="AG548" s="7"/>
      <c r="AH548" s="43">
        <f>$AB$6*($AB$11/AI548*AJ548+$AB$12)</f>
        <v>-1.3739269746449597E-2</v>
      </c>
      <c r="AI548" s="43">
        <f>1+$AB$7*COS(AL548)</f>
        <v>0.89438303965313548</v>
      </c>
      <c r="AJ548" s="43">
        <f>SIN(AL548+$AB$9)</f>
        <v>-0.89133141067331412</v>
      </c>
      <c r="AK548" s="43">
        <f>$AB$7*SIN(AL548)</f>
        <v>-0.35460549585009088</v>
      </c>
      <c r="AL548" s="43">
        <f>2*ATAN(AM548)</f>
        <v>-1.8602735560411214</v>
      </c>
      <c r="AM548" s="43">
        <f>SQRT((1+$AB$7)/(1-$AB$7))*TAN(AN548/2)</f>
        <v>-1.3412565961694265</v>
      </c>
      <c r="AN548" s="132">
        <f>$AU548+$AB$7*SIN(AO548)</f>
        <v>4.8070633978048773</v>
      </c>
      <c r="AO548" s="132">
        <f>$AU548+$AB$7*SIN(AP548)</f>
        <v>4.8070634000781567</v>
      </c>
      <c r="AP548" s="132">
        <f>$AU548+$AB$7*SIN(AQ548)</f>
        <v>4.8070634650712609</v>
      </c>
      <c r="AQ548" s="132">
        <f>$AU548+$AB$7*SIN(AR548)</f>
        <v>4.8070653232065421</v>
      </c>
      <c r="AR548" s="132">
        <f>$AU548+$AB$7*SIN(AS548)</f>
        <v>4.8071184314218502</v>
      </c>
      <c r="AS548" s="132">
        <f>$AU548+$AB$7*SIN(AT548)</f>
        <v>4.8086239896984839</v>
      </c>
      <c r="AT548" s="132">
        <f>$AU548+$AB$7*SIN(AU548)</f>
        <v>4.8443641696422128</v>
      </c>
      <c r="AU548" s="132">
        <f>$AB$9+$AB$18*(F548-AB$15)</f>
        <v>5.1754064355437084</v>
      </c>
    </row>
    <row r="549" spans="1:47" ht="12.95" customHeight="1">
      <c r="A549" s="41" t="s">
        <v>967</v>
      </c>
      <c r="B549" s="94" t="s">
        <v>288</v>
      </c>
      <c r="C549" s="36">
        <v>55885.627</v>
      </c>
      <c r="D549" s="36" t="s">
        <v>503</v>
      </c>
      <c r="E549" s="41">
        <f>+(C549-C$7)/C$8</f>
        <v>17241.939846554855</v>
      </c>
      <c r="F549" s="132">
        <f>ROUND(2*E549,0)/2</f>
        <v>17242</v>
      </c>
      <c r="G549" s="132">
        <f>+C549-(C$7+F549*C$8)</f>
        <v>-2.0533259994408581E-2</v>
      </c>
      <c r="I549" s="43">
        <f>G549</f>
        <v>-2.0533259994408581E-2</v>
      </c>
      <c r="L549" s="132"/>
      <c r="O549" s="132">
        <f ca="1">+C$11+C$12*F549</f>
        <v>-1.5424111824297791E-2</v>
      </c>
      <c r="P549" s="199">
        <f>+D$11+D$12*F549+D$13*F549^2</f>
        <v>-5.6345837019009005E-3</v>
      </c>
      <c r="Q549" s="200">
        <f>+C549-15018.5</f>
        <v>40867.127</v>
      </c>
      <c r="S549" s="132">
        <f>+(P549-G549)^2</f>
        <v>2.2197055526893041E-4</v>
      </c>
      <c r="T549" s="7">
        <v>0.1</v>
      </c>
      <c r="U549" s="43">
        <f>+T549*S549</f>
        <v>2.2197055526893042E-5</v>
      </c>
      <c r="V549" s="132">
        <f>+G549-P549</f>
        <v>-1.4898676292507681E-2</v>
      </c>
      <c r="Z549" s="43">
        <f>F549</f>
        <v>17242</v>
      </c>
      <c r="AA549" s="132">
        <f>AB$3+AB$4*Z549+AB$5*Z549^2+AH549</f>
        <v>-1.2624941183363422E-2</v>
      </c>
      <c r="AB549" s="132">
        <f>+G549-AA549</f>
        <v>-7.9083188110451591E-3</v>
      </c>
      <c r="AC549" s="132">
        <f>+G549-P549</f>
        <v>-1.4898676292507681E-2</v>
      </c>
      <c r="AD549" s="132"/>
      <c r="AE549" s="132">
        <f>+(G549-AA549)^2*S549</f>
        <v>1.388237290676588E-8</v>
      </c>
      <c r="AF549" s="200">
        <f>+C549-15018.5</f>
        <v>40867.127</v>
      </c>
      <c r="AG549" s="7"/>
      <c r="AH549" s="43">
        <f>$AB$6*($AB$11/AI549*AJ549+$AB$12)</f>
        <v>-1.3733081491363422E-2</v>
      </c>
      <c r="AI549" s="43">
        <f>1+$AB$7*COS(AL549)</f>
        <v>0.8945072052933305</v>
      </c>
      <c r="AJ549" s="43">
        <f>SIN(AL549+$AB$9)</f>
        <v>-0.89117262233111016</v>
      </c>
      <c r="AK549" s="43">
        <f>$AB$7*SIN(AL549)</f>
        <v>-0.35464245412101536</v>
      </c>
      <c r="AL549" s="43">
        <f>2*ATAN(AM549)</f>
        <v>-1.8599234228079367</v>
      </c>
      <c r="AM549" s="43">
        <f>SQRT((1+$AB$7)/(1-$AB$7))*TAN(AN549/2)</f>
        <v>-1.3407667051176455</v>
      </c>
      <c r="AN549" s="132">
        <f>$AU549+$AB$7*SIN(AO549)</f>
        <v>4.8074270700800259</v>
      </c>
      <c r="AO549" s="132">
        <f>$AU549+$AB$7*SIN(AP549)</f>
        <v>4.8074270723986707</v>
      </c>
      <c r="AP549" s="132">
        <f>$AU549+$AB$7*SIN(AQ549)</f>
        <v>4.8074271384358767</v>
      </c>
      <c r="AQ549" s="132">
        <f>$AU549+$AB$7*SIN(AR549)</f>
        <v>4.8074290192186835</v>
      </c>
      <c r="AR549" s="132">
        <f>$AU549+$AB$7*SIN(AS549)</f>
        <v>4.8074825695731533</v>
      </c>
      <c r="AS549" s="132">
        <f>$AU549+$AB$7*SIN(AT549)</f>
        <v>4.8089948591151881</v>
      </c>
      <c r="AT549" s="132">
        <f>$AU549+$AB$7*SIN(AU549)</f>
        <v>4.8447731121584852</v>
      </c>
      <c r="AU549" s="132">
        <f>$AB$9+$AB$18*(F549-AB$15)</f>
        <v>5.1757573632110221</v>
      </c>
    </row>
    <row r="550" spans="1:47" ht="12.95" customHeight="1">
      <c r="A550" s="127" t="s">
        <v>1471</v>
      </c>
      <c r="B550" s="276" t="s">
        <v>288</v>
      </c>
      <c r="C550" s="232">
        <v>55886.485400000121</v>
      </c>
      <c r="D550" s="232">
        <v>2.0000000000000001E-4</v>
      </c>
      <c r="E550" s="41">
        <f>+(C550-C$7)/C$8</f>
        <v>17244.45458202915</v>
      </c>
      <c r="F550" s="132">
        <f>ROUND(2*E550,0)/2</f>
        <v>17244.5</v>
      </c>
      <c r="G550" s="132">
        <f>+C550-(C$7+F550*C$8)</f>
        <v>-1.5503334878303576E-2</v>
      </c>
      <c r="L550" s="43">
        <f>G550</f>
        <v>-1.5503334878303576E-2</v>
      </c>
      <c r="O550" s="132">
        <f ca="1">+C$11+C$12*F550</f>
        <v>-1.5428764353423049E-2</v>
      </c>
      <c r="P550" s="199">
        <f>+D$11+D$12*F550+D$13*F550^2</f>
        <v>-5.6371117296764878E-3</v>
      </c>
      <c r="Q550" s="200">
        <f>+C550-15018.5</f>
        <v>40867.985400000121</v>
      </c>
      <c r="S550" s="132">
        <f>+(P550-G550)^2</f>
        <v>9.7342359218505016E-5</v>
      </c>
      <c r="T550" s="7">
        <v>1</v>
      </c>
      <c r="U550" s="43">
        <f>+T550*S550</f>
        <v>9.7342359218505016E-5</v>
      </c>
      <c r="V550" s="132">
        <f>+G550-P550</f>
        <v>-9.8662231486270884E-3</v>
      </c>
      <c r="Z550" s="43">
        <f>F550</f>
        <v>17244.5</v>
      </c>
      <c r="AA550" s="132">
        <f>AB$3+AB$4*Z550+AB$5*Z550^2+AH550</f>
        <v>-1.2620040908802569E-2</v>
      </c>
      <c r="AB550" s="132">
        <f>+G550-AA550</f>
        <v>-2.8832939695010076E-3</v>
      </c>
      <c r="AC550" s="132">
        <f>+G550-P550</f>
        <v>-9.8662231486270884E-3</v>
      </c>
      <c r="AD550" s="132"/>
      <c r="AE550" s="132">
        <f>+(G550-AA550)^2*S550</f>
        <v>8.092444228009982E-10</v>
      </c>
      <c r="AF550" s="200">
        <f>+C550-15018.5</f>
        <v>40867.985400000121</v>
      </c>
      <c r="AG550" s="7"/>
      <c r="AH550" s="43">
        <f>$AB$6*($AB$11/AI550*AJ550+$AB$12)</f>
        <v>-1.3727922568052569E-2</v>
      </c>
      <c r="AI550" s="43">
        <f>1+$AB$7*COS(AL550)</f>
        <v>0.89461071288326677</v>
      </c>
      <c r="AJ550" s="43">
        <f>SIN(AL550+$AB$9)</f>
        <v>-0.89104018154038522</v>
      </c>
      <c r="AK550" s="43">
        <f>$AB$7*SIN(AL550)</f>
        <v>-0.3546732272966579</v>
      </c>
      <c r="AL550" s="43">
        <f>2*ATAN(AM550)</f>
        <v>-1.859631570838741</v>
      </c>
      <c r="AM550" s="43">
        <f>SQRT((1+$AB$7)/(1-$AB$7))*TAN(AN550/2)</f>
        <v>-1.3403585343618434</v>
      </c>
      <c r="AN550" s="132">
        <f>$AU550+$AB$7*SIN(AO550)</f>
        <v>4.8077301688804281</v>
      </c>
      <c r="AO550" s="132">
        <f>$AU550+$AB$7*SIN(AP550)</f>
        <v>4.8077301712374432</v>
      </c>
      <c r="AP550" s="132">
        <f>$AU550+$AB$7*SIN(AQ550)</f>
        <v>4.8077302381547025</v>
      </c>
      <c r="AQ550" s="132">
        <f>$AU550+$AB$7*SIN(AR550)</f>
        <v>4.8077321379612616</v>
      </c>
      <c r="AR550" s="132">
        <f>$AU550+$AB$7*SIN(AS550)</f>
        <v>4.8077860584587526</v>
      </c>
      <c r="AS550" s="132">
        <f>$AU550+$AB$7*SIN(AT550)</f>
        <v>4.8093039653404226</v>
      </c>
      <c r="AT550" s="132">
        <f>$AU550+$AB$7*SIN(AU550)</f>
        <v>4.845113928725727</v>
      </c>
      <c r="AU550" s="132">
        <f>$AB$9+$AB$18*(F550-AB$15)</f>
        <v>5.1760498029337834</v>
      </c>
    </row>
    <row r="551" spans="1:47" ht="12.95" customHeight="1">
      <c r="A551" s="127" t="s">
        <v>1471</v>
      </c>
      <c r="B551" s="276" t="s">
        <v>292</v>
      </c>
      <c r="C551" s="232">
        <v>55886.656299999915</v>
      </c>
      <c r="D551" s="232">
        <v>2.0000000000000001E-4</v>
      </c>
      <c r="E551" s="41">
        <f>+(C551-C$7)/C$8</f>
        <v>17244.95524406547</v>
      </c>
      <c r="F551" s="132">
        <f>ROUND(2*E551,0)/2</f>
        <v>17245</v>
      </c>
      <c r="G551" s="132">
        <f>+C551-(C$7+F551*C$8)</f>
        <v>-1.5277350081305485E-2</v>
      </c>
      <c r="L551" s="43">
        <f>G551</f>
        <v>-1.5277350081305485E-2</v>
      </c>
      <c r="O551" s="132">
        <f ca="1">+C$11+C$12*F551</f>
        <v>-1.54296948592481E-2</v>
      </c>
      <c r="P551" s="199">
        <f>+D$11+D$12*F551+D$13*F551^2</f>
        <v>-5.6376173255574761E-3</v>
      </c>
      <c r="Q551" s="200">
        <f>+C551-15018.5</f>
        <v>40868.156299999915</v>
      </c>
      <c r="S551" s="132">
        <f>+(P551-G551)^2</f>
        <v>9.2924447602241113E-5</v>
      </c>
      <c r="T551" s="7">
        <v>1</v>
      </c>
      <c r="U551" s="43">
        <f>+T551*S551</f>
        <v>9.2924447602241113E-5</v>
      </c>
      <c r="V551" s="132">
        <f>+G551-P551</f>
        <v>-9.6397327557480091E-3</v>
      </c>
      <c r="Z551" s="43">
        <f>F551</f>
        <v>17245</v>
      </c>
      <c r="AA551" s="132">
        <f>AB$3+AB$4*Z551+AB$5*Z551^2+AH551</f>
        <v>-1.2619060635385919E-2</v>
      </c>
      <c r="AB551" s="132">
        <f>+G551-AA551</f>
        <v>-2.6582894459195663E-3</v>
      </c>
      <c r="AC551" s="132">
        <f>+G551-P551</f>
        <v>-9.6397327557480091E-3</v>
      </c>
      <c r="AD551" s="132"/>
      <c r="AE551" s="132">
        <f>+(G551-AA551)^2*S551</f>
        <v>6.5665086715205453E-10</v>
      </c>
      <c r="AF551" s="200">
        <f>+C551-15018.5</f>
        <v>40868.156299999915</v>
      </c>
      <c r="AG551" s="7"/>
      <c r="AH551" s="43">
        <f>$AB$6*($AB$11/AI551*AJ551+$AB$12)</f>
        <v>-1.3726890560385918E-2</v>
      </c>
      <c r="AI551" s="43">
        <f>1+$AB$7*COS(AL551)</f>
        <v>0.89463141835361548</v>
      </c>
      <c r="AJ551" s="43">
        <f>SIN(AL551+$AB$9)</f>
        <v>-0.89101368059456443</v>
      </c>
      <c r="AK551" s="43">
        <f>$AB$7*SIN(AL551)</f>
        <v>-0.35467937916071357</v>
      </c>
      <c r="AL551" s="43">
        <f>2*ATAN(AM551)</f>
        <v>-1.8595731923393757</v>
      </c>
      <c r="AM551" s="43">
        <f>SQRT((1+$AB$7)/(1-$AB$7))*TAN(AN551/2)</f>
        <v>-1.340276908038073</v>
      </c>
      <c r="AN551" s="132">
        <f>$AU551+$AB$7*SIN(AO551)</f>
        <v>4.8077907928493371</v>
      </c>
      <c r="AO551" s="132">
        <f>$AU551+$AB$7*SIN(AP551)</f>
        <v>4.807790795214089</v>
      </c>
      <c r="AP551" s="132">
        <f>$AU551+$AB$7*SIN(AQ551)</f>
        <v>4.807790862308452</v>
      </c>
      <c r="AQ551" s="132">
        <f>$AU551+$AB$7*SIN(AR551)</f>
        <v>4.8077927659362736</v>
      </c>
      <c r="AR551" s="132">
        <f>$AU551+$AB$7*SIN(AS551)</f>
        <v>4.8078467606473705</v>
      </c>
      <c r="AS551" s="132">
        <f>$AU551+$AB$7*SIN(AT551)</f>
        <v>4.8093657918638808</v>
      </c>
      <c r="AT551" s="132">
        <f>$AU551+$AB$7*SIN(AU551)</f>
        <v>4.8451820954355433</v>
      </c>
      <c r="AU551" s="132">
        <f>$AB$9+$AB$18*(F551-AB$15)</f>
        <v>5.1761082908783349</v>
      </c>
    </row>
    <row r="552" spans="1:47" ht="12.95" customHeight="1">
      <c r="A552" s="127" t="s">
        <v>1471</v>
      </c>
      <c r="B552" s="276" t="s">
        <v>288</v>
      </c>
      <c r="C552" s="232">
        <v>55888.533799999859</v>
      </c>
      <c r="D552" s="232">
        <v>2.9999999999999997E-4</v>
      </c>
      <c r="E552" s="41">
        <f>+(C552-C$7)/C$8</f>
        <v>17250.455495524206</v>
      </c>
      <c r="F552" s="132">
        <f>ROUND(2*E552,0)/2</f>
        <v>17250.5</v>
      </c>
      <c r="G552" s="132">
        <f>+C552-(C$7+F552*C$8)</f>
        <v>-1.5191515136393718E-2</v>
      </c>
      <c r="L552" s="43">
        <f>G552</f>
        <v>-1.5191515136393718E-2</v>
      </c>
      <c r="O552" s="132">
        <f ca="1">+C$11+C$12*F552</f>
        <v>-1.5439930423323683E-2</v>
      </c>
      <c r="P552" s="199">
        <f>+D$11+D$12*F552+D$13*F552^2</f>
        <v>-5.6431786674175158E-3</v>
      </c>
      <c r="Q552" s="200">
        <f>+C552-15018.5</f>
        <v>40870.033799999859</v>
      </c>
      <c r="S552" s="132">
        <f>+(P552-G552)^2</f>
        <v>9.1170729324780944E-5</v>
      </c>
      <c r="T552" s="7">
        <v>1</v>
      </c>
      <c r="U552" s="43">
        <f>+T552*S552</f>
        <v>9.1170729324780944E-5</v>
      </c>
      <c r="V552" s="132">
        <f>+G552-P552</f>
        <v>-9.5483364689762026E-3</v>
      </c>
      <c r="Z552" s="43">
        <f>F552</f>
        <v>17250.5</v>
      </c>
      <c r="AA552" s="132">
        <f>AB$3+AB$4*Z552+AB$5*Z552^2+AH552</f>
        <v>-1.2608272820243998E-2</v>
      </c>
      <c r="AB552" s="132">
        <f>+G552-AA552</f>
        <v>-2.5832423161497205E-3</v>
      </c>
      <c r="AC552" s="132">
        <f>+G552-P552</f>
        <v>-9.5483364689762026E-3</v>
      </c>
      <c r="AD552" s="132"/>
      <c r="AE552" s="132">
        <f>+(G552-AA552)^2*S552</f>
        <v>6.0839511945300776E-10</v>
      </c>
      <c r="AF552" s="200">
        <f>+C552-15018.5</f>
        <v>40870.033799999859</v>
      </c>
      <c r="AG552" s="7"/>
      <c r="AH552" s="43">
        <f>$AB$6*($AB$11/AI552*AJ552+$AB$12)</f>
        <v>-1.3715533569493999E-2</v>
      </c>
      <c r="AI552" s="43">
        <f>1+$AB$7*COS(AL552)</f>
        <v>0.89485926550277639</v>
      </c>
      <c r="AJ552" s="43">
        <f>SIN(AL552+$AB$9)</f>
        <v>-0.89072188869789204</v>
      </c>
      <c r="AK552" s="43">
        <f>$AB$7*SIN(AL552)</f>
        <v>-0.35474698864033266</v>
      </c>
      <c r="AL552" s="43">
        <f>2*ATAN(AM552)</f>
        <v>-1.8589308504370501</v>
      </c>
      <c r="AM552" s="43">
        <f>SQRT((1+$AB$7)/(1-$AB$7))*TAN(AN552/2)</f>
        <v>-1.339379190555877</v>
      </c>
      <c r="AN552" s="132">
        <f>$AU552+$AB$7*SIN(AO552)</f>
        <v>4.8084577491349751</v>
      </c>
      <c r="AO552" s="132">
        <f>$AU552+$AB$7*SIN(AP552)</f>
        <v>4.8084577515862108</v>
      </c>
      <c r="AP552" s="132">
        <f>$AU552+$AB$7*SIN(AQ552)</f>
        <v>4.8084578206529942</v>
      </c>
      <c r="AQ552" s="132">
        <f>$AU552+$AB$7*SIN(AR552)</f>
        <v>4.808459766679781</v>
      </c>
      <c r="AR552" s="132">
        <f>$AU552+$AB$7*SIN(AS552)</f>
        <v>4.8085145818178301</v>
      </c>
      <c r="AS552" s="132">
        <f>$AU552+$AB$7*SIN(AT552)</f>
        <v>4.8100459997723268</v>
      </c>
      <c r="AT552" s="132">
        <f>$AU552+$AB$7*SIN(AU552)</f>
        <v>4.845932003951237</v>
      </c>
      <c r="AU552" s="132">
        <f>$AB$9+$AB$18*(F552-AB$15)</f>
        <v>5.1767516582684099</v>
      </c>
    </row>
    <row r="553" spans="1:47" ht="12.95" customHeight="1">
      <c r="A553" s="213" t="s">
        <v>463</v>
      </c>
      <c r="B553" s="94"/>
      <c r="C553" s="36">
        <v>55901.675000000003</v>
      </c>
      <c r="D553" s="36">
        <v>2E-3</v>
      </c>
      <c r="E553" s="41">
        <f>+(C553-C$7)/C$8</f>
        <v>17288.953447307151</v>
      </c>
      <c r="F553" s="132">
        <f>ROUND(2*E553,0)/2</f>
        <v>17289</v>
      </c>
      <c r="G553" s="132">
        <f>+C553-(C$7+F553*C$8)</f>
        <v>-1.5890669994405471E-2</v>
      </c>
      <c r="K553" s="43">
        <f>G553</f>
        <v>-1.5890669994405471E-2</v>
      </c>
      <c r="L553" s="132"/>
      <c r="O553" s="132">
        <f ca="1">+C$11+C$12*F553</f>
        <v>-1.5511579371852709E-2</v>
      </c>
      <c r="P553" s="199">
        <f>+D$11+D$12*F553+D$13*F553^2</f>
        <v>-5.6820971351212992E-3</v>
      </c>
      <c r="Q553" s="200">
        <f>+C553-15018.5</f>
        <v>40883.175000000003</v>
      </c>
      <c r="S553" s="132">
        <f>+(P553-G553)^2</f>
        <v>1.0421495982331339E-4</v>
      </c>
      <c r="T553" s="7">
        <v>1</v>
      </c>
      <c r="U553" s="43">
        <f>+T553*S553</f>
        <v>1.0421495982331339E-4</v>
      </c>
      <c r="V553" s="132">
        <f>+G553-P553</f>
        <v>-1.0208572859284171E-2</v>
      </c>
      <c r="Z553" s="43">
        <f>F553</f>
        <v>17289</v>
      </c>
      <c r="AA553" s="132">
        <f>AB$3+AB$4*Z553+AB$5*Z553^2+AH553</f>
        <v>-1.2532511203262771E-2</v>
      </c>
      <c r="AB553" s="132">
        <f>+G553-AA553</f>
        <v>-3.3581587911426999E-3</v>
      </c>
      <c r="AC553" s="132">
        <f>+G553-P553</f>
        <v>-1.0208572859284171E-2</v>
      </c>
      <c r="AD553" s="132"/>
      <c r="AE553" s="132">
        <f>+(G553-AA553)^2*S553</f>
        <v>1.1752561199875654E-9</v>
      </c>
      <c r="AF553" s="200">
        <f>+C553-15018.5</f>
        <v>40883.175000000003</v>
      </c>
      <c r="AG553" s="7"/>
      <c r="AH553" s="43">
        <f>$AB$6*($AB$11/AI553*AJ553+$AB$12)</f>
        <v>-1.3635782640262771E-2</v>
      </c>
      <c r="AI553" s="43">
        <f>1+$AB$7*COS(AL553)</f>
        <v>0.89645866654560513</v>
      </c>
      <c r="AJ553" s="43">
        <f>SIN(AL553+$AB$9)</f>
        <v>-0.88866485135380946</v>
      </c>
      <c r="AK553" s="43">
        <f>$AB$7*SIN(AL553)</f>
        <v>-0.35521710581908328</v>
      </c>
      <c r="AL553" s="43">
        <f>2*ATAN(AM553)</f>
        <v>-1.8544252751561918</v>
      </c>
      <c r="AM553" s="43">
        <f>SQRT((1+$AB$7)/(1-$AB$7))*TAN(AN553/2)</f>
        <v>-1.333103968522213</v>
      </c>
      <c r="AN553" s="132">
        <f>$AU553+$AB$7*SIN(AO553)</f>
        <v>4.8131312070046857</v>
      </c>
      <c r="AO553" s="132">
        <f>$AU553+$AB$7*SIN(AP553)</f>
        <v>4.813131210137005</v>
      </c>
      <c r="AP553" s="132">
        <f>$AU553+$AB$7*SIN(AQ553)</f>
        <v>4.813131294312825</v>
      </c>
      <c r="AQ553" s="132">
        <f>$AU553+$AB$7*SIN(AR553)</f>
        <v>4.8131335563707092</v>
      </c>
      <c r="AR553" s="132">
        <f>$AU553+$AB$7*SIN(AS553)</f>
        <v>4.813194325734246</v>
      </c>
      <c r="AS553" s="132">
        <f>$AU553+$AB$7*SIN(AT553)</f>
        <v>4.8148134243009837</v>
      </c>
      <c r="AT553" s="132">
        <f>$AU553+$AB$7*SIN(AU553)</f>
        <v>4.8511851952194478</v>
      </c>
      <c r="AU553" s="132">
        <f>$AB$9+$AB$18*(F553-AB$15)</f>
        <v>5.181255229998933</v>
      </c>
    </row>
    <row r="554" spans="1:47" ht="12.95" customHeight="1">
      <c r="A554" s="41" t="s">
        <v>1081</v>
      </c>
      <c r="B554" s="94" t="s">
        <v>288</v>
      </c>
      <c r="C554" s="36">
        <v>55910.038699999997</v>
      </c>
      <c r="D554" s="36" t="s">
        <v>485</v>
      </c>
      <c r="E554" s="41">
        <f>+(C554-C$7)/C$8</f>
        <v>17313.455419678266</v>
      </c>
      <c r="F554" s="132">
        <f>ROUND(2*E554,0)/2</f>
        <v>17313.5</v>
      </c>
      <c r="G554" s="132">
        <f>+C554-(C$7+F554*C$8)</f>
        <v>-1.5217405001749285E-2</v>
      </c>
      <c r="K554" s="43">
        <f>G554</f>
        <v>-1.5217405001749285E-2</v>
      </c>
      <c r="M554" s="132"/>
      <c r="O554" s="132">
        <f ca="1">+C$11+C$12*F554</f>
        <v>-1.5557174157280269E-2</v>
      </c>
      <c r="P554" s="199">
        <f>+D$11+D$12*F554+D$13*F554^2</f>
        <v>-5.7068534780721093E-3</v>
      </c>
      <c r="Q554" s="200">
        <f>+C554-15018.5</f>
        <v>40891.538699999997</v>
      </c>
      <c r="S554" s="132">
        <f>+(P554-G554)^2</f>
        <v>9.0450590284518235E-5</v>
      </c>
      <c r="T554" s="7">
        <v>1</v>
      </c>
      <c r="U554" s="43">
        <f>+T554*S554</f>
        <v>9.0450590284518235E-5</v>
      </c>
      <c r="V554" s="132">
        <f>+G554-P554</f>
        <v>-9.5105515236771753E-3</v>
      </c>
      <c r="Z554" s="43">
        <f>F554</f>
        <v>17313.5</v>
      </c>
      <c r="AA554" s="132">
        <f>AB$3+AB$4*Z554+AB$5*Z554^2+AH554</f>
        <v>-1.2484074119312861E-2</v>
      </c>
      <c r="AB554" s="132">
        <f>+G554-AA554</f>
        <v>-2.7333308824364234E-3</v>
      </c>
      <c r="AC554" s="132">
        <f>+G554-P554</f>
        <v>-9.5105515236771753E-3</v>
      </c>
      <c r="AD554" s="132"/>
      <c r="AE554" s="132">
        <f>+(G554-AA554)^2*S554</f>
        <v>6.7576519820337131E-10</v>
      </c>
      <c r="AF554" s="200">
        <f>+C554-15018.5</f>
        <v>40891.538699999997</v>
      </c>
      <c r="AG554" s="7"/>
      <c r="AH554" s="43">
        <f>$AB$6*($AB$11/AI554*AJ554+$AB$12)</f>
        <v>-1.3584802272562861E-2</v>
      </c>
      <c r="AI554" s="43">
        <f>1+$AB$7*COS(AL554)</f>
        <v>0.89748054975069302</v>
      </c>
      <c r="AJ554" s="43">
        <f>SIN(AL554+$AB$9)</f>
        <v>-0.88734255914403948</v>
      </c>
      <c r="AK554" s="43">
        <f>$AB$7*SIN(AL554)</f>
        <v>-0.35551337853951415</v>
      </c>
      <c r="AL554" s="43">
        <f>2*ATAN(AM554)</f>
        <v>-1.8515496914478362</v>
      </c>
      <c r="AM554" s="43">
        <f>SQRT((1+$AB$7)/(1-$AB$7))*TAN(AN554/2)</f>
        <v>-1.3291186176747158</v>
      </c>
      <c r="AN554" s="132">
        <f>$AU554+$AB$7*SIN(AO554)</f>
        <v>4.8161095789055564</v>
      </c>
      <c r="AO554" s="132">
        <f>$AU554+$AB$7*SIN(AP554)</f>
        <v>4.8161095825470435</v>
      </c>
      <c r="AP554" s="132">
        <f>$AU554+$AB$7*SIN(AQ554)</f>
        <v>4.8161096776054961</v>
      </c>
      <c r="AQ554" s="132">
        <f>$AU554+$AB$7*SIN(AR554)</f>
        <v>4.8161121590089442</v>
      </c>
      <c r="AR554" s="132">
        <f>$AU554+$AB$7*SIN(AS554)</f>
        <v>4.8161769125898104</v>
      </c>
      <c r="AS554" s="132">
        <f>$AU554+$AB$7*SIN(AT554)</f>
        <v>4.8178526882169903</v>
      </c>
      <c r="AT554" s="132">
        <f>$AU554+$AB$7*SIN(AU554)</f>
        <v>4.8545316216598264</v>
      </c>
      <c r="AU554" s="132">
        <f>$AB$9+$AB$18*(F554-AB$15)</f>
        <v>5.1841211392819924</v>
      </c>
    </row>
    <row r="555" spans="1:47" ht="12.95" customHeight="1">
      <c r="A555" s="41" t="s">
        <v>1081</v>
      </c>
      <c r="B555" s="94" t="s">
        <v>288</v>
      </c>
      <c r="C555" s="36">
        <v>55910.2091</v>
      </c>
      <c r="D555" s="36" t="s">
        <v>485</v>
      </c>
      <c r="E555" s="41">
        <f>+(C555-C$7)/C$8</f>
        <v>17313.954616934516</v>
      </c>
      <c r="F555" s="132">
        <f>ROUND(2*E555,0)/2</f>
        <v>17314</v>
      </c>
      <c r="G555" s="132">
        <f>+C555-(C$7+F555*C$8)</f>
        <v>-1.5491419995669276E-2</v>
      </c>
      <c r="K555" s="43">
        <f>G555</f>
        <v>-1.5491419995669276E-2</v>
      </c>
      <c r="L555" s="132"/>
      <c r="O555" s="132">
        <f ca="1">+C$11+C$12*F555</f>
        <v>-1.555810466310532E-2</v>
      </c>
      <c r="P555" s="199">
        <f>+D$11+D$12*F555+D$13*F555^2</f>
        <v>-5.7073586289431572E-3</v>
      </c>
      <c r="Q555" s="200">
        <f>+C555-15018.5</f>
        <v>40891.7091</v>
      </c>
      <c r="S555" s="132">
        <f>+(P555-G555)^2</f>
        <v>9.5727856827862554E-5</v>
      </c>
      <c r="T555" s="7">
        <v>1</v>
      </c>
      <c r="U555" s="43">
        <f>+T555*S555</f>
        <v>9.5727856827862554E-5</v>
      </c>
      <c r="V555" s="132">
        <f>+G555-P555</f>
        <v>-9.7840613667261184E-3</v>
      </c>
      <c r="Z555" s="43">
        <f>F555</f>
        <v>17314</v>
      </c>
      <c r="AA555" s="132">
        <f>AB$3+AB$4*Z555+AB$5*Z555^2+AH555</f>
        <v>-1.2483083782781353E-2</v>
      </c>
      <c r="AB555" s="132">
        <f>+G555-AA555</f>
        <v>-3.0083362128879229E-3</v>
      </c>
      <c r="AC555" s="132">
        <f>+G555-P555</f>
        <v>-9.7840613667261184E-3</v>
      </c>
      <c r="AD555" s="132"/>
      <c r="AE555" s="132">
        <f>+(G555-AA555)^2*S555</f>
        <v>8.6634541057654844E-10</v>
      </c>
      <c r="AF555" s="200">
        <f>+C555-15018.5</f>
        <v>40891.7091</v>
      </c>
      <c r="AG555" s="7"/>
      <c r="AH555" s="43">
        <f>$AB$6*($AB$11/AI555*AJ555+$AB$12)</f>
        <v>-1.3583759994781354E-2</v>
      </c>
      <c r="AI555" s="43">
        <f>1+$AB$7*COS(AL555)</f>
        <v>0.89750143763789636</v>
      </c>
      <c r="AJ555" s="43">
        <f>SIN(AL555+$AB$9)</f>
        <v>-0.88731546566698638</v>
      </c>
      <c r="AK555" s="43">
        <f>$AB$7*SIN(AL555)</f>
        <v>-0.3555194013182712</v>
      </c>
      <c r="AL555" s="43">
        <f>2*ATAN(AM555)</f>
        <v>-1.8514909377931832</v>
      </c>
      <c r="AM555" s="43">
        <f>SQRT((1+$AB$7)/(1-$AB$7))*TAN(AN555/2)</f>
        <v>-1.3290373482011728</v>
      </c>
      <c r="AN555" s="132">
        <f>$AU555+$AB$7*SIN(AO555)</f>
        <v>4.8161703973552408</v>
      </c>
      <c r="AO555" s="132">
        <f>$AU555+$AB$7*SIN(AP555)</f>
        <v>4.8161704010077857</v>
      </c>
      <c r="AP555" s="132">
        <f>$AU555+$AB$7*SIN(AQ555)</f>
        <v>4.8161704962992307</v>
      </c>
      <c r="AQ555" s="132">
        <f>$AU555+$AB$7*SIN(AR555)</f>
        <v>4.8161729823321524</v>
      </c>
      <c r="AR555" s="132">
        <f>$AU555+$AB$7*SIN(AS555)</f>
        <v>4.8162378188241872</v>
      </c>
      <c r="AS555" s="132">
        <f>$AU555+$AB$7*SIN(AT555)</f>
        <v>4.8179147582047488</v>
      </c>
      <c r="AT555" s="132">
        <f>$AU555+$AB$7*SIN(AU555)</f>
        <v>4.8545999442772372</v>
      </c>
      <c r="AU555" s="132">
        <f>$AB$9+$AB$18*(F555-AB$15)</f>
        <v>5.1841796272265448</v>
      </c>
    </row>
    <row r="556" spans="1:47" ht="12.95" customHeight="1">
      <c r="A556" s="41" t="s">
        <v>483</v>
      </c>
      <c r="B556" s="94" t="s">
        <v>288</v>
      </c>
      <c r="C556" s="36">
        <v>55921.644500000002</v>
      </c>
      <c r="D556" s="36">
        <v>1E-4</v>
      </c>
      <c r="E556" s="41">
        <f>+(C556-C$7)/C$8</f>
        <v>17347.455322944163</v>
      </c>
      <c r="F556" s="132">
        <f>ROUND(2*E556,0)/2</f>
        <v>17347.5</v>
      </c>
      <c r="G556" s="132">
        <f>+C556-(C$7+F556*C$8)</f>
        <v>-1.5250424992700573E-2</v>
      </c>
      <c r="K556" s="43">
        <f>G556</f>
        <v>-1.5250424992700573E-2</v>
      </c>
      <c r="N556" s="132"/>
      <c r="O556" s="132">
        <f ca="1">+C$11+C$12*F556</f>
        <v>-1.562044855338383E-2</v>
      </c>
      <c r="P556" s="199">
        <f>+D$11+D$12*F556+D$13*F556^2</f>
        <v>-5.7411963914147553E-3</v>
      </c>
      <c r="Q556" s="200">
        <f>+C556-15018.5</f>
        <v>40903.144500000002</v>
      </c>
      <c r="S556" s="132">
        <f>+(P556-G556)^2</f>
        <v>9.0425428591512231E-5</v>
      </c>
      <c r="T556" s="7">
        <v>1</v>
      </c>
      <c r="U556" s="43">
        <f>+T556*S556</f>
        <v>9.0425428591512231E-5</v>
      </c>
      <c r="V556" s="132">
        <f>+G556-P556</f>
        <v>-9.5092286012858178E-3</v>
      </c>
      <c r="Z556" s="43">
        <f>F556</f>
        <v>17347.5</v>
      </c>
      <c r="AA556" s="132">
        <f>AB$3+AB$4*Z556+AB$5*Z556^2+AH556</f>
        <v>-1.2416564870437758E-2</v>
      </c>
      <c r="AB556" s="132">
        <f>+G556-AA556</f>
        <v>-2.833860122262815E-3</v>
      </c>
      <c r="AC556" s="132">
        <f>+G556-P556</f>
        <v>-9.5092286012858178E-3</v>
      </c>
      <c r="AD556" s="132"/>
      <c r="AE556" s="132">
        <f>+(G556-AA556)^2*S556</f>
        <v>7.2618520360340293E-10</v>
      </c>
      <c r="AF556" s="200">
        <f>+C556-15018.5</f>
        <v>40903.144500000002</v>
      </c>
      <c r="AG556" s="7"/>
      <c r="AH556" s="43">
        <f>$AB$6*($AB$11/AI556*AJ556+$AB$12)</f>
        <v>-1.3513757601687758E-2</v>
      </c>
      <c r="AI556" s="43">
        <f>1+$AB$7*COS(AL556)</f>
        <v>0.89890395017226576</v>
      </c>
      <c r="AJ556" s="43">
        <f>SIN(AL556+$AB$9)</f>
        <v>-0.8854903294452191</v>
      </c>
      <c r="AK556" s="43">
        <f>$AB$7*SIN(AL556)</f>
        <v>-0.35592076184064941</v>
      </c>
      <c r="AL556" s="43">
        <f>2*ATAN(AM556)</f>
        <v>-1.8475482008206654</v>
      </c>
      <c r="AM556" s="43">
        <f>SQRT((1+$AB$7)/(1-$AB$7))*TAN(AN556/2)</f>
        <v>-1.3235981160285624</v>
      </c>
      <c r="AN556" s="132">
        <f>$AU556+$AB$7*SIN(AO556)</f>
        <v>4.8202484625315547</v>
      </c>
      <c r="AO556" s="132">
        <f>$AU556+$AB$7*SIN(AP556)</f>
        <v>4.8202484669906021</v>
      </c>
      <c r="AP556" s="132">
        <f>$AU556+$AB$7*SIN(AQ556)</f>
        <v>4.8202485789406326</v>
      </c>
      <c r="AQ556" s="132">
        <f>$AU556+$AB$7*SIN(AR556)</f>
        <v>4.820251389549802</v>
      </c>
      <c r="AR556" s="132">
        <f>$AU556+$AB$7*SIN(AS556)</f>
        <v>4.8203219286036418</v>
      </c>
      <c r="AS556" s="132">
        <f>$AU556+$AB$7*SIN(AT556)</f>
        <v>4.8220774801738884</v>
      </c>
      <c r="AT556" s="132">
        <f>$AU556+$AB$7*SIN(AU556)</f>
        <v>4.8591801262609646</v>
      </c>
      <c r="AU556" s="132">
        <f>$AB$9+$AB$18*(F556-AB$15)</f>
        <v>5.1880983195115444</v>
      </c>
    </row>
    <row r="557" spans="1:47" ht="12.95" customHeight="1">
      <c r="A557" s="41" t="s">
        <v>499</v>
      </c>
      <c r="B557" s="94" t="s">
        <v>288</v>
      </c>
      <c r="C557" s="36">
        <v>55921.644500000002</v>
      </c>
      <c r="D557" s="36">
        <v>1E-4</v>
      </c>
      <c r="E557" s="41">
        <f>+(C557-C$7)/C$8</f>
        <v>17347.455322944163</v>
      </c>
      <c r="F557" s="132">
        <f>ROUND(2*E557,0)/2</f>
        <v>17347.5</v>
      </c>
      <c r="G557" s="132">
        <f>+C557-(C$7+F557*C$8)</f>
        <v>-1.5250424992700573E-2</v>
      </c>
      <c r="K557" s="43">
        <f>G557</f>
        <v>-1.5250424992700573E-2</v>
      </c>
      <c r="N557" s="132"/>
      <c r="O557" s="132">
        <f ca="1">+C$11+C$12*F557</f>
        <v>-1.562044855338383E-2</v>
      </c>
      <c r="P557" s="199">
        <f>+D$11+D$12*F557+D$13*F557^2</f>
        <v>-5.7411963914147553E-3</v>
      </c>
      <c r="Q557" s="200">
        <f>+C557-15018.5</f>
        <v>40903.144500000002</v>
      </c>
      <c r="S557" s="132">
        <f>+(P557-G557)^2</f>
        <v>9.0425428591512231E-5</v>
      </c>
      <c r="T557" s="7">
        <v>1</v>
      </c>
      <c r="U557" s="43">
        <f>+T557*S557</f>
        <v>9.0425428591512231E-5</v>
      </c>
      <c r="V557" s="132">
        <f>+G557-P557</f>
        <v>-9.5092286012858178E-3</v>
      </c>
      <c r="Z557" s="43">
        <f>F557</f>
        <v>17347.5</v>
      </c>
      <c r="AA557" s="132">
        <f>AB$3+AB$4*Z557+AB$5*Z557^2+AH557</f>
        <v>-1.2416564870437758E-2</v>
      </c>
      <c r="AB557" s="132">
        <f>+G557-AA557</f>
        <v>-2.833860122262815E-3</v>
      </c>
      <c r="AC557" s="132">
        <f>+G557-P557</f>
        <v>-9.5092286012858178E-3</v>
      </c>
      <c r="AD557" s="132"/>
      <c r="AE557" s="132">
        <f>+(G557-AA557)^2*S557</f>
        <v>7.2618520360340293E-10</v>
      </c>
      <c r="AF557" s="200">
        <f>+C557-15018.5</f>
        <v>40903.144500000002</v>
      </c>
      <c r="AG557" s="7"/>
      <c r="AH557" s="43">
        <f>$AB$6*($AB$11/AI557*AJ557+$AB$12)</f>
        <v>-1.3513757601687758E-2</v>
      </c>
      <c r="AI557" s="43">
        <f>1+$AB$7*COS(AL557)</f>
        <v>0.89890395017226576</v>
      </c>
      <c r="AJ557" s="43">
        <f>SIN(AL557+$AB$9)</f>
        <v>-0.8854903294452191</v>
      </c>
      <c r="AK557" s="43">
        <f>$AB$7*SIN(AL557)</f>
        <v>-0.35592076184064941</v>
      </c>
      <c r="AL557" s="43">
        <f>2*ATAN(AM557)</f>
        <v>-1.8475482008206654</v>
      </c>
      <c r="AM557" s="43">
        <f>SQRT((1+$AB$7)/(1-$AB$7))*TAN(AN557/2)</f>
        <v>-1.3235981160285624</v>
      </c>
      <c r="AN557" s="132">
        <f>$AU557+$AB$7*SIN(AO557)</f>
        <v>4.8202484625315547</v>
      </c>
      <c r="AO557" s="132">
        <f>$AU557+$AB$7*SIN(AP557)</f>
        <v>4.8202484669906021</v>
      </c>
      <c r="AP557" s="132">
        <f>$AU557+$AB$7*SIN(AQ557)</f>
        <v>4.8202485789406326</v>
      </c>
      <c r="AQ557" s="132">
        <f>$AU557+$AB$7*SIN(AR557)</f>
        <v>4.820251389549802</v>
      </c>
      <c r="AR557" s="132">
        <f>$AU557+$AB$7*SIN(AS557)</f>
        <v>4.8203219286036418</v>
      </c>
      <c r="AS557" s="132">
        <f>$AU557+$AB$7*SIN(AT557)</f>
        <v>4.8220774801738884</v>
      </c>
      <c r="AT557" s="132">
        <f>$AU557+$AB$7*SIN(AU557)</f>
        <v>4.8591801262609646</v>
      </c>
      <c r="AU557" s="132">
        <f>$AB$9+$AB$18*(F557-AB$15)</f>
        <v>5.1880983195115444</v>
      </c>
    </row>
    <row r="558" spans="1:47" ht="12.95" customHeight="1">
      <c r="A558" s="41" t="s">
        <v>500</v>
      </c>
      <c r="B558" s="94" t="s">
        <v>292</v>
      </c>
      <c r="C558" s="36">
        <v>55937.516600000003</v>
      </c>
      <c r="D558" s="36">
        <v>1E-4</v>
      </c>
      <c r="E558" s="41">
        <f>+(C558-C$7)/C$8</f>
        <v>17393.953613852715</v>
      </c>
      <c r="F558" s="132">
        <f>ROUND(2*E558,0)/2</f>
        <v>17394</v>
      </c>
      <c r="G558" s="132">
        <f>+C558-(C$7+F558*C$8)</f>
        <v>-1.583381999807898E-2</v>
      </c>
      <c r="K558" s="43">
        <f>G558</f>
        <v>-1.583381999807898E-2</v>
      </c>
      <c r="N558" s="132"/>
      <c r="O558" s="132">
        <f ca="1">+C$11+C$12*F558</f>
        <v>-1.5706985595113698E-2</v>
      </c>
      <c r="P558" s="199">
        <f>+D$11+D$12*F558+D$13*F558^2</f>
        <v>-5.7881412340500329E-3</v>
      </c>
      <c r="Q558" s="200">
        <f>+C558-15018.5</f>
        <v>40919.016600000003</v>
      </c>
      <c r="S558" s="132">
        <f>+(P558-G558)^2</f>
        <v>1.0091566183006214E-4</v>
      </c>
      <c r="T558" s="7">
        <v>1</v>
      </c>
      <c r="U558" s="43">
        <f>+T558*S558</f>
        <v>1.0091566183006214E-4</v>
      </c>
      <c r="V558" s="132">
        <f>+G558-P558</f>
        <v>-1.0045678764028947E-2</v>
      </c>
      <c r="Z558" s="43">
        <f>F558</f>
        <v>17394</v>
      </c>
      <c r="AA558" s="132">
        <f>AB$3+AB$4*Z558+AB$5*Z558^2+AH558</f>
        <v>-1.2323688827714051E-2</v>
      </c>
      <c r="AB558" s="132">
        <f>+G558-AA558</f>
        <v>-3.5101311703649284E-3</v>
      </c>
      <c r="AC558" s="132">
        <f>+G558-P558</f>
        <v>-1.0045678764028947E-2</v>
      </c>
      <c r="AD558" s="132"/>
      <c r="AE558" s="132">
        <f>+(G558-AA558)^2*S558</f>
        <v>1.243383971801078E-9</v>
      </c>
      <c r="AF558" s="200">
        <f>+C558-15018.5</f>
        <v>40919.016600000003</v>
      </c>
      <c r="AG558" s="7"/>
      <c r="AH558" s="43">
        <f>$AB$6*($AB$11/AI558*AJ558+$AB$12)</f>
        <v>-1.3416035119714051E-2</v>
      </c>
      <c r="AI558" s="43">
        <f>1+$AB$7*COS(AL558)</f>
        <v>0.90086062253352339</v>
      </c>
      <c r="AJ558" s="43">
        <f>SIN(AL558+$AB$9)</f>
        <v>-0.88292450702976577</v>
      </c>
      <c r="AK558" s="43">
        <f>$AB$7*SIN(AL558)</f>
        <v>-0.35647073349092695</v>
      </c>
      <c r="AL558" s="43">
        <f>2*ATAN(AM558)</f>
        <v>-1.8420549644365802</v>
      </c>
      <c r="AM558" s="43">
        <f>SQRT((1+$AB$7)/(1-$AB$7))*TAN(AN558/2)</f>
        <v>-1.3160670242748478</v>
      </c>
      <c r="AN558" s="132">
        <f>$AU558+$AB$7*SIN(AO558)</f>
        <v>4.8259196425837407</v>
      </c>
      <c r="AO558" s="132">
        <f>$AU558+$AB$7*SIN(AP558)</f>
        <v>4.8259196483998537</v>
      </c>
      <c r="AP558" s="132">
        <f>$AU558+$AB$7*SIN(AQ558)</f>
        <v>4.8259197871556152</v>
      </c>
      <c r="AQ558" s="132">
        <f>$AU558+$AB$7*SIN(AR558)</f>
        <v>4.8259230974196017</v>
      </c>
      <c r="AR558" s="132">
        <f>$AU558+$AB$7*SIN(AS558)</f>
        <v>4.8260020411446618</v>
      </c>
      <c r="AS558" s="132">
        <f>$AU558+$AB$7*SIN(AT558)</f>
        <v>4.8278687841146022</v>
      </c>
      <c r="AT558" s="132">
        <f>$AU558+$AB$7*SIN(AU558)</f>
        <v>4.8655460614079553</v>
      </c>
      <c r="AU558" s="132">
        <f>$AB$9+$AB$18*(F558-AB$15)</f>
        <v>5.1935376983549029</v>
      </c>
    </row>
    <row r="559" spans="1:47" ht="12.95" customHeight="1">
      <c r="A559" s="41" t="s">
        <v>500</v>
      </c>
      <c r="B559" s="94" t="s">
        <v>292</v>
      </c>
      <c r="C559" s="36">
        <v>55962.7768</v>
      </c>
      <c r="D559" s="36">
        <v>4.0000000000000002E-4</v>
      </c>
      <c r="E559" s="41">
        <f>+(C559-C$7)/C$8</f>
        <v>17467.95491979257</v>
      </c>
      <c r="F559" s="132">
        <f>ROUND(2*E559,0)/2</f>
        <v>17468</v>
      </c>
      <c r="G559" s="132">
        <f>+C559-(C$7+F559*C$8)</f>
        <v>-1.5388039995741565E-2</v>
      </c>
      <c r="K559" s="43">
        <f>G559</f>
        <v>-1.5388039995741565E-2</v>
      </c>
      <c r="N559" s="132"/>
      <c r="O559" s="132">
        <f ca="1">+C$11+C$12*F559</f>
        <v>-1.5844700457221434E-2</v>
      </c>
      <c r="P559" s="199">
        <f>+D$11+D$12*F559+D$13*F559^2</f>
        <v>-5.8627916461902428E-3</v>
      </c>
      <c r="Q559" s="200">
        <f>+C559-15018.5</f>
        <v>40944.2768</v>
      </c>
      <c r="S559" s="132">
        <f>+(P559-G559)^2</f>
        <v>9.0730356120630185E-5</v>
      </c>
      <c r="T559" s="7">
        <v>1</v>
      </c>
      <c r="U559" s="43">
        <f>+T559*S559</f>
        <v>9.0730356120630185E-5</v>
      </c>
      <c r="V559" s="132">
        <f>+G559-P559</f>
        <v>-9.525248349551322E-3</v>
      </c>
      <c r="Z559" s="43">
        <f>F559</f>
        <v>17468</v>
      </c>
      <c r="AA559" s="132">
        <f>AB$3+AB$4*Z559+AB$5*Z559^2+AH559</f>
        <v>-1.2174580414872479E-2</v>
      </c>
      <c r="AB559" s="132">
        <f>+G559-AA559</f>
        <v>-3.2134595808690856E-3</v>
      </c>
      <c r="AC559" s="132">
        <f>+G559-P559</f>
        <v>-9.525248349551322E-3</v>
      </c>
      <c r="AD559" s="132"/>
      <c r="AE559" s="132">
        <f>+(G559-AA559)^2*S559</f>
        <v>9.3691091583445884E-10</v>
      </c>
      <c r="AF559" s="200">
        <f>+C559-15018.5</f>
        <v>40944.2768</v>
      </c>
      <c r="AG559" s="7"/>
      <c r="AH559" s="43">
        <f>$AB$6*($AB$11/AI559*AJ559+$AB$12)</f>
        <v>-1.3259187342872479E-2</v>
      </c>
      <c r="AI559" s="43">
        <f>1+$AB$7*COS(AL559)</f>
        <v>0.90399831171613165</v>
      </c>
      <c r="AJ559" s="43">
        <f>SIN(AL559+$AB$9)</f>
        <v>-0.87876271755051261</v>
      </c>
      <c r="AK559" s="43">
        <f>$AB$7*SIN(AL559)</f>
        <v>-0.35732852649438301</v>
      </c>
      <c r="AL559" s="43">
        <f>2*ATAN(AM559)</f>
        <v>-1.8332635040100951</v>
      </c>
      <c r="AM559" s="43">
        <f>SQRT((1+$AB$7)/(1-$AB$7))*TAN(AN559/2)</f>
        <v>-1.3041267453668959</v>
      </c>
      <c r="AN559" s="132">
        <f>$AU559+$AB$7*SIN(AO559)</f>
        <v>4.8349702776904717</v>
      </c>
      <c r="AO559" s="132">
        <f>$AU559+$AB$7*SIN(AP559)</f>
        <v>4.8349702863546744</v>
      </c>
      <c r="AP559" s="132">
        <f>$AU559+$AB$7*SIN(AQ559)</f>
        <v>4.8349704778642515</v>
      </c>
      <c r="AQ559" s="132">
        <f>$AU559+$AB$7*SIN(AR559)</f>
        <v>4.8349747108282033</v>
      </c>
      <c r="AR559" s="132">
        <f>$AU559+$AB$7*SIN(AS559)</f>
        <v>4.8350682355392944</v>
      </c>
      <c r="AS559" s="132">
        <f>$AU559+$AB$7*SIN(AT559)</f>
        <v>4.8371168055038121</v>
      </c>
      <c r="AT559" s="132">
        <f>$AU559+$AB$7*SIN(AU559)</f>
        <v>4.8756967954825834</v>
      </c>
      <c r="AU559" s="132">
        <f>$AB$9+$AB$18*(F559-AB$15)</f>
        <v>5.2021939141486353</v>
      </c>
    </row>
    <row r="560" spans="1:47" ht="12.95" customHeight="1">
      <c r="A560" s="41" t="s">
        <v>500</v>
      </c>
      <c r="B560" s="94" t="s">
        <v>288</v>
      </c>
      <c r="C560" s="36">
        <v>55963.628900000003</v>
      </c>
      <c r="D560" s="36">
        <v>2.0000000000000001E-4</v>
      </c>
      <c r="E560" s="41">
        <f>+(C560-C$7)/C$8</f>
        <v>17470.451199029932</v>
      </c>
      <c r="F560" s="132">
        <f>ROUND(2*E560,0)/2</f>
        <v>17470.5</v>
      </c>
      <c r="G560" s="132">
        <f>+C560-(C$7+F560*C$8)</f>
        <v>-1.6658114996971563E-2</v>
      </c>
      <c r="K560" s="43">
        <f>G560</f>
        <v>-1.6658114996971563E-2</v>
      </c>
      <c r="N560" s="132"/>
      <c r="O560" s="132">
        <f ca="1">+C$11+C$12*F560</f>
        <v>-1.5849352986346699E-2</v>
      </c>
      <c r="P560" s="199">
        <f>+D$11+D$12*F560+D$13*F560^2</f>
        <v>-5.8653123861218924E-3</v>
      </c>
      <c r="Q560" s="200">
        <f>+C560-15018.5</f>
        <v>40945.128900000003</v>
      </c>
      <c r="S560" s="132">
        <f>+(P560-G560)^2</f>
        <v>1.1648458819676345E-4</v>
      </c>
      <c r="T560" s="7">
        <v>1</v>
      </c>
      <c r="U560" s="43">
        <f>+T560*S560</f>
        <v>1.1648458819676345E-4</v>
      </c>
      <c r="V560" s="132">
        <f>+G560-P560</f>
        <v>-1.079280261084967E-2</v>
      </c>
      <c r="Z560" s="43">
        <f>F560</f>
        <v>17470.5</v>
      </c>
      <c r="AA560" s="132">
        <f>AB$3+AB$4*Z560+AB$5*Z560^2+AH560</f>
        <v>-1.216951492904236E-2</v>
      </c>
      <c r="AB560" s="132">
        <f>+G560-AA560</f>
        <v>-4.4886000679292028E-3</v>
      </c>
      <c r="AC560" s="132">
        <f>+G560-P560</f>
        <v>-1.079280261084967E-2</v>
      </c>
      <c r="AD560" s="132"/>
      <c r="AE560" s="132">
        <f>+(G560-AA560)^2*S560</f>
        <v>2.3468768016064917E-9</v>
      </c>
      <c r="AF560" s="200">
        <f>+C560-15018.5</f>
        <v>40945.128900000003</v>
      </c>
      <c r="AG560" s="7"/>
      <c r="AH560" s="43">
        <f>$AB$6*($AB$11/AI560*AJ560+$AB$12)</f>
        <v>-1.3253859818292361E-2</v>
      </c>
      <c r="AI560" s="43">
        <f>1+$AB$7*COS(AL560)</f>
        <v>0.90410482804169712</v>
      </c>
      <c r="AJ560" s="43">
        <f>SIN(AL560+$AB$9)</f>
        <v>-0.87862041773889377</v>
      </c>
      <c r="AK560" s="43">
        <f>$AB$7*SIN(AL560)</f>
        <v>-0.35735712668853764</v>
      </c>
      <c r="AL560" s="43">
        <f>2*ATAN(AM560)</f>
        <v>-1.8329654251993552</v>
      </c>
      <c r="AM560" s="43">
        <f>SQRT((1+$AB$7)/(1-$AB$7))*TAN(AN560/2)</f>
        <v>-1.3037243059220249</v>
      </c>
      <c r="AN560" s="132">
        <f>$AU560+$AB$7*SIN(AO560)</f>
        <v>4.8352765928279551</v>
      </c>
      <c r="AO560" s="132">
        <f>$AU560+$AB$7*SIN(AP560)</f>
        <v>4.8352766016053987</v>
      </c>
      <c r="AP560" s="132">
        <f>$AU560+$AB$7*SIN(AQ560)</f>
        <v>4.8352767951368261</v>
      </c>
      <c r="AQ560" s="132">
        <f>$AU560+$AB$7*SIN(AR560)</f>
        <v>4.8352810621804023</v>
      </c>
      <c r="AR560" s="132">
        <f>$AU560+$AB$7*SIN(AS560)</f>
        <v>4.8353751059119148</v>
      </c>
      <c r="AS560" s="132">
        <f>$AU560+$AB$7*SIN(AT560)</f>
        <v>4.8374299216803482</v>
      </c>
      <c r="AT560" s="132">
        <f>$AU560+$AB$7*SIN(AU560)</f>
        <v>4.8760401535322773</v>
      </c>
      <c r="AU560" s="132">
        <f>$AB$9+$AB$18*(F560-AB$15)</f>
        <v>5.2024863538713966</v>
      </c>
    </row>
    <row r="561" spans="1:47" ht="12.95" customHeight="1">
      <c r="A561" s="41" t="s">
        <v>500</v>
      </c>
      <c r="B561" s="94" t="s">
        <v>288</v>
      </c>
      <c r="C561" s="36">
        <v>56182.774700000002</v>
      </c>
      <c r="D561" s="36">
        <v>1E-4</v>
      </c>
      <c r="E561" s="41">
        <f>+(C561-C$7)/C$8</f>
        <v>18112.452267558139</v>
      </c>
      <c r="F561" s="132">
        <f>ROUND(2*E561,0)/2</f>
        <v>18112.5</v>
      </c>
      <c r="G561" s="132">
        <f>+C561-(C$7+F561*C$8)</f>
        <v>-1.6293374996166676E-2</v>
      </c>
      <c r="K561" s="43">
        <f>G561</f>
        <v>-1.6293374996166676E-2</v>
      </c>
      <c r="N561" s="132"/>
      <c r="O561" s="132">
        <f ca="1">+C$11+C$12*F561</f>
        <v>-1.7044122465713876E-2</v>
      </c>
      <c r="P561" s="199">
        <f>+D$11+D$12*F561+D$13*F561^2</f>
        <v>-6.5099698307483564E-3</v>
      </c>
      <c r="Q561" s="200">
        <f>+C561-15018.5</f>
        <v>41164.274700000002</v>
      </c>
      <c r="S561" s="132">
        <f>+(P561-G561)^2</f>
        <v>9.571501663073386E-5</v>
      </c>
      <c r="T561" s="7">
        <v>1</v>
      </c>
      <c r="U561" s="43">
        <f>+T561*S561</f>
        <v>9.571501663073386E-5</v>
      </c>
      <c r="V561" s="132">
        <f>+G561-P561</f>
        <v>-9.7834051654183199E-3</v>
      </c>
      <c r="Z561" s="43">
        <f>F561</f>
        <v>18112.5</v>
      </c>
      <c r="AA561" s="132">
        <f>AB$3+AB$4*Z561+AB$5*Z561^2+AH561</f>
        <v>-1.0807634497694679E-2</v>
      </c>
      <c r="AB561" s="132">
        <f>+G561-AA561</f>
        <v>-5.4857404984719974E-3</v>
      </c>
      <c r="AC561" s="132">
        <f>+G561-P561</f>
        <v>-9.7834051654183199E-3</v>
      </c>
      <c r="AD561" s="132"/>
      <c r="AE561" s="132">
        <f>+(G561-AA561)^2*S561</f>
        <v>2.8803853824530276E-9</v>
      </c>
      <c r="AF561" s="200">
        <f>+C561-15018.5</f>
        <v>41164.274700000002</v>
      </c>
      <c r="AG561" s="7"/>
      <c r="AH561" s="43">
        <f>$AB$6*($AB$11/AI561*AJ561+$AB$12)</f>
        <v>-1.1823446528944679E-2</v>
      </c>
      <c r="AI561" s="43">
        <f>1+$AB$7*COS(AL561)</f>
        <v>0.93259139220194209</v>
      </c>
      <c r="AJ561" s="43">
        <f>SIN(AL561+$AB$9)</f>
        <v>-0.83821674139457747</v>
      </c>
      <c r="AK561" s="43">
        <f>$AB$7*SIN(AL561)</f>
        <v>-0.36380775087225342</v>
      </c>
      <c r="AL561" s="43">
        <f>2*ATAN(AM561)</f>
        <v>-1.7540049462844762</v>
      </c>
      <c r="AM561" s="43">
        <f>SQRT((1+$AB$7)/(1-$AB$7))*TAN(AN561/2)</f>
        <v>-1.2023070062398107</v>
      </c>
      <c r="AN561" s="132">
        <f>$AU561+$AB$7*SIN(AO561)</f>
        <v>4.9151657623149525</v>
      </c>
      <c r="AO561" s="132">
        <f>$AU561+$AB$7*SIN(AP561)</f>
        <v>4.9151658826968267</v>
      </c>
      <c r="AP561" s="132">
        <f>$AU561+$AB$7*SIN(AQ561)</f>
        <v>4.9151674982435791</v>
      </c>
      <c r="AQ561" s="132">
        <f>$AU561+$AB$7*SIN(AR561)</f>
        <v>4.9151891779480463</v>
      </c>
      <c r="AR561" s="132">
        <f>$AU561+$AB$7*SIN(AS561)</f>
        <v>4.9154798862331388</v>
      </c>
      <c r="AS561" s="132">
        <f>$AU561+$AB$7*SIN(AT561)</f>
        <v>4.9193391577397909</v>
      </c>
      <c r="AT561" s="132">
        <f>$AU561+$AB$7*SIN(AU561)</f>
        <v>4.9651259059293427</v>
      </c>
      <c r="AU561" s="132">
        <f>$AB$9+$AB$18*(F561-AB$15)</f>
        <v>5.2775848746764744</v>
      </c>
    </row>
    <row r="562" spans="1:47" ht="12.95" customHeight="1">
      <c r="A562" s="41" t="s">
        <v>1430</v>
      </c>
      <c r="B562" s="94" t="s">
        <v>292</v>
      </c>
      <c r="C562" s="36">
        <v>56214.34762</v>
      </c>
      <c r="D562" s="36">
        <v>1E-4</v>
      </c>
      <c r="E562" s="41">
        <f>+(C562-C$7)/C$8</f>
        <v>18204.947074104988</v>
      </c>
      <c r="F562" s="132">
        <f>ROUND(2*E562,0)/2</f>
        <v>18205</v>
      </c>
      <c r="G562" s="132">
        <f>+C562-(C$7+F562*C$8)</f>
        <v>-1.8066149998048786E-2</v>
      </c>
      <c r="K562" s="43">
        <f>G562</f>
        <v>-1.8066149998048786E-2</v>
      </c>
      <c r="L562" s="132"/>
      <c r="O562" s="132">
        <f ca="1">+C$11+C$12*F562</f>
        <v>-1.7216266043348551E-2</v>
      </c>
      <c r="P562" s="199">
        <f>+D$11+D$12*F562+D$13*F562^2</f>
        <v>-6.6024145364024971E-3</v>
      </c>
      <c r="Q562" s="200">
        <f>+C562-15018.5</f>
        <v>41195.84762</v>
      </c>
      <c r="S562" s="132">
        <f>+(P562-G562)^2</f>
        <v>1.3141723073460668E-4</v>
      </c>
      <c r="T562" s="7">
        <v>1</v>
      </c>
      <c r="U562" s="43">
        <f>+T562*S562</f>
        <v>1.3141723073460668E-4</v>
      </c>
      <c r="V562" s="132">
        <f>+G562-P562</f>
        <v>-1.146373546164629E-2</v>
      </c>
      <c r="Z562" s="43">
        <f>F562</f>
        <v>18205</v>
      </c>
      <c r="AA562" s="132">
        <f>AB$3+AB$4*Z562+AB$5*Z562^2+AH562</f>
        <v>-1.060132893364479E-2</v>
      </c>
      <c r="AB562" s="132">
        <f>+G562-AA562</f>
        <v>-7.464821064403996E-3</v>
      </c>
      <c r="AC562" s="132">
        <f>+G562-P562</f>
        <v>-1.146373546164629E-2</v>
      </c>
      <c r="AD562" s="132"/>
      <c r="AE562" s="132">
        <f>+(G562-AA562)^2*S562</f>
        <v>7.3230350907591519E-9</v>
      </c>
      <c r="AF562" s="200">
        <f>+C562-15018.5</f>
        <v>41195.84762</v>
      </c>
      <c r="AG562" s="7"/>
      <c r="AH562" s="43">
        <f>$AB$6*($AB$11/AI562*AJ562+$AB$12)</f>
        <v>-1.160706285864479E-2</v>
      </c>
      <c r="AI562" s="43">
        <f>1+$AB$7*COS(AL562)</f>
        <v>0.93688536933055322</v>
      </c>
      <c r="AJ562" s="43">
        <f>SIN(AL562+$AB$9)</f>
        <v>-0.83172895785940049</v>
      </c>
      <c r="AK562" s="43">
        <f>$AB$7*SIN(AL562)</f>
        <v>-0.36457721184333414</v>
      </c>
      <c r="AL562" s="43">
        <f>2*ATAN(AM562)</f>
        <v>-1.7422146771109326</v>
      </c>
      <c r="AM562" s="43">
        <f>SQRT((1+$AB$7)/(1-$AB$7))*TAN(AN562/2)</f>
        <v>-1.1879915052276073</v>
      </c>
      <c r="AN562" s="132">
        <f>$AU562+$AB$7*SIN(AO562)</f>
        <v>4.92688408136343</v>
      </c>
      <c r="AO562" s="132">
        <f>$AU562+$AB$7*SIN(AP562)</f>
        <v>4.9268842428818376</v>
      </c>
      <c r="AP562" s="132">
        <f>$AU562+$AB$7*SIN(AQ562)</f>
        <v>4.9268862937411022</v>
      </c>
      <c r="AQ562" s="132">
        <f>$AU562+$AB$7*SIN(AR562)</f>
        <v>4.9269123325848572</v>
      </c>
      <c r="AR562" s="132">
        <f>$AU562+$AB$7*SIN(AS562)</f>
        <v>4.9272426659820816</v>
      </c>
      <c r="AS562" s="132">
        <f>$AU562+$AB$7*SIN(AT562)</f>
        <v>4.9313907496616221</v>
      </c>
      <c r="AT562" s="132">
        <f>$AU562+$AB$7*SIN(AU562)</f>
        <v>4.9781086241791241</v>
      </c>
      <c r="AU562" s="132">
        <f>$AB$9+$AB$18*(F562-AB$15)</f>
        <v>5.2884051444186388</v>
      </c>
    </row>
    <row r="563" spans="1:47" ht="12.95" customHeight="1">
      <c r="A563" s="41" t="s">
        <v>1430</v>
      </c>
      <c r="B563" s="94" t="s">
        <v>288</v>
      </c>
      <c r="C563" s="36">
        <v>56214.518009999898</v>
      </c>
      <c r="D563" s="36">
        <v>2.9999999999999997E-4</v>
      </c>
      <c r="E563" s="41">
        <f>+(C563-C$7)/C$8</f>
        <v>18205.446242065318</v>
      </c>
      <c r="F563" s="132">
        <f>ROUND(2*E563,0)/2</f>
        <v>18205.5</v>
      </c>
      <c r="G563" s="132">
        <f>+C563-(C$7+F563*C$8)</f>
        <v>-1.8350165097217541E-2</v>
      </c>
      <c r="K563" s="43">
        <f>G563</f>
        <v>-1.8350165097217541E-2</v>
      </c>
      <c r="L563" s="132"/>
      <c r="O563" s="132">
        <f ca="1">+C$11+C$12*F563</f>
        <v>-1.7217196549173603E-2</v>
      </c>
      <c r="P563" s="199">
        <f>+D$11+D$12*F563+D$13*F563^2</f>
        <v>-6.6029139376161377E-3</v>
      </c>
      <c r="Q563" s="200">
        <f>+C563-15018.5</f>
        <v>41196.018009999898</v>
      </c>
      <c r="S563" s="132">
        <f>+(P563-G563)^2</f>
        <v>1.3799790980675652E-4</v>
      </c>
      <c r="T563" s="7">
        <v>1</v>
      </c>
      <c r="U563" s="43">
        <f>+T563*S563</f>
        <v>1.3799790980675652E-4</v>
      </c>
      <c r="V563" s="132">
        <f>+G563-P563</f>
        <v>-1.1747251159601403E-2</v>
      </c>
      <c r="Z563" s="43">
        <f>F563</f>
        <v>18205.5</v>
      </c>
      <c r="AA563" s="132">
        <f>AB$3+AB$4*Z563+AB$5*Z563^2+AH563</f>
        <v>-1.0600206833662845E-2</v>
      </c>
      <c r="AB563" s="132">
        <f>+G563-AA563</f>
        <v>-7.7499582635546967E-3</v>
      </c>
      <c r="AC563" s="132">
        <f>+G563-P563</f>
        <v>-1.1747251159601403E-2</v>
      </c>
      <c r="AD563" s="132"/>
      <c r="AE563" s="132">
        <f>+(G563-AA563)^2*S563</f>
        <v>8.2884101851043693E-9</v>
      </c>
      <c r="AF563" s="200">
        <f>+C563-15018.5</f>
        <v>41196.018009999898</v>
      </c>
      <c r="AG563" s="7"/>
      <c r="AH563" s="43">
        <f>$AB$6*($AB$11/AI563*AJ563+$AB$12)</f>
        <v>-1.1605886142912844E-2</v>
      </c>
      <c r="AI563" s="43">
        <f>1+$AB$7*COS(AL563)</f>
        <v>0.93690871199990078</v>
      </c>
      <c r="AJ563" s="43">
        <f>SIN(AL563+$AB$9)</f>
        <v>-0.83169340989652152</v>
      </c>
      <c r="AK563" s="43">
        <f>$AB$7*SIN(AL563)</f>
        <v>-0.36458125209408193</v>
      </c>
      <c r="AL563" s="43">
        <f>2*ATAN(AM563)</f>
        <v>-1.7421506507833397</v>
      </c>
      <c r="AM563" s="43">
        <f>SQRT((1+$AB$7)/(1-$AB$7))*TAN(AN563/2)</f>
        <v>-1.187914314058963</v>
      </c>
      <c r="AN563" s="132">
        <f>$AU563+$AB$7*SIN(AO563)</f>
        <v>4.9269475701875489</v>
      </c>
      <c r="AO563" s="132">
        <f>$AU563+$AB$7*SIN(AP563)</f>
        <v>4.9269477319561243</v>
      </c>
      <c r="AP563" s="132">
        <f>$AU563+$AB$7*SIN(AQ563)</f>
        <v>4.9269497853934094</v>
      </c>
      <c r="AQ563" s="132">
        <f>$AU563+$AB$7*SIN(AR563)</f>
        <v>4.9269758493718605</v>
      </c>
      <c r="AR563" s="132">
        <f>$AU563+$AB$7*SIN(AS563)</f>
        <v>4.9273064051747957</v>
      </c>
      <c r="AS563" s="132">
        <f>$AU563+$AB$7*SIN(AT563)</f>
        <v>4.931456066722002</v>
      </c>
      <c r="AT563" s="132">
        <f>$AU563+$AB$7*SIN(AU563)</f>
        <v>4.9781788999807111</v>
      </c>
      <c r="AU563" s="132">
        <f>$AB$9+$AB$18*(F563-AB$15)</f>
        <v>5.2884636323631913</v>
      </c>
    </row>
    <row r="564" spans="1:47" ht="12.95" customHeight="1">
      <c r="A564" s="41" t="s">
        <v>497</v>
      </c>
      <c r="B564" s="95" t="s">
        <v>292</v>
      </c>
      <c r="C564" s="96">
        <v>56222.371899999998</v>
      </c>
      <c r="D564" s="96">
        <v>2.0000000000000001E-4</v>
      </c>
      <c r="E564" s="41">
        <f>+(C564-C$7)/C$8</f>
        <v>18228.454694758308</v>
      </c>
      <c r="F564" s="132">
        <f>ROUND(2*E564,0)/2</f>
        <v>18228.5</v>
      </c>
      <c r="G564" s="132">
        <f>+C564-(C$7+F564*C$8)</f>
        <v>-1.5464855001482647E-2</v>
      </c>
      <c r="K564" s="43">
        <f>G564</f>
        <v>-1.5464855001482647E-2</v>
      </c>
      <c r="O564" s="132">
        <f ca="1">+C$11+C$12*F564</f>
        <v>-1.7259999817126014E-2</v>
      </c>
      <c r="P564" s="199">
        <f>+D$11+D$12*F564+D$13*F564^2</f>
        <v>-6.6258829075324386E-3</v>
      </c>
      <c r="Q564" s="200">
        <f>+C564-15018.5</f>
        <v>41203.871899999998</v>
      </c>
      <c r="S564" s="132">
        <f>+(P564-G564)^2</f>
        <v>7.8127427677630553E-5</v>
      </c>
      <c r="T564" s="7">
        <v>1</v>
      </c>
      <c r="U564" s="43">
        <f>+T564*S564</f>
        <v>7.8127427677630553E-5</v>
      </c>
      <c r="V564" s="132">
        <f>+G564-P564</f>
        <v>-8.8389720939502092E-3</v>
      </c>
      <c r="Z564" s="43">
        <f>F564</f>
        <v>18228.5</v>
      </c>
      <c r="AA564" s="132">
        <f>AB$3+AB$4*Z564+AB$5*Z564^2+AH564</f>
        <v>-1.0548509580559582E-2</v>
      </c>
      <c r="AB564" s="132">
        <f>+G564-AA564</f>
        <v>-4.9163454209230645E-3</v>
      </c>
      <c r="AC564" s="132">
        <f>+G564-P564</f>
        <v>-8.8389720939502092E-3</v>
      </c>
      <c r="AD564" s="132"/>
      <c r="AE564" s="132">
        <f>+(G564-AA564)^2*S564</f>
        <v>1.8883752638344251E-9</v>
      </c>
      <c r="AF564" s="200">
        <f>+C564-15018.5</f>
        <v>41203.871899999998</v>
      </c>
      <c r="AG564" s="7"/>
      <c r="AH564" s="43">
        <f>$AB$6*($AB$11/AI564*AJ564+$AB$12)</f>
        <v>-1.1551674943809582E-2</v>
      </c>
      <c r="AI564" s="43">
        <f>1+$AB$7*COS(AL564)</f>
        <v>0.9379840125310076</v>
      </c>
      <c r="AJ564" s="43">
        <f>SIN(AL564+$AB$9)</f>
        <v>-0.83005259444038837</v>
      </c>
      <c r="AK564" s="43">
        <f>$AB$7*SIN(AL564)</f>
        <v>-0.36476570192144681</v>
      </c>
      <c r="AL564" s="43">
        <f>2*ATAN(AM564)</f>
        <v>-1.7392019862387758</v>
      </c>
      <c r="AM564" s="43">
        <f>SQRT((1+$AB$7)/(1-$AB$7))*TAN(AN564/2)</f>
        <v>-1.1843657043227933</v>
      </c>
      <c r="AN564" s="132">
        <f>$AU564+$AB$7*SIN(AO564)</f>
        <v>4.9298697676987455</v>
      </c>
      <c r="AO564" s="132">
        <f>$AU564+$AB$7*SIN(AP564)</f>
        <v>4.9298699413239149</v>
      </c>
      <c r="AP564" s="132">
        <f>$AU564+$AB$7*SIN(AQ564)</f>
        <v>4.9298721161099461</v>
      </c>
      <c r="AQ564" s="132">
        <f>$AU564+$AB$7*SIN(AR564)</f>
        <v>4.9298993551301802</v>
      </c>
      <c r="AR564" s="132">
        <f>$AU564+$AB$7*SIN(AS564)</f>
        <v>4.9302402377613301</v>
      </c>
      <c r="AS564" s="132">
        <f>$AU564+$AB$7*SIN(AT564)</f>
        <v>4.9344626696896281</v>
      </c>
      <c r="AT564" s="132">
        <f>$AU564+$AB$7*SIN(AU564)</f>
        <v>4.9814127336096208</v>
      </c>
      <c r="AU564" s="132">
        <f>$AB$9+$AB$18*(F564-AB$15)</f>
        <v>5.2911540778125943</v>
      </c>
    </row>
    <row r="565" spans="1:47" ht="12.95" customHeight="1">
      <c r="A565" s="41" t="s">
        <v>500</v>
      </c>
      <c r="B565" s="94" t="s">
        <v>292</v>
      </c>
      <c r="C565" s="36">
        <v>56243.705399999999</v>
      </c>
      <c r="D565" s="36">
        <v>1E-4</v>
      </c>
      <c r="E565" s="41">
        <f>+(C565-C$7)/C$8</f>
        <v>18290.952492094362</v>
      </c>
      <c r="F565" s="132">
        <f>ROUND(2*E565,0)/2</f>
        <v>18291</v>
      </c>
      <c r="G565" s="132">
        <f>+C565-(C$7+F565*C$8)</f>
        <v>-1.6216730000451207E-2</v>
      </c>
      <c r="K565" s="43">
        <f>G565</f>
        <v>-1.6216730000451207E-2</v>
      </c>
      <c r="N565" s="132"/>
      <c r="O565" s="132">
        <f ca="1">+C$11+C$12*F565</f>
        <v>-1.7376313045257549E-2</v>
      </c>
      <c r="P565" s="199">
        <f>+D$11+D$12*F565+D$13*F565^2</f>
        <v>-6.6882641225678276E-3</v>
      </c>
      <c r="Q565" s="200">
        <f>+C565-15018.5</f>
        <v>41225.205399999999</v>
      </c>
      <c r="S565" s="132">
        <f>+(P565-G565)^2</f>
        <v>9.0791661985987896E-5</v>
      </c>
      <c r="T565" s="7">
        <v>1</v>
      </c>
      <c r="U565" s="43">
        <f>+T565*S565</f>
        <v>9.0791661985987896E-5</v>
      </c>
      <c r="V565" s="132">
        <f>+G565-P565</f>
        <v>-9.5284658778833804E-3</v>
      </c>
      <c r="Z565" s="43">
        <f>F565</f>
        <v>18291</v>
      </c>
      <c r="AA565" s="132">
        <f>AB$3+AB$4*Z565+AB$5*Z565^2+AH565</f>
        <v>-1.0407230199638533E-2</v>
      </c>
      <c r="AB565" s="132">
        <f>+G565-AA565</f>
        <v>-5.8094998008126741E-3</v>
      </c>
      <c r="AC565" s="132">
        <f>+G565-P565</f>
        <v>-9.5284658778833804E-3</v>
      </c>
      <c r="AD565" s="132"/>
      <c r="AE565" s="132">
        <f>+(G565-AA565)^2*S565</f>
        <v>3.0642447341826188E-9</v>
      </c>
      <c r="AF565" s="200">
        <f>+C565-15018.5</f>
        <v>41225.205399999999</v>
      </c>
      <c r="AG565" s="7"/>
      <c r="AH565" s="43">
        <f>$AB$6*($AB$11/AI565*AJ565+$AB$12)</f>
        <v>-1.1403548156638533E-2</v>
      </c>
      <c r="AI565" s="43">
        <f>1+$AB$7*COS(AL565)</f>
        <v>0.94092125370316215</v>
      </c>
      <c r="AJ565" s="43">
        <f>SIN(AL565+$AB$9)</f>
        <v>-0.82553808334595313</v>
      </c>
      <c r="AK565" s="43">
        <f>$AB$7*SIN(AL565)</f>
        <v>-0.36525292844273527</v>
      </c>
      <c r="AL565" s="43">
        <f>2*ATAN(AM565)</f>
        <v>-1.7311549989424977</v>
      </c>
      <c r="AM565" s="43">
        <f>SQRT((1+$AB$7)/(1-$AB$7))*TAN(AN565/2)</f>
        <v>-1.1747441646155323</v>
      </c>
      <c r="AN565" s="132">
        <f>$AU565+$AB$7*SIN(AO565)</f>
        <v>4.9378275030320093</v>
      </c>
      <c r="AO565" s="132">
        <f>$AU565+$AB$7*SIN(AP565)</f>
        <v>4.9378277125248644</v>
      </c>
      <c r="AP565" s="132">
        <f>$AU565+$AB$7*SIN(AQ565)</f>
        <v>4.9378302454448812</v>
      </c>
      <c r="AQ565" s="132">
        <f>$AU565+$AB$7*SIN(AR565)</f>
        <v>4.9378608680648535</v>
      </c>
      <c r="AR565" s="132">
        <f>$AU565+$AB$7*SIN(AS565)</f>
        <v>4.938230767942386</v>
      </c>
      <c r="AS565" s="132">
        <f>$AU565+$AB$7*SIN(AT565)</f>
        <v>4.9426527650334675</v>
      </c>
      <c r="AT565" s="132">
        <f>$AU565+$AB$7*SIN(AU565)</f>
        <v>4.9902116377704644</v>
      </c>
      <c r="AU565" s="132">
        <f>$AB$9+$AB$18*(F565-AB$15)</f>
        <v>5.2984650708816243</v>
      </c>
    </row>
    <row r="566" spans="1:47" ht="12.95" customHeight="1">
      <c r="A566" s="41" t="s">
        <v>500</v>
      </c>
      <c r="B566" s="94" t="s">
        <v>292</v>
      </c>
      <c r="C566" s="36">
        <v>56247.801200000002</v>
      </c>
      <c r="D566" s="36">
        <v>1E-4</v>
      </c>
      <c r="E566" s="41">
        <f>+(C566-C$7)/C$8</f>
        <v>18302.951389524653</v>
      </c>
      <c r="F566" s="132">
        <f>ROUND(2*E566,0)/2</f>
        <v>18303</v>
      </c>
      <c r="G566" s="132">
        <f>+C566-(C$7+F566*C$8)</f>
        <v>-1.6593089996604249E-2</v>
      </c>
      <c r="K566" s="43">
        <f>G566</f>
        <v>-1.6593089996604249E-2</v>
      </c>
      <c r="N566" s="132"/>
      <c r="O566" s="132">
        <f ca="1">+C$11+C$12*F566</f>
        <v>-1.7398645185058809E-2</v>
      </c>
      <c r="P566" s="199">
        <f>+D$11+D$12*F566+D$13*F566^2</f>
        <v>-6.700235550073666E-3</v>
      </c>
      <c r="Q566" s="200">
        <f>+C566-15018.5</f>
        <v>41229.301200000002</v>
      </c>
      <c r="S566" s="132">
        <f>+(P566-G566)^2</f>
        <v>9.7868569100239921E-5</v>
      </c>
      <c r="T566" s="7">
        <v>1</v>
      </c>
      <c r="U566" s="43">
        <f>+T566*S566</f>
        <v>9.7868569100239921E-5</v>
      </c>
      <c r="V566" s="132">
        <f>+G566-P566</f>
        <v>-9.8928544465305829E-3</v>
      </c>
      <c r="Z566" s="43">
        <f>F566</f>
        <v>18303</v>
      </c>
      <c r="AA566" s="132">
        <f>AB$3+AB$4*Z566+AB$5*Z566^2+AH566</f>
        <v>-1.0379971045144751E-2</v>
      </c>
      <c r="AB566" s="132">
        <f>+G566-AA566</f>
        <v>-6.2131189514594981E-3</v>
      </c>
      <c r="AC566" s="132">
        <f>+G566-P566</f>
        <v>-9.8928544465305829E-3</v>
      </c>
      <c r="AD566" s="132"/>
      <c r="AE566" s="132">
        <f>+(G566-AA566)^2*S566</f>
        <v>3.7780054093602377E-9</v>
      </c>
      <c r="AF566" s="200">
        <f>+C566-15018.5</f>
        <v>41229.301200000002</v>
      </c>
      <c r="AG566" s="7"/>
      <c r="AH566" s="43">
        <f>$AB$6*($AB$11/AI566*AJ566+$AB$12)</f>
        <v>-1.1374971618144752E-2</v>
      </c>
      <c r="AI566" s="43">
        <f>1+$AB$7*COS(AL566)</f>
        <v>0.94148775655166406</v>
      </c>
      <c r="AJ566" s="43">
        <f>SIN(AL566+$AB$9)</f>
        <v>-0.82466190599702083</v>
      </c>
      <c r="AK566" s="43">
        <f>$AB$7*SIN(AL566)</f>
        <v>-0.36534410815920199</v>
      </c>
      <c r="AL566" s="43">
        <f>2*ATAN(AM566)</f>
        <v>-1.7296042049847178</v>
      </c>
      <c r="AM566" s="43">
        <f>SQRT((1+$AB$7)/(1-$AB$7))*TAN(AN566/2)</f>
        <v>-1.1729003804315024</v>
      </c>
      <c r="AN566" s="132">
        <f>$AU566+$AB$7*SIN(AO566)</f>
        <v>4.9393582403844363</v>
      </c>
      <c r="AO566" s="132">
        <f>$AU566+$AB$7*SIN(AP566)</f>
        <v>4.9393584574134364</v>
      </c>
      <c r="AP566" s="132">
        <f>$AU566+$AB$7*SIN(AQ566)</f>
        <v>4.9393610640552188</v>
      </c>
      <c r="AQ566" s="132">
        <f>$AU566+$AB$7*SIN(AR566)</f>
        <v>4.9393923690078809</v>
      </c>
      <c r="AR566" s="132">
        <f>$AU566+$AB$7*SIN(AS566)</f>
        <v>4.9397680008017639</v>
      </c>
      <c r="AS566" s="132">
        <f>$AU566+$AB$7*SIN(AT566)</f>
        <v>4.9442286104504953</v>
      </c>
      <c r="AT566" s="132">
        <f>$AU566+$AB$7*SIN(AU566)</f>
        <v>4.9919029152471701</v>
      </c>
      <c r="AU566" s="132">
        <f>$AB$9+$AB$18*(F566-AB$15)</f>
        <v>5.2998687815508783</v>
      </c>
    </row>
    <row r="567" spans="1:47" ht="12.95" customHeight="1">
      <c r="A567" s="36" t="s">
        <v>501</v>
      </c>
      <c r="B567" s="94" t="s">
        <v>292</v>
      </c>
      <c r="C567" s="36">
        <v>56251.385999999999</v>
      </c>
      <c r="D567" s="36">
        <v>2.0000000000000001E-4</v>
      </c>
      <c r="E567" s="41">
        <f>+(C567-C$7)/C$8</f>
        <v>18313.453281098475</v>
      </c>
      <c r="F567" s="132">
        <f>ROUND(2*E567,0)/2</f>
        <v>18313.5</v>
      </c>
      <c r="G567" s="132">
        <f>+C567-(C$7+F567*C$8)</f>
        <v>-1.5947405001497827E-2</v>
      </c>
      <c r="K567" s="43">
        <f>G567</f>
        <v>-1.5947405001497827E-2</v>
      </c>
      <c r="O567" s="132">
        <f ca="1">+C$11+C$12*F567</f>
        <v>-1.7418185807384908E-2</v>
      </c>
      <c r="P567" s="199">
        <f>+D$11+D$12*F567+D$13*F567^2</f>
        <v>-6.7107090254659362E-3</v>
      </c>
      <c r="Q567" s="200">
        <f>+C567-15018.5</f>
        <v>41232.885999999999</v>
      </c>
      <c r="S567" s="132">
        <f>+(P567-G567)^2</f>
        <v>8.5316552553643717E-5</v>
      </c>
      <c r="T567" s="7">
        <v>1</v>
      </c>
      <c r="U567" s="43">
        <f>+T567*S567</f>
        <v>8.5316552553643717E-5</v>
      </c>
      <c r="V567" s="132">
        <f>+G567-P567</f>
        <v>-9.2366959760318904E-3</v>
      </c>
      <c r="Z567" s="43">
        <f>F567</f>
        <v>18313.5</v>
      </c>
      <c r="AA567" s="132">
        <f>AB$3+AB$4*Z567+AB$5*Z567^2+AH567</f>
        <v>-1.0356083990051829E-2</v>
      </c>
      <c r="AB567" s="132">
        <f>+G567-AA567</f>
        <v>-5.5913210114459985E-3</v>
      </c>
      <c r="AC567" s="132">
        <f>+G567-P567</f>
        <v>-9.2366959760318904E-3</v>
      </c>
      <c r="AD567" s="132"/>
      <c r="AE567" s="132">
        <f>+(G567-AA567)^2*S567</f>
        <v>2.6672403470476403E-9</v>
      </c>
      <c r="AF567" s="200">
        <f>+C567-15018.5</f>
        <v>41232.885999999999</v>
      </c>
      <c r="AG567" s="7"/>
      <c r="AH567" s="43">
        <f>$AB$6*($AB$11/AI567*AJ567+$AB$12)</f>
        <v>-1.1349931143301829E-2</v>
      </c>
      <c r="AI567" s="43">
        <f>1+$AB$7*COS(AL567)</f>
        <v>0.94198412216112037</v>
      </c>
      <c r="AJ567" s="43">
        <f>SIN(AL567+$AB$9)</f>
        <v>-0.82389275510401561</v>
      </c>
      <c r="AK567" s="43">
        <f>$AB$7*SIN(AL567)</f>
        <v>-0.36542325859006863</v>
      </c>
      <c r="AL567" s="43">
        <f>2*ATAN(AM567)</f>
        <v>-1.7282457274289151</v>
      </c>
      <c r="AM567" s="43">
        <f>SQRT((1+$AB$7)/(1-$AB$7))*TAN(AN567/2)</f>
        <v>-1.1712880003596797</v>
      </c>
      <c r="AN567" s="132">
        <f>$AU567+$AB$7*SIN(AO567)</f>
        <v>4.9406983918801615</v>
      </c>
      <c r="AO567" s="132">
        <f>$AU567+$AB$7*SIN(AP567)</f>
        <v>4.9406986156842816</v>
      </c>
      <c r="AP567" s="132">
        <f>$AU567+$AB$7*SIN(AQ567)</f>
        <v>4.9407012881930976</v>
      </c>
      <c r="AQ567" s="132">
        <f>$AU567+$AB$7*SIN(AR567)</f>
        <v>4.9407331990082826</v>
      </c>
      <c r="AR567" s="132">
        <f>$AU567+$AB$7*SIN(AS567)</f>
        <v>4.9411138888432831</v>
      </c>
      <c r="AS567" s="132">
        <f>$AU567+$AB$7*SIN(AT567)</f>
        <v>4.9456083607713319</v>
      </c>
      <c r="AT567" s="132">
        <f>$AU567+$AB$7*SIN(AU567)</f>
        <v>4.9933832808382261</v>
      </c>
      <c r="AU567" s="132">
        <f>$AB$9+$AB$18*(F567-AB$15)</f>
        <v>5.3010970283864758</v>
      </c>
    </row>
    <row r="568" spans="1:47" ht="12.95" customHeight="1">
      <c r="A568" s="41" t="s">
        <v>502</v>
      </c>
      <c r="B568" s="94" t="s">
        <v>288</v>
      </c>
      <c r="C568" s="36">
        <v>56276.645799999998</v>
      </c>
      <c r="D568" s="36">
        <v>1E-4</v>
      </c>
      <c r="E568" s="41">
        <f>+(C568-C$7)/C$8</f>
        <v>18387.453415213793</v>
      </c>
      <c r="F568" s="132">
        <f>ROUND(2*E568,0)/2</f>
        <v>18387.5</v>
      </c>
      <c r="G568" s="132">
        <f>+C568-(C$7+F568*C$8)</f>
        <v>-1.590162499633152E-2</v>
      </c>
      <c r="K568" s="43">
        <f>G568</f>
        <v>-1.590162499633152E-2</v>
      </c>
      <c r="N568" s="132"/>
      <c r="O568" s="132">
        <f ca="1">+C$11+C$12*F568</f>
        <v>-1.7555900669492645E-2</v>
      </c>
      <c r="P568" s="199">
        <f>+D$11+D$12*F568+D$13*F568^2</f>
        <v>-6.7844817619156792E-3</v>
      </c>
      <c r="Q568" s="200">
        <f>+C568-15018.5</f>
        <v>41258.145799999998</v>
      </c>
      <c r="S568" s="132">
        <f>+(P568-G568)^2</f>
        <v>8.3122300756854556E-5</v>
      </c>
      <c r="T568" s="7">
        <v>1</v>
      </c>
      <c r="U568" s="43">
        <f>+T568*S568</f>
        <v>8.3122300756854556E-5</v>
      </c>
      <c r="V568" s="132">
        <f>+G568-P568</f>
        <v>-9.1171432344158421E-3</v>
      </c>
      <c r="Z568" s="43">
        <f>F568</f>
        <v>18387.5</v>
      </c>
      <c r="AA568" s="132">
        <f>AB$3+AB$4*Z568+AB$5*Z568^2+AH568</f>
        <v>-1.0186802607760679E-2</v>
      </c>
      <c r="AB568" s="132">
        <f>+G568-AA568</f>
        <v>-5.7148223885708418E-3</v>
      </c>
      <c r="AC568" s="132">
        <f>+G568-P568</f>
        <v>-9.1171432344158421E-3</v>
      </c>
      <c r="AD568" s="132"/>
      <c r="AE568" s="132">
        <f>+(G568-AA568)^2*S568</f>
        <v>2.7147074236901302E-9</v>
      </c>
      <c r="AF568" s="200">
        <f>+C568-15018.5</f>
        <v>41258.145799999998</v>
      </c>
      <c r="AG568" s="7"/>
      <c r="AH568" s="43">
        <f>$AB$6*($AB$11/AI568*AJ568+$AB$12)</f>
        <v>-1.1172502139010679E-2</v>
      </c>
      <c r="AI568" s="43">
        <f>1+$AB$7*COS(AL568)</f>
        <v>0.94550023119808424</v>
      </c>
      <c r="AJ568" s="43">
        <f>SIN(AL568+$AB$9)</f>
        <v>-0.81840559459608775</v>
      </c>
      <c r="AK568" s="43">
        <f>$AB$7*SIN(AL568)</f>
        <v>-0.36596417201761394</v>
      </c>
      <c r="AL568" s="43">
        <f>2*ATAN(AM568)</f>
        <v>-1.718630900040363</v>
      </c>
      <c r="AM568" s="43">
        <f>SQRT((1+$AB$7)/(1-$AB$7))*TAN(AN568/2)</f>
        <v>-1.1599489820590541</v>
      </c>
      <c r="AN568" s="132">
        <f>$AU568+$AB$7*SIN(AO568)</f>
        <v>4.9501633650571408</v>
      </c>
      <c r="AO568" s="132">
        <f>$AU568+$AB$7*SIN(AP568)</f>
        <v>4.9501636416956076</v>
      </c>
      <c r="AP568" s="132">
        <f>$AU568+$AB$7*SIN(AQ568)</f>
        <v>4.9501668159551828</v>
      </c>
      <c r="AQ568" s="132">
        <f>$AU568+$AB$7*SIN(AR568)</f>
        <v>4.9502032356946177</v>
      </c>
      <c r="AR568" s="132">
        <f>$AU568+$AB$7*SIN(AS568)</f>
        <v>4.9506207052417386</v>
      </c>
      <c r="AS568" s="132">
        <f>$AU568+$AB$7*SIN(AT568)</f>
        <v>4.9553557858264208</v>
      </c>
      <c r="AT568" s="132">
        <f>$AU568+$AB$7*SIN(AU568)</f>
        <v>5.0038294760482795</v>
      </c>
      <c r="AU568" s="132">
        <f>$AB$9+$AB$18*(F568-AB$15)</f>
        <v>5.3097532441802073</v>
      </c>
    </row>
    <row r="569" spans="1:47" ht="12.95" customHeight="1">
      <c r="A569" s="41" t="s">
        <v>1200</v>
      </c>
      <c r="B569" s="94" t="s">
        <v>288</v>
      </c>
      <c r="C569" s="36">
        <v>56290.469700000001</v>
      </c>
      <c r="D569" s="36" t="s">
        <v>485</v>
      </c>
      <c r="E569" s="41">
        <f>+(C569-C$7)/C$8</f>
        <v>18427.951378538797</v>
      </c>
      <c r="F569" s="132">
        <f>ROUND(2*E569,0)/2</f>
        <v>18428</v>
      </c>
      <c r="G569" s="132">
        <f>+C569-(C$7+F569*C$8)</f>
        <v>-1.6596839996054769E-2</v>
      </c>
      <c r="K569" s="43">
        <f>G569</f>
        <v>-1.6596839996054769E-2</v>
      </c>
      <c r="L569" s="132"/>
      <c r="O569" s="132">
        <f ca="1">+C$11+C$12*F569</f>
        <v>-1.7631271641321885E-2</v>
      </c>
      <c r="P569" s="199">
        <f>+D$11+D$12*F569+D$13*F569^2</f>
        <v>-6.824827473618668E-3</v>
      </c>
      <c r="Q569" s="200">
        <f>+C569-15018.5</f>
        <v>41271.969700000001</v>
      </c>
      <c r="S569" s="132">
        <f>+(P569-G569)^2</f>
        <v>9.5492228738647977E-5</v>
      </c>
      <c r="T569" s="7">
        <v>1</v>
      </c>
      <c r="U569" s="43">
        <f>+T569*S569</f>
        <v>9.5492228738647977E-5</v>
      </c>
      <c r="V569" s="132">
        <f>+G569-P569</f>
        <v>-9.7720125224361014E-3</v>
      </c>
      <c r="Z569" s="43">
        <f>F569</f>
        <v>18428</v>
      </c>
      <c r="AA569" s="132">
        <f>AB$3+AB$4*Z569+AB$5*Z569^2+AH569</f>
        <v>-1.0093462021201895E-2</v>
      </c>
      <c r="AB569" s="132">
        <f>+G569-AA569</f>
        <v>-6.5033779748528732E-3</v>
      </c>
      <c r="AC569" s="132">
        <f>+G569-P569</f>
        <v>-9.7720125224361014E-3</v>
      </c>
      <c r="AD569" s="132"/>
      <c r="AE569" s="132">
        <f>+(G569-AA569)^2*S569</f>
        <v>4.0387411683576102E-9</v>
      </c>
      <c r="AF569" s="200">
        <f>+C569-15018.5</f>
        <v>41271.969700000001</v>
      </c>
      <c r="AG569" s="7"/>
      <c r="AH569" s="43">
        <f>$AB$6*($AB$11/AI569*AJ569+$AB$12)</f>
        <v>-1.1074688469201895E-2</v>
      </c>
      <c r="AI569" s="43">
        <f>1+$AB$7*COS(AL569)</f>
        <v>0.94743790184426258</v>
      </c>
      <c r="AJ569" s="43">
        <f>SIN(AL569+$AB$9)</f>
        <v>-0.81535277865188782</v>
      </c>
      <c r="AK569" s="43">
        <f>$AB$7*SIN(AL569)</f>
        <v>-0.36624749260229295</v>
      </c>
      <c r="AL569" s="43">
        <f>2*ATAN(AM569)</f>
        <v>-1.7133382607213543</v>
      </c>
      <c r="AM569" s="43">
        <f>SQRT((1+$AB$7)/(1-$AB$7))*TAN(AN569/2)</f>
        <v>-1.1537610678323371</v>
      </c>
      <c r="AN569" s="132">
        <f>$AU569+$AB$7*SIN(AO569)</f>
        <v>4.9553584977144016</v>
      </c>
      <c r="AO569" s="132">
        <f>$AU569+$AB$7*SIN(AP569)</f>
        <v>4.9553588073369506</v>
      </c>
      <c r="AP569" s="132">
        <f>$AU569+$AB$7*SIN(AQ569)</f>
        <v>4.955362285556193</v>
      </c>
      <c r="AQ569" s="132">
        <f>$AU569+$AB$7*SIN(AR569)</f>
        <v>4.9554013556139074</v>
      </c>
      <c r="AR569" s="132">
        <f>$AU569+$AB$7*SIN(AS569)</f>
        <v>4.9558397985508469</v>
      </c>
      <c r="AS569" s="132">
        <f>$AU569+$AB$7*SIN(AT569)</f>
        <v>4.9607079600273485</v>
      </c>
      <c r="AT569" s="132">
        <f>$AU569+$AB$7*SIN(AU569)</f>
        <v>5.0095563649468904</v>
      </c>
      <c r="AU569" s="132">
        <f>$AB$9+$AB$18*(F569-AB$15)</f>
        <v>5.3144907676889384</v>
      </c>
    </row>
    <row r="570" spans="1:47" ht="12.95" customHeight="1">
      <c r="A570" s="212" t="s">
        <v>1432</v>
      </c>
      <c r="B570" s="95" t="s">
        <v>1433</v>
      </c>
      <c r="C570" s="96">
        <v>56290.469700000001</v>
      </c>
      <c r="D570" s="96">
        <v>4.0000000000000002E-4</v>
      </c>
      <c r="E570" s="41">
        <f>+(C570-C$7)/C$8</f>
        <v>18427.951378538797</v>
      </c>
      <c r="F570" s="132">
        <f>ROUND(2*E570,0)/2</f>
        <v>18428</v>
      </c>
      <c r="G570" s="132">
        <f>+C570-(C$7+F570*C$8)</f>
        <v>-1.6596839996054769E-2</v>
      </c>
      <c r="K570" s="43">
        <f>G570</f>
        <v>-1.6596839996054769E-2</v>
      </c>
      <c r="O570" s="132">
        <f ca="1">+C$11+C$12*F570</f>
        <v>-1.7631271641321885E-2</v>
      </c>
      <c r="P570" s="199">
        <f>+D$11+D$12*F570+D$13*F570^2</f>
        <v>-6.824827473618668E-3</v>
      </c>
      <c r="Q570" s="200">
        <f>+C570-15018.5</f>
        <v>41271.969700000001</v>
      </c>
      <c r="S570" s="132">
        <f>+(P570-G570)^2</f>
        <v>9.5492228738647977E-5</v>
      </c>
      <c r="T570" s="7">
        <v>1</v>
      </c>
      <c r="U570" s="43">
        <f>+T570*S570</f>
        <v>9.5492228738647977E-5</v>
      </c>
      <c r="V570" s="132">
        <f>+G570-P570</f>
        <v>-9.7720125224361014E-3</v>
      </c>
      <c r="Z570" s="43">
        <f>F570</f>
        <v>18428</v>
      </c>
      <c r="AA570" s="132">
        <f>AB$3+AB$4*Z570+AB$5*Z570^2+AH570</f>
        <v>-1.0093462021201895E-2</v>
      </c>
      <c r="AB570" s="132">
        <f>+G570-AA570</f>
        <v>-6.5033779748528732E-3</v>
      </c>
      <c r="AC570" s="132">
        <f>+G570-P570</f>
        <v>-9.7720125224361014E-3</v>
      </c>
      <c r="AD570" s="132"/>
      <c r="AE570" s="132">
        <f>+(G570-AA570)^2*S570</f>
        <v>4.0387411683576102E-9</v>
      </c>
      <c r="AF570" s="200">
        <f>+C570-15018.5</f>
        <v>41271.969700000001</v>
      </c>
      <c r="AG570" s="7"/>
      <c r="AH570" s="43">
        <f>$AB$6*($AB$11/AI570*AJ570+$AB$12)</f>
        <v>-1.1074688469201895E-2</v>
      </c>
      <c r="AI570" s="43">
        <f>1+$AB$7*COS(AL570)</f>
        <v>0.94743790184426258</v>
      </c>
      <c r="AJ570" s="43">
        <f>SIN(AL570+$AB$9)</f>
        <v>-0.81535277865188782</v>
      </c>
      <c r="AK570" s="43">
        <f>$AB$7*SIN(AL570)</f>
        <v>-0.36624749260229295</v>
      </c>
      <c r="AL570" s="43">
        <f>2*ATAN(AM570)</f>
        <v>-1.7133382607213543</v>
      </c>
      <c r="AM570" s="43">
        <f>SQRT((1+$AB$7)/(1-$AB$7))*TAN(AN570/2)</f>
        <v>-1.1537610678323371</v>
      </c>
      <c r="AN570" s="132">
        <f>$AU570+$AB$7*SIN(AO570)</f>
        <v>4.9553584977144016</v>
      </c>
      <c r="AO570" s="132">
        <f>$AU570+$AB$7*SIN(AP570)</f>
        <v>4.9553588073369506</v>
      </c>
      <c r="AP570" s="132">
        <f>$AU570+$AB$7*SIN(AQ570)</f>
        <v>4.955362285556193</v>
      </c>
      <c r="AQ570" s="132">
        <f>$AU570+$AB$7*SIN(AR570)</f>
        <v>4.9554013556139074</v>
      </c>
      <c r="AR570" s="132">
        <f>$AU570+$AB$7*SIN(AS570)</f>
        <v>4.9558397985508469</v>
      </c>
      <c r="AS570" s="132">
        <f>$AU570+$AB$7*SIN(AT570)</f>
        <v>4.9607079600273485</v>
      </c>
      <c r="AT570" s="132">
        <f>$AU570+$AB$7*SIN(AU570)</f>
        <v>5.0095563649468904</v>
      </c>
      <c r="AU570" s="132">
        <f>$AB$9+$AB$18*(F570-AB$15)</f>
        <v>5.3144907676889384</v>
      </c>
    </row>
    <row r="571" spans="1:47" ht="12.95" customHeight="1">
      <c r="A571" s="41" t="s">
        <v>496</v>
      </c>
      <c r="B571" s="94" t="s">
        <v>288</v>
      </c>
      <c r="C571" s="36">
        <v>56290.6423</v>
      </c>
      <c r="D571" s="36">
        <v>3.0000000000000003E-4</v>
      </c>
      <c r="E571" s="41">
        <f>+(C571-C$7)/C$8</f>
        <v>18428.457020830036</v>
      </c>
      <c r="F571" s="132">
        <f>ROUND(2*E571,0)/2</f>
        <v>18428.5</v>
      </c>
      <c r="G571" s="132">
        <f>+C571-(C$7+F571*C$8)</f>
        <v>-1.4670854994619731E-2</v>
      </c>
      <c r="K571" s="43">
        <f>G571</f>
        <v>-1.4670854994619731E-2</v>
      </c>
      <c r="O571" s="132">
        <f ca="1">+C$11+C$12*F571</f>
        <v>-1.7632202147146937E-2</v>
      </c>
      <c r="P571" s="199">
        <f>+D$11+D$12*F571+D$13*F571^2</f>
        <v>-6.8253254366117799E-3</v>
      </c>
      <c r="Q571" s="200">
        <f>+C571-15018.5</f>
        <v>41272.1423</v>
      </c>
      <c r="S571" s="132">
        <f>+(P571-G571)^2</f>
        <v>6.1552334045576434E-5</v>
      </c>
      <c r="T571" s="7">
        <v>1</v>
      </c>
      <c r="U571" s="43">
        <f>+T571*S571</f>
        <v>6.1552334045576434E-5</v>
      </c>
      <c r="V571" s="132">
        <f>+G571-P571</f>
        <v>-7.845529558007951E-3</v>
      </c>
      <c r="Z571" s="43">
        <f>F571</f>
        <v>18428.5</v>
      </c>
      <c r="AA571" s="132">
        <f>AB$3+AB$4*Z571+AB$5*Z571^2+AH571</f>
        <v>-1.0092306602077855E-2</v>
      </c>
      <c r="AB571" s="132">
        <f>+G571-AA571</f>
        <v>-4.5785483925418757E-3</v>
      </c>
      <c r="AC571" s="132">
        <f>+G571-P571</f>
        <v>-7.845529558007951E-3</v>
      </c>
      <c r="AD571" s="132"/>
      <c r="AE571" s="132">
        <f>+(G571-AA571)^2*S571</f>
        <v>1.2903280651576689E-9</v>
      </c>
      <c r="AF571" s="200">
        <f>+C571-15018.5</f>
        <v>41272.1423</v>
      </c>
      <c r="AG571" s="7"/>
      <c r="AH571" s="43">
        <f>$AB$6*($AB$11/AI571*AJ571+$AB$12)</f>
        <v>-1.1073477765327855E-2</v>
      </c>
      <c r="AI571" s="43">
        <f>1+$AB$7*COS(AL571)</f>
        <v>0.94746188267484432</v>
      </c>
      <c r="AJ571" s="43">
        <f>SIN(AL571+$AB$9)</f>
        <v>-0.81531486815745635</v>
      </c>
      <c r="AK571" s="43">
        <f>$AB$7*SIN(AL571)</f>
        <v>-0.36625093341577736</v>
      </c>
      <c r="AL571" s="43">
        <f>2*ATAN(AM571)</f>
        <v>-1.7132727839101518</v>
      </c>
      <c r="AM571" s="43">
        <f>SQRT((1+$AB$7)/(1-$AB$7))*TAN(AN571/2)</f>
        <v>-1.1536847521026783</v>
      </c>
      <c r="AN571" s="132">
        <f>$AU571+$AB$7*SIN(AO571)</f>
        <v>4.9554227016762802</v>
      </c>
      <c r="AO571" s="132">
        <f>$AU571+$AB$7*SIN(AP571)</f>
        <v>4.9554230117252747</v>
      </c>
      <c r="AP571" s="132">
        <f>$AU571+$AB$7*SIN(AQ571)</f>
        <v>4.9554264938331292</v>
      </c>
      <c r="AQ571" s="132">
        <f>$AU571+$AB$7*SIN(AR571)</f>
        <v>4.9554655974396482</v>
      </c>
      <c r="AR571" s="132">
        <f>$AU571+$AB$7*SIN(AS571)</f>
        <v>4.955904303052975</v>
      </c>
      <c r="AS571" s="132">
        <f>$AU571+$AB$7*SIN(AT571)</f>
        <v>4.9607741134416674</v>
      </c>
      <c r="AT571" s="132">
        <f>$AU571+$AB$7*SIN(AU571)</f>
        <v>5.0096271100931347</v>
      </c>
      <c r="AU571" s="132">
        <f>$AB$9+$AB$18*(F571-AB$15)</f>
        <v>5.3145492556334908</v>
      </c>
    </row>
    <row r="572" spans="1:47" ht="12.95" customHeight="1">
      <c r="A572" s="36" t="s">
        <v>1436</v>
      </c>
      <c r="B572" s="94"/>
      <c r="C572" s="36">
        <v>56291.494319999998</v>
      </c>
      <c r="D572" s="214">
        <v>4.8000000000000001E-5</v>
      </c>
      <c r="E572" s="41">
        <f>+(C572-C$7)/C$8</f>
        <v>18430.953065702473</v>
      </c>
      <c r="F572" s="132">
        <f>ROUND(2*E572,0)/2</f>
        <v>18431</v>
      </c>
      <c r="G572" s="132">
        <f>+C572-(C$7+F572*C$8)</f>
        <v>-1.6020930001104716E-2</v>
      </c>
      <c r="K572" s="43">
        <f>G572</f>
        <v>-1.6020930001104716E-2</v>
      </c>
      <c r="M572" s="132"/>
      <c r="O572" s="132">
        <f ca="1">+C$11+C$12*F572</f>
        <v>-1.7636854676272202E-2</v>
      </c>
      <c r="P572" s="199">
        <f>+D$11+D$12*F572+D$13*F572^2</f>
        <v>-6.8278152032066929E-3</v>
      </c>
      <c r="Q572" s="200">
        <f>+C572-15018.5</f>
        <v>41272.994319999998</v>
      </c>
      <c r="S572" s="132">
        <f>+(P572-G572)^2</f>
        <v>8.4513359687331632E-5</v>
      </c>
      <c r="T572" s="7">
        <v>1</v>
      </c>
      <c r="U572" s="43">
        <f>+T572*S572</f>
        <v>8.4513359687331632E-5</v>
      </c>
      <c r="V572" s="132">
        <f>+G572-P572</f>
        <v>-9.1931147978980242E-3</v>
      </c>
      <c r="Z572" s="43">
        <f>F572</f>
        <v>18431</v>
      </c>
      <c r="AA572" s="132">
        <f>AB$3+AB$4*Z572+AB$5*Z572^2+AH572</f>
        <v>-1.0086528384533873E-2</v>
      </c>
      <c r="AB572" s="132">
        <f>+G572-AA572</f>
        <v>-5.9344016165708436E-3</v>
      </c>
      <c r="AC572" s="132">
        <f>+G572-P572</f>
        <v>-9.1931147978980242E-3</v>
      </c>
      <c r="AD572" s="132"/>
      <c r="AE572" s="132">
        <f>+(G572-AA572)^2*S572</f>
        <v>2.9763173449470497E-9</v>
      </c>
      <c r="AF572" s="200">
        <f>+C572-15018.5</f>
        <v>41272.994319999998</v>
      </c>
      <c r="AG572" s="7"/>
      <c r="AH572" s="43">
        <f>$AB$6*($AB$11/AI572*AJ572+$AB$12)</f>
        <v>-1.1067423101533873E-2</v>
      </c>
      <c r="AI572" s="43">
        <f>1+$AB$7*COS(AL572)</f>
        <v>0.94758180841780981</v>
      </c>
      <c r="AJ572" s="43">
        <f>SIN(AL572+$AB$9)</f>
        <v>-0.81512523445092666</v>
      </c>
      <c r="AK572" s="43">
        <f>$AB$7*SIN(AL572)</f>
        <v>-0.3662681165365787</v>
      </c>
      <c r="AL572" s="43">
        <f>2*ATAN(AM572)</f>
        <v>-1.7129453501269571</v>
      </c>
      <c r="AM572" s="43">
        <f>SQRT((1+$AB$7)/(1-$AB$7))*TAN(AN572/2)</f>
        <v>-1.1533032019728198</v>
      </c>
      <c r="AN572" s="132">
        <f>$AU572+$AB$7*SIN(AO572)</f>
        <v>4.9557437458653055</v>
      </c>
      <c r="AO572" s="132">
        <f>$AU572+$AB$7*SIN(AP572)</f>
        <v>4.9557440580537495</v>
      </c>
      <c r="AP572" s="132">
        <f>$AU572+$AB$7*SIN(AQ572)</f>
        <v>4.9557475596553129</v>
      </c>
      <c r="AQ572" s="132">
        <f>$AU572+$AB$7*SIN(AR572)</f>
        <v>4.955786831312067</v>
      </c>
      <c r="AR572" s="132">
        <f>$AU572+$AB$7*SIN(AS572)</f>
        <v>4.9562268516795136</v>
      </c>
      <c r="AS572" s="132">
        <f>$AU572+$AB$7*SIN(AT572)</f>
        <v>4.9611049087688981</v>
      </c>
      <c r="AT572" s="132">
        <f>$AU572+$AB$7*SIN(AU572)</f>
        <v>5.0099808514698605</v>
      </c>
      <c r="AU572" s="132">
        <f>$AB$9+$AB$18*(F572-AB$15)</f>
        <v>5.3148416953562521</v>
      </c>
    </row>
    <row r="573" spans="1:47" ht="12.95" customHeight="1">
      <c r="A573" s="41" t="s">
        <v>1423</v>
      </c>
      <c r="B573" s="94" t="s">
        <v>1230</v>
      </c>
      <c r="C573" s="36">
        <v>56291.495300000002</v>
      </c>
      <c r="D573" s="36" t="s">
        <v>445</v>
      </c>
      <c r="E573" s="41">
        <f>+(C573-C$7)/C$8</f>
        <v>18430.955936672621</v>
      </c>
      <c r="F573" s="132">
        <f>ROUND(2*E573,0)/2</f>
        <v>18431</v>
      </c>
      <c r="G573" s="132">
        <f>+C573-(C$7+F573*C$8)</f>
        <v>-1.5040929996757768E-2</v>
      </c>
      <c r="K573" s="43">
        <f>G573</f>
        <v>-1.5040929996757768E-2</v>
      </c>
      <c r="L573" s="132"/>
      <c r="O573" s="132">
        <f ca="1">+C$11+C$12*F573</f>
        <v>-1.7636854676272202E-2</v>
      </c>
      <c r="P573" s="199">
        <f>+D$11+D$12*F573+D$13*F573^2</f>
        <v>-6.8278152032066929E-3</v>
      </c>
      <c r="Q573" s="200">
        <f>+C573-15018.5</f>
        <v>41272.995300000002</v>
      </c>
      <c r="S573" s="132">
        <f>+(P573-G573)^2</f>
        <v>6.7455254612047534E-5</v>
      </c>
      <c r="T573" s="7">
        <v>1</v>
      </c>
      <c r="U573" s="43">
        <f>+T573*S573</f>
        <v>6.7455254612047534E-5</v>
      </c>
      <c r="V573" s="132">
        <f>+G573-P573</f>
        <v>-8.2131147935510761E-3</v>
      </c>
      <c r="Z573" s="43">
        <f>F573</f>
        <v>18431</v>
      </c>
      <c r="AA573" s="132">
        <f>AB$3+AB$4*Z573+AB$5*Z573^2+AH573</f>
        <v>-1.0086528384533873E-2</v>
      </c>
      <c r="AB573" s="132">
        <f>+G573-AA573</f>
        <v>-4.9544016122238955E-3</v>
      </c>
      <c r="AC573" s="132">
        <f>+G573-P573</f>
        <v>-8.2131147935510761E-3</v>
      </c>
      <c r="AD573" s="132"/>
      <c r="AE573" s="132">
        <f>+(G573-AA573)^2*S573</f>
        <v>1.6557631105679626E-9</v>
      </c>
      <c r="AF573" s="200">
        <f>+C573-15018.5</f>
        <v>41272.995300000002</v>
      </c>
      <c r="AG573" s="7"/>
      <c r="AH573" s="43">
        <f>$AB$6*($AB$11/AI573*AJ573+$AB$12)</f>
        <v>-1.1067423101533873E-2</v>
      </c>
      <c r="AI573" s="43">
        <f>1+$AB$7*COS(AL573)</f>
        <v>0.94758180841780981</v>
      </c>
      <c r="AJ573" s="43">
        <f>SIN(AL573+$AB$9)</f>
        <v>-0.81512523445092666</v>
      </c>
      <c r="AK573" s="43">
        <f>$AB$7*SIN(AL573)</f>
        <v>-0.3662681165365787</v>
      </c>
      <c r="AL573" s="43">
        <f>2*ATAN(AM573)</f>
        <v>-1.7129453501269571</v>
      </c>
      <c r="AM573" s="43">
        <f>SQRT((1+$AB$7)/(1-$AB$7))*TAN(AN573/2)</f>
        <v>-1.1533032019728198</v>
      </c>
      <c r="AN573" s="132">
        <f>$AU573+$AB$7*SIN(AO573)</f>
        <v>4.9557437458653055</v>
      </c>
      <c r="AO573" s="132">
        <f>$AU573+$AB$7*SIN(AP573)</f>
        <v>4.9557440580537495</v>
      </c>
      <c r="AP573" s="132">
        <f>$AU573+$AB$7*SIN(AQ573)</f>
        <v>4.9557475596553129</v>
      </c>
      <c r="AQ573" s="132">
        <f>$AU573+$AB$7*SIN(AR573)</f>
        <v>4.955786831312067</v>
      </c>
      <c r="AR573" s="132">
        <f>$AU573+$AB$7*SIN(AS573)</f>
        <v>4.9562268516795136</v>
      </c>
      <c r="AS573" s="132">
        <f>$AU573+$AB$7*SIN(AT573)</f>
        <v>4.9611049087688981</v>
      </c>
      <c r="AT573" s="132">
        <f>$AU573+$AB$7*SIN(AU573)</f>
        <v>5.0099808514698605</v>
      </c>
      <c r="AU573" s="132">
        <f>$AB$9+$AB$18*(F573-AB$15)</f>
        <v>5.3148416953562521</v>
      </c>
    </row>
    <row r="574" spans="1:47" ht="12.95" customHeight="1">
      <c r="A574" s="41" t="s">
        <v>498</v>
      </c>
      <c r="B574" s="94" t="s">
        <v>292</v>
      </c>
      <c r="C574" s="36">
        <v>56291.495349999997</v>
      </c>
      <c r="D574" s="36">
        <v>0</v>
      </c>
      <c r="E574" s="41">
        <f>+(C574-C$7)/C$8</f>
        <v>18430.956083150675</v>
      </c>
      <c r="F574" s="132">
        <f>ROUND(2*E574,0)/2</f>
        <v>18431</v>
      </c>
      <c r="G574" s="132">
        <f>+C574-(C$7+F574*C$8)</f>
        <v>-1.4990930001658853E-2</v>
      </c>
      <c r="K574" s="43">
        <f>G574</f>
        <v>-1.4990930001658853E-2</v>
      </c>
      <c r="M574" s="132"/>
      <c r="O574" s="132">
        <f ca="1">+C$11+C$12*F574</f>
        <v>-1.7636854676272202E-2</v>
      </c>
      <c r="P574" s="199">
        <f>+D$11+D$12*F574+D$13*F574^2</f>
        <v>-6.8278152032066929E-3</v>
      </c>
      <c r="Q574" s="200">
        <f>+C574-15018.5</f>
        <v>41272.995349999997</v>
      </c>
      <c r="S574" s="132">
        <f>+(P574-G574)^2</f>
        <v>6.6636443212708671E-5</v>
      </c>
      <c r="T574" s="7">
        <v>1</v>
      </c>
      <c r="U574" s="43">
        <f>+T574*S574</f>
        <v>6.6636443212708671E-5</v>
      </c>
      <c r="V574" s="132">
        <f>+G574-P574</f>
        <v>-8.1631147984521611E-3</v>
      </c>
      <c r="Z574" s="43">
        <f>F574</f>
        <v>18431</v>
      </c>
      <c r="AA574" s="132">
        <f>AB$3+AB$4*Z574+AB$5*Z574^2+AH574</f>
        <v>-1.0086528384533873E-2</v>
      </c>
      <c r="AB574" s="132">
        <f>+G574-AA574</f>
        <v>-4.9044016171249805E-3</v>
      </c>
      <c r="AC574" s="132">
        <f>+G574-P574</f>
        <v>-8.1631147984521611E-3</v>
      </c>
      <c r="AD574" s="132"/>
      <c r="AE574" s="132">
        <f>+(G574-AA574)^2*S574</f>
        <v>1.6028167120411431E-9</v>
      </c>
      <c r="AF574" s="200">
        <f>+C574-15018.5</f>
        <v>41272.995349999997</v>
      </c>
      <c r="AG574" s="7"/>
      <c r="AH574" s="43">
        <f>$AB$6*($AB$11/AI574*AJ574+$AB$12)</f>
        <v>-1.1067423101533873E-2</v>
      </c>
      <c r="AI574" s="43">
        <f>1+$AB$7*COS(AL574)</f>
        <v>0.94758180841780981</v>
      </c>
      <c r="AJ574" s="43">
        <f>SIN(AL574+$AB$9)</f>
        <v>-0.81512523445092666</v>
      </c>
      <c r="AK574" s="43">
        <f>$AB$7*SIN(AL574)</f>
        <v>-0.3662681165365787</v>
      </c>
      <c r="AL574" s="43">
        <f>2*ATAN(AM574)</f>
        <v>-1.7129453501269571</v>
      </c>
      <c r="AM574" s="43">
        <f>SQRT((1+$AB$7)/(1-$AB$7))*TAN(AN574/2)</f>
        <v>-1.1533032019728198</v>
      </c>
      <c r="AN574" s="132">
        <f>$AU574+$AB$7*SIN(AO574)</f>
        <v>4.9557437458653055</v>
      </c>
      <c r="AO574" s="132">
        <f>$AU574+$AB$7*SIN(AP574)</f>
        <v>4.9557440580537495</v>
      </c>
      <c r="AP574" s="132">
        <f>$AU574+$AB$7*SIN(AQ574)</f>
        <v>4.9557475596553129</v>
      </c>
      <c r="AQ574" s="132">
        <f>$AU574+$AB$7*SIN(AR574)</f>
        <v>4.955786831312067</v>
      </c>
      <c r="AR574" s="132">
        <f>$AU574+$AB$7*SIN(AS574)</f>
        <v>4.9562268516795136</v>
      </c>
      <c r="AS574" s="132">
        <f>$AU574+$AB$7*SIN(AT574)</f>
        <v>4.9611049087688981</v>
      </c>
      <c r="AT574" s="132">
        <f>$AU574+$AB$7*SIN(AU574)</f>
        <v>5.0099808514698605</v>
      </c>
      <c r="AU574" s="132">
        <f>$AB$9+$AB$18*(F574-AB$15)</f>
        <v>5.3148416953562521</v>
      </c>
    </row>
    <row r="575" spans="1:47" ht="12.95" customHeight="1">
      <c r="A575" s="41" t="s">
        <v>967</v>
      </c>
      <c r="B575" s="94" t="s">
        <v>288</v>
      </c>
      <c r="C575" s="36">
        <v>56365.56</v>
      </c>
      <c r="D575" s="36" t="s">
        <v>503</v>
      </c>
      <c r="E575" s="41">
        <f>+(C575-C$7)/C$8</f>
        <v>18647.93302014955</v>
      </c>
      <c r="F575" s="132">
        <f>ROUND(2*E575,0)/2</f>
        <v>18648</v>
      </c>
      <c r="G575" s="132">
        <f>+C575-(C$7+F575*C$8)</f>
        <v>-2.2863439997308888E-2</v>
      </c>
      <c r="I575" s="43">
        <f>G575</f>
        <v>-2.2863439997308888E-2</v>
      </c>
      <c r="M575" s="132"/>
      <c r="O575" s="132">
        <f ca="1">+C$11+C$12*F575</f>
        <v>-1.8040694204344902E-2</v>
      </c>
      <c r="P575" s="199">
        <f>+D$11+D$12*F575+D$13*F575^2</f>
        <v>-7.0436197481242961E-3</v>
      </c>
      <c r="Q575" s="200">
        <f>+C575-15018.5</f>
        <v>41347.06</v>
      </c>
      <c r="S575" s="132">
        <f>+(P575-G575)^2</f>
        <v>2.5026671271651083E-4</v>
      </c>
      <c r="T575" s="7">
        <v>0.1</v>
      </c>
      <c r="U575" s="43">
        <f>+T575*S575</f>
        <v>2.5026671271651086E-5</v>
      </c>
      <c r="V575" s="132">
        <f>+G575-P575</f>
        <v>-1.5819820249184591E-2</v>
      </c>
      <c r="Z575" s="43">
        <f>F575</f>
        <v>18648</v>
      </c>
      <c r="AA575" s="132">
        <f>AB$3+AB$4*Z575+AB$5*Z575^2+AH575</f>
        <v>-9.5778503438468388E-3</v>
      </c>
      <c r="AB575" s="132">
        <f>+G575-AA575</f>
        <v>-1.3285589653462049E-2</v>
      </c>
      <c r="AC575" s="132">
        <f>+G575-P575</f>
        <v>-1.5819820249184591E-2</v>
      </c>
      <c r="AD575" s="132"/>
      <c r="AE575" s="132">
        <f>+(G575-AA575)^2*S575</f>
        <v>4.4173799742810064E-8</v>
      </c>
      <c r="AF575" s="200">
        <f>+C575-15018.5</f>
        <v>41347.06</v>
      </c>
      <c r="AG575" s="7"/>
      <c r="AH575" s="43">
        <f>$AB$6*($AB$11/AI575*AJ575+$AB$12)</f>
        <v>-1.0534606631846839E-2</v>
      </c>
      <c r="AI575" s="43">
        <f>1+$AB$7*COS(AL575)</f>
        <v>0.95812893676938082</v>
      </c>
      <c r="AJ575" s="43">
        <f>SIN(AL575+$AB$9)</f>
        <v>-0.79814163260203341</v>
      </c>
      <c r="AK575" s="43">
        <f>$AB$7*SIN(AL575)</f>
        <v>-0.36762319576427366</v>
      </c>
      <c r="AL575" s="43">
        <f>2*ATAN(AM575)</f>
        <v>-1.6842043032476373</v>
      </c>
      <c r="AM575" s="43">
        <f>SQRT((1+$AB$7)/(1-$AB$7))*TAN(AN575/2)</f>
        <v>-1.1203620119082964</v>
      </c>
      <c r="AN575" s="132">
        <f>$AU575+$AB$7*SIN(AO575)</f>
        <v>4.9837665807593208</v>
      </c>
      <c r="AO575" s="132">
        <f>$AU575+$AB$7*SIN(AP575)</f>
        <v>4.9837671307050657</v>
      </c>
      <c r="AP575" s="132">
        <f>$AU575+$AB$7*SIN(AQ575)</f>
        <v>4.9837726754649978</v>
      </c>
      <c r="AQ575" s="132">
        <f>$AU575+$AB$7*SIN(AR575)</f>
        <v>4.9838285736491539</v>
      </c>
      <c r="AR575" s="132">
        <f>$AU575+$AB$7*SIN(AS575)</f>
        <v>4.9843914721420672</v>
      </c>
      <c r="AS575" s="132">
        <f>$AU575+$AB$7*SIN(AT575)</f>
        <v>4.9899978611547589</v>
      </c>
      <c r="AT575" s="132">
        <f>$AU575+$AB$7*SIN(AU575)</f>
        <v>5.0407843741358587</v>
      </c>
      <c r="AU575" s="132">
        <f>$AB$9+$AB$18*(F575-AB$15)</f>
        <v>5.340225463291925</v>
      </c>
    </row>
    <row r="576" spans="1:47" ht="12.95" customHeight="1">
      <c r="A576" s="41" t="s">
        <v>498</v>
      </c>
      <c r="B576" s="94" t="s">
        <v>292</v>
      </c>
      <c r="C576" s="36">
        <v>56549.551579999999</v>
      </c>
      <c r="D576" s="36">
        <v>2.9999999999999997E-4</v>
      </c>
      <c r="E576" s="41">
        <f>+(C576-C$7)/C$8</f>
        <v>19186.947644021853</v>
      </c>
      <c r="F576" s="132">
        <f>ROUND(2*E576,0)/2</f>
        <v>19187</v>
      </c>
      <c r="G576" s="132">
        <f>+C576-(C$7+F576*C$8)</f>
        <v>-1.7871609998110216E-2</v>
      </c>
      <c r="K576" s="43">
        <f>G576</f>
        <v>-1.7871609998110216E-2</v>
      </c>
      <c r="M576" s="132"/>
      <c r="O576" s="132">
        <f ca="1">+C$11+C$12*F576</f>
        <v>-1.9043779483751303E-2</v>
      </c>
      <c r="P576" s="199">
        <f>+D$11+D$12*F576+D$13*F576^2</f>
        <v>-7.577022356731117E-3</v>
      </c>
      <c r="Q576" s="200">
        <f>+C576-15018.5</f>
        <v>41531.051579999999</v>
      </c>
      <c r="S576" s="132">
        <f>+(P576-G576)^2</f>
        <v>1.059785347060353E-4</v>
      </c>
      <c r="T576" s="7">
        <v>1</v>
      </c>
      <c r="U576" s="43">
        <f>+T576*S576</f>
        <v>1.059785347060353E-4</v>
      </c>
      <c r="V576" s="132">
        <f>+G576-P576</f>
        <v>-1.02945876413791E-2</v>
      </c>
      <c r="Z576" s="43">
        <f>F576</f>
        <v>19187</v>
      </c>
      <c r="AA576" s="132">
        <f>AB$3+AB$4*Z576+AB$5*Z576^2+AH576</f>
        <v>-8.2533617168108718E-3</v>
      </c>
      <c r="AB576" s="132">
        <f>+G576-AA576</f>
        <v>-9.6182482812993443E-3</v>
      </c>
      <c r="AC576" s="132">
        <f>+G576-P576</f>
        <v>-1.02945876413791E-2</v>
      </c>
      <c r="AD576" s="132"/>
      <c r="AE576" s="132">
        <f>+(G576-AA576)^2*S576</f>
        <v>9.8041484307056894E-9</v>
      </c>
      <c r="AF576" s="200">
        <f>+C576-15018.5</f>
        <v>41531.051579999999</v>
      </c>
      <c r="AG576" s="7"/>
      <c r="AH576" s="43">
        <f>$AB$6*($AB$11/AI576*AJ576+$AB$12)</f>
        <v>-9.1489388098108717E-3</v>
      </c>
      <c r="AI576" s="43">
        <f>1+$AB$7*COS(AL576)</f>
        <v>0.98551355242466698</v>
      </c>
      <c r="AJ576" s="43">
        <f>SIN(AL576+$AB$9)</f>
        <v>-0.75125327767576633</v>
      </c>
      <c r="AK576" s="43">
        <f>$AB$7*SIN(AL576)</f>
        <v>-0.36971630047463033</v>
      </c>
      <c r="AL576" s="43">
        <f>2*ATAN(AM576)</f>
        <v>-1.6099588976929233</v>
      </c>
      <c r="AM576" s="43">
        <f>SQRT((1+$AB$7)/(1-$AB$7))*TAN(AN576/2)</f>
        <v>-1.0399499483299526</v>
      </c>
      <c r="AN576" s="132">
        <f>$AU576+$AB$7*SIN(AO576)</f>
        <v>5.054748589678244</v>
      </c>
      <c r="AO576" s="132">
        <f>$AU576+$AB$7*SIN(AP576)</f>
        <v>5.0547504001566246</v>
      </c>
      <c r="AP576" s="132">
        <f>$AU576+$AB$7*SIN(AQ576)</f>
        <v>5.054764975384594</v>
      </c>
      <c r="AQ576" s="132">
        <f>$AU576+$AB$7*SIN(AR576)</f>
        <v>5.0548822913233753</v>
      </c>
      <c r="AR576" s="132">
        <f>$AU576+$AB$7*SIN(AS576)</f>
        <v>5.0558251648266408</v>
      </c>
      <c r="AS576" s="132">
        <f>$AU576+$AB$7*SIN(AT576)</f>
        <v>5.0633147320660266</v>
      </c>
      <c r="AT576" s="132">
        <f>$AU576+$AB$7*SIN(AU576)</f>
        <v>5.1181233384181875</v>
      </c>
      <c r="AU576" s="132">
        <f>$AB$9+$AB$18*(F576-AB$15)</f>
        <v>5.4032754675192418</v>
      </c>
    </row>
    <row r="577" spans="1:47" ht="12.95" customHeight="1">
      <c r="A577" s="41" t="s">
        <v>1426</v>
      </c>
      <c r="B577" s="94" t="s">
        <v>1230</v>
      </c>
      <c r="C577" s="36">
        <v>56549.551599999999</v>
      </c>
      <c r="D577" s="36" t="s">
        <v>445</v>
      </c>
      <c r="E577" s="41">
        <f>+(C577-C$7)/C$8</f>
        <v>19186.947702613081</v>
      </c>
      <c r="F577" s="132">
        <f>ROUND(2*E577,0)/2</f>
        <v>19187</v>
      </c>
      <c r="G577" s="132">
        <f>+C577-(C$7+F577*C$8)</f>
        <v>-1.7851609998615459E-2</v>
      </c>
      <c r="K577" s="43">
        <f>G577</f>
        <v>-1.7851609998615459E-2</v>
      </c>
      <c r="M577" s="132"/>
      <c r="O577" s="132">
        <f ca="1">+C$11+C$12*F577</f>
        <v>-1.9043779483751303E-2</v>
      </c>
      <c r="P577" s="199">
        <f>+D$11+D$12*F577+D$13*F577^2</f>
        <v>-7.577022356731117E-3</v>
      </c>
      <c r="Q577" s="200">
        <f>+C577-15018.5</f>
        <v>41531.051599999999</v>
      </c>
      <c r="S577" s="132">
        <f>+(P577-G577)^2</f>
        <v>1.0556715121076246E-4</v>
      </c>
      <c r="T577" s="7">
        <v>1</v>
      </c>
      <c r="U577" s="43">
        <f>+T577*S577</f>
        <v>1.0556715121076246E-4</v>
      </c>
      <c r="V577" s="132">
        <f>+G577-P577</f>
        <v>-1.0274587641884343E-2</v>
      </c>
      <c r="Z577" s="43">
        <f>F577</f>
        <v>19187</v>
      </c>
      <c r="AA577" s="132">
        <f>AB$3+AB$4*Z577+AB$5*Z577^2+AH577</f>
        <v>-8.2533617168108718E-3</v>
      </c>
      <c r="AB577" s="132">
        <f>+G577-AA577</f>
        <v>-9.5982482818045868E-3</v>
      </c>
      <c r="AC577" s="132">
        <f>+G577-P577</f>
        <v>-1.0274587641884343E-2</v>
      </c>
      <c r="AD577" s="132"/>
      <c r="AE577" s="132">
        <f>+(G577-AA577)^2*S577</f>
        <v>9.725518440645843E-9</v>
      </c>
      <c r="AF577" s="200">
        <f>+C577-15018.5</f>
        <v>41531.051599999999</v>
      </c>
      <c r="AG577" s="7"/>
      <c r="AH577" s="43">
        <f>$AB$6*($AB$11/AI577*AJ577+$AB$12)</f>
        <v>-9.1489388098108717E-3</v>
      </c>
      <c r="AI577" s="43">
        <f>1+$AB$7*COS(AL577)</f>
        <v>0.98551355242466698</v>
      </c>
      <c r="AJ577" s="43">
        <f>SIN(AL577+$AB$9)</f>
        <v>-0.75125327767576633</v>
      </c>
      <c r="AK577" s="43">
        <f>$AB$7*SIN(AL577)</f>
        <v>-0.36971630047463033</v>
      </c>
      <c r="AL577" s="43">
        <f>2*ATAN(AM577)</f>
        <v>-1.6099588976929233</v>
      </c>
      <c r="AM577" s="43">
        <f>SQRT((1+$AB$7)/(1-$AB$7))*TAN(AN577/2)</f>
        <v>-1.0399499483299526</v>
      </c>
      <c r="AN577" s="132">
        <f>$AU577+$AB$7*SIN(AO577)</f>
        <v>5.054748589678244</v>
      </c>
      <c r="AO577" s="132">
        <f>$AU577+$AB$7*SIN(AP577)</f>
        <v>5.0547504001566246</v>
      </c>
      <c r="AP577" s="132">
        <f>$AU577+$AB$7*SIN(AQ577)</f>
        <v>5.054764975384594</v>
      </c>
      <c r="AQ577" s="132">
        <f>$AU577+$AB$7*SIN(AR577)</f>
        <v>5.0548822913233753</v>
      </c>
      <c r="AR577" s="132">
        <f>$AU577+$AB$7*SIN(AS577)</f>
        <v>5.0558251648266408</v>
      </c>
      <c r="AS577" s="132">
        <f>$AU577+$AB$7*SIN(AT577)</f>
        <v>5.0633147320660266</v>
      </c>
      <c r="AT577" s="132">
        <f>$AU577+$AB$7*SIN(AU577)</f>
        <v>5.1181233384181875</v>
      </c>
      <c r="AU577" s="132">
        <f>$AB$9+$AB$18*(F577-AB$15)</f>
        <v>5.4032754675192418</v>
      </c>
    </row>
    <row r="578" spans="1:47" ht="12.95" customHeight="1">
      <c r="A578" s="41" t="s">
        <v>498</v>
      </c>
      <c r="B578" s="94" t="s">
        <v>288</v>
      </c>
      <c r="C578" s="36">
        <v>56556.550170000002</v>
      </c>
      <c r="D578" s="36">
        <v>4.0000000000000002E-4</v>
      </c>
      <c r="E578" s="41">
        <f>+(C578-C$7)/C$8</f>
        <v>19207.450442880847</v>
      </c>
      <c r="F578" s="132">
        <f>ROUND(2*E578,0)/2</f>
        <v>19207.5</v>
      </c>
      <c r="G578" s="132">
        <f>+C578-(C$7+F578*C$8)</f>
        <v>-1.6916224994929507E-2</v>
      </c>
      <c r="K578" s="43">
        <f>G578</f>
        <v>-1.6916224994929507E-2</v>
      </c>
      <c r="M578" s="132"/>
      <c r="O578" s="132">
        <f ca="1">+C$11+C$12*F578</f>
        <v>-1.9081930222578449E-2</v>
      </c>
      <c r="P578" s="199">
        <f>+D$11+D$12*F578+D$13*F578^2</f>
        <v>-7.5972354957039709E-3</v>
      </c>
      <c r="Q578" s="200">
        <f>+C578-15018.5</f>
        <v>41538.050170000002</v>
      </c>
      <c r="S578" s="132">
        <f>+(P578-G578)^2</f>
        <v>8.6843565286675794E-5</v>
      </c>
      <c r="T578" s="7">
        <v>1</v>
      </c>
      <c r="U578" s="43">
        <f>+T578*S578</f>
        <v>8.6843565286675794E-5</v>
      </c>
      <c r="V578" s="132">
        <f>+G578-P578</f>
        <v>-9.3189894992255357E-3</v>
      </c>
      <c r="Z578" s="43">
        <f>F578</f>
        <v>19207.5</v>
      </c>
      <c r="AA578" s="132">
        <f>AB$3+AB$4*Z578+AB$5*Z578^2+AH578</f>
        <v>-8.2012726167864751E-3</v>
      </c>
      <c r="AB578" s="132">
        <f>+G578-AA578</f>
        <v>-8.7149523781430323E-3</v>
      </c>
      <c r="AC578" s="132">
        <f>+G578-P578</f>
        <v>-9.3189894992255357E-3</v>
      </c>
      <c r="AD578" s="132"/>
      <c r="AE578" s="132">
        <f>+(G578-AA578)^2*S578</f>
        <v>6.5958030826757973E-9</v>
      </c>
      <c r="AF578" s="200">
        <f>+C578-15018.5</f>
        <v>41538.050170000002</v>
      </c>
      <c r="AG578" s="7"/>
      <c r="AH578" s="43">
        <f>$AB$6*($AB$11/AI578*AJ578+$AB$12)</f>
        <v>-9.0944884480364755E-3</v>
      </c>
      <c r="AI578" s="43">
        <f>1+$AB$7*COS(AL578)</f>
        <v>0.98658866014717739</v>
      </c>
      <c r="AJ578" s="43">
        <f>SIN(AL578+$AB$9)</f>
        <v>-0.74933093896268443</v>
      </c>
      <c r="AK578" s="43">
        <f>$AB$7*SIN(AL578)</f>
        <v>-0.36975686060349455</v>
      </c>
      <c r="AL578" s="43">
        <f>2*ATAN(AM578)</f>
        <v>-1.6070511330258965</v>
      </c>
      <c r="AM578" s="43">
        <f>SQRT((1+$AB$7)/(1-$AB$7))*TAN(AN578/2)</f>
        <v>-1.0369282647711853</v>
      </c>
      <c r="AN578" s="132">
        <f>$AU578+$AB$7*SIN(AO578)</f>
        <v>5.0574882103594057</v>
      </c>
      <c r="AO578" s="132">
        <f>$AU578+$AB$7*SIN(AP578)</f>
        <v>5.0574900953673234</v>
      </c>
      <c r="AP578" s="132">
        <f>$AU578+$AB$7*SIN(AQ578)</f>
        <v>5.0575051548774796</v>
      </c>
      <c r="AQ578" s="132">
        <f>$AU578+$AB$7*SIN(AR578)</f>
        <v>5.0576254441134507</v>
      </c>
      <c r="AR578" s="132">
        <f>$AU578+$AB$7*SIN(AS578)</f>
        <v>5.0585848253866379</v>
      </c>
      <c r="AS578" s="132">
        <f>$AU578+$AB$7*SIN(AT578)</f>
        <v>5.0661471134741793</v>
      </c>
      <c r="AT578" s="132">
        <f>$AU578+$AB$7*SIN(AU578)</f>
        <v>5.1210875452043103</v>
      </c>
      <c r="AU578" s="132">
        <f>$AB$9+$AB$18*(F578-AB$15)</f>
        <v>5.4056734732458835</v>
      </c>
    </row>
    <row r="579" spans="1:47" ht="12.95" customHeight="1">
      <c r="A579" s="41" t="s">
        <v>1426</v>
      </c>
      <c r="B579" s="94" t="s">
        <v>1226</v>
      </c>
      <c r="C579" s="36">
        <v>56556.550199999998</v>
      </c>
      <c r="D579" s="36" t="s">
        <v>445</v>
      </c>
      <c r="E579" s="41">
        <f>+(C579-C$7)/C$8</f>
        <v>19207.450530767674</v>
      </c>
      <c r="F579" s="132">
        <f>ROUND(2*E579,0)/2</f>
        <v>19207.5</v>
      </c>
      <c r="G579" s="132">
        <f>+C579-(C$7+F579*C$8)</f>
        <v>-1.688622499932535E-2</v>
      </c>
      <c r="K579" s="43">
        <f>G579</f>
        <v>-1.688622499932535E-2</v>
      </c>
      <c r="L579" s="132"/>
      <c r="O579" s="132">
        <f ca="1">+C$11+C$12*F579</f>
        <v>-1.9081930222578449E-2</v>
      </c>
      <c r="P579" s="199">
        <f>+D$11+D$12*F579+D$13*F579^2</f>
        <v>-7.5972354957039709E-3</v>
      </c>
      <c r="Q579" s="200">
        <f>+C579-15018.5</f>
        <v>41538.050199999998</v>
      </c>
      <c r="S579" s="132">
        <f>+(P579-G579)^2</f>
        <v>8.6285325998388133E-5</v>
      </c>
      <c r="T579" s="7">
        <v>1</v>
      </c>
      <c r="U579" s="43">
        <f>+T579*S579</f>
        <v>8.6285325998388133E-5</v>
      </c>
      <c r="V579" s="132">
        <f>+G579-P579</f>
        <v>-9.2889895036213782E-3</v>
      </c>
      <c r="Z579" s="43">
        <f>F579</f>
        <v>19207.5</v>
      </c>
      <c r="AA579" s="132">
        <f>AB$3+AB$4*Z579+AB$5*Z579^2+AH579</f>
        <v>-8.2012726167864751E-3</v>
      </c>
      <c r="AB579" s="132">
        <f>+G579-AA579</f>
        <v>-8.6849523825388748E-3</v>
      </c>
      <c r="AC579" s="132">
        <f>+G579-P579</f>
        <v>-9.2889895036213782E-3</v>
      </c>
      <c r="AD579" s="132"/>
      <c r="AE579" s="132">
        <f>+(G579-AA579)^2*S579</f>
        <v>6.5083639012131361E-9</v>
      </c>
      <c r="AF579" s="200">
        <f>+C579-15018.5</f>
        <v>41538.050199999998</v>
      </c>
      <c r="AG579" s="7"/>
      <c r="AH579" s="43">
        <f>$AB$6*($AB$11/AI579*AJ579+$AB$12)</f>
        <v>-9.0944884480364755E-3</v>
      </c>
      <c r="AI579" s="43">
        <f>1+$AB$7*COS(AL579)</f>
        <v>0.98658866014717739</v>
      </c>
      <c r="AJ579" s="43">
        <f>SIN(AL579+$AB$9)</f>
        <v>-0.74933093896268443</v>
      </c>
      <c r="AK579" s="43">
        <f>$AB$7*SIN(AL579)</f>
        <v>-0.36975686060349455</v>
      </c>
      <c r="AL579" s="43">
        <f>2*ATAN(AM579)</f>
        <v>-1.6070511330258965</v>
      </c>
      <c r="AM579" s="43">
        <f>SQRT((1+$AB$7)/(1-$AB$7))*TAN(AN579/2)</f>
        <v>-1.0369282647711853</v>
      </c>
      <c r="AN579" s="132">
        <f>$AU579+$AB$7*SIN(AO579)</f>
        <v>5.0574882103594057</v>
      </c>
      <c r="AO579" s="132">
        <f>$AU579+$AB$7*SIN(AP579)</f>
        <v>5.0574900953673234</v>
      </c>
      <c r="AP579" s="132">
        <f>$AU579+$AB$7*SIN(AQ579)</f>
        <v>5.0575051548774796</v>
      </c>
      <c r="AQ579" s="132">
        <f>$AU579+$AB$7*SIN(AR579)</f>
        <v>5.0576254441134507</v>
      </c>
      <c r="AR579" s="132">
        <f>$AU579+$AB$7*SIN(AS579)</f>
        <v>5.0585848253866379</v>
      </c>
      <c r="AS579" s="132">
        <f>$AU579+$AB$7*SIN(AT579)</f>
        <v>5.0661471134741793</v>
      </c>
      <c r="AT579" s="132">
        <f>$AU579+$AB$7*SIN(AU579)</f>
        <v>5.1210875452043103</v>
      </c>
      <c r="AU579" s="132">
        <f>$AB$9+$AB$18*(F579-AB$15)</f>
        <v>5.4056734732458835</v>
      </c>
    </row>
    <row r="580" spans="1:47" ht="12.95" customHeight="1">
      <c r="A580" s="41" t="s">
        <v>1435</v>
      </c>
      <c r="B580" s="94" t="s">
        <v>292</v>
      </c>
      <c r="C580" s="36">
        <v>56590.854599999999</v>
      </c>
      <c r="D580" s="36">
        <v>1E-4</v>
      </c>
      <c r="E580" s="41">
        <f>+(C580-C$7)/C$8</f>
        <v>19307.947375586144</v>
      </c>
      <c r="F580" s="132">
        <f>ROUND(2*E580,0)/2</f>
        <v>19308</v>
      </c>
      <c r="G580" s="132">
        <f>+C580-(C$7+F580*C$8)</f>
        <v>-1.7963240003155079E-2</v>
      </c>
      <c r="K580" s="43">
        <f>G580</f>
        <v>-1.7963240003155079E-2</v>
      </c>
      <c r="O580" s="132">
        <f ca="1">+C$11+C$12*F580</f>
        <v>-1.9268961893413965E-2</v>
      </c>
      <c r="P580" s="199">
        <f>+D$11+D$12*F580+D$13*F580^2</f>
        <v>-7.6962507488451282E-3</v>
      </c>
      <c r="Q580" s="200">
        <f>+C580-15018.5</f>
        <v>41572.354599999999</v>
      </c>
      <c r="S580" s="132">
        <f>+(P580-G580)^2</f>
        <v>1.05411068348116E-4</v>
      </c>
      <c r="T580" s="7">
        <v>1</v>
      </c>
      <c r="U580" s="43">
        <f>+T580*S580</f>
        <v>1.05411068348116E-4</v>
      </c>
      <c r="V580" s="132">
        <f>+G580-P580</f>
        <v>-1.0266989254309951E-2</v>
      </c>
      <c r="Z580" s="43">
        <f>F580</f>
        <v>19308</v>
      </c>
      <c r="AA580" s="132">
        <f>AB$3+AB$4*Z580+AB$5*Z580^2+AH580</f>
        <v>-7.9440971699340675E-3</v>
      </c>
      <c r="AB580" s="132">
        <f>+G580-AA580</f>
        <v>-1.0019142833221011E-2</v>
      </c>
      <c r="AC580" s="132">
        <f>+G580-P580</f>
        <v>-1.0266989254309951E-2</v>
      </c>
      <c r="AD580" s="132"/>
      <c r="AE580" s="132">
        <f>+(G580-AA580)^2*S580</f>
        <v>1.0581502792514223E-8</v>
      </c>
      <c r="AF580" s="200">
        <f>+C580-15018.5</f>
        <v>41572.354599999999</v>
      </c>
      <c r="AG580" s="7"/>
      <c r="AH580" s="43">
        <f>$AB$6*($AB$11/AI580*AJ580+$AB$12)</f>
        <v>-8.8257005779340675E-3</v>
      </c>
      <c r="AI580" s="43">
        <f>1+$AB$7*COS(AL580)</f>
        <v>0.99189492533211854</v>
      </c>
      <c r="AJ580" s="43">
        <f>SIN(AL580+$AB$9)</f>
        <v>-0.73975332412935457</v>
      </c>
      <c r="AK580" s="43">
        <f>$AB$7*SIN(AL580)</f>
        <v>-0.36991121605681015</v>
      </c>
      <c r="AL580" s="43">
        <f>2*ATAN(AM580)</f>
        <v>-1.5927036863052779</v>
      </c>
      <c r="AM580" s="43">
        <f>SQRT((1+$AB$7)/(1-$AB$7))*TAN(AN580/2)</f>
        <v>-1.0221508790634046</v>
      </c>
      <c r="AN580" s="132">
        <f>$AU580+$AB$7*SIN(AO580)</f>
        <v>5.0709624369204835</v>
      </c>
      <c r="AO580" s="132">
        <f>$AU580+$AB$7*SIN(AP580)</f>
        <v>5.0709647237373385</v>
      </c>
      <c r="AP580" s="132">
        <f>$AU580+$AB$7*SIN(AQ580)</f>
        <v>5.0709823347953478</v>
      </c>
      <c r="AQ580" s="132">
        <f>$AU580+$AB$7*SIN(AR580)</f>
        <v>5.0711179320055306</v>
      </c>
      <c r="AR580" s="132">
        <f>$AU580+$AB$7*SIN(AS580)</f>
        <v>5.0721603318397985</v>
      </c>
      <c r="AS580" s="132">
        <f>$AU580+$AB$7*SIN(AT580)</f>
        <v>5.0800793689159267</v>
      </c>
      <c r="AT580" s="132">
        <f>$AU580+$AB$7*SIN(AU580)</f>
        <v>5.1356430036837866</v>
      </c>
      <c r="AU580" s="132">
        <f>$AB$9+$AB$18*(F580-AB$15)</f>
        <v>5.4174295501008842</v>
      </c>
    </row>
    <row r="581" spans="1:47" ht="12.95" customHeight="1">
      <c r="A581" s="36" t="s">
        <v>1437</v>
      </c>
      <c r="B581" s="94" t="s">
        <v>288</v>
      </c>
      <c r="C581" s="215">
        <v>56592.39127</v>
      </c>
      <c r="D581" s="36">
        <v>1E-4</v>
      </c>
      <c r="E581" s="41">
        <f>+(C581-C$7)/C$8</f>
        <v>19312.449144645721</v>
      </c>
      <c r="F581" s="132">
        <f>ROUND(2*E581,0)/2</f>
        <v>19312.5</v>
      </c>
      <c r="G581" s="132">
        <f>+C581-(C$7+F581*C$8)</f>
        <v>-1.7359375000523869E-2</v>
      </c>
      <c r="K581" s="43">
        <f>G581</f>
        <v>-1.7359375000523869E-2</v>
      </c>
      <c r="M581" s="132"/>
      <c r="O581" s="132">
        <f ca="1">+C$11+C$12*F581</f>
        <v>-1.927733644583943E-2</v>
      </c>
      <c r="P581" s="199">
        <f>+D$11+D$12*F581+D$13*F581^2</f>
        <v>-7.7006812202918221E-3</v>
      </c>
      <c r="Q581" s="200">
        <f>+C581-15018.5</f>
        <v>41573.89127</v>
      </c>
      <c r="S581" s="132">
        <f>+(P581-G581)^2</f>
        <v>9.3290365540293221E-5</v>
      </c>
      <c r="T581" s="7">
        <v>1</v>
      </c>
      <c r="U581" s="43">
        <f>+T581*S581</f>
        <v>9.3290365540293221E-5</v>
      </c>
      <c r="V581" s="132">
        <f>+G581-P581</f>
        <v>-9.6586937802320468E-3</v>
      </c>
      <c r="Z581" s="43">
        <f>F581</f>
        <v>19312.5</v>
      </c>
      <c r="AA581" s="132">
        <f>AB$3+AB$4*Z581+AB$5*Z581^2+AH581</f>
        <v>-7.9325115157737602E-3</v>
      </c>
      <c r="AB581" s="132">
        <f>+G581-AA581</f>
        <v>-9.4268634847501087E-3</v>
      </c>
      <c r="AC581" s="132">
        <f>+G581-P581</f>
        <v>-9.6586937802320468E-3</v>
      </c>
      <c r="AD581" s="132"/>
      <c r="AE581" s="132">
        <f>+(G581-AA581)^2*S581</f>
        <v>8.2903187829013239E-9</v>
      </c>
      <c r="AF581" s="200">
        <f>+C581-15018.5</f>
        <v>41573.89127</v>
      </c>
      <c r="AG581" s="7"/>
      <c r="AH581" s="43">
        <f>$AB$6*($AB$11/AI581*AJ581+$AB$12)</f>
        <v>-8.8135935470237611E-3</v>
      </c>
      <c r="AI581" s="43">
        <f>1+$AB$7*COS(AL581)</f>
        <v>0.99213390237370158</v>
      </c>
      <c r="AJ581" s="43">
        <f>SIN(AL581+$AB$9)</f>
        <v>-0.73931846735544837</v>
      </c>
      <c r="AK581" s="43">
        <f>$AB$7*SIN(AL581)</f>
        <v>-0.36991637502026525</v>
      </c>
      <c r="AL581" s="43">
        <f>2*ATAN(AM581)</f>
        <v>-1.592057651915229</v>
      </c>
      <c r="AM581" s="43">
        <f>SQRT((1+$AB$7)/(1-$AB$7))*TAN(AN581/2)</f>
        <v>-1.0214905939365286</v>
      </c>
      <c r="AN581" s="132">
        <f>$AU581+$AB$7*SIN(AO581)</f>
        <v>5.0715674548085721</v>
      </c>
      <c r="AO581" s="132">
        <f>$AU581+$AB$7*SIN(AP581)</f>
        <v>5.0715697611003394</v>
      </c>
      <c r="AP581" s="132">
        <f>$AU581+$AB$7*SIN(AQ581)</f>
        <v>5.0715874935111556</v>
      </c>
      <c r="AQ581" s="132">
        <f>$AU581+$AB$7*SIN(AR581)</f>
        <v>5.0717238049316631</v>
      </c>
      <c r="AR581" s="132">
        <f>$AU581+$AB$7*SIN(AS581)</f>
        <v>5.0727700023039022</v>
      </c>
      <c r="AS581" s="132">
        <f>$AU581+$AB$7*SIN(AT581)</f>
        <v>5.0807050155396425</v>
      </c>
      <c r="AT581" s="132">
        <f>$AU581+$AB$7*SIN(AU581)</f>
        <v>5.1362956544516525</v>
      </c>
      <c r="AU581" s="132">
        <f>$AB$9+$AB$18*(F581-AB$15)</f>
        <v>5.4179559416018543</v>
      </c>
    </row>
    <row r="582" spans="1:47" ht="12.95" customHeight="1">
      <c r="A582" s="41" t="s">
        <v>354</v>
      </c>
      <c r="B582" s="94" t="s">
        <v>292</v>
      </c>
      <c r="C582" s="36">
        <v>56613.724199999997</v>
      </c>
      <c r="D582" s="36" t="s">
        <v>420</v>
      </c>
      <c r="E582" s="41">
        <f>+(C582-C$7)/C$8</f>
        <v>19374.945272131787</v>
      </c>
      <c r="F582" s="132">
        <f>ROUND(2*E582,0)/2</f>
        <v>19375</v>
      </c>
      <c r="G582" s="132">
        <f>+C582-(C$7+F582*C$8)</f>
        <v>-1.8681250003282912E-2</v>
      </c>
      <c r="K582" s="43">
        <f>G582</f>
        <v>-1.8681250003282912E-2</v>
      </c>
      <c r="M582" s="132"/>
      <c r="O582" s="132">
        <f ca="1">+C$11+C$12*F582</f>
        <v>-1.9393649673970972E-2</v>
      </c>
      <c r="P582" s="199">
        <f>+D$11+D$12*F582+D$13*F582^2</f>
        <v>-7.7621885389965173E-3</v>
      </c>
      <c r="Q582" s="200">
        <f>+C582-15018.5</f>
        <v>41595.224199999997</v>
      </c>
      <c r="S582" s="132">
        <f>+(P582-G582)^2</f>
        <v>1.1922590326086415E-4</v>
      </c>
      <c r="T582" s="7">
        <v>1</v>
      </c>
      <c r="U582" s="43">
        <f>+T582*S582</f>
        <v>1.1922590326086415E-4</v>
      </c>
      <c r="V582" s="132">
        <f>+G582-P582</f>
        <v>-1.0919061464286395E-2</v>
      </c>
      <c r="Z582" s="43">
        <f>F582</f>
        <v>19375</v>
      </c>
      <c r="AA582" s="132">
        <f>AB$3+AB$4*Z582+AB$5*Z582^2+AH582</f>
        <v>-7.7709771238633311E-3</v>
      </c>
      <c r="AB582" s="132">
        <f>+G582-AA582</f>
        <v>-1.0910272879419581E-2</v>
      </c>
      <c r="AC582" s="132">
        <f>+G582-P582</f>
        <v>-1.0919061464286395E-2</v>
      </c>
      <c r="AD582" s="132"/>
      <c r="AE582" s="132">
        <f>+(G582-AA582)^2*S582</f>
        <v>1.4191942643125431E-8</v>
      </c>
      <c r="AF582" s="200">
        <f>+C582-15018.5</f>
        <v>41595.224199999997</v>
      </c>
      <c r="AG582" s="7"/>
      <c r="AH582" s="43">
        <f>$AB$6*($AB$11/AI582*AJ582+$AB$12)</f>
        <v>-8.6448052488633312E-3</v>
      </c>
      <c r="AI582" s="43">
        <f>1+$AB$7*COS(AL582)</f>
        <v>0.99546527319159495</v>
      </c>
      <c r="AJ582" s="43">
        <f>SIN(AL582+$AB$9)</f>
        <v>-0.73322500380072964</v>
      </c>
      <c r="AK582" s="43">
        <f>$AB$7*SIN(AL582)</f>
        <v>-0.36997221010877712</v>
      </c>
      <c r="AL582" s="43">
        <f>2*ATAN(AM582)</f>
        <v>-1.5830526520461274</v>
      </c>
      <c r="AM582" s="43">
        <f>SQRT((1+$AB$7)/(1-$AB$7))*TAN(AN582/2)</f>
        <v>-1.0123320524487136</v>
      </c>
      <c r="AN582" s="132">
        <f>$AU582+$AB$7*SIN(AO582)</f>
        <v>5.079985589725319</v>
      </c>
      <c r="AO582" s="132">
        <f>$AU582+$AB$7*SIN(AP582)</f>
        <v>5.0799881804739133</v>
      </c>
      <c r="AP582" s="132">
        <f>$AU582+$AB$7*SIN(AQ582)</f>
        <v>5.0800076638142846</v>
      </c>
      <c r="AQ582" s="132">
        <f>$AU582+$AB$7*SIN(AR582)</f>
        <v>5.0801541538186248</v>
      </c>
      <c r="AR582" s="132">
        <f>$AU582+$AB$7*SIN(AS582)</f>
        <v>5.0812537944581839</v>
      </c>
      <c r="AS582" s="132">
        <f>$AU582+$AB$7*SIN(AT582)</f>
        <v>5.0894106364053471</v>
      </c>
      <c r="AT582" s="132">
        <f>$AU582+$AB$7*SIN(AU582)</f>
        <v>5.1453683023060783</v>
      </c>
      <c r="AU582" s="132">
        <f>$AB$9+$AB$18*(F582-AB$15)</f>
        <v>5.4252669346708844</v>
      </c>
    </row>
    <row r="583" spans="1:47" ht="12.95" customHeight="1">
      <c r="A583" s="36" t="s">
        <v>1428</v>
      </c>
      <c r="B583" s="94" t="s">
        <v>292</v>
      </c>
      <c r="C583" s="36">
        <v>56613.724199999997</v>
      </c>
      <c r="D583" s="36">
        <v>4.0000000000000002E-4</v>
      </c>
      <c r="E583" s="41">
        <f>+(C583-C$7)/C$8</f>
        <v>19374.945272131787</v>
      </c>
      <c r="F583" s="132">
        <f>ROUND(2*E583,0)/2</f>
        <v>19375</v>
      </c>
      <c r="G583" s="132">
        <f>+C583-(C$7+F583*C$8)</f>
        <v>-1.8681250003282912E-2</v>
      </c>
      <c r="K583" s="43">
        <f>G583</f>
        <v>-1.8681250003282912E-2</v>
      </c>
      <c r="O583" s="132">
        <f ca="1">+C$11+C$12*F583</f>
        <v>-1.9393649673970972E-2</v>
      </c>
      <c r="P583" s="199">
        <f>+D$11+D$12*F583+D$13*F583^2</f>
        <v>-7.7621885389965173E-3</v>
      </c>
      <c r="Q583" s="200">
        <f>+C583-15018.5</f>
        <v>41595.224199999997</v>
      </c>
      <c r="S583" s="132">
        <f>+(P583-G583)^2</f>
        <v>1.1922590326086415E-4</v>
      </c>
      <c r="T583" s="7">
        <v>1</v>
      </c>
      <c r="U583" s="43">
        <f>+T583*S583</f>
        <v>1.1922590326086415E-4</v>
      </c>
      <c r="V583" s="132">
        <f>+G583-P583</f>
        <v>-1.0919061464286395E-2</v>
      </c>
      <c r="Z583" s="43">
        <f>F583</f>
        <v>19375</v>
      </c>
      <c r="AA583" s="132">
        <f>AB$3+AB$4*Z583+AB$5*Z583^2+AH583</f>
        <v>-7.7709771238633311E-3</v>
      </c>
      <c r="AB583" s="132">
        <f>+G583-AA583</f>
        <v>-1.0910272879419581E-2</v>
      </c>
      <c r="AC583" s="132">
        <f>+G583-P583</f>
        <v>-1.0919061464286395E-2</v>
      </c>
      <c r="AD583" s="132"/>
      <c r="AE583" s="132">
        <f>+(G583-AA583)^2*S583</f>
        <v>1.4191942643125431E-8</v>
      </c>
      <c r="AF583" s="200">
        <f>+C583-15018.5</f>
        <v>41595.224199999997</v>
      </c>
      <c r="AG583" s="7"/>
      <c r="AH583" s="43">
        <f>$AB$6*($AB$11/AI583*AJ583+$AB$12)</f>
        <v>-8.6448052488633312E-3</v>
      </c>
      <c r="AI583" s="43">
        <f>1+$AB$7*COS(AL583)</f>
        <v>0.99546527319159495</v>
      </c>
      <c r="AJ583" s="43">
        <f>SIN(AL583+$AB$9)</f>
        <v>-0.73322500380072964</v>
      </c>
      <c r="AK583" s="43">
        <f>$AB$7*SIN(AL583)</f>
        <v>-0.36997221010877712</v>
      </c>
      <c r="AL583" s="43">
        <f>2*ATAN(AM583)</f>
        <v>-1.5830526520461274</v>
      </c>
      <c r="AM583" s="43">
        <f>SQRT((1+$AB$7)/(1-$AB$7))*TAN(AN583/2)</f>
        <v>-1.0123320524487136</v>
      </c>
      <c r="AN583" s="132">
        <f>$AU583+$AB$7*SIN(AO583)</f>
        <v>5.079985589725319</v>
      </c>
      <c r="AO583" s="132">
        <f>$AU583+$AB$7*SIN(AP583)</f>
        <v>5.0799881804739133</v>
      </c>
      <c r="AP583" s="132">
        <f>$AU583+$AB$7*SIN(AQ583)</f>
        <v>5.0800076638142846</v>
      </c>
      <c r="AQ583" s="132">
        <f>$AU583+$AB$7*SIN(AR583)</f>
        <v>5.0801541538186248</v>
      </c>
      <c r="AR583" s="132">
        <f>$AU583+$AB$7*SIN(AS583)</f>
        <v>5.0812537944581839</v>
      </c>
      <c r="AS583" s="132">
        <f>$AU583+$AB$7*SIN(AT583)</f>
        <v>5.0894106364053471</v>
      </c>
      <c r="AT583" s="132">
        <f>$AU583+$AB$7*SIN(AU583)</f>
        <v>5.1453683023060783</v>
      </c>
      <c r="AU583" s="132">
        <f>$AB$9+$AB$18*(F583-AB$15)</f>
        <v>5.4252669346708844</v>
      </c>
    </row>
    <row r="584" spans="1:47" ht="12.95" customHeight="1">
      <c r="A584" s="209" t="s">
        <v>1428</v>
      </c>
      <c r="B584" s="94"/>
      <c r="C584" s="36">
        <v>56613.72423</v>
      </c>
      <c r="D584" s="36">
        <v>4.0000000000000002E-4</v>
      </c>
      <c r="E584" s="41">
        <f>+(C584-C$7)/C$8</f>
        <v>19374.945360018635</v>
      </c>
      <c r="F584" s="132">
        <f>ROUND(2*E584,0)/2</f>
        <v>19375</v>
      </c>
      <c r="G584" s="132">
        <f>+C584-(C$7+F584*C$8)</f>
        <v>-1.8651250000402797E-2</v>
      </c>
      <c r="K584" s="43">
        <f>G584</f>
        <v>-1.8651250000402797E-2</v>
      </c>
      <c r="L584" s="132"/>
      <c r="O584" s="132">
        <f ca="1">+C$11+C$12*F584</f>
        <v>-1.9393649673970972E-2</v>
      </c>
      <c r="P584" s="199">
        <f>+D$11+D$12*F584+D$13*F584^2</f>
        <v>-7.7621885389965173E-3</v>
      </c>
      <c r="Q584" s="200">
        <f>+C584-15018.5</f>
        <v>41595.22423</v>
      </c>
      <c r="S584" s="132">
        <f>+(P584-G584)^2</f>
        <v>1.1857165951028346E-4</v>
      </c>
      <c r="T584" s="7">
        <v>1</v>
      </c>
      <c r="U584" s="43">
        <f>+T584*S584</f>
        <v>1.1857165951028346E-4</v>
      </c>
      <c r="V584" s="132">
        <f>+G584-P584</f>
        <v>-1.088906146140628E-2</v>
      </c>
      <c r="W584" s="219"/>
      <c r="X584" s="219"/>
      <c r="Y584" s="219"/>
      <c r="Z584" s="43">
        <f>F584</f>
        <v>19375</v>
      </c>
      <c r="AA584" s="132">
        <f>AB$3+AB$4*Z584+AB$5*Z584^2+AH584</f>
        <v>-7.7709771238633311E-3</v>
      </c>
      <c r="AB584" s="132">
        <f>+G584-AA584</f>
        <v>-1.0880272876539466E-2</v>
      </c>
      <c r="AC584" s="132">
        <f>+G584-P584</f>
        <v>-1.088906146140628E-2</v>
      </c>
      <c r="AD584" s="132"/>
      <c r="AE584" s="132">
        <f>+(G584-AA584)^2*S584</f>
        <v>1.4036553114392114E-8</v>
      </c>
      <c r="AF584" s="200">
        <f>+C584-15018.5</f>
        <v>41595.22423</v>
      </c>
      <c r="AG584" s="7"/>
      <c r="AH584" s="43">
        <f>$AB$6*($AB$11/AI584*AJ584+$AB$12)</f>
        <v>-8.6448052488633312E-3</v>
      </c>
      <c r="AI584" s="43">
        <f>1+$AB$7*COS(AL584)</f>
        <v>0.99546527319159495</v>
      </c>
      <c r="AJ584" s="43">
        <f>SIN(AL584+$AB$9)</f>
        <v>-0.73322500380072964</v>
      </c>
      <c r="AK584" s="43">
        <f>$AB$7*SIN(AL584)</f>
        <v>-0.36997221010877712</v>
      </c>
      <c r="AL584" s="43">
        <f>2*ATAN(AM584)</f>
        <v>-1.5830526520461274</v>
      </c>
      <c r="AM584" s="43">
        <f>SQRT((1+$AB$7)/(1-$AB$7))*TAN(AN584/2)</f>
        <v>-1.0123320524487136</v>
      </c>
      <c r="AN584" s="132">
        <f>$AU584+$AB$7*SIN(AO584)</f>
        <v>5.079985589725319</v>
      </c>
      <c r="AO584" s="132">
        <f>$AU584+$AB$7*SIN(AP584)</f>
        <v>5.0799881804739133</v>
      </c>
      <c r="AP584" s="132">
        <f>$AU584+$AB$7*SIN(AQ584)</f>
        <v>5.0800076638142846</v>
      </c>
      <c r="AQ584" s="132">
        <f>$AU584+$AB$7*SIN(AR584)</f>
        <v>5.0801541538186248</v>
      </c>
      <c r="AR584" s="132">
        <f>$AU584+$AB$7*SIN(AS584)</f>
        <v>5.0812537944581839</v>
      </c>
      <c r="AS584" s="132">
        <f>$AU584+$AB$7*SIN(AT584)</f>
        <v>5.0894106364053471</v>
      </c>
      <c r="AT584" s="132">
        <f>$AU584+$AB$7*SIN(AU584)</f>
        <v>5.1453683023060783</v>
      </c>
      <c r="AU584" s="132">
        <f>$AB$9+$AB$18*(F584-AB$15)</f>
        <v>5.4252669346708844</v>
      </c>
    </row>
    <row r="585" spans="1:47" ht="12.95" customHeight="1">
      <c r="A585" s="41" t="s">
        <v>1435</v>
      </c>
      <c r="B585" s="94" t="s">
        <v>292</v>
      </c>
      <c r="C585" s="36">
        <v>56619.868399999999</v>
      </c>
      <c r="D585" s="36">
        <v>1E-4</v>
      </c>
      <c r="E585" s="41">
        <f>+(C585-C$7)/C$8</f>
        <v>19392.945083057901</v>
      </c>
      <c r="F585" s="132">
        <f>ROUND(2*E585,0)/2</f>
        <v>19393</v>
      </c>
      <c r="G585" s="132">
        <f>+C585-(C$7+F585*C$8)</f>
        <v>-1.8745789995591622E-2</v>
      </c>
      <c r="K585" s="43">
        <f>G585</f>
        <v>-1.8745789995591622E-2</v>
      </c>
      <c r="O585" s="132">
        <f ca="1">+C$11+C$12*F585</f>
        <v>-1.9427147883672859E-2</v>
      </c>
      <c r="P585" s="199">
        <f>+D$11+D$12*F585+D$13*F585^2</f>
        <v>-7.7798933015747395E-3</v>
      </c>
      <c r="Q585" s="200">
        <f>+C585-15018.5</f>
        <v>41601.368399999999</v>
      </c>
      <c r="S585" s="132">
        <f>+(P585-G585)^2</f>
        <v>1.2025089030385037E-4</v>
      </c>
      <c r="T585" s="7">
        <v>1</v>
      </c>
      <c r="U585" s="43">
        <f>+T585*S585</f>
        <v>1.2025089030385037E-4</v>
      </c>
      <c r="V585" s="132">
        <f>+G585-P585</f>
        <v>-1.0965896694016881E-2</v>
      </c>
      <c r="Z585" s="43">
        <f>F585</f>
        <v>19393</v>
      </c>
      <c r="AA585" s="132">
        <f>AB$3+AB$4*Z585+AB$5*Z585^2+AH585</f>
        <v>-7.7242399619028377E-3</v>
      </c>
      <c r="AB585" s="132">
        <f>+G585-AA585</f>
        <v>-1.1021550033688784E-2</v>
      </c>
      <c r="AC585" s="132">
        <f>+G585-P585</f>
        <v>-1.0965896694016881E-2</v>
      </c>
      <c r="AD585" s="132"/>
      <c r="AE585" s="132">
        <f>+(G585-AA585)^2*S585</f>
        <v>1.4607424607971976E-8</v>
      </c>
      <c r="AF585" s="200">
        <f>+C585-15018.5</f>
        <v>41601.368399999999</v>
      </c>
      <c r="AG585" s="7"/>
      <c r="AH585" s="43">
        <f>$AB$6*($AB$11/AI585*AJ585+$AB$12)</f>
        <v>-8.595974614902838E-3</v>
      </c>
      <c r="AI585" s="43">
        <f>1+$AB$7*COS(AL585)</f>
        <v>0.99642894248976199</v>
      </c>
      <c r="AJ585" s="43">
        <f>SIN(AL585+$AB$9)</f>
        <v>-0.73145138014511135</v>
      </c>
      <c r="AK585" s="43">
        <f>$AB$7*SIN(AL585)</f>
        <v>-0.36998276655576617</v>
      </c>
      <c r="AL585" s="43">
        <f>2*ATAN(AM585)</f>
        <v>-1.5804479834277947</v>
      </c>
      <c r="AM585" s="43">
        <f>SQRT((1+$AB$7)/(1-$AB$7))*TAN(AN585/2)</f>
        <v>-1.0096985353882177</v>
      </c>
      <c r="AN585" s="132">
        <f>$AU585+$AB$7*SIN(AO585)</f>
        <v>5.0824152569541026</v>
      </c>
      <c r="AO585" s="132">
        <f>$AU585+$AB$7*SIN(AP585)</f>
        <v>5.0824179346095235</v>
      </c>
      <c r="AP585" s="132">
        <f>$AU585+$AB$7*SIN(AQ585)</f>
        <v>5.0824379453144308</v>
      </c>
      <c r="AQ585" s="132">
        <f>$AU585+$AB$7*SIN(AR585)</f>
        <v>5.082587457022183</v>
      </c>
      <c r="AR585" s="132">
        <f>$AU585+$AB$7*SIN(AS585)</f>
        <v>5.0837027291931678</v>
      </c>
      <c r="AS585" s="132">
        <f>$AU585+$AB$7*SIN(AT585)</f>
        <v>5.0919234215757037</v>
      </c>
      <c r="AT585" s="132">
        <f>$AU585+$AB$7*SIN(AU585)</f>
        <v>5.1479840038420344</v>
      </c>
      <c r="AU585" s="132">
        <f>$AB$9+$AB$18*(F585-AB$15)</f>
        <v>5.4273725006747648</v>
      </c>
    </row>
    <row r="586" spans="1:47" ht="12.95" customHeight="1">
      <c r="A586" s="212" t="s">
        <v>1434</v>
      </c>
      <c r="B586" s="95" t="s">
        <v>292</v>
      </c>
      <c r="C586" s="36">
        <v>56654.345099999999</v>
      </c>
      <c r="D586" s="96">
        <v>1E-3</v>
      </c>
      <c r="E586" s="41">
        <f>+(C586-C$7)/C$8</f>
        <v>19493.946691299199</v>
      </c>
      <c r="F586" s="132">
        <f>ROUND(2*E586,0)/2</f>
        <v>19494</v>
      </c>
      <c r="G586" s="132">
        <f>+C586-(C$7+F586*C$8)</f>
        <v>-1.8196819997683633E-2</v>
      </c>
      <c r="K586" s="43">
        <f>G586</f>
        <v>-1.8196819997683633E-2</v>
      </c>
      <c r="O586" s="132">
        <f ca="1">+C$11+C$12*F586</f>
        <v>-1.9615110060333427E-2</v>
      </c>
      <c r="P586" s="199">
        <f>+D$11+D$12*F586+D$13*F586^2</f>
        <v>-7.879159176025035E-3</v>
      </c>
      <c r="Q586" s="200">
        <f>+C586-15018.5</f>
        <v>41635.845099999999</v>
      </c>
      <c r="S586" s="132">
        <f>+(P586-G586)^2</f>
        <v>1.0645412483078878E-4</v>
      </c>
      <c r="T586" s="7">
        <v>1</v>
      </c>
      <c r="U586" s="43">
        <f>+T586*S586</f>
        <v>1.0645412483078878E-4</v>
      </c>
      <c r="V586" s="132">
        <f>+G586-P586</f>
        <v>-1.0317660821658598E-2</v>
      </c>
      <c r="Z586" s="43">
        <f>F586</f>
        <v>19494</v>
      </c>
      <c r="AA586" s="132">
        <f>AB$3+AB$4*Z586+AB$5*Z586^2+AH586</f>
        <v>-7.4602100707287138E-3</v>
      </c>
      <c r="AB586" s="132">
        <f>+G586-AA586</f>
        <v>-1.073660992695492E-2</v>
      </c>
      <c r="AC586" s="132">
        <f>+G586-P586</f>
        <v>-1.0317660821658598E-2</v>
      </c>
      <c r="AD586" s="132"/>
      <c r="AE586" s="132">
        <f>+(G586-AA586)^2*S586</f>
        <v>1.2271477174440026E-8</v>
      </c>
      <c r="AF586" s="200">
        <f>+C586-15018.5</f>
        <v>41635.845099999999</v>
      </c>
      <c r="AG586" s="7"/>
      <c r="AH586" s="43">
        <f>$AB$6*($AB$11/AI586*AJ586+$AB$12)</f>
        <v>-8.320161962728714E-3</v>
      </c>
      <c r="AI586" s="43">
        <f>1+$AB$7*COS(AL586)</f>
        <v>1.0018712631557842</v>
      </c>
      <c r="AJ586" s="43">
        <f>SIN(AL586+$AB$9)</f>
        <v>-0.72134254260493424</v>
      </c>
      <c r="AK586" s="43">
        <f>$AB$7*SIN(AL586)</f>
        <v>-0.36999526804298699</v>
      </c>
      <c r="AL586" s="43">
        <f>2*ATAN(AM586)</f>
        <v>-1.5657388372460714</v>
      </c>
      <c r="AM586" s="43">
        <f>SQRT((1+$AB$7)/(1-$AB$7))*TAN(AN586/2)</f>
        <v>-0.99495525656681028</v>
      </c>
      <c r="AN586" s="132">
        <f>$AU586+$AB$7*SIN(AO586)</f>
        <v>5.0960921788054039</v>
      </c>
      <c r="AO586" s="132">
        <f>$AU586+$AB$7*SIN(AP586)</f>
        <v>5.0960953881335103</v>
      </c>
      <c r="AP586" s="132">
        <f>$AU586+$AB$7*SIN(AQ586)</f>
        <v>5.0961185573092536</v>
      </c>
      <c r="AQ586" s="132">
        <f>$AU586+$AB$7*SIN(AR586)</f>
        <v>5.0962857836389279</v>
      </c>
      <c r="AR586" s="132">
        <f>$AU586+$AB$7*SIN(AS586)</f>
        <v>5.0974907132325953</v>
      </c>
      <c r="AS586" s="132">
        <f>$AU586+$AB$7*SIN(AT586)</f>
        <v>5.1060691164754335</v>
      </c>
      <c r="AT586" s="132">
        <f>$AU586+$AB$7*SIN(AU586)</f>
        <v>5.1626839051676505</v>
      </c>
      <c r="AU586" s="132">
        <f>$AB$9+$AB$18*(F586-AB$15)</f>
        <v>5.439187065474318</v>
      </c>
    </row>
    <row r="587" spans="1:47" ht="12.95" customHeight="1">
      <c r="A587" s="216" t="s">
        <v>30</v>
      </c>
      <c r="B587" s="217" t="s">
        <v>292</v>
      </c>
      <c r="C587" s="216">
        <v>56692.575999999885</v>
      </c>
      <c r="D587" s="216" t="s">
        <v>503</v>
      </c>
      <c r="E587" s="41">
        <f>+(C587-C$7)/C$8</f>
        <v>19605.946458808878</v>
      </c>
      <c r="F587" s="132">
        <f>ROUND(2*E587,0)/2</f>
        <v>19606</v>
      </c>
      <c r="G587" s="132">
        <f>+C587-(C$7+F587*C$8)</f>
        <v>-1.8276180111570284E-2</v>
      </c>
      <c r="K587" s="43">
        <f>G587</f>
        <v>-1.8276180111570284E-2</v>
      </c>
      <c r="M587" s="132"/>
      <c r="O587" s="132">
        <f ca="1">+C$11+C$12*F587</f>
        <v>-1.9823543365145146E-2</v>
      </c>
      <c r="P587" s="199">
        <f>+D$11+D$12*F587+D$13*F587^2</f>
        <v>-7.9890823279668982E-3</v>
      </c>
      <c r="Q587" s="200">
        <f>+C587-15018.5</f>
        <v>41674.075999999885</v>
      </c>
      <c r="S587" s="132">
        <f>+(P587-G587)^2</f>
        <v>1.0582438080941769E-4</v>
      </c>
      <c r="T587" s="7">
        <v>1</v>
      </c>
      <c r="U587" s="43">
        <f>+T587*S587</f>
        <v>1.0582438080941769E-4</v>
      </c>
      <c r="V587" s="132">
        <f>+G587-P587</f>
        <v>-1.0287097783603386E-2</v>
      </c>
      <c r="Z587" s="43">
        <f>F587</f>
        <v>19606</v>
      </c>
      <c r="AA587" s="132">
        <f>AB$3+AB$4*Z587+AB$5*Z587^2+AH587</f>
        <v>-7.1638950498885568E-3</v>
      </c>
      <c r="AB587" s="132">
        <f>+G587-AA587</f>
        <v>-1.1112285061681727E-2</v>
      </c>
      <c r="AC587" s="132">
        <f>+G587-P587</f>
        <v>-1.0287097783603386E-2</v>
      </c>
      <c r="AD587" s="132"/>
      <c r="AE587" s="132">
        <f>+(G587-AA587)^2*S587</f>
        <v>1.3067499241647888E-8</v>
      </c>
      <c r="AF587" s="200">
        <f>+C587-15018.5</f>
        <v>41674.075999999885</v>
      </c>
      <c r="AG587" s="7"/>
      <c r="AH587" s="43">
        <f>$AB$6*($AB$11/AI587*AJ587+$AB$12)</f>
        <v>-8.0107093418885569E-3</v>
      </c>
      <c r="AI587" s="43">
        <f>1+$AB$7*COS(AL587)</f>
        <v>1.0079757188332177</v>
      </c>
      <c r="AJ587" s="43">
        <f>SIN(AL587+$AB$9)</f>
        <v>-0.70981720116283142</v>
      </c>
      <c r="AK587" s="43">
        <f>$AB$7*SIN(AL587)</f>
        <v>-0.36991402772684018</v>
      </c>
      <c r="AL587" s="43">
        <f>2*ATAN(AM587)</f>
        <v>-1.5492386602273625</v>
      </c>
      <c r="AM587" s="43">
        <f>SQRT((1+$AB$7)/(1-$AB$7))*TAN(AN587/2)</f>
        <v>-0.97867140478953685</v>
      </c>
      <c r="AN587" s="132">
        <f>$AU587+$AB$7*SIN(AO587)</f>
        <v>5.1113463090640874</v>
      </c>
      <c r="AO587" s="132">
        <f>$AU587+$AB$7*SIN(AP587)</f>
        <v>5.1113502024053972</v>
      </c>
      <c r="AP587" s="132">
        <f>$AU587+$AB$7*SIN(AQ587)</f>
        <v>5.1113772892852634</v>
      </c>
      <c r="AQ587" s="132">
        <f>$AU587+$AB$7*SIN(AR587)</f>
        <v>5.1115656908521681</v>
      </c>
      <c r="AR587" s="132">
        <f>$AU587+$AB$7*SIN(AS587)</f>
        <v>5.112873788904392</v>
      </c>
      <c r="AS587" s="132">
        <f>$AU587+$AB$7*SIN(AT587)</f>
        <v>5.1218470860256673</v>
      </c>
      <c r="AT587" s="132">
        <f>$AU587+$AB$7*SIN(AU587)</f>
        <v>5.1790298975377045</v>
      </c>
      <c r="AU587" s="132">
        <f>$AB$9+$AB$18*(F587-AB$15)</f>
        <v>5.4522883650540201</v>
      </c>
    </row>
    <row r="588" spans="1:47" ht="12.95" customHeight="1">
      <c r="A588" s="47" t="s">
        <v>1439</v>
      </c>
      <c r="B588" s="218" t="s">
        <v>292</v>
      </c>
      <c r="C588" s="47">
        <v>56905.576699999998</v>
      </c>
      <c r="D588" s="47">
        <v>2.0000000000000001E-4</v>
      </c>
      <c r="E588" s="41">
        <f>+(C588-C$7)/C$8</f>
        <v>20229.945079806083</v>
      </c>
      <c r="F588" s="132">
        <f>ROUND(2*E588,0)/2</f>
        <v>20230</v>
      </c>
      <c r="G588" s="132">
        <f>+C588-(C$7+F588*C$8)</f>
        <v>-1.8746900001133326E-2</v>
      </c>
      <c r="K588" s="43">
        <f>G588</f>
        <v>-1.8746900001133326E-2</v>
      </c>
      <c r="M588" s="132"/>
      <c r="O588" s="132">
        <f ca="1">+C$11+C$12*F588</f>
        <v>-2.0984814634810434E-2</v>
      </c>
      <c r="P588" s="199">
        <f>+D$11+D$12*F588+D$13*F588^2</f>
        <v>-8.5985493311992022E-3</v>
      </c>
      <c r="Q588" s="200">
        <f>+C588-15018.5</f>
        <v>41887.076699999998</v>
      </c>
      <c r="S588" s="132">
        <f>+(P588-G588)^2</f>
        <v>1.0298902131995239E-4</v>
      </c>
      <c r="T588" s="7">
        <v>1</v>
      </c>
      <c r="U588" s="43">
        <f>+T588*S588</f>
        <v>1.0298902131995239E-4</v>
      </c>
      <c r="V588" s="132">
        <f>+G588-P588</f>
        <v>-1.0148350669934124E-2</v>
      </c>
      <c r="Z588" s="43">
        <f>F588</f>
        <v>20230</v>
      </c>
      <c r="AA588" s="132">
        <f>AB$3+AB$4*Z588+AB$5*Z588^2+AH588</f>
        <v>-5.4458662030928955E-3</v>
      </c>
      <c r="AB588" s="132">
        <f>+G588-AA588</f>
        <v>-1.3301033798040431E-2</v>
      </c>
      <c r="AC588" s="132">
        <f>+G588-P588</f>
        <v>-1.0148350669934124E-2</v>
      </c>
      <c r="AD588" s="132"/>
      <c r="AE588" s="132">
        <f>+(G588-AA588)^2*S588</f>
        <v>1.8220560189322842E-8</v>
      </c>
      <c r="AF588" s="200">
        <f>+C588-15018.5</f>
        <v>41887.076699999998</v>
      </c>
      <c r="AG588" s="7"/>
      <c r="AH588" s="43">
        <f>$AB$6*($AB$11/AI588*AJ588+$AB$12)</f>
        <v>-6.218107503092896E-3</v>
      </c>
      <c r="AI588" s="43">
        <f>1+$AB$7*COS(AL588)</f>
        <v>1.0432989199987697</v>
      </c>
      <c r="AJ588" s="43">
        <f>SIN(AL588+$AB$9)</f>
        <v>-0.6392352986624481</v>
      </c>
      <c r="AK588" s="43">
        <f>$AB$7*SIN(AL588)</f>
        <v>-0.36745775747280141</v>
      </c>
      <c r="AL588" s="43">
        <f>2*ATAN(AM588)</f>
        <v>-1.4535034585733004</v>
      </c>
      <c r="AM588" s="43">
        <f>SQRT((1+$AB$7)/(1-$AB$7))*TAN(AN588/2)</f>
        <v>-0.88908472703943964</v>
      </c>
      <c r="AN588" s="132">
        <f>$AU588+$AB$7*SIN(AO588)</f>
        <v>5.1980710570309663</v>
      </c>
      <c r="AO588" s="132">
        <f>$AU588+$AB$7*SIN(AP588)</f>
        <v>5.1980811077203315</v>
      </c>
      <c r="AP588" s="132">
        <f>$AU588+$AB$7*SIN(AQ588)</f>
        <v>5.1981392939504873</v>
      </c>
      <c r="AQ588" s="132">
        <f>$AU588+$AB$7*SIN(AR588)</f>
        <v>5.1984760242425327</v>
      </c>
      <c r="AR588" s="132">
        <f>$AU588+$AB$7*SIN(AS588)</f>
        <v>5.2004205227119913</v>
      </c>
      <c r="AS588" s="132">
        <f>$AU588+$AB$7*SIN(AT588)</f>
        <v>5.2115130795151394</v>
      </c>
      <c r="AT588" s="132">
        <f>$AU588+$AB$7*SIN(AU588)</f>
        <v>5.270943072899235</v>
      </c>
      <c r="AU588" s="132">
        <f>$AB$9+$AB$18*(F588-AB$15)</f>
        <v>5.5252813198552175</v>
      </c>
    </row>
    <row r="589" spans="1:47" ht="12.95" customHeight="1">
      <c r="A589" s="209" t="s">
        <v>1431</v>
      </c>
      <c r="B589" s="94"/>
      <c r="C589" s="36">
        <v>56929.812299999998</v>
      </c>
      <c r="D589" s="36">
        <v>2.9999999999999997E-4</v>
      </c>
      <c r="E589" s="41">
        <f>+(C589-C$7)/C$8</f>
        <v>20300.944757173493</v>
      </c>
      <c r="F589" s="132">
        <f>ROUND(2*E589,0)/2</f>
        <v>20301</v>
      </c>
      <c r="G589" s="132">
        <f>+C589-(C$7+F589*C$8)</f>
        <v>-1.8857030001527164E-2</v>
      </c>
      <c r="K589" s="43">
        <f>G589</f>
        <v>-1.8857030001527164E-2</v>
      </c>
      <c r="L589" s="132"/>
      <c r="O589" s="132">
        <f ca="1">+C$11+C$12*F589</f>
        <v>-2.1116946461967861E-2</v>
      </c>
      <c r="P589" s="199">
        <f>+D$11+D$12*F589+D$13*F589^2</f>
        <v>-8.667577490414682E-3</v>
      </c>
      <c r="Q589" s="200">
        <f>+C589-15018.5</f>
        <v>41911.312299999998</v>
      </c>
      <c r="S589" s="132">
        <f>+(P589-G589)^2</f>
        <v>1.0382494247621647E-4</v>
      </c>
      <c r="T589" s="7">
        <v>1</v>
      </c>
      <c r="U589" s="43">
        <f>+T589*S589</f>
        <v>1.0382494247621647E-4</v>
      </c>
      <c r="V589" s="132">
        <f>+G589-P589</f>
        <v>-1.0189452511112482E-2</v>
      </c>
      <c r="W589" s="219"/>
      <c r="X589" s="219"/>
      <c r="Y589" s="219"/>
      <c r="Z589" s="43">
        <f>F589</f>
        <v>20301</v>
      </c>
      <c r="AA589" s="132">
        <f>AB$3+AB$4*Z589+AB$5*Z589^2+AH589</f>
        <v>-5.2432831594512131E-3</v>
      </c>
      <c r="AB589" s="132">
        <f>+G589-AA589</f>
        <v>-1.361374684207595E-2</v>
      </c>
      <c r="AC589" s="132">
        <f>+G589-P589</f>
        <v>-1.0189452511112482E-2</v>
      </c>
      <c r="AD589" s="132"/>
      <c r="AE589" s="132">
        <f>+(G589-AA589)^2*S589</f>
        <v>1.9242302591175973E-8</v>
      </c>
      <c r="AF589" s="200">
        <f>+C589-15018.5</f>
        <v>41911.312299999998</v>
      </c>
      <c r="AG589" s="7"/>
      <c r="AH589" s="43">
        <f>$AB$6*($AB$11/AI589*AJ589+$AB$12)</f>
        <v>-6.0068913564512135E-3</v>
      </c>
      <c r="AI589" s="43">
        <f>1+$AB$7*COS(AL589)</f>
        <v>1.0474554141281824</v>
      </c>
      <c r="AJ589" s="43">
        <f>SIN(AL589+$AB$9)</f>
        <v>-0.63048988145147855</v>
      </c>
      <c r="AK589" s="43">
        <f>$AB$7*SIN(AL589)</f>
        <v>-0.36694411518639009</v>
      </c>
      <c r="AL589" s="43">
        <f>2*ATAN(AM589)</f>
        <v>-1.4421841798392672</v>
      </c>
      <c r="AM589" s="43">
        <f>SQRT((1+$AB$7)/(1-$AB$7))*TAN(AN589/2)</f>
        <v>-0.87900193114687319</v>
      </c>
      <c r="AN589" s="132">
        <f>$AU589+$AB$7*SIN(AO589)</f>
        <v>5.2081305634830075</v>
      </c>
      <c r="AO589" s="132">
        <f>$AU589+$AB$7*SIN(AP589)</f>
        <v>5.208141624029853</v>
      </c>
      <c r="AP589" s="132">
        <f>$AU589+$AB$7*SIN(AQ589)</f>
        <v>5.2082044619983634</v>
      </c>
      <c r="AQ589" s="132">
        <f>$AU589+$AB$7*SIN(AR589)</f>
        <v>5.2085613230974017</v>
      </c>
      <c r="AR589" s="132">
        <f>$AU589+$AB$7*SIN(AS589)</f>
        <v>5.2105835179327968</v>
      </c>
      <c r="AS589" s="132">
        <f>$AU589+$AB$7*SIN(AT589)</f>
        <v>5.2219036656751285</v>
      </c>
      <c r="AT589" s="132">
        <f>$AU589+$AB$7*SIN(AU589)</f>
        <v>5.2814889291901084</v>
      </c>
      <c r="AU589" s="132">
        <f>$AB$9+$AB$18*(F589-AB$15)</f>
        <v>5.5335866079816354</v>
      </c>
    </row>
    <row r="590" spans="1:47" ht="12.95" customHeight="1">
      <c r="A590" s="120" t="s">
        <v>26</v>
      </c>
      <c r="B590" s="121" t="s">
        <v>292</v>
      </c>
      <c r="C590" s="120">
        <v>56942.783100000001</v>
      </c>
      <c r="D590" s="120">
        <v>2.0000000000000001E-4</v>
      </c>
      <c r="E590" s="41">
        <f>+(C590-C$7)/C$8</f>
        <v>20338.943511699781</v>
      </c>
      <c r="F590" s="132">
        <f>ROUND(2*E590,0)/2</f>
        <v>20339</v>
      </c>
      <c r="G590" s="132">
        <f>+C590-(C$7+F590*C$8)</f>
        <v>-1.9282169996586163E-2</v>
      </c>
      <c r="K590" s="43">
        <f>G590</f>
        <v>-1.9282169996586163E-2</v>
      </c>
      <c r="L590" s="132"/>
      <c r="O590" s="132">
        <f ca="1">+C$11+C$12*F590</f>
        <v>-2.1187664904671843E-2</v>
      </c>
      <c r="P590" s="199">
        <f>+D$11+D$12*F590+D$13*F590^2</f>
        <v>-8.7044954255136656E-3</v>
      </c>
      <c r="Q590" s="200">
        <f>+C590-15018.5</f>
        <v>41924.283100000001</v>
      </c>
      <c r="S590" s="132">
        <f>+(P590-G590)^2</f>
        <v>1.1188719933151373E-4</v>
      </c>
      <c r="T590" s="7">
        <v>1</v>
      </c>
      <c r="U590" s="43">
        <f>+T590*S590</f>
        <v>1.1188719933151373E-4</v>
      </c>
      <c r="V590" s="132">
        <f>+G590-P590</f>
        <v>-1.0577674571072497E-2</v>
      </c>
      <c r="Z590" s="43">
        <f>F590</f>
        <v>20339</v>
      </c>
      <c r="AA590" s="132">
        <f>AB$3+AB$4*Z590+AB$5*Z590^2+AH590</f>
        <v>-5.1342727308630147E-3</v>
      </c>
      <c r="AB590" s="132">
        <f>+G590-AA590</f>
        <v>-1.4147897265723148E-2</v>
      </c>
      <c r="AC590" s="132">
        <f>+G590-P590</f>
        <v>-1.0577674571072497E-2</v>
      </c>
      <c r="AD590" s="132"/>
      <c r="AE590" s="132">
        <f>+(G590-AA590)^2*S590</f>
        <v>2.2395677148770637E-8</v>
      </c>
      <c r="AF590" s="200">
        <f>+C590-15018.5</f>
        <v>41924.283100000001</v>
      </c>
      <c r="AG590" s="7"/>
      <c r="AH590" s="43">
        <f>$AB$6*($AB$11/AI590*AJ590+$AB$12)</f>
        <v>-5.8932479678630153E-3</v>
      </c>
      <c r="AI590" s="43">
        <f>1+$AB$7*COS(AL590)</f>
        <v>1.0496911645887561</v>
      </c>
      <c r="AJ590" s="43">
        <f>SIN(AL590+$AB$9)</f>
        <v>-0.62574701792993048</v>
      </c>
      <c r="AK590" s="43">
        <f>$AB$7*SIN(AL590)</f>
        <v>-0.36664804399016387</v>
      </c>
      <c r="AL590" s="43">
        <f>2*ATAN(AM590)</f>
        <v>-1.436088848774121</v>
      </c>
      <c r="AM590" s="43">
        <f>SQRT((1+$AB$7)/(1-$AB$7))*TAN(AN590/2)</f>
        <v>-0.8736139212018732</v>
      </c>
      <c r="AN590" s="132">
        <f>$AU590+$AB$7*SIN(AO590)</f>
        <v>5.2135310037779394</v>
      </c>
      <c r="AO590" s="132">
        <f>$AU590+$AB$7*SIN(AP590)</f>
        <v>5.2135426351532272</v>
      </c>
      <c r="AP590" s="132">
        <f>$AU590+$AB$7*SIN(AQ590)</f>
        <v>5.2136080635651005</v>
      </c>
      <c r="AQ590" s="132">
        <f>$AU590+$AB$7*SIN(AR590)</f>
        <v>5.2139759637267504</v>
      </c>
      <c r="AR590" s="132">
        <f>$AU590+$AB$7*SIN(AS590)</f>
        <v>5.2160400677014263</v>
      </c>
      <c r="AS590" s="132">
        <f>$AU590+$AB$7*SIN(AT590)</f>
        <v>5.2274805191675346</v>
      </c>
      <c r="AT590" s="132">
        <f>$AU590+$AB$7*SIN(AU590)</f>
        <v>5.2871403441514344</v>
      </c>
      <c r="AU590" s="132">
        <f>$AB$9+$AB$18*(F590-AB$15)</f>
        <v>5.538031691767606</v>
      </c>
    </row>
    <row r="591" spans="1:47" ht="12.95" customHeight="1">
      <c r="A591" s="120" t="s">
        <v>26</v>
      </c>
      <c r="B591" s="121" t="s">
        <v>292</v>
      </c>
      <c r="C591" s="120">
        <v>56956.7785</v>
      </c>
      <c r="D591" s="120">
        <v>1E-4</v>
      </c>
      <c r="E591" s="41">
        <f>+(C591-C$7)/C$8</f>
        <v>20379.943894798522</v>
      </c>
      <c r="F591" s="132">
        <f>ROUND(2*E591,0)/2</f>
        <v>20380</v>
      </c>
      <c r="G591" s="132">
        <f>+C591-(C$7+F591*C$8)</f>
        <v>-1.9151399996189866E-2</v>
      </c>
      <c r="K591" s="43">
        <f>G591</f>
        <v>-1.9151399996189866E-2</v>
      </c>
      <c r="M591" s="132"/>
      <c r="O591" s="132">
        <f ca="1">+C$11+C$12*F591</f>
        <v>-2.1263966382326128E-2</v>
      </c>
      <c r="P591" s="199">
        <f>+D$11+D$12*F591+D$13*F591^2</f>
        <v>-8.7443070447667699E-3</v>
      </c>
      <c r="Q591" s="200">
        <f>+C591-15018.5</f>
        <v>41938.2785</v>
      </c>
      <c r="S591" s="132">
        <f>+(P591-G591)^2</f>
        <v>1.0830758369956029E-4</v>
      </c>
      <c r="T591" s="7">
        <v>1</v>
      </c>
      <c r="U591" s="43">
        <f>+T591*S591</f>
        <v>1.0830758369956029E-4</v>
      </c>
      <c r="V591" s="132">
        <f>+G591-P591</f>
        <v>-1.0407092951423096E-2</v>
      </c>
      <c r="Z591" s="43">
        <f>F591</f>
        <v>20380</v>
      </c>
      <c r="AA591" s="132">
        <f>AB$3+AB$4*Z591+AB$5*Z591^2+AH591</f>
        <v>-5.0162001979639917E-3</v>
      </c>
      <c r="AB591" s="132">
        <f>+G591-AA591</f>
        <v>-1.4135199798225875E-2</v>
      </c>
      <c r="AC591" s="132">
        <f>+G591-P591</f>
        <v>-1.0407092951423096E-2</v>
      </c>
      <c r="AD591" s="132"/>
      <c r="AE591" s="132">
        <f>+(G591-AA591)^2*S591</f>
        <v>2.164027473480969E-8</v>
      </c>
      <c r="AF591" s="200">
        <f>+C591-15018.5</f>
        <v>41938.2785</v>
      </c>
      <c r="AG591" s="7"/>
      <c r="AH591" s="43">
        <f>$AB$6*($AB$11/AI591*AJ591+$AB$12)</f>
        <v>-5.770166997963992E-3</v>
      </c>
      <c r="AI591" s="43">
        <f>1+$AB$7*COS(AL591)</f>
        <v>1.0521120621014823</v>
      </c>
      <c r="AJ591" s="43">
        <f>SIN(AL591+$AB$9)</f>
        <v>-0.62058071581751539</v>
      </c>
      <c r="AK591" s="43">
        <f>$AB$7*SIN(AL591)</f>
        <v>-0.36631179749433579</v>
      </c>
      <c r="AL591" s="43">
        <f>2*ATAN(AM591)</f>
        <v>-1.4294830606465252</v>
      </c>
      <c r="AM591" s="43">
        <f>SQRT((1+$AB$7)/(1-$AB$7))*TAN(AN591/2)</f>
        <v>-0.86780698867181094</v>
      </c>
      <c r="AN591" s="132">
        <f>$AU591+$AB$7*SIN(AO591)</f>
        <v>5.2193707403299161</v>
      </c>
      <c r="AO591" s="132">
        <f>$AU591+$AB$7*SIN(AP591)</f>
        <v>5.219383012006479</v>
      </c>
      <c r="AP591" s="132">
        <f>$AU591+$AB$7*SIN(AQ591)</f>
        <v>5.2194513150540178</v>
      </c>
      <c r="AQ591" s="132">
        <f>$AU591+$AB$7*SIN(AR591)</f>
        <v>5.2198313303260129</v>
      </c>
      <c r="AR591" s="132">
        <f>$AU591+$AB$7*SIN(AS591)</f>
        <v>5.2219408850093529</v>
      </c>
      <c r="AS591" s="132">
        <f>$AU591+$AB$7*SIN(AT591)</f>
        <v>5.2335099021472189</v>
      </c>
      <c r="AT591" s="132">
        <f>$AU591+$AB$7*SIN(AU591)</f>
        <v>5.2932434825392098</v>
      </c>
      <c r="AU591" s="132">
        <f>$AB$9+$AB$18*(F591-AB$15)</f>
        <v>5.5428277032208895</v>
      </c>
    </row>
    <row r="592" spans="1:47" ht="12.95" customHeight="1">
      <c r="A592" s="120" t="s">
        <v>26</v>
      </c>
      <c r="B592" s="121" t="s">
        <v>292</v>
      </c>
      <c r="C592" s="120">
        <v>56956.7785</v>
      </c>
      <c r="D592" s="120">
        <v>1E-4</v>
      </c>
      <c r="E592" s="41">
        <f>+(C592-C$7)/C$8</f>
        <v>20379.943894798522</v>
      </c>
      <c r="F592" s="132">
        <f>ROUND(2*E592,0)/2</f>
        <v>20380</v>
      </c>
      <c r="G592" s="132">
        <f>+C592-(C$7+F592*C$8)</f>
        <v>-1.9151399996189866E-2</v>
      </c>
      <c r="K592" s="43">
        <f>G592</f>
        <v>-1.9151399996189866E-2</v>
      </c>
      <c r="L592" s="132"/>
      <c r="O592" s="132">
        <f ca="1">+C$11+C$12*F592</f>
        <v>-2.1263966382326128E-2</v>
      </c>
      <c r="P592" s="199">
        <f>+D$11+D$12*F592+D$13*F592^2</f>
        <v>-8.7443070447667699E-3</v>
      </c>
      <c r="Q592" s="200">
        <f>+C592-15018.5</f>
        <v>41938.2785</v>
      </c>
      <c r="S592" s="132">
        <f>+(P592-G592)^2</f>
        <v>1.0830758369956029E-4</v>
      </c>
      <c r="T592" s="7">
        <v>1</v>
      </c>
      <c r="U592" s="43">
        <f>+T592*S592</f>
        <v>1.0830758369956029E-4</v>
      </c>
      <c r="V592" s="132">
        <f>+G592-P592</f>
        <v>-1.0407092951423096E-2</v>
      </c>
      <c r="Z592" s="43">
        <f>F592</f>
        <v>20380</v>
      </c>
      <c r="AA592" s="132">
        <f>AB$3+AB$4*Z592+AB$5*Z592^2+AH592</f>
        <v>-5.0162001979639917E-3</v>
      </c>
      <c r="AB592" s="132">
        <f>+G592-AA592</f>
        <v>-1.4135199798225875E-2</v>
      </c>
      <c r="AC592" s="132">
        <f>+G592-P592</f>
        <v>-1.0407092951423096E-2</v>
      </c>
      <c r="AD592" s="132"/>
      <c r="AE592" s="132">
        <f>+(G592-AA592)^2*S592</f>
        <v>2.164027473480969E-8</v>
      </c>
      <c r="AF592" s="200">
        <f>+C592-15018.5</f>
        <v>41938.2785</v>
      </c>
      <c r="AG592" s="7"/>
      <c r="AH592" s="43">
        <f>$AB$6*($AB$11/AI592*AJ592+$AB$12)</f>
        <v>-5.770166997963992E-3</v>
      </c>
      <c r="AI592" s="43">
        <f>1+$AB$7*COS(AL592)</f>
        <v>1.0521120621014823</v>
      </c>
      <c r="AJ592" s="43">
        <f>SIN(AL592+$AB$9)</f>
        <v>-0.62058071581751539</v>
      </c>
      <c r="AK592" s="43">
        <f>$AB$7*SIN(AL592)</f>
        <v>-0.36631179749433579</v>
      </c>
      <c r="AL592" s="43">
        <f>2*ATAN(AM592)</f>
        <v>-1.4294830606465252</v>
      </c>
      <c r="AM592" s="43">
        <f>SQRT((1+$AB$7)/(1-$AB$7))*TAN(AN592/2)</f>
        <v>-0.86780698867181094</v>
      </c>
      <c r="AN592" s="132">
        <f>$AU592+$AB$7*SIN(AO592)</f>
        <v>5.2193707403299161</v>
      </c>
      <c r="AO592" s="132">
        <f>$AU592+$AB$7*SIN(AP592)</f>
        <v>5.219383012006479</v>
      </c>
      <c r="AP592" s="132">
        <f>$AU592+$AB$7*SIN(AQ592)</f>
        <v>5.2194513150540178</v>
      </c>
      <c r="AQ592" s="132">
        <f>$AU592+$AB$7*SIN(AR592)</f>
        <v>5.2198313303260129</v>
      </c>
      <c r="AR592" s="132">
        <f>$AU592+$AB$7*SIN(AS592)</f>
        <v>5.2219408850093529</v>
      </c>
      <c r="AS592" s="132">
        <f>$AU592+$AB$7*SIN(AT592)</f>
        <v>5.2335099021472189</v>
      </c>
      <c r="AT592" s="132">
        <f>$AU592+$AB$7*SIN(AU592)</f>
        <v>5.2932434825392098</v>
      </c>
      <c r="AU592" s="132">
        <f>$AB$9+$AB$18*(F592-AB$15)</f>
        <v>5.5428277032208895</v>
      </c>
    </row>
    <row r="593" spans="1:47" ht="12.95" customHeight="1">
      <c r="A593" s="47" t="s">
        <v>1438</v>
      </c>
      <c r="B593" s="218"/>
      <c r="C593" s="47">
        <v>56963.434399999998</v>
      </c>
      <c r="D593" s="47">
        <v>5.0000000000000001E-4</v>
      </c>
      <c r="E593" s="41">
        <f>+(C593-C$7)/C$8</f>
        <v>20399.442762274033</v>
      </c>
      <c r="F593" s="132">
        <f>ROUND(2*E593,0)/2</f>
        <v>20399.5</v>
      </c>
      <c r="G593" s="132">
        <f>+C593-(C$7+F593*C$8)</f>
        <v>-1.9537984997441527E-2</v>
      </c>
      <c r="K593" s="43">
        <f>G593</f>
        <v>-1.9537984997441527E-2</v>
      </c>
      <c r="M593" s="132"/>
      <c r="O593" s="132">
        <f ca="1">+C$11+C$12*F593</f>
        <v>-2.130025610950317E-2</v>
      </c>
      <c r="P593" s="199">
        <f>+D$11+D$12*F593+D$13*F593^2</f>
        <v>-8.7632342305870321E-3</v>
      </c>
      <c r="Q593" s="200">
        <f>+C593-15018.5</f>
        <v>41944.934399999998</v>
      </c>
      <c r="S593" s="132">
        <f>+(P593-G593)^2</f>
        <v>1.1609525408783151E-4</v>
      </c>
      <c r="T593" s="7">
        <v>1</v>
      </c>
      <c r="U593" s="43">
        <f>+T593*S593</f>
        <v>1.1609525408783151E-4</v>
      </c>
      <c r="V593" s="132">
        <f>+G593-P593</f>
        <v>-1.0774750766854494E-2</v>
      </c>
      <c r="Z593" s="43">
        <f>F593</f>
        <v>20399.5</v>
      </c>
      <c r="AA593" s="132">
        <f>AB$3+AB$4*Z593+AB$5*Z593^2+AH593</f>
        <v>-4.9598781477187652E-3</v>
      </c>
      <c r="AB593" s="132">
        <f>+G593-AA593</f>
        <v>-1.4578106849722761E-2</v>
      </c>
      <c r="AC593" s="132">
        <f>+G593-P593</f>
        <v>-1.0774750766854494E-2</v>
      </c>
      <c r="AD593" s="132"/>
      <c r="AE593" s="132">
        <f>+(G593-AA593)^2*S593</f>
        <v>2.4672702634330576E-8</v>
      </c>
      <c r="AF593" s="200">
        <f>+C593-15018.5</f>
        <v>41944.934399999998</v>
      </c>
      <c r="AG593" s="7"/>
      <c r="AH593" s="43">
        <f>$AB$6*($AB$11/AI593*AJ593+$AB$12)</f>
        <v>-5.7114593469687657E-3</v>
      </c>
      <c r="AI593" s="43">
        <f>1+$AB$7*COS(AL593)</f>
        <v>1.0532665923264843</v>
      </c>
      <c r="AJ593" s="43">
        <f>SIN(AL593+$AB$9)</f>
        <v>-0.61810564141943403</v>
      </c>
      <c r="AK593" s="43">
        <f>$AB$7*SIN(AL593)</f>
        <v>-0.36614569523882723</v>
      </c>
      <c r="AL593" s="43">
        <f>2*ATAN(AM593)</f>
        <v>-1.4263305793618106</v>
      </c>
      <c r="AM593" s="43">
        <f>SQRT((1+$AB$7)/(1-$AB$7))*TAN(AN593/2)</f>
        <v>-0.865047470971682</v>
      </c>
      <c r="AN593" s="132">
        <f>$AU593+$AB$7*SIN(AO593)</f>
        <v>5.222152905318147</v>
      </c>
      <c r="AO593" s="132">
        <f>$AU593+$AB$7*SIN(AP593)</f>
        <v>5.2221654905787123</v>
      </c>
      <c r="AP593" s="132">
        <f>$AU593+$AB$7*SIN(AQ593)</f>
        <v>5.2222351900444632</v>
      </c>
      <c r="AQ593" s="132">
        <f>$AU593+$AB$7*SIN(AR593)</f>
        <v>5.2226210412044809</v>
      </c>
      <c r="AR593" s="132">
        <f>$AU593+$AB$7*SIN(AS593)</f>
        <v>5.2247522923190166</v>
      </c>
      <c r="AS593" s="132">
        <f>$AU593+$AB$7*SIN(AT593)</f>
        <v>5.2363819925330377</v>
      </c>
      <c r="AT593" s="132">
        <f>$AU593+$AB$7*SIN(AU593)</f>
        <v>5.2961482110564306</v>
      </c>
      <c r="AU593" s="132">
        <f>$AB$9+$AB$18*(F593-AB$15)</f>
        <v>5.5451087330584272</v>
      </c>
    </row>
    <row r="594" spans="1:47" ht="12.95" customHeight="1">
      <c r="A594" s="120" t="s">
        <v>26</v>
      </c>
      <c r="B594" s="121" t="s">
        <v>288</v>
      </c>
      <c r="C594" s="120">
        <v>56976.747799999997</v>
      </c>
      <c r="D594" s="120">
        <v>1E-4</v>
      </c>
      <c r="E594" s="41">
        <f>+(C594-C$7)/C$8</f>
        <v>20438.445184523254</v>
      </c>
      <c r="F594" s="132">
        <f>ROUND(2*E594,0)/2</f>
        <v>20438.5</v>
      </c>
      <c r="G594" s="132">
        <f>+C594-(C$7+F594*C$8)</f>
        <v>-1.8711155003984459E-2</v>
      </c>
      <c r="K594" s="43">
        <f>G594</f>
        <v>-1.8711155003984459E-2</v>
      </c>
      <c r="M594" s="132"/>
      <c r="O594" s="132">
        <f ca="1">+C$11+C$12*F594</f>
        <v>-2.1372835563857249E-2</v>
      </c>
      <c r="P594" s="199">
        <f>+D$11+D$12*F594+D$13*F594^2</f>
        <v>-8.8010738878771654E-3</v>
      </c>
      <c r="Q594" s="200">
        <f>+C594-15018.5</f>
        <v>41958.247799999997</v>
      </c>
      <c r="S594" s="132">
        <f>+(P594-G594)^2</f>
        <v>9.820970772782637E-5</v>
      </c>
      <c r="T594" s="7">
        <v>1</v>
      </c>
      <c r="U594" s="43">
        <f>+T594*S594</f>
        <v>9.820970772782637E-5</v>
      </c>
      <c r="V594" s="132">
        <f>+G594-P594</f>
        <v>-9.9100811161072933E-3</v>
      </c>
      <c r="Z594" s="43">
        <f>F594</f>
        <v>20438.5</v>
      </c>
      <c r="AA594" s="132">
        <f>AB$3+AB$4*Z594+AB$5*Z594^2+AH594</f>
        <v>-4.8469147887963519E-3</v>
      </c>
      <c r="AB594" s="132">
        <f>+G594-AA594</f>
        <v>-1.3864240215188107E-2</v>
      </c>
      <c r="AC594" s="132">
        <f>+G594-P594</f>
        <v>-9.9100811161072933E-3</v>
      </c>
      <c r="AD594" s="132"/>
      <c r="AE594" s="132">
        <f>+(G594-AA594)^2*S594</f>
        <v>1.8877590784145159E-8</v>
      </c>
      <c r="AF594" s="200">
        <f>+C594-15018.5</f>
        <v>41958.247799999997</v>
      </c>
      <c r="AG594" s="7"/>
      <c r="AH594" s="43">
        <f>$AB$6*($AB$11/AI594*AJ594+$AB$12)</f>
        <v>-5.5937179420463522E-3</v>
      </c>
      <c r="AI594" s="43">
        <f>1+$AB$7*COS(AL594)</f>
        <v>1.0555816621180458</v>
      </c>
      <c r="AJ594" s="43">
        <f>SIN(AL594+$AB$9)</f>
        <v>-0.61312065667750471</v>
      </c>
      <c r="AK594" s="43">
        <f>$AB$7*SIN(AL594)</f>
        <v>-0.36580141994830395</v>
      </c>
      <c r="AL594" s="43">
        <f>2*ATAN(AM594)</f>
        <v>-1.420004816137463</v>
      </c>
      <c r="AM594" s="43">
        <f>SQRT((1+$AB$7)/(1-$AB$7))*TAN(AN594/2)</f>
        <v>-0.85953285235029631</v>
      </c>
      <c r="AN594" s="132">
        <f>$AU594+$AB$7*SIN(AO594)</f>
        <v>5.2277264085238224</v>
      </c>
      <c r="AO594" s="132">
        <f>$AU594+$AB$7*SIN(AP594)</f>
        <v>5.2277396387641382</v>
      </c>
      <c r="AP594" s="132">
        <f>$AU594+$AB$7*SIN(AQ594)</f>
        <v>5.2278121879014421</v>
      </c>
      <c r="AQ594" s="132">
        <f>$AU594+$AB$7*SIN(AR594)</f>
        <v>5.2282098521700373</v>
      </c>
      <c r="AR594" s="132">
        <f>$AU594+$AB$7*SIN(AS594)</f>
        <v>5.2303846397655906</v>
      </c>
      <c r="AS594" s="132">
        <f>$AU594+$AB$7*SIN(AT594)</f>
        <v>5.2421347816720285</v>
      </c>
      <c r="AT594" s="132">
        <f>$AU594+$AB$7*SIN(AU594)</f>
        <v>5.3019615509346076</v>
      </c>
      <c r="AU594" s="132">
        <f>$AB$9+$AB$18*(F594-AB$15)</f>
        <v>5.5496707927335018</v>
      </c>
    </row>
    <row r="595" spans="1:47" ht="12.95" customHeight="1">
      <c r="A595" s="120" t="s">
        <v>26</v>
      </c>
      <c r="B595" s="121" t="s">
        <v>288</v>
      </c>
      <c r="C595" s="120">
        <v>56976.747799999997</v>
      </c>
      <c r="D595" s="120">
        <v>1E-4</v>
      </c>
      <c r="E595" s="41">
        <f>+(C595-C$7)/C$8</f>
        <v>20438.445184523254</v>
      </c>
      <c r="F595" s="132">
        <f>ROUND(2*E595,0)/2</f>
        <v>20438.5</v>
      </c>
      <c r="G595" s="132">
        <f>+C595-(C$7+F595*C$8)</f>
        <v>-1.8711155003984459E-2</v>
      </c>
      <c r="K595" s="43">
        <f>G595</f>
        <v>-1.8711155003984459E-2</v>
      </c>
      <c r="L595" s="132"/>
      <c r="O595" s="132">
        <f ca="1">+C$11+C$12*F595</f>
        <v>-2.1372835563857249E-2</v>
      </c>
      <c r="P595" s="199">
        <f>+D$11+D$12*F595+D$13*F595^2</f>
        <v>-8.8010738878771654E-3</v>
      </c>
      <c r="Q595" s="200">
        <f>+C595-15018.5</f>
        <v>41958.247799999997</v>
      </c>
      <c r="S595" s="132">
        <f>+(P595-G595)^2</f>
        <v>9.820970772782637E-5</v>
      </c>
      <c r="T595" s="7">
        <v>1</v>
      </c>
      <c r="U595" s="43">
        <f>+T595*S595</f>
        <v>9.820970772782637E-5</v>
      </c>
      <c r="V595" s="132">
        <f>+G595-P595</f>
        <v>-9.9100811161072933E-3</v>
      </c>
      <c r="Z595" s="43">
        <f>F595</f>
        <v>20438.5</v>
      </c>
      <c r="AA595" s="132">
        <f>AB$3+AB$4*Z595+AB$5*Z595^2+AH595</f>
        <v>-4.8469147887963519E-3</v>
      </c>
      <c r="AB595" s="132">
        <f>+G595-AA595</f>
        <v>-1.3864240215188107E-2</v>
      </c>
      <c r="AC595" s="132">
        <f>+G595-P595</f>
        <v>-9.9100811161072933E-3</v>
      </c>
      <c r="AD595" s="132"/>
      <c r="AE595" s="132">
        <f>+(G595-AA595)^2*S595</f>
        <v>1.8877590784145159E-8</v>
      </c>
      <c r="AF595" s="200">
        <f>+C595-15018.5</f>
        <v>41958.247799999997</v>
      </c>
      <c r="AG595" s="7"/>
      <c r="AH595" s="43">
        <f>$AB$6*($AB$11/AI595*AJ595+$AB$12)</f>
        <v>-5.5937179420463522E-3</v>
      </c>
      <c r="AI595" s="43">
        <f>1+$AB$7*COS(AL595)</f>
        <v>1.0555816621180458</v>
      </c>
      <c r="AJ595" s="43">
        <f>SIN(AL595+$AB$9)</f>
        <v>-0.61312065667750471</v>
      </c>
      <c r="AK595" s="43">
        <f>$AB$7*SIN(AL595)</f>
        <v>-0.36580141994830395</v>
      </c>
      <c r="AL595" s="43">
        <f>2*ATAN(AM595)</f>
        <v>-1.420004816137463</v>
      </c>
      <c r="AM595" s="43">
        <f>SQRT((1+$AB$7)/(1-$AB$7))*TAN(AN595/2)</f>
        <v>-0.85953285235029631</v>
      </c>
      <c r="AN595" s="132">
        <f>$AU595+$AB$7*SIN(AO595)</f>
        <v>5.2277264085238224</v>
      </c>
      <c r="AO595" s="132">
        <f>$AU595+$AB$7*SIN(AP595)</f>
        <v>5.2277396387641382</v>
      </c>
      <c r="AP595" s="132">
        <f>$AU595+$AB$7*SIN(AQ595)</f>
        <v>5.2278121879014421</v>
      </c>
      <c r="AQ595" s="132">
        <f>$AU595+$AB$7*SIN(AR595)</f>
        <v>5.2282098521700373</v>
      </c>
      <c r="AR595" s="132">
        <f>$AU595+$AB$7*SIN(AS595)</f>
        <v>5.2303846397655906</v>
      </c>
      <c r="AS595" s="132">
        <f>$AU595+$AB$7*SIN(AT595)</f>
        <v>5.2421347816720285</v>
      </c>
      <c r="AT595" s="132">
        <f>$AU595+$AB$7*SIN(AU595)</f>
        <v>5.3019615509346076</v>
      </c>
      <c r="AU595" s="132">
        <f>$AB$9+$AB$18*(F595-AB$15)</f>
        <v>5.5496707927335018</v>
      </c>
    </row>
    <row r="596" spans="1:47" ht="12.95" customHeight="1">
      <c r="A596" s="120" t="s">
        <v>25</v>
      </c>
      <c r="B596" s="121" t="s">
        <v>292</v>
      </c>
      <c r="C596" s="120">
        <v>57034.605799999998</v>
      </c>
      <c r="D596" s="120">
        <v>1E-4</v>
      </c>
      <c r="E596" s="41">
        <f>+(C596-C$7)/C$8</f>
        <v>20607.943745859611</v>
      </c>
      <c r="F596" s="132">
        <f>ROUND(2*E596,0)/2</f>
        <v>20608</v>
      </c>
      <c r="G596" s="132">
        <f>+C596-(C$7+F596*C$8)</f>
        <v>-1.9202240000595339E-2</v>
      </c>
      <c r="K596" s="43">
        <f>G596</f>
        <v>-1.9202240000595339E-2</v>
      </c>
      <c r="M596" s="132"/>
      <c r="O596" s="132">
        <f ca="1">+C$11+C$12*F596</f>
        <v>-2.1688277038549985E-2</v>
      </c>
      <c r="P596" s="199">
        <f>+D$11+D$12*F596+D$13*F596^2</f>
        <v>-8.9653029326266353E-3</v>
      </c>
      <c r="Q596" s="200">
        <f>+C596-15018.5</f>
        <v>42016.105799999998</v>
      </c>
      <c r="S596" s="132">
        <f>+(P596-G596)^2</f>
        <v>1.0479488053355167E-4</v>
      </c>
      <c r="T596" s="7">
        <v>1</v>
      </c>
      <c r="U596" s="43">
        <f>+T596*S596</f>
        <v>1.0479488053355167E-4</v>
      </c>
      <c r="V596" s="132">
        <f>+G596-P596</f>
        <v>-1.0236937067968703E-2</v>
      </c>
      <c r="Z596" s="43">
        <f>F596</f>
        <v>20608</v>
      </c>
      <c r="AA596" s="132">
        <f>AB$3+AB$4*Z596+AB$5*Z596^2+AH596</f>
        <v>-4.3510507235503728E-3</v>
      </c>
      <c r="AB596" s="132">
        <f>+G596-AA596</f>
        <v>-1.4851189277044966E-2</v>
      </c>
      <c r="AC596" s="132">
        <f>+G596-P596</f>
        <v>-1.0236937067968703E-2</v>
      </c>
      <c r="AD596" s="132"/>
      <c r="AE596" s="132">
        <f>+(G596-AA596)^2*S596</f>
        <v>2.3113330706011622E-8</v>
      </c>
      <c r="AF596" s="200">
        <f>+C596-15018.5</f>
        <v>42016.105799999998</v>
      </c>
      <c r="AG596" s="7"/>
      <c r="AH596" s="43">
        <f>$AB$6*($AB$11/AI596*AJ596+$AB$12)</f>
        <v>-5.0769817315503727E-3</v>
      </c>
      <c r="AI596" s="43">
        <f>1+$AB$7*COS(AL596)</f>
        <v>1.0657348919660437</v>
      </c>
      <c r="AJ596" s="43">
        <f>SIN(AL596+$AB$9)</f>
        <v>-0.59090995082986908</v>
      </c>
      <c r="AK596" s="43">
        <f>$AB$7*SIN(AL596)</f>
        <v>-0.36411388874665651</v>
      </c>
      <c r="AL596" s="43">
        <f>2*ATAN(AM596)</f>
        <v>-1.3921863146041944</v>
      </c>
      <c r="AM596" s="43">
        <f>SQRT((1+$AB$7)/(1-$AB$7))*TAN(AN596/2)</f>
        <v>-0.83563170051351221</v>
      </c>
      <c r="AN596" s="132">
        <f>$AU596+$AB$7*SIN(AO596)</f>
        <v>5.2520927608812498</v>
      </c>
      <c r="AO596" s="132">
        <f>$AU596+$AB$7*SIN(AP596)</f>
        <v>5.2521090808203619</v>
      </c>
      <c r="AP596" s="132">
        <f>$AU596+$AB$7*SIN(AQ596)</f>
        <v>5.2521949051755925</v>
      </c>
      <c r="AQ596" s="132">
        <f>$AU596+$AB$7*SIN(AR596)</f>
        <v>5.2526460417165923</v>
      </c>
      <c r="AR596" s="132">
        <f>$AU596+$AB$7*SIN(AS596)</f>
        <v>5.2550118894401621</v>
      </c>
      <c r="AS596" s="132">
        <f>$AU596+$AB$7*SIN(AT596)</f>
        <v>5.2672702137495069</v>
      </c>
      <c r="AT596" s="132">
        <f>$AU596+$AB$7*SIN(AU596)</f>
        <v>5.3272867742817995</v>
      </c>
      <c r="AU596" s="132">
        <f>$AB$9+$AB$18*(F596-AB$15)</f>
        <v>5.5694982059367115</v>
      </c>
    </row>
    <row r="597" spans="1:47" ht="12.95" customHeight="1">
      <c r="A597" s="47" t="s">
        <v>1439</v>
      </c>
      <c r="B597" s="218" t="s">
        <v>288</v>
      </c>
      <c r="C597" s="47">
        <v>57070.2768</v>
      </c>
      <c r="D597" s="47">
        <v>2.0000000000000001E-4</v>
      </c>
      <c r="E597" s="41">
        <f>+(C597-C$7)/C$8</f>
        <v>20712.444129236665</v>
      </c>
      <c r="F597" s="132">
        <f>ROUND(2*E597,0)/2</f>
        <v>20712.5</v>
      </c>
      <c r="G597" s="132">
        <f>+C597-(C$7+F597*C$8)</f>
        <v>-1.9071374998020474E-2</v>
      </c>
      <c r="K597" s="43">
        <f>G597</f>
        <v>-1.9071374998020474E-2</v>
      </c>
      <c r="M597" s="132"/>
      <c r="O597" s="132">
        <f ca="1">+C$11+C$12*F597</f>
        <v>-2.1882752755985922E-2</v>
      </c>
      <c r="P597" s="199">
        <f>+D$11+D$12*F597+D$13*F597^2</f>
        <v>-9.0663686214230692E-3</v>
      </c>
      <c r="Q597" s="200">
        <f>+C597-15018.5</f>
        <v>42051.7768</v>
      </c>
      <c r="S597" s="132">
        <f>+(P597-G597)^2</f>
        <v>1.0010015259575472E-4</v>
      </c>
      <c r="T597" s="7">
        <v>1</v>
      </c>
      <c r="U597" s="43">
        <f>+T597*S597</f>
        <v>1.0010015259575472E-4</v>
      </c>
      <c r="V597" s="132">
        <f>+G597-P597</f>
        <v>-1.0005006376597405E-2</v>
      </c>
      <c r="Z597" s="43">
        <f>F597</f>
        <v>20712.5</v>
      </c>
      <c r="AA597" s="132">
        <f>AB$3+AB$4*Z597+AB$5*Z597^2+AH597</f>
        <v>-4.0414092009921866E-3</v>
      </c>
      <c r="AB597" s="132">
        <f>+G597-AA597</f>
        <v>-1.5029965797028286E-2</v>
      </c>
      <c r="AC597" s="132">
        <f>+G597-P597</f>
        <v>-1.0005006376597405E-2</v>
      </c>
      <c r="AD597" s="132"/>
      <c r="AE597" s="132">
        <f>+(G597-AA597)^2*S597</f>
        <v>2.2612611644531434E-8</v>
      </c>
      <c r="AF597" s="200">
        <f>+C597-15018.5</f>
        <v>42051.7768</v>
      </c>
      <c r="AG597" s="7"/>
      <c r="AH597" s="43">
        <f>$AB$6*($AB$11/AI597*AJ597+$AB$12)</f>
        <v>-4.7543862322421866E-3</v>
      </c>
      <c r="AI597" s="43">
        <f>1+$AB$7*COS(AL597)</f>
        <v>1.0720669224636443</v>
      </c>
      <c r="AJ597" s="43">
        <f>SIN(AL597+$AB$9)</f>
        <v>-0.57676885193228156</v>
      </c>
      <c r="AK597" s="43">
        <f>$AB$7*SIN(AL597)</f>
        <v>-0.36291370694232405</v>
      </c>
      <c r="AL597" s="43">
        <f>2*ATAN(AM597)</f>
        <v>-1.374767799991971</v>
      </c>
      <c r="AM597" s="43">
        <f>SQRT((1+$AB$7)/(1-$AB$7))*TAN(AN597/2)</f>
        <v>-0.82094743691702055</v>
      </c>
      <c r="AN597" s="132">
        <f>$AU597+$AB$7*SIN(AO597)</f>
        <v>5.2672320259176209</v>
      </c>
      <c r="AO597" s="132">
        <f>$AU597+$AB$7*SIN(AP597)</f>
        <v>5.2672504940442977</v>
      </c>
      <c r="AP597" s="132">
        <f>$AU597+$AB$7*SIN(AQ597)</f>
        <v>5.267345231357857</v>
      </c>
      <c r="AQ597" s="132">
        <f>$AU597+$AB$7*SIN(AR597)</f>
        <v>5.2678309849343012</v>
      </c>
      <c r="AR597" s="132">
        <f>$AU597+$AB$7*SIN(AS597)</f>
        <v>5.2703156787971874</v>
      </c>
      <c r="AS597" s="132">
        <f>$AU597+$AB$7*SIN(AT597)</f>
        <v>5.2828738785657565</v>
      </c>
      <c r="AT597" s="132">
        <f>$AU597+$AB$7*SIN(AU597)</f>
        <v>5.3429478464310778</v>
      </c>
      <c r="AU597" s="132">
        <f>$AB$9+$AB$18*(F597-AB$15)</f>
        <v>5.5817221863481299</v>
      </c>
    </row>
    <row r="598" spans="1:47" ht="12.95" customHeight="1">
      <c r="A598" s="120" t="s">
        <v>23</v>
      </c>
      <c r="B598" s="121" t="s">
        <v>288</v>
      </c>
      <c r="C598" s="120">
        <v>57294.883199999997</v>
      </c>
      <c r="D598" s="120">
        <v>1E-4</v>
      </c>
      <c r="E598" s="41">
        <f>+(C598-C$7)/C$8</f>
        <v>21370.442360543278</v>
      </c>
      <c r="F598" s="132">
        <f>ROUND(2*E598,0)/2</f>
        <v>21370.5</v>
      </c>
      <c r="G598" s="132">
        <f>+C598-(C$7+F598*C$8)</f>
        <v>-1.9675114999699872E-2</v>
      </c>
      <c r="K598" s="43">
        <f>G598</f>
        <v>-1.9675114999699872E-2</v>
      </c>
      <c r="L598" s="132"/>
      <c r="O598" s="132">
        <f ca="1">+C$11+C$12*F598</f>
        <v>-2.3107298421754772E-2</v>
      </c>
      <c r="P598" s="199">
        <f>+D$11+D$12*F598+D$13*F598^2</f>
        <v>-9.6995081283624864E-3</v>
      </c>
      <c r="Q598" s="200">
        <f>+C598-15018.5</f>
        <v>42276.383199999997</v>
      </c>
      <c r="S598" s="132">
        <f>+(P598-G598)^2</f>
        <v>9.9512732451473664E-5</v>
      </c>
      <c r="T598" s="7">
        <v>1</v>
      </c>
      <c r="U598" s="43">
        <f>+T598*S598</f>
        <v>9.9512732451473664E-5</v>
      </c>
      <c r="V598" s="132">
        <f>+G598-P598</f>
        <v>-9.9756068713373856E-3</v>
      </c>
      <c r="Z598" s="43">
        <f>F598</f>
        <v>21370.5</v>
      </c>
      <c r="AA598" s="132">
        <f>AB$3+AB$4*Z598+AB$5*Z598^2+AH598</f>
        <v>-2.0256222499342507E-3</v>
      </c>
      <c r="AB598" s="132">
        <f>+G598-AA598</f>
        <v>-1.764949274976562E-2</v>
      </c>
      <c r="AC598" s="132">
        <f>+G598-P598</f>
        <v>-9.9756068713373856E-3</v>
      </c>
      <c r="AD598" s="132"/>
      <c r="AE598" s="132">
        <f>+(G598-AA598)^2*S598</f>
        <v>3.0998673352371963E-8</v>
      </c>
      <c r="AF598" s="200">
        <f>+C598-15018.5</f>
        <v>42276.383199999997</v>
      </c>
      <c r="AG598" s="7"/>
      <c r="AH598" s="43">
        <f>$AB$6*($AB$11/AI598*AJ598+$AB$12)</f>
        <v>-2.655527439184251E-3</v>
      </c>
      <c r="AI598" s="43">
        <f>1+$AB$7*COS(AL598)</f>
        <v>1.11308408700648</v>
      </c>
      <c r="AJ598" s="43">
        <f>SIN(AL598+$AB$9)</f>
        <v>-0.47959534700334033</v>
      </c>
      <c r="AK598" s="43">
        <f>$AB$7*SIN(AL598)</f>
        <v>-0.35229531541862835</v>
      </c>
      <c r="AL598" s="43">
        <f>2*ATAN(AM598)</f>
        <v>-1.2601935058688509</v>
      </c>
      <c r="AM598" s="43">
        <f>SQRT((1+$AB$7)/(1-$AB$7))*TAN(AN598/2)</f>
        <v>-0.72926292729220599</v>
      </c>
      <c r="AN598" s="132">
        <f>$AU598+$AB$7*SIN(AO598)</f>
        <v>5.3646585070950881</v>
      </c>
      <c r="AO598" s="132">
        <f>$AU598+$AB$7*SIN(AP598)</f>
        <v>5.3646952089477367</v>
      </c>
      <c r="AP598" s="132">
        <f>$AU598+$AB$7*SIN(AQ598)</f>
        <v>5.3648586030151471</v>
      </c>
      <c r="AQ598" s="132">
        <f>$AU598+$AB$7*SIN(AR598)</f>
        <v>5.3655855983589094</v>
      </c>
      <c r="AR598" s="132">
        <f>$AU598+$AB$7*SIN(AS598)</f>
        <v>5.3688119138124204</v>
      </c>
      <c r="AS598" s="132">
        <f>$AU598+$AB$7*SIN(AT598)</f>
        <v>5.382970269645174</v>
      </c>
      <c r="AT598" s="132">
        <f>$AU598+$AB$7*SIN(AU598)</f>
        <v>5.4423584910418796</v>
      </c>
      <c r="AU598" s="132">
        <f>$AB$9+$AB$18*(F598-AB$15)</f>
        <v>5.6586923213788802</v>
      </c>
    </row>
    <row r="599" spans="1:47" ht="12.95" customHeight="1">
      <c r="A599" s="220" t="s">
        <v>1445</v>
      </c>
      <c r="B599" s="221" t="s">
        <v>288</v>
      </c>
      <c r="C599" s="220">
        <v>57303.075100000002</v>
      </c>
      <c r="D599" s="220" t="s">
        <v>445</v>
      </c>
      <c r="E599" s="41">
        <f>+(C599-C$7)/C$8</f>
        <v>21394.441034272277</v>
      </c>
      <c r="F599" s="132">
        <f>ROUND(2*E599,0)/2</f>
        <v>21394.5</v>
      </c>
      <c r="G599" s="132">
        <f>+C599-(C$7+F599*C$8)</f>
        <v>-2.0127834999584593E-2</v>
      </c>
      <c r="K599" s="43">
        <f>G599</f>
        <v>-2.0127834999584593E-2</v>
      </c>
      <c r="M599" s="132"/>
      <c r="O599" s="132">
        <f ca="1">+C$11+C$12*F599</f>
        <v>-2.3151962701357279E-2</v>
      </c>
      <c r="P599" s="199">
        <f>+D$11+D$12*F599+D$13*F599^2</f>
        <v>-9.7224957985611662E-3</v>
      </c>
      <c r="Q599" s="200">
        <f>+C599-15018.5</f>
        <v>42284.575100000002</v>
      </c>
      <c r="S599" s="132">
        <f>+(P599-G599)^2</f>
        <v>1.0827108388835485E-4</v>
      </c>
      <c r="T599" s="7">
        <v>1</v>
      </c>
      <c r="U599" s="43">
        <f>+T599*S599</f>
        <v>1.0827108388835485E-4</v>
      </c>
      <c r="V599" s="132">
        <f>+G599-P599</f>
        <v>-1.0405339201023427E-2</v>
      </c>
      <c r="Z599" s="43">
        <f>F599</f>
        <v>21394.5</v>
      </c>
      <c r="AA599" s="132">
        <f>AB$3+AB$4*Z599+AB$5*Z599^2+AH599</f>
        <v>-1.950034033234575E-3</v>
      </c>
      <c r="AB599" s="132">
        <f>+G599-AA599</f>
        <v>-1.8177800966350018E-2</v>
      </c>
      <c r="AC599" s="132">
        <f>+G599-P599</f>
        <v>-1.0405339201023427E-2</v>
      </c>
      <c r="AD599" s="132"/>
      <c r="AE599" s="132">
        <f>+(G599-AA599)^2*S599</f>
        <v>3.5776279293836373E-8</v>
      </c>
      <c r="AF599" s="200">
        <f>+C599-15018.5</f>
        <v>42284.575100000002</v>
      </c>
      <c r="AG599" s="7"/>
      <c r="AH599" s="43">
        <f>$AB$6*($AB$11/AI599*AJ599+$AB$12)</f>
        <v>-2.5768601424845752E-3</v>
      </c>
      <c r="AI599" s="43">
        <f>1+$AB$7*COS(AL599)</f>
        <v>1.1146134330692676</v>
      </c>
      <c r="AJ599" s="43">
        <f>SIN(AL599+$AB$9)</f>
        <v>-0.47577890087185115</v>
      </c>
      <c r="AK599" s="43">
        <f>$AB$7*SIN(AL599)</f>
        <v>-0.35180074042002313</v>
      </c>
      <c r="AL599" s="43">
        <f>2*ATAN(AM599)</f>
        <v>-1.2558493722949797</v>
      </c>
      <c r="AM599" s="43">
        <f>SQRT((1+$AB$7)/(1-$AB$7))*TAN(AN599/2)</f>
        <v>-0.72594095915153645</v>
      </c>
      <c r="AN599" s="132">
        <f>$AU599+$AB$7*SIN(AO599)</f>
        <v>5.3682818338554039</v>
      </c>
      <c r="AO599" s="132">
        <f>$AU599+$AB$7*SIN(AP599)</f>
        <v>5.36831936138588</v>
      </c>
      <c r="AP599" s="132">
        <f>$AU599+$AB$7*SIN(AQ599)</f>
        <v>5.3684856432878085</v>
      </c>
      <c r="AQ599" s="132">
        <f>$AU599+$AB$7*SIN(AR599)</f>
        <v>5.3692219952868747</v>
      </c>
      <c r="AR599" s="132">
        <f>$AU599+$AB$7*SIN(AS599)</f>
        <v>5.3724743975364539</v>
      </c>
      <c r="AS599" s="132">
        <f>$AU599+$AB$7*SIN(AT599)</f>
        <v>5.3866803415631566</v>
      </c>
      <c r="AT599" s="132">
        <f>$AU599+$AB$7*SIN(AU599)</f>
        <v>5.446009456452793</v>
      </c>
      <c r="AU599" s="132">
        <f>$AB$9+$AB$18*(F599-AB$15)</f>
        <v>5.6614997427173881</v>
      </c>
    </row>
    <row r="600" spans="1:47" ht="12.95" customHeight="1">
      <c r="A600" s="222" t="s">
        <v>1444</v>
      </c>
      <c r="B600" s="223" t="s">
        <v>292</v>
      </c>
      <c r="C600" s="224">
        <v>57319.63</v>
      </c>
      <c r="D600" s="225">
        <v>2E-3</v>
      </c>
      <c r="E600" s="41">
        <f>+(C600-C$7)/C$8</f>
        <v>21442.939629679418</v>
      </c>
      <c r="F600" s="132">
        <f>ROUND(2*E600,0)/2</f>
        <v>21443</v>
      </c>
      <c r="G600" s="132">
        <f>+C600-(C$7+F600*C$8)</f>
        <v>-2.0607290003681555E-2</v>
      </c>
      <c r="K600" s="43">
        <f>G600</f>
        <v>-2.0607290003681555E-2</v>
      </c>
      <c r="L600" s="132"/>
      <c r="O600" s="132">
        <f ca="1">+C$11+C$12*F600</f>
        <v>-2.3242221766387353E-2</v>
      </c>
      <c r="P600" s="199">
        <f>+D$11+D$12*F600+D$13*F600^2</f>
        <v>-9.7689273709833241E-3</v>
      </c>
      <c r="Q600" s="200">
        <f>+C600-15018.5</f>
        <v>42301.13</v>
      </c>
      <c r="S600" s="132">
        <f>+(P600-G600)^2</f>
        <v>1.1747010455786933E-4</v>
      </c>
      <c r="T600" s="7">
        <v>1</v>
      </c>
      <c r="U600" s="43">
        <f>+T600*S600</f>
        <v>1.1747010455786933E-4</v>
      </c>
      <c r="V600" s="132">
        <f>+G600-P600</f>
        <v>-1.0838362632698231E-2</v>
      </c>
      <c r="Z600" s="43">
        <f>F600</f>
        <v>21443</v>
      </c>
      <c r="AA600" s="132">
        <f>AB$3+AB$4*Z600+AB$5*Z600^2+AH600</f>
        <v>-1.7968604342449986E-3</v>
      </c>
      <c r="AB600" s="132">
        <f>+G600-AA600</f>
        <v>-1.8810429569436557E-2</v>
      </c>
      <c r="AC600" s="132">
        <f>+G600-P600</f>
        <v>-1.0838362632698231E-2</v>
      </c>
      <c r="AD600" s="132"/>
      <c r="AE600" s="132">
        <f>+(G600-AA600)^2*S600</f>
        <v>4.1564712647070812E-8</v>
      </c>
      <c r="AF600" s="200">
        <f>+C600-15018.5</f>
        <v>42301.13</v>
      </c>
      <c r="AG600" s="7"/>
      <c r="AH600" s="43">
        <f>$AB$6*($AB$11/AI600*AJ600+$AB$12)</f>
        <v>-2.4174536872449987E-3</v>
      </c>
      <c r="AI600" s="43">
        <f>1+$AB$7*COS(AL600)</f>
        <v>1.1177101633496107</v>
      </c>
      <c r="AJ600" s="43">
        <f>SIN(AL600+$AB$9)</f>
        <v>-0.4680069000910107</v>
      </c>
      <c r="AK600" s="43">
        <f>$AB$7*SIN(AL600)</f>
        <v>-0.35077673446824825</v>
      </c>
      <c r="AL600" s="43">
        <f>2*ATAN(AM600)</f>
        <v>-1.2470340876116914</v>
      </c>
      <c r="AM600" s="43">
        <f>SQRT((1+$AB$7)/(1-$AB$7))*TAN(AN600/2)</f>
        <v>-0.7192319554284069</v>
      </c>
      <c r="AN600" s="132">
        <f>$AU600+$AB$7*SIN(AO600)</f>
        <v>5.3756191922371892</v>
      </c>
      <c r="AO600" s="132">
        <f>$AU600+$AB$7*SIN(AP600)</f>
        <v>5.3756584230924043</v>
      </c>
      <c r="AP600" s="132">
        <f>$AU600+$AB$7*SIN(AQ600)</f>
        <v>5.3758306145430863</v>
      </c>
      <c r="AQ600" s="132">
        <f>$AU600+$AB$7*SIN(AR600)</f>
        <v>5.3765859464043739</v>
      </c>
      <c r="AR600" s="132">
        <f>$AU600+$AB$7*SIN(AS600)</f>
        <v>5.3798907031791785</v>
      </c>
      <c r="AS600" s="132">
        <f>$AU600+$AB$7*SIN(AT600)</f>
        <v>5.3941902402889621</v>
      </c>
      <c r="AT600" s="132">
        <f>$AU600+$AB$7*SIN(AU600)</f>
        <v>5.4533926261929642</v>
      </c>
      <c r="AU600" s="132">
        <f>$AB$9+$AB$18*(F600-AB$15)</f>
        <v>5.6671730733389554</v>
      </c>
    </row>
    <row r="601" spans="1:47" ht="12.95" customHeight="1">
      <c r="A601" s="120" t="s">
        <v>23</v>
      </c>
      <c r="B601" s="121" t="s">
        <v>292</v>
      </c>
      <c r="C601" s="120">
        <v>57326.798900000002</v>
      </c>
      <c r="D601" s="120">
        <v>1E-4</v>
      </c>
      <c r="E601" s="41">
        <f>+(C601-C$7)/C$8</f>
        <v>21463.941362134134</v>
      </c>
      <c r="F601" s="132">
        <f>ROUND(2*E601,0)/2</f>
        <v>21464</v>
      </c>
      <c r="G601" s="132">
        <f>+C601-(C$7+F601*C$8)</f>
        <v>-2.0015919995785225E-2</v>
      </c>
      <c r="K601" s="43">
        <f>G601</f>
        <v>-2.0015919995785225E-2</v>
      </c>
      <c r="M601" s="132"/>
      <c r="O601" s="132">
        <f ca="1">+C$11+C$12*F601</f>
        <v>-2.3281303011039551E-2</v>
      </c>
      <c r="P601" s="199">
        <f>+D$11+D$12*F601+D$13*F601^2</f>
        <v>-9.789022350238475E-3</v>
      </c>
      <c r="Q601" s="200">
        <f>+C601-15018.5</f>
        <v>42308.298900000002</v>
      </c>
      <c r="S601" s="132">
        <f>+(P601-G601)^2</f>
        <v>1.0458943545248966E-4</v>
      </c>
      <c r="T601" s="7">
        <v>1</v>
      </c>
      <c r="U601" s="43">
        <f>+T601*S601</f>
        <v>1.0458943545248966E-4</v>
      </c>
      <c r="V601" s="132">
        <f>+G601-P601</f>
        <v>-1.022689764554675E-2</v>
      </c>
      <c r="Z601" s="43">
        <f>F601</f>
        <v>21464</v>
      </c>
      <c r="AA601" s="132">
        <f>AB$3+AB$4*Z601+AB$5*Z601^2+AH601</f>
        <v>-1.7303637664465472E-3</v>
      </c>
      <c r="AB601" s="132">
        <f>+G601-AA601</f>
        <v>-1.8285556229338678E-2</v>
      </c>
      <c r="AC601" s="132">
        <f>+G601-P601</f>
        <v>-1.022689764554675E-2</v>
      </c>
      <c r="AD601" s="132"/>
      <c r="AE601" s="132">
        <f>+(G601-AA601)^2*S601</f>
        <v>3.4970687489409515E-8</v>
      </c>
      <c r="AF601" s="200">
        <f>+C601-15018.5</f>
        <v>42308.298900000002</v>
      </c>
      <c r="AG601" s="7"/>
      <c r="AH601" s="43">
        <f>$AB$6*($AB$11/AI601*AJ601+$AB$12)</f>
        <v>-2.3482538784465475E-3</v>
      </c>
      <c r="AI601" s="43">
        <f>1+$AB$7*COS(AL601)</f>
        <v>1.11905352011199</v>
      </c>
      <c r="AJ601" s="43">
        <f>SIN(AL601+$AB$9)</f>
        <v>-0.46461691780879305</v>
      </c>
      <c r="AK601" s="43">
        <f>$AB$7*SIN(AL601)</f>
        <v>-0.3503230785274416</v>
      </c>
      <c r="AL601" s="43">
        <f>2*ATAN(AM601)</f>
        <v>-1.2432019510356576</v>
      </c>
      <c r="AM601" s="43">
        <f>SQRT((1+$AB$7)/(1-$AB$7))*TAN(AN601/2)</f>
        <v>-0.71632871274951659</v>
      </c>
      <c r="AN601" s="132">
        <f>$AU601+$AB$7*SIN(AO601)</f>
        <v>5.3788025205057215</v>
      </c>
      <c r="AO601" s="132">
        <f>$AU601+$AB$7*SIN(AP601)</f>
        <v>5.3788425032634555</v>
      </c>
      <c r="AP601" s="132">
        <f>$AU601+$AB$7*SIN(AQ601)</f>
        <v>5.3790172834371655</v>
      </c>
      <c r="AQ601" s="132">
        <f>$AU601+$AB$7*SIN(AR601)</f>
        <v>5.3797808601847938</v>
      </c>
      <c r="AR601" s="132">
        <f>$AU601+$AB$7*SIN(AS601)</f>
        <v>5.3831081269221208</v>
      </c>
      <c r="AS601" s="132">
        <f>$AU601+$AB$7*SIN(AT601)</f>
        <v>5.3974471072129688</v>
      </c>
      <c r="AT601" s="132">
        <f>$AU601+$AB$7*SIN(AU601)</f>
        <v>5.4565916004943329</v>
      </c>
      <c r="AU601" s="132">
        <f>$AB$9+$AB$18*(F601-AB$15)</f>
        <v>5.6696295670101495</v>
      </c>
    </row>
    <row r="602" spans="1:47" ht="12.95" customHeight="1">
      <c r="A602" s="209" t="s">
        <v>1440</v>
      </c>
      <c r="B602" s="94"/>
      <c r="C602" s="206">
        <v>57326.8</v>
      </c>
      <c r="D602" s="36">
        <v>1E-3</v>
      </c>
      <c r="E602" s="41">
        <f>+(C602-C$7)/C$8</f>
        <v>21463.944584651636</v>
      </c>
      <c r="F602" s="132">
        <f>ROUND(2*E602,0)/2</f>
        <v>21464</v>
      </c>
      <c r="G602" s="132">
        <f>+C602-(C$7+F602*C$8)</f>
        <v>-1.8915919994469732E-2</v>
      </c>
      <c r="K602" s="43">
        <f>G602</f>
        <v>-1.8915919994469732E-2</v>
      </c>
      <c r="L602" s="132"/>
      <c r="O602" s="132">
        <f ca="1">+C$11+C$12*F602</f>
        <v>-2.3281303011039551E-2</v>
      </c>
      <c r="P602" s="199">
        <f>+D$11+D$12*F602+D$13*F602^2</f>
        <v>-9.789022350238475E-3</v>
      </c>
      <c r="Q602" s="200">
        <f>+C602-15018.5</f>
        <v>42308.3</v>
      </c>
      <c r="S602" s="132">
        <f>+(P602-G602)^2</f>
        <v>8.3300260608274075E-5</v>
      </c>
      <c r="T602" s="7">
        <v>1</v>
      </c>
      <c r="U602" s="43">
        <f>+T602*S602</f>
        <v>8.3300260608274075E-5</v>
      </c>
      <c r="V602" s="132">
        <f>+G602-P602</f>
        <v>-9.126897644231257E-3</v>
      </c>
      <c r="Z602" s="43">
        <f>F602</f>
        <v>21464</v>
      </c>
      <c r="AA602" s="132">
        <f>AB$3+AB$4*Z602+AB$5*Z602^2+AH602</f>
        <v>-1.7303637664465472E-3</v>
      </c>
      <c r="AB602" s="132">
        <f>+G602-AA602</f>
        <v>-1.7185556228023185E-2</v>
      </c>
      <c r="AC602" s="132">
        <f>+G602-P602</f>
        <v>-9.126897644231257E-3</v>
      </c>
      <c r="AD602" s="132"/>
      <c r="AE602" s="132">
        <f>+(G602-AA602)^2*S602</f>
        <v>2.4602177429702164E-8</v>
      </c>
      <c r="AF602" s="200">
        <f>+C602-15018.5</f>
        <v>42308.3</v>
      </c>
      <c r="AG602" s="7"/>
      <c r="AH602" s="43">
        <f>$AB$6*($AB$11/AI602*AJ602+$AB$12)</f>
        <v>-2.3482538784465475E-3</v>
      </c>
      <c r="AI602" s="43">
        <f>1+$AB$7*COS(AL602)</f>
        <v>1.11905352011199</v>
      </c>
      <c r="AJ602" s="43">
        <f>SIN(AL602+$AB$9)</f>
        <v>-0.46461691780879305</v>
      </c>
      <c r="AK602" s="43">
        <f>$AB$7*SIN(AL602)</f>
        <v>-0.3503230785274416</v>
      </c>
      <c r="AL602" s="43">
        <f>2*ATAN(AM602)</f>
        <v>-1.2432019510356576</v>
      </c>
      <c r="AM602" s="43">
        <f>SQRT((1+$AB$7)/(1-$AB$7))*TAN(AN602/2)</f>
        <v>-0.71632871274951659</v>
      </c>
      <c r="AN602" s="132">
        <f>$AU602+$AB$7*SIN(AO602)</f>
        <v>5.3788025205057215</v>
      </c>
      <c r="AO602" s="132">
        <f>$AU602+$AB$7*SIN(AP602)</f>
        <v>5.3788425032634555</v>
      </c>
      <c r="AP602" s="132">
        <f>$AU602+$AB$7*SIN(AQ602)</f>
        <v>5.3790172834371655</v>
      </c>
      <c r="AQ602" s="132">
        <f>$AU602+$AB$7*SIN(AR602)</f>
        <v>5.3797808601847938</v>
      </c>
      <c r="AR602" s="132">
        <f>$AU602+$AB$7*SIN(AS602)</f>
        <v>5.3831081269221208</v>
      </c>
      <c r="AS602" s="132">
        <f>$AU602+$AB$7*SIN(AT602)</f>
        <v>5.3974471072129688</v>
      </c>
      <c r="AT602" s="132">
        <f>$AU602+$AB$7*SIN(AU602)</f>
        <v>5.4565916004943329</v>
      </c>
      <c r="AU602" s="132">
        <f>$AB$9+$AB$18*(F602-AB$15)</f>
        <v>5.6696295670101495</v>
      </c>
    </row>
    <row r="603" spans="1:47" ht="12.95" customHeight="1">
      <c r="A603" s="120" t="s">
        <v>22</v>
      </c>
      <c r="B603" s="121" t="s">
        <v>292</v>
      </c>
      <c r="C603" s="120">
        <v>57338.746099999997</v>
      </c>
      <c r="D603" s="120">
        <v>1E-4</v>
      </c>
      <c r="E603" s="41">
        <f>+(C603-C$7)/C$8</f>
        <v>21498.941417649308</v>
      </c>
      <c r="F603" s="132">
        <f>ROUND(2*E603,0)/2</f>
        <v>21499</v>
      </c>
      <c r="G603" s="132">
        <f>+C603-(C$7+F603*C$8)</f>
        <v>-1.9996970004285686E-2</v>
      </c>
      <c r="K603" s="43">
        <f>G603</f>
        <v>-1.9996970004285686E-2</v>
      </c>
      <c r="L603" s="132"/>
      <c r="O603" s="132">
        <f ca="1">+C$11+C$12*F603</f>
        <v>-2.3346438418793216E-2</v>
      </c>
      <c r="P603" s="199">
        <f>+D$11+D$12*F603+D$13*F603^2</f>
        <v>-9.8225013414683475E-3</v>
      </c>
      <c r="Q603" s="200">
        <f>+C603-15018.5</f>
        <v>42320.246099999997</v>
      </c>
      <c r="S603" s="132">
        <f>+(P603-G603)^2</f>
        <v>1.0351981257065204E-4</v>
      </c>
      <c r="T603" s="7">
        <v>1</v>
      </c>
      <c r="U603" s="43">
        <f>+T603*S603</f>
        <v>1.0351981257065204E-4</v>
      </c>
      <c r="V603" s="132">
        <f>+G603-P603</f>
        <v>-1.0174468662817338E-2</v>
      </c>
      <c r="Z603" s="43">
        <f>F603</f>
        <v>21499</v>
      </c>
      <c r="AA603" s="132">
        <f>AB$3+AB$4*Z603+AB$5*Z603^2+AH603</f>
        <v>-1.619304129777892E-3</v>
      </c>
      <c r="AB603" s="132">
        <f>+G603-AA603</f>
        <v>-1.8377665874507794E-2</v>
      </c>
      <c r="AC603" s="132">
        <f>+G603-P603</f>
        <v>-1.0174468662817338E-2</v>
      </c>
      <c r="AD603" s="132"/>
      <c r="AE603" s="132">
        <f>+(G603-AA603)^2*S603</f>
        <v>3.4962636879921261E-8</v>
      </c>
      <c r="AF603" s="200">
        <f>+C603-15018.5</f>
        <v>42320.246099999997</v>
      </c>
      <c r="AG603" s="7"/>
      <c r="AH603" s="43">
        <f>$AB$6*($AB$11/AI603*AJ603+$AB$12)</f>
        <v>-2.2326831267778921E-3</v>
      </c>
      <c r="AI603" s="43">
        <f>1+$AB$7*COS(AL603)</f>
        <v>1.1212957202159921</v>
      </c>
      <c r="AJ603" s="43">
        <f>SIN(AL603+$AB$9)</f>
        <v>-0.45893359307288273</v>
      </c>
      <c r="AK603" s="43">
        <f>$AB$7*SIN(AL603)</f>
        <v>-0.34955306930033359</v>
      </c>
      <c r="AL603" s="43">
        <f>2*ATAN(AM603)</f>
        <v>-1.236794553269992</v>
      </c>
      <c r="AM603" s="43">
        <f>SQRT((1+$AB$7)/(1-$AB$7))*TAN(AN603/2)</f>
        <v>-0.71149219282157983</v>
      </c>
      <c r="AN603" s="132">
        <f>$AU603+$AB$7*SIN(AO603)</f>
        <v>5.3841165810820959</v>
      </c>
      <c r="AO603" s="132">
        <f>$AU603+$AB$7*SIN(AP603)</f>
        <v>5.3841578362279066</v>
      </c>
      <c r="AP603" s="132">
        <f>$AU603+$AB$7*SIN(AQ603)</f>
        <v>5.3843369701366308</v>
      </c>
      <c r="AQ603" s="132">
        <f>$AU603+$AB$7*SIN(AR603)</f>
        <v>5.3851143198716818</v>
      </c>
      <c r="AR603" s="132">
        <f>$AU603+$AB$7*SIN(AS603)</f>
        <v>5.3884788768361593</v>
      </c>
      <c r="AS603" s="132">
        <f>$AU603+$AB$7*SIN(AT603)</f>
        <v>5.4028821239614668</v>
      </c>
      <c r="AT603" s="132">
        <f>$AU603+$AB$7*SIN(AU603)</f>
        <v>5.4619260788858588</v>
      </c>
      <c r="AU603" s="132">
        <f>$AB$9+$AB$18*(F603-AB$15)</f>
        <v>5.6737237231288065</v>
      </c>
    </row>
    <row r="604" spans="1:47" ht="12.95" customHeight="1">
      <c r="A604" s="120" t="s">
        <v>22</v>
      </c>
      <c r="B604" s="121" t="s">
        <v>288</v>
      </c>
      <c r="C604" s="120">
        <v>57344.7189</v>
      </c>
      <c r="D604" s="120">
        <v>1E-4</v>
      </c>
      <c r="E604" s="41">
        <f>+(C604-C$7)/C$8</f>
        <v>21516.43910175782</v>
      </c>
      <c r="F604" s="132">
        <f>ROUND(2*E604,0)/2</f>
        <v>21516.5</v>
      </c>
      <c r="G604" s="132">
        <f>+C604-(C$7+F604*C$8)</f>
        <v>-2.0787494999240153E-2</v>
      </c>
      <c r="K604" s="43">
        <f>G604</f>
        <v>-2.0787494999240153E-2</v>
      </c>
      <c r="M604" s="132"/>
      <c r="O604" s="132">
        <f ca="1">+C$11+C$12*F604</f>
        <v>-2.3379006122670045E-2</v>
      </c>
      <c r="P604" s="199">
        <f>+D$11+D$12*F604+D$13*F604^2</f>
        <v>-9.8392349116791927E-3</v>
      </c>
      <c r="Q604" s="200">
        <f>+C604-15018.5</f>
        <v>42326.2189</v>
      </c>
      <c r="S604" s="132">
        <f>+(P604-G604)^2</f>
        <v>1.1986439894488032E-4</v>
      </c>
      <c r="T604" s="7">
        <v>1</v>
      </c>
      <c r="U604" s="43">
        <f>+T604*S604</f>
        <v>1.1986439894488032E-4</v>
      </c>
      <c r="V604" s="132">
        <f>+G604-P604</f>
        <v>-1.094826008756096E-2</v>
      </c>
      <c r="Z604" s="43">
        <f>F604</f>
        <v>21516.5</v>
      </c>
      <c r="AA604" s="132">
        <f>AB$3+AB$4*Z604+AB$5*Z604^2+AH604</f>
        <v>-1.5636662724166864E-3</v>
      </c>
      <c r="AB604" s="132">
        <f>+G604-AA604</f>
        <v>-1.9223828726823468E-2</v>
      </c>
      <c r="AC604" s="132">
        <f>+G604-P604</f>
        <v>-1.094826008756096E-2</v>
      </c>
      <c r="AD604" s="132"/>
      <c r="AE604" s="132">
        <f>+(G604-AA604)^2*S604</f>
        <v>4.4296558782135295E-8</v>
      </c>
      <c r="AF604" s="200">
        <f>+C604-15018.5</f>
        <v>42326.2189</v>
      </c>
      <c r="AG604" s="7"/>
      <c r="AH604" s="43">
        <f>$AB$6*($AB$11/AI604*AJ604+$AB$12)</f>
        <v>-2.1747869556666866E-3</v>
      </c>
      <c r="AI604" s="43">
        <f>1+$AB$7*COS(AL604)</f>
        <v>1.1224183233774225</v>
      </c>
      <c r="AJ604" s="43">
        <f>SIN(AL604+$AB$9)</f>
        <v>-0.45607627452170996</v>
      </c>
      <c r="AK604" s="43">
        <f>$AB$7*SIN(AL604)</f>
        <v>-0.34916150145951197</v>
      </c>
      <c r="AL604" s="43">
        <f>2*ATAN(AM604)</f>
        <v>-1.2335812176893302</v>
      </c>
      <c r="AM604" s="43">
        <f>SQRT((1+$AB$7)/(1-$AB$7))*TAN(AN604/2)</f>
        <v>-0.70907495696883549</v>
      </c>
      <c r="AN604" s="132">
        <f>$AU604+$AB$7*SIN(AO604)</f>
        <v>5.3867776071334399</v>
      </c>
      <c r="AO604" s="132">
        <f>$AU604+$AB$7*SIN(AP604)</f>
        <v>5.3868195074441312</v>
      </c>
      <c r="AP604" s="132">
        <f>$AU604+$AB$7*SIN(AQ604)</f>
        <v>5.3870008362407571</v>
      </c>
      <c r="AQ604" s="132">
        <f>$AU604+$AB$7*SIN(AR604)</f>
        <v>5.3877850857341727</v>
      </c>
      <c r="AR604" s="132">
        <f>$AU604+$AB$7*SIN(AS604)</f>
        <v>5.3911681774509592</v>
      </c>
      <c r="AS604" s="132">
        <f>$AU604+$AB$7*SIN(AT604)</f>
        <v>5.405602861828811</v>
      </c>
      <c r="AT604" s="132">
        <f>$AU604+$AB$7*SIN(AU604)</f>
        <v>5.4645946506976122</v>
      </c>
      <c r="AU604" s="132">
        <f>$AB$9+$AB$18*(F604-AB$15)</f>
        <v>5.6757708011881345</v>
      </c>
    </row>
    <row r="605" spans="1:47" ht="12.95" customHeight="1">
      <c r="A605" s="120" t="s">
        <v>22</v>
      </c>
      <c r="B605" s="121" t="s">
        <v>292</v>
      </c>
      <c r="C605" s="120">
        <v>57375.61</v>
      </c>
      <c r="D605" s="120">
        <v>1E-4</v>
      </c>
      <c r="E605" s="41">
        <f>+(C605-C$7)/C$8</f>
        <v>21606.936474776205</v>
      </c>
      <c r="F605" s="132">
        <f>ROUND(2*E605,0)/2</f>
        <v>21607</v>
      </c>
      <c r="G605" s="132">
        <f>+C605-(C$7+F605*C$8)</f>
        <v>-2.1684209998056758E-2</v>
      </c>
      <c r="K605" s="43">
        <f>G605</f>
        <v>-2.1684209998056758E-2</v>
      </c>
      <c r="L605" s="132"/>
      <c r="O605" s="132">
        <f ca="1">+C$11+C$12*F605</f>
        <v>-2.3547427677004514E-2</v>
      </c>
      <c r="P605" s="199">
        <f>+D$11+D$12*F605+D$13*F605^2</f>
        <v>-9.9257083381442141E-3</v>
      </c>
      <c r="Q605" s="200">
        <f>+C605-15018.5</f>
        <v>42357.11</v>
      </c>
      <c r="S605" s="132">
        <f>+(P605-G605)^2</f>
        <v>1.3826236128616605E-4</v>
      </c>
      <c r="T605" s="7">
        <v>1</v>
      </c>
      <c r="U605" s="43">
        <f>+T605*S605</f>
        <v>1.3826236128616605E-4</v>
      </c>
      <c r="V605" s="132">
        <f>+G605-P605</f>
        <v>-1.1758501659912544E-2</v>
      </c>
      <c r="Z605" s="43">
        <f>F605</f>
        <v>21607</v>
      </c>
      <c r="AA605" s="132">
        <f>AB$3+AB$4*Z605+AB$5*Z605^2+AH605</f>
        <v>-1.2748033678798302E-3</v>
      </c>
      <c r="AB605" s="132">
        <f>+G605-AA605</f>
        <v>-2.0409406630176929E-2</v>
      </c>
      <c r="AC605" s="132">
        <f>+G605-P605</f>
        <v>-1.1758501659912544E-2</v>
      </c>
      <c r="AD605" s="132"/>
      <c r="AE605" s="132">
        <f>+(G605-AA605)^2*S605</f>
        <v>5.7592340289273543E-8</v>
      </c>
      <c r="AF605" s="200">
        <f>+C605-15018.5</f>
        <v>42357.11</v>
      </c>
      <c r="AG605" s="7"/>
      <c r="AH605" s="43">
        <f>$AB$6*($AB$11/AI605*AJ605+$AB$12)</f>
        <v>-1.8742160208798304E-3</v>
      </c>
      <c r="AI605" s="43">
        <f>1+$AB$7*COS(AL605)</f>
        <v>1.1282391214816569</v>
      </c>
      <c r="AJ605" s="43">
        <f>SIN(AL605+$AB$9)</f>
        <v>-0.44113289138323136</v>
      </c>
      <c r="AK605" s="43">
        <f>$AB$7*SIN(AL605)</f>
        <v>-0.34706588383419773</v>
      </c>
      <c r="AL605" s="43">
        <f>2*ATAN(AM605)</f>
        <v>-1.2168606387154408</v>
      </c>
      <c r="AM605" s="43">
        <f>SQRT((1+$AB$7)/(1-$AB$7))*TAN(AN605/2)</f>
        <v>-0.69658497069057479</v>
      </c>
      <c r="AN605" s="132">
        <f>$AU605+$AB$7*SIN(AO605)</f>
        <v>5.4005815231182757</v>
      </c>
      <c r="AO605" s="132">
        <f>$AU605+$AB$7*SIN(AP605)</f>
        <v>5.4006268543457185</v>
      </c>
      <c r="AP605" s="132">
        <f>$AU605+$AB$7*SIN(AQ605)</f>
        <v>5.4008197178087416</v>
      </c>
      <c r="AQ605" s="132">
        <f>$AU605+$AB$7*SIN(AR605)</f>
        <v>5.4016397580964792</v>
      </c>
      <c r="AR605" s="132">
        <f>$AU605+$AB$7*SIN(AS605)</f>
        <v>5.4051174386842584</v>
      </c>
      <c r="AS605" s="132">
        <f>$AU605+$AB$7*SIN(AT605)</f>
        <v>5.4197071651607054</v>
      </c>
      <c r="AT605" s="132">
        <f>$AU605+$AB$7*SIN(AU605)</f>
        <v>5.4784090427402932</v>
      </c>
      <c r="AU605" s="132">
        <f>$AB$9+$AB$18*(F605-AB$15)</f>
        <v>5.6863571191520901</v>
      </c>
    </row>
    <row r="606" spans="1:47" ht="12.95" customHeight="1">
      <c r="A606" s="226" t="s">
        <v>1443</v>
      </c>
      <c r="B606" s="227" t="s">
        <v>292</v>
      </c>
      <c r="C606" s="228">
        <v>57383.292300000001</v>
      </c>
      <c r="D606" s="228">
        <v>2.0999999999999999E-3</v>
      </c>
      <c r="E606" s="41">
        <f>+(C606-C$7)/C$8</f>
        <v>21629.442244034639</v>
      </c>
      <c r="F606" s="132">
        <f>ROUND(2*E606,0)/2</f>
        <v>21629.5</v>
      </c>
      <c r="G606" s="132">
        <f>+C606-(C$7+F606*C$8)</f>
        <v>-1.9714884998393245E-2</v>
      </c>
      <c r="K606" s="43">
        <f>G606</f>
        <v>-1.9714884998393245E-2</v>
      </c>
      <c r="M606" s="132"/>
      <c r="O606" s="132">
        <f ca="1">+C$11+C$12*F606</f>
        <v>-2.3589300439131867E-2</v>
      </c>
      <c r="P606" s="199">
        <f>+D$11+D$12*F606+D$13*F606^2</f>
        <v>-9.9471908586772628E-3</v>
      </c>
      <c r="Q606" s="200">
        <f>+C606-15018.5</f>
        <v>42364.792300000001</v>
      </c>
      <c r="S606" s="132">
        <f>+(P606-G606)^2</f>
        <v>9.5407848807041936E-5</v>
      </c>
      <c r="T606" s="7">
        <v>1</v>
      </c>
      <c r="U606" s="43">
        <f>+T606*S606</f>
        <v>9.5407848807041936E-5</v>
      </c>
      <c r="V606" s="132">
        <f>+G606-P606</f>
        <v>-9.7676941397159822E-3</v>
      </c>
      <c r="Z606" s="43">
        <f>F606</f>
        <v>21629.5</v>
      </c>
      <c r="AA606" s="132">
        <f>AB$3+AB$4*Z606+AB$5*Z606^2+AH606</f>
        <v>-1.2026945184179729E-3</v>
      </c>
      <c r="AB606" s="132">
        <f>+G606-AA606</f>
        <v>-1.8512190479975273E-2</v>
      </c>
      <c r="AC606" s="132">
        <f>+G606-P606</f>
        <v>-9.7676941397159822E-3</v>
      </c>
      <c r="AD606" s="132"/>
      <c r="AE606" s="132">
        <f>+(G606-AA606)^2*S606</f>
        <v>3.2696383928964357E-8</v>
      </c>
      <c r="AF606" s="200">
        <f>+C606-15018.5</f>
        <v>42364.792300000001</v>
      </c>
      <c r="AG606" s="7"/>
      <c r="AH606" s="43">
        <f>$AB$6*($AB$11/AI606*AJ606+$AB$12)</f>
        <v>-1.799188707667973E-3</v>
      </c>
      <c r="AI606" s="43">
        <f>1+$AB$7*COS(AL606)</f>
        <v>1.1296901106241182</v>
      </c>
      <c r="AJ606" s="43">
        <f>SIN(AL606+$AB$9)</f>
        <v>-0.43737416495181508</v>
      </c>
      <c r="AK606" s="43">
        <f>$AB$7*SIN(AL606)</f>
        <v>-0.34652629800103774</v>
      </c>
      <c r="AL606" s="43">
        <f>2*ATAN(AM606)</f>
        <v>-1.2126766612608215</v>
      </c>
      <c r="AM606" s="43">
        <f>SQRT((1+$AB$7)/(1-$AB$7))*TAN(AN606/2)</f>
        <v>-0.69348240165934605</v>
      </c>
      <c r="AN606" s="132">
        <f>$AU606+$AB$7*SIN(AO606)</f>
        <v>5.4040245431611886</v>
      </c>
      <c r="AO606" s="132">
        <f>$AU606+$AB$7*SIN(AP606)</f>
        <v>5.4040707516933377</v>
      </c>
      <c r="AP606" s="132">
        <f>$AU606+$AB$7*SIN(AQ606)</f>
        <v>5.4042665287994298</v>
      </c>
      <c r="AQ606" s="132">
        <f>$AU606+$AB$7*SIN(AR606)</f>
        <v>5.4050954879950464</v>
      </c>
      <c r="AR606" s="132">
        <f>$AU606+$AB$7*SIN(AS606)</f>
        <v>5.4085963357946003</v>
      </c>
      <c r="AS606" s="132">
        <f>$AU606+$AB$7*SIN(AT606)</f>
        <v>5.4232226192931137</v>
      </c>
      <c r="AT606" s="132">
        <f>$AU606+$AB$7*SIN(AU606)</f>
        <v>5.4818471914368416</v>
      </c>
      <c r="AU606" s="132">
        <f>$AB$9+$AB$18*(F606-AB$15)</f>
        <v>5.6889890766569415</v>
      </c>
    </row>
    <row r="607" spans="1:47" ht="12.95" customHeight="1">
      <c r="A607" s="226" t="s">
        <v>1443</v>
      </c>
      <c r="B607" s="227" t="s">
        <v>292</v>
      </c>
      <c r="C607" s="228">
        <v>57383.462899999999</v>
      </c>
      <c r="D607" s="228">
        <v>1.9E-3</v>
      </c>
      <c r="E607" s="41">
        <f>+(C607-C$7)/C$8</f>
        <v>21629.942027203146</v>
      </c>
      <c r="F607" s="132">
        <f>ROUND(2*E607,0)/2</f>
        <v>21630</v>
      </c>
      <c r="G607" s="132">
        <f>+C607-(C$7+F607*C$8)</f>
        <v>-1.9788899997365661E-2</v>
      </c>
      <c r="K607" s="43">
        <f>G607</f>
        <v>-1.9788899997365661E-2</v>
      </c>
      <c r="L607" s="132"/>
      <c r="O607" s="132">
        <f ca="1">+C$11+C$12*F607</f>
        <v>-2.3590230944956918E-2</v>
      </c>
      <c r="P607" s="199">
        <f>+D$11+D$12*F607+D$13*F607^2</f>
        <v>-9.9476681738541184E-3</v>
      </c>
      <c r="Q607" s="200">
        <f>+C607-15018.5</f>
        <v>42364.962899999999</v>
      </c>
      <c r="S607" s="132">
        <f>+(P607-G607)^2</f>
        <v>9.6849843804096319E-5</v>
      </c>
      <c r="T607" s="7">
        <v>1</v>
      </c>
      <c r="U607" s="43">
        <f>+T607*S607</f>
        <v>9.6849843804096319E-5</v>
      </c>
      <c r="V607" s="132">
        <f>+G607-P607</f>
        <v>-9.8412318235115426E-3</v>
      </c>
      <c r="Z607" s="43">
        <f>F607</f>
        <v>21630</v>
      </c>
      <c r="AA607" s="132">
        <f>AB$3+AB$4*Z607+AB$5*Z607^2+AH607</f>
        <v>-1.2010907916429547E-3</v>
      </c>
      <c r="AB607" s="132">
        <f>+G607-AA607</f>
        <v>-1.8587809205722707E-2</v>
      </c>
      <c r="AC607" s="132">
        <f>+G607-P607</f>
        <v>-9.8412318235115426E-3</v>
      </c>
      <c r="AD607" s="132"/>
      <c r="AE607" s="132">
        <f>+(G607-AA607)^2*S607</f>
        <v>3.346226518924608E-8</v>
      </c>
      <c r="AF607" s="200">
        <f>+C607-15018.5</f>
        <v>42364.962899999999</v>
      </c>
      <c r="AG607" s="7"/>
      <c r="AH607" s="43">
        <f>$AB$6*($AB$11/AI607*AJ607+$AB$12)</f>
        <v>-1.7975200916429549E-3</v>
      </c>
      <c r="AI607" s="43">
        <f>1+$AB$7*COS(AL607)</f>
        <v>1.129722371504416</v>
      </c>
      <c r="AJ607" s="43">
        <f>SIN(AL607+$AB$9)</f>
        <v>-0.43729044052830313</v>
      </c>
      <c r="AK607" s="43">
        <f>$AB$7*SIN(AL607)</f>
        <v>-0.34651422240835983</v>
      </c>
      <c r="AL607" s="43">
        <f>2*ATAN(AM607)</f>
        <v>-1.2125835617108685</v>
      </c>
      <c r="AM607" s="43">
        <f>SQRT((1+$AB$7)/(1-$AB$7))*TAN(AN607/2)</f>
        <v>-0.69341346749231469</v>
      </c>
      <c r="AN607" s="132">
        <f>$AU607+$AB$7*SIN(AO607)</f>
        <v>5.4041011050451964</v>
      </c>
      <c r="AO607" s="132">
        <f>$AU607+$AB$7*SIN(AP607)</f>
        <v>5.4041473331818022</v>
      </c>
      <c r="AP607" s="132">
        <f>$AU607+$AB$7*SIN(AQ607)</f>
        <v>5.4043431752351836</v>
      </c>
      <c r="AQ607" s="132">
        <f>$AU607+$AB$7*SIN(AR607)</f>
        <v>5.405172332691059</v>
      </c>
      <c r="AR607" s="132">
        <f>$AU607+$AB$7*SIN(AS607)</f>
        <v>5.4086736936545643</v>
      </c>
      <c r="AS607" s="132">
        <f>$AU607+$AB$7*SIN(AT607)</f>
        <v>5.4233007804181348</v>
      </c>
      <c r="AT607" s="132">
        <f>$AU607+$AB$7*SIN(AU607)</f>
        <v>5.4819236110596723</v>
      </c>
      <c r="AU607" s="132">
        <f>$AB$9+$AB$18*(F607-AB$15)</f>
        <v>5.6890475646014931</v>
      </c>
    </row>
    <row r="608" spans="1:47" ht="12.95" customHeight="1">
      <c r="A608" s="120" t="s">
        <v>24</v>
      </c>
      <c r="B608" s="121" t="s">
        <v>288</v>
      </c>
      <c r="C608" s="120">
        <v>57634.864300000001</v>
      </c>
      <c r="D608" s="120">
        <v>1E-4</v>
      </c>
      <c r="E608" s="41">
        <f>+(C608-C$7)/C$8</f>
        <v>22366.437855229466</v>
      </c>
      <c r="F608" s="132">
        <f>ROUND(2*E608,0)/2</f>
        <v>22366.5</v>
      </c>
      <c r="G608" s="132">
        <f>+C608-(C$7+F608*C$8)</f>
        <v>-2.1212994994129986E-2</v>
      </c>
      <c r="K608" s="43">
        <f>G608</f>
        <v>-2.1212994994129986E-2</v>
      </c>
      <c r="M608" s="132"/>
      <c r="O608" s="132">
        <f ca="1">+C$11+C$12*F608</f>
        <v>-2.4960866025258984E-2</v>
      </c>
      <c r="P608" s="199">
        <f>+D$11+D$12*F608+D$13*F608^2</f>
        <v>-1.0647252681279439E-2</v>
      </c>
      <c r="Q608" s="200">
        <f>+C608-15018.5</f>
        <v>42616.364300000001</v>
      </c>
      <c r="S608" s="132">
        <f>+(P608-G608)^2</f>
        <v>1.1163491062156043E-4</v>
      </c>
      <c r="T608" s="7">
        <v>1</v>
      </c>
      <c r="U608" s="43">
        <f>+T608*S608</f>
        <v>1.1163491062156043E-4</v>
      </c>
      <c r="V608" s="132">
        <f>+G608-P608</f>
        <v>-1.0565742312850547E-2</v>
      </c>
      <c r="Z608" s="43">
        <f>F608</f>
        <v>22366.5</v>
      </c>
      <c r="AA608" s="132">
        <f>AB$3+AB$4*Z608+AB$5*Z608^2+AH608</f>
        <v>1.2181760455543028E-3</v>
      </c>
      <c r="AB608" s="132">
        <f>+G608-AA608</f>
        <v>-2.2431171039684287E-2</v>
      </c>
      <c r="AC608" s="132">
        <f>+G608-P608</f>
        <v>-1.0565742312850547E-2</v>
      </c>
      <c r="AD608" s="132"/>
      <c r="AE608" s="132">
        <f>+(G608-AA608)^2*S608</f>
        <v>5.6169935196782405E-8</v>
      </c>
      <c r="AF608" s="200">
        <f>+C608-15018.5</f>
        <v>42616.364300000001</v>
      </c>
      <c r="AG608" s="7"/>
      <c r="AH608" s="43">
        <f>$AB$6*($AB$11/AI608*AJ608+$AB$12)</f>
        <v>7.1895701230430265E-4</v>
      </c>
      <c r="AI608" s="43">
        <f>1+$AB$7*COS(AL608)</f>
        <v>1.1777952954141666</v>
      </c>
      <c r="AJ608" s="43">
        <f>SIN(AL608+$AB$9)</f>
        <v>-0.30462038412604248</v>
      </c>
      <c r="AK608" s="43">
        <f>$AB$7*SIN(AL608)</f>
        <v>-0.32448240773359222</v>
      </c>
      <c r="AL608" s="43">
        <f>2*ATAN(AM608)</f>
        <v>-1.0695398460687351</v>
      </c>
      <c r="AM608" s="43">
        <f>SQRT((1+$AB$7)/(1-$AB$7))*TAN(AN608/2)</f>
        <v>-0.59234245063799551</v>
      </c>
      <c r="AN608" s="132">
        <f>$AU608+$AB$7*SIN(AO608)</f>
        <v>5.5192734743672878</v>
      </c>
      <c r="AO608" s="132">
        <f>$AU608+$AB$7*SIN(AP608)</f>
        <v>5.5193530437043155</v>
      </c>
      <c r="AP608" s="132">
        <f>$AU608+$AB$7*SIN(AQ608)</f>
        <v>5.5196507789800568</v>
      </c>
      <c r="AQ608" s="132">
        <f>$AU608+$AB$7*SIN(AR608)</f>
        <v>5.520764103292124</v>
      </c>
      <c r="AR608" s="132">
        <f>$AU608+$AB$7*SIN(AS608)</f>
        <v>5.524916730365816</v>
      </c>
      <c r="AS608" s="132">
        <f>$AU608+$AB$7*SIN(AT608)</f>
        <v>5.5402643069290214</v>
      </c>
      <c r="AT608" s="132">
        <f>$AU608+$AB$7*SIN(AU608)</f>
        <v>5.5952257664160836</v>
      </c>
      <c r="AU608" s="132">
        <f>$AB$9+$AB$18*(F608-AB$15)</f>
        <v>5.7752003069269451</v>
      </c>
    </row>
    <row r="609" spans="1:47" ht="12.95" customHeight="1">
      <c r="A609" s="120" t="s">
        <v>24</v>
      </c>
      <c r="B609" s="121" t="s">
        <v>292</v>
      </c>
      <c r="C609" s="120">
        <v>57670.8753</v>
      </c>
      <c r="D609" s="120">
        <v>1E-4</v>
      </c>
      <c r="E609" s="41">
        <f>+(C609-C$7)/C$8</f>
        <v>22471.934289469904</v>
      </c>
      <c r="F609" s="132">
        <f>ROUND(2*E609,0)/2</f>
        <v>22472</v>
      </c>
      <c r="G609" s="132">
        <f>+C609-(C$7+F609*C$8)</f>
        <v>-2.2430159995565191E-2</v>
      </c>
      <c r="K609" s="43">
        <f>G609</f>
        <v>-2.2430159995565191E-2</v>
      </c>
      <c r="L609" s="132"/>
      <c r="O609" s="132">
        <f ca="1">+C$11+C$12*F609</f>
        <v>-2.5157202754345024E-2</v>
      </c>
      <c r="P609" s="199">
        <f>+D$11+D$12*F609+D$13*F609^2</f>
        <v>-1.0746891810287488E-2</v>
      </c>
      <c r="Q609" s="200">
        <f>+C609-15018.5</f>
        <v>42652.3753</v>
      </c>
      <c r="S609" s="132">
        <f>+(P609-G609)^2</f>
        <v>1.3649875548912214E-4</v>
      </c>
      <c r="T609" s="7">
        <v>1</v>
      </c>
      <c r="U609" s="43">
        <f>+T609*S609</f>
        <v>1.3649875548912214E-4</v>
      </c>
      <c r="V609" s="132">
        <f>+G609-P609</f>
        <v>-1.1683268185277703E-2</v>
      </c>
      <c r="Z609" s="43">
        <f>F609</f>
        <v>22472</v>
      </c>
      <c r="AA609" s="132">
        <f>AB$3+AB$4*Z609+AB$5*Z609^2+AH609</f>
        <v>1.5730786621345103E-3</v>
      </c>
      <c r="AB609" s="132">
        <f>+G609-AA609</f>
        <v>-2.40032386576997E-2</v>
      </c>
      <c r="AC609" s="132">
        <f>+G609-P609</f>
        <v>-1.1683268185277703E-2</v>
      </c>
      <c r="AD609" s="132"/>
      <c r="AE609" s="132">
        <f>+(G609-AA609)^2*S609</f>
        <v>7.8644504085238938E-8</v>
      </c>
      <c r="AF609" s="200">
        <f>+C609-15018.5</f>
        <v>42652.3753</v>
      </c>
      <c r="AG609" s="7"/>
      <c r="AH609" s="43">
        <f>$AB$6*($AB$11/AI609*AJ609+$AB$12)</f>
        <v>1.0880510141345102E-3</v>
      </c>
      <c r="AI609" s="43">
        <f>1+$AB$7*COS(AL609)</f>
        <v>1.1847232714668563</v>
      </c>
      <c r="AJ609" s="43">
        <f>SIN(AL609+$AB$9)</f>
        <v>-0.28409360965099623</v>
      </c>
      <c r="AK609" s="43">
        <f>$AB$7*SIN(AL609)</f>
        <v>-0.3205890094475824</v>
      </c>
      <c r="AL609" s="43">
        <f>2*ATAN(AM609)</f>
        <v>-1.0480609539074499</v>
      </c>
      <c r="AM609" s="43">
        <f>SQRT((1+$AB$7)/(1-$AB$7))*TAN(AN609/2)</f>
        <v>-0.57792601453306247</v>
      </c>
      <c r="AN609" s="132">
        <f>$AU609+$AB$7*SIN(AO609)</f>
        <v>5.5361660504647645</v>
      </c>
      <c r="AO609" s="132">
        <f>$AU609+$AB$7*SIN(AP609)</f>
        <v>5.536250945650437</v>
      </c>
      <c r="AP609" s="132">
        <f>$AU609+$AB$7*SIN(AQ609)</f>
        <v>5.5365635935601443</v>
      </c>
      <c r="AQ609" s="132">
        <f>$AU609+$AB$7*SIN(AR609)</f>
        <v>5.5377142194186897</v>
      </c>
      <c r="AR609" s="132">
        <f>$AU609+$AB$7*SIN(AS609)</f>
        <v>5.541938349084484</v>
      </c>
      <c r="AS609" s="132">
        <f>$AU609+$AB$7*SIN(AT609)</f>
        <v>5.5573082559814706</v>
      </c>
      <c r="AT609" s="132">
        <f>$AU609+$AB$7*SIN(AU609)</f>
        <v>5.611569895469561</v>
      </c>
      <c r="AU609" s="132">
        <f>$AB$9+$AB$18*(F609-AB$15)</f>
        <v>5.7875412632274683</v>
      </c>
    </row>
    <row r="610" spans="1:47" ht="12.95" customHeight="1">
      <c r="A610" s="120" t="s">
        <v>24</v>
      </c>
      <c r="B610" s="121" t="s">
        <v>288</v>
      </c>
      <c r="C610" s="120">
        <v>57676.849699999999</v>
      </c>
      <c r="D610" s="120">
        <v>1E-4</v>
      </c>
      <c r="E610" s="41">
        <f>+(C610-C$7)/C$8</f>
        <v>22489.436660876585</v>
      </c>
      <c r="F610" s="132">
        <f>ROUND(2*E610,0)/2</f>
        <v>22489.5</v>
      </c>
      <c r="G610" s="132">
        <f>+C610-(C$7+F610*C$8)</f>
        <v>-2.1620685001835227E-2</v>
      </c>
      <c r="K610" s="43">
        <f>G610</f>
        <v>-2.1620685001835227E-2</v>
      </c>
      <c r="M610" s="132"/>
      <c r="O610" s="132">
        <f ca="1">+C$11+C$12*F610</f>
        <v>-2.5189770458221853E-2</v>
      </c>
      <c r="P610" s="199">
        <f>+D$11+D$12*F610+D$13*F610^2</f>
        <v>-1.0763405745520167E-2</v>
      </c>
      <c r="Q610" s="200">
        <f>+C610-15018.5</f>
        <v>42658.349699999999</v>
      </c>
      <c r="S610" s="132">
        <f>+(P610-G610)^2</f>
        <v>1.1788051284960931E-4</v>
      </c>
      <c r="T610" s="7">
        <v>1</v>
      </c>
      <c r="U610" s="43">
        <f>+T610*S610</f>
        <v>1.1788051284960931E-4</v>
      </c>
      <c r="V610" s="132">
        <f>+G610-P610</f>
        <v>-1.085727925631506E-2</v>
      </c>
      <c r="Z610" s="43">
        <f>F610</f>
        <v>22489.5</v>
      </c>
      <c r="AA610" s="132">
        <f>AB$3+AB$4*Z610+AB$5*Z610^2+AH610</f>
        <v>1.6321244861493788E-3</v>
      </c>
      <c r="AB610" s="132">
        <f>+G610-AA610</f>
        <v>-2.3252809487984607E-2</v>
      </c>
      <c r="AC610" s="132">
        <f>+G610-P610</f>
        <v>-1.085727925631506E-2</v>
      </c>
      <c r="AD610" s="132"/>
      <c r="AE610" s="132">
        <f>+(G610-AA610)^2*S610</f>
        <v>6.3737185708351942E-8</v>
      </c>
      <c r="AF610" s="200">
        <f>+C610-15018.5</f>
        <v>42658.349699999999</v>
      </c>
      <c r="AG610" s="7"/>
      <c r="AH610" s="43">
        <f>$AB$6*($AB$11/AI610*AJ610+$AB$12)</f>
        <v>1.1494573168993787E-3</v>
      </c>
      <c r="AI610" s="43">
        <f>1+$AB$7*COS(AL610)</f>
        <v>1.1858721137920067</v>
      </c>
      <c r="AJ610" s="43">
        <f>SIN(AL610+$AB$9)</f>
        <v>-0.28065234497427316</v>
      </c>
      <c r="AK610" s="43">
        <f>$AB$7*SIN(AL610)</f>
        <v>-0.31992429934984823</v>
      </c>
      <c r="AL610" s="43">
        <f>2*ATAN(AM610)</f>
        <v>-1.0444737026282236</v>
      </c>
      <c r="AM610" s="43">
        <f>SQRT((1+$AB$7)/(1-$AB$7))*TAN(AN610/2)</f>
        <v>-0.57553579575599267</v>
      </c>
      <c r="AN610" s="132">
        <f>$AU610+$AB$7*SIN(AO610)</f>
        <v>5.5389777239127262</v>
      </c>
      <c r="AO610" s="132">
        <f>$AU610+$AB$7*SIN(AP610)</f>
        <v>5.5390635099009637</v>
      </c>
      <c r="AP610" s="132">
        <f>$AU610+$AB$7*SIN(AQ610)</f>
        <v>5.5393786189820418</v>
      </c>
      <c r="AQ610" s="132">
        <f>$AU610+$AB$7*SIN(AR610)</f>
        <v>5.5405352945699526</v>
      </c>
      <c r="AR610" s="132">
        <f>$AU610+$AB$7*SIN(AS610)</f>
        <v>5.5447706452202237</v>
      </c>
      <c r="AS610" s="132">
        <f>$AU610+$AB$7*SIN(AT610)</f>
        <v>5.5601421892102385</v>
      </c>
      <c r="AT610" s="132">
        <f>$AU610+$AB$7*SIN(AU610)</f>
        <v>5.6142836148223969</v>
      </c>
      <c r="AU610" s="132">
        <f>$AB$9+$AB$18*(F610-AB$15)</f>
        <v>5.7895883412867963</v>
      </c>
    </row>
    <row r="611" spans="1:47" ht="12.95" customHeight="1">
      <c r="A611" s="216" t="s">
        <v>29</v>
      </c>
      <c r="B611" s="217" t="s">
        <v>292</v>
      </c>
      <c r="C611" s="216">
        <v>57697.843000000001</v>
      </c>
      <c r="D611" s="216">
        <v>1E-4</v>
      </c>
      <c r="E611" s="41">
        <f>+(C611-C$7)/C$8</f>
        <v>22550.937821436972</v>
      </c>
      <c r="F611" s="132">
        <f>ROUND(2*E611,0)/2</f>
        <v>22551</v>
      </c>
      <c r="G611" s="132">
        <f>+C611-(C$7+F611*C$8)</f>
        <v>-2.122452999901725E-2</v>
      </c>
      <c r="K611" s="43">
        <f>G611</f>
        <v>-2.122452999901725E-2</v>
      </c>
      <c r="L611" s="132"/>
      <c r="O611" s="132">
        <f ca="1">+C$11+C$12*F611</f>
        <v>-2.5304222674703291E-2</v>
      </c>
      <c r="P611" s="199">
        <f>+D$11+D$12*F611+D$13*F611^2</f>
        <v>-1.0821409097690788E-2</v>
      </c>
      <c r="Q611" s="200">
        <f>+C611-15018.5</f>
        <v>42679.343000000001</v>
      </c>
      <c r="S611" s="132">
        <f>+(P611-G611)^2</f>
        <v>1.0822492448761549E-4</v>
      </c>
      <c r="T611" s="7">
        <v>1</v>
      </c>
      <c r="U611" s="43">
        <f>+T611*S611</f>
        <v>1.0822492448761549E-4</v>
      </c>
      <c r="V611" s="132">
        <f>+G611-P611</f>
        <v>-1.0403120901326461E-2</v>
      </c>
      <c r="Z611" s="43">
        <f>F611</f>
        <v>22551</v>
      </c>
      <c r="AA611" s="132">
        <f>AB$3+AB$4*Z611+AB$5*Z611^2+AH611</f>
        <v>1.8400105795472127E-3</v>
      </c>
      <c r="AB611" s="132">
        <f>+G611-AA611</f>
        <v>-2.3064540578564462E-2</v>
      </c>
      <c r="AC611" s="132">
        <f>+G611-P611</f>
        <v>-1.0403120901326461E-2</v>
      </c>
      <c r="AD611" s="132"/>
      <c r="AE611" s="132">
        <f>+(G611-AA611)^2*S611</f>
        <v>5.7572741228497046E-8</v>
      </c>
      <c r="AF611" s="200">
        <f>+C611-15018.5</f>
        <v>42679.343000000001</v>
      </c>
      <c r="AG611" s="7"/>
      <c r="AH611" s="43">
        <f>$AB$6*($AB$11/AI611*AJ611+$AB$12)</f>
        <v>1.3656533825472125E-3</v>
      </c>
      <c r="AI611" s="43">
        <f>1+$AB$7*COS(AL611)</f>
        <v>1.1899079449754266</v>
      </c>
      <c r="AJ611" s="43">
        <f>SIN(AL611+$AB$9)</f>
        <v>-0.26847719215857407</v>
      </c>
      <c r="AK611" s="43">
        <f>$AB$7*SIN(AL611)</f>
        <v>-0.31754522895992365</v>
      </c>
      <c r="AL611" s="43">
        <f>2*ATAN(AM611)</f>
        <v>-1.0318118354035961</v>
      </c>
      <c r="AM611" s="43">
        <f>SQRT((1+$AB$7)/(1-$AB$7))*TAN(AN611/2)</f>
        <v>-0.56713828015757151</v>
      </c>
      <c r="AN611" s="132">
        <f>$AU611+$AB$7*SIN(AO611)</f>
        <v>5.5488803772583024</v>
      </c>
      <c r="AO611" s="132">
        <f>$AU611+$AB$7*SIN(AP611)</f>
        <v>5.5489693067475399</v>
      </c>
      <c r="AP611" s="132">
        <f>$AU611+$AB$7*SIN(AQ611)</f>
        <v>5.5492930258027009</v>
      </c>
      <c r="AQ611" s="132">
        <f>$AU611+$AB$7*SIN(AR611)</f>
        <v>5.5504706232007273</v>
      </c>
      <c r="AR611" s="132">
        <f>$AU611+$AB$7*SIN(AS611)</f>
        <v>5.5547439126051401</v>
      </c>
      <c r="AS611" s="132">
        <f>$AU611+$AB$7*SIN(AT611)</f>
        <v>5.5701165034444715</v>
      </c>
      <c r="AT611" s="132">
        <f>$AU611+$AB$7*SIN(AU611)</f>
        <v>5.6238262085563084</v>
      </c>
      <c r="AU611" s="132">
        <f>$AB$9+$AB$18*(F611-AB$15)</f>
        <v>5.7967823584667224</v>
      </c>
    </row>
    <row r="612" spans="1:47" ht="12.95" customHeight="1">
      <c r="A612" s="216" t="s">
        <v>29</v>
      </c>
      <c r="B612" s="217" t="s">
        <v>288</v>
      </c>
      <c r="C612" s="216">
        <v>57698.013599999998</v>
      </c>
      <c r="D612" s="216">
        <v>2.9999999999999997E-4</v>
      </c>
      <c r="E612" s="41">
        <f>+(C612-C$7)/C$8</f>
        <v>22551.437604605482</v>
      </c>
      <c r="F612" s="132">
        <f>ROUND(2*E612,0)/2</f>
        <v>22551.5</v>
      </c>
      <c r="G612" s="132">
        <f>+C612-(C$7+F612*C$8)</f>
        <v>-2.1298544997989666E-2</v>
      </c>
      <c r="K612" s="43">
        <f>G612</f>
        <v>-2.1298544997989666E-2</v>
      </c>
      <c r="M612" s="132"/>
      <c r="O612" s="132">
        <f ca="1">+C$11+C$12*F612</f>
        <v>-2.5305153180528343E-2</v>
      </c>
      <c r="P612" s="199">
        <f>+D$11+D$12*F612+D$13*F612^2</f>
        <v>-1.0821880469727653E-2</v>
      </c>
      <c r="Q612" s="200">
        <f>+C612-15018.5</f>
        <v>42679.513599999998</v>
      </c>
      <c r="S612" s="132">
        <f>+(P612-G612)^2</f>
        <v>1.097604996377435E-4</v>
      </c>
      <c r="T612" s="7">
        <v>1</v>
      </c>
      <c r="U612" s="43">
        <f>+T612*S612</f>
        <v>1.097604996377435E-4</v>
      </c>
      <c r="V612" s="132">
        <f>+G612-P612</f>
        <v>-1.0476664528262012E-2</v>
      </c>
      <c r="Z612" s="43">
        <f>F612</f>
        <v>22551.5</v>
      </c>
      <c r="AA612" s="132">
        <f>AB$3+AB$4*Z612+AB$5*Z612^2+AH612</f>
        <v>1.8417031084980162E-3</v>
      </c>
      <c r="AB612" s="132">
        <f>+G612-AA612</f>
        <v>-2.3140248106487682E-2</v>
      </c>
      <c r="AC612" s="132">
        <f>+G612-P612</f>
        <v>-1.0476664528262012E-2</v>
      </c>
      <c r="AD612" s="132"/>
      <c r="AE612" s="132">
        <f>+(G612-AA612)^2*S612</f>
        <v>5.877357354905892E-8</v>
      </c>
      <c r="AF612" s="200">
        <f>+C612-15018.5</f>
        <v>42679.513599999998</v>
      </c>
      <c r="AG612" s="7"/>
      <c r="AH612" s="43">
        <f>$AB$6*($AB$11/AI612*AJ612+$AB$12)</f>
        <v>1.367413565248016E-3</v>
      </c>
      <c r="AI612" s="43">
        <f>1+$AB$7*COS(AL612)</f>
        <v>1.1899407447631614</v>
      </c>
      <c r="AJ612" s="43">
        <f>SIN(AL612+$AB$9)</f>
        <v>-0.26837768819640578</v>
      </c>
      <c r="AK612" s="43">
        <f>$AB$7*SIN(AL612)</f>
        <v>-0.31752561074473284</v>
      </c>
      <c r="AL612" s="43">
        <f>2*ATAN(AM612)</f>
        <v>-1.0317085405090587</v>
      </c>
      <c r="AM612" s="43">
        <f>SQRT((1+$AB$7)/(1-$AB$7))*TAN(AN612/2)</f>
        <v>-0.56707002252360994</v>
      </c>
      <c r="AN612" s="132">
        <f>$AU612+$AB$7*SIN(AO612)</f>
        <v>5.5489610246015229</v>
      </c>
      <c r="AO612" s="132">
        <f>$AU612+$AB$7*SIN(AP612)</f>
        <v>5.5490499797199169</v>
      </c>
      <c r="AP612" s="132">
        <f>$AU612+$AB$7*SIN(AQ612)</f>
        <v>5.5493737684930604</v>
      </c>
      <c r="AQ612" s="132">
        <f>$AU612+$AB$7*SIN(AR612)</f>
        <v>5.5505515337495588</v>
      </c>
      <c r="AR612" s="132">
        <f>$AU612+$AB$7*SIN(AS612)</f>
        <v>5.554825121921465</v>
      </c>
      <c r="AS612" s="132">
        <f>$AU612+$AB$7*SIN(AT612)</f>
        <v>5.5701976911365847</v>
      </c>
      <c r="AT612" s="132">
        <f>$AU612+$AB$7*SIN(AU612)</f>
        <v>5.6239038274666582</v>
      </c>
      <c r="AU612" s="132">
        <f>$AB$9+$AB$18*(F612-AB$15)</f>
        <v>5.7968408464112748</v>
      </c>
    </row>
    <row r="613" spans="1:47" ht="12.95" customHeight="1">
      <c r="A613" s="120" t="s">
        <v>24</v>
      </c>
      <c r="B613" s="121" t="s">
        <v>288</v>
      </c>
      <c r="C613" s="120">
        <v>57702.792300000001</v>
      </c>
      <c r="D613" s="120">
        <v>1E-4</v>
      </c>
      <c r="E613" s="41">
        <f>+(C613-C$7)/C$8</f>
        <v>22565.437099490518</v>
      </c>
      <c r="F613" s="132">
        <f>ROUND(2*E613,0)/2</f>
        <v>22565.5</v>
      </c>
      <c r="G613" s="132">
        <f>+C613-(C$7+F613*C$8)</f>
        <v>-2.1470964995387476E-2</v>
      </c>
      <c r="K613" s="43">
        <f>G613</f>
        <v>-2.1470964995387476E-2</v>
      </c>
      <c r="L613" s="132"/>
      <c r="O613" s="132">
        <f ca="1">+C$11+C$12*F613</f>
        <v>-2.5331207343629803E-2</v>
      </c>
      <c r="P613" s="199">
        <f>+D$11+D$12*F613+D$13*F613^2</f>
        <v>-1.0835077577527732E-2</v>
      </c>
      <c r="Q613" s="200">
        <f>+C613-15018.5</f>
        <v>42684.292300000001</v>
      </c>
      <c r="S613" s="132">
        <f>+(P613-G613)^2</f>
        <v>1.131221011653872E-4</v>
      </c>
      <c r="T613" s="7">
        <v>1</v>
      </c>
      <c r="U613" s="43">
        <f>+T613*S613</f>
        <v>1.131221011653872E-4</v>
      </c>
      <c r="V613" s="132">
        <f>+G613-P613</f>
        <v>-1.0635887417859743E-2</v>
      </c>
      <c r="Z613" s="43">
        <f>F613</f>
        <v>22565.5</v>
      </c>
      <c r="AA613" s="132">
        <f>AB$3+AB$4*Z613+AB$5*Z613^2+AH613</f>
        <v>1.8891093664512131E-3</v>
      </c>
      <c r="AB613" s="132">
        <f>+G613-AA613</f>
        <v>-2.3360074361838689E-2</v>
      </c>
      <c r="AC613" s="132">
        <f>+G613-P613</f>
        <v>-1.0635887417859743E-2</v>
      </c>
      <c r="AD613" s="132"/>
      <c r="AE613" s="132">
        <f>+(G613-AA613)^2*S613</f>
        <v>6.1729947143843959E-8</v>
      </c>
      <c r="AF613" s="200">
        <f>+C613-15018.5</f>
        <v>42684.292300000001</v>
      </c>
      <c r="AG613" s="7"/>
      <c r="AH613" s="43">
        <f>$AB$6*($AB$11/AI613*AJ613+$AB$12)</f>
        <v>1.416714737201213E-3</v>
      </c>
      <c r="AI613" s="43">
        <f>1+$AB$7*COS(AL613)</f>
        <v>1.1908590479857626</v>
      </c>
      <c r="AJ613" s="43">
        <f>SIN(AL613+$AB$9)</f>
        <v>-0.26558818831249348</v>
      </c>
      <c r="AK613" s="43">
        <f>$AB$7*SIN(AL613)</f>
        <v>-0.31697448446518278</v>
      </c>
      <c r="AL613" s="43">
        <f>2*ATAN(AM613)</f>
        <v>-1.0288139701587504</v>
      </c>
      <c r="AM613" s="43">
        <f>SQRT((1+$AB$7)/(1-$AB$7))*TAN(AN613/2)</f>
        <v>-0.56515890329940666</v>
      </c>
      <c r="AN613" s="132">
        <f>$AU613+$AB$7*SIN(AO613)</f>
        <v>5.5512200533623206</v>
      </c>
      <c r="AO613" s="132">
        <f>$AU613+$AB$7*SIN(AP613)</f>
        <v>5.5513097265031508</v>
      </c>
      <c r="AP613" s="132">
        <f>$AU613+$AB$7*SIN(AQ613)</f>
        <v>5.5516354653375775</v>
      </c>
      <c r="AQ613" s="132">
        <f>$AU613+$AB$7*SIN(AR613)</f>
        <v>5.5528179154985065</v>
      </c>
      <c r="AR613" s="132">
        <f>$AU613+$AB$7*SIN(AS613)</f>
        <v>5.5570998049255511</v>
      </c>
      <c r="AS613" s="132">
        <f>$AU613+$AB$7*SIN(AT613)</f>
        <v>5.5724715706836507</v>
      </c>
      <c r="AT613" s="132">
        <f>$AU613+$AB$7*SIN(AU613)</f>
        <v>5.6260773969027174</v>
      </c>
      <c r="AU613" s="132">
        <f>$AB$9+$AB$18*(F613-AB$15)</f>
        <v>5.7984785088587376</v>
      </c>
    </row>
    <row r="614" spans="1:47" ht="12.95" customHeight="1">
      <c r="A614" s="120" t="s">
        <v>24</v>
      </c>
      <c r="B614" s="121" t="s">
        <v>288</v>
      </c>
      <c r="C614" s="120">
        <v>57728.734600000003</v>
      </c>
      <c r="D614" s="120">
        <v>1E-4</v>
      </c>
      <c r="E614" s="41">
        <f>+(C614-C$7)/C$8</f>
        <v>22641.436659236046</v>
      </c>
      <c r="F614" s="132">
        <f>ROUND(2*E614,0)/2</f>
        <v>22641.5</v>
      </c>
      <c r="G614" s="132">
        <f>+C614-(C$7+F614*C$8)</f>
        <v>-2.1621244995913003E-2</v>
      </c>
      <c r="K614" s="43">
        <f>G614</f>
        <v>-2.1621244995913003E-2</v>
      </c>
      <c r="M614" s="132"/>
      <c r="O614" s="132">
        <f ca="1">+C$11+C$12*F614</f>
        <v>-2.547264422903776E-2</v>
      </c>
      <c r="P614" s="199">
        <f>+D$11+D$12*F614+D$13*F614^2</f>
        <v>-1.0906674905842219E-2</v>
      </c>
      <c r="Q614" s="200">
        <f>+C614-15018.5</f>
        <v>42710.234600000003</v>
      </c>
      <c r="S614" s="132">
        <f>+(P614-G614)^2</f>
        <v>1.1480201221503945E-4</v>
      </c>
      <c r="T614" s="7">
        <v>1</v>
      </c>
      <c r="U614" s="43">
        <f>+T614*S614</f>
        <v>1.1480201221503945E-4</v>
      </c>
      <c r="V614" s="132">
        <f>+G614-P614</f>
        <v>-1.0714570090070784E-2</v>
      </c>
      <c r="Z614" s="43">
        <f>F614</f>
        <v>22641.5</v>
      </c>
      <c r="AA614" s="132">
        <f>AB$3+AB$4*Z614+AB$5*Z614^2+AH614</f>
        <v>2.1469676489775744E-3</v>
      </c>
      <c r="AB614" s="132">
        <f>+G614-AA614</f>
        <v>-2.3768212644890575E-2</v>
      </c>
      <c r="AC614" s="132">
        <f>+G614-P614</f>
        <v>-1.0714570090070784E-2</v>
      </c>
      <c r="AD614" s="132"/>
      <c r="AE614" s="132">
        <f>+(G614-AA614)^2*S614</f>
        <v>6.4854863388279758E-8</v>
      </c>
      <c r="AF614" s="200">
        <f>+C614-15018.5</f>
        <v>42710.234600000003</v>
      </c>
      <c r="AG614" s="7"/>
      <c r="AH614" s="43">
        <f>$AB$6*($AB$11/AI614*AJ614+$AB$12)</f>
        <v>1.684880215727574E-3</v>
      </c>
      <c r="AI614" s="43">
        <f>1+$AB$7*COS(AL614)</f>
        <v>1.1958405204216014</v>
      </c>
      <c r="AJ614" s="43">
        <f>SIN(AL614+$AB$9)</f>
        <v>-0.25033141131889075</v>
      </c>
      <c r="AK614" s="43">
        <f>$AB$7*SIN(AL614)</f>
        <v>-0.31392115341435073</v>
      </c>
      <c r="AL614" s="43">
        <f>2*ATAN(AM614)</f>
        <v>-1.013022550413184</v>
      </c>
      <c r="AM614" s="43">
        <f>SQRT((1+$AB$7)/(1-$AB$7))*TAN(AN614/2)</f>
        <v>-0.55478733332927732</v>
      </c>
      <c r="AN614" s="132">
        <f>$AU614+$AB$7*SIN(AO614)</f>
        <v>5.563513768487562</v>
      </c>
      <c r="AO614" s="132">
        <f>$AU614+$AB$7*SIN(AP614)</f>
        <v>5.5636073503730161</v>
      </c>
      <c r="AP614" s="132">
        <f>$AU614+$AB$7*SIN(AQ614)</f>
        <v>5.5639435984224432</v>
      </c>
      <c r="AQ614" s="132">
        <f>$AU614+$AB$7*SIN(AR614)</f>
        <v>5.565150951728703</v>
      </c>
      <c r="AR614" s="132">
        <f>$AU614+$AB$7*SIN(AS614)</f>
        <v>5.5694757066634279</v>
      </c>
      <c r="AS614" s="132">
        <f>$AU614+$AB$7*SIN(AT614)</f>
        <v>5.5848364155635899</v>
      </c>
      <c r="AT614" s="132">
        <f>$AU614+$AB$7*SIN(AU614)</f>
        <v>5.6378848046288752</v>
      </c>
      <c r="AU614" s="132">
        <f>$AB$9+$AB$18*(F614-AB$15)</f>
        <v>5.807368676430678</v>
      </c>
    </row>
    <row r="615" spans="1:47" ht="12.95" customHeight="1">
      <c r="A615" s="120" t="s">
        <v>24</v>
      </c>
      <c r="B615" s="121" t="s">
        <v>292</v>
      </c>
      <c r="C615" s="120">
        <v>57731.633999999998</v>
      </c>
      <c r="D615" s="120">
        <v>2.0000000000000001E-4</v>
      </c>
      <c r="E615" s="41">
        <f>+(C615-C$7)/C$8</f>
        <v>22649.930629451705</v>
      </c>
      <c r="F615" s="132">
        <f>ROUND(2*E615,0)/2</f>
        <v>22650</v>
      </c>
      <c r="G615" s="132">
        <f>+C615-(C$7+F615*C$8)</f>
        <v>-2.3679500001890119E-2</v>
      </c>
      <c r="K615" s="43">
        <f>G615</f>
        <v>-2.3679500001890119E-2</v>
      </c>
      <c r="L615" s="132"/>
      <c r="O615" s="132">
        <f ca="1">+C$11+C$12*F615</f>
        <v>-2.5488462828063645E-2</v>
      </c>
      <c r="P615" s="199">
        <f>+D$11+D$12*F615+D$13*F615^2</f>
        <v>-1.0914677869476634E-2</v>
      </c>
      <c r="Q615" s="200">
        <f>+C615-15018.5</f>
        <v>42713.133999999998</v>
      </c>
      <c r="S615" s="132">
        <f>+(P615-G615)^2</f>
        <v>1.6294068407215315E-4</v>
      </c>
      <c r="T615" s="7">
        <v>1</v>
      </c>
      <c r="U615" s="43">
        <f>+T615*S615</f>
        <v>1.6294068407215315E-4</v>
      </c>
      <c r="V615" s="132">
        <f>+G615-P615</f>
        <v>-1.2764822132413485E-2</v>
      </c>
      <c r="Z615" s="43">
        <f>F615</f>
        <v>22650</v>
      </c>
      <c r="AA615" s="132">
        <f>AB$3+AB$4*Z615+AB$5*Z615^2+AH615</f>
        <v>2.1758594090195752E-3</v>
      </c>
      <c r="AB615" s="132">
        <f>+G615-AA615</f>
        <v>-2.5855359410909693E-2</v>
      </c>
      <c r="AC615" s="132">
        <f>+G615-P615</f>
        <v>-1.2764822132413485E-2</v>
      </c>
      <c r="AD615" s="132"/>
      <c r="AE615" s="132">
        <f>+(G615-AA615)^2*S615</f>
        <v>1.0892578379892432E-7</v>
      </c>
      <c r="AF615" s="200">
        <f>+C615-15018.5</f>
        <v>42713.133999999998</v>
      </c>
      <c r="AG615" s="7"/>
      <c r="AH615" s="43">
        <f>$AB$6*($AB$11/AI615*AJ615+$AB$12)</f>
        <v>1.714926909019575E-3</v>
      </c>
      <c r="AI615" s="43">
        <f>1+$AB$7*COS(AL615)</f>
        <v>1.1963972178854847</v>
      </c>
      <c r="AJ615" s="43">
        <f>SIN(AL615+$AB$9)</f>
        <v>-0.2486131629688399</v>
      </c>
      <c r="AK615" s="43">
        <f>$AB$7*SIN(AL615)</f>
        <v>-0.31357316978153826</v>
      </c>
      <c r="AL615" s="43">
        <f>2*ATAN(AM615)</f>
        <v>-1.0112482002804435</v>
      </c>
      <c r="AM615" s="43">
        <f>SQRT((1+$AB$7)/(1-$AB$7))*TAN(AN615/2)</f>
        <v>-0.55362766602596036</v>
      </c>
      <c r="AN615" s="132">
        <f>$AU615+$AB$7*SIN(AO615)</f>
        <v>5.5648919154405476</v>
      </c>
      <c r="AO615" s="132">
        <f>$AU615+$AB$7*SIN(AP615)</f>
        <v>5.5649859353106024</v>
      </c>
      <c r="AP615" s="132">
        <f>$AU615+$AB$7*SIN(AQ615)</f>
        <v>5.5653233497397716</v>
      </c>
      <c r="AQ615" s="132">
        <f>$AU615+$AB$7*SIN(AR615)</f>
        <v>5.5665334304903205</v>
      </c>
      <c r="AR615" s="132">
        <f>$AU615+$AB$7*SIN(AS615)</f>
        <v>5.5708627448818762</v>
      </c>
      <c r="AS615" s="132">
        <f>$AU615+$AB$7*SIN(AT615)</f>
        <v>5.5862215114232772</v>
      </c>
      <c r="AT615" s="132">
        <f>$AU615+$AB$7*SIN(AU615)</f>
        <v>5.6392062070654276</v>
      </c>
      <c r="AU615" s="132">
        <f>$AB$9+$AB$18*(F615-AB$15)</f>
        <v>5.8083629714880658</v>
      </c>
    </row>
    <row r="616" spans="1:47" ht="12.95" customHeight="1">
      <c r="A616" s="120" t="s">
        <v>24</v>
      </c>
      <c r="B616" s="121" t="s">
        <v>292</v>
      </c>
      <c r="C616" s="120">
        <v>57731.636200000001</v>
      </c>
      <c r="D616" s="120">
        <v>1E-4</v>
      </c>
      <c r="E616" s="41">
        <f>+(C616-C$7)/C$8</f>
        <v>22649.937074486712</v>
      </c>
      <c r="F616" s="132">
        <f>ROUND(2*E616,0)/2</f>
        <v>22650</v>
      </c>
      <c r="G616" s="132">
        <f>+C616-(C$7+F616*C$8)</f>
        <v>-2.1479499999259133E-2</v>
      </c>
      <c r="K616" s="43">
        <f>G616</f>
        <v>-2.1479499999259133E-2</v>
      </c>
      <c r="M616" s="132"/>
      <c r="O616" s="132">
        <f ca="1">+C$11+C$12*F616</f>
        <v>-2.5488462828063645E-2</v>
      </c>
      <c r="P616" s="199">
        <f>+D$11+D$12*F616+D$13*F616^2</f>
        <v>-1.0914677869476634E-2</v>
      </c>
      <c r="Q616" s="200">
        <f>+C616-15018.5</f>
        <v>42713.136200000001</v>
      </c>
      <c r="S616" s="132">
        <f>+(P616-G616)^2</f>
        <v>1.1161546663394201E-4</v>
      </c>
      <c r="T616" s="7">
        <v>1</v>
      </c>
      <c r="U616" s="43">
        <f>+T616*S616</f>
        <v>1.1161546663394201E-4</v>
      </c>
      <c r="V616" s="132">
        <f>+G616-P616</f>
        <v>-1.0564822129782499E-2</v>
      </c>
      <c r="Z616" s="43">
        <f>F616</f>
        <v>22650</v>
      </c>
      <c r="AA616" s="132">
        <f>AB$3+AB$4*Z616+AB$5*Z616^2+AH616</f>
        <v>2.1758594090195752E-3</v>
      </c>
      <c r="AB616" s="132">
        <f>+G616-AA616</f>
        <v>-2.3655359408278707E-2</v>
      </c>
      <c r="AC616" s="132">
        <f>+G616-P616</f>
        <v>-1.0564822129782499E-2</v>
      </c>
      <c r="AD616" s="132"/>
      <c r="AE616" s="132">
        <f>+(G616-AA616)^2*S616</f>
        <v>6.2457339564407302E-8</v>
      </c>
      <c r="AF616" s="200">
        <f>+C616-15018.5</f>
        <v>42713.136200000001</v>
      </c>
      <c r="AG616" s="7"/>
      <c r="AH616" s="43">
        <f>$AB$6*($AB$11/AI616*AJ616+$AB$12)</f>
        <v>1.714926909019575E-3</v>
      </c>
      <c r="AI616" s="43">
        <f>1+$AB$7*COS(AL616)</f>
        <v>1.1963972178854847</v>
      </c>
      <c r="AJ616" s="43">
        <f>SIN(AL616+$AB$9)</f>
        <v>-0.2486131629688399</v>
      </c>
      <c r="AK616" s="43">
        <f>$AB$7*SIN(AL616)</f>
        <v>-0.31357316978153826</v>
      </c>
      <c r="AL616" s="43">
        <f>2*ATAN(AM616)</f>
        <v>-1.0112482002804435</v>
      </c>
      <c r="AM616" s="43">
        <f>SQRT((1+$AB$7)/(1-$AB$7))*TAN(AN616/2)</f>
        <v>-0.55362766602596036</v>
      </c>
      <c r="AN616" s="132">
        <f>$AU616+$AB$7*SIN(AO616)</f>
        <v>5.5648919154405476</v>
      </c>
      <c r="AO616" s="132">
        <f>$AU616+$AB$7*SIN(AP616)</f>
        <v>5.5649859353106024</v>
      </c>
      <c r="AP616" s="132">
        <f>$AU616+$AB$7*SIN(AQ616)</f>
        <v>5.5653233497397716</v>
      </c>
      <c r="AQ616" s="132">
        <f>$AU616+$AB$7*SIN(AR616)</f>
        <v>5.5665334304903205</v>
      </c>
      <c r="AR616" s="132">
        <f>$AU616+$AB$7*SIN(AS616)</f>
        <v>5.5708627448818762</v>
      </c>
      <c r="AS616" s="132">
        <f>$AU616+$AB$7*SIN(AT616)</f>
        <v>5.5862215114232772</v>
      </c>
      <c r="AT616" s="132">
        <f>$AU616+$AB$7*SIN(AU616)</f>
        <v>5.6392062070654276</v>
      </c>
      <c r="AU616" s="132">
        <f>$AB$9+$AB$18*(F616-AB$15)</f>
        <v>5.8083629714880658</v>
      </c>
    </row>
    <row r="617" spans="1:47" ht="12.95" customHeight="1">
      <c r="A617" s="209" t="s">
        <v>1442</v>
      </c>
      <c r="B617" s="94"/>
      <c r="C617" s="36">
        <v>57737.609499999999</v>
      </c>
      <c r="D617" s="36">
        <v>2.0000000000000001E-4</v>
      </c>
      <c r="E617" s="41">
        <f>+(C617-C$7)/C$8</f>
        <v>22667.436223375891</v>
      </c>
      <c r="F617" s="132">
        <f>ROUND(2*E617,0)/2</f>
        <v>22667.5</v>
      </c>
      <c r="G617" s="132">
        <f>+C617-(C$7+F617*C$8)</f>
        <v>-2.1770024999568705E-2</v>
      </c>
      <c r="K617" s="43">
        <f>G617</f>
        <v>-2.1770024999568705E-2</v>
      </c>
      <c r="M617" s="132"/>
      <c r="O617" s="132">
        <f ca="1">+C$11+C$12*F617</f>
        <v>-2.5521030531940481E-2</v>
      </c>
      <c r="P617" s="199">
        <f>+D$11+D$12*F617+D$13*F617^2</f>
        <v>-1.0931151624826359E-2</v>
      </c>
      <c r="Q617" s="200">
        <f>+C617-15018.5</f>
        <v>42719.109499999999</v>
      </c>
      <c r="S617" s="132">
        <f>+(P617-G617)^2</f>
        <v>1.1748117603369852E-4</v>
      </c>
      <c r="T617" s="7">
        <v>1</v>
      </c>
      <c r="U617" s="43">
        <f>+T617*S617</f>
        <v>1.1748117603369852E-4</v>
      </c>
      <c r="V617" s="132">
        <f>+G617-P617</f>
        <v>-1.0838873374742345E-2</v>
      </c>
      <c r="Z617" s="43">
        <f>F617</f>
        <v>22667.5</v>
      </c>
      <c r="AA617" s="132">
        <f>AB$3+AB$4*Z617+AB$5*Z617^2+AH617</f>
        <v>2.2353748016255004E-3</v>
      </c>
      <c r="AB617" s="132">
        <f>+G617-AA617</f>
        <v>-2.4005399801194205E-2</v>
      </c>
      <c r="AC617" s="132">
        <f>+G617-P617</f>
        <v>-1.0838873374742345E-2</v>
      </c>
      <c r="AD617" s="132"/>
      <c r="AE617" s="132">
        <f>+(G617-AA617)^2*S617</f>
        <v>6.7699610820652085E-8</v>
      </c>
      <c r="AF617" s="200">
        <f>+C617-15018.5</f>
        <v>42719.109499999999</v>
      </c>
      <c r="AG617" s="7"/>
      <c r="AH617" s="43">
        <f>$AB$6*($AB$11/AI617*AJ617+$AB$12)</f>
        <v>1.7768214703755003E-3</v>
      </c>
      <c r="AI617" s="43">
        <f>1+$AB$7*COS(AL617)</f>
        <v>1.1975430387521468</v>
      </c>
      <c r="AJ617" s="43">
        <f>SIN(AL617+$AB$9)</f>
        <v>-0.24506808941516467</v>
      </c>
      <c r="AK617" s="43">
        <f>$AB$7*SIN(AL617)</f>
        <v>-0.31285259762477247</v>
      </c>
      <c r="AL617" s="43">
        <f>2*ATAN(AM617)</f>
        <v>-1.0075899229604346</v>
      </c>
      <c r="AM617" s="43">
        <f>SQRT((1+$AB$7)/(1-$AB$7))*TAN(AN617/2)</f>
        <v>-0.55124030472233321</v>
      </c>
      <c r="AN617" s="132">
        <f>$AU617+$AB$7*SIN(AO617)</f>
        <v>5.5677312974357527</v>
      </c>
      <c r="AO617" s="132">
        <f>$AU617+$AB$7*SIN(AP617)</f>
        <v>5.5678262193431021</v>
      </c>
      <c r="AP617" s="132">
        <f>$AU617+$AB$7*SIN(AQ617)</f>
        <v>5.5681660288322083</v>
      </c>
      <c r="AQ617" s="132">
        <f>$AU617+$AB$7*SIN(AR617)</f>
        <v>5.5693816868613384</v>
      </c>
      <c r="AR617" s="132">
        <f>$AU617+$AB$7*SIN(AS617)</f>
        <v>5.5737202371819601</v>
      </c>
      <c r="AS617" s="132">
        <f>$AU617+$AB$7*SIN(AT617)</f>
        <v>5.5890745559920445</v>
      </c>
      <c r="AT617" s="132">
        <f>$AU617+$AB$7*SIN(AU617)</f>
        <v>5.6419272677129362</v>
      </c>
      <c r="AU617" s="132">
        <f>$AB$9+$AB$18*(F617-AB$15)</f>
        <v>5.8104100495473947</v>
      </c>
    </row>
    <row r="618" spans="1:47" ht="12.95" customHeight="1">
      <c r="A618" s="122" t="s">
        <v>27</v>
      </c>
      <c r="B618" s="123" t="s">
        <v>288</v>
      </c>
      <c r="C618" s="122">
        <v>57807.584600000002</v>
      </c>
      <c r="D618" s="122">
        <v>1E-4</v>
      </c>
      <c r="E618" s="41">
        <f>+(C618-C$7)/C$8</f>
        <v>22872.432572703008</v>
      </c>
      <c r="F618" s="132">
        <f>ROUND(2*E618,0)/2</f>
        <v>22872.5</v>
      </c>
      <c r="G618" s="132">
        <f>+C618-(C$7+F618*C$8)</f>
        <v>-2.3016174993244931E-2</v>
      </c>
      <c r="K618" s="43">
        <f>G618</f>
        <v>-2.3016174993244931E-2</v>
      </c>
      <c r="L618" s="132"/>
      <c r="O618" s="132">
        <f ca="1">+C$11+C$12*F618</f>
        <v>-2.5902537920211927E-2</v>
      </c>
      <c r="P618" s="199">
        <f>+D$11+D$12*F618+D$13*F618^2</f>
        <v>-1.1123835727637244E-2</v>
      </c>
      <c r="Q618" s="200">
        <f>+C618-15018.5</f>
        <v>42789.084600000002</v>
      </c>
      <c r="S618" s="132">
        <f>+(P618-G618)^2</f>
        <v>1.4142773320831439E-4</v>
      </c>
      <c r="T618" s="7">
        <v>1</v>
      </c>
      <c r="U618" s="43">
        <f>+T618*S618</f>
        <v>1.4142773320831439E-4</v>
      </c>
      <c r="V618" s="132">
        <f>+G618-P618</f>
        <v>-1.1892339265607687E-2</v>
      </c>
      <c r="Z618" s="43">
        <f>F618</f>
        <v>22872.5</v>
      </c>
      <c r="AA618" s="132">
        <f>AB$3+AB$4*Z618+AB$5*Z618^2+AH618</f>
        <v>2.9356101551347167E-3</v>
      </c>
      <c r="AB618" s="132">
        <f>+G618-AA618</f>
        <v>-2.5951785148379647E-2</v>
      </c>
      <c r="AC618" s="132">
        <f>+G618-P618</f>
        <v>-1.1892339265607687E-2</v>
      </c>
      <c r="AD618" s="132"/>
      <c r="AE618" s="132">
        <f>+(G618-AA618)^2*S618</f>
        <v>9.5250892728974808E-8</v>
      </c>
      <c r="AF618" s="200">
        <f>+C618-15018.5</f>
        <v>42789.084600000002</v>
      </c>
      <c r="AG618" s="7"/>
      <c r="AH618" s="43">
        <f>$AB$6*($AB$11/AI618*AJ618+$AB$12)</f>
        <v>2.5050639238847166E-3</v>
      </c>
      <c r="AI618" s="43">
        <f>1+$AB$7*COS(AL618)</f>
        <v>1.2109235300067234</v>
      </c>
      <c r="AJ618" s="43">
        <f>SIN(AL618+$AB$9)</f>
        <v>-0.20279664482540247</v>
      </c>
      <c r="AK618" s="43">
        <f>$AB$7*SIN(AL618)</f>
        <v>-0.30399221123164133</v>
      </c>
      <c r="AL618" s="43">
        <f>2*ATAN(AM618)</f>
        <v>-0.96421307033907677</v>
      </c>
      <c r="AM618" s="43">
        <f>SQRT((1+$AB$7)/(1-$AB$7))*TAN(AN618/2)</f>
        <v>-0.52329126903866863</v>
      </c>
      <c r="AN618" s="132">
        <f>$AU618+$AB$7*SIN(AO618)</f>
        <v>5.6011947607271768</v>
      </c>
      <c r="AO618" s="132">
        <f>$AU618+$AB$7*SIN(AP618)</f>
        <v>5.601300227938137</v>
      </c>
      <c r="AP618" s="132">
        <f>$AU618+$AB$7*SIN(AQ618)</f>
        <v>5.6016673186021837</v>
      </c>
      <c r="AQ618" s="132">
        <f>$AU618+$AB$7*SIN(AR618)</f>
        <v>5.6029441683890795</v>
      </c>
      <c r="AR618" s="132">
        <f>$AU618+$AB$7*SIN(AS618)</f>
        <v>5.6073752058996202</v>
      </c>
      <c r="AS618" s="132">
        <f>$AU618+$AB$7*SIN(AT618)</f>
        <v>5.6226321015858431</v>
      </c>
      <c r="AT618" s="132">
        <f>$AU618+$AB$7*SIN(AU618)</f>
        <v>5.6738543734847724</v>
      </c>
      <c r="AU618" s="132">
        <f>$AB$9+$AB$18*(F618-AB$15)</f>
        <v>5.8343901068138138</v>
      </c>
    </row>
    <row r="619" spans="1:47" ht="12.95" customHeight="1">
      <c r="A619" s="122" t="s">
        <v>28</v>
      </c>
      <c r="B619" s="123" t="s">
        <v>292</v>
      </c>
      <c r="C619" s="122">
        <v>58009.833400000003</v>
      </c>
      <c r="D619" s="122">
        <v>1E-4</v>
      </c>
      <c r="E619" s="41">
        <f>+(C619-C$7)/C$8</f>
        <v>23464.932842881808</v>
      </c>
      <c r="F619" s="132">
        <f>ROUND(2*E619,0)/2</f>
        <v>23465</v>
      </c>
      <c r="G619" s="132">
        <f>+C619-(C$7+F619*C$8)</f>
        <v>-2.2923949996766169E-2</v>
      </c>
      <c r="K619" s="43">
        <f>G619</f>
        <v>-2.2923949996766169E-2</v>
      </c>
      <c r="M619" s="132"/>
      <c r="O619" s="132">
        <f ca="1">+C$11+C$12*F619</f>
        <v>-2.7005187322898926E-2</v>
      </c>
      <c r="P619" s="199">
        <f>+D$11+D$12*F619+D$13*F619^2</f>
        <v>-1.1677692309283293E-2</v>
      </c>
      <c r="Q619" s="200">
        <f>+C619-15018.5</f>
        <v>42991.333400000003</v>
      </c>
      <c r="S619" s="132">
        <f>+(P619-G619)^2</f>
        <v>1.2647831197326766E-4</v>
      </c>
      <c r="T619" s="7">
        <v>1</v>
      </c>
      <c r="U619" s="43">
        <f>+T619*S619</f>
        <v>1.2647831197326766E-4</v>
      </c>
      <c r="V619" s="132">
        <f>+G619-P619</f>
        <v>-1.1246257687482875E-2</v>
      </c>
      <c r="Z619" s="43">
        <f>F619</f>
        <v>23465</v>
      </c>
      <c r="AA619" s="132">
        <f>AB$3+AB$4*Z619+AB$5*Z619^2+AH619</f>
        <v>4.9835920272193676E-3</v>
      </c>
      <c r="AB619" s="132">
        <f>+G619-AA619</f>
        <v>-2.7907542023985536E-2</v>
      </c>
      <c r="AC619" s="132">
        <f>+G619-P619</f>
        <v>-1.1246257687482875E-2</v>
      </c>
      <c r="AD619" s="132"/>
      <c r="AE619" s="132">
        <f>+(G619-AA619)^2*S619</f>
        <v>9.8505217774876964E-8</v>
      </c>
      <c r="AF619" s="200">
        <f>+C619-15018.5</f>
        <v>42991.333400000003</v>
      </c>
      <c r="AG619" s="7"/>
      <c r="AH619" s="43">
        <f>$AB$6*($AB$11/AI619*AJ619+$AB$12)</f>
        <v>4.6354107022193673E-3</v>
      </c>
      <c r="AI619" s="43">
        <f>1+$AB$7*COS(AL619)</f>
        <v>1.2487694300874066</v>
      </c>
      <c r="AJ619" s="43">
        <f>SIN(AL619+$AB$9)</f>
        <v>-7.3351741232322257E-2</v>
      </c>
      <c r="AK619" s="43">
        <f>$AB$7*SIN(AL619)</f>
        <v>-0.27388641925803286</v>
      </c>
      <c r="AL619" s="43">
        <f>2*ATAN(AM619)</f>
        <v>-0.83341767891099749</v>
      </c>
      <c r="AM619" s="43">
        <f>SQRT((1+$AB$7)/(1-$AB$7))*TAN(AN619/2)</f>
        <v>-0.44263081842835073</v>
      </c>
      <c r="AN619" s="132">
        <f>$AU619+$AB$7*SIN(AO619)</f>
        <v>5.6999796455297052</v>
      </c>
      <c r="AO619" s="132">
        <f>$AU619+$AB$7*SIN(AP619)</f>
        <v>5.7001132413347486</v>
      </c>
      <c r="AP619" s="132">
        <f>$AU619+$AB$7*SIN(AQ619)</f>
        <v>5.7005457150008949</v>
      </c>
      <c r="AQ619" s="132">
        <f>$AU619+$AB$7*SIN(AR619)</f>
        <v>5.7019448660406278</v>
      </c>
      <c r="AR619" s="132">
        <f>$AU619+$AB$7*SIN(AS619)</f>
        <v>5.7064626683655639</v>
      </c>
      <c r="AS619" s="132">
        <f>$AU619+$AB$7*SIN(AT619)</f>
        <v>5.7209611255494002</v>
      </c>
      <c r="AT619" s="132">
        <f>$AU619+$AB$7*SIN(AU619)</f>
        <v>5.7666340400978369</v>
      </c>
      <c r="AU619" s="132">
        <f>$AB$9+$AB$18*(F619-AB$15)</f>
        <v>5.9036983211082203</v>
      </c>
    </row>
    <row r="620" spans="1:47" ht="12.95" customHeight="1">
      <c r="A620" s="122" t="s">
        <v>28</v>
      </c>
      <c r="B620" s="123" t="s">
        <v>292</v>
      </c>
      <c r="C620" s="122">
        <v>58025.876400000001</v>
      </c>
      <c r="D620" s="122">
        <v>1E-4</v>
      </c>
      <c r="E620" s="41">
        <f>+(C620-C$7)/C$8</f>
        <v>23511.931795827277</v>
      </c>
      <c r="F620" s="132">
        <f>ROUND(2*E620,0)/2</f>
        <v>23512</v>
      </c>
      <c r="G620" s="132">
        <f>+C620-(C$7+F620*C$8)</f>
        <v>-2.3281359994143713E-2</v>
      </c>
      <c r="K620" s="43">
        <f>G620</f>
        <v>-2.3281359994143713E-2</v>
      </c>
      <c r="L620" s="132"/>
      <c r="O620" s="132">
        <f ca="1">+C$11+C$12*F620</f>
        <v>-2.7092654870453845E-2</v>
      </c>
      <c r="P620" s="199">
        <f>+D$11+D$12*F620+D$13*F620^2</f>
        <v>-1.172143307722404E-2</v>
      </c>
      <c r="Q620" s="200">
        <f>+C620-15018.5</f>
        <v>43007.376400000001</v>
      </c>
      <c r="S620" s="132">
        <f>+(P620-G620)^2</f>
        <v>1.3363191032452398E-4</v>
      </c>
      <c r="T620" s="7">
        <v>1</v>
      </c>
      <c r="U620" s="43">
        <f>+T620*S620</f>
        <v>1.3363191032452398E-4</v>
      </c>
      <c r="V620" s="132">
        <f>+G620-P620</f>
        <v>-1.1559926916919674E-2</v>
      </c>
      <c r="Z620" s="43">
        <f>F620</f>
        <v>23512</v>
      </c>
      <c r="AA620" s="132">
        <f>AB$3+AB$4*Z620+AB$5*Z620^2+AH620</f>
        <v>5.1470441274606323E-3</v>
      </c>
      <c r="AB620" s="132">
        <f>+G620-AA620</f>
        <v>-2.8428404121604346E-2</v>
      </c>
      <c r="AC620" s="132">
        <f>+G620-P620</f>
        <v>-1.1559926916919674E-2</v>
      </c>
      <c r="AD620" s="132"/>
      <c r="AE620" s="132">
        <f>+(G620-AA620)^2*S620</f>
        <v>1.0799785699615338E-7</v>
      </c>
      <c r="AF620" s="200">
        <f>+C620-15018.5</f>
        <v>43007.376400000001</v>
      </c>
      <c r="AG620" s="7"/>
      <c r="AH620" s="43">
        <f>$AB$6*($AB$11/AI620*AJ620+$AB$12)</f>
        <v>4.8054865594606318E-3</v>
      </c>
      <c r="AI620" s="43">
        <f>1+$AB$7*COS(AL620)</f>
        <v>1.2516908281731038</v>
      </c>
      <c r="AJ620" s="43">
        <f>SIN(AL620+$AB$9)</f>
        <v>-6.2657765601791926E-2</v>
      </c>
      <c r="AK620" s="43">
        <f>$AB$7*SIN(AL620)</f>
        <v>-0.27120421643760845</v>
      </c>
      <c r="AL620" s="43">
        <f>2*ATAN(AM620)</f>
        <v>-0.82269883722297299</v>
      </c>
      <c r="AM620" s="43">
        <f>SQRT((1+$AB$7)/(1-$AB$7))*TAN(AN620/2)</f>
        <v>-0.43623647663351772</v>
      </c>
      <c r="AN620" s="132">
        <f>$AU620+$AB$7*SIN(AO620)</f>
        <v>5.7079446829341434</v>
      </c>
      <c r="AO620" s="132">
        <f>$AU620+$AB$7*SIN(AP620)</f>
        <v>5.7080802076647466</v>
      </c>
      <c r="AP620" s="132">
        <f>$AU620+$AB$7*SIN(AQ620)</f>
        <v>5.7085166466201285</v>
      </c>
      <c r="AQ620" s="132">
        <f>$AU620+$AB$7*SIN(AR620)</f>
        <v>5.7099213018452479</v>
      </c>
      <c r="AR620" s="132">
        <f>$AU620+$AB$7*SIN(AS620)</f>
        <v>5.7144335009189682</v>
      </c>
      <c r="AS620" s="132">
        <f>$AU620+$AB$7*SIN(AT620)</f>
        <v>5.7288413209336353</v>
      </c>
      <c r="AT620" s="132">
        <f>$AU620+$AB$7*SIN(AU620)</f>
        <v>5.7740234552363034</v>
      </c>
      <c r="AU620" s="132">
        <f>$AB$9+$AB$18*(F620-AB$15)</f>
        <v>5.9091961878961303</v>
      </c>
    </row>
    <row r="621" spans="1:47" ht="12.95" customHeight="1">
      <c r="A621" s="122" t="s">
        <v>28</v>
      </c>
      <c r="B621" s="123" t="s">
        <v>288</v>
      </c>
      <c r="C621" s="122">
        <v>58057.791799999999</v>
      </c>
      <c r="D621" s="122">
        <v>2.0000000000000001E-4</v>
      </c>
      <c r="E621" s="41">
        <f>+(C621-C$7)/C$8</f>
        <v>23605.4299185497</v>
      </c>
      <c r="F621" s="132">
        <f>ROUND(2*E621,0)/2</f>
        <v>23605.5</v>
      </c>
      <c r="G621" s="132">
        <f>+C621-(C$7+F621*C$8)</f>
        <v>-2.3922164997202344E-2</v>
      </c>
      <c r="K621" s="43">
        <f>G621</f>
        <v>-2.3922164997202344E-2</v>
      </c>
      <c r="M621" s="132"/>
      <c r="O621" s="132">
        <f ca="1">+C$11+C$12*F621</f>
        <v>-2.7266659459738624E-2</v>
      </c>
      <c r="P621" s="199">
        <f>+D$11+D$12*F621+D$13*F621^2</f>
        <v>-1.1808364561376516E-2</v>
      </c>
      <c r="Q621" s="200">
        <f>+C621-15018.5</f>
        <v>43039.291799999999</v>
      </c>
      <c r="S621" s="132">
        <f>+(P621-G621)^2</f>
        <v>1.4674416099901401E-4</v>
      </c>
      <c r="T621" s="7">
        <v>1</v>
      </c>
      <c r="U621" s="43">
        <f>+T621*S621</f>
        <v>1.4674416099901401E-4</v>
      </c>
      <c r="V621" s="132">
        <f>+G621-P621</f>
        <v>-1.2113800435825828E-2</v>
      </c>
      <c r="Z621" s="43">
        <f>F621</f>
        <v>23605.5</v>
      </c>
      <c r="AA621" s="132">
        <f>AB$3+AB$4*Z621+AB$5*Z621^2+AH621</f>
        <v>5.472422557282682E-3</v>
      </c>
      <c r="AB621" s="132">
        <f>+G621-AA621</f>
        <v>-2.9394587554485027E-2</v>
      </c>
      <c r="AC621" s="132">
        <f>+G621-P621</f>
        <v>-1.2113800435825828E-2</v>
      </c>
      <c r="AD621" s="132"/>
      <c r="AE621" s="132">
        <f>+(G621-AA621)^2*S621</f>
        <v>1.2679308570708273E-7</v>
      </c>
      <c r="AF621" s="200">
        <f>+C621-15018.5</f>
        <v>43039.291799999999</v>
      </c>
      <c r="AG621" s="7"/>
      <c r="AH621" s="43">
        <f>$AB$6*($AB$11/AI621*AJ621+$AB$12)</f>
        <v>5.1440814480326821E-3</v>
      </c>
      <c r="AI621" s="43">
        <f>1+$AB$7*COS(AL621)</f>
        <v>1.2574556948783946</v>
      </c>
      <c r="AJ621" s="43">
        <f>SIN(AL621+$AB$9)</f>
        <v>-4.1215025730664649E-2</v>
      </c>
      <c r="AK621" s="43">
        <f>$AB$7*SIN(AL621)</f>
        <v>-0.26573777521211206</v>
      </c>
      <c r="AL621" s="43">
        <f>2*ATAN(AM621)</f>
        <v>-0.80122670317112188</v>
      </c>
      <c r="AM621" s="43">
        <f>SQRT((1+$AB$7)/(1-$AB$7))*TAN(AN621/2)</f>
        <v>-0.42351639706388183</v>
      </c>
      <c r="AN621" s="132">
        <f>$AU621+$AB$7*SIN(AO621)</f>
        <v>5.7238450488558179</v>
      </c>
      <c r="AO621" s="132">
        <f>$AU621+$AB$7*SIN(AP621)</f>
        <v>5.7239842173381623</v>
      </c>
      <c r="AP621" s="132">
        <f>$AU621+$AB$7*SIN(AQ621)</f>
        <v>5.7244278743613775</v>
      </c>
      <c r="AQ621" s="132">
        <f>$AU621+$AB$7*SIN(AR621)</f>
        <v>5.7258413940432336</v>
      </c>
      <c r="AR621" s="132">
        <f>$AU621+$AB$7*SIN(AS621)</f>
        <v>5.730336690840959</v>
      </c>
      <c r="AS621" s="132">
        <f>$AU621+$AB$7*SIN(AT621)</f>
        <v>5.7445509726756381</v>
      </c>
      <c r="AT621" s="132">
        <f>$AU621+$AB$7*SIN(AU621)</f>
        <v>5.788735767474261</v>
      </c>
      <c r="AU621" s="132">
        <f>$AB$9+$AB$18*(F621-AB$15)</f>
        <v>5.9201334335273996</v>
      </c>
    </row>
    <row r="622" spans="1:47" ht="12.95" customHeight="1">
      <c r="A622" s="122" t="s">
        <v>28</v>
      </c>
      <c r="B622" s="123" t="s">
        <v>292</v>
      </c>
      <c r="C622" s="122">
        <v>58066.8387</v>
      </c>
      <c r="D622" s="122">
        <v>1E-4</v>
      </c>
      <c r="E622" s="41">
        <f>+(C622-C$7)/C$8</f>
        <v>23631.93336724399</v>
      </c>
      <c r="F622" s="132">
        <f>ROUND(2*E622,0)/2</f>
        <v>23632</v>
      </c>
      <c r="G622" s="132">
        <f>+C622-(C$7+F622*C$8)</f>
        <v>-2.2744959998817649E-2</v>
      </c>
      <c r="K622" s="43">
        <f>G622</f>
        <v>-2.2744959998817649E-2</v>
      </c>
      <c r="L622" s="132"/>
      <c r="O622" s="132">
        <f ca="1">+C$11+C$12*F622</f>
        <v>-2.7315976268466397E-2</v>
      </c>
      <c r="P622" s="199">
        <f>+D$11+D$12*F622+D$13*F622^2</f>
        <v>-1.1832982387303428E-2</v>
      </c>
      <c r="Q622" s="200">
        <f>+C622-15018.5</f>
        <v>43048.3387</v>
      </c>
      <c r="S622" s="132">
        <f>+(P622-G622)^2</f>
        <v>1.1907125539418761E-4</v>
      </c>
      <c r="T622" s="7">
        <v>1</v>
      </c>
      <c r="U622" s="43">
        <f>+T622*S622</f>
        <v>1.1907125539418761E-4</v>
      </c>
      <c r="V622" s="132">
        <f>+G622-P622</f>
        <v>-1.0911977611514221E-2</v>
      </c>
      <c r="Z622" s="43">
        <f>F622</f>
        <v>23632</v>
      </c>
      <c r="AA622" s="132">
        <f>AB$3+AB$4*Z622+AB$5*Z622^2+AH622</f>
        <v>5.5646806394505505E-3</v>
      </c>
      <c r="AB622" s="132">
        <f>+G622-AA622</f>
        <v>-2.8309640638268199E-2</v>
      </c>
      <c r="AC622" s="132">
        <f>+G622-P622</f>
        <v>-1.0911977611514221E-2</v>
      </c>
      <c r="AD622" s="132"/>
      <c r="AE622" s="132">
        <f>+(G622-AA622)^2*S622</f>
        <v>9.5427961235579374E-8</v>
      </c>
      <c r="AF622" s="200">
        <f>+C622-15018.5</f>
        <v>43048.3387</v>
      </c>
      <c r="AG622" s="7"/>
      <c r="AH622" s="43">
        <f>$AB$6*($AB$11/AI622*AJ622+$AB$12)</f>
        <v>5.2400949114505503E-3</v>
      </c>
      <c r="AI622" s="43">
        <f>1+$AB$7*COS(AL622)</f>
        <v>1.2590775708644588</v>
      </c>
      <c r="AJ622" s="43">
        <f>SIN(AL622+$AB$9)</f>
        <v>-3.5098007801623705E-2</v>
      </c>
      <c r="AK622" s="43">
        <f>$AB$7*SIN(AL622)</f>
        <v>-0.26415679486806942</v>
      </c>
      <c r="AL622" s="43">
        <f>2*ATAN(AM622)</f>
        <v>-0.79510521783052346</v>
      </c>
      <c r="AM622" s="43">
        <f>SQRT((1+$AB$7)/(1-$AB$7))*TAN(AN622/2)</f>
        <v>-0.41991132270869769</v>
      </c>
      <c r="AN622" s="132">
        <f>$AU622+$AB$7*SIN(AO622)</f>
        <v>5.7283647994849201</v>
      </c>
      <c r="AO622" s="132">
        <f>$AU622+$AB$7*SIN(AP622)</f>
        <v>5.7285049503838712</v>
      </c>
      <c r="AP622" s="132">
        <f>$AU622+$AB$7*SIN(AQ622)</f>
        <v>5.7289504836631835</v>
      </c>
      <c r="AQ622" s="132">
        <f>$AU622+$AB$7*SIN(AR622)</f>
        <v>5.730365998576942</v>
      </c>
      <c r="AR622" s="132">
        <f>$AU622+$AB$7*SIN(AS622)</f>
        <v>5.734855099287504</v>
      </c>
      <c r="AS622" s="132">
        <f>$AU622+$AB$7*SIN(AT622)</f>
        <v>5.7490113375329939</v>
      </c>
      <c r="AT622" s="132">
        <f>$AU622+$AB$7*SIN(AU622)</f>
        <v>5.7929084455945361</v>
      </c>
      <c r="AU622" s="132">
        <f>$AB$9+$AB$18*(F622-AB$15)</f>
        <v>5.9232332945886688</v>
      </c>
    </row>
    <row r="623" spans="1:47" ht="12.95" customHeight="1">
      <c r="A623" s="120" t="s">
        <v>31</v>
      </c>
      <c r="B623" s="121" t="s">
        <v>288</v>
      </c>
      <c r="C623" s="229">
        <v>58067.008199999997</v>
      </c>
      <c r="D623" s="120" t="s">
        <v>445</v>
      </c>
      <c r="E623" s="41">
        <f>+(C623-C$7)/C$8</f>
        <v>23632.429927894995</v>
      </c>
      <c r="F623" s="132">
        <f>ROUND(2*E623,0)/2</f>
        <v>23632.5</v>
      </c>
      <c r="G623" s="132">
        <f>+C623-(C$7+F623*C$8)</f>
        <v>-2.3918974999105558E-2</v>
      </c>
      <c r="K623" s="43">
        <f>G623</f>
        <v>-2.3918974999105558E-2</v>
      </c>
      <c r="M623" s="132"/>
      <c r="O623" s="132">
        <f ca="1">+C$11+C$12*F623</f>
        <v>-2.7316906774291449E-2</v>
      </c>
      <c r="P623" s="199">
        <f>+D$11+D$12*F623+D$13*F623^2</f>
        <v>-1.1833446787517904E-2</v>
      </c>
      <c r="Q623" s="200">
        <f>+C623-15018.5</f>
        <v>43048.508199999997</v>
      </c>
      <c r="S623" s="132">
        <f>+(P623-G623)^2</f>
        <v>1.4605999215308108E-4</v>
      </c>
      <c r="T623" s="7">
        <v>1</v>
      </c>
      <c r="U623" s="43">
        <f>+T623*S623</f>
        <v>1.4605999215308108E-4</v>
      </c>
      <c r="V623" s="132">
        <f>+G623-P623</f>
        <v>-1.2085528211587654E-2</v>
      </c>
      <c r="Z623" s="43">
        <f>F623</f>
        <v>23632.5</v>
      </c>
      <c r="AA623" s="132">
        <f>AB$3+AB$4*Z623+AB$5*Z623^2+AH623</f>
        <v>5.566421481028901E-3</v>
      </c>
      <c r="AB623" s="132">
        <f>+G623-AA623</f>
        <v>-2.9485396480134457E-2</v>
      </c>
      <c r="AC623" s="132">
        <f>+G623-P623</f>
        <v>-1.2085528211587654E-2</v>
      </c>
      <c r="AD623" s="132"/>
      <c r="AE623" s="132">
        <f>+(G623-AA623)^2*S623</f>
        <v>1.2698289291055946E-7</v>
      </c>
      <c r="AF623" s="200">
        <f>+C623-15018.5</f>
        <v>43048.508199999997</v>
      </c>
      <c r="AG623" s="7"/>
      <c r="AH623" s="43">
        <f>$AB$6*($AB$11/AI623*AJ623+$AB$12)</f>
        <v>5.241906649778901E-3</v>
      </c>
      <c r="AI623" s="43">
        <f>1+$AB$7*COS(AL623)</f>
        <v>1.2591081191908482</v>
      </c>
      <c r="AJ623" s="43">
        <f>SIN(AL623+$AB$9)</f>
        <v>-3.4982427589634046E-2</v>
      </c>
      <c r="AK623" s="43">
        <f>$AB$7*SIN(AL623)</f>
        <v>-0.26412683046101393</v>
      </c>
      <c r="AL623" s="43">
        <f>2*ATAN(AM623)</f>
        <v>-0.7949895665973955</v>
      </c>
      <c r="AM623" s="43">
        <f>SQRT((1+$AB$7)/(1-$AB$7))*TAN(AN623/2)</f>
        <v>-0.41984330261184816</v>
      </c>
      <c r="AN623" s="132">
        <f>$AU623+$AB$7*SIN(AO623)</f>
        <v>5.7284501336748281</v>
      </c>
      <c r="AO623" s="132">
        <f>$AU623+$AB$7*SIN(AP623)</f>
        <v>5.7285903028858502</v>
      </c>
      <c r="AP623" s="132">
        <f>$AU623+$AB$7*SIN(AQ623)</f>
        <v>5.7290358708247524</v>
      </c>
      <c r="AQ623" s="132">
        <f>$AU623+$AB$7*SIN(AR623)</f>
        <v>5.7304514211522797</v>
      </c>
      <c r="AR623" s="132">
        <f>$AU623+$AB$7*SIN(AS623)</f>
        <v>5.7349403989532846</v>
      </c>
      <c r="AS623" s="132">
        <f>$AU623+$AB$7*SIN(AT623)</f>
        <v>5.7490955285319734</v>
      </c>
      <c r="AT623" s="132">
        <f>$AU623+$AB$7*SIN(AU623)</f>
        <v>5.7929871874399579</v>
      </c>
      <c r="AU623" s="132">
        <f>$AB$9+$AB$18*(F623-AB$15)</f>
        <v>5.9232917825332212</v>
      </c>
    </row>
    <row r="624" spans="1:47" ht="12.95" customHeight="1">
      <c r="A624" s="122" t="s">
        <v>28</v>
      </c>
      <c r="B624" s="123" t="s">
        <v>292</v>
      </c>
      <c r="C624" s="122">
        <v>58086.635999999999</v>
      </c>
      <c r="D624" s="122">
        <v>1E-4</v>
      </c>
      <c r="E624" s="41">
        <f>+(C624-C$7)/C$8</f>
        <v>23689.9307724143</v>
      </c>
      <c r="F624" s="132">
        <f>ROUND(2*E624,0)/2</f>
        <v>23690</v>
      </c>
      <c r="G624" s="132">
        <f>+C624-(C$7+F624*C$8)</f>
        <v>-2.3630700001376681E-2</v>
      </c>
      <c r="K624" s="43">
        <f>G624</f>
        <v>-2.3630700001376681E-2</v>
      </c>
      <c r="L624" s="132"/>
      <c r="O624" s="132">
        <f ca="1">+C$11+C$12*F624</f>
        <v>-2.7423914944172467E-2</v>
      </c>
      <c r="P624" s="199">
        <f>+D$11+D$12*F624+D$13*F624^2</f>
        <v>-1.1886831303369091E-2</v>
      </c>
      <c r="Q624" s="200">
        <f>+C624-15018.5</f>
        <v>43068.135999999999</v>
      </c>
      <c r="S624" s="132">
        <f>+(P624-G624)^2</f>
        <v>1.3791845199604249E-4</v>
      </c>
      <c r="T624" s="7">
        <v>1</v>
      </c>
      <c r="U624" s="43">
        <f>+T624*S624</f>
        <v>1.3791845199604249E-4</v>
      </c>
      <c r="V624" s="132">
        <f>+G624-P624</f>
        <v>-1.174386869800759E-2</v>
      </c>
      <c r="Z624" s="43">
        <f>F624</f>
        <v>23690</v>
      </c>
      <c r="AA624" s="132">
        <f>AB$3+AB$4*Z624+AB$5*Z624^2+AH624</f>
        <v>5.7666415453177028E-3</v>
      </c>
      <c r="AB624" s="132">
        <f>+G624-AA624</f>
        <v>-2.9397341546694385E-2</v>
      </c>
      <c r="AC624" s="132">
        <f>+G624-P624</f>
        <v>-1.174386869800759E-2</v>
      </c>
      <c r="AD624" s="132"/>
      <c r="AE624" s="132">
        <f>+(G624-AA624)^2*S624</f>
        <v>1.1918963513586125E-7</v>
      </c>
      <c r="AF624" s="200">
        <f>+C624-15018.5</f>
        <v>43068.135999999999</v>
      </c>
      <c r="AG624" s="7"/>
      <c r="AH624" s="43">
        <f>$AB$6*($AB$11/AI624*AJ624+$AB$12)</f>
        <v>5.4502898453177026E-3</v>
      </c>
      <c r="AI624" s="43">
        <f>1+$AB$7*COS(AL624)</f>
        <v>1.2626076904995456</v>
      </c>
      <c r="AJ624" s="43">
        <f>SIN(AL624+$AB$9)</f>
        <v>-2.1650643194638598E-2</v>
      </c>
      <c r="AK624" s="43">
        <f>$AB$7*SIN(AL624)</f>
        <v>-0.26064765659889388</v>
      </c>
      <c r="AL624" s="43">
        <f>2*ATAN(AM624)</f>
        <v>-0.78165233500929554</v>
      </c>
      <c r="AM624" s="43">
        <f>SQRT((1+$AB$7)/(1-$AB$7))*TAN(AN624/2)</f>
        <v>-0.41202100529803964</v>
      </c>
      <c r="AN624" s="132">
        <f>$AU624+$AB$7*SIN(AO624)</f>
        <v>5.7382773168669399</v>
      </c>
      <c r="AO624" s="132">
        <f>$AU624+$AB$7*SIN(AP624)</f>
        <v>5.7384195347891342</v>
      </c>
      <c r="AP624" s="132">
        <f>$AU624+$AB$7*SIN(AQ624)</f>
        <v>5.738868901687658</v>
      </c>
      <c r="AQ624" s="132">
        <f>$AU624+$AB$7*SIN(AR624)</f>
        <v>5.7402879670634332</v>
      </c>
      <c r="AR624" s="132">
        <f>$AU624+$AB$7*SIN(AS624)</f>
        <v>5.744761321958114</v>
      </c>
      <c r="AS624" s="132">
        <f>$AU624+$AB$7*SIN(AT624)</f>
        <v>5.7587856264191268</v>
      </c>
      <c r="AT624" s="132">
        <f>$AU624+$AB$7*SIN(AU624)</f>
        <v>5.8020454552510641</v>
      </c>
      <c r="AU624" s="132">
        <f>$AB$9+$AB$18*(F624-AB$15)</f>
        <v>5.9300178961567287</v>
      </c>
    </row>
    <row r="625" spans="1:47" ht="12.95" customHeight="1">
      <c r="A625" s="122" t="s">
        <v>28</v>
      </c>
      <c r="B625" s="123" t="s">
        <v>288</v>
      </c>
      <c r="C625" s="122">
        <v>58132.5461</v>
      </c>
      <c r="D625" s="122">
        <v>1E-4</v>
      </c>
      <c r="E625" s="41">
        <f>+(C625-C$7)/C$8</f>
        <v>23824.427227542521</v>
      </c>
      <c r="F625" s="132">
        <f>ROUND(2*E625,0)/2</f>
        <v>23824.5</v>
      </c>
      <c r="G625" s="132">
        <f>+C625-(C$7+F625*C$8)</f>
        <v>-2.4840735000907443E-2</v>
      </c>
      <c r="K625" s="43">
        <f>G625</f>
        <v>-2.4840735000907443E-2</v>
      </c>
      <c r="M625" s="132"/>
      <c r="O625" s="132">
        <f ca="1">+C$11+C$12*F625</f>
        <v>-2.7674221011111538E-2</v>
      </c>
      <c r="P625" s="199">
        <f>+D$11+D$12*F625+D$13*F625^2</f>
        <v>-1.2011538099335774E-2</v>
      </c>
      <c r="Q625" s="200">
        <f>+C625-15018.5</f>
        <v>43114.0461</v>
      </c>
      <c r="S625" s="132">
        <f>+(P625-G625)^2</f>
        <v>1.6458829313929611E-4</v>
      </c>
      <c r="T625" s="7">
        <v>1</v>
      </c>
      <c r="U625" s="43">
        <f>+T625*S625</f>
        <v>1.6458829313929611E-4</v>
      </c>
      <c r="V625" s="132">
        <f>+G625-P625</f>
        <v>-1.2829196901571669E-2</v>
      </c>
      <c r="Z625" s="43">
        <f>F625</f>
        <v>23824.5</v>
      </c>
      <c r="AA625" s="132">
        <f>AB$3+AB$4*Z625+AB$5*Z625^2+AH625</f>
        <v>6.2350351133518877E-3</v>
      </c>
      <c r="AB625" s="132">
        <f>+G625-AA625</f>
        <v>-3.107577011425933E-2</v>
      </c>
      <c r="AC625" s="132">
        <f>+G625-P625</f>
        <v>-1.2829196901571669E-2</v>
      </c>
      <c r="AD625" s="132"/>
      <c r="AE625" s="132">
        <f>+(G625-AA625)^2*S625</f>
        <v>1.5894348880056312E-7</v>
      </c>
      <c r="AF625" s="200">
        <f>+C625-15018.5</f>
        <v>43114.0461</v>
      </c>
      <c r="AG625" s="7"/>
      <c r="AH625" s="43">
        <f>$AB$6*($AB$11/AI625*AJ625+$AB$12)</f>
        <v>5.9378555141018875E-3</v>
      </c>
      <c r="AI625" s="43">
        <f>1+$AB$7*COS(AL625)</f>
        <v>1.2706826598646566</v>
      </c>
      <c r="AJ625" s="43">
        <f>SIN(AL625+$AB$9)</f>
        <v>9.8324475739247717E-3</v>
      </c>
      <c r="AK625" s="43">
        <f>$AB$7*SIN(AL625)</f>
        <v>-0.25225165539317007</v>
      </c>
      <c r="AL625" s="43">
        <f>2*ATAN(AM625)</f>
        <v>-0.75016739399055199</v>
      </c>
      <c r="AM625" s="43">
        <f>SQRT((1+$AB$7)/(1-$AB$7))*TAN(AN625/2)</f>
        <v>-0.39372324427581334</v>
      </c>
      <c r="AN625" s="132">
        <f>$AU625+$AB$7*SIN(AO625)</f>
        <v>5.7613698931538719</v>
      </c>
      <c r="AO625" s="132">
        <f>$AU625+$AB$7*SIN(AP625)</f>
        <v>5.7615164287168223</v>
      </c>
      <c r="AP625" s="132">
        <f>$AU625+$AB$7*SIN(AQ625)</f>
        <v>5.76197317063182</v>
      </c>
      <c r="AQ625" s="132">
        <f>$AU625+$AB$7*SIN(AR625)</f>
        <v>5.7633960383098755</v>
      </c>
      <c r="AR625" s="132">
        <f>$AU625+$AB$7*SIN(AS625)</f>
        <v>5.7678212393422275</v>
      </c>
      <c r="AS625" s="132">
        <f>$AU625+$AB$7*SIN(AT625)</f>
        <v>5.781513907832462</v>
      </c>
      <c r="AT625" s="132">
        <f>$AU625+$AB$7*SIN(AU625)</f>
        <v>5.8232563507786397</v>
      </c>
      <c r="AU625" s="132">
        <f>$AB$9+$AB$18*(F625-AB$15)</f>
        <v>5.9457511532412815</v>
      </c>
    </row>
    <row r="626" spans="1:47" ht="12.95" customHeight="1">
      <c r="A626" s="230" t="s">
        <v>1446</v>
      </c>
      <c r="B626" s="94"/>
      <c r="C626" s="36">
        <v>58395.894800000002</v>
      </c>
      <c r="D626" s="36">
        <v>2.9999999999999997E-4</v>
      </c>
      <c r="E626" s="41">
        <f>+(C626-C$7)/C$8</f>
        <v>24595.923404040161</v>
      </c>
      <c r="F626" s="132">
        <f>ROUND(2*E626,0)/2</f>
        <v>24596</v>
      </c>
      <c r="G626" s="132">
        <f>+C626-(C$7+F626*C$8)</f>
        <v>-2.6145879994146526E-2</v>
      </c>
      <c r="K626" s="43">
        <f>G626</f>
        <v>-2.6145879994146526E-2</v>
      </c>
      <c r="L626" s="132"/>
      <c r="O626" s="132">
        <f ca="1">+C$11+C$12*F626</f>
        <v>-2.9109991499167268E-2</v>
      </c>
      <c r="P626" s="199">
        <f>+D$11+D$12*F626+D$13*F626^2</f>
        <v>-1.2722355689772208E-2</v>
      </c>
      <c r="Q626" s="200">
        <f>+C626-15018.5</f>
        <v>43377.394800000002</v>
      </c>
      <c r="S626" s="132">
        <f>+(P626-G626)^2</f>
        <v>1.8019100475012804E-4</v>
      </c>
      <c r="T626" s="7">
        <v>1</v>
      </c>
      <c r="U626" s="43">
        <f>+T626*S626</f>
        <v>1.8019100475012804E-4</v>
      </c>
      <c r="V626" s="132">
        <f>+G626-P626</f>
        <v>-1.3423524304374318E-2</v>
      </c>
      <c r="Z626" s="43">
        <f>F626</f>
        <v>24596</v>
      </c>
      <c r="AA626" s="132">
        <f>AB$3+AB$4*Z626+AB$5*Z626^2+AH626</f>
        <v>8.9047493909816307E-3</v>
      </c>
      <c r="AB626" s="132">
        <f>+G626-AA626</f>
        <v>-3.5050629385128158E-2</v>
      </c>
      <c r="AC626" s="132">
        <f>+G626-P626</f>
        <v>-1.3423524304374318E-2</v>
      </c>
      <c r="AD626" s="132"/>
      <c r="AE626" s="132">
        <f>+(G626-AA626)^2*S626</f>
        <v>2.2137304989307954E-7</v>
      </c>
      <c r="AF626" s="200">
        <f>+C626-15018.5</f>
        <v>43377.394800000002</v>
      </c>
      <c r="AG626" s="7"/>
      <c r="AH626" s="43">
        <f>$AB$6*($AB$11/AI626*AJ626+$AB$12)</f>
        <v>8.7196390389816299E-3</v>
      </c>
      <c r="AI626" s="43">
        <f>1+$AB$7*COS(AL626)</f>
        <v>1.3130675364526601</v>
      </c>
      <c r="AJ626" s="43">
        <f>SIN(AL626+$AB$9)</f>
        <v>0.19659369031080762</v>
      </c>
      <c r="AK626" s="43">
        <f>$AB$7*SIN(AL626)</f>
        <v>-0.19720222518892216</v>
      </c>
      <c r="AL626" s="43">
        <f>2*ATAN(AM626)</f>
        <v>-0.56211740378161779</v>
      </c>
      <c r="AM626" s="43">
        <f>SQRT((1+$AB$7)/(1-$AB$7))*TAN(AN626/2)</f>
        <v>-0.2887009185256299</v>
      </c>
      <c r="AN626" s="132">
        <f>$AU626+$AB$7*SIN(AO626)</f>
        <v>5.8965249471786203</v>
      </c>
      <c r="AO626" s="132">
        <f>$AU626+$AB$7*SIN(AP626)</f>
        <v>5.8966794499775066</v>
      </c>
      <c r="AP626" s="132">
        <f>$AU626+$AB$7*SIN(AQ626)</f>
        <v>5.8971302408332029</v>
      </c>
      <c r="AQ626" s="132">
        <f>$AU626+$AB$7*SIN(AR626)</f>
        <v>5.8984450361191945</v>
      </c>
      <c r="AR626" s="132">
        <f>$AU626+$AB$7*SIN(AS626)</f>
        <v>5.9022758388882908</v>
      </c>
      <c r="AS626" s="132">
        <f>$AU626+$AB$7*SIN(AT626)</f>
        <v>5.9134041545295126</v>
      </c>
      <c r="AT626" s="132">
        <f>$AU626+$AB$7*SIN(AU626)</f>
        <v>5.9454673096836368</v>
      </c>
      <c r="AU626" s="132">
        <f>$AB$9+$AB$18*(F626-AB$15)</f>
        <v>6.0359980516853904</v>
      </c>
    </row>
    <row r="627" spans="1:47" ht="12.95" customHeight="1">
      <c r="A627" s="124" t="s">
        <v>1453</v>
      </c>
      <c r="B627" s="125" t="s">
        <v>292</v>
      </c>
      <c r="C627" s="254">
        <v>58395.894800000002</v>
      </c>
      <c r="D627" s="126">
        <v>2.9999999999999997E-4</v>
      </c>
      <c r="E627" s="41">
        <f>+(C627-C$7)/C$8</f>
        <v>24595.923404040161</v>
      </c>
      <c r="F627" s="132">
        <f>ROUND(2*E627,0)/2</f>
        <v>24596</v>
      </c>
      <c r="G627" s="132">
        <f>+C627-(C$7+F627*C$8)</f>
        <v>-2.6145879994146526E-2</v>
      </c>
      <c r="K627" s="43">
        <f>G627</f>
        <v>-2.6145879994146526E-2</v>
      </c>
      <c r="L627" s="132"/>
      <c r="O627" s="132">
        <f ca="1">+C$11+C$12*F627</f>
        <v>-2.9109991499167268E-2</v>
      </c>
      <c r="P627" s="199">
        <f>+D$11+D$12*F627+D$13*F627^2</f>
        <v>-1.2722355689772208E-2</v>
      </c>
      <c r="Q627" s="200">
        <f>+C627-15018.5</f>
        <v>43377.394800000002</v>
      </c>
      <c r="S627" s="132">
        <f>+(P627-G627)^2</f>
        <v>1.8019100475012804E-4</v>
      </c>
      <c r="T627" s="7">
        <v>1</v>
      </c>
      <c r="U627" s="43">
        <f>+T627*S627</f>
        <v>1.8019100475012804E-4</v>
      </c>
      <c r="V627" s="132">
        <f>+G627-P627</f>
        <v>-1.3423524304374318E-2</v>
      </c>
      <c r="Z627" s="43">
        <f>F627</f>
        <v>24596</v>
      </c>
      <c r="AA627" s="132">
        <f>AB$3+AB$4*Z627+AB$5*Z627^2+AH627</f>
        <v>8.9047493909816307E-3</v>
      </c>
      <c r="AB627" s="132">
        <f>+G627-AA627</f>
        <v>-3.5050629385128158E-2</v>
      </c>
      <c r="AC627" s="132">
        <f>+G627-P627</f>
        <v>-1.3423524304374318E-2</v>
      </c>
      <c r="AD627" s="132"/>
      <c r="AE627" s="132">
        <f>+(G627-AA627)^2*S627</f>
        <v>2.2137304989307954E-7</v>
      </c>
      <c r="AF627" s="200">
        <f>+C627-15018.5</f>
        <v>43377.394800000002</v>
      </c>
      <c r="AG627" s="7"/>
      <c r="AH627" s="43">
        <f>$AB$6*($AB$11/AI627*AJ627+$AB$12)</f>
        <v>8.7196390389816299E-3</v>
      </c>
      <c r="AI627" s="43">
        <f>1+$AB$7*COS(AL627)</f>
        <v>1.3130675364526601</v>
      </c>
      <c r="AJ627" s="43">
        <f>SIN(AL627+$AB$9)</f>
        <v>0.19659369031080762</v>
      </c>
      <c r="AK627" s="43">
        <f>$AB$7*SIN(AL627)</f>
        <v>-0.19720222518892216</v>
      </c>
      <c r="AL627" s="43">
        <f>2*ATAN(AM627)</f>
        <v>-0.56211740378161779</v>
      </c>
      <c r="AM627" s="43">
        <f>SQRT((1+$AB$7)/(1-$AB$7))*TAN(AN627/2)</f>
        <v>-0.2887009185256299</v>
      </c>
      <c r="AN627" s="132">
        <f>$AU627+$AB$7*SIN(AO627)</f>
        <v>5.8965249471786203</v>
      </c>
      <c r="AO627" s="132">
        <f>$AU627+$AB$7*SIN(AP627)</f>
        <v>5.8966794499775066</v>
      </c>
      <c r="AP627" s="132">
        <f>$AU627+$AB$7*SIN(AQ627)</f>
        <v>5.8971302408332029</v>
      </c>
      <c r="AQ627" s="132">
        <f>$AU627+$AB$7*SIN(AR627)</f>
        <v>5.8984450361191945</v>
      </c>
      <c r="AR627" s="132">
        <f>$AU627+$AB$7*SIN(AS627)</f>
        <v>5.9022758388882908</v>
      </c>
      <c r="AS627" s="132">
        <f>$AU627+$AB$7*SIN(AT627)</f>
        <v>5.9134041545295126</v>
      </c>
      <c r="AT627" s="132">
        <f>$AU627+$AB$7*SIN(AU627)</f>
        <v>5.9454673096836368</v>
      </c>
      <c r="AU627" s="132">
        <f>$AB$9+$AB$18*(F627-AB$15)</f>
        <v>6.0359980516853904</v>
      </c>
    </row>
    <row r="628" spans="1:47" ht="12.95" customHeight="1">
      <c r="A628" s="216" t="s">
        <v>29</v>
      </c>
      <c r="B628" s="217" t="s">
        <v>292</v>
      </c>
      <c r="C628" s="216">
        <v>58406.817900000002</v>
      </c>
      <c r="D628" s="216">
        <v>1E-4</v>
      </c>
      <c r="E628" s="41">
        <f>+(C628-C$7)/C$8</f>
        <v>24627.923295763576</v>
      </c>
      <c r="F628" s="132">
        <f>ROUND(2*E628,0)/2</f>
        <v>24628</v>
      </c>
      <c r="G628" s="132">
        <f>+C628-(C$7+F628*C$8)</f>
        <v>-2.6182839996181428E-2</v>
      </c>
      <c r="K628" s="43">
        <f>G628</f>
        <v>-2.6182839996181428E-2</v>
      </c>
      <c r="L628" s="132"/>
      <c r="O628" s="132">
        <f ca="1">+C$11+C$12*F628</f>
        <v>-2.9169543871970616E-2</v>
      </c>
      <c r="P628" s="199">
        <f>+D$11+D$12*F628+D$13*F628^2</f>
        <v>-1.27516728991038E-2</v>
      </c>
      <c r="Q628" s="200">
        <f>+C628-15018.5</f>
        <v>43388.317900000002</v>
      </c>
      <c r="S628" s="132">
        <f>+(P628-G628)^2</f>
        <v>1.8039624958962068E-4</v>
      </c>
      <c r="T628" s="7">
        <v>1</v>
      </c>
      <c r="U628" s="43">
        <f>+T628*S628</f>
        <v>1.8039624958962068E-4</v>
      </c>
      <c r="V628" s="132">
        <f>+G628-P628</f>
        <v>-1.3431167097077628E-2</v>
      </c>
      <c r="Z628" s="43">
        <f>F628</f>
        <v>24628</v>
      </c>
      <c r="AA628" s="132">
        <f>AB$3+AB$4*Z628+AB$5*Z628^2+AH628</f>
        <v>9.0141564436153412E-3</v>
      </c>
      <c r="AB628" s="132">
        <f>+G628-AA628</f>
        <v>-3.519699643979677E-2</v>
      </c>
      <c r="AC628" s="132">
        <f>+G628-P628</f>
        <v>-1.3431167097077628E-2</v>
      </c>
      <c r="AD628" s="132"/>
      <c r="AE628" s="132">
        <f>+(G628-AA628)^2*S628</f>
        <v>2.2348002581682166E-7</v>
      </c>
      <c r="AF628" s="200">
        <f>+C628-15018.5</f>
        <v>43388.317900000002</v>
      </c>
      <c r="AG628" s="7"/>
      <c r="AH628" s="43">
        <f>$AB$6*($AB$11/AI628*AJ628+$AB$12)</f>
        <v>8.8337715956153407E-3</v>
      </c>
      <c r="AI628" s="43">
        <f>1+$AB$7*COS(AL628)</f>
        <v>1.3146464919980723</v>
      </c>
      <c r="AJ628" s="43">
        <f>SIN(AL628+$AB$9)</f>
        <v>0.20448837860879704</v>
      </c>
      <c r="AK628" s="43">
        <f>$AB$7*SIN(AL628)</f>
        <v>-0.1946730209179153</v>
      </c>
      <c r="AL628" s="43">
        <f>2*ATAN(AM628)</f>
        <v>-0.55405898714744173</v>
      </c>
      <c r="AM628" s="43">
        <f>SQRT((1+$AB$7)/(1-$AB$7))*TAN(AN628/2)</f>
        <v>-0.28434093096684337</v>
      </c>
      <c r="AN628" s="132">
        <f>$AU628+$AB$7*SIN(AO628)</f>
        <v>5.9022230681174879</v>
      </c>
      <c r="AO628" s="132">
        <f>$AU628+$AB$7*SIN(AP628)</f>
        <v>5.9023771628196213</v>
      </c>
      <c r="AP628" s="132">
        <f>$AU628+$AB$7*SIN(AQ628)</f>
        <v>5.9028257309796972</v>
      </c>
      <c r="AQ628" s="132">
        <f>$AU628+$AB$7*SIN(AR628)</f>
        <v>5.9041310510789957</v>
      </c>
      <c r="AR628" s="132">
        <f>$AU628+$AB$7*SIN(AS628)</f>
        <v>5.907925646917664</v>
      </c>
      <c r="AS628" s="132">
        <f>$AU628+$AB$7*SIN(AT628)</f>
        <v>5.9189247475235591</v>
      </c>
      <c r="AT628" s="132">
        <f>$AU628+$AB$7*SIN(AU628)</f>
        <v>5.9505540661329182</v>
      </c>
      <c r="AU628" s="132">
        <f>$AB$9+$AB$18*(F628-AB$15)</f>
        <v>6.0397412801367336</v>
      </c>
    </row>
    <row r="629" spans="1:47" ht="12.95" customHeight="1">
      <c r="A629" s="216" t="s">
        <v>29</v>
      </c>
      <c r="B629" s="217" t="s">
        <v>288</v>
      </c>
      <c r="C629" s="216">
        <v>58425.762300000002</v>
      </c>
      <c r="D629" s="216">
        <v>1E-4</v>
      </c>
      <c r="E629" s="41">
        <f>+(C629-C$7)/C$8</f>
        <v>24683.42207804745</v>
      </c>
      <c r="F629" s="132">
        <f>ROUND(2*E629,0)/2</f>
        <v>24683.5</v>
      </c>
      <c r="G629" s="132">
        <f>+C629-(C$7+F629*C$8)</f>
        <v>-2.6598504991852678E-2</v>
      </c>
      <c r="K629" s="43">
        <f>G629</f>
        <v>-2.6598504991852678E-2</v>
      </c>
      <c r="M629" s="132"/>
      <c r="O629" s="132">
        <f ca="1">+C$11+C$12*F629</f>
        <v>-2.9272830018551421E-2</v>
      </c>
      <c r="P629" s="199">
        <f>+D$11+D$12*F629+D$13*F629^2</f>
        <v>-1.2802488614045255E-2</v>
      </c>
      <c r="Q629" s="200">
        <f>+C629-15018.5</f>
        <v>43407.262300000002</v>
      </c>
      <c r="S629" s="132">
        <f>+(P629-G629)^2</f>
        <v>1.9033006789673067E-4</v>
      </c>
      <c r="T629" s="7">
        <v>1</v>
      </c>
      <c r="U629" s="43">
        <f>+T629*S629</f>
        <v>1.9033006789673067E-4</v>
      </c>
      <c r="V629" s="132">
        <f>+G629-P629</f>
        <v>-1.3796016377807424E-2</v>
      </c>
      <c r="Z629" s="43">
        <f>F629</f>
        <v>24683.5</v>
      </c>
      <c r="AA629" s="132">
        <f>AB$3+AB$4*Z629+AB$5*Z629^2+AH629</f>
        <v>9.2035315311054539E-3</v>
      </c>
      <c r="AB629" s="132">
        <f>+G629-AA629</f>
        <v>-3.5802036522958131E-2</v>
      </c>
      <c r="AC629" s="132">
        <f>+G629-P629</f>
        <v>-1.3796016377807424E-2</v>
      </c>
      <c r="AD629" s="132"/>
      <c r="AE629" s="132">
        <f>+(G629-AA629)^2*S629</f>
        <v>2.4396238199573295E-7</v>
      </c>
      <c r="AF629" s="200">
        <f>+C629-15018.5</f>
        <v>43407.262300000002</v>
      </c>
      <c r="AG629" s="7"/>
      <c r="AH629" s="43">
        <f>$AB$6*($AB$11/AI629*AJ629+$AB$12)</f>
        <v>9.0313570478554542E-3</v>
      </c>
      <c r="AI629" s="43">
        <f>1+$AB$7*COS(AL629)</f>
        <v>1.3173451366660096</v>
      </c>
      <c r="AJ629" s="43">
        <f>SIN(AL629+$AB$9)</f>
        <v>0.21819332646366815</v>
      </c>
      <c r="AK629" s="43">
        <f>$AB$7*SIN(AL629)</f>
        <v>-0.19024212003242522</v>
      </c>
      <c r="AL629" s="43">
        <f>2*ATAN(AM629)</f>
        <v>-0.54003719291027408</v>
      </c>
      <c r="AM629" s="43">
        <f>SQRT((1+$AB$7)/(1-$AB$7))*TAN(AN629/2)</f>
        <v>-0.27677815682991652</v>
      </c>
      <c r="AN629" s="132">
        <f>$AU629+$AB$7*SIN(AO629)</f>
        <v>5.9121217663260719</v>
      </c>
      <c r="AO629" s="132">
        <f>$AU629+$AB$7*SIN(AP629)</f>
        <v>5.9122749978936282</v>
      </c>
      <c r="AP629" s="132">
        <f>$AU629+$AB$7*SIN(AQ629)</f>
        <v>5.912719316127883</v>
      </c>
      <c r="AQ629" s="132">
        <f>$AU629+$AB$7*SIN(AR629)</f>
        <v>5.9140072514329196</v>
      </c>
      <c r="AR629" s="132">
        <f>$AU629+$AB$7*SIN(AS629)</f>
        <v>5.9177369469109449</v>
      </c>
      <c r="AS629" s="132">
        <f>$AU629+$AB$7*SIN(AT629)</f>
        <v>5.9285079475740874</v>
      </c>
      <c r="AT629" s="132">
        <f>$AU629+$AB$7*SIN(AU629)</f>
        <v>5.9593793616462722</v>
      </c>
      <c r="AU629" s="132">
        <f>$AB$9+$AB$18*(F629-AB$15)</f>
        <v>6.0462334419820323</v>
      </c>
    </row>
    <row r="630" spans="1:47" ht="12.95" customHeight="1">
      <c r="A630" s="216" t="s">
        <v>29</v>
      </c>
      <c r="B630" s="217" t="s">
        <v>288</v>
      </c>
      <c r="C630" s="216">
        <v>58488.570899999999</v>
      </c>
      <c r="D630" s="216">
        <v>1E-4</v>
      </c>
      <c r="E630" s="41">
        <f>+(C630-C$7)/C$8</f>
        <v>24867.423725867116</v>
      </c>
      <c r="F630" s="132">
        <f>ROUND(2*E630,0)/2</f>
        <v>24867.5</v>
      </c>
      <c r="G630" s="132">
        <f>+C630-(C$7+F630*C$8)</f>
        <v>-2.6036025003122631E-2</v>
      </c>
      <c r="K630" s="43">
        <f>G630</f>
        <v>-2.6036025003122631E-2</v>
      </c>
      <c r="L630" s="132"/>
      <c r="O630" s="132">
        <f ca="1">+C$11+C$12*F630</f>
        <v>-2.9615256162170676E-2</v>
      </c>
      <c r="P630" s="199">
        <f>+D$11+D$12*F630+D$13*F630^2</f>
        <v>-1.2970674519034577E-2</v>
      </c>
      <c r="Q630" s="200">
        <f>+C630-15018.5</f>
        <v>43470.070899999999</v>
      </c>
      <c r="S630" s="132">
        <f>+(P630-G630)^2</f>
        <v>1.7070338327205995E-4</v>
      </c>
      <c r="T630" s="7">
        <v>1</v>
      </c>
      <c r="U630" s="43">
        <f>+T630*S630</f>
        <v>1.7070338327205995E-4</v>
      </c>
      <c r="V630" s="132">
        <f>+G630-P630</f>
        <v>-1.3065350484088054E-2</v>
      </c>
      <c r="Z630" s="43">
        <f>F630</f>
        <v>24867.5</v>
      </c>
      <c r="AA630" s="132">
        <f>AB$3+AB$4*Z630+AB$5*Z630^2+AH630</f>
        <v>9.8275613215301691E-3</v>
      </c>
      <c r="AB630" s="132">
        <f>+G630-AA630</f>
        <v>-3.5863586324652801E-2</v>
      </c>
      <c r="AC630" s="132">
        <f>+G630-P630</f>
        <v>-1.3065350484088054E-2</v>
      </c>
      <c r="AD630" s="132"/>
      <c r="AE630" s="132">
        <f>+(G630-AA630)^2*S630</f>
        <v>2.1955814942181452E-7</v>
      </c>
      <c r="AF630" s="200">
        <f>+C630-15018.5</f>
        <v>43470.070899999999</v>
      </c>
      <c r="AG630" s="7"/>
      <c r="AH630" s="43">
        <f>$AB$6*($AB$11/AI630*AJ630+$AB$12)</f>
        <v>9.6827389902801684E-3</v>
      </c>
      <c r="AI630" s="43">
        <f>1+$AB$7*COS(AL630)</f>
        <v>1.3259131087774121</v>
      </c>
      <c r="AJ630" s="43">
        <f>SIN(AL630+$AB$9)</f>
        <v>0.26369470442534404</v>
      </c>
      <c r="AK630" s="43">
        <f>$AB$7*SIN(AL630)</f>
        <v>-0.17515891506584172</v>
      </c>
      <c r="AL630" s="43">
        <f>2*ATAN(AM630)</f>
        <v>-0.49314951860178358</v>
      </c>
      <c r="AM630" s="43">
        <f>SQRT((1+$AB$7)/(1-$AB$7))*TAN(AN630/2)</f>
        <v>-0.25169653058204761</v>
      </c>
      <c r="AN630" s="132">
        <f>$AU630+$AB$7*SIN(AO630)</f>
        <v>5.945079838826631</v>
      </c>
      <c r="AO630" s="132">
        <f>$AU630+$AB$7*SIN(AP630)</f>
        <v>5.945228773136896</v>
      </c>
      <c r="AP630" s="132">
        <f>$AU630+$AB$7*SIN(AQ630)</f>
        <v>5.945655400680943</v>
      </c>
      <c r="AQ630" s="132">
        <f>$AU630+$AB$7*SIN(AR630)</f>
        <v>5.946877137058757</v>
      </c>
      <c r="AR630" s="132">
        <f>$AU630+$AB$7*SIN(AS630)</f>
        <v>5.9503729553250126</v>
      </c>
      <c r="AS630" s="132">
        <f>$AU630+$AB$7*SIN(AT630)</f>
        <v>5.9603526116589709</v>
      </c>
      <c r="AT630" s="132">
        <f>$AU630+$AB$7*SIN(AU630)</f>
        <v>5.9886636413456555</v>
      </c>
      <c r="AU630" s="132">
        <f>$AB$9+$AB$18*(F630-AB$15)</f>
        <v>6.0677570055772572</v>
      </c>
    </row>
    <row r="631" spans="1:47" ht="12.95" customHeight="1">
      <c r="A631" s="126" t="s">
        <v>1454</v>
      </c>
      <c r="B631" s="125" t="s">
        <v>288</v>
      </c>
      <c r="C631" s="254">
        <v>58740.824200000003</v>
      </c>
      <c r="D631" s="126">
        <v>1E-4</v>
      </c>
      <c r="E631" s="41">
        <f>+(C631-C$7)/C$8</f>
        <v>25606.41524721852</v>
      </c>
      <c r="F631" s="132">
        <f>ROUND(2*E631,0)/2</f>
        <v>25606.5</v>
      </c>
      <c r="G631" s="132">
        <f>+C631-(C$7+F631*C$8)</f>
        <v>-2.8930194996064529E-2</v>
      </c>
      <c r="K631" s="43">
        <f>G631</f>
        <v>-2.8930194996064529E-2</v>
      </c>
      <c r="L631" s="132"/>
      <c r="O631" s="132">
        <f ca="1">+C$11+C$12*F631</f>
        <v>-3.0990543771598E-2</v>
      </c>
      <c r="P631" s="199">
        <f>+D$11+D$12*F631+D$13*F631^2</f>
        <v>-1.3641761170851776E-2</v>
      </c>
      <c r="Q631" s="200">
        <f>+C631-15018.5</f>
        <v>43722.324200000003</v>
      </c>
      <c r="S631" s="132">
        <f>+(P631-G631)^2</f>
        <v>2.3373620882790946E-4</v>
      </c>
      <c r="T631" s="7">
        <v>1</v>
      </c>
      <c r="U631" s="43">
        <f>+T631*S631</f>
        <v>2.3373620882790946E-4</v>
      </c>
      <c r="V631" s="132">
        <f>+G631-P631</f>
        <v>-1.5288433825212753E-2</v>
      </c>
      <c r="Z631" s="43">
        <f>F631</f>
        <v>25606.5</v>
      </c>
      <c r="AA631" s="132">
        <f>AB$3+AB$4*Z631+AB$5*Z631^2+AH631</f>
        <v>1.2253196012854595E-2</v>
      </c>
      <c r="AB631" s="132">
        <f>+G631-AA631</f>
        <v>-4.1183391008919122E-2</v>
      </c>
      <c r="AC631" s="132">
        <f>+G631-P631</f>
        <v>-1.5288433825212753E-2</v>
      </c>
      <c r="AD631" s="132"/>
      <c r="AE631" s="132">
        <f>+(G631-AA631)^2*S631</f>
        <v>3.9643336788811182E-7</v>
      </c>
      <c r="AF631" s="200">
        <f>+C631-15018.5</f>
        <v>43722.324200000003</v>
      </c>
      <c r="AG631" s="7"/>
      <c r="AH631" s="43">
        <f>$AB$6*($AB$11/AI631*AJ631+$AB$12)</f>
        <v>1.2220274539604595E-2</v>
      </c>
      <c r="AI631" s="43">
        <f>1+$AB$7*COS(AL631)</f>
        <v>1.3535412133823534</v>
      </c>
      <c r="AJ631" s="43">
        <f>SIN(AL631+$AB$9)</f>
        <v>0.44449526700210945</v>
      </c>
      <c r="AK631" s="43">
        <f>$AB$7*SIN(AL631)</f>
        <v>-0.10912657989753546</v>
      </c>
      <c r="AL631" s="43">
        <f>2*ATAN(AM631)</f>
        <v>-0.29938927365809564</v>
      </c>
      <c r="AM631" s="43">
        <f>SQRT((1+$AB$7)/(1-$AB$7))*TAN(AN631/2)</f>
        <v>-0.1508228942307227</v>
      </c>
      <c r="AN631" s="132">
        <f>$AU631+$AB$7*SIN(AO631)</f>
        <v>6.0793404504402346</v>
      </c>
      <c r="AO631" s="132">
        <f>$AU631+$AB$7*SIN(AP631)</f>
        <v>6.0794497616911221</v>
      </c>
      <c r="AP631" s="132">
        <f>$AU631+$AB$7*SIN(AQ631)</f>
        <v>6.0797514274740418</v>
      </c>
      <c r="AQ631" s="132">
        <f>$AU631+$AB$7*SIN(AR631)</f>
        <v>6.0805838359325604</v>
      </c>
      <c r="AR631" s="132">
        <f>$AU631+$AB$7*SIN(AS631)</f>
        <v>6.0828800253109954</v>
      </c>
      <c r="AS631" s="132">
        <f>$AU631+$AB$7*SIN(AT631)</f>
        <v>6.0892085325365155</v>
      </c>
      <c r="AT631" s="132">
        <f>$AU631+$AB$7*SIN(AU631)</f>
        <v>6.1066106505539235</v>
      </c>
      <c r="AU631" s="132">
        <f>$AB$9+$AB$18*(F631-AB$15)</f>
        <v>6.1542021876254704</v>
      </c>
    </row>
    <row r="632" spans="1:47" ht="12.95" customHeight="1">
      <c r="A632" s="126" t="s">
        <v>1454</v>
      </c>
      <c r="B632" s="125" t="s">
        <v>292</v>
      </c>
      <c r="C632" s="254">
        <v>58748.8459</v>
      </c>
      <c r="D632" s="126">
        <v>1E-4</v>
      </c>
      <c r="E632" s="41">
        <f>+(C632-C$7)/C$8</f>
        <v>25629.915309603519</v>
      </c>
      <c r="F632" s="132">
        <f>ROUND(2*E632,0)/2</f>
        <v>25630</v>
      </c>
      <c r="G632" s="132">
        <f>+C632-(C$7+F632*C$8)</f>
        <v>-2.8908899999805726E-2</v>
      </c>
      <c r="K632" s="43">
        <f>G632</f>
        <v>-2.8908899999805726E-2</v>
      </c>
      <c r="L632" s="132"/>
      <c r="O632" s="132">
        <f ca="1">+C$11+C$12*F632</f>
        <v>-3.1034277545375456E-2</v>
      </c>
      <c r="P632" s="199">
        <f>+D$11+D$12*F632+D$13*F632^2</f>
        <v>-1.3662985979225221E-2</v>
      </c>
      <c r="Q632" s="200">
        <f>+C632-15018.5</f>
        <v>43730.3459</v>
      </c>
      <c r="S632" s="132">
        <f>+(P632-G632)^2</f>
        <v>2.3243789432293323E-4</v>
      </c>
      <c r="T632" s="7">
        <v>1</v>
      </c>
      <c r="U632" s="43">
        <f>+T632*S632</f>
        <v>2.3243789432293323E-4</v>
      </c>
      <c r="V632" s="132">
        <f>+G632-P632</f>
        <v>-1.5245914020580505E-2</v>
      </c>
      <c r="Z632" s="43">
        <f>F632</f>
        <v>25630</v>
      </c>
      <c r="AA632" s="132">
        <f>AB$3+AB$4*Z632+AB$5*Z632^2+AH632</f>
        <v>1.2327653007800841E-2</v>
      </c>
      <c r="AB632" s="132">
        <f>+G632-AA632</f>
        <v>-4.1236553007606563E-2</v>
      </c>
      <c r="AC632" s="132">
        <f>+G632-P632</f>
        <v>-1.5245914020580505E-2</v>
      </c>
      <c r="AD632" s="132"/>
      <c r="AE632" s="132">
        <f>+(G632-AA632)^2*S632</f>
        <v>3.9524978536441423E-7</v>
      </c>
      <c r="AF632" s="200">
        <f>+C632-15018.5</f>
        <v>43730.3459</v>
      </c>
      <c r="AG632" s="7"/>
      <c r="AH632" s="43">
        <f>$AB$6*($AB$11/AI632*AJ632+$AB$12)</f>
        <v>1.229834370780084E-2</v>
      </c>
      <c r="AI632" s="43">
        <f>1+$AB$7*COS(AL632)</f>
        <v>1.3542198240067884</v>
      </c>
      <c r="AJ632" s="43">
        <f>SIN(AL632+$AB$9)</f>
        <v>0.45011424070459322</v>
      </c>
      <c r="AK632" s="43">
        <f>$AB$7*SIN(AL632)</f>
        <v>-0.10690330341294328</v>
      </c>
      <c r="AL632" s="43">
        <f>2*ATAN(AM632)</f>
        <v>-0.29310673179905139</v>
      </c>
      <c r="AM632" s="43">
        <f>SQRT((1+$AB$7)/(1-$AB$7))*TAN(AN632/2)</f>
        <v>-0.14761167793156296</v>
      </c>
      <c r="AN632" s="132">
        <f>$AU632+$AB$7*SIN(AO632)</f>
        <v>6.083651522138708</v>
      </c>
      <c r="AO632" s="132">
        <f>$AU632+$AB$7*SIN(AP632)</f>
        <v>6.0837590173145273</v>
      </c>
      <c r="AP632" s="132">
        <f>$AU632+$AB$7*SIN(AQ632)</f>
        <v>6.0840554105153712</v>
      </c>
      <c r="AQ632" s="132">
        <f>$AU632+$AB$7*SIN(AR632)</f>
        <v>6.0848725547972338</v>
      </c>
      <c r="AR632" s="132">
        <f>$AU632+$AB$7*SIN(AS632)</f>
        <v>6.0871246961775265</v>
      </c>
      <c r="AS632" s="132">
        <f>$AU632+$AB$7*SIN(AT632)</f>
        <v>6.0933266771905412</v>
      </c>
      <c r="AT632" s="132">
        <f>$AU632+$AB$7*SIN(AU632)</f>
        <v>6.1103684189618672</v>
      </c>
      <c r="AU632" s="132">
        <f>$AB$9+$AB$18*(F632-AB$15)</f>
        <v>6.1569511210194259</v>
      </c>
    </row>
    <row r="633" spans="1:47" ht="12.95" customHeight="1">
      <c r="A633" s="126" t="s">
        <v>1454</v>
      </c>
      <c r="B633" s="125" t="s">
        <v>292</v>
      </c>
      <c r="C633" s="254">
        <v>58762.840300000003</v>
      </c>
      <c r="D633" s="126">
        <v>1E-4</v>
      </c>
      <c r="E633" s="41">
        <f>+(C633-C$7)/C$8</f>
        <v>25670.912763140906</v>
      </c>
      <c r="F633" s="132">
        <f>ROUND(2*E633,0)/2</f>
        <v>25671</v>
      </c>
      <c r="G633" s="132">
        <f>+C633-(C$7+F633*C$8)</f>
        <v>-2.9778129995975178E-2</v>
      </c>
      <c r="K633" s="43">
        <f>G633</f>
        <v>-2.9778129995975178E-2</v>
      </c>
      <c r="L633" s="132"/>
      <c r="O633" s="132">
        <f ca="1">+C$11+C$12*F633</f>
        <v>-3.1110579023029748E-2</v>
      </c>
      <c r="P633" s="199">
        <f>+D$11+D$12*F633+D$13*F633^2</f>
        <v>-1.3699999440472233E-2</v>
      </c>
      <c r="Q633" s="200">
        <f>+C633-15018.5</f>
        <v>43744.340300000003</v>
      </c>
      <c r="S633" s="132">
        <f>+(P633-G633)^2</f>
        <v>2.5850628215979746E-4</v>
      </c>
      <c r="T633" s="7">
        <v>1</v>
      </c>
      <c r="U633" s="43">
        <f>+T633*S633</f>
        <v>2.5850628215979746E-4</v>
      </c>
      <c r="V633" s="132">
        <f>+G633-P633</f>
        <v>-1.6078130555502945E-2</v>
      </c>
      <c r="Z633" s="43">
        <f>F633</f>
        <v>25671</v>
      </c>
      <c r="AA633" s="132">
        <f>AB$3+AB$4*Z633+AB$5*Z633^2+AH633</f>
        <v>1.2457091470138432E-2</v>
      </c>
      <c r="AB633" s="132">
        <f>+G633-AA633</f>
        <v>-4.2235221466113609E-2</v>
      </c>
      <c r="AC633" s="132">
        <f>+G633-P633</f>
        <v>-1.6078130555502945E-2</v>
      </c>
      <c r="AD633" s="132"/>
      <c r="AE633" s="132">
        <f>+(G633-AA633)^2*S633</f>
        <v>4.6112710770156667E-7</v>
      </c>
      <c r="AF633" s="200">
        <f>+C633-15018.5</f>
        <v>43744.340300000003</v>
      </c>
      <c r="AG633" s="7"/>
      <c r="AH633" s="43">
        <f>$AB$6*($AB$11/AI633*AJ633+$AB$12)</f>
        <v>1.2434092193138431E-2</v>
      </c>
      <c r="AI633" s="43">
        <f>1+$AB$7*COS(AL633)</f>
        <v>1.3553718161165058</v>
      </c>
      <c r="AJ633" s="43">
        <f>SIN(AL633+$AB$9)</f>
        <v>0.45988802255302047</v>
      </c>
      <c r="AK633" s="43">
        <f>$AB$7*SIN(AL633)</f>
        <v>-0.10300908848279584</v>
      </c>
      <c r="AL633" s="43">
        <f>2*ATAN(AM633)</f>
        <v>-0.28213090960602139</v>
      </c>
      <c r="AM633" s="43">
        <f>SQRT((1+$AB$7)/(1-$AB$7))*TAN(AN633/2)</f>
        <v>-0.14200867223417324</v>
      </c>
      <c r="AN633" s="132">
        <f>$AU633+$AB$7*SIN(AO633)</f>
        <v>6.0911780150604002</v>
      </c>
      <c r="AO633" s="132">
        <f>$AU633+$AB$7*SIN(AP633)</f>
        <v>6.091282268044047</v>
      </c>
      <c r="AP633" s="132">
        <f>$AU633+$AB$7*SIN(AQ633)</f>
        <v>6.0915692939316575</v>
      </c>
      <c r="AQ633" s="132">
        <f>$AU633+$AB$7*SIN(AR633)</f>
        <v>6.0923594416818769</v>
      </c>
      <c r="AR633" s="132">
        <f>$AU633+$AB$7*SIN(AS633)</f>
        <v>6.0945340021555321</v>
      </c>
      <c r="AS633" s="132">
        <f>$AU633+$AB$7*SIN(AT633)</f>
        <v>6.100513970802556</v>
      </c>
      <c r="AT633" s="132">
        <f>$AU633+$AB$7*SIN(AU633)</f>
        <v>6.1169253638256125</v>
      </c>
      <c r="AU633" s="132">
        <f>$AB$9+$AB$18*(F633-AB$15)</f>
        <v>6.1617471324727093</v>
      </c>
    </row>
    <row r="634" spans="1:47" ht="12.95" customHeight="1">
      <c r="A634" s="230" t="s">
        <v>1450</v>
      </c>
      <c r="B634" s="94"/>
      <c r="C634" s="36">
        <v>58783.833599999998</v>
      </c>
      <c r="D634" s="36">
        <v>2.0000000000000001E-4</v>
      </c>
      <c r="E634" s="41">
        <f>+(C634-C$7)/C$8</f>
        <v>25732.413923701271</v>
      </c>
      <c r="F634" s="132">
        <f>ROUND(2*E634,0)/2</f>
        <v>25732.5</v>
      </c>
      <c r="G634" s="132">
        <f>+C634-(C$7+F634*C$8)</f>
        <v>-2.9381975000433158E-2</v>
      </c>
      <c r="K634" s="43">
        <f>G634</f>
        <v>-2.9381975000433158E-2</v>
      </c>
      <c r="L634" s="132"/>
      <c r="O634" s="132">
        <f ca="1">+C$11+C$12*F634</f>
        <v>-3.1225031239511179E-2</v>
      </c>
      <c r="P634" s="199">
        <f>+D$11+D$12*F634+D$13*F634^2</f>
        <v>-1.3755478976815108E-2</v>
      </c>
      <c r="Q634" s="200">
        <f>+C634-15018.5</f>
        <v>43765.333599999998</v>
      </c>
      <c r="S634" s="132">
        <f>+(P634-G634)^2</f>
        <v>2.4418737797615069E-4</v>
      </c>
      <c r="T634" s="7">
        <v>1</v>
      </c>
      <c r="U634" s="43">
        <f>+T634*S634</f>
        <v>2.4418737797615069E-4</v>
      </c>
      <c r="V634" s="132">
        <f>+G634-P634</f>
        <v>-1.5626496023618049E-2</v>
      </c>
      <c r="Z634" s="43">
        <f>F634</f>
        <v>25732.5</v>
      </c>
      <c r="AA634" s="132">
        <f>AB$3+AB$4*Z634+AB$5*Z634^2+AH634</f>
        <v>1.2650114227434501E-2</v>
      </c>
      <c r="AB634" s="132">
        <f>+G634-AA634</f>
        <v>-4.2032089227867657E-2</v>
      </c>
      <c r="AC634" s="132">
        <f>+G634-P634</f>
        <v>-1.5626496023618049E-2</v>
      </c>
      <c r="AD634" s="132"/>
      <c r="AE634" s="132">
        <f>+(G634-AA634)^2*S634</f>
        <v>4.3140499208500115E-7</v>
      </c>
      <c r="AF634" s="200">
        <f>+C634-15018.5</f>
        <v>43765.333599999998</v>
      </c>
      <c r="AG634" s="7"/>
      <c r="AH634" s="43">
        <f>$AB$6*($AB$11/AI634*AJ634+$AB$12)</f>
        <v>1.26365988961845E-2</v>
      </c>
      <c r="AI634" s="43">
        <f>1+$AB$7*COS(AL634)</f>
        <v>1.3570227968276838</v>
      </c>
      <c r="AJ634" s="43">
        <f>SIN(AL634+$AB$9)</f>
        <v>0.47447439825773169</v>
      </c>
      <c r="AK634" s="43">
        <f>$AB$7*SIN(AL634)</f>
        <v>-9.7132499943831441E-2</v>
      </c>
      <c r="AL634" s="43">
        <f>2*ATAN(AM634)</f>
        <v>-0.26563315641477142</v>
      </c>
      <c r="AM634" s="43">
        <f>SQRT((1+$AB$7)/(1-$AB$7))*TAN(AN634/2)</f>
        <v>-0.1336031007110956</v>
      </c>
      <c r="AN634" s="132">
        <f>$AU634+$AB$7*SIN(AO634)</f>
        <v>6.1024793552845402</v>
      </c>
      <c r="AO634" s="132">
        <f>$AU634+$AB$7*SIN(AP634)</f>
        <v>6.1025785737797937</v>
      </c>
      <c r="AP634" s="132">
        <f>$AU634+$AB$7*SIN(AQ634)</f>
        <v>6.1028511588312977</v>
      </c>
      <c r="AQ634" s="132">
        <f>$AU634+$AB$7*SIN(AR634)</f>
        <v>6.1035999677954962</v>
      </c>
      <c r="AR634" s="132">
        <f>$AU634+$AB$7*SIN(AS634)</f>
        <v>6.1056564725477127</v>
      </c>
      <c r="AS634" s="132">
        <f>$AU634+$AB$7*SIN(AT634)</f>
        <v>6.1113005171028671</v>
      </c>
      <c r="AT634" s="132">
        <f>$AU634+$AB$7*SIN(AU634)</f>
        <v>6.1267627015371975</v>
      </c>
      <c r="AU634" s="132">
        <f>$AB$9+$AB$18*(F634-AB$15)</f>
        <v>6.1689411496526354</v>
      </c>
    </row>
    <row r="635" spans="1:47" ht="12.95" customHeight="1">
      <c r="A635" s="124" t="s">
        <v>1455</v>
      </c>
      <c r="B635" s="125" t="s">
        <v>292</v>
      </c>
      <c r="C635" s="254">
        <v>58908.595000000001</v>
      </c>
      <c r="D635" s="126">
        <v>2.0000000000000001E-4</v>
      </c>
      <c r="E635" s="41">
        <f>+(C635-C$7)/C$8</f>
        <v>26097.910100726236</v>
      </c>
      <c r="F635" s="132">
        <f>ROUND(2*E635,0)/2</f>
        <v>26098</v>
      </c>
      <c r="G635" s="132">
        <f>+C635-(C$7+F635*C$8)</f>
        <v>-3.0686939993756823E-2</v>
      </c>
      <c r="K635" s="43">
        <f>G635</f>
        <v>-3.0686939993756823E-2</v>
      </c>
      <c r="L635" s="132"/>
      <c r="O635" s="132">
        <f ca="1">+C$11+C$12*F635</f>
        <v>-3.190523099762442E-2</v>
      </c>
      <c r="P635" s="199">
        <f>+D$11+D$12*F635+D$13*F635^2</f>
        <v>-1.4084192271671465E-2</v>
      </c>
      <c r="Q635" s="200">
        <f>+C635-15018.5</f>
        <v>43890.095000000001</v>
      </c>
      <c r="S635" s="132">
        <f>+(P635-G635)^2</f>
        <v>2.7565123192321053E-4</v>
      </c>
      <c r="T635" s="7">
        <v>1</v>
      </c>
      <c r="U635" s="43">
        <f>+T635*S635</f>
        <v>2.7565123192321053E-4</v>
      </c>
      <c r="V635" s="132">
        <f>+G635-P635</f>
        <v>-1.6602747722085358E-2</v>
      </c>
      <c r="Z635" s="43">
        <f>F635</f>
        <v>26098</v>
      </c>
      <c r="AA635" s="132">
        <f>AB$3+AB$4*Z635+AB$5*Z635^2+AH635</f>
        <v>1.3766809653820714E-2</v>
      </c>
      <c r="AB635" s="132">
        <f>+G635-AA635</f>
        <v>-4.4453749647577534E-2</v>
      </c>
      <c r="AC635" s="132">
        <f>+G635-P635</f>
        <v>-1.6602747722085358E-2</v>
      </c>
      <c r="AD635" s="132"/>
      <c r="AE635" s="132">
        <f>+(G635-AA635)^2*S635</f>
        <v>5.4472428363076696E-7</v>
      </c>
      <c r="AF635" s="200">
        <f>+C635-15018.5</f>
        <v>43890.095000000001</v>
      </c>
      <c r="AG635" s="7"/>
      <c r="AH635" s="43">
        <f>$AB$6*($AB$11/AI635*AJ635+$AB$12)</f>
        <v>1.3810126465820714E-2</v>
      </c>
      <c r="AI635" s="43">
        <f>1+$AB$7*COS(AL635)</f>
        <v>1.3648610385593916</v>
      </c>
      <c r="AJ635" s="43">
        <f>SIN(AL635+$AB$9)</f>
        <v>0.55896630702240191</v>
      </c>
      <c r="AK635" s="43">
        <f>$AB$7*SIN(AL635)</f>
        <v>-6.1452604024258208E-2</v>
      </c>
      <c r="AL635" s="43">
        <f>2*ATAN(AM635)</f>
        <v>-0.16686135383798514</v>
      </c>
      <c r="AM635" s="43">
        <f>SQRT((1+$AB$7)/(1-$AB$7))*TAN(AN635/2)</f>
        <v>-8.3624795437146598E-2</v>
      </c>
      <c r="AN635" s="132">
        <f>$AU635+$AB$7*SIN(AO635)</f>
        <v>6.16989045769588</v>
      </c>
      <c r="AO635" s="132">
        <f>$AU635+$AB$7*SIN(AP635)</f>
        <v>6.1699560004597656</v>
      </c>
      <c r="AP635" s="132">
        <f>$AU635+$AB$7*SIN(AQ635)</f>
        <v>6.1701342829182781</v>
      </c>
      <c r="AQ635" s="132">
        <f>$AU635+$AB$7*SIN(AR635)</f>
        <v>6.1706192096681898</v>
      </c>
      <c r="AR635" s="132">
        <f>$AU635+$AB$7*SIN(AS635)</f>
        <v>6.1719380721106791</v>
      </c>
      <c r="AS635" s="132">
        <f>$AU635+$AB$7*SIN(AT635)</f>
        <v>6.1755240259561983</v>
      </c>
      <c r="AT635" s="132">
        <f>$AU635+$AB$7*SIN(AU635)</f>
        <v>6.185267258246534</v>
      </c>
      <c r="AU635" s="132">
        <f>$AB$9+$AB$18*(F635-AB$15)</f>
        <v>6.2116958371203239</v>
      </c>
    </row>
    <row r="636" spans="1:47" ht="12.95" customHeight="1">
      <c r="A636" s="124" t="s">
        <v>1456</v>
      </c>
      <c r="B636" s="125" t="s">
        <v>292</v>
      </c>
      <c r="C636" s="254">
        <v>59096.846299999997</v>
      </c>
      <c r="D636" s="126">
        <v>1E-4</v>
      </c>
      <c r="E636" s="41">
        <f>+(C636-C$7)/C$8</f>
        <v>26649.403835727422</v>
      </c>
      <c r="F636" s="132">
        <f>ROUND(2*E636,0)/2</f>
        <v>26649.5</v>
      </c>
      <c r="G636" s="132">
        <f>+C636-(C$7+F636*C$8)</f>
        <v>-3.2825485002831556E-2</v>
      </c>
      <c r="K636" s="43">
        <f>G636</f>
        <v>-3.2825485002831556E-2</v>
      </c>
      <c r="L636" s="132"/>
      <c r="O636" s="132">
        <f ca="1">+C$11+C$12*F636</f>
        <v>-3.2931578922657134E-2</v>
      </c>
      <c r="P636" s="199">
        <f>+D$11+D$12*F636+D$13*F636^2</f>
        <v>-1.4576923473332493E-2</v>
      </c>
      <c r="Q636" s="200">
        <f>+C636-15018.5</f>
        <v>44078.346299999997</v>
      </c>
      <c r="S636" s="132">
        <f>+(P636-G636)^2</f>
        <v>3.3300999789591314E-4</v>
      </c>
      <c r="T636" s="7">
        <v>1</v>
      </c>
      <c r="U636" s="43">
        <f>+T636*S636</f>
        <v>3.3300999789591314E-4</v>
      </c>
      <c r="V636" s="132">
        <f>+G636-P636</f>
        <v>-1.8248561529499063E-2</v>
      </c>
      <c r="Z636" s="43">
        <f>F636</f>
        <v>26649.5</v>
      </c>
      <c r="AA636" s="132">
        <f>AB$3+AB$4*Z636+AB$5*Z636^2+AH636</f>
        <v>1.5337742033917577E-2</v>
      </c>
      <c r="AB636" s="132">
        <f>+G636-AA636</f>
        <v>-4.8163227036749134E-2</v>
      </c>
      <c r="AC636" s="132">
        <f>+G636-P636</f>
        <v>-1.8248561529499063E-2</v>
      </c>
      <c r="AD636" s="132"/>
      <c r="AE636" s="132">
        <f>+(G636-AA636)^2*S636</f>
        <v>7.7248210613515957E-7</v>
      </c>
      <c r="AF636" s="200">
        <f>+C636-15018.5</f>
        <v>44078.346299999997</v>
      </c>
      <c r="AG636" s="7"/>
      <c r="AH636" s="43">
        <f>$AB$6*($AB$11/AI636*AJ636+$AB$12)</f>
        <v>1.5468329584667576E-2</v>
      </c>
      <c r="AI636" s="43">
        <f>1+$AB$7*COS(AL636)</f>
        <v>1.3699506933100556</v>
      </c>
      <c r="AJ636" s="43">
        <f>SIN(AL636+$AB$9)</f>
        <v>0.67699670697348457</v>
      </c>
      <c r="AK636" s="43">
        <f>$AB$7*SIN(AL636)</f>
        <v>-6.0402416681110144E-3</v>
      </c>
      <c r="AL636" s="43">
        <f>2*ATAN(AM636)</f>
        <v>-1.632570268274321E-2</v>
      </c>
      <c r="AM636" s="43">
        <f>SQRT((1+$AB$7)/(1-$AB$7))*TAN(AN636/2)</f>
        <v>-8.1630326489605977E-3</v>
      </c>
      <c r="AN636" s="132">
        <f>$AU636+$AB$7*SIN(AO636)</f>
        <v>6.2721143012228433</v>
      </c>
      <c r="AO636" s="132">
        <f>$AU636+$AB$7*SIN(AP636)</f>
        <v>6.2721209226765469</v>
      </c>
      <c r="AP636" s="132">
        <f>$AU636+$AB$7*SIN(AQ636)</f>
        <v>6.2721388195910608</v>
      </c>
      <c r="AQ636" s="132">
        <f>$AU636+$AB$7*SIN(AR636)</f>
        <v>6.2721871925687074</v>
      </c>
      <c r="AR636" s="132">
        <f>$AU636+$AB$7*SIN(AS636)</f>
        <v>6.2723179381598184</v>
      </c>
      <c r="AS636" s="132">
        <f>$AU636+$AB$7*SIN(AT636)</f>
        <v>6.2726713248183037</v>
      </c>
      <c r="AT636" s="132">
        <f>$AU636+$AB$7*SIN(AU636)</f>
        <v>6.2736264720369457</v>
      </c>
      <c r="AU636" s="132">
        <f>$AB$9+$AB$18*(F636-AB$15)</f>
        <v>6.2762080399614462</v>
      </c>
    </row>
    <row r="637" spans="1:47" ht="12.95" customHeight="1">
      <c r="A637" s="124" t="s">
        <v>1456</v>
      </c>
      <c r="B637" s="125" t="s">
        <v>292</v>
      </c>
      <c r="C637" s="254">
        <v>59138.831100000003</v>
      </c>
      <c r="D637" s="126">
        <v>1E-4</v>
      </c>
      <c r="E637" s="41">
        <f>+(C637-C$7)/C$8</f>
        <v>26772.400883637747</v>
      </c>
      <c r="F637" s="132">
        <f>ROUND(2*E637,0)/2</f>
        <v>26772.5</v>
      </c>
      <c r="G637" s="132">
        <f>+C637-(C$7+F637*C$8)</f>
        <v>-3.3833174995379522E-2</v>
      </c>
      <c r="K637" s="43">
        <f>G637</f>
        <v>-3.3833174995379522E-2</v>
      </c>
      <c r="L637" s="132"/>
      <c r="O637" s="132">
        <f ca="1">+C$11+C$12*F637</f>
        <v>-3.3160483355619996E-2</v>
      </c>
      <c r="P637" s="199">
        <f>+D$11+D$12*F637+D$13*F637^2</f>
        <v>-1.4686281313188363E-2</v>
      </c>
      <c r="Q637" s="200">
        <f>+C637-15018.5</f>
        <v>44120.331100000003</v>
      </c>
      <c r="S637" s="132">
        <f>+(P637-G637)^2</f>
        <v>3.6660353767713173E-4</v>
      </c>
      <c r="T637" s="7">
        <v>1</v>
      </c>
      <c r="U637" s="43">
        <f>+T637*S637</f>
        <v>3.6660353767713173E-4</v>
      </c>
      <c r="V637" s="132">
        <f>+G637-P637</f>
        <v>-1.9146893682191159E-2</v>
      </c>
      <c r="Z637" s="43">
        <f>F637</f>
        <v>26772.5</v>
      </c>
      <c r="AA637" s="132">
        <f>AB$3+AB$4*Z637+AB$5*Z637^2+AH637</f>
        <v>1.5666877722997647E-2</v>
      </c>
      <c r="AB637" s="132">
        <f>+G637-AA637</f>
        <v>-4.9500052718377166E-2</v>
      </c>
      <c r="AC637" s="132">
        <f>+G637-P637</f>
        <v>-1.9146893682191159E-2</v>
      </c>
      <c r="AD637" s="132"/>
      <c r="AE637" s="132">
        <f>+(G637-AA637)^2*S637</f>
        <v>8.9827223154202422E-7</v>
      </c>
      <c r="AF637" s="200">
        <f>+C637-15018.5</f>
        <v>44120.331100000003</v>
      </c>
      <c r="AG637" s="7"/>
      <c r="AH637" s="43">
        <f>$AB$6*($AB$11/AI637*AJ637+$AB$12)</f>
        <v>1.5817177991747648E-2</v>
      </c>
      <c r="AI637" s="43">
        <f>1+$AB$7*COS(AL637)</f>
        <v>1.3699443765937804</v>
      </c>
      <c r="AJ637" s="43">
        <f>SIN(AL637+$AB$9)</f>
        <v>0.70138588268939039</v>
      </c>
      <c r="AK637" s="43">
        <f>$AB$7*SIN(AL637)</f>
        <v>6.4154677646493085E-3</v>
      </c>
      <c r="AL637" s="43">
        <f>2*ATAN(AM637)</f>
        <v>1.733997100168078E-2</v>
      </c>
      <c r="AM637" s="43">
        <f>SQRT((1+$AB$7)/(1-$AB$7))*TAN(AN637/2)</f>
        <v>8.6702027444034695E-3</v>
      </c>
      <c r="AN637" s="132">
        <f>$AU637+$AB$7*SIN(AO637)</f>
        <v>6.2949441405381448</v>
      </c>
      <c r="AO637" s="132">
        <f>$AU637+$AB$7*SIN(AP637)</f>
        <v>6.2949371079902487</v>
      </c>
      <c r="AP637" s="132">
        <f>$AU637+$AB$7*SIN(AQ637)</f>
        <v>6.2949180997936196</v>
      </c>
      <c r="AQ637" s="132">
        <f>$AU637+$AB$7*SIN(AR637)</f>
        <v>6.2948667227684796</v>
      </c>
      <c r="AR637" s="132">
        <f>$AU637+$AB$7*SIN(AS637)</f>
        <v>6.2947278565815399</v>
      </c>
      <c r="AS637" s="132">
        <f>$AU637+$AB$7*SIN(AT637)</f>
        <v>6.2943525183640432</v>
      </c>
      <c r="AT637" s="132">
        <f>$AU637+$AB$7*SIN(AU637)</f>
        <v>6.2933380330657496</v>
      </c>
      <c r="AU637" s="132">
        <f>$AB$9+$AB$18*(F637-AB$15)</f>
        <v>6.2905960743212974</v>
      </c>
    </row>
    <row r="638" spans="1:47" ht="12.95" customHeight="1">
      <c r="A638" s="124" t="s">
        <v>1456</v>
      </c>
      <c r="B638" s="125" t="s">
        <v>292</v>
      </c>
      <c r="C638" s="254">
        <v>59172.796499999997</v>
      </c>
      <c r="D638" s="126">
        <v>5.9999999999999995E-4</v>
      </c>
      <c r="E638" s="41">
        <f>+(C638-C$7)/C$8</f>
        <v>26871.904607154167</v>
      </c>
      <c r="F638" s="132">
        <f>ROUND(2*E638,0)/2</f>
        <v>26872</v>
      </c>
      <c r="G638" s="132">
        <f>+C638-(C$7+F638*C$8)</f>
        <v>-3.2562160005909391E-2</v>
      </c>
      <c r="K638" s="43">
        <f>G638</f>
        <v>-3.2562160005909391E-2</v>
      </c>
      <c r="L638" s="132"/>
      <c r="O638" s="132">
        <f ca="1">+C$11+C$12*F638</f>
        <v>-3.3345654014805409E-2</v>
      </c>
      <c r="P638" s="199">
        <f>+D$11+D$12*F638+D$13*F638^2</f>
        <v>-1.4774602799930786E-2</v>
      </c>
      <c r="Q638" s="200">
        <f>+C638-15018.5</f>
        <v>44154.296499999997</v>
      </c>
      <c r="S638" s="132">
        <f>+(P638-G638)^2</f>
        <v>3.163971913559614E-4</v>
      </c>
      <c r="T638" s="7">
        <v>1</v>
      </c>
      <c r="U638" s="43">
        <f>+T638*S638</f>
        <v>3.163971913559614E-4</v>
      </c>
      <c r="V638" s="132">
        <f>+G638-P638</f>
        <v>-1.7787557205978605E-2</v>
      </c>
      <c r="Z638" s="43">
        <f>F638</f>
        <v>26872</v>
      </c>
      <c r="AA638" s="132">
        <f>AB$3+AB$4*Z638+AB$5*Z638^2+AH638</f>
        <v>1.5927006363883986E-2</v>
      </c>
      <c r="AB638" s="132">
        <f>+G638-AA638</f>
        <v>-4.8489166369793377E-2</v>
      </c>
      <c r="AC638" s="132">
        <f>+G638-P638</f>
        <v>-1.7787557205978605E-2</v>
      </c>
      <c r="AD638" s="132"/>
      <c r="AE638" s="132">
        <f>+(G638-AA638)^2*S638</f>
        <v>7.4391284067537354E-7</v>
      </c>
      <c r="AF638" s="200">
        <f>+C638-15018.5</f>
        <v>44154.296499999997</v>
      </c>
      <c r="AG638" s="7"/>
      <c r="AH638" s="43">
        <f>$AB$6*($AB$11/AI638*AJ638+$AB$12)</f>
        <v>1.6093319515883987E-2</v>
      </c>
      <c r="AI638" s="43">
        <f>1+$AB$7*COS(AL638)</f>
        <v>1.369632613544596</v>
      </c>
      <c r="AJ638" s="43">
        <f>SIN(AL638+$AB$9)</f>
        <v>0.72053033356969465</v>
      </c>
      <c r="AK638" s="43">
        <f>$AB$7*SIN(AL638)</f>
        <v>1.6484265351883767E-2</v>
      </c>
      <c r="AL638" s="43">
        <f>2*ATAN(AM638)</f>
        <v>4.4566820167420702E-2</v>
      </c>
      <c r="AM638" s="43">
        <f>SQRT((1+$AB$7)/(1-$AB$7))*TAN(AN638/2)</f>
        <v>2.2287099094893889E-2</v>
      </c>
      <c r="AN638" s="132">
        <f>$AU638+$AB$7*SIN(AO638)</f>
        <v>6.3134099006031859</v>
      </c>
      <c r="AO638" s="132">
        <f>$AU638+$AB$7*SIN(AP638)</f>
        <v>6.3133918608741135</v>
      </c>
      <c r="AP638" s="132">
        <f>$AU638+$AB$7*SIN(AQ638)</f>
        <v>6.3133430826336898</v>
      </c>
      <c r="AQ638" s="132">
        <f>$AU638+$AB$7*SIN(AR638)</f>
        <v>6.3132111898402119</v>
      </c>
      <c r="AR638" s="132">
        <f>$AU638+$AB$7*SIN(AS638)</f>
        <v>6.3128545639857556</v>
      </c>
      <c r="AS638" s="132">
        <f>$AU638+$AB$7*SIN(AT638)</f>
        <v>6.3118902995941282</v>
      </c>
      <c r="AT638" s="132">
        <f>$AU638+$AB$7*SIN(AU638)</f>
        <v>6.3092832001838861</v>
      </c>
      <c r="AU638" s="132">
        <f>$AB$9+$AB$18*(F638-AB$15)</f>
        <v>6.3022351752871932</v>
      </c>
    </row>
    <row r="639" spans="1:47" ht="12.95" customHeight="1">
      <c r="A639" s="124" t="s">
        <v>1457</v>
      </c>
      <c r="B639" s="125" t="s">
        <v>292</v>
      </c>
      <c r="C639" s="254">
        <v>59181.667800000003</v>
      </c>
      <c r="D639" s="126">
        <v>2.0000000000000001E-4</v>
      </c>
      <c r="E639" s="41">
        <f>+(C639-C$7)/C$8</f>
        <v>26897.893624873137</v>
      </c>
      <c r="F639" s="132">
        <f>ROUND(2*E639,0)/2</f>
        <v>26898</v>
      </c>
      <c r="G639" s="132">
        <f>+C639-(C$7+F639*C$8)</f>
        <v>-3.6310939998656977E-2</v>
      </c>
      <c r="K639" s="43">
        <f>G639</f>
        <v>-3.6310939998656977E-2</v>
      </c>
      <c r="L639" s="132"/>
      <c r="O639" s="132">
        <f ca="1">+C$11+C$12*F639</f>
        <v>-3.3394040317708137E-2</v>
      </c>
      <c r="P639" s="199">
        <f>+D$11+D$12*F639+D$13*F639^2</f>
        <v>-1.4797660736935567E-2</v>
      </c>
      <c r="Q639" s="200">
        <f>+C639-15018.5</f>
        <v>44163.167800000003</v>
      </c>
      <c r="S639" s="132">
        <f>+(P639-G639)^2</f>
        <v>4.6282118459281259E-4</v>
      </c>
      <c r="T639" s="7">
        <v>1</v>
      </c>
      <c r="U639" s="43">
        <f>+T639*S639</f>
        <v>4.6282118459281259E-4</v>
      </c>
      <c r="V639" s="132">
        <f>+G639-P639</f>
        <v>-2.1513279261721412E-2</v>
      </c>
      <c r="Z639" s="43">
        <f>F639</f>
        <v>26898</v>
      </c>
      <c r="AA639" s="132">
        <f>AB$3+AB$4*Z639+AB$5*Z639^2+AH639</f>
        <v>1.599405704217019E-2</v>
      </c>
      <c r="AB639" s="132">
        <f>+G639-AA639</f>
        <v>-5.2304997040827167E-2</v>
      </c>
      <c r="AC639" s="132">
        <f>+G639-P639</f>
        <v>-2.1513279261721412E-2</v>
      </c>
      <c r="AD639" s="132"/>
      <c r="AE639" s="132">
        <f>+(G639-AA639)^2*S639</f>
        <v>1.2661920817844544E-6</v>
      </c>
      <c r="AF639" s="200">
        <f>+C639-15018.5</f>
        <v>44163.167800000003</v>
      </c>
      <c r="AG639" s="7"/>
      <c r="AH639" s="43">
        <f>$AB$6*($AB$11/AI639*AJ639+$AB$12)</f>
        <v>1.6164564254170191E-2</v>
      </c>
      <c r="AI639" s="43">
        <f>1+$AB$7*COS(AL639)</f>
        <v>1.3695060290233116</v>
      </c>
      <c r="AJ639" s="43">
        <f>SIN(AL639+$AB$9)</f>
        <v>0.72544374543935353</v>
      </c>
      <c r="AK639" s="43">
        <f>$AB$7*SIN(AL639)</f>
        <v>1.9112679441242227E-2</v>
      </c>
      <c r="AL639" s="43">
        <f>2*ATAN(AM639)</f>
        <v>5.1678890512204319E-2</v>
      </c>
      <c r="AM639" s="43">
        <f>SQRT((1+$AB$7)/(1-$AB$7))*TAN(AN639/2)</f>
        <v>2.5845197592891753E-2</v>
      </c>
      <c r="AN639" s="132">
        <f>$AU639+$AB$7*SIN(AO639)</f>
        <v>6.3182342870536239</v>
      </c>
      <c r="AO639" s="132">
        <f>$AU639+$AB$7*SIN(AP639)</f>
        <v>6.318213385054487</v>
      </c>
      <c r="AP639" s="132">
        <f>$AU639+$AB$7*SIN(AQ639)</f>
        <v>6.3181568585463364</v>
      </c>
      <c r="AQ639" s="132">
        <f>$AU639+$AB$7*SIN(AR639)</f>
        <v>6.3180039911383075</v>
      </c>
      <c r="AR639" s="132">
        <f>$AU639+$AB$7*SIN(AS639)</f>
        <v>6.3175905883772012</v>
      </c>
      <c r="AS639" s="132">
        <f>$AU639+$AB$7*SIN(AT639)</f>
        <v>6.3164726432767564</v>
      </c>
      <c r="AT639" s="132">
        <f>$AU639+$AB$7*SIN(AU639)</f>
        <v>6.3134496428427971</v>
      </c>
      <c r="AU639" s="132">
        <f>$AB$9+$AB$18*(F639-AB$15)</f>
        <v>6.3052765484039099</v>
      </c>
    </row>
    <row r="640" spans="1:47" ht="12.95" customHeight="1">
      <c r="A640" s="124" t="s">
        <v>1456</v>
      </c>
      <c r="B640" s="125" t="s">
        <v>292</v>
      </c>
      <c r="C640" s="254">
        <v>59181.670400000003</v>
      </c>
      <c r="D640" s="126">
        <v>2.9999999999999997E-4</v>
      </c>
      <c r="E640" s="41">
        <f>+(C640-C$7)/C$8</f>
        <v>26897.901241732681</v>
      </c>
      <c r="F640" s="132">
        <f>ROUND(2*E640,0)/2</f>
        <v>26898</v>
      </c>
      <c r="G640" s="132">
        <f>+C640-(C$7+F640*C$8)</f>
        <v>-3.3710939998854883E-2</v>
      </c>
      <c r="K640" s="43">
        <f>G640</f>
        <v>-3.3710939998854883E-2</v>
      </c>
      <c r="L640" s="132"/>
      <c r="O640" s="132">
        <f ca="1">+C$11+C$12*F640</f>
        <v>-3.3394040317708137E-2</v>
      </c>
      <c r="P640" s="199">
        <f>+D$11+D$12*F640+D$13*F640^2</f>
        <v>-1.4797660736935567E-2</v>
      </c>
      <c r="Q640" s="200">
        <f>+C640-15018.5</f>
        <v>44163.170400000003</v>
      </c>
      <c r="S640" s="132">
        <f>+(P640-G640)^2</f>
        <v>3.5771213243934735E-4</v>
      </c>
      <c r="T640" s="7">
        <v>1</v>
      </c>
      <c r="U640" s="43">
        <f>+T640*S640</f>
        <v>3.5771213243934735E-4</v>
      </c>
      <c r="V640" s="132">
        <f>+G640-P640</f>
        <v>-1.8913279261919318E-2</v>
      </c>
      <c r="Z640" s="43">
        <f>F640</f>
        <v>26898</v>
      </c>
      <c r="AA640" s="132">
        <f>AB$3+AB$4*Z640+AB$5*Z640^2+AH640</f>
        <v>1.599405704217019E-2</v>
      </c>
      <c r="AB640" s="132">
        <f>+G640-AA640</f>
        <v>-4.9704997041025073E-2</v>
      </c>
      <c r="AC640" s="132">
        <f>+G640-P640</f>
        <v>-1.8913279261919318E-2</v>
      </c>
      <c r="AD640" s="132"/>
      <c r="AE640" s="132">
        <f>+(G640-AA640)^2*S640</f>
        <v>8.8375884786810535E-7</v>
      </c>
      <c r="AF640" s="200">
        <f>+C640-15018.5</f>
        <v>44163.170400000003</v>
      </c>
      <c r="AG640" s="7"/>
      <c r="AH640" s="43">
        <f>$AB$6*($AB$11/AI640*AJ640+$AB$12)</f>
        <v>1.6164564254170191E-2</v>
      </c>
      <c r="AI640" s="43">
        <f>1+$AB$7*COS(AL640)</f>
        <v>1.3695060290233116</v>
      </c>
      <c r="AJ640" s="43">
        <f>SIN(AL640+$AB$9)</f>
        <v>0.72544374543935353</v>
      </c>
      <c r="AK640" s="43">
        <f>$AB$7*SIN(AL640)</f>
        <v>1.9112679441242227E-2</v>
      </c>
      <c r="AL640" s="43">
        <f>2*ATAN(AM640)</f>
        <v>5.1678890512204319E-2</v>
      </c>
      <c r="AM640" s="43">
        <f>SQRT((1+$AB$7)/(1-$AB$7))*TAN(AN640/2)</f>
        <v>2.5845197592891753E-2</v>
      </c>
      <c r="AN640" s="132">
        <f>$AU640+$AB$7*SIN(AO640)</f>
        <v>6.3182342870536239</v>
      </c>
      <c r="AO640" s="132">
        <f>$AU640+$AB$7*SIN(AP640)</f>
        <v>6.318213385054487</v>
      </c>
      <c r="AP640" s="132">
        <f>$AU640+$AB$7*SIN(AQ640)</f>
        <v>6.3181568585463364</v>
      </c>
      <c r="AQ640" s="132">
        <f>$AU640+$AB$7*SIN(AR640)</f>
        <v>6.3180039911383075</v>
      </c>
      <c r="AR640" s="132">
        <f>$AU640+$AB$7*SIN(AS640)</f>
        <v>6.3175905883772012</v>
      </c>
      <c r="AS640" s="132">
        <f>$AU640+$AB$7*SIN(AT640)</f>
        <v>6.3164726432767564</v>
      </c>
      <c r="AT640" s="132">
        <f>$AU640+$AB$7*SIN(AU640)</f>
        <v>6.3134496428427971</v>
      </c>
      <c r="AU640" s="132">
        <f>$AB$9+$AB$18*(F640-AB$15)</f>
        <v>6.3052765484039099</v>
      </c>
    </row>
    <row r="641" spans="1:47" ht="12.95" customHeight="1">
      <c r="A641" s="124" t="s">
        <v>1456</v>
      </c>
      <c r="B641" s="125" t="s">
        <v>292</v>
      </c>
      <c r="C641" s="254">
        <v>59194.641499999998</v>
      </c>
      <c r="D641" s="126">
        <v>1E-4</v>
      </c>
      <c r="E641" s="41">
        <f>+(C641-C$7)/C$8</f>
        <v>26935.900875127358</v>
      </c>
      <c r="F641" s="132">
        <f>ROUND(2*E641,0)/2</f>
        <v>26936</v>
      </c>
      <c r="G641" s="132">
        <f>+C641-(C$7+F641*C$8)</f>
        <v>-3.3836080001492519E-2</v>
      </c>
      <c r="K641" s="43">
        <f>G641</f>
        <v>-3.3836080001492519E-2</v>
      </c>
      <c r="L641" s="132"/>
      <c r="O641" s="132">
        <f ca="1">+C$11+C$12*F641</f>
        <v>-3.3464758760412106E-2</v>
      </c>
      <c r="P641" s="199">
        <f>+D$11+D$12*F641+D$13*F641^2</f>
        <v>-1.4831345113723769E-2</v>
      </c>
      <c r="Q641" s="200">
        <f>+C641-15018.5</f>
        <v>44176.141499999998</v>
      </c>
      <c r="S641" s="132">
        <f>+(P641-G641)^2</f>
        <v>3.6117994815437467E-4</v>
      </c>
      <c r="T641" s="7">
        <v>1</v>
      </c>
      <c r="U641" s="43">
        <f>+T641*S641</f>
        <v>3.6117994815437467E-4</v>
      </c>
      <c r="V641" s="132">
        <f>+G641-P641</f>
        <v>-1.900473488776875E-2</v>
      </c>
      <c r="Z641" s="43">
        <f>F641</f>
        <v>26936</v>
      </c>
      <c r="AA641" s="132">
        <f>AB$3+AB$4*Z641+AB$5*Z641^2+AH641</f>
        <v>1.6091356970409733E-2</v>
      </c>
      <c r="AB641" s="132">
        <f>+G641-AA641</f>
        <v>-4.9927436971902252E-2</v>
      </c>
      <c r="AC641" s="132">
        <f>+G641-P641</f>
        <v>-1.900473488776875E-2</v>
      </c>
      <c r="AD641" s="132"/>
      <c r="AE641" s="132">
        <f>+(G641-AA641)^2*S641</f>
        <v>9.003309410676973E-7</v>
      </c>
      <c r="AF641" s="200">
        <f>+C641-15018.5</f>
        <v>44176.141499999998</v>
      </c>
      <c r="AG641" s="7"/>
      <c r="AH641" s="43">
        <f>$AB$6*($AB$11/AI641*AJ641+$AB$12)</f>
        <v>1.6268001258409732E-2</v>
      </c>
      <c r="AI641" s="43">
        <f>1+$AB$7*COS(AL641)</f>
        <v>1.3692874619670707</v>
      </c>
      <c r="AJ641" s="43">
        <f>SIN(AL641+$AB$9)</f>
        <v>0.7325570571867055</v>
      </c>
      <c r="AK641" s="43">
        <f>$AB$7*SIN(AL641)</f>
        <v>2.29514799940942E-2</v>
      </c>
      <c r="AL641" s="43">
        <f>2*ATAN(AM641)</f>
        <v>6.2070877048401869E-2</v>
      </c>
      <c r="AM641" s="43">
        <f>SQRT((1+$AB$7)/(1-$AB$7))*TAN(AN641/2)</f>
        <v>3.1045406793489626E-2</v>
      </c>
      <c r="AN641" s="132">
        <f>$AU641+$AB$7*SIN(AO641)</f>
        <v>6.3252844440620333</v>
      </c>
      <c r="AO641" s="132">
        <f>$AU641+$AB$7*SIN(AP641)</f>
        <v>6.3252593732309501</v>
      </c>
      <c r="AP641" s="132">
        <f>$AU641+$AB$7*SIN(AQ641)</f>
        <v>6.325191554306107</v>
      </c>
      <c r="AQ641" s="132">
        <f>$AU641+$AB$7*SIN(AR641)</f>
        <v>6.3250080987881754</v>
      </c>
      <c r="AR641" s="132">
        <f>$AU641+$AB$7*SIN(AS641)</f>
        <v>6.3245118442444621</v>
      </c>
      <c r="AS641" s="132">
        <f>$AU641+$AB$7*SIN(AT641)</f>
        <v>6.3231695064525102</v>
      </c>
      <c r="AT641" s="132">
        <f>$AU641+$AB$7*SIN(AU641)</f>
        <v>6.319538920165038</v>
      </c>
      <c r="AU641" s="132">
        <f>$AB$9+$AB$18*(F641-AB$15)</f>
        <v>6.3097216321898806</v>
      </c>
    </row>
    <row r="642" spans="1:47" ht="12.95" customHeight="1">
      <c r="A642" s="124" t="s">
        <v>1456</v>
      </c>
      <c r="B642" s="125" t="s">
        <v>292</v>
      </c>
      <c r="C642" s="254">
        <v>59206.588600000003</v>
      </c>
      <c r="D642" s="126">
        <v>1E-4</v>
      </c>
      <c r="E642" s="41">
        <f>+(C642-C$7)/C$8</f>
        <v>26970.900637686424</v>
      </c>
      <c r="F642" s="132">
        <f>ROUND(2*E642,0)/2</f>
        <v>26971</v>
      </c>
      <c r="G642" s="132">
        <f>+C642-(C$7+F642*C$8)</f>
        <v>-3.3917130000190809E-2</v>
      </c>
      <c r="K642" s="43">
        <f>G642</f>
        <v>-3.3917130000190809E-2</v>
      </c>
      <c r="L642" s="132"/>
      <c r="O642" s="132">
        <f ca="1">+C$11+C$12*F642</f>
        <v>-3.3529894168165764E-2</v>
      </c>
      <c r="P642" s="199">
        <f>+D$11+D$12*F642+D$13*F642^2</f>
        <v>-1.486235371934104E-2</v>
      </c>
      <c r="Q642" s="200">
        <f>+C642-15018.5</f>
        <v>44188.088600000003</v>
      </c>
      <c r="S642" s="132">
        <f>+(P642-G642)^2</f>
        <v>3.6308449911323496E-4</v>
      </c>
      <c r="T642" s="7">
        <v>1</v>
      </c>
      <c r="U642" s="43">
        <f>+T642*S642</f>
        <v>3.6308449911323496E-4</v>
      </c>
      <c r="V642" s="132">
        <f>+G642-P642</f>
        <v>-1.9054776280849769E-2</v>
      </c>
      <c r="Z642" s="43">
        <f>F642</f>
        <v>26971</v>
      </c>
      <c r="AA642" s="132">
        <f>AB$3+AB$4*Z642+AB$5*Z642^2+AH642</f>
        <v>1.6180236910979914E-2</v>
      </c>
      <c r="AB642" s="132">
        <f>+G642-AA642</f>
        <v>-5.0097366911170726E-2</v>
      </c>
      <c r="AC642" s="132">
        <f>+G642-P642</f>
        <v>-1.9054776280849769E-2</v>
      </c>
      <c r="AD642" s="132"/>
      <c r="AE642" s="132">
        <f>+(G642-AA642)^2*S642</f>
        <v>9.1124993155591516E-7</v>
      </c>
      <c r="AF642" s="200">
        <f>+C642-15018.5</f>
        <v>44188.088600000003</v>
      </c>
      <c r="AG642" s="7"/>
      <c r="AH642" s="43">
        <f>$AB$6*($AB$11/AI642*AJ642+$AB$12)</f>
        <v>1.6362541433979912E-2</v>
      </c>
      <c r="AI642" s="43">
        <f>1+$AB$7*COS(AL642)</f>
        <v>1.3690509516594207</v>
      </c>
      <c r="AJ642" s="43">
        <f>SIN(AL642+$AB$9)</f>
        <v>0.73903668550158064</v>
      </c>
      <c r="AK642" s="43">
        <f>$AB$7*SIN(AL642)</f>
        <v>2.6483864507960243E-2</v>
      </c>
      <c r="AL642" s="43">
        <f>2*ATAN(AM642)</f>
        <v>7.1639274136349185E-2</v>
      </c>
      <c r="AM642" s="43">
        <f>SQRT((1+$AB$7)/(1-$AB$7))*TAN(AN642/2)</f>
        <v>3.5834964353262742E-2</v>
      </c>
      <c r="AN642" s="132">
        <f>$AU642+$AB$7*SIN(AO642)</f>
        <v>6.3317769406949864</v>
      </c>
      <c r="AO642" s="132">
        <f>$AU642+$AB$7*SIN(AP642)</f>
        <v>6.3317480479347381</v>
      </c>
      <c r="AP642" s="132">
        <f>$AU642+$AB$7*SIN(AQ642)</f>
        <v>6.3316698673717511</v>
      </c>
      <c r="AQ642" s="132">
        <f>$AU642+$AB$7*SIN(AR642)</f>
        <v>6.3314583210379132</v>
      </c>
      <c r="AR642" s="132">
        <f>$AU642+$AB$7*SIN(AS642)</f>
        <v>6.3308859152592234</v>
      </c>
      <c r="AS642" s="132">
        <f>$AU642+$AB$7*SIN(AT642)</f>
        <v>6.3293371675458294</v>
      </c>
      <c r="AT642" s="132">
        <f>$AU642+$AB$7*SIN(AU642)</f>
        <v>6.3251472942126599</v>
      </c>
      <c r="AU642" s="132">
        <f>$AB$9+$AB$18*(F642-AB$15)</f>
        <v>6.3138157883085375</v>
      </c>
    </row>
    <row r="643" spans="1:47" ht="12.95" customHeight="1">
      <c r="A643" s="124" t="s">
        <v>1458</v>
      </c>
      <c r="B643" s="125" t="s">
        <v>292</v>
      </c>
      <c r="C643" s="254">
        <v>59222.976699999999</v>
      </c>
      <c r="D643" s="126" t="s">
        <v>445</v>
      </c>
      <c r="E643" s="41">
        <f>+(C643-C$7)/C$8</f>
        <v>27018.910582258231</v>
      </c>
      <c r="F643" s="132">
        <f>ROUND(2*E643,0)/2</f>
        <v>27019</v>
      </c>
      <c r="G643" s="132">
        <f>+C643-(C$7+F643*C$8)</f>
        <v>-3.0522569999448024E-2</v>
      </c>
      <c r="K643" s="43">
        <f>G643</f>
        <v>-3.0522569999448024E-2</v>
      </c>
      <c r="L643" s="132"/>
      <c r="O643" s="132">
        <f ca="1">+C$11+C$12*F643</f>
        <v>-3.3619222727370793E-2</v>
      </c>
      <c r="P643" s="199">
        <f>+D$11+D$12*F643+D$13*F643^2</f>
        <v>-1.4904854112557776E-2</v>
      </c>
      <c r="Q643" s="200">
        <f>+C643-15018.5</f>
        <v>44204.476699999999</v>
      </c>
      <c r="S643" s="132">
        <f>+(P643-G643)^2</f>
        <v>2.4391304952362403E-4</v>
      </c>
      <c r="T643" s="7">
        <v>1</v>
      </c>
      <c r="U643" s="43">
        <f>+T643*S643</f>
        <v>2.4391304952362403E-4</v>
      </c>
      <c r="V643" s="132">
        <f>+G643-P643</f>
        <v>-1.5617715886890248E-2</v>
      </c>
      <c r="Z643" s="43">
        <f>F643</f>
        <v>27019</v>
      </c>
      <c r="AA643" s="132">
        <f>AB$3+AB$4*Z643+AB$5*Z643^2+AH643</f>
        <v>1.6300966887487323E-2</v>
      </c>
      <c r="AB643" s="132">
        <f>+G643-AA643</f>
        <v>-4.6823536886935344E-2</v>
      </c>
      <c r="AC643" s="132">
        <f>+G643-P643</f>
        <v>-1.5617715886890248E-2</v>
      </c>
      <c r="AD643" s="132"/>
      <c r="AE643" s="132">
        <f>+(G643-AA643)^2*S643</f>
        <v>5.34765605994914E-7</v>
      </c>
      <c r="AF643" s="200">
        <f>+C643-15018.5</f>
        <v>44204.476699999999</v>
      </c>
      <c r="AG643" s="7"/>
      <c r="AH643" s="43">
        <f>$AB$6*($AB$11/AI643*AJ643+$AB$12)</f>
        <v>1.6491045970487322E-2</v>
      </c>
      <c r="AI643" s="43">
        <f>1+$AB$7*COS(AL643)</f>
        <v>1.368671838534353</v>
      </c>
      <c r="AJ643" s="43">
        <f>SIN(AL643+$AB$9)</f>
        <v>0.74780902543830108</v>
      </c>
      <c r="AK643" s="43">
        <f>$AB$7*SIN(AL643)</f>
        <v>3.1322124316525451E-2</v>
      </c>
      <c r="AL643" s="43">
        <f>2*ATAN(AM643)</f>
        <v>8.4755828231060301E-2</v>
      </c>
      <c r="AM643" s="43">
        <f>SQRT((1+$AB$7)/(1-$AB$7))*TAN(AN643/2)</f>
        <v>4.2403301009381535E-2</v>
      </c>
      <c r="AN643" s="132">
        <f>$AU643+$AB$7*SIN(AO643)</f>
        <v>6.3406789729248612</v>
      </c>
      <c r="AO643" s="132">
        <f>$AU643+$AB$7*SIN(AP643)</f>
        <v>6.340644871244975</v>
      </c>
      <c r="AP643" s="132">
        <f>$AU643+$AB$7*SIN(AQ643)</f>
        <v>6.3405525524291289</v>
      </c>
      <c r="AQ643" s="132">
        <f>$AU643+$AB$7*SIN(AR643)</f>
        <v>6.3403026327738994</v>
      </c>
      <c r="AR643" s="132">
        <f>$AU643+$AB$7*SIN(AS643)</f>
        <v>6.3396260839767962</v>
      </c>
      <c r="AS643" s="132">
        <f>$AU643+$AB$7*SIN(AT643)</f>
        <v>6.3377947511498149</v>
      </c>
      <c r="AT643" s="132">
        <f>$AU643+$AB$7*SIN(AU643)</f>
        <v>6.3328384646460609</v>
      </c>
      <c r="AU643" s="132">
        <f>$AB$9+$AB$18*(F643-AB$15)</f>
        <v>6.3194306309855524</v>
      </c>
    </row>
    <row r="644" spans="1:47" ht="12.95" customHeight="1">
      <c r="A644" s="124" t="s">
        <v>1456</v>
      </c>
      <c r="B644" s="125" t="s">
        <v>292</v>
      </c>
      <c r="C644" s="254">
        <v>59225.533799999997</v>
      </c>
      <c r="D644" s="126">
        <v>2.9999999999999997E-4</v>
      </c>
      <c r="E644" s="41">
        <f>+(C644-C$7)/C$8</f>
        <v>27026.401763619375</v>
      </c>
      <c r="F644" s="132">
        <f>ROUND(2*E644,0)/2</f>
        <v>27026.5</v>
      </c>
      <c r="G644" s="132">
        <f>+C644-(C$7+F644*C$8)</f>
        <v>-3.3532795001519844E-2</v>
      </c>
      <c r="K644" s="43">
        <f>G644</f>
        <v>-3.3532795001519844E-2</v>
      </c>
      <c r="L644" s="132"/>
      <c r="O644" s="132">
        <f ca="1">+C$11+C$12*F644</f>
        <v>-3.3633180314746575E-2</v>
      </c>
      <c r="P644" s="199">
        <f>+D$11+D$12*F644+D$13*F644^2</f>
        <v>-1.4911492114427053E-2</v>
      </c>
      <c r="Q644" s="200">
        <f>+C644-15018.5</f>
        <v>44207.033799999997</v>
      </c>
      <c r="S644" s="132">
        <f>+(P644-G644)^2</f>
        <v>3.4675292121285034E-4</v>
      </c>
      <c r="T644" s="7">
        <v>1</v>
      </c>
      <c r="U644" s="43">
        <f>+T644*S644</f>
        <v>3.4675292121285034E-4</v>
      </c>
      <c r="V644" s="132">
        <f>+G644-P644</f>
        <v>-1.8621302887092791E-2</v>
      </c>
      <c r="Z644" s="43">
        <f>F644</f>
        <v>27026.5</v>
      </c>
      <c r="AA644" s="132">
        <f>AB$3+AB$4*Z644+AB$5*Z644^2+AH644</f>
        <v>1.6319708632590194E-2</v>
      </c>
      <c r="AB644" s="132">
        <f>+G644-AA644</f>
        <v>-4.9852503634110035E-2</v>
      </c>
      <c r="AC644" s="132">
        <f>+G644-P644</f>
        <v>-1.8621302887092791E-2</v>
      </c>
      <c r="AD644" s="132"/>
      <c r="AE644" s="132">
        <f>+(G644-AA644)^2*S644</f>
        <v>8.6177536712956931E-7</v>
      </c>
      <c r="AF644" s="200">
        <f>+C644-15018.5</f>
        <v>44207.033799999997</v>
      </c>
      <c r="AG644" s="7"/>
      <c r="AH644" s="43">
        <f>$AB$6*($AB$11/AI644*AJ644+$AB$12)</f>
        <v>1.6511003739340193E-2</v>
      </c>
      <c r="AI644" s="43">
        <f>1+$AB$7*COS(AL644)</f>
        <v>1.3686068925196591</v>
      </c>
      <c r="AJ644" s="43">
        <f>SIN(AL644+$AB$9)</f>
        <v>0.74916767200602286</v>
      </c>
      <c r="AK644" s="43">
        <f>$AB$7*SIN(AL644)</f>
        <v>3.2077387471559235E-2</v>
      </c>
      <c r="AL644" s="43">
        <f>2*ATAN(AM644)</f>
        <v>8.6804613470715775E-2</v>
      </c>
      <c r="AM644" s="43">
        <f>SQRT((1+$AB$7)/(1-$AB$7))*TAN(AN644/2)</f>
        <v>4.3429580466182081E-2</v>
      </c>
      <c r="AN644" s="132">
        <f>$AU644+$AB$7*SIN(AO644)</f>
        <v>6.3420696872458153</v>
      </c>
      <c r="AO644" s="132">
        <f>$AU644+$AB$7*SIN(AP644)</f>
        <v>6.3420347754527393</v>
      </c>
      <c r="AP644" s="132">
        <f>$AU644+$AB$7*SIN(AQ644)</f>
        <v>6.3419402558921529</v>
      </c>
      <c r="AQ644" s="132">
        <f>$AU644+$AB$7*SIN(AR644)</f>
        <v>6.3416843579689628</v>
      </c>
      <c r="AR644" s="132">
        <f>$AU644+$AB$7*SIN(AS644)</f>
        <v>6.3409915708665903</v>
      </c>
      <c r="AS644" s="132">
        <f>$AU644+$AB$7*SIN(AT644)</f>
        <v>6.3391161412358343</v>
      </c>
      <c r="AT644" s="132">
        <f>$AU644+$AB$7*SIN(AU644)</f>
        <v>6.3340401735057679</v>
      </c>
      <c r="AU644" s="132">
        <f>$AB$9+$AB$18*(F644-AB$15)</f>
        <v>6.3203079501538362</v>
      </c>
    </row>
    <row r="645" spans="1:47" ht="12.95" customHeight="1">
      <c r="A645" s="230" t="s">
        <v>1451</v>
      </c>
      <c r="B645" s="94"/>
      <c r="C645" s="36">
        <v>59228.604800000001</v>
      </c>
      <c r="D645" s="36">
        <v>2.0000000000000001E-4</v>
      </c>
      <c r="E645" s="41">
        <f>+(C645-C$7)/C$8</f>
        <v>27035.398446564941</v>
      </c>
      <c r="F645" s="132">
        <f>ROUND(2*E645,0)/2</f>
        <v>27035.5</v>
      </c>
      <c r="G645" s="132">
        <f>+C645-(C$7+F645*C$8)</f>
        <v>-3.4665064995351713E-2</v>
      </c>
      <c r="K645" s="43">
        <f>G645</f>
        <v>-3.4665064995351713E-2</v>
      </c>
      <c r="L645" s="132"/>
      <c r="O645" s="132">
        <f ca="1">+C$11+C$12*F645</f>
        <v>-3.3649929419597518E-2</v>
      </c>
      <c r="P645" s="199">
        <f>+D$11+D$12*F645+D$13*F645^2</f>
        <v>-1.4919456758931415E-2</v>
      </c>
      <c r="Q645" s="200">
        <f>+C645-15018.5</f>
        <v>44210.104800000001</v>
      </c>
      <c r="S645" s="132">
        <f>+(P645-G645)^2</f>
        <v>3.8988904462618912E-4</v>
      </c>
      <c r="T645" s="7">
        <v>1</v>
      </c>
      <c r="U645" s="43">
        <f>+T645*S645</f>
        <v>3.8988904462618912E-4</v>
      </c>
      <c r="V645" s="132">
        <f>+G645-P645</f>
        <v>-1.9745608236420298E-2</v>
      </c>
      <c r="Z645" s="43">
        <f>F645</f>
        <v>27035.5</v>
      </c>
      <c r="AA645" s="132">
        <f>AB$3+AB$4*Z645+AB$5*Z645^2+AH645</f>
        <v>1.6342154876179561E-2</v>
      </c>
      <c r="AB645" s="132">
        <f>+G645-AA645</f>
        <v>-5.100721987153127E-2</v>
      </c>
      <c r="AC645" s="132">
        <f>+G645-P645</f>
        <v>-1.9745608236420298E-2</v>
      </c>
      <c r="AD645" s="132"/>
      <c r="AE645" s="132">
        <f>+(G645-AA645)^2*S645</f>
        <v>1.014388550175279E-6</v>
      </c>
      <c r="AF645" s="200">
        <f>+C645-15018.5</f>
        <v>44210.104800000001</v>
      </c>
      <c r="AG645" s="7"/>
      <c r="AH645" s="43">
        <f>$AB$6*($AB$11/AI645*AJ645+$AB$12)</f>
        <v>1.653490965692956E-2</v>
      </c>
      <c r="AI645" s="43">
        <f>1+$AB$7*COS(AL645)</f>
        <v>1.3685269235074053</v>
      </c>
      <c r="AJ645" s="43">
        <f>SIN(AL645+$AB$9)</f>
        <v>0.75079372561701296</v>
      </c>
      <c r="AK645" s="43">
        <f>$AB$7*SIN(AL645)</f>
        <v>3.2983429933330477E-2</v>
      </c>
      <c r="AL645" s="43">
        <f>2*ATAN(AM645)</f>
        <v>8.9262897125031479E-2</v>
      </c>
      <c r="AM645" s="43">
        <f>SQRT((1+$AB$7)/(1-$AB$7))*TAN(AN645/2)</f>
        <v>4.4661106973170141E-2</v>
      </c>
      <c r="AN645" s="132">
        <f>$AU645+$AB$7*SIN(AO645)</f>
        <v>6.3437384571487083</v>
      </c>
      <c r="AO645" s="132">
        <f>$AU645+$AB$7*SIN(AP645)</f>
        <v>6.3437025746635349</v>
      </c>
      <c r="AP645" s="132">
        <f>$AU645+$AB$7*SIN(AQ645)</f>
        <v>6.3436054174020224</v>
      </c>
      <c r="AQ645" s="132">
        <f>$AU645+$AB$7*SIN(AR645)</f>
        <v>6.343342352269703</v>
      </c>
      <c r="AR645" s="132">
        <f>$AU645+$AB$7*SIN(AS645)</f>
        <v>6.3426300922158649</v>
      </c>
      <c r="AS645" s="132">
        <f>$AU645+$AB$7*SIN(AT645)</f>
        <v>6.3407017682669045</v>
      </c>
      <c r="AT645" s="132">
        <f>$AU645+$AB$7*SIN(AU645)</f>
        <v>6.3354822101636534</v>
      </c>
      <c r="AU645" s="132">
        <f>$AB$9+$AB$18*(F645-AB$15)</f>
        <v>6.3213607331557764</v>
      </c>
    </row>
    <row r="646" spans="1:47" ht="12.95" customHeight="1">
      <c r="A646" s="126" t="s">
        <v>1459</v>
      </c>
      <c r="B646" s="125" t="s">
        <v>288</v>
      </c>
      <c r="C646" s="254">
        <v>59466.863599999997</v>
      </c>
      <c r="D646" s="126">
        <v>1E-4</v>
      </c>
      <c r="E646" s="41">
        <f>+(C646-C$7)/C$8</f>
        <v>27733.392221422804</v>
      </c>
      <c r="F646" s="132">
        <f>ROUND(2*E646,0)/2</f>
        <v>27733.5</v>
      </c>
      <c r="G646" s="132">
        <f>+C646-(C$7+F646*C$8)</f>
        <v>-3.6790005004149862E-2</v>
      </c>
      <c r="K646" s="43">
        <f>G646</f>
        <v>-3.6790005004149862E-2</v>
      </c>
      <c r="L646" s="132"/>
      <c r="O646" s="132">
        <f ca="1">+C$11+C$12*F646</f>
        <v>-3.4948915551370557E-2</v>
      </c>
      <c r="P646" s="199">
        <f>+D$11+D$12*F646+D$13*F646^2</f>
        <v>-1.5533976490080023E-2</v>
      </c>
      <c r="Q646" s="200">
        <f>+C646-15018.5</f>
        <v>44448.363599999997</v>
      </c>
      <c r="S646" s="132">
        <f>+(P646-G646)^2</f>
        <v>4.5181874819095005E-4</v>
      </c>
      <c r="T646" s="7">
        <v>1</v>
      </c>
      <c r="U646" s="43">
        <f>+T646*S646</f>
        <v>4.5181874819095005E-4</v>
      </c>
      <c r="V646" s="132">
        <f>+G646-P646</f>
        <v>-2.1256028514069839E-2</v>
      </c>
      <c r="Z646" s="43">
        <f>F646</f>
        <v>27733.5</v>
      </c>
      <c r="AA646" s="132">
        <f>AB$3+AB$4*Z646+AB$5*Z646^2+AH646</f>
        <v>1.7930212228992354E-2</v>
      </c>
      <c r="AB646" s="132">
        <f>+G646-AA646</f>
        <v>-5.4720217233142215E-2</v>
      </c>
      <c r="AC646" s="132">
        <f>+G646-P646</f>
        <v>-2.1256028514069839E-2</v>
      </c>
      <c r="AD646" s="132"/>
      <c r="AE646" s="132">
        <f>+(G646-AA646)^2*S646</f>
        <v>1.3528818599812207E-6</v>
      </c>
      <c r="AF646" s="200">
        <f>+C646-15018.5</f>
        <v>44448.363599999997</v>
      </c>
      <c r="AG646" s="7"/>
      <c r="AH646" s="43">
        <f>$AB$6*($AB$11/AI646*AJ646+$AB$12)</f>
        <v>1.8237653295742354E-2</v>
      </c>
      <c r="AI646" s="43">
        <f>1+$AB$7*COS(AL646)</f>
        <v>1.3557501970080028</v>
      </c>
      <c r="AJ646" s="43">
        <f>SIN(AL646+$AB$9)</f>
        <v>0.86161045450985574</v>
      </c>
      <c r="AK646" s="43">
        <f>$AB$7*SIN(AL646)</f>
        <v>0.1016946278264844</v>
      </c>
      <c r="AL646" s="43">
        <f>2*ATAN(AM646)</f>
        <v>0.27843404989695536</v>
      </c>
      <c r="AM646" s="43">
        <f>SQRT((1+$AB$7)/(1-$AB$7))*TAN(AN646/2)</f>
        <v>0.14012345879578592</v>
      </c>
      <c r="AN646" s="132">
        <f>$AU646+$AB$7*SIN(AO646)</f>
        <v>6.4726589626423578</v>
      </c>
      <c r="AO646" s="132">
        <f>$AU646+$AB$7*SIN(AP646)</f>
        <v>6.4725558212057583</v>
      </c>
      <c r="AP646" s="132">
        <f>$AU646+$AB$7*SIN(AQ646)</f>
        <v>6.472271994146948</v>
      </c>
      <c r="AQ646" s="132">
        <f>$AU646+$AB$7*SIN(AR646)</f>
        <v>6.4714910315970657</v>
      </c>
      <c r="AR646" s="132">
        <f>$AU646+$AB$7*SIN(AS646)</f>
        <v>6.4693427772186869</v>
      </c>
      <c r="AS646" s="132">
        <f>$AU646+$AB$7*SIN(AT646)</f>
        <v>6.4634378561240231</v>
      </c>
      <c r="AT646" s="132">
        <f>$AU646+$AB$7*SIN(AU646)</f>
        <v>6.4472389872121498</v>
      </c>
      <c r="AU646" s="132">
        <f>$AB$9+$AB$18*(F646-AB$15)</f>
        <v>6.4030099037507062</v>
      </c>
    </row>
    <row r="647" spans="1:47" ht="12.95" customHeight="1">
      <c r="A647" s="126" t="s">
        <v>1459</v>
      </c>
      <c r="B647" s="125" t="s">
        <v>292</v>
      </c>
      <c r="C647" s="254">
        <v>59473.860399999998</v>
      </c>
      <c r="D647" s="126">
        <v>1E-4</v>
      </c>
      <c r="E647" s="41">
        <f>+(C647-C$7)/C$8</f>
        <v>27753.889776366952</v>
      </c>
      <c r="F647" s="132">
        <f>ROUND(2*E647,0)/2</f>
        <v>27754</v>
      </c>
      <c r="G647" s="132">
        <f>+C647-(C$7+F647*C$8)</f>
        <v>-3.7624620003043674E-2</v>
      </c>
      <c r="K647" s="43">
        <f>G647</f>
        <v>-3.7624620003043674E-2</v>
      </c>
      <c r="L647" s="132"/>
      <c r="O647" s="132">
        <f ca="1">+C$11+C$12*F647</f>
        <v>-3.4987066290197696E-2</v>
      </c>
      <c r="P647" s="199">
        <f>+D$11+D$12*F647+D$13*F647^2</f>
        <v>-1.5551929710568745E-2</v>
      </c>
      <c r="Q647" s="200">
        <f>+C647-15018.5</f>
        <v>44455.360399999998</v>
      </c>
      <c r="S647" s="132">
        <f>+(P647-G647)^2</f>
        <v>4.8720365674751696E-4</v>
      </c>
      <c r="T647" s="7">
        <v>1</v>
      </c>
      <c r="U647" s="43">
        <f>+T647*S647</f>
        <v>4.8720365674751696E-4</v>
      </c>
      <c r="V647" s="132">
        <f>+G647-P647</f>
        <v>-2.2072690292474929E-2</v>
      </c>
      <c r="Z647" s="43">
        <f>F647</f>
        <v>27754</v>
      </c>
      <c r="AA647" s="132">
        <f>AB$3+AB$4*Z647+AB$5*Z647^2+AH647</f>
        <v>1.7972104172822863E-2</v>
      </c>
      <c r="AB647" s="132">
        <f>+G647-AA647</f>
        <v>-5.5596724175866537E-2</v>
      </c>
      <c r="AC647" s="132">
        <f>+G647-P647</f>
        <v>-2.2072690292474929E-2</v>
      </c>
      <c r="AD647" s="132"/>
      <c r="AE647" s="132">
        <f>+(G647-AA647)^2*S647</f>
        <v>1.5059444270743665E-6</v>
      </c>
      <c r="AF647" s="200">
        <f>+C647-15018.5</f>
        <v>44455.360399999998</v>
      </c>
      <c r="AG647" s="7"/>
      <c r="AH647" s="43">
        <f>$AB$6*($AB$11/AI647*AJ647+$AB$12)</f>
        <v>1.8282957720822862E-2</v>
      </c>
      <c r="AI647" s="43">
        <f>1+$AB$7*COS(AL647)</f>
        <v>1.3551861918183845</v>
      </c>
      <c r="AJ647" s="43">
        <f>SIN(AL647+$AB$9)</f>
        <v>0.86438568159607443</v>
      </c>
      <c r="AK647" s="43">
        <f>$AB$7*SIN(AL647)</f>
        <v>0.10364733060505611</v>
      </c>
      <c r="AL647" s="43">
        <f>2*ATAN(AM647)</f>
        <v>0.28392736237549576</v>
      </c>
      <c r="AM647" s="43">
        <f>SQRT((1+$AB$7)/(1-$AB$7))*TAN(AN647/2)</f>
        <v>0.14292512981412853</v>
      </c>
      <c r="AN647" s="132">
        <f>$AU647+$AB$7*SIN(AO647)</f>
        <v>6.4764240516768599</v>
      </c>
      <c r="AO647" s="132">
        <f>$AU647+$AB$7*SIN(AP647)</f>
        <v>6.476319262068774</v>
      </c>
      <c r="AP647" s="132">
        <f>$AU647+$AB$7*SIN(AQ647)</f>
        <v>6.4760306896274376</v>
      </c>
      <c r="AQ647" s="132">
        <f>$AU647+$AB$7*SIN(AR647)</f>
        <v>6.4752360950396071</v>
      </c>
      <c r="AR647" s="132">
        <f>$AU647+$AB$7*SIN(AS647)</f>
        <v>6.4730487829487116</v>
      </c>
      <c r="AS647" s="132">
        <f>$AU647+$AB$7*SIN(AT647)</f>
        <v>6.4670323941778358</v>
      </c>
      <c r="AT647" s="132">
        <f>$AU647+$AB$7*SIN(AU647)</f>
        <v>6.4505177650374232</v>
      </c>
      <c r="AU647" s="132">
        <f>$AB$9+$AB$18*(F647-AB$15)</f>
        <v>6.4054079094773479</v>
      </c>
    </row>
    <row r="648" spans="1:47" ht="12.95" customHeight="1">
      <c r="A648" s="129" t="s">
        <v>1463</v>
      </c>
      <c r="B648" s="231" t="s">
        <v>288</v>
      </c>
      <c r="C648" s="232">
        <v>59511.919500000004</v>
      </c>
      <c r="D648" s="233">
        <v>1E-4</v>
      </c>
      <c r="E648" s="41">
        <f>+(C648-C$7)/C$8</f>
        <v>27865.386245234826</v>
      </c>
      <c r="F648" s="132">
        <f>ROUND(2*E648,0)/2</f>
        <v>27865.5</v>
      </c>
      <c r="G648" s="132">
        <f>+C648-(C$7+F648*C$8)</f>
        <v>-3.882996499305591E-2</v>
      </c>
      <c r="K648" s="43">
        <f>G648</f>
        <v>-3.882996499305591E-2</v>
      </c>
      <c r="L648" s="132"/>
      <c r="O648" s="132">
        <f ca="1">+C$11+C$12*F648</f>
        <v>-3.5194569089184363E-2</v>
      </c>
      <c r="P648" s="199">
        <f>+D$11+D$12*F648+D$13*F648^2</f>
        <v>-1.5649482792135391E-2</v>
      </c>
      <c r="Q648" s="200">
        <f>+C648-15018.5</f>
        <v>44493.419500000004</v>
      </c>
      <c r="S648" s="132">
        <f>+(P648-G648)^2</f>
        <v>5.37334755067193E-4</v>
      </c>
      <c r="T648" s="7">
        <v>1</v>
      </c>
      <c r="U648" s="43">
        <f>+T648*S648</f>
        <v>5.37334755067193E-4</v>
      </c>
      <c r="V648" s="132">
        <f>+G648-P648</f>
        <v>-2.3180482200920519E-2</v>
      </c>
      <c r="Z648" s="43">
        <f>F648</f>
        <v>27865.5</v>
      </c>
      <c r="AA648" s="132">
        <f>AB$3+AB$4*Z648+AB$5*Z648^2+AH648</f>
        <v>1.8195029357921593E-2</v>
      </c>
      <c r="AB648" s="132">
        <f>+G648-AA648</f>
        <v>-5.7024994350977506E-2</v>
      </c>
      <c r="AC648" s="132">
        <f>+G648-P648</f>
        <v>-2.3180482200920519E-2</v>
      </c>
      <c r="AD648" s="132"/>
      <c r="AE648" s="132">
        <f>+(G648-AA648)^2*S648</f>
        <v>1.7473320129102824E-6</v>
      </c>
      <c r="AF648" s="200">
        <f>+C648-15018.5</f>
        <v>44493.419500000004</v>
      </c>
      <c r="AG648" s="7"/>
      <c r="AH648" s="43">
        <f>$AB$6*($AB$11/AI648*AJ648+$AB$12)</f>
        <v>1.8524487628671593E-2</v>
      </c>
      <c r="AI648" s="43">
        <f>1+$AB$7*COS(AL648)</f>
        <v>1.3519407380879405</v>
      </c>
      <c r="AJ648" s="43">
        <f>SIN(AL648+$AB$9)</f>
        <v>0.8789820085921346</v>
      </c>
      <c r="AK648" s="43">
        <f>$AB$7*SIN(AL648)</f>
        <v>0.11418282214990001</v>
      </c>
      <c r="AL648" s="43">
        <f>2*ATAN(AM648)</f>
        <v>0.31372317878460898</v>
      </c>
      <c r="AM648" s="43">
        <f>SQRT((1+$AB$7)/(1-$AB$7))*TAN(AN648/2)</f>
        <v>0.15816093499905981</v>
      </c>
      <c r="AN648" s="132">
        <f>$AU648+$AB$7*SIN(AO648)</f>
        <v>6.4968743213435696</v>
      </c>
      <c r="AO648" s="132">
        <f>$AU648+$AB$7*SIN(AP648)</f>
        <v>6.4967609779235866</v>
      </c>
      <c r="AP648" s="132">
        <f>$AU648+$AB$7*SIN(AQ648)</f>
        <v>6.4964475330704072</v>
      </c>
      <c r="AQ648" s="132">
        <f>$AU648+$AB$7*SIN(AR648)</f>
        <v>6.4955808296180226</v>
      </c>
      <c r="AR648" s="132">
        <f>$AU648+$AB$7*SIN(AS648)</f>
        <v>6.4931851567462422</v>
      </c>
      <c r="AS648" s="132">
        <f>$AU648+$AB$7*SIN(AT648)</f>
        <v>6.4865695409306596</v>
      </c>
      <c r="AT648" s="132">
        <f>$AU648+$AB$7*SIN(AU648)</f>
        <v>6.4683464440672545</v>
      </c>
      <c r="AU648" s="132">
        <f>$AB$9+$AB$18*(F648-AB$15)</f>
        <v>6.4184507211124977</v>
      </c>
    </row>
    <row r="649" spans="1:47" ht="12.95" customHeight="1">
      <c r="A649" s="124" t="s">
        <v>1460</v>
      </c>
      <c r="B649" s="125" t="s">
        <v>288</v>
      </c>
      <c r="C649" s="254">
        <v>59512.421300000002</v>
      </c>
      <c r="D649" s="126">
        <v>2.0000000000000001E-4</v>
      </c>
      <c r="E649" s="41">
        <f>+(C649-C$7)/C$8</f>
        <v>27866.856299126739</v>
      </c>
      <c r="F649" s="132">
        <f>ROUND(2*E649,0)/2</f>
        <v>27867</v>
      </c>
      <c r="G649" s="132">
        <f>+C649-(C$7+F649*C$8)</f>
        <v>-4.9052009999286383E-2</v>
      </c>
      <c r="K649" s="43">
        <f>G649</f>
        <v>-4.9052009999286383E-2</v>
      </c>
      <c r="L649" s="132"/>
      <c r="O649" s="132">
        <f ca="1">+C$11+C$12*F649</f>
        <v>-3.5197360606659525E-2</v>
      </c>
      <c r="P649" s="199">
        <f>+D$11+D$12*F649+D$13*F649^2</f>
        <v>-1.5650794072253421E-2</v>
      </c>
      <c r="Q649" s="200">
        <f>+C649-15018.5</f>
        <v>44493.921300000002</v>
      </c>
      <c r="S649" s="132">
        <f>+(P649-G649)^2</f>
        <v>1.1156412254042804E-3</v>
      </c>
      <c r="T649" s="7">
        <v>1</v>
      </c>
      <c r="U649" s="43">
        <f>+T649*S649</f>
        <v>1.1156412254042804E-3</v>
      </c>
      <c r="V649" s="132">
        <f>+G649-P649</f>
        <v>-3.3401215927032962E-2</v>
      </c>
      <c r="Z649" s="43">
        <f>F649</f>
        <v>27867</v>
      </c>
      <c r="AA649" s="132">
        <f>AB$3+AB$4*Z649+AB$5*Z649^2+AH649</f>
        <v>1.8197971348515741E-2</v>
      </c>
      <c r="AB649" s="132">
        <f>+G649-AA649</f>
        <v>-6.7249981347802121E-2</v>
      </c>
      <c r="AC649" s="132">
        <f>+G649-P649</f>
        <v>-3.3401215927032962E-2</v>
      </c>
      <c r="AD649" s="132"/>
      <c r="AE649" s="132">
        <f>+(G649-AA649)^2*S649</f>
        <v>5.0455543706356939E-6</v>
      </c>
      <c r="AF649" s="200">
        <f>+C649-15018.5</f>
        <v>44493.921300000002</v>
      </c>
      <c r="AG649" s="7"/>
      <c r="AH649" s="43">
        <f>$AB$6*($AB$11/AI649*AJ649+$AB$12)</f>
        <v>1.8527680415515741E-2</v>
      </c>
      <c r="AI649" s="43">
        <f>1+$AB$7*COS(AL649)</f>
        <v>1.3518950532301302</v>
      </c>
      <c r="AJ649" s="43">
        <f>SIN(AL649+$AB$9)</f>
        <v>0.87917261178212236</v>
      </c>
      <c r="AK649" s="43">
        <f>$AB$7*SIN(AL649)</f>
        <v>0.11432353874930508</v>
      </c>
      <c r="AL649" s="43">
        <f>2*ATAN(AM649)</f>
        <v>0.31412303511265016</v>
      </c>
      <c r="AM649" s="43">
        <f>SQRT((1+$AB$7)/(1-$AB$7))*TAN(AN649/2)</f>
        <v>0.15836587082535433</v>
      </c>
      <c r="AN649" s="132">
        <f>$AU649+$AB$7*SIN(AO649)</f>
        <v>6.4971491007704421</v>
      </c>
      <c r="AO649" s="132">
        <f>$AU649+$AB$7*SIN(AP649)</f>
        <v>6.4970356471265003</v>
      </c>
      <c r="AP649" s="132">
        <f>$AU649+$AB$7*SIN(AQ649)</f>
        <v>6.4967218787769232</v>
      </c>
      <c r="AQ649" s="132">
        <f>$AU649+$AB$7*SIN(AR649)</f>
        <v>6.4958542294437915</v>
      </c>
      <c r="AR649" s="132">
        <f>$AU649+$AB$7*SIN(AS649)</f>
        <v>6.4934558020766255</v>
      </c>
      <c r="AS649" s="132">
        <f>$AU649+$AB$7*SIN(AT649)</f>
        <v>6.4868322091434836</v>
      </c>
      <c r="AT649" s="132">
        <f>$AU649+$AB$7*SIN(AU649)</f>
        <v>6.4685862357292407</v>
      </c>
      <c r="AU649" s="132">
        <f>$AB$9+$AB$18*(F649-AB$15)</f>
        <v>6.4186261849461541</v>
      </c>
    </row>
    <row r="650" spans="1:47" ht="12.95" customHeight="1">
      <c r="A650" s="126" t="s">
        <v>1459</v>
      </c>
      <c r="B650" s="125" t="s">
        <v>292</v>
      </c>
      <c r="C650" s="254">
        <v>59574.557800000002</v>
      </c>
      <c r="D650" s="126">
        <v>2.9999999999999997E-4</v>
      </c>
      <c r="E650" s="41">
        <f>+(C650-C$7)/C$8</f>
        <v>28048.888988754392</v>
      </c>
      <c r="F650" s="132">
        <f>ROUND(2*E650,0)/2</f>
        <v>28049</v>
      </c>
      <c r="G650" s="132">
        <f>+C650-(C$7+F650*C$8)</f>
        <v>-3.7893469998380169E-2</v>
      </c>
      <c r="K650" s="43">
        <f>G650</f>
        <v>-3.7893469998380169E-2</v>
      </c>
      <c r="L650" s="132"/>
      <c r="O650" s="132">
        <f ca="1">+C$11+C$12*F650</f>
        <v>-3.5536064726978567E-2</v>
      </c>
      <c r="P650" s="199">
        <f>+D$11+D$12*F650+D$13*F650^2</f>
        <v>-1.5809680668647262E-2</v>
      </c>
      <c r="Q650" s="200">
        <f>+C650-15018.5</f>
        <v>44556.057800000002</v>
      </c>
      <c r="S650" s="132">
        <f>+(P650-G650)^2</f>
        <v>4.87693751160025E-4</v>
      </c>
      <c r="T650" s="7">
        <v>1</v>
      </c>
      <c r="U650" s="43">
        <f>+T650*S650</f>
        <v>4.87693751160025E-4</v>
      </c>
      <c r="V650" s="132">
        <f>+G650-P650</f>
        <v>-2.2083789329732907E-2</v>
      </c>
      <c r="Z650" s="43">
        <f>F650</f>
        <v>28049</v>
      </c>
      <c r="AA650" s="132">
        <f>AB$3+AB$4*Z650+AB$5*Z650^2+AH650</f>
        <v>1.854359405882015E-2</v>
      </c>
      <c r="AB650" s="132">
        <f>+G650-AA650</f>
        <v>-5.6437064057200323E-2</v>
      </c>
      <c r="AC650" s="132">
        <f>+G650-P650</f>
        <v>-2.2083789329732907E-2</v>
      </c>
      <c r="AD650" s="132"/>
      <c r="AE650" s="132">
        <f>+(G650-AA650)^2*S650</f>
        <v>1.5533739472017872E-6</v>
      </c>
      <c r="AF650" s="200">
        <f>+C650-15018.5</f>
        <v>44556.057800000002</v>
      </c>
      <c r="AG650" s="7"/>
      <c r="AH650" s="43">
        <f>$AB$6*($AB$11/AI650*AJ650+$AB$12)</f>
        <v>1.8903833261820151E-2</v>
      </c>
      <c r="AI650" s="43">
        <f>1+$AB$7*COS(AL650)</f>
        <v>1.3459640377822397</v>
      </c>
      <c r="AJ650" s="43">
        <f>SIN(AL650+$AB$9)</f>
        <v>0.90115660812526188</v>
      </c>
      <c r="AK650" s="43">
        <f>$AB$7*SIN(AL650)</f>
        <v>0.13118263818588566</v>
      </c>
      <c r="AL650" s="43">
        <f>2*ATAN(AM650)</f>
        <v>0.36243026793111116</v>
      </c>
      <c r="AM650" s="43">
        <f>SQRT((1+$AB$7)/(1-$AB$7))*TAN(AN650/2)</f>
        <v>0.18322517789054768</v>
      </c>
      <c r="AN650" s="132">
        <f>$AU650+$AB$7*SIN(AO650)</f>
        <v>6.5304175303652672</v>
      </c>
      <c r="AO650" s="132">
        <f>$AU650+$AB$7*SIN(AP650)</f>
        <v>6.5302917046717432</v>
      </c>
      <c r="AP650" s="132">
        <f>$AU650+$AB$7*SIN(AQ650)</f>
        <v>6.5299409972657463</v>
      </c>
      <c r="AQ650" s="132">
        <f>$AU650+$AB$7*SIN(AR650)</f>
        <v>6.5289636521115186</v>
      </c>
      <c r="AR650" s="132">
        <f>$AU650+$AB$7*SIN(AS650)</f>
        <v>6.5262412645564511</v>
      </c>
      <c r="AS650" s="132">
        <f>$AU650+$AB$7*SIN(AT650)</f>
        <v>6.5186676822895837</v>
      </c>
      <c r="AT650" s="132">
        <f>$AU650+$AB$7*SIN(AU650)</f>
        <v>6.4976689528137301</v>
      </c>
      <c r="AU650" s="132">
        <f>$AB$9+$AB$18*(F650-AB$15)</f>
        <v>6.4399157967631702</v>
      </c>
    </row>
    <row r="651" spans="1:47" ht="12.95" customHeight="1">
      <c r="A651" s="126" t="s">
        <v>1459</v>
      </c>
      <c r="B651" s="125" t="s">
        <v>292</v>
      </c>
      <c r="C651" s="254">
        <v>59592.308400000002</v>
      </c>
      <c r="D651" s="126">
        <v>1E-4</v>
      </c>
      <c r="E651" s="41">
        <f>+(C651-C$7)/C$8</f>
        <v>28100.8904606832</v>
      </c>
      <c r="F651" s="132">
        <f>ROUND(2*E651,0)/2</f>
        <v>28101</v>
      </c>
      <c r="G651" s="132">
        <f>+C651-(C$7+F651*C$8)</f>
        <v>-3.7391029996797442E-2</v>
      </c>
      <c r="K651" s="43">
        <f>G651</f>
        <v>-3.7391029996797442E-2</v>
      </c>
      <c r="L651" s="132"/>
      <c r="O651" s="132">
        <f ca="1">+C$11+C$12*F651</f>
        <v>-3.5632837332784009E-2</v>
      </c>
      <c r="P651" s="199">
        <f>+D$11+D$12*F651+D$13*F651^2</f>
        <v>-1.5854998362510066E-2</v>
      </c>
      <c r="Q651" s="200">
        <f>+C651-15018.5</f>
        <v>44573.808400000002</v>
      </c>
      <c r="S651" s="132">
        <f>+(P651-G651)^2</f>
        <v>4.6380065855302662E-4</v>
      </c>
      <c r="T651" s="7">
        <v>1</v>
      </c>
      <c r="U651" s="43">
        <f>+T651*S651</f>
        <v>4.6380065855302662E-4</v>
      </c>
      <c r="V651" s="132">
        <f>+G651-P651</f>
        <v>-2.1536031634287377E-2</v>
      </c>
      <c r="Z651" s="43">
        <f>F651</f>
        <v>28101</v>
      </c>
      <c r="AA651" s="132">
        <f>AB$3+AB$4*Z651+AB$5*Z651^2+AH651</f>
        <v>1.8638184356956054E-2</v>
      </c>
      <c r="AB651" s="132">
        <f>+G651-AA651</f>
        <v>-5.6029214353753493E-2</v>
      </c>
      <c r="AC651" s="132">
        <f>+G651-P651</f>
        <v>-2.1536031634287377E-2</v>
      </c>
      <c r="AD651" s="132"/>
      <c r="AE651" s="132">
        <f>+(G651-AA651)^2*S651</f>
        <v>1.4559968203552937E-6</v>
      </c>
      <c r="AF651" s="200">
        <f>+C651-15018.5</f>
        <v>44573.808400000002</v>
      </c>
      <c r="AG651" s="7"/>
      <c r="AH651" s="43">
        <f>$AB$6*($AB$11/AI651*AJ651+$AB$12)</f>
        <v>1.9007182959956053E-2</v>
      </c>
      <c r="AI651" s="43">
        <f>1+$AB$7*COS(AL651)</f>
        <v>1.3441314505428266</v>
      </c>
      <c r="AJ651" s="43">
        <f>SIN(AL651+$AB$9)</f>
        <v>0.90701993482857379</v>
      </c>
      <c r="AK651" s="43">
        <f>$AB$7*SIN(AL651)</f>
        <v>0.13591741885163247</v>
      </c>
      <c r="AL651" s="43">
        <f>2*ATAN(AM651)</f>
        <v>0.37615215556226206</v>
      </c>
      <c r="AM651" s="43">
        <f>SQRT((1+$AB$7)/(1-$AB$7))*TAN(AN651/2)</f>
        <v>0.19032549084390379</v>
      </c>
      <c r="AN651" s="132">
        <f>$AU651+$AB$7*SIN(AO651)</f>
        <v>6.5398952757075159</v>
      </c>
      <c r="AO651" s="132">
        <f>$AU651+$AB$7*SIN(AP651)</f>
        <v>6.5397662915235983</v>
      </c>
      <c r="AP651" s="132">
        <f>$AU651+$AB$7*SIN(AQ651)</f>
        <v>6.5394059041984125</v>
      </c>
      <c r="AQ651" s="132">
        <f>$AU651+$AB$7*SIN(AR651)</f>
        <v>6.5383991467535738</v>
      </c>
      <c r="AR651" s="132">
        <f>$AU651+$AB$7*SIN(AS651)</f>
        <v>6.5355881236109061</v>
      </c>
      <c r="AS651" s="132">
        <f>$AU651+$AB$7*SIN(AT651)</f>
        <v>6.5277500078149453</v>
      </c>
      <c r="AT651" s="132">
        <f>$AU651+$AB$7*SIN(AU651)</f>
        <v>6.5059736469903182</v>
      </c>
      <c r="AU651" s="132">
        <f>$AB$9+$AB$18*(F651-AB$15)</f>
        <v>6.4459985429966036</v>
      </c>
    </row>
    <row r="652" spans="1:47" ht="12.95" customHeight="1">
      <c r="A652" s="126" t="s">
        <v>1459</v>
      </c>
      <c r="B652" s="125" t="s">
        <v>288</v>
      </c>
      <c r="C652" s="254">
        <v>59610.569499999998</v>
      </c>
      <c r="D652" s="126">
        <v>1E-4</v>
      </c>
      <c r="E652" s="41">
        <f>+(C652-C$7)/C$8</f>
        <v>28154.387473687777</v>
      </c>
      <c r="F652" s="132">
        <f>ROUND(2*E652,0)/2</f>
        <v>28154.5</v>
      </c>
      <c r="G652" s="132">
        <f>+C652-(C$7+F652*C$8)</f>
        <v>-3.8410635002946947E-2</v>
      </c>
      <c r="K652" s="43">
        <f>G652</f>
        <v>-3.8410635002946947E-2</v>
      </c>
      <c r="L652" s="132"/>
      <c r="O652" s="132">
        <f ca="1">+C$11+C$12*F652</f>
        <v>-3.57324014560646E-2</v>
      </c>
      <c r="P652" s="199">
        <f>+D$11+D$12*F652+D$13*F652^2</f>
        <v>-1.5901586895406453E-2</v>
      </c>
      <c r="Q652" s="200">
        <f>+C652-15018.5</f>
        <v>44592.069499999998</v>
      </c>
      <c r="S652" s="132">
        <f>+(P652-G652)^2</f>
        <v>5.0665724670757232E-4</v>
      </c>
      <c r="T652" s="7">
        <v>1</v>
      </c>
      <c r="U652" s="43">
        <f>+T652*S652</f>
        <v>5.0665724670757232E-4</v>
      </c>
      <c r="V652" s="132">
        <f>+G652-P652</f>
        <v>-2.2509048107540494E-2</v>
      </c>
      <c r="Z652" s="43">
        <f>F652</f>
        <v>28154.5</v>
      </c>
      <c r="AA652" s="132">
        <f>AB$3+AB$4*Z652+AB$5*Z652^2+AH652</f>
        <v>1.8733559858279306E-2</v>
      </c>
      <c r="AB652" s="132">
        <f>+G652-AA652</f>
        <v>-5.7144194861226252E-2</v>
      </c>
      <c r="AC652" s="132">
        <f>+G652-P652</f>
        <v>-2.2509048107540494E-2</v>
      </c>
      <c r="AD652" s="132"/>
      <c r="AE652" s="132">
        <f>+(G652-AA652)^2*S652</f>
        <v>1.654468469387553E-6</v>
      </c>
      <c r="AF652" s="200">
        <f>+C652-15018.5</f>
        <v>44592.069499999998</v>
      </c>
      <c r="AG652" s="7"/>
      <c r="AH652" s="43">
        <f>$AB$6*($AB$11/AI652*AJ652+$AB$12)</f>
        <v>1.9111587469029304E-2</v>
      </c>
      <c r="AI652" s="43">
        <f>1+$AB$7*COS(AL652)</f>
        <v>1.3421839341294248</v>
      </c>
      <c r="AJ652" s="43">
        <f>SIN(AL652+$AB$9)</f>
        <v>0.91285802757385481</v>
      </c>
      <c r="AK652" s="43">
        <f>$AB$7*SIN(AL652)</f>
        <v>0.14074855318513768</v>
      </c>
      <c r="AL652" s="43">
        <f>2*ATAN(AM652)</f>
        <v>0.39023039028708806</v>
      </c>
      <c r="AM652" s="43">
        <f>SQRT((1+$AB$7)/(1-$AB$7))*TAN(AN652/2)</f>
        <v>0.19762949771843566</v>
      </c>
      <c r="AN652" s="132">
        <f>$AU652+$AB$7*SIN(AO652)</f>
        <v>6.5496328324183066</v>
      </c>
      <c r="AO652" s="132">
        <f>$AU652+$AB$7*SIN(AP652)</f>
        <v>6.5495007786791444</v>
      </c>
      <c r="AP652" s="132">
        <f>$AU652+$AB$7*SIN(AQ652)</f>
        <v>6.5491308537663278</v>
      </c>
      <c r="AQ652" s="132">
        <f>$AU652+$AB$7*SIN(AR652)</f>
        <v>6.5480947735931023</v>
      </c>
      <c r="AR652" s="132">
        <f>$AU652+$AB$7*SIN(AS652)</f>
        <v>6.5451944809636382</v>
      </c>
      <c r="AS652" s="132">
        <f>$AU652+$AB$7*SIN(AT652)</f>
        <v>6.5370876025317299</v>
      </c>
      <c r="AT652" s="132">
        <f>$AU652+$AB$7*SIN(AU652)</f>
        <v>6.5145155828279817</v>
      </c>
      <c r="AU652" s="132">
        <f>$AB$9+$AB$18*(F652-AB$15)</f>
        <v>6.4522567530636934</v>
      </c>
    </row>
    <row r="653" spans="1:47" ht="12.95" customHeight="1">
      <c r="A653" s="127" t="s">
        <v>1461</v>
      </c>
      <c r="B653" s="128" t="s">
        <v>288</v>
      </c>
      <c r="C653" s="254">
        <v>59822.885900000001</v>
      </c>
      <c r="D653" s="126">
        <v>2.0000000000000001E-4</v>
      </c>
      <c r="E653" s="41">
        <f>+(C653-C$7)/C$8</f>
        <v>28776.381395844008</v>
      </c>
      <c r="F653" s="132">
        <f>ROUND(2*E653,0)/2</f>
        <v>28776.5</v>
      </c>
      <c r="G653" s="132">
        <f>+C653-(C$7+F653*C$8)</f>
        <v>-4.0485294994141441E-2</v>
      </c>
      <c r="K653" s="43">
        <f>G653</f>
        <v>-4.0485294994141441E-2</v>
      </c>
      <c r="L653" s="132"/>
      <c r="O653" s="132">
        <f ca="1">+C$11+C$12*F653</f>
        <v>-3.6889950702429689E-2</v>
      </c>
      <c r="P653" s="199">
        <f>+D$11+D$12*F653+D$13*F653^2</f>
        <v>-1.6440523221672491E-2</v>
      </c>
      <c r="Q653" s="200">
        <f>+C653-15018.5</f>
        <v>44804.385900000001</v>
      </c>
      <c r="S653" s="132">
        <f>+(P653-G653)^2</f>
        <v>5.7815104959011961E-4</v>
      </c>
      <c r="T653" s="7">
        <v>1</v>
      </c>
      <c r="U653" s="43">
        <f>+T653*S653</f>
        <v>5.7815104959011961E-4</v>
      </c>
      <c r="V653" s="132">
        <f>+G653-P653</f>
        <v>-2.4044771772468949E-2</v>
      </c>
      <c r="Z653" s="43">
        <f>F653</f>
        <v>28776.5</v>
      </c>
      <c r="AA653" s="132">
        <f>AB$3+AB$4*Z653+AB$5*Z653^2+AH653</f>
        <v>1.96960147383075E-2</v>
      </c>
      <c r="AB653" s="132">
        <f>+G653-AA653</f>
        <v>-6.0181309732448937E-2</v>
      </c>
      <c r="AC653" s="132">
        <f>+G653-P653</f>
        <v>-2.4044771772468949E-2</v>
      </c>
      <c r="AD653" s="132"/>
      <c r="AE653" s="132">
        <f>+(G653-AA653)^2*S653</f>
        <v>2.0939417136644961E-6</v>
      </c>
      <c r="AF653" s="200">
        <f>+C653-15018.5</f>
        <v>44804.385900000001</v>
      </c>
      <c r="AG653" s="7"/>
      <c r="AH653" s="43">
        <f>$AB$6*($AB$11/AI653*AJ653+$AB$12)</f>
        <v>2.0180275595057501E-2</v>
      </c>
      <c r="AI653" s="43">
        <f>1+$AB$7*COS(AL653)</f>
        <v>1.3153219795515021</v>
      </c>
      <c r="AJ653" s="43">
        <f>SIN(AL653+$AB$9)</f>
        <v>0.96633417182419401</v>
      </c>
      <c r="AK653" s="43">
        <f>$AB$7*SIN(AL653)</f>
        <v>0.19357698523254815</v>
      </c>
      <c r="AL653" s="43">
        <f>2*ATAN(AM653)</f>
        <v>0.55057933815239013</v>
      </c>
      <c r="AM653" s="43">
        <f>SQRT((1+$AB$7)/(1-$AB$7))*TAN(AN653/2)</f>
        <v>0.2824613699960879</v>
      </c>
      <c r="AN653" s="132">
        <f>$AU653+$AB$7*SIN(AO653)</f>
        <v>6.6616891869616914</v>
      </c>
      <c r="AO653" s="132">
        <f>$AU653+$AB$7*SIN(AP653)</f>
        <v>6.6615352883147292</v>
      </c>
      <c r="AP653" s="132">
        <f>$AU653+$AB$7*SIN(AQ653)</f>
        <v>6.66108772959472</v>
      </c>
      <c r="AQ653" s="132">
        <f>$AU653+$AB$7*SIN(AR653)</f>
        <v>6.6597866177707346</v>
      </c>
      <c r="AR653" s="132">
        <f>$AU653+$AB$7*SIN(AS653)</f>
        <v>6.6560079039471702</v>
      </c>
      <c r="AS653" s="132">
        <f>$AU653+$AB$7*SIN(AT653)</f>
        <v>6.6450650252466881</v>
      </c>
      <c r="AT653" s="132">
        <f>$AU653+$AB$7*SIN(AU653)</f>
        <v>6.6136234344350724</v>
      </c>
      <c r="AU653" s="132">
        <f>$AB$9+$AB$18*(F653-AB$15)</f>
        <v>6.5250157560866819</v>
      </c>
    </row>
    <row r="654" spans="1:47" ht="12.95" customHeight="1">
      <c r="A654" s="127" t="s">
        <v>1461</v>
      </c>
      <c r="B654" s="128" t="s">
        <v>288</v>
      </c>
      <c r="C654" s="254">
        <v>59874.770199999999</v>
      </c>
      <c r="D654" s="126">
        <v>2.9999999999999997E-4</v>
      </c>
      <c r="E654" s="41">
        <f>+(C654-C$7)/C$8</f>
        <v>28928.37963646663</v>
      </c>
      <c r="F654" s="132">
        <f>ROUND(2*E654,0)/2</f>
        <v>28928.5</v>
      </c>
      <c r="G654" s="132">
        <f>+C654-(C$7+F654*C$8)</f>
        <v>-4.1085855002165772E-2</v>
      </c>
      <c r="K654" s="43">
        <f>G654</f>
        <v>-4.1085855002165772E-2</v>
      </c>
      <c r="L654" s="132"/>
      <c r="O654" s="132">
        <f ca="1">+C$11+C$12*F654</f>
        <v>-3.7172824473245589E-2</v>
      </c>
      <c r="P654" s="199">
        <f>+D$11+D$12*F654+D$13*F654^2</f>
        <v>-1.6571465942037063E-2</v>
      </c>
      <c r="Q654" s="200">
        <f>+C654-15018.5</f>
        <v>44856.270199999999</v>
      </c>
      <c r="S654" s="132">
        <f>+(P654-G654)^2</f>
        <v>6.0095527099135806E-4</v>
      </c>
      <c r="T654" s="7">
        <v>1</v>
      </c>
      <c r="U654" s="43">
        <f>+T654*S654</f>
        <v>6.0095527099135806E-4</v>
      </c>
      <c r="V654" s="132">
        <f>+G654-P654</f>
        <v>-2.4514389060128709E-2</v>
      </c>
      <c r="Z654" s="43">
        <f>F654</f>
        <v>28928.5</v>
      </c>
      <c r="AA654" s="132">
        <f>AB$3+AB$4*Z654+AB$5*Z654^2+AH654</f>
        <v>1.9889946072670684E-2</v>
      </c>
      <c r="AB654" s="132">
        <f>+G654-AA654</f>
        <v>-6.0975801074836453E-2</v>
      </c>
      <c r="AC654" s="132">
        <f>+G654-P654</f>
        <v>-2.4514389060128709E-2</v>
      </c>
      <c r="AD654" s="132"/>
      <c r="AE654" s="132">
        <f>+(G654-AA654)^2*S654</f>
        <v>2.2343807337322439E-6</v>
      </c>
      <c r="AF654" s="200">
        <f>+C654-15018.5</f>
        <v>44856.270199999999</v>
      </c>
      <c r="AG654" s="7"/>
      <c r="AH654" s="43">
        <f>$AB$6*($AB$11/AI654*AJ654+$AB$12)</f>
        <v>2.0400520409420683E-2</v>
      </c>
      <c r="AI654" s="43">
        <f>1+$AB$7*COS(AL654)</f>
        <v>1.3077107371011478</v>
      </c>
      <c r="AJ654" s="43">
        <f>SIN(AL654+$AB$9)</f>
        <v>0.97544282479264821</v>
      </c>
      <c r="AK654" s="43">
        <f>$AB$7*SIN(AL654)</f>
        <v>0.20546070736923966</v>
      </c>
      <c r="AL654" s="43">
        <f>2*ATAN(AM654)</f>
        <v>0.58872270034174901</v>
      </c>
      <c r="AM654" s="43">
        <f>SQRT((1+$AB$7)/(1-$AB$7))*TAN(AN654/2)</f>
        <v>0.30316873574717296</v>
      </c>
      <c r="AN654" s="132">
        <f>$AU654+$AB$7*SIN(AO654)</f>
        <v>6.6887078919109779</v>
      </c>
      <c r="AO654" s="132">
        <f>$AU654+$AB$7*SIN(AP654)</f>
        <v>6.6885524961406295</v>
      </c>
      <c r="AP654" s="132">
        <f>$AU654+$AB$7*SIN(AQ654)</f>
        <v>6.6880955138159495</v>
      </c>
      <c r="AQ654" s="132">
        <f>$AU654+$AB$7*SIN(AR654)</f>
        <v>6.6867521545076398</v>
      </c>
      <c r="AR654" s="132">
        <f>$AU654+$AB$7*SIN(AS654)</f>
        <v>6.6828076196486421</v>
      </c>
      <c r="AS654" s="132">
        <f>$AU654+$AB$7*SIN(AT654)</f>
        <v>6.67126276429385</v>
      </c>
      <c r="AT654" s="132">
        <f>$AU654+$AB$7*SIN(AU654)</f>
        <v>6.6377767185041563</v>
      </c>
      <c r="AU654" s="132">
        <f>$AB$9+$AB$18*(F654-AB$15)</f>
        <v>6.5427960912305627</v>
      </c>
    </row>
    <row r="655" spans="1:47" ht="12.95" customHeight="1">
      <c r="A655" s="252" t="s">
        <v>1464</v>
      </c>
      <c r="B655" s="253" t="s">
        <v>292</v>
      </c>
      <c r="C655" s="126">
        <v>59987.5844</v>
      </c>
      <c r="D655" s="126">
        <v>1E-4</v>
      </c>
      <c r="E655" s="41">
        <f>+(C655-C$7)/C$8</f>
        <v>29258.875757976402</v>
      </c>
      <c r="F655" s="132">
        <f>ROUND(2*E655,0)/2</f>
        <v>29259</v>
      </c>
      <c r="G655" s="132">
        <f>+C655-(C$7+F655*C$8)</f>
        <v>-4.2409769994264934E-2</v>
      </c>
      <c r="K655" s="43">
        <f>G655</f>
        <v>-4.2409769994264934E-2</v>
      </c>
      <c r="L655" s="132"/>
      <c r="O655" s="132">
        <f ca="1">+C$11+C$12*F655</f>
        <v>-3.7787888823605176E-2</v>
      </c>
      <c r="P655" s="199">
        <f>+D$11+D$12*F655+D$13*F655^2</f>
        <v>-1.6855151747574706E-2</v>
      </c>
      <c r="Q655" s="200">
        <f>+C655-15018.5</f>
        <v>44969.0844</v>
      </c>
      <c r="S655" s="132">
        <f>+(P655-G655)^2</f>
        <v>6.5303851373407318E-4</v>
      </c>
      <c r="T655" s="7">
        <v>1</v>
      </c>
      <c r="U655" s="43">
        <f>+T655*S655</f>
        <v>6.5303851373407318E-4</v>
      </c>
      <c r="V655" s="132">
        <f>+G655-P655</f>
        <v>-2.5554618246690228E-2</v>
      </c>
      <c r="Z655" s="43">
        <f>F655</f>
        <v>29259</v>
      </c>
      <c r="AA655" s="132">
        <f>AB$3+AB$4*Z655+AB$5*Z655^2+AH655</f>
        <v>2.0255808285066328E-2</v>
      </c>
      <c r="AB655" s="132">
        <f>+G655-AA655</f>
        <v>-6.2665578279331266E-2</v>
      </c>
      <c r="AC655" s="132">
        <f>+G655-P655</f>
        <v>-2.5554618246690228E-2</v>
      </c>
      <c r="AD655" s="132"/>
      <c r="AE655" s="132">
        <f>+(G655-AA655)^2*S655</f>
        <v>2.5644657222665449E-6</v>
      </c>
      <c r="AF655" s="200">
        <f>+C655-15018.5</f>
        <v>44969.0844</v>
      </c>
      <c r="AG655" s="7"/>
      <c r="AH655" s="43">
        <f>$AB$6*($AB$11/AI655*AJ655+$AB$12)</f>
        <v>2.0824075528066328E-2</v>
      </c>
      <c r="AI655" s="43">
        <f>1+$AB$7*COS(AL655)</f>
        <v>1.2899951552136395</v>
      </c>
      <c r="AJ655" s="43">
        <f>SIN(AL655+$AB$9)</f>
        <v>0.99011607608501218</v>
      </c>
      <c r="AK655" s="43">
        <f>$AB$7*SIN(AL655)</f>
        <v>0.22978862015473511</v>
      </c>
      <c r="AL655" s="43">
        <f>2*ATAN(AM655)</f>
        <v>0.67008208474058928</v>
      </c>
      <c r="AM655" s="43">
        <f>SQRT((1+$AB$7)/(1-$AB$7))*TAN(AN655/2)</f>
        <v>0.34816713174258507</v>
      </c>
      <c r="AN655" s="132">
        <f>$AU655+$AB$7*SIN(AO655)</f>
        <v>6.746895406821964</v>
      </c>
      <c r="AO655" s="132">
        <f>$AU655+$AB$7*SIN(AP655)</f>
        <v>6.7467415232425667</v>
      </c>
      <c r="AP655" s="132">
        <f>$AU655+$AB$7*SIN(AQ655)</f>
        <v>6.7462766064092783</v>
      </c>
      <c r="AQ655" s="132">
        <f>$AU655+$AB$7*SIN(AR655)</f>
        <v>6.7448726430161283</v>
      </c>
      <c r="AR655" s="132">
        <f>$AU655+$AB$7*SIN(AS655)</f>
        <v>6.7406388604331573</v>
      </c>
      <c r="AS655" s="132">
        <f>$AU655+$AB$7*SIN(AT655)</f>
        <v>6.7279242852578953</v>
      </c>
      <c r="AT655" s="132">
        <f>$AU655+$AB$7*SIN(AU655)</f>
        <v>6.6901878900455198</v>
      </c>
      <c r="AU655" s="132">
        <f>$AB$9+$AB$18*(F655-AB$15)</f>
        <v>6.5814566225795943</v>
      </c>
    </row>
    <row r="656" spans="1:47" ht="12.95" customHeight="1">
      <c r="A656" s="277" t="s">
        <v>1473</v>
      </c>
      <c r="B656" s="255" t="s">
        <v>292</v>
      </c>
      <c r="C656" s="278">
        <v>60170.541000000201</v>
      </c>
      <c r="D656" s="277">
        <v>2.0000000000000001E-4</v>
      </c>
      <c r="E656" s="41">
        <f>+(C656-C$7)/C$8</f>
        <v>29794.858344429886</v>
      </c>
      <c r="F656" s="132">
        <f>ROUND(2*E656,0)/2</f>
        <v>29795</v>
      </c>
      <c r="G656" s="132">
        <f>+C656-(C$7+F656*C$8)</f>
        <v>-4.835384979378432E-2</v>
      </c>
      <c r="K656" s="43">
        <f>G656</f>
        <v>-4.835384979378432E-2</v>
      </c>
      <c r="L656" s="132"/>
      <c r="O656" s="132">
        <f ca="1">+C$11+C$12*F656</f>
        <v>-3.8785391068061253E-2</v>
      </c>
      <c r="P656" s="199">
        <f>+D$11+D$12*F656+D$13*F656^2</f>
        <v>-1.731223378691326E-2</v>
      </c>
      <c r="Q656" s="200">
        <f>+C656-15018.5</f>
        <v>45152.041000000201</v>
      </c>
      <c r="S656" s="132">
        <f>+(P656-G656)^2</f>
        <v>9.635819243180336E-4</v>
      </c>
      <c r="T656" s="7">
        <v>1</v>
      </c>
      <c r="U656" s="43">
        <f>+T656*S656</f>
        <v>9.635819243180336E-4</v>
      </c>
      <c r="V656" s="132">
        <f>+G656-P656</f>
        <v>-3.104161600687106E-2</v>
      </c>
      <c r="Z656" s="43">
        <f>F656</f>
        <v>29795</v>
      </c>
      <c r="AA656" s="132">
        <f>AB$3+AB$4*Z656+AB$5*Z656^2+AH656</f>
        <v>2.0689041220851061E-2</v>
      </c>
      <c r="AB656" s="132">
        <f>+G656-AA656</f>
        <v>-6.9042891014635385E-2</v>
      </c>
      <c r="AC656" s="132">
        <f>+G656-P656</f>
        <v>-3.104161600687106E-2</v>
      </c>
      <c r="AD656" s="132"/>
      <c r="AE656" s="132">
        <f>+(G656-AA656)^2*S656</f>
        <v>4.5933187172069045E-6</v>
      </c>
      <c r="AF656" s="200">
        <f>+C656-15018.5</f>
        <v>45152.041000000201</v>
      </c>
      <c r="AG656" s="7"/>
      <c r="AH656" s="43">
        <f>$AB$6*($AB$11/AI656*AJ656+$AB$12)</f>
        <v>2.135226729585106E-2</v>
      </c>
      <c r="AI656" s="43">
        <f>1+$AB$7*COS(AL656)</f>
        <v>1.2585453529192934</v>
      </c>
      <c r="AJ656" s="43">
        <f>SIN(AL656+$AB$9)</f>
        <v>0.9999064533232308</v>
      </c>
      <c r="AK656" s="43">
        <f>$AB$7*SIN(AL656)</f>
        <v>0.26467772948217244</v>
      </c>
      <c r="AL656" s="43">
        <f>2*ATAN(AM656)</f>
        <v>0.79711801291471829</v>
      </c>
      <c r="AM656" s="43">
        <f>SQRT((1+$AB$7)/(1-$AB$7))*TAN(AN656/2)</f>
        <v>0.42109567472398074</v>
      </c>
      <c r="AN656" s="132">
        <f>$AU656+$AB$7*SIN(AO656)</f>
        <v>6.8394913037677387</v>
      </c>
      <c r="AO656" s="132">
        <f>$AU656+$AB$7*SIN(AP656)</f>
        <v>6.839351473054168</v>
      </c>
      <c r="AP656" s="132">
        <f>$AU656+$AB$7*SIN(AQ656)</f>
        <v>6.8389065476809474</v>
      </c>
      <c r="AQ656" s="132">
        <f>$AU656+$AB$7*SIN(AR656)</f>
        <v>6.8374916626668494</v>
      </c>
      <c r="AR656" s="132">
        <f>$AU656+$AB$7*SIN(AS656)</f>
        <v>6.8330004575444239</v>
      </c>
      <c r="AS656" s="132">
        <f>$AU656+$AB$7*SIN(AT656)</f>
        <v>6.8188249955697708</v>
      </c>
      <c r="AT656" s="132">
        <f>$AU656+$AB$7*SIN(AU656)</f>
        <v>6.7748331331285847</v>
      </c>
      <c r="AU656" s="132">
        <f>$AB$9+$AB$18*(F656-AB$15)</f>
        <v>6.6441556991395974</v>
      </c>
    </row>
    <row r="657" spans="1:47" ht="12.95" customHeight="1">
      <c r="A657" s="127" t="s">
        <v>1465</v>
      </c>
      <c r="B657" s="255" t="s">
        <v>292</v>
      </c>
      <c r="C657" s="256">
        <v>60290.697999999997</v>
      </c>
      <c r="D657" s="256">
        <v>1E-4</v>
      </c>
      <c r="E657" s="41">
        <f>+(C657-C$7)/C$8</f>
        <v>30146.86564911477</v>
      </c>
      <c r="F657" s="132">
        <f>ROUND(2*E657,0)/2</f>
        <v>30147</v>
      </c>
      <c r="G657" s="132">
        <f>+C657-(C$7+F657*C$8)</f>
        <v>-4.5860410005843733E-2</v>
      </c>
      <c r="K657" s="43">
        <f>G657</f>
        <v>-4.5860410005843733E-2</v>
      </c>
      <c r="L657" s="132"/>
      <c r="O657" s="132">
        <f ca="1">+C$11+C$12*F657</f>
        <v>-3.9440467168898083E-2</v>
      </c>
      <c r="P657" s="199">
        <f>+D$11+D$12*F657+D$13*F657^2</f>
        <v>-1.761039113275591E-2</v>
      </c>
      <c r="Q657" s="200">
        <f>+C657-15018.5</f>
        <v>45272.197999999997</v>
      </c>
      <c r="S657" s="132">
        <f>+(P657-G657)^2</f>
        <v>7.9806356632981812E-4</v>
      </c>
      <c r="T657" s="7">
        <v>1</v>
      </c>
      <c r="U657" s="43">
        <f>+T657*S657</f>
        <v>7.9806356632981812E-4</v>
      </c>
      <c r="V657" s="132">
        <f>+G657-P657</f>
        <v>-2.8250018873087823E-2</v>
      </c>
      <c r="Z657" s="43">
        <f>F657</f>
        <v>30147</v>
      </c>
      <c r="AA657" s="132">
        <f>AB$3+AB$4*Z657+AB$5*Z657^2+AH657</f>
        <v>2.0868919479088036E-2</v>
      </c>
      <c r="AB657" s="132">
        <f>+G657-AA657</f>
        <v>-6.6729329484931765E-2</v>
      </c>
      <c r="AC657" s="132">
        <f>+G657-P657</f>
        <v>-2.8250018873087823E-2</v>
      </c>
      <c r="AD657" s="132"/>
      <c r="AE657" s="132">
        <f>+(G657-AA657)^2*S657</f>
        <v>3.5536201723502486E-6</v>
      </c>
      <c r="AF657" s="200">
        <f>+C657-15018.5</f>
        <v>45272.197999999997</v>
      </c>
      <c r="AG657" s="7"/>
      <c r="AH657" s="43">
        <f>$AB$6*($AB$11/AI657*AJ657+$AB$12)</f>
        <v>2.1595444306088035E-2</v>
      </c>
      <c r="AI657" s="43">
        <f>1+$AB$7*COS(AL657)</f>
        <v>1.2365822065057812</v>
      </c>
      <c r="AJ657" s="43">
        <f>SIN(AL657+$AB$9)</f>
        <v>0.99780510844693704</v>
      </c>
      <c r="AK657" s="43">
        <f>$AB$7*SIN(AL657)</f>
        <v>0.28447998095622812</v>
      </c>
      <c r="AL657" s="43">
        <f>2*ATAN(AM657)</f>
        <v>0.87706388972234728</v>
      </c>
      <c r="AM657" s="43">
        <f>SQRT((1+$AB$7)/(1-$AB$7))*TAN(AN657/2)</f>
        <v>0.4689883381099752</v>
      </c>
      <c r="AN657" s="132">
        <f>$AU657+$AB$7*SIN(AO657)</f>
        <v>6.8990203826673353</v>
      </c>
      <c r="AO657" s="132">
        <f>$AU657+$AB$7*SIN(AP657)</f>
        <v>6.8988953229289738</v>
      </c>
      <c r="AP657" s="132">
        <f>$AU657+$AB$7*SIN(AQ657)</f>
        <v>6.8984813531985312</v>
      </c>
      <c r="AQ657" s="132">
        <f>$AU657+$AB$7*SIN(AR657)</f>
        <v>6.8971119034640749</v>
      </c>
      <c r="AR657" s="132">
        <f>$AU657+$AB$7*SIN(AS657)</f>
        <v>6.8925910129994206</v>
      </c>
      <c r="AS657" s="132">
        <f>$AU657+$AB$7*SIN(AT657)</f>
        <v>6.8777662021008359</v>
      </c>
      <c r="AT657" s="132">
        <f>$AU657+$AB$7*SIN(AU657)</f>
        <v>6.830146974898379</v>
      </c>
      <c r="AU657" s="132">
        <f>$AB$9+$AB$18*(F657-AB$15)</f>
        <v>6.6853312121043755</v>
      </c>
    </row>
    <row r="658" spans="1:47" ht="12.95" customHeight="1">
      <c r="A658" s="127" t="s">
        <v>1465</v>
      </c>
      <c r="B658" s="255" t="s">
        <v>292</v>
      </c>
      <c r="C658" s="256">
        <v>60334.390800000001</v>
      </c>
      <c r="D658" s="256">
        <v>2.0000000000000001E-4</v>
      </c>
      <c r="E658" s="41">
        <f>+(C658-C$7)/C$8</f>
        <v>30274.866387832975</v>
      </c>
      <c r="F658" s="132">
        <f>ROUND(2*E658,0)/2</f>
        <v>30275</v>
      </c>
      <c r="G658" s="132">
        <f>+C658-(C$7+F658*C$8)</f>
        <v>-4.5608249994984362E-2</v>
      </c>
      <c r="K658" s="43">
        <f>G658</f>
        <v>-4.5608249994984362E-2</v>
      </c>
      <c r="L658" s="132"/>
      <c r="O658" s="132">
        <f ca="1">+C$11+C$12*F658</f>
        <v>-3.9678676660111475E-2</v>
      </c>
      <c r="P658" s="199">
        <f>+D$11+D$12*F658+D$13*F658^2</f>
        <v>-1.7718415733460766E-2</v>
      </c>
      <c r="Q658" s="200">
        <f>+C658-15018.5</f>
        <v>45315.890800000001</v>
      </c>
      <c r="S658" s="132">
        <f>+(P658-G658)^2</f>
        <v>7.7784285513525552E-4</v>
      </c>
      <c r="T658" s="7">
        <v>1</v>
      </c>
      <c r="U658" s="43">
        <f>+T658*S658</f>
        <v>7.7784285513525552E-4</v>
      </c>
      <c r="V658" s="132">
        <f>+G658-P658</f>
        <v>-2.7889834261523597E-2</v>
      </c>
      <c r="Z658" s="43">
        <f>F658</f>
        <v>30275</v>
      </c>
      <c r="AA658" s="132">
        <f>AB$3+AB$4*Z658+AB$5*Z658^2+AH658</f>
        <v>2.09144328851412E-2</v>
      </c>
      <c r="AB658" s="132">
        <f>+G658-AA658</f>
        <v>-6.6522682880125555E-2</v>
      </c>
      <c r="AC658" s="132">
        <f>+G658-P658</f>
        <v>-2.7889834261523597E-2</v>
      </c>
      <c r="AD658" s="132"/>
      <c r="AE658" s="132">
        <f>+(G658-AA658)^2*S658</f>
        <v>3.4421625805920447E-6</v>
      </c>
      <c r="AF658" s="200">
        <f>+C658-15018.5</f>
        <v>45315.890800000001</v>
      </c>
      <c r="AG658" s="7"/>
      <c r="AH658" s="43">
        <f>$AB$6*($AB$11/AI658*AJ658+$AB$12)</f>
        <v>2.1664159760141199E-2</v>
      </c>
      <c r="AI658" s="43">
        <f>1+$AB$7*COS(AL658)</f>
        <v>1.2284173086017018</v>
      </c>
      <c r="AJ658" s="43">
        <f>SIN(AL658+$AB$9)</f>
        <v>0.9955251803735593</v>
      </c>
      <c r="AK658" s="43">
        <f>$AB$7*SIN(AL658)</f>
        <v>0.2910765073501379</v>
      </c>
      <c r="AL658" s="43">
        <f>2*ATAN(AM658)</f>
        <v>0.90543417281524274</v>
      </c>
      <c r="AM658" s="43">
        <f>SQRT((1+$AB$7)/(1-$AB$7))*TAN(AN658/2)</f>
        <v>0.48641057530619364</v>
      </c>
      <c r="AN658" s="132">
        <f>$AU658+$AB$7*SIN(AO658)</f>
        <v>6.9204050982334842</v>
      </c>
      <c r="AO658" s="132">
        <f>$AU658+$AB$7*SIN(AP658)</f>
        <v>6.9202860997000863</v>
      </c>
      <c r="AP658" s="132">
        <f>$AU658+$AB$7*SIN(AQ658)</f>
        <v>6.9198860492489649</v>
      </c>
      <c r="AQ658" s="132">
        <f>$AU658+$AB$7*SIN(AR658)</f>
        <v>6.9185420220717866</v>
      </c>
      <c r="AR658" s="132">
        <f>$AU658+$AB$7*SIN(AS658)</f>
        <v>6.9140362772734765</v>
      </c>
      <c r="AS658" s="132">
        <f>$AU658+$AB$7*SIN(AT658)</f>
        <v>6.8990376249320811</v>
      </c>
      <c r="AT658" s="132">
        <f>$AU658+$AB$7*SIN(AU658)</f>
        <v>6.8502014820233894</v>
      </c>
      <c r="AU658" s="132">
        <f>$AB$9+$AB$18*(F658-AB$15)</f>
        <v>6.7003041259097493</v>
      </c>
    </row>
    <row r="659" spans="1:47" ht="12.95" customHeight="1">
      <c r="A659" s="127" t="s">
        <v>1465</v>
      </c>
      <c r="B659" s="255" t="s">
        <v>292</v>
      </c>
      <c r="C659" s="256">
        <v>60341.558199999999</v>
      </c>
      <c r="D659" s="256">
        <v>1E-4</v>
      </c>
      <c r="E659" s="41">
        <f>+(C659-C$7)/C$8</f>
        <v>30295.86372594563</v>
      </c>
      <c r="F659" s="132">
        <f>ROUND(2*E659,0)/2</f>
        <v>30296</v>
      </c>
      <c r="G659" s="132">
        <f>+C659-(C$7+F659*C$8)</f>
        <v>-4.6516880000126548E-2</v>
      </c>
      <c r="K659" s="43">
        <f>G659</f>
        <v>-4.6516880000126548E-2</v>
      </c>
      <c r="L659" s="132"/>
      <c r="O659" s="132">
        <f ca="1">+C$11+C$12*F659</f>
        <v>-3.9717757904763673E-2</v>
      </c>
      <c r="P659" s="199">
        <f>+D$11+D$12*F659+D$13*F659^2</f>
        <v>-1.7736118339280557E-2</v>
      </c>
      <c r="Q659" s="200">
        <f>+C659-15018.5</f>
        <v>45323.058199999999</v>
      </c>
      <c r="S659" s="132">
        <f>+(P659-G659)^2</f>
        <v>8.2833224177842246E-4</v>
      </c>
      <c r="T659" s="7">
        <v>1</v>
      </c>
      <c r="U659" s="43">
        <f>+T659*S659</f>
        <v>8.2833224177842246E-4</v>
      </c>
      <c r="V659" s="132">
        <f>+G659-P659</f>
        <v>-2.8780761660845991E-2</v>
      </c>
      <c r="Z659" s="43">
        <f>F659</f>
        <v>30296</v>
      </c>
      <c r="AA659" s="132">
        <f>AB$3+AB$4*Z659+AB$5*Z659^2+AH659</f>
        <v>2.0920905938526947E-2</v>
      </c>
      <c r="AB659" s="132">
        <f>+G659-AA659</f>
        <v>-6.7437785938653488E-2</v>
      </c>
      <c r="AC659" s="132">
        <f>+G659-P659</f>
        <v>-2.8780761660845991E-2</v>
      </c>
      <c r="AD659" s="132"/>
      <c r="AE659" s="132">
        <f>+(G659-AA659)^2*S659</f>
        <v>3.7671349044947408E-6</v>
      </c>
      <c r="AF659" s="200">
        <f>+C659-15018.5</f>
        <v>45323.058199999999</v>
      </c>
      <c r="AG659" s="7"/>
      <c r="AH659" s="43">
        <f>$AB$6*($AB$11/AI659*AJ659+$AB$12)</f>
        <v>2.1674448786526947E-2</v>
      </c>
      <c r="AI659" s="43">
        <f>1+$AB$7*COS(AL659)</f>
        <v>1.2270705141434866</v>
      </c>
      <c r="AJ659" s="43">
        <f>SIN(AL659+$AB$9)</f>
        <v>0.99507812275183694</v>
      </c>
      <c r="AK659" s="43">
        <f>$AB$7*SIN(AL659)</f>
        <v>0.29212836494700867</v>
      </c>
      <c r="AL659" s="43">
        <f>2*ATAN(AM659)</f>
        <v>0.91005276270743118</v>
      </c>
      <c r="AM659" s="43">
        <f>SQRT((1+$AB$7)/(1-$AB$7))*TAN(AN659/2)</f>
        <v>0.48926945482490375</v>
      </c>
      <c r="AN659" s="132">
        <f>$AU659+$AB$7*SIN(AO659)</f>
        <v>6.9238999766396008</v>
      </c>
      <c r="AO659" s="132">
        <f>$AU659+$AB$7*SIN(AP659)</f>
        <v>6.9237819977496295</v>
      </c>
      <c r="AP659" s="132">
        <f>$AU659+$AB$7*SIN(AQ659)</f>
        <v>6.923384344012562</v>
      </c>
      <c r="AQ659" s="132">
        <f>$AU659+$AB$7*SIN(AR659)</f>
        <v>6.9220448985510679</v>
      </c>
      <c r="AR659" s="132">
        <f>$AU659+$AB$7*SIN(AS659)</f>
        <v>6.9175429065523355</v>
      </c>
      <c r="AS659" s="132">
        <f>$AU659+$AB$7*SIN(AT659)</f>
        <v>6.9025189127452959</v>
      </c>
      <c r="AT659" s="132">
        <f>$AU659+$AB$7*SIN(AU659)</f>
        <v>6.8534884959184703</v>
      </c>
      <c r="AU659" s="132">
        <f>$AB$9+$AB$18*(F659-AB$15)</f>
        <v>6.7027606195809435</v>
      </c>
    </row>
    <row r="660" spans="1:47" ht="12.95" customHeight="1">
      <c r="A660" s="124" t="s">
        <v>1474</v>
      </c>
      <c r="B660" s="253" t="s">
        <v>288</v>
      </c>
      <c r="C660" s="279">
        <v>60343.436999999998</v>
      </c>
      <c r="D660" s="280">
        <v>2.0000000000000001E-4</v>
      </c>
      <c r="E660" s="41">
        <f>+(C660-C$7)/C$8</f>
        <v>30301.3677858343</v>
      </c>
      <c r="F660" s="132">
        <f>ROUND(2*E660,0)/2</f>
        <v>30301.5</v>
      </c>
      <c r="G660" s="132">
        <f>+C660-(C$7+F660*C$8)</f>
        <v>-4.5131045000744052E-2</v>
      </c>
      <c r="K660" s="43">
        <f>G660</f>
        <v>-4.5131045000744052E-2</v>
      </c>
      <c r="L660" s="132"/>
      <c r="O660" s="132">
        <f ca="1">+C$11+C$12*F660</f>
        <v>-3.9727993468839248E-2</v>
      </c>
      <c r="P660" s="199">
        <f>+D$11+D$12*F660+D$13*F660^2</f>
        <v>-1.7740753796039999E-2</v>
      </c>
      <c r="Q660" s="200">
        <f>+C660-15018.5</f>
        <v>45324.936999999998</v>
      </c>
      <c r="S660" s="132">
        <f>+(P660-G660)^2</f>
        <v>7.5022805227848821E-4</v>
      </c>
      <c r="T660" s="7">
        <v>1</v>
      </c>
      <c r="U660" s="43">
        <f>+T660*S660</f>
        <v>7.5022805227848821E-4</v>
      </c>
      <c r="V660" s="132">
        <f>+G660-P660</f>
        <v>-2.7390291204704053E-2</v>
      </c>
      <c r="Z660" s="43">
        <f>F660</f>
        <v>30301.5</v>
      </c>
      <c r="AA660" s="132">
        <f>AB$3+AB$4*Z660+AB$5*Z660^2+AH660</f>
        <v>2.0922555253663211E-2</v>
      </c>
      <c r="AB660" s="132">
        <f>+G660-AA660</f>
        <v>-6.6053600254407263E-2</v>
      </c>
      <c r="AC660" s="132">
        <f>+G660-P660</f>
        <v>-2.7390291204704053E-2</v>
      </c>
      <c r="AD660" s="132"/>
      <c r="AE660" s="132">
        <f>+(G660-AA660)^2*S660</f>
        <v>3.2733035898301989E-6</v>
      </c>
      <c r="AF660" s="200">
        <f>+C660-15018.5</f>
        <v>45324.936999999998</v>
      </c>
      <c r="AG660" s="7"/>
      <c r="AH660" s="43">
        <f>$AB$6*($AB$11/AI660*AJ660+$AB$12)</f>
        <v>2.167709796041321E-2</v>
      </c>
      <c r="AI660" s="43">
        <f>1+$AB$7*COS(AL660)</f>
        <v>1.2267174702668548</v>
      </c>
      <c r="AJ660" s="43">
        <f>SIN(AL660+$AB$9)</f>
        <v>0.99495769612788043</v>
      </c>
      <c r="AK660" s="43">
        <f>$AB$7*SIN(AL660)</f>
        <v>0.29240244300586443</v>
      </c>
      <c r="AL660" s="43">
        <f>2*ATAN(AM660)</f>
        <v>0.91126071899955285</v>
      </c>
      <c r="AM660" s="43">
        <f>SQRT((1+$AB$7)/(1-$AB$7))*TAN(AN660/2)</f>
        <v>0.49001823739985473</v>
      </c>
      <c r="AN660" s="132">
        <f>$AU660+$AB$7*SIN(AO660)</f>
        <v>6.9248146683264959</v>
      </c>
      <c r="AO660" s="132">
        <f>$AU660+$AB$7*SIN(AP660)</f>
        <v>6.9246969575227375</v>
      </c>
      <c r="AP660" s="132">
        <f>$AU660+$AB$7*SIN(AQ660)</f>
        <v>6.9242999364373432</v>
      </c>
      <c r="AQ660" s="132">
        <f>$AU660+$AB$7*SIN(AR660)</f>
        <v>6.9229617094423688</v>
      </c>
      <c r="AR660" s="132">
        <f>$AU660+$AB$7*SIN(AS660)</f>
        <v>6.9184607585135964</v>
      </c>
      <c r="AS660" s="132">
        <f>$AU660+$AB$7*SIN(AT660)</f>
        <v>6.9034302756752313</v>
      </c>
      <c r="AT660" s="132">
        <f>$AU660+$AB$7*SIN(AU660)</f>
        <v>6.854349230411712</v>
      </c>
      <c r="AU660" s="132">
        <f>$AB$9+$AB$18*(F660-AB$15)</f>
        <v>6.7034039869710185</v>
      </c>
    </row>
    <row r="661" spans="1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1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1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1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1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1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1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1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1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1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1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1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</sheetData>
  <sortState xmlns:xlrd2="http://schemas.microsoft.com/office/spreadsheetml/2017/richdata2" ref="A21:AV668">
    <sortCondition ref="C21:C668"/>
  </sortState>
  <phoneticPr fontId="8" type="noConversion"/>
  <hyperlinks>
    <hyperlink ref="H63243" r:id="rId1" display="http://vsolj.cetus-net.org/bulletin.html" xr:uid="{00000000-0004-0000-0200-000000000000}"/>
    <hyperlink ref="H63236" r:id="rId2" display="https://www.aavso.org/ejaavso" xr:uid="{00000000-0004-0000-0200-000001000000}"/>
    <hyperlink ref="I63243" r:id="rId3" display="http://vsolj.cetus-net.org/bulletin.html" xr:uid="{00000000-0004-0000-0200-000002000000}"/>
    <hyperlink ref="AQ56894" r:id="rId4" display="http://cdsbib.u-strasbg.fr/cgi-bin/cdsbib?1990RMxAA..21..381G" xr:uid="{00000000-0004-0000-0200-000003000000}"/>
    <hyperlink ref="H63240" r:id="rId5" display="https://www.aavso.org/ejaavso" xr:uid="{00000000-0004-0000-0200-000004000000}"/>
    <hyperlink ref="AP4258" r:id="rId6" display="http://cdsbib.u-strasbg.fr/cgi-bin/cdsbib?1990RMxAA..21..381G" xr:uid="{00000000-0004-0000-0200-000005000000}"/>
    <hyperlink ref="AP4261" r:id="rId7" display="http://cdsbib.u-strasbg.fr/cgi-bin/cdsbib?1990RMxAA..21..381G" xr:uid="{00000000-0004-0000-0200-000006000000}"/>
    <hyperlink ref="AP4259" r:id="rId8" display="http://cdsbib.u-strasbg.fr/cgi-bin/cdsbib?1990RMxAA..21..381G" xr:uid="{00000000-0004-0000-0200-000007000000}"/>
    <hyperlink ref="AP4243" r:id="rId9" display="http://cdsbib.u-strasbg.fr/cgi-bin/cdsbib?1990RMxAA..21..381G" xr:uid="{00000000-0004-0000-0200-000008000000}"/>
    <hyperlink ref="AQ4472" r:id="rId10" display="http://cdsbib.u-strasbg.fr/cgi-bin/cdsbib?1990RMxAA..21..381G" xr:uid="{00000000-0004-0000-0200-000009000000}"/>
    <hyperlink ref="AQ4476" r:id="rId11" display="http://cdsbib.u-strasbg.fr/cgi-bin/cdsbib?1990RMxAA..21..381G" xr:uid="{00000000-0004-0000-0200-00000A000000}"/>
    <hyperlink ref="AQ64156" r:id="rId12" display="http://cdsbib.u-strasbg.fr/cgi-bin/cdsbib?1990RMxAA..21..381G" xr:uid="{00000000-0004-0000-0200-00000B000000}"/>
    <hyperlink ref="I1364" r:id="rId13" display="http://vsolj.cetus-net.org/bulletin.html" xr:uid="{00000000-0004-0000-0200-00000C000000}"/>
    <hyperlink ref="H1364" r:id="rId14" display="http://vsolj.cetus-net.org/bulletin.html" xr:uid="{00000000-0004-0000-0200-00000D000000}"/>
    <hyperlink ref="AQ64817" r:id="rId15" display="http://cdsbib.u-strasbg.fr/cgi-bin/cdsbib?1990RMxAA..21..381G" xr:uid="{00000000-0004-0000-0200-00000E000000}"/>
    <hyperlink ref="AQ64816" r:id="rId16" display="http://cdsbib.u-strasbg.fr/cgi-bin/cdsbib?1990RMxAA..21..381G" xr:uid="{00000000-0004-0000-0200-00000F000000}"/>
    <hyperlink ref="AP2534" r:id="rId17" display="http://cdsbib.u-strasbg.fr/cgi-bin/cdsbib?1990RMxAA..21..381G" xr:uid="{00000000-0004-0000-0200-000010000000}"/>
    <hyperlink ref="AP2552" r:id="rId18" display="http://cdsbib.u-strasbg.fr/cgi-bin/cdsbib?1990RMxAA..21..381G" xr:uid="{00000000-0004-0000-0200-000011000000}"/>
    <hyperlink ref="AP2553" r:id="rId19" display="http://cdsbib.u-strasbg.fr/cgi-bin/cdsbib?1990RMxAA..21..381G" xr:uid="{00000000-0004-0000-0200-000012000000}"/>
    <hyperlink ref="AP2549" r:id="rId20" display="http://cdsbib.u-strasbg.fr/cgi-bin/cdsbib?1990RMxAA..21..381G" xr:uid="{00000000-0004-0000-02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D765"/>
  <sheetViews>
    <sheetView workbookViewId="0">
      <pane xSplit="13" ySplit="22" topLeftCell="N633" activePane="bottomRight" state="frozen"/>
      <selection pane="topRight" activeCell="N1" sqref="N1"/>
      <selection pane="bottomLeft" activeCell="A23" sqref="A23"/>
      <selection pane="bottomRight" activeCell="G14" sqref="G14"/>
    </sheetView>
  </sheetViews>
  <sheetFormatPr defaultColWidth="10.28515625" defaultRowHeight="12.95" customHeight="1"/>
  <cols>
    <col min="1" max="1" width="17.7109375" style="43" customWidth="1"/>
    <col min="2" max="2" width="5.140625" style="43" customWidth="1"/>
    <col min="3" max="3" width="13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2" width="8.5703125" style="43" customWidth="1"/>
    <col min="13" max="13" width="10.7109375" style="43" customWidth="1"/>
    <col min="14" max="14" width="13.28515625" style="43" customWidth="1"/>
    <col min="15" max="15" width="9.85546875" style="43" customWidth="1"/>
    <col min="16" max="16" width="11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C1" s="24"/>
      <c r="D1" s="24"/>
      <c r="T1" s="2"/>
      <c r="W1" s="3" t="s">
        <v>260</v>
      </c>
      <c r="X1" s="14" t="s">
        <v>94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5" t="s">
        <v>100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43" t="s">
        <v>285</v>
      </c>
      <c r="D2" s="131" t="s">
        <v>286</v>
      </c>
      <c r="Q2" s="43" t="s">
        <v>99</v>
      </c>
      <c r="W2" s="132">
        <v>-30000</v>
      </c>
      <c r="X2" s="132">
        <f>+M$3+M$4*W2+M$5*SIN(RADIANS(M$6*W2+M$7))</f>
        <v>-3.4646470431696236E-3</v>
      </c>
      <c r="AA2" s="133" t="s">
        <v>79</v>
      </c>
      <c r="AB2" s="134">
        <f>C7</f>
        <v>40203.434300000001</v>
      </c>
      <c r="AC2" s="135" t="s">
        <v>80</v>
      </c>
      <c r="AD2" s="134">
        <f>C8</f>
        <v>0.34134794699999998</v>
      </c>
      <c r="AE2" s="136" t="s">
        <v>40</v>
      </c>
      <c r="AW2" s="43">
        <v>-60000</v>
      </c>
      <c r="AX2" s="43">
        <f t="shared" ref="AX2:AX44" si="0">AB$3+AB$4*AW2+AB$5*AW2^2+AZ2</f>
        <v>-2.5677000682561454E-2</v>
      </c>
      <c r="AY2" s="43">
        <f t="shared" ref="AY2:AY44" si="1">AB$3+AB$4*AW2+AB$5*AW2^2</f>
        <v>-1.5339999999999999E-2</v>
      </c>
      <c r="AZ2" s="142">
        <f t="shared" ref="AZ2:AZ44" si="2">$AB$6*($AB$11/BA2*BB2+$AB$12)</f>
        <v>-1.0337000682561454E-2</v>
      </c>
      <c r="BA2" s="43">
        <f t="shared" ref="BA2:BA44" si="3">1+$AB$7*COS(BC2)</f>
        <v>0.96203767314675137</v>
      </c>
      <c r="BB2" s="43">
        <f t="shared" ref="BB2:BB62" si="4">SIN(BC2+$AB$9)</f>
        <v>-0.79169471286415083</v>
      </c>
      <c r="BC2" s="43">
        <f t="shared" ref="BC2:BC62" si="5">2*ATAN(BD2)</f>
        <v>-1.6735780805498306</v>
      </c>
      <c r="BD2" s="43">
        <f t="shared" ref="BD2:BD62" si="6">SQRT((1+$AB$7)/(1-$AB$7))*TAN(BE2/2)</f>
        <v>-1.1084506163365042</v>
      </c>
      <c r="BE2" s="43">
        <f t="shared" ref="BE2:BK11" si="7">$BL2+$AB$7*SIN(BF2)</f>
        <v>-7.5723214719107883</v>
      </c>
      <c r="BF2" s="43">
        <f t="shared" si="7"/>
        <v>-7.5723208053150994</v>
      </c>
      <c r="BG2" s="43">
        <f t="shared" si="7"/>
        <v>-7.5723143236435062</v>
      </c>
      <c r="BH2" s="43">
        <f t="shared" si="7"/>
        <v>-7.5722513064013119</v>
      </c>
      <c r="BI2" s="43">
        <f t="shared" si="7"/>
        <v>-7.5716393427626221</v>
      </c>
      <c r="BJ2" s="43">
        <f t="shared" si="7"/>
        <v>-7.5657622996971217</v>
      </c>
      <c r="BK2" s="43">
        <f t="shared" si="7"/>
        <v>-7.5143205671240647</v>
      </c>
      <c r="BL2" s="43">
        <f t="shared" ref="BL2:BL44" si="8">$AB$9+$AB$18*(AW2-AB$15)</f>
        <v>-7.2169012724505777</v>
      </c>
    </row>
    <row r="3" spans="1:64" ht="12.95" customHeight="1" thickBot="1">
      <c r="A3" s="234" t="s">
        <v>93</v>
      </c>
      <c r="E3" s="235" t="s">
        <v>87</v>
      </c>
      <c r="F3" s="236"/>
      <c r="L3" s="43" t="s">
        <v>375</v>
      </c>
      <c r="M3" s="43">
        <f>+N3*O3</f>
        <v>-6.7999999999999996E-3</v>
      </c>
      <c r="N3" s="164">
        <v>-6.8</v>
      </c>
      <c r="O3" s="43">
        <v>1E-3</v>
      </c>
      <c r="Q3" s="164">
        <v>-6.8</v>
      </c>
      <c r="W3" s="132">
        <v>-28000</v>
      </c>
      <c r="X3" s="132">
        <f t="shared" ref="X3:X20" si="9">+M$3+M$4*W3+M$5*SIN(RADIANS(M$6*W3+M$7))</f>
        <v>-6.3395848131765908E-3</v>
      </c>
      <c r="AA3" s="138" t="s">
        <v>60</v>
      </c>
      <c r="AB3" s="139">
        <f t="shared" ref="AB3:AB10" si="10">AC3*AD3</f>
        <v>2E-3</v>
      </c>
      <c r="AC3" s="140">
        <v>2</v>
      </c>
      <c r="AD3" s="43">
        <v>1E-3</v>
      </c>
      <c r="AE3" s="141"/>
      <c r="AH3" s="140">
        <v>0.15641486540780183</v>
      </c>
      <c r="AI3" s="140">
        <v>0.7</v>
      </c>
      <c r="AW3" s="43">
        <v>-58000</v>
      </c>
      <c r="AX3" s="43">
        <f t="shared" si="0"/>
        <v>-1.9123312316012792E-2</v>
      </c>
      <c r="AY3" s="43">
        <f t="shared" si="1"/>
        <v>-1.4413999999999998E-2</v>
      </c>
      <c r="AZ3" s="142">
        <f t="shared" si="2"/>
        <v>-4.7093123160127934E-3</v>
      </c>
      <c r="BA3" s="43">
        <f t="shared" si="3"/>
        <v>1.0729512003929478</v>
      </c>
      <c r="BB3" s="43">
        <f t="shared" si="4"/>
        <v>-0.57477617521848134</v>
      </c>
      <c r="BC3" s="43">
        <f t="shared" si="5"/>
        <v>-1.3723306012187175</v>
      </c>
      <c r="BD3" s="43">
        <f t="shared" si="6"/>
        <v>-0.81890959441468358</v>
      </c>
      <c r="BE3" s="43">
        <f t="shared" si="7"/>
        <v>-7.2970274313565762</v>
      </c>
      <c r="BF3" s="43">
        <f t="shared" si="7"/>
        <v>-7.2970086494030504</v>
      </c>
      <c r="BG3" s="43">
        <f t="shared" si="7"/>
        <v>-7.296912629183379</v>
      </c>
      <c r="BH3" s="43">
        <f t="shared" si="7"/>
        <v>-7.2964219697547206</v>
      </c>
      <c r="BI3" s="43">
        <f t="shared" si="7"/>
        <v>-7.2939207205018493</v>
      </c>
      <c r="BJ3" s="43">
        <f t="shared" si="7"/>
        <v>-7.2813217129601364</v>
      </c>
      <c r="BK3" s="43">
        <f t="shared" si="7"/>
        <v>-7.2212433717977538</v>
      </c>
      <c r="BL3" s="43">
        <f t="shared" si="8"/>
        <v>-6.9829495511278274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L4" s="43" t="s">
        <v>277</v>
      </c>
      <c r="M4" s="43">
        <f>+N4*O4</f>
        <v>1.09E-7</v>
      </c>
      <c r="N4" s="167">
        <v>1.0900000000000001</v>
      </c>
      <c r="O4" s="154">
        <v>9.9999999999999995E-8</v>
      </c>
      <c r="Q4" s="167">
        <v>1.0900000000000001</v>
      </c>
      <c r="W4" s="132">
        <v>-26000</v>
      </c>
      <c r="X4" s="132">
        <f t="shared" si="9"/>
        <v>-9.4538878736250224E-3</v>
      </c>
      <c r="AA4" s="145" t="s">
        <v>61</v>
      </c>
      <c r="AB4" s="146">
        <f t="shared" si="10"/>
        <v>1.09E-7</v>
      </c>
      <c r="AC4" s="147">
        <v>1.0900000000000001</v>
      </c>
      <c r="AD4" s="43">
        <v>9.9999999999999995E-8</v>
      </c>
      <c r="AE4" s="141"/>
      <c r="AF4" s="43">
        <v>-3</v>
      </c>
      <c r="AH4" s="147">
        <v>9.0557040028774622</v>
      </c>
      <c r="AI4" s="147">
        <v>9</v>
      </c>
      <c r="AW4" s="43">
        <v>-56000</v>
      </c>
      <c r="AX4" s="43">
        <f t="shared" si="0"/>
        <v>-1.1524323427389314E-2</v>
      </c>
      <c r="AY4" s="43">
        <f t="shared" si="1"/>
        <v>-1.3512E-2</v>
      </c>
      <c r="AZ4" s="142">
        <f t="shared" si="2"/>
        <v>1.9876765726106844E-3</v>
      </c>
      <c r="BA4" s="43">
        <f t="shared" si="3"/>
        <v>1.2014367310627143</v>
      </c>
      <c r="BB4" s="43">
        <f t="shared" si="4"/>
        <v>-0.23293491823774926</v>
      </c>
      <c r="BC4" s="43">
        <f t="shared" si="5"/>
        <v>-0.99509453204126697</v>
      </c>
      <c r="BD4" s="43">
        <f t="shared" si="6"/>
        <v>-0.5431220014814081</v>
      </c>
      <c r="BE4" s="43">
        <f t="shared" si="7"/>
        <v>-6.9889613695208164</v>
      </c>
      <c r="BF4" s="43">
        <f t="shared" si="7"/>
        <v>-6.9888633783291851</v>
      </c>
      <c r="BG4" s="43">
        <f t="shared" si="7"/>
        <v>-6.9885154913457654</v>
      </c>
      <c r="BH4" s="43">
        <f t="shared" si="7"/>
        <v>-6.9872812588931881</v>
      </c>
      <c r="BI4" s="43">
        <f t="shared" si="7"/>
        <v>-6.9829128385253503</v>
      </c>
      <c r="BJ4" s="43">
        <f t="shared" si="7"/>
        <v>-6.9675781828140435</v>
      </c>
      <c r="BK4" s="43">
        <f t="shared" si="7"/>
        <v>-6.9151829241326883</v>
      </c>
      <c r="BL4" s="43">
        <f t="shared" si="8"/>
        <v>-6.7489978298050772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L5" s="43" t="s">
        <v>95</v>
      </c>
      <c r="M5" s="43">
        <f>+N5*O5</f>
        <v>1.29E-2</v>
      </c>
      <c r="N5" s="167">
        <v>1.29</v>
      </c>
      <c r="O5" s="43">
        <v>0.01</v>
      </c>
      <c r="Q5" s="167">
        <v>1.29</v>
      </c>
      <c r="W5" s="132">
        <v>-24000</v>
      </c>
      <c r="X5" s="132">
        <f t="shared" si="9"/>
        <v>-1.258046527783655E-2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-0.51876718847106384</v>
      </c>
      <c r="AW5" s="43">
        <v>-54000</v>
      </c>
      <c r="AX5" s="43">
        <f t="shared" si="0"/>
        <v>-3.448039352201903E-3</v>
      </c>
      <c r="AY5" s="43">
        <f t="shared" si="1"/>
        <v>-1.2633999999999999E-2</v>
      </c>
      <c r="AZ5" s="142">
        <f t="shared" si="2"/>
        <v>9.1859606477980964E-3</v>
      </c>
      <c r="BA5" s="43">
        <f t="shared" si="3"/>
        <v>1.3194251912234063</v>
      </c>
      <c r="BB5" s="43">
        <f t="shared" si="4"/>
        <v>0.22894944640167714</v>
      </c>
      <c r="BC5" s="43">
        <f t="shared" si="5"/>
        <v>-0.52900167383776053</v>
      </c>
      <c r="BD5" s="43">
        <f t="shared" si="6"/>
        <v>-0.27084670128473515</v>
      </c>
      <c r="BE5" s="43">
        <f t="shared" si="7"/>
        <v>-6.6464724220533569</v>
      </c>
      <c r="BF5" s="43">
        <f t="shared" si="7"/>
        <v>-6.6463200065736521</v>
      </c>
      <c r="BG5" s="43">
        <f t="shared" si="7"/>
        <v>-6.6458793726762684</v>
      </c>
      <c r="BH5" s="43">
        <f t="shared" si="7"/>
        <v>-6.6446059118276617</v>
      </c>
      <c r="BI5" s="43">
        <f t="shared" si="7"/>
        <v>-6.6409289605192718</v>
      </c>
      <c r="BJ5" s="43">
        <f t="shared" si="7"/>
        <v>-6.6303403246650072</v>
      </c>
      <c r="BK5" s="43">
        <f t="shared" si="7"/>
        <v>-6.6000680116538497</v>
      </c>
      <c r="BL5" s="43">
        <f t="shared" si="8"/>
        <v>-6.515046108482327</v>
      </c>
    </row>
    <row r="6" spans="1:64" ht="12.95" customHeight="1">
      <c r="A6" s="142" t="s">
        <v>251</v>
      </c>
      <c r="L6" s="43" t="s">
        <v>96</v>
      </c>
      <c r="M6" s="43">
        <f>+N6*O6</f>
        <v>7.4999999999999997E-3</v>
      </c>
      <c r="N6" s="167">
        <v>7.5</v>
      </c>
      <c r="O6" s="43">
        <v>1E-3</v>
      </c>
      <c r="Q6" s="167">
        <v>6.93</v>
      </c>
      <c r="W6" s="132">
        <v>-22000</v>
      </c>
      <c r="X6" s="132">
        <f t="shared" si="9"/>
        <v>-1.5491389602889651E-2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47">
        <v>1.2</v>
      </c>
      <c r="AW6" s="43">
        <v>-52000</v>
      </c>
      <c r="AX6" s="43">
        <f t="shared" si="0"/>
        <v>3.9091460593132579E-3</v>
      </c>
      <c r="AY6" s="43">
        <f t="shared" si="1"/>
        <v>-1.1779999999999999E-2</v>
      </c>
      <c r="AZ6" s="142">
        <f t="shared" si="2"/>
        <v>1.5689146059313257E-2</v>
      </c>
      <c r="BA6" s="43">
        <f t="shared" si="3"/>
        <v>1.3699955716940544</v>
      </c>
      <c r="BB6" s="43">
        <f t="shared" si="4"/>
        <v>0.69245946663209357</v>
      </c>
      <c r="BC6" s="43">
        <f t="shared" si="5"/>
        <v>4.8925286552611181E-3</v>
      </c>
      <c r="BD6" s="43">
        <f t="shared" si="6"/>
        <v>2.4462692072947058E-3</v>
      </c>
      <c r="BE6" s="43">
        <f t="shared" si="7"/>
        <v>-6.2798675558105375</v>
      </c>
      <c r="BF6" s="43">
        <f t="shared" si="7"/>
        <v>-6.279869540701025</v>
      </c>
      <c r="BG6" s="43">
        <f t="shared" si="7"/>
        <v>-6.2798749052993523</v>
      </c>
      <c r="BH6" s="43">
        <f t="shared" si="7"/>
        <v>-6.2798894042928488</v>
      </c>
      <c r="BI6" s="43">
        <f t="shared" si="7"/>
        <v>-6.2799285909720783</v>
      </c>
      <c r="BJ6" s="43">
        <f t="shared" si="7"/>
        <v>-6.2800345014595278</v>
      </c>
      <c r="BK6" s="43">
        <f t="shared" si="7"/>
        <v>-6.2803207473158906</v>
      </c>
      <c r="BL6" s="43">
        <f t="shared" si="8"/>
        <v>-6.2810943871595759</v>
      </c>
    </row>
    <row r="7" spans="1:64" ht="12.95" customHeight="1" thickBot="1">
      <c r="A7" s="43" t="s">
        <v>252</v>
      </c>
      <c r="C7" s="131">
        <v>40203.434300000001</v>
      </c>
      <c r="D7" s="234" t="s">
        <v>93</v>
      </c>
      <c r="E7" s="202"/>
      <c r="F7" s="202"/>
      <c r="G7" s="202">
        <v>40203.427499999998</v>
      </c>
      <c r="L7" s="43" t="s">
        <v>97</v>
      </c>
      <c r="M7" s="43">
        <f>+N7*O7</f>
        <v>14.2</v>
      </c>
      <c r="N7" s="169">
        <v>1.42</v>
      </c>
      <c r="O7" s="43">
        <v>10</v>
      </c>
      <c r="Q7" s="169">
        <v>1.42</v>
      </c>
      <c r="W7" s="132">
        <v>-20000</v>
      </c>
      <c r="X7" s="132">
        <f t="shared" si="9"/>
        <v>-1.7973429826823879E-2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0"/>
        <v>9.1551103879892303E-3</v>
      </c>
      <c r="AY7" s="43">
        <f t="shared" si="1"/>
        <v>-1.095E-2</v>
      </c>
      <c r="AZ7" s="142">
        <f t="shared" si="2"/>
        <v>2.010511038798923E-2</v>
      </c>
      <c r="BA7" s="43">
        <f t="shared" si="3"/>
        <v>1.3177189764304087</v>
      </c>
      <c r="BB7" s="43">
        <f t="shared" si="4"/>
        <v>0.96303981855232179</v>
      </c>
      <c r="BC7" s="43">
        <f t="shared" si="5"/>
        <v>0.53806888673379638</v>
      </c>
      <c r="BD7" s="43">
        <f t="shared" si="6"/>
        <v>0.27571889975570041</v>
      </c>
      <c r="BE7" s="43">
        <f t="shared" si="7"/>
        <v>-5.9135096785218337</v>
      </c>
      <c r="BF7" s="43">
        <f t="shared" si="7"/>
        <v>-5.9136627733593139</v>
      </c>
      <c r="BG7" s="43">
        <f t="shared" si="7"/>
        <v>-5.9141064562983487</v>
      </c>
      <c r="BH7" s="43">
        <f t="shared" si="7"/>
        <v>-5.9153918607432301</v>
      </c>
      <c r="BI7" s="43">
        <f t="shared" si="7"/>
        <v>-5.91911225527355</v>
      </c>
      <c r="BJ7" s="43">
        <f t="shared" si="7"/>
        <v>-5.9298509105498516</v>
      </c>
      <c r="BK7" s="43">
        <f t="shared" si="7"/>
        <v>-5.9606156341393923</v>
      </c>
      <c r="BL7" s="43">
        <f t="shared" si="8"/>
        <v>-6.0471426658368257</v>
      </c>
    </row>
    <row r="8" spans="1:64" ht="12.95" customHeight="1">
      <c r="A8" s="43" t="s">
        <v>253</v>
      </c>
      <c r="C8" s="131">
        <v>0.34134794699999998</v>
      </c>
      <c r="D8" s="234" t="s">
        <v>93</v>
      </c>
      <c r="E8" s="202"/>
      <c r="F8" s="202"/>
      <c r="G8" s="202">
        <v>0.34134805600000001</v>
      </c>
      <c r="W8" s="132">
        <v>-18000</v>
      </c>
      <c r="X8" s="132">
        <f t="shared" si="9"/>
        <v>-1.9842582670405572E-2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47">
        <v>1.9</v>
      </c>
      <c r="AW8" s="43">
        <v>-48000</v>
      </c>
      <c r="AX8" s="43">
        <f t="shared" si="0"/>
        <v>1.1681838852422646E-2</v>
      </c>
      <c r="AY8" s="43">
        <f t="shared" si="1"/>
        <v>-1.0144E-2</v>
      </c>
      <c r="AZ8" s="142">
        <f t="shared" si="2"/>
        <v>2.1825838852422647E-2</v>
      </c>
      <c r="BA8" s="43">
        <f t="shared" si="3"/>
        <v>1.1990988658237023</v>
      </c>
      <c r="BB8" s="43">
        <f t="shared" si="4"/>
        <v>0.98166027598168992</v>
      </c>
      <c r="BC8" s="43">
        <f t="shared" si="5"/>
        <v>1.0026090342955301</v>
      </c>
      <c r="BD8" s="43">
        <f t="shared" si="6"/>
        <v>0.54799754441237802</v>
      </c>
      <c r="BE8" s="43">
        <f t="shared" si="7"/>
        <v>-5.571592869572064</v>
      </c>
      <c r="BF8" s="43">
        <f t="shared" si="7"/>
        <v>-5.5716890172932834</v>
      </c>
      <c r="BG8" s="43">
        <f t="shared" si="7"/>
        <v>-5.5720320661405482</v>
      </c>
      <c r="BH8" s="43">
        <f t="shared" si="7"/>
        <v>-5.5732552171651584</v>
      </c>
      <c r="BI8" s="43">
        <f t="shared" si="7"/>
        <v>-5.5776059855905755</v>
      </c>
      <c r="BJ8" s="43">
        <f t="shared" si="7"/>
        <v>-5.5929532928710453</v>
      </c>
      <c r="BK8" s="43">
        <f t="shared" si="7"/>
        <v>-5.6456248785718861</v>
      </c>
      <c r="BL8" s="43">
        <f t="shared" si="8"/>
        <v>-5.8131909445140746</v>
      </c>
    </row>
    <row r="9" spans="1:64" ht="12.95" customHeight="1" thickBo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L9" s="43" t="s">
        <v>39</v>
      </c>
      <c r="M9" s="43">
        <f>360/M6</f>
        <v>48000</v>
      </c>
      <c r="N9" s="43" t="s">
        <v>98</v>
      </c>
      <c r="W9" s="132">
        <v>-16000</v>
      </c>
      <c r="X9" s="132">
        <f t="shared" si="9"/>
        <v>-2.095661211652778E-2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47">
        <v>4.7532566982231366</v>
      </c>
      <c r="AW9" s="43">
        <v>-46000</v>
      </c>
      <c r="AX9" s="43">
        <f t="shared" si="0"/>
        <v>1.185318572723771E-2</v>
      </c>
      <c r="AY9" s="43">
        <f t="shared" si="1"/>
        <v>-9.3619999999999988E-3</v>
      </c>
      <c r="AZ9" s="142">
        <f t="shared" si="2"/>
        <v>2.1215185727237709E-2</v>
      </c>
      <c r="BA9" s="43">
        <f t="shared" si="3"/>
        <v>1.0707763763716422</v>
      </c>
      <c r="BB9" s="43">
        <f t="shared" si="4"/>
        <v>0.84323328855212354</v>
      </c>
      <c r="BC9" s="43">
        <f t="shared" si="5"/>
        <v>1.3783226215344921</v>
      </c>
      <c r="BD9" s="43">
        <f t="shared" si="6"/>
        <v>0.82392709295616606</v>
      </c>
      <c r="BE9" s="43">
        <f t="shared" si="7"/>
        <v>-5.2641496332273316</v>
      </c>
      <c r="BF9" s="43">
        <f t="shared" si="7"/>
        <v>-5.2641676494605791</v>
      </c>
      <c r="BG9" s="43">
        <f t="shared" si="7"/>
        <v>-5.2642605311710371</v>
      </c>
      <c r="BH9" s="43">
        <f t="shared" si="7"/>
        <v>-5.2647391556366649</v>
      </c>
      <c r="BI9" s="43">
        <f t="shared" si="7"/>
        <v>-5.267199666769824</v>
      </c>
      <c r="BJ9" s="43">
        <f t="shared" si="7"/>
        <v>-5.2796978360862292</v>
      </c>
      <c r="BK9" s="43">
        <f t="shared" si="7"/>
        <v>-5.3397638289758724</v>
      </c>
      <c r="BL9" s="43">
        <f t="shared" si="8"/>
        <v>-5.5792392231913244</v>
      </c>
    </row>
    <row r="10" spans="1:64" ht="12.95" customHeight="1" thickBot="1">
      <c r="C10" s="158" t="s">
        <v>270</v>
      </c>
      <c r="D10" s="158" t="s">
        <v>271</v>
      </c>
      <c r="M10" s="43">
        <f>M9*C8</f>
        <v>16384.701455999999</v>
      </c>
      <c r="N10" s="43" t="s">
        <v>40</v>
      </c>
      <c r="W10" s="132">
        <v>-14000</v>
      </c>
      <c r="X10" s="132">
        <f t="shared" si="9"/>
        <v>-2.1224742559720025E-2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161">
        <v>4.8</v>
      </c>
      <c r="AW10" s="43">
        <v>-44000</v>
      </c>
      <c r="AX10" s="43">
        <f t="shared" si="0"/>
        <v>1.0376098904849293E-2</v>
      </c>
      <c r="AY10" s="43">
        <f t="shared" si="1"/>
        <v>-8.6040000000000005E-3</v>
      </c>
      <c r="AZ10" s="142">
        <f t="shared" si="2"/>
        <v>1.8980098904849294E-2</v>
      </c>
      <c r="BA10" s="43">
        <f t="shared" si="3"/>
        <v>0.96026489819540739</v>
      </c>
      <c r="BB10" s="43">
        <f t="shared" si="4"/>
        <v>0.64665932739704324</v>
      </c>
      <c r="BC10" s="43">
        <f t="shared" si="5"/>
        <v>1.6783959996113438</v>
      </c>
      <c r="BD10" s="43">
        <f t="shared" si="6"/>
        <v>1.1138337593039269</v>
      </c>
      <c r="BE10" s="43">
        <f t="shared" si="7"/>
        <v>-4.9893922258088255</v>
      </c>
      <c r="BF10" s="43">
        <f t="shared" si="7"/>
        <v>-4.9893928373667302</v>
      </c>
      <c r="BG10" s="43">
        <f t="shared" si="7"/>
        <v>-4.9893988812168741</v>
      </c>
      <c r="BH10" s="43">
        <f t="shared" si="7"/>
        <v>-4.9894586039349749</v>
      </c>
      <c r="BI10" s="43">
        <f t="shared" si="7"/>
        <v>-4.990048085171356</v>
      </c>
      <c r="BJ10" s="43">
        <f t="shared" si="7"/>
        <v>-4.9958023710535597</v>
      </c>
      <c r="BK10" s="43">
        <f t="shared" si="7"/>
        <v>-5.0469504088285841</v>
      </c>
      <c r="BL10" s="43">
        <f t="shared" si="8"/>
        <v>-5.3452875018685742</v>
      </c>
    </row>
    <row r="11" spans="1:64" ht="12.95" customHeight="1">
      <c r="A11" s="43" t="s">
        <v>266</v>
      </c>
      <c r="C11" s="162">
        <f ca="1">INTERCEPT(INDIRECT(D9):G883,INDIRECT(C9):$F883)</f>
        <v>3.4772809475354362E-2</v>
      </c>
      <c r="D11" s="131">
        <f>+E11*F11</f>
        <v>1.3718322000603984E-2</v>
      </c>
      <c r="E11" s="164">
        <v>1.3718322000603984</v>
      </c>
      <c r="F11" s="43">
        <v>0.01</v>
      </c>
      <c r="M11" s="43">
        <f>M10/365.24</f>
        <v>44.860095980724999</v>
      </c>
      <c r="N11" s="43" t="s">
        <v>41</v>
      </c>
      <c r="W11" s="132">
        <v>-12000</v>
      </c>
      <c r="X11" s="132">
        <f t="shared" si="9"/>
        <v>-2.061384501364729E-2</v>
      </c>
      <c r="AA11" s="165" t="s">
        <v>65</v>
      </c>
      <c r="AB11" s="166">
        <f>1-AB7^2</f>
        <v>0.86309999999999998</v>
      </c>
      <c r="AC11" s="166">
        <f>SUM(AE21:AE624)</f>
        <v>2.7738860011041688E-5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0"/>
        <v>7.8646795359816994E-3</v>
      </c>
      <c r="AY11" s="43">
        <f t="shared" si="1"/>
        <v>-7.8699999999999985E-3</v>
      </c>
      <c r="AZ11" s="142">
        <f t="shared" si="2"/>
        <v>1.5734679535981698E-2</v>
      </c>
      <c r="BA11" s="43">
        <f t="shared" si="3"/>
        <v>0.87249394152479443</v>
      </c>
      <c r="BB11" s="43">
        <f t="shared" si="4"/>
        <v>0.44302672089100792</v>
      </c>
      <c r="BC11" s="43">
        <f t="shared" si="5"/>
        <v>1.9226206643991615</v>
      </c>
      <c r="BD11" s="43">
        <f t="shared" si="6"/>
        <v>1.4323486418013991</v>
      </c>
      <c r="BE11" s="43">
        <f t="shared" si="7"/>
        <v>-4.7414924668771228</v>
      </c>
      <c r="BF11" s="43">
        <f t="shared" si="7"/>
        <v>-4.7414924668833613</v>
      </c>
      <c r="BG11" s="43">
        <f t="shared" si="7"/>
        <v>-4.7414924674627974</v>
      </c>
      <c r="BH11" s="43">
        <f t="shared" si="7"/>
        <v>-4.7414925212798185</v>
      </c>
      <c r="BI11" s="43">
        <f t="shared" si="7"/>
        <v>-4.7414975192785009</v>
      </c>
      <c r="BJ11" s="43">
        <f t="shared" si="7"/>
        <v>-4.7419580033989339</v>
      </c>
      <c r="BK11" s="43">
        <f t="shared" si="7"/>
        <v>-4.7703916517273584</v>
      </c>
      <c r="BL11" s="43">
        <f t="shared" si="8"/>
        <v>-5.111335780545823</v>
      </c>
    </row>
    <row r="12" spans="1:64" ht="12.95" customHeight="1">
      <c r="A12" s="43" t="s">
        <v>267</v>
      </c>
      <c r="C12" s="162">
        <f ca="1">SLOPE(INDIRECT(D9):G883,INDIRECT(C9):$F883)</f>
        <v>-1.03993386510157E-6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9"/>
        <v>-1.9150694796780544E-2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0"/>
        <v>4.7550196234310803E-3</v>
      </c>
      <c r="AY12" s="43">
        <f t="shared" si="1"/>
        <v>-7.1599999999999997E-3</v>
      </c>
      <c r="AZ12" s="142">
        <f t="shared" si="2"/>
        <v>1.191501962343108E-2</v>
      </c>
      <c r="BA12" s="43">
        <f t="shared" si="3"/>
        <v>0.804600362074263</v>
      </c>
      <c r="BB12" s="43">
        <f t="shared" si="4"/>
        <v>0.2516902895614318</v>
      </c>
      <c r="BC12" s="43">
        <f t="shared" si="5"/>
        <v>2.1271662803931188</v>
      </c>
      <c r="BD12" s="43">
        <f t="shared" si="6"/>
        <v>1.7995138477998396</v>
      </c>
      <c r="BE12" s="43">
        <f t="shared" ref="BE12:BK21" si="11">$BL12+$AB$7*SIN(BF12)</f>
        <v>-4.5145979348571599</v>
      </c>
      <c r="BF12" s="43">
        <f t="shared" si="11"/>
        <v>-4.5145979396521536</v>
      </c>
      <c r="BG12" s="43">
        <f t="shared" si="11"/>
        <v>-4.5145978737021144</v>
      </c>
      <c r="BH12" s="43">
        <f t="shared" si="11"/>
        <v>-4.5145987807766037</v>
      </c>
      <c r="BI12" s="43">
        <f t="shared" si="11"/>
        <v>-4.5145863052664428</v>
      </c>
      <c r="BJ12" s="43">
        <f t="shared" si="11"/>
        <v>-4.514757956202045</v>
      </c>
      <c r="BK12" s="43">
        <f t="shared" si="11"/>
        <v>-4.5124089686738049</v>
      </c>
      <c r="BL12" s="43">
        <f t="shared" si="8"/>
        <v>-4.8773840592230728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9"/>
        <v>-1.6920146838691228E-2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0"/>
        <v>1.3419463870709856E-3</v>
      </c>
      <c r="AY13" s="43">
        <f t="shared" si="1"/>
        <v>-6.4739999999999997E-3</v>
      </c>
      <c r="AZ13" s="142">
        <f t="shared" si="2"/>
        <v>7.8159463870709853E-3</v>
      </c>
      <c r="BA13" s="43">
        <f t="shared" si="3"/>
        <v>0.75249786560642995</v>
      </c>
      <c r="BB13" s="43">
        <f t="shared" si="4"/>
        <v>7.7955922787608073E-2</v>
      </c>
      <c r="BC13" s="43">
        <f t="shared" si="5"/>
        <v>2.3035575560980366</v>
      </c>
      <c r="BD13" s="43">
        <f t="shared" si="6"/>
        <v>2.2451996751421937</v>
      </c>
      <c r="BE13" s="43">
        <f t="shared" si="11"/>
        <v>-4.3038780427767955</v>
      </c>
      <c r="BF13" s="43">
        <f t="shared" si="11"/>
        <v>-4.3038804371776118</v>
      </c>
      <c r="BG13" s="43">
        <f t="shared" si="11"/>
        <v>-4.3038641467364149</v>
      </c>
      <c r="BH13" s="43">
        <f t="shared" si="11"/>
        <v>-4.3039749917797305</v>
      </c>
      <c r="BI13" s="43">
        <f t="shared" si="11"/>
        <v>-4.3032213285085623</v>
      </c>
      <c r="BJ13" s="43">
        <f t="shared" si="11"/>
        <v>-4.3083718305220211</v>
      </c>
      <c r="BK13" s="43">
        <f t="shared" si="11"/>
        <v>-4.2743116678120314</v>
      </c>
      <c r="BL13" s="43">
        <f t="shared" si="8"/>
        <v>-4.6434323379003217</v>
      </c>
    </row>
    <row r="14" spans="1:64" ht="12.95" customHeight="1">
      <c r="A14" s="43" t="s">
        <v>273</v>
      </c>
      <c r="E14" s="43">
        <f>SUM(U21:U852)</f>
        <v>0.93093574651917566</v>
      </c>
      <c r="W14" s="132">
        <v>-6000</v>
      </c>
      <c r="X14" s="132">
        <f t="shared" si="9"/>
        <v>-1.4059352956830373E-2</v>
      </c>
      <c r="AA14" s="170" t="s">
        <v>68</v>
      </c>
      <c r="AB14" s="166">
        <f>2*AB5*365.24/C8</f>
        <v>-6.419959514213806E-9</v>
      </c>
      <c r="AC14" s="43" t="s">
        <v>42</v>
      </c>
      <c r="AE14" s="141"/>
      <c r="AW14" s="43">
        <v>-36000</v>
      </c>
      <c r="AX14" s="43">
        <f t="shared" si="0"/>
        <v>-2.1736423223142104E-3</v>
      </c>
      <c r="AY14" s="43">
        <f t="shared" si="1"/>
        <v>-5.8119999999999995E-3</v>
      </c>
      <c r="AZ14" s="142">
        <f t="shared" si="2"/>
        <v>3.638357677685789E-3</v>
      </c>
      <c r="BA14" s="43">
        <f t="shared" si="3"/>
        <v>0.71271409225126381</v>
      </c>
      <c r="BB14" s="43">
        <f t="shared" si="4"/>
        <v>-7.8134191752671792E-2</v>
      </c>
      <c r="BC14" s="43">
        <f t="shared" si="5"/>
        <v>2.4598065654606174</v>
      </c>
      <c r="BD14" s="43">
        <f t="shared" si="6"/>
        <v>2.818950219138761</v>
      </c>
      <c r="BE14" s="43">
        <f t="shared" si="11"/>
        <v>-4.1055392188552</v>
      </c>
      <c r="BF14" s="43">
        <f t="shared" si="11"/>
        <v>-4.1055648561065148</v>
      </c>
      <c r="BG14" s="43">
        <f t="shared" si="11"/>
        <v>-4.1054433613031716</v>
      </c>
      <c r="BH14" s="43">
        <f t="shared" si="11"/>
        <v>-4.106019313077562</v>
      </c>
      <c r="BI14" s="43">
        <f t="shared" si="11"/>
        <v>-4.1032932077663515</v>
      </c>
      <c r="BJ14" s="43">
        <f t="shared" si="11"/>
        <v>-4.1162927191747931</v>
      </c>
      <c r="BK14" s="43">
        <f t="shared" si="11"/>
        <v>-4.056325617799037</v>
      </c>
      <c r="BL14" s="43">
        <f t="shared" si="8"/>
        <v>-4.4094806165775715</v>
      </c>
    </row>
    <row r="15" spans="1:64" ht="12.95" customHeight="1">
      <c r="A15" s="172" t="s">
        <v>268</v>
      </c>
      <c r="C15" s="173">
        <f ca="1">(C7+C11)+(C8+C12)*INT(MAX(F21:F3435))</f>
        <v>60343.277936618506</v>
      </c>
      <c r="D15" s="173">
        <f>+C7+INT(MAX(F21:F1490))*C8+D11+D12*INT(MAX(F21:F3925))+D13*INT(MAX(F21:F3952)^2)</f>
        <v>60343.267905494155</v>
      </c>
      <c r="E15" s="174" t="s">
        <v>453</v>
      </c>
      <c r="F15" s="175">
        <v>1</v>
      </c>
      <c r="W15" s="132">
        <v>-4000</v>
      </c>
      <c r="X15" s="132">
        <f t="shared" si="9"/>
        <v>-1.0748415186823408E-2</v>
      </c>
      <c r="AA15" s="168" t="s">
        <v>83</v>
      </c>
      <c r="AB15" s="166">
        <f>(AB10-AB2)/AD2</f>
        <v>8192.71281570063</v>
      </c>
      <c r="AC15" s="43" t="s">
        <v>76</v>
      </c>
      <c r="AE15" s="141"/>
      <c r="AW15" s="43">
        <v>-34000</v>
      </c>
      <c r="AX15" s="43">
        <f t="shared" si="0"/>
        <v>-5.650304090029261E-3</v>
      </c>
      <c r="AY15" s="43">
        <f t="shared" si="1"/>
        <v>-5.1739999999999998E-3</v>
      </c>
      <c r="AZ15" s="142">
        <f t="shared" si="2"/>
        <v>-4.7630409002926105E-4</v>
      </c>
      <c r="BA15" s="43">
        <f t="shared" si="3"/>
        <v>0.68265262059437803</v>
      </c>
      <c r="BB15" s="43">
        <f t="shared" si="4"/>
        <v>-0.21820483138542354</v>
      </c>
      <c r="BC15" s="43">
        <f t="shared" si="5"/>
        <v>2.6015672496653881</v>
      </c>
      <c r="BD15" s="43">
        <f t="shared" si="6"/>
        <v>3.6130847181837371</v>
      </c>
      <c r="BE15" s="43">
        <f t="shared" si="11"/>
        <v>-3.9166047354447544</v>
      </c>
      <c r="BF15" s="43">
        <f t="shared" si="11"/>
        <v>-3.9167031702692148</v>
      </c>
      <c r="BG15" s="43">
        <f t="shared" si="11"/>
        <v>-3.9163308123145852</v>
      </c>
      <c r="BH15" s="43">
        <f t="shared" si="11"/>
        <v>-3.91774007886122</v>
      </c>
      <c r="BI15" s="43">
        <f t="shared" si="11"/>
        <v>-3.9124166120066599</v>
      </c>
      <c r="BJ15" s="43">
        <f t="shared" si="11"/>
        <v>-3.9326744572559402</v>
      </c>
      <c r="BK15" s="43">
        <f t="shared" si="11"/>
        <v>-3.8575809415276865</v>
      </c>
      <c r="BL15" s="43">
        <f t="shared" si="8"/>
        <v>-4.1755288952548204</v>
      </c>
    </row>
    <row r="16" spans="1:64" ht="12.95" customHeight="1">
      <c r="A16" s="142" t="s">
        <v>254</v>
      </c>
      <c r="C16" s="177">
        <f ca="1">+C8+C12</f>
        <v>0.34134690706613491</v>
      </c>
      <c r="D16" s="173">
        <f>+C8+D12+2*D13*MAX(F21:F120)</f>
        <v>0.34134693587595688</v>
      </c>
      <c r="E16" s="174" t="s">
        <v>454</v>
      </c>
      <c r="F16" s="178">
        <f ca="1">NOW()+15018.5+$C$5/24</f>
        <v>60683.82546782407</v>
      </c>
      <c r="W16" s="132">
        <v>-2000</v>
      </c>
      <c r="X16" s="132">
        <f t="shared" si="9"/>
        <v>-7.1981121263749743E-3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0"/>
        <v>-8.9834997235034002E-3</v>
      </c>
      <c r="AY16" s="43">
        <f t="shared" si="1"/>
        <v>-4.5599999999999998E-3</v>
      </c>
      <c r="AZ16" s="142">
        <f t="shared" si="2"/>
        <v>-4.4234997235034004E-3</v>
      </c>
      <c r="BA16" s="43">
        <f t="shared" si="3"/>
        <v>0.66046518597444237</v>
      </c>
      <c r="BB16" s="43">
        <f t="shared" si="4"/>
        <v>-0.34417403581045403</v>
      </c>
      <c r="BC16" s="43">
        <f t="shared" si="5"/>
        <v>2.7329515874243464</v>
      </c>
      <c r="BD16" s="43">
        <f t="shared" si="6"/>
        <v>4.8259735564274786</v>
      </c>
      <c r="BE16" s="43">
        <f t="shared" si="11"/>
        <v>-3.7347034306803106</v>
      </c>
      <c r="BF16" s="43">
        <f t="shared" si="11"/>
        <v>-3.7349145234980594</v>
      </c>
      <c r="BG16" s="43">
        <f t="shared" si="11"/>
        <v>-3.7342265520168509</v>
      </c>
      <c r="BH16" s="43">
        <f t="shared" si="11"/>
        <v>-3.7364698929758307</v>
      </c>
      <c r="BI16" s="43">
        <f t="shared" si="11"/>
        <v>-3.7291672267156732</v>
      </c>
      <c r="BJ16" s="43">
        <f t="shared" si="11"/>
        <v>-3.7530739079917752</v>
      </c>
      <c r="BK16" s="43">
        <f t="shared" si="11"/>
        <v>-3.6761594107001625</v>
      </c>
      <c r="BL16" s="43">
        <f t="shared" si="8"/>
        <v>-3.9415771739320702</v>
      </c>
    </row>
    <row r="17" spans="1:82" ht="12.95" customHeight="1" thickBot="1">
      <c r="A17" s="43" t="s">
        <v>281</v>
      </c>
      <c r="C17" s="179">
        <f>COUNT(C21:C4641)</f>
        <v>627</v>
      </c>
      <c r="E17" s="174" t="s">
        <v>455</v>
      </c>
      <c r="F17" s="178">
        <f ca="1">ROUND(2*(F16-$C$7)/$C$8,0)/2+F15</f>
        <v>59999.5</v>
      </c>
      <c r="W17" s="132">
        <v>0</v>
      </c>
      <c r="X17" s="132">
        <f t="shared" si="9"/>
        <v>-3.6355347221634468E-3</v>
      </c>
      <c r="AA17" s="165" t="s">
        <v>78</v>
      </c>
      <c r="AB17" s="166">
        <f>2*AB5*365.24/AD2</f>
        <v>-6.419959514213806E-9</v>
      </c>
      <c r="AE17" s="141"/>
      <c r="AW17" s="43">
        <v>-30000</v>
      </c>
      <c r="AX17" s="43">
        <f t="shared" si="0"/>
        <v>-1.2091270581208039E-2</v>
      </c>
      <c r="AY17" s="43">
        <f t="shared" si="1"/>
        <v>-3.9699999999999996E-3</v>
      </c>
      <c r="AZ17" s="142">
        <f t="shared" si="2"/>
        <v>-8.1212705812080399E-3</v>
      </c>
      <c r="BA17" s="43">
        <f t="shared" si="3"/>
        <v>0.64487578595447026</v>
      </c>
      <c r="BB17" s="43">
        <f t="shared" si="4"/>
        <v>-0.4577610595660529</v>
      </c>
      <c r="BC17" s="43">
        <f t="shared" si="5"/>
        <v>2.8570679347287444</v>
      </c>
      <c r="BD17" s="43">
        <f t="shared" si="6"/>
        <v>6.9817813454087245</v>
      </c>
      <c r="BE17" s="43">
        <f t="shared" si="11"/>
        <v>-3.5579029117735499</v>
      </c>
      <c r="BF17" s="43">
        <f t="shared" si="11"/>
        <v>-3.5581947487732832</v>
      </c>
      <c r="BG17" s="43">
        <f t="shared" si="11"/>
        <v>-3.557332392463286</v>
      </c>
      <c r="BH17" s="43">
        <f t="shared" si="11"/>
        <v>-3.5598815420457299</v>
      </c>
      <c r="BI17" s="43">
        <f t="shared" si="11"/>
        <v>-3.5523544443106498</v>
      </c>
      <c r="BJ17" s="43">
        <f t="shared" si="11"/>
        <v>-3.5746538568719175</v>
      </c>
      <c r="BK17" s="43">
        <f t="shared" si="11"/>
        <v>-3.5091989589956305</v>
      </c>
      <c r="BL17" s="43">
        <f t="shared" si="8"/>
        <v>-3.70762545260932</v>
      </c>
    </row>
    <row r="18" spans="1:82" ht="12.95" customHeight="1" thickTop="1" thickBot="1">
      <c r="A18" s="142" t="s">
        <v>458</v>
      </c>
      <c r="C18" s="181">
        <f ca="1">+C15</f>
        <v>60343.277936618506</v>
      </c>
      <c r="D18" s="182">
        <f ca="1">C16</f>
        <v>0.34134690706613491</v>
      </c>
      <c r="E18" s="174" t="s">
        <v>456</v>
      </c>
      <c r="F18" s="166">
        <f ca="1">ROUND(2*(F16-$C$15)/$C$16,0)/2+F15</f>
        <v>998.5</v>
      </c>
      <c r="W18" s="132">
        <v>2000</v>
      </c>
      <c r="X18" s="132">
        <f t="shared" si="9"/>
        <v>-2.8861039711034799E-4</v>
      </c>
      <c r="AA18" s="183" t="s">
        <v>84</v>
      </c>
      <c r="AB18" s="240">
        <f>2*PI()/AB8*AD2</f>
        <v>1.169758606613753E-4</v>
      </c>
      <c r="AC18" s="185" t="s">
        <v>63</v>
      </c>
      <c r="AD18" s="185"/>
      <c r="AE18" s="186"/>
      <c r="AW18" s="43">
        <v>-28000</v>
      </c>
      <c r="AX18" s="43">
        <f t="shared" si="0"/>
        <v>-1.4905529627773598E-2</v>
      </c>
      <c r="AY18" s="43">
        <f t="shared" si="1"/>
        <v>-3.4039999999999999E-3</v>
      </c>
      <c r="AZ18" s="142">
        <f t="shared" si="2"/>
        <v>-1.1501529627773599E-2</v>
      </c>
      <c r="BA18" s="43">
        <f t="shared" si="3"/>
        <v>0.63503759134770266</v>
      </c>
      <c r="BB18" s="43">
        <f t="shared" si="4"/>
        <v>-0.56034010728253048</v>
      </c>
      <c r="BC18" s="43">
        <f t="shared" si="5"/>
        <v>2.9763890239305506</v>
      </c>
      <c r="BD18" s="43">
        <f t="shared" si="6"/>
        <v>12.078725068905953</v>
      </c>
      <c r="BE18" s="43">
        <f t="shared" si="11"/>
        <v>-3.3845639496496451</v>
      </c>
      <c r="BF18" s="43">
        <f t="shared" si="11"/>
        <v>-3.3848210514303885</v>
      </c>
      <c r="BG18" s="43">
        <f t="shared" si="11"/>
        <v>-3.3841051718598938</v>
      </c>
      <c r="BH18" s="43">
        <f t="shared" si="11"/>
        <v>-3.386098798155996</v>
      </c>
      <c r="BI18" s="43">
        <f t="shared" si="11"/>
        <v>-3.3805492590287347</v>
      </c>
      <c r="BJ18" s="43">
        <f t="shared" si="11"/>
        <v>-3.3960164160392905</v>
      </c>
      <c r="BK18" s="43">
        <f t="shared" si="11"/>
        <v>-3.3530496195139756</v>
      </c>
      <c r="BL18" s="43">
        <f t="shared" si="8"/>
        <v>-3.4736737312865689</v>
      </c>
    </row>
    <row r="19" spans="1:82" ht="12.95" customHeight="1" thickBot="1">
      <c r="A19" s="142" t="s">
        <v>459</v>
      </c>
      <c r="C19" s="187">
        <f>+D15</f>
        <v>60343.267905494155</v>
      </c>
      <c r="D19" s="188">
        <f>+D16</f>
        <v>0.34134693587595688</v>
      </c>
      <c r="E19" s="174" t="s">
        <v>457</v>
      </c>
      <c r="F19" s="189">
        <f ca="1">+$C$15+$C$16*F18-15018.5-$C$5/24</f>
        <v>45666.008656657381</v>
      </c>
      <c r="W19" s="132">
        <v>4000</v>
      </c>
      <c r="X19" s="132">
        <f t="shared" si="9"/>
        <v>2.6294298268238828E-3</v>
      </c>
      <c r="AA19" s="190"/>
      <c r="AC19" s="190"/>
      <c r="AW19" s="43">
        <v>-26000</v>
      </c>
      <c r="AX19" s="43">
        <f t="shared" si="0"/>
        <v>-1.7366586234190781E-2</v>
      </c>
      <c r="AY19" s="43">
        <f t="shared" si="1"/>
        <v>-2.8619999999999995E-3</v>
      </c>
      <c r="AZ19" s="142">
        <f t="shared" si="2"/>
        <v>-1.4504586234190783E-2</v>
      </c>
      <c r="BA19" s="43">
        <f t="shared" si="3"/>
        <v>0.63043648072558034</v>
      </c>
      <c r="BB19" s="43">
        <f t="shared" si="4"/>
        <v>-0.65291152392530105</v>
      </c>
      <c r="BC19" s="43">
        <f t="shared" si="5"/>
        <v>3.0930146822533353</v>
      </c>
      <c r="BD19" s="43">
        <f t="shared" si="6"/>
        <v>41.162828053569761</v>
      </c>
      <c r="BE19" s="43">
        <f t="shared" si="11"/>
        <v>-3.2132117946977039</v>
      </c>
      <c r="BF19" s="43">
        <f t="shared" si="11"/>
        <v>-3.2133033293187094</v>
      </c>
      <c r="BG19" s="43">
        <f t="shared" si="11"/>
        <v>-3.2130553031982867</v>
      </c>
      <c r="BH19" s="43">
        <f t="shared" si="11"/>
        <v>-3.2137273756167617</v>
      </c>
      <c r="BI19" s="43">
        <f t="shared" si="11"/>
        <v>-3.2119063464379578</v>
      </c>
      <c r="BJ19" s="43">
        <f t="shared" si="11"/>
        <v>-3.2168411160945469</v>
      </c>
      <c r="BK19" s="43">
        <f t="shared" si="11"/>
        <v>-3.2034723903660218</v>
      </c>
      <c r="BL19" s="43">
        <f t="shared" si="8"/>
        <v>-3.2397220099638186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1472</v>
      </c>
      <c r="M20" s="192" t="s">
        <v>504</v>
      </c>
      <c r="N20" s="241" t="s">
        <v>249</v>
      </c>
      <c r="O20" s="193" t="s">
        <v>355</v>
      </c>
      <c r="P20" s="194" t="s">
        <v>94</v>
      </c>
      <c r="Q20" s="191" t="s">
        <v>265</v>
      </c>
      <c r="R20" s="193" t="s">
        <v>448</v>
      </c>
      <c r="S20" s="193" t="s">
        <v>505</v>
      </c>
      <c r="T20" s="193" t="s">
        <v>507</v>
      </c>
      <c r="U20" s="193" t="s">
        <v>506</v>
      </c>
      <c r="V20" s="196" t="s">
        <v>32</v>
      </c>
      <c r="W20" s="132">
        <v>6000</v>
      </c>
      <c r="X20" s="132">
        <f t="shared" si="9"/>
        <v>4.9345826704055721E-3</v>
      </c>
      <c r="Z20" s="191" t="s">
        <v>260</v>
      </c>
      <c r="AA20" s="193" t="s">
        <v>100</v>
      </c>
      <c r="AB20" s="193" t="s">
        <v>69</v>
      </c>
      <c r="AC20" s="193" t="s">
        <v>70</v>
      </c>
      <c r="AD20" s="193" t="s">
        <v>71</v>
      </c>
      <c r="AE20" s="193" t="s">
        <v>506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0"/>
        <v>-1.9418854164249346E-2</v>
      </c>
      <c r="AY20" s="43">
        <f t="shared" si="1"/>
        <v>-2.3439999999999997E-3</v>
      </c>
      <c r="AZ20" s="142">
        <f t="shared" si="2"/>
        <v>-1.7074854164249347E-2</v>
      </c>
      <c r="BA20" s="43">
        <f t="shared" si="3"/>
        <v>0.63083676681727341</v>
      </c>
      <c r="BB20" s="43">
        <f t="shared" si="4"/>
        <v>-0.73608378184371404</v>
      </c>
      <c r="BC20" s="43">
        <f t="shared" si="5"/>
        <v>-3.0743262448237085</v>
      </c>
      <c r="BD20" s="43">
        <f t="shared" si="6"/>
        <v>-29.721310405968168</v>
      </c>
      <c r="BE20" s="43">
        <f t="shared" si="11"/>
        <v>-3.0424418917085498</v>
      </c>
      <c r="BF20" s="43">
        <f t="shared" si="11"/>
        <v>-3.0423172232004725</v>
      </c>
      <c r="BG20" s="43">
        <f t="shared" si="11"/>
        <v>-3.0426558266408588</v>
      </c>
      <c r="BH20" s="43">
        <f t="shared" si="11"/>
        <v>-3.0417361428151439</v>
      </c>
      <c r="BI20" s="43">
        <f t="shared" si="11"/>
        <v>-3.0442339090565045</v>
      </c>
      <c r="BJ20" s="43">
        <f t="shared" si="11"/>
        <v>-3.0374487682596918</v>
      </c>
      <c r="BK20" s="43">
        <f t="shared" si="11"/>
        <v>-3.0558701933741634</v>
      </c>
      <c r="BL20" s="43">
        <f t="shared" si="8"/>
        <v>-3.0057702886410675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>+(C21-C$7)/C$8</f>
        <v>-27995.531785049818</v>
      </c>
      <c r="F21" s="132">
        <f>ROUND(2*E21,0)/2</f>
        <v>-27995.5</v>
      </c>
      <c r="G21" s="132">
        <f>+C21-(C$7+F21*C$8)</f>
        <v>-1.0849761500139721E-2</v>
      </c>
      <c r="H21" s="132">
        <f>G21</f>
        <v>-1.0849761500139721E-2</v>
      </c>
      <c r="J21" s="178"/>
      <c r="N21" s="132">
        <v>-1.0849761500139721E-2</v>
      </c>
      <c r="O21" s="132">
        <f ca="1">+C$11+C$12*F21</f>
        <v>6.388627799580536E-2</v>
      </c>
      <c r="P21" s="199">
        <f>+D$11+D$12*F21+D$13*F21^2</f>
        <v>5.330910272873314E-2</v>
      </c>
      <c r="Q21" s="200">
        <f>+C21-15018.5</f>
        <v>15628.717000000001</v>
      </c>
      <c r="S21" s="132">
        <f>+(P21-G21)^2</f>
        <v>4.1163598591389414E-3</v>
      </c>
      <c r="T21" s="130">
        <v>0.1</v>
      </c>
      <c r="U21" s="43">
        <f>+T21*S21</f>
        <v>4.1163598591389418E-4</v>
      </c>
      <c r="V21" s="132">
        <f>+G21-P21</f>
        <v>-6.4158864228872861E-2</v>
      </c>
      <c r="W21" s="132">
        <v>8000</v>
      </c>
      <c r="X21" s="132">
        <f>+M$3+M$4*W21+M$5*SIN(RADIANS(M$6*W21+M$7))</f>
        <v>6.4846121165277829E-3</v>
      </c>
      <c r="Z21" s="43">
        <f>F21</f>
        <v>-27995.5</v>
      </c>
      <c r="AA21" s="132">
        <f>AB$3+AB$4*Z21+AB$5*Z21^2+AH21</f>
        <v>-1.4911484769603918E-2</v>
      </c>
      <c r="AB21" s="132">
        <f>+G21-AA21</f>
        <v>4.0617232694641972E-3</v>
      </c>
      <c r="AC21" s="132">
        <f>+G21-P21</f>
        <v>-6.4158864228872861E-2</v>
      </c>
      <c r="AE21" s="132">
        <f>+(G21-AA21)^2*S21</f>
        <v>6.7910041607943267E-8</v>
      </c>
      <c r="AF21" s="200">
        <f>+C21-15018.5</f>
        <v>15628.717000000001</v>
      </c>
      <c r="AG21" s="7"/>
      <c r="AH21" s="43">
        <f>$AB$6*($AB$11/AI21*AJ21+$AB$12)</f>
        <v>-1.1508731208853918E-2</v>
      </c>
      <c r="AI21" s="43">
        <f>1+$AB$7*COS(AL21)</f>
        <v>0.63502149821715181</v>
      </c>
      <c r="AJ21" s="43">
        <f>SIN(AL21+$AB$9)</f>
        <v>-0.56055932243072737</v>
      </c>
      <c r="AK21" s="43">
        <f>$AB$7*SIN(AL21)</f>
        <v>6.0751076009791197E-2</v>
      </c>
      <c r="AL21" s="43">
        <f>2*ATAN(AM21)</f>
        <v>2.9766537162821205</v>
      </c>
      <c r="AM21" s="43">
        <f>SQRT((1+$AB$7)/(1-$AB$7))*TAN(AN21/2)</f>
        <v>12.098197267557733</v>
      </c>
      <c r="AN21" s="132">
        <f>$AU21+$AB$7*SIN(AO21)</f>
        <v>-3.3841767116029802</v>
      </c>
      <c r="AO21" s="132">
        <f>$AU21+$AB$7*SIN(AP21)</f>
        <v>-3.3844335742379865</v>
      </c>
      <c r="AP21" s="132">
        <f>$AU21+$AB$7*SIN(AQ21)</f>
        <v>-3.3837184290864943</v>
      </c>
      <c r="AQ21" s="132">
        <f>$AU21+$AB$7*SIN(AR21)</f>
        <v>-3.3857098183852603</v>
      </c>
      <c r="AR21" s="132">
        <f>$AU21+$AB$7*SIN(AS21)</f>
        <v>-3.3801670328202214</v>
      </c>
      <c r="AS21" s="132">
        <f>$AU21+$AB$7*SIN(AT21)</f>
        <v>-3.3956138413565933</v>
      </c>
      <c r="AT21" s="132">
        <f>$AU21+$AB$7*SIN(AU21)</f>
        <v>-3.3527073688593876</v>
      </c>
      <c r="AU21" s="132">
        <f>$AB$9+$AB$18*(F21-AB$15)</f>
        <v>-3.4731473399135933</v>
      </c>
      <c r="AW21" s="43">
        <v>-22000</v>
      </c>
      <c r="AX21" s="43">
        <f t="shared" si="0"/>
        <v>-2.1006899737990997E-2</v>
      </c>
      <c r="AY21" s="43">
        <f t="shared" si="1"/>
        <v>-1.8499999999999999E-3</v>
      </c>
      <c r="AZ21" s="142">
        <f t="shared" si="2"/>
        <v>-1.9156899737990996E-2</v>
      </c>
      <c r="BA21" s="43">
        <f t="shared" si="3"/>
        <v>0.63625884603349392</v>
      </c>
      <c r="BB21" s="43">
        <f t="shared" si="4"/>
        <v>-0.81002453727494206</v>
      </c>
      <c r="BC21" s="43">
        <f t="shared" si="5"/>
        <v>-2.9573986954378246</v>
      </c>
      <c r="BD21" s="43">
        <f t="shared" si="6"/>
        <v>-10.82740308625004</v>
      </c>
      <c r="BE21" s="43">
        <f t="shared" si="11"/>
        <v>-2.8708655532516776</v>
      </c>
      <c r="BF21" s="43">
        <f t="shared" si="11"/>
        <v>-2.8705931906735458</v>
      </c>
      <c r="BG21" s="43">
        <f t="shared" si="11"/>
        <v>-2.8713571077623397</v>
      </c>
      <c r="BH21" s="43">
        <f t="shared" si="11"/>
        <v>-2.8692140776281971</v>
      </c>
      <c r="BI21" s="43">
        <f t="shared" si="11"/>
        <v>-2.8752227465977214</v>
      </c>
      <c r="BJ21" s="43">
        <f t="shared" si="11"/>
        <v>-2.8583497971673557</v>
      </c>
      <c r="BK21" s="43">
        <f t="shared" si="11"/>
        <v>-2.9055383422793635</v>
      </c>
      <c r="BL21" s="43">
        <f t="shared" si="8"/>
        <v>-2.7718185673183173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41"/>
      <c r="C22" s="36">
        <v>30647.238000000001</v>
      </c>
      <c r="D22" s="36"/>
      <c r="E22" s="41">
        <f>+(C22-C$7)/C$8</f>
        <v>-27995.470264246236</v>
      </c>
      <c r="F22" s="132">
        <f>ROUND(2*E22,0)/2</f>
        <v>-27995.5</v>
      </c>
      <c r="G22" s="132">
        <f>+C22-(C$7+F22*C$8)</f>
        <v>1.0150238500500564E-2</v>
      </c>
      <c r="I22" s="202">
        <f>G22</f>
        <v>1.0150238500500564E-2</v>
      </c>
      <c r="P22" s="199">
        <f>+D$11+D$12*F22+D$13*F22^2</f>
        <v>5.330910272873314E-2</v>
      </c>
      <c r="Q22" s="200">
        <f>+C22-15018.5</f>
        <v>15628.738000000001</v>
      </c>
      <c r="S22" s="132">
        <f>+(P22-G22)^2</f>
        <v>1.8626875614710136E-3</v>
      </c>
      <c r="T22" s="130">
        <v>0.1</v>
      </c>
      <c r="U22" s="43">
        <f>+T22*S22</f>
        <v>1.8626875614710138E-4</v>
      </c>
      <c r="V22" s="132">
        <f>+G22-P22</f>
        <v>-4.3158864228232577E-2</v>
      </c>
      <c r="W22" s="132">
        <v>10000</v>
      </c>
      <c r="X22" s="132">
        <f>+M$3+M$4*W22+M$5*SIN(RADIANS(M$6*W22+M$7))</f>
        <v>7.1887425597200252E-3</v>
      </c>
      <c r="Z22" s="43">
        <f>F22</f>
        <v>-27995.5</v>
      </c>
      <c r="AA22" s="132">
        <f>AB$3+AB$4*Z22+AB$5*Z22^2+AH22</f>
        <v>-1.4911484769603918E-2</v>
      </c>
      <c r="AB22" s="132">
        <f>+G22-AA22</f>
        <v>2.5061723270104481E-2</v>
      </c>
      <c r="AC22" s="132">
        <f>+G22-P22</f>
        <v>-4.3158864228232577E-2</v>
      </c>
      <c r="AE22" s="132">
        <f>+(G22-AA22)^2*S22</f>
        <v>1.1699353806896547E-6</v>
      </c>
      <c r="AF22" s="200">
        <f>+C22-15018.5</f>
        <v>15628.738000000001</v>
      </c>
      <c r="AG22" s="7"/>
      <c r="AH22" s="43">
        <f>$AB$6*($AB$11/AI22*AJ22+$AB$12)</f>
        <v>-1.1508731208853918E-2</v>
      </c>
      <c r="AI22" s="43">
        <f>1+$AB$7*COS(AL22)</f>
        <v>0.63502149821715181</v>
      </c>
      <c r="AJ22" s="43">
        <f>SIN(AL22+$AB$9)</f>
        <v>-0.56055932243072737</v>
      </c>
      <c r="AK22" s="43">
        <f>$AB$7*SIN(AL22)</f>
        <v>6.0751076009791197E-2</v>
      </c>
      <c r="AL22" s="43">
        <f>2*ATAN(AM22)</f>
        <v>2.9766537162821205</v>
      </c>
      <c r="AM22" s="43">
        <f>SQRT((1+$AB$7)/(1-$AB$7))*TAN(AN22/2)</f>
        <v>12.098197267557733</v>
      </c>
      <c r="AN22" s="132">
        <f>$AU22+$AB$7*SIN(AO22)</f>
        <v>-3.3841767116029802</v>
      </c>
      <c r="AO22" s="132">
        <f>$AU22+$AB$7*SIN(AP22)</f>
        <v>-3.3844335742379865</v>
      </c>
      <c r="AP22" s="132">
        <f>$AU22+$AB$7*SIN(AQ22)</f>
        <v>-3.3837184290864943</v>
      </c>
      <c r="AQ22" s="132">
        <f>$AU22+$AB$7*SIN(AR22)</f>
        <v>-3.3857098183852603</v>
      </c>
      <c r="AR22" s="132">
        <f>$AU22+$AB$7*SIN(AS22)</f>
        <v>-3.3801670328202214</v>
      </c>
      <c r="AS22" s="132">
        <f>$AU22+$AB$7*SIN(AT22)</f>
        <v>-3.3956138413565933</v>
      </c>
      <c r="AT22" s="132">
        <f>$AU22+$AB$7*SIN(AU22)</f>
        <v>-3.3527073688593876</v>
      </c>
      <c r="AU22" s="132">
        <f>$AB$9+$AB$18*(F22-AB$15)</f>
        <v>-3.4731473399135933</v>
      </c>
      <c r="AW22" s="43">
        <v>-20000</v>
      </c>
      <c r="AX22" s="43">
        <f t="shared" si="0"/>
        <v>-2.2072120727879757E-2</v>
      </c>
      <c r="AY22" s="43">
        <f t="shared" si="1"/>
        <v>-1.3799999999999999E-3</v>
      </c>
      <c r="AZ22" s="142">
        <f t="shared" si="2"/>
        <v>-2.0692120727879758E-2</v>
      </c>
      <c r="BA22" s="43">
        <f t="shared" si="3"/>
        <v>0.64698104617462104</v>
      </c>
      <c r="BB22" s="43">
        <f t="shared" si="4"/>
        <v>-0.87437123646663817</v>
      </c>
      <c r="BC22" s="43">
        <f t="shared" si="5"/>
        <v>-2.8374540850259073</v>
      </c>
      <c r="BD22" s="43">
        <f t="shared" si="6"/>
        <v>-6.5251818535337218</v>
      </c>
      <c r="BE22" s="43">
        <f t="shared" ref="BE22:BK31" si="12">$BL22+$AB$7*SIN(BF22)</f>
        <v>-2.6970714898207788</v>
      </c>
      <c r="BF22" s="43">
        <f t="shared" si="12"/>
        <v>-2.6967865921994991</v>
      </c>
      <c r="BG22" s="43">
        <f t="shared" si="12"/>
        <v>-2.6976394139523552</v>
      </c>
      <c r="BH22" s="43">
        <f t="shared" si="12"/>
        <v>-2.6950855139261569</v>
      </c>
      <c r="BI22" s="43">
        <f t="shared" si="12"/>
        <v>-2.7027243164016928</v>
      </c>
      <c r="BJ22" s="43">
        <f t="shared" si="12"/>
        <v>-2.6797921515712644</v>
      </c>
      <c r="BK22" s="43">
        <f t="shared" si="12"/>
        <v>-2.7479208738902501</v>
      </c>
      <c r="BL22" s="43">
        <f t="shared" si="8"/>
        <v>-2.5378668459955662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41"/>
      <c r="C23" s="36">
        <v>30647.411</v>
      </c>
      <c r="D23" s="36"/>
      <c r="E23" s="41">
        <f>+(C23-C$7)/C$8</f>
        <v>-27994.963450007217</v>
      </c>
      <c r="F23" s="132">
        <f>ROUND(2*E23,0)/2</f>
        <v>-27995</v>
      </c>
      <c r="G23" s="132">
        <f>+C23-(C$7+F23*C$8)</f>
        <v>1.247626500116894E-2</v>
      </c>
      <c r="I23" s="202">
        <f>G23</f>
        <v>1.247626500116894E-2</v>
      </c>
      <c r="P23" s="199">
        <f>+D$11+D$12*F23+D$13*F23^2</f>
        <v>5.330830536111783E-2</v>
      </c>
      <c r="Q23" s="200">
        <f>+C23-15018.5</f>
        <v>15628.911</v>
      </c>
      <c r="S23" s="132">
        <f>+(P23-G23)^2</f>
        <v>1.667255519956495E-3</v>
      </c>
      <c r="T23" s="130">
        <v>0.1</v>
      </c>
      <c r="U23" s="43">
        <f>+T23*S23</f>
        <v>1.6672555199564952E-4</v>
      </c>
      <c r="V23" s="132">
        <f>+G23-P23</f>
        <v>-4.083204035994889E-2</v>
      </c>
      <c r="W23" s="132">
        <v>12000</v>
      </c>
      <c r="X23" s="132">
        <f>+M$3+M$4*W23+M$5*SIN(RADIANS(M$6*W23+M$7))</f>
        <v>7.013845013647292E-3</v>
      </c>
      <c r="Z23" s="43">
        <f>F23</f>
        <v>-27995</v>
      </c>
      <c r="AA23" s="132">
        <f>AB$3+AB$4*Z23+AB$5*Z23^2+AH23</f>
        <v>-1.4912146341519258E-2</v>
      </c>
      <c r="AB23" s="132">
        <f>+G23-AA23</f>
        <v>2.7388411342688199E-2</v>
      </c>
      <c r="AC23" s="132">
        <f>+G23-P23</f>
        <v>-4.083204035994889E-2</v>
      </c>
      <c r="AE23" s="132">
        <f>+(G23-AA23)^2*S23</f>
        <v>1.2506501734125319E-6</v>
      </c>
      <c r="AF23" s="200">
        <f>+C23-15018.5</f>
        <v>15628.911</v>
      </c>
      <c r="AG23" s="7"/>
      <c r="AH23" s="43">
        <f>$AB$6*($AB$11/AI23*AJ23+$AB$12)</f>
        <v>-1.150953126651926E-2</v>
      </c>
      <c r="AI23" s="43">
        <f>1+$AB$7*COS(AL23)</f>
        <v>0.63501971172080118</v>
      </c>
      <c r="AJ23" s="43">
        <f>SIN(AL23+$AB$9)</f>
        <v>-0.5605836765525114</v>
      </c>
      <c r="AK23" s="43">
        <f>$AB$7*SIN(AL23)</f>
        <v>6.0740342175796706E-2</v>
      </c>
      <c r="AL23" s="43">
        <f>2*ATAN(AM23)</f>
        <v>2.9766831257067068</v>
      </c>
      <c r="AM23" s="43">
        <f>SQRT((1+$AB$7)/(1-$AB$7))*TAN(AN23/2)</f>
        <v>12.100364633310674</v>
      </c>
      <c r="AN23" s="132">
        <f>$AU23+$AB$7*SIN(AO23)</f>
        <v>-3.384133685771856</v>
      </c>
      <c r="AO23" s="132">
        <f>$AU23+$AB$7*SIN(AP23)</f>
        <v>-3.3843905217914134</v>
      </c>
      <c r="AP23" s="132">
        <f>$AU23+$AB$7*SIN(AQ23)</f>
        <v>-3.3836754583482858</v>
      </c>
      <c r="AQ23" s="132">
        <f>$AU23+$AB$7*SIN(AR23)</f>
        <v>-3.3856665988412762</v>
      </c>
      <c r="AR23" s="132">
        <f>$AU23+$AB$7*SIN(AS23)</f>
        <v>-3.3801245642382742</v>
      </c>
      <c r="AS23" s="132">
        <f>$AU23+$AB$7*SIN(AT23)</f>
        <v>-3.39556911065154</v>
      </c>
      <c r="AT23" s="132">
        <f>$AU23+$AB$7*SIN(AU23)</f>
        <v>-3.3526693430698389</v>
      </c>
      <c r="AU23" s="132">
        <f>$AB$9+$AB$18*(F23-AB$15)</f>
        <v>-3.4730888519832623</v>
      </c>
      <c r="AW23" s="43">
        <v>-18000</v>
      </c>
      <c r="AX23" s="43">
        <f t="shared" si="0"/>
        <v>-2.2550357078915301E-2</v>
      </c>
      <c r="AY23" s="43">
        <f t="shared" si="1"/>
        <v>-9.3399999999999961E-4</v>
      </c>
      <c r="AZ23" s="142">
        <f t="shared" si="2"/>
        <v>-2.1616357078915301E-2</v>
      </c>
      <c r="BA23" s="43">
        <f t="shared" si="3"/>
        <v>0.6635664351987145</v>
      </c>
      <c r="BB23" s="43">
        <f t="shared" si="4"/>
        <v>-0.92808838861189757</v>
      </c>
      <c r="BC23" s="43">
        <f t="shared" si="5"/>
        <v>-2.7123468770935939</v>
      </c>
      <c r="BD23" s="43">
        <f t="shared" si="6"/>
        <v>-4.5875736791119168</v>
      </c>
      <c r="BE23" s="43">
        <f t="shared" si="12"/>
        <v>-2.5195659342117942</v>
      </c>
      <c r="BF23" s="43">
        <f t="shared" si="12"/>
        <v>-2.5193732832575964</v>
      </c>
      <c r="BG23" s="43">
        <f t="shared" si="12"/>
        <v>-2.520013902347074</v>
      </c>
      <c r="BH23" s="43">
        <f t="shared" si="12"/>
        <v>-2.5178825223930663</v>
      </c>
      <c r="BI23" s="43">
        <f t="shared" si="12"/>
        <v>-2.5249612217318047</v>
      </c>
      <c r="BJ23" s="43">
        <f t="shared" si="12"/>
        <v>-2.5013103102596563</v>
      </c>
      <c r="BK23" s="43">
        <f t="shared" si="12"/>
        <v>-2.5788587761722628</v>
      </c>
      <c r="BL23" s="43">
        <f t="shared" si="8"/>
        <v>-2.303915124672816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41"/>
      <c r="C24" s="36">
        <v>34389.235000000001</v>
      </c>
      <c r="D24" s="36"/>
      <c r="E24" s="41">
        <f>+(C24-C$7)/C$8</f>
        <v>-17033.057767299244</v>
      </c>
      <c r="F24" s="132">
        <f>ROUND(2*E24,0)/2</f>
        <v>-17033</v>
      </c>
      <c r="G24" s="132">
        <f>+C24-(C$7+F24*C$8)</f>
        <v>-1.9718748997547664E-2</v>
      </c>
      <c r="I24" s="202">
        <f>G24</f>
        <v>-1.9718748997547664E-2</v>
      </c>
      <c r="P24" s="199">
        <f>+D$11+D$12*F24+D$13*F24^2</f>
        <v>3.6601850459849386E-2</v>
      </c>
      <c r="Q24" s="200">
        <f>+C24-15018.5</f>
        <v>19370.735000000001</v>
      </c>
      <c r="S24" s="132">
        <f>+(P24-G24)^2</f>
        <v>3.172009923240553E-3</v>
      </c>
      <c r="T24" s="130">
        <v>0.1</v>
      </c>
      <c r="U24" s="43">
        <f>+T24*S24</f>
        <v>3.172009923240553E-4</v>
      </c>
      <c r="V24" s="132">
        <f>+G24-P24</f>
        <v>-5.632059945739705E-2</v>
      </c>
      <c r="W24" s="132">
        <v>14000</v>
      </c>
      <c r="X24" s="132">
        <f>+M$3+M$4*W24+M$5*SIN(RADIANS(M$6*W24+M$7))</f>
        <v>5.9866947967805433E-3</v>
      </c>
      <c r="Z24" s="43">
        <f>F24</f>
        <v>-17033</v>
      </c>
      <c r="AA24" s="132">
        <f>AB$3+AB$4*Z24+AB$5*Z24^2+AH24</f>
        <v>-2.2550141646817463E-2</v>
      </c>
      <c r="AB24" s="132">
        <f>+G24-AA24</f>
        <v>2.8313926492697997E-3</v>
      </c>
      <c r="AC24" s="132">
        <f>+G24-P24</f>
        <v>-5.632059945739705E-2</v>
      </c>
      <c r="AE24" s="132">
        <f>+(G24-AA24)^2*S24</f>
        <v>2.5429319461002894E-8</v>
      </c>
      <c r="AF24" s="200">
        <f>+C24-15018.5</f>
        <v>19370.735000000001</v>
      </c>
      <c r="AG24" s="7"/>
      <c r="AH24" s="43">
        <f>$AB$6*($AB$11/AI24*AJ24+$AB$12)</f>
        <v>-2.1823175379817462E-2</v>
      </c>
      <c r="AI24" s="43">
        <f>1+$AB$7*COS(AL24)</f>
        <v>0.6739421829136294</v>
      </c>
      <c r="AJ24" s="43">
        <f>SIN(AL24+$AB$9)</f>
        <v>-0.94971446690618033</v>
      </c>
      <c r="AK24" s="43">
        <f>$AB$7*SIN(AL24)</f>
        <v>-0.17488939338013301</v>
      </c>
      <c r="AL24" s="43">
        <f>2*ATAN(AM24)</f>
        <v>-2.64926992544649</v>
      </c>
      <c r="AM24" s="43">
        <f>SQRT((1+$AB$7)/(1-$AB$7))*TAN(AN24/2)</f>
        <v>-3.9799887439339776</v>
      </c>
      <c r="AN24" s="132">
        <f>$AU24+$AB$7*SIN(AO24)</f>
        <v>-2.4319234386298358</v>
      </c>
      <c r="AO24" s="132">
        <f>$AU24+$AB$7*SIN(AP24)</f>
        <v>-2.4317869540016019</v>
      </c>
      <c r="AP24" s="132">
        <f>$AU24+$AB$7*SIN(AQ24)</f>
        <v>-2.432273184637626</v>
      </c>
      <c r="AQ24" s="132">
        <f>$AU24+$AB$7*SIN(AR24)</f>
        <v>-2.4305400447546215</v>
      </c>
      <c r="AR24" s="132">
        <f>$AU24+$AB$7*SIN(AS24)</f>
        <v>-2.4367059909538207</v>
      </c>
      <c r="AS24" s="132">
        <f>$AU24+$AB$7*SIN(AT24)</f>
        <v>-2.4146179332441564</v>
      </c>
      <c r="AT24" s="132">
        <f>$AU24+$AB$7*SIN(AU24)</f>
        <v>-2.4919338211973296</v>
      </c>
      <c r="AU24" s="132">
        <f>$AB$9+$AB$18*(F24-AB$15)</f>
        <v>-2.1907994674132656</v>
      </c>
      <c r="AW24" s="43">
        <v>-16000</v>
      </c>
      <c r="AX24" s="43">
        <f t="shared" si="0"/>
        <v>-2.2369961341122464E-2</v>
      </c>
      <c r="AY24" s="43">
        <f t="shared" si="1"/>
        <v>-5.1199999999999976E-4</v>
      </c>
      <c r="AZ24" s="142">
        <f t="shared" si="2"/>
        <v>-2.1857961341122466E-2</v>
      </c>
      <c r="BA24" s="43">
        <f t="shared" si="3"/>
        <v>0.68692324997984577</v>
      </c>
      <c r="BB24" s="43">
        <f t="shared" si="4"/>
        <v>-0.96922691506394021</v>
      </c>
      <c r="BC24" s="43">
        <f t="shared" si="5"/>
        <v>-2.5795219729585361</v>
      </c>
      <c r="BD24" s="43">
        <f t="shared" si="6"/>
        <v>-3.464095910579831</v>
      </c>
      <c r="BE24" s="43">
        <f t="shared" si="12"/>
        <v>-2.3366717353661968</v>
      </c>
      <c r="BF24" s="43">
        <f t="shared" si="12"/>
        <v>-2.3365887771850966</v>
      </c>
      <c r="BG24" s="43">
        <f t="shared" si="12"/>
        <v>-2.3369122094049017</v>
      </c>
      <c r="BH24" s="43">
        <f t="shared" si="12"/>
        <v>-2.335650616414588</v>
      </c>
      <c r="BI24" s="43">
        <f t="shared" si="12"/>
        <v>-2.3405623221643643</v>
      </c>
      <c r="BJ24" s="43">
        <f t="shared" si="12"/>
        <v>-2.321295635918085</v>
      </c>
      <c r="BK24" s="43">
        <f t="shared" si="12"/>
        <v>-2.3948165887636543</v>
      </c>
      <c r="BL24" s="43">
        <f t="shared" si="8"/>
        <v>-2.0699634033500649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41"/>
      <c r="C25" s="36">
        <v>35093.275000000001</v>
      </c>
      <c r="D25" s="36"/>
      <c r="E25" s="41">
        <f>+(C25-C$7)/C$8</f>
        <v>-14970.528883831252</v>
      </c>
      <c r="F25" s="132">
        <f>ROUND(2*E25,0)/2</f>
        <v>-14970.5</v>
      </c>
      <c r="G25" s="132">
        <f>+C25-(C$7+F25*C$8)</f>
        <v>-9.8594364972086623E-3</v>
      </c>
      <c r="I25" s="202">
        <f>G25</f>
        <v>-9.8594364972086623E-3</v>
      </c>
      <c r="P25" s="199">
        <f>+D$11+D$12*F25+D$13*F25^2</f>
        <v>3.3631782382666862E-2</v>
      </c>
      <c r="Q25" s="200">
        <f>+C25-15018.5</f>
        <v>20074.775000000001</v>
      </c>
      <c r="S25" s="132">
        <f>+(P25-G25)^2</f>
        <v>1.8914861196572413E-3</v>
      </c>
      <c r="T25" s="130">
        <v>0.1</v>
      </c>
      <c r="U25" s="43">
        <f>+T25*S25</f>
        <v>1.8914861196572415E-4</v>
      </c>
      <c r="V25" s="132">
        <f>+G25-P25</f>
        <v>-4.3491218879875525E-2</v>
      </c>
      <c r="W25" s="132">
        <v>16000</v>
      </c>
      <c r="X25" s="132">
        <f>+M$3+M$4*W25+M$5*SIN(RADIANS(M$6*W25+M$7))</f>
        <v>4.1921468386912301E-3</v>
      </c>
      <c r="Z25" s="43">
        <f>F25</f>
        <v>-14970.5</v>
      </c>
      <c r="AA25" s="132">
        <f>AB$3+AB$4*Z25+AB$5*Z25^2+AH25</f>
        <v>-2.1994203967364699E-2</v>
      </c>
      <c r="AB25" s="132">
        <f>+G25-AA25</f>
        <v>1.2134767470156037E-2</v>
      </c>
      <c r="AC25" s="132">
        <f>+G25-P25</f>
        <v>-4.3491218879875525E-2</v>
      </c>
      <c r="AE25" s="132">
        <f>+(G25-AA25)^2*S25</f>
        <v>2.7852621409451905E-7</v>
      </c>
      <c r="AF25" s="200">
        <f>+C25-15018.5</f>
        <v>20074.775000000001</v>
      </c>
      <c r="AG25" s="7"/>
      <c r="AH25" s="43">
        <f>$AB$6*($AB$11/AI25*AJ25+$AB$12)</f>
        <v>-2.1690071856614698E-2</v>
      </c>
      <c r="AI25" s="43">
        <f>1+$AB$7*COS(AL25)</f>
        <v>0.70200795162545848</v>
      </c>
      <c r="AJ25" s="43">
        <f>SIN(AL25+$AB$9)</f>
        <v>-0.98449535607213456</v>
      </c>
      <c r="AK25" s="43">
        <f>$AB$7*SIN(AL25)</f>
        <v>-0.21931880700374265</v>
      </c>
      <c r="AL25" s="43">
        <f>2*ATAN(AM25)</f>
        <v>-2.5071191901805245</v>
      </c>
      <c r="AM25" s="43">
        <f>SQRT((1+$AB$7)/(1-$AB$7))*TAN(AN25/2)</f>
        <v>-3.0457581704935248</v>
      </c>
      <c r="AN25" s="132">
        <f>$AU25+$AB$7*SIN(AO25)</f>
        <v>-2.2397913887648331</v>
      </c>
      <c r="AO25" s="132">
        <f>$AU25+$AB$7*SIN(AP25)</f>
        <v>-2.2397483992724472</v>
      </c>
      <c r="AP25" s="132">
        <f>$AU25+$AB$7*SIN(AQ25)</f>
        <v>-2.2399357271492377</v>
      </c>
      <c r="AQ25" s="132">
        <f>$AU25+$AB$7*SIN(AR25)</f>
        <v>-2.2391191158416031</v>
      </c>
      <c r="AR25" s="132">
        <f>$AU25+$AB$7*SIN(AS25)</f>
        <v>-2.2426727890398639</v>
      </c>
      <c r="AS25" s="132">
        <f>$AU25+$AB$7*SIN(AT25)</f>
        <v>-2.2270894423166618</v>
      </c>
      <c r="AT25" s="132">
        <f>$AU25+$AB$7*SIN(AU25)</f>
        <v>-2.2933152617309971</v>
      </c>
      <c r="AU25" s="132">
        <f>$AB$9+$AB$18*(F25-AB$15)</f>
        <v>-1.9495367547991795</v>
      </c>
      <c r="AW25" s="43">
        <v>-14000</v>
      </c>
      <c r="AX25" s="43">
        <f t="shared" si="0"/>
        <v>-2.1449612448539233E-2</v>
      </c>
      <c r="AY25" s="43">
        <f t="shared" si="1"/>
        <v>-1.1399999999999995E-4</v>
      </c>
      <c r="AZ25" s="142">
        <f t="shared" si="2"/>
        <v>-2.1335612448539234E-2</v>
      </c>
      <c r="BA25" s="43">
        <f t="shared" si="3"/>
        <v>0.7184088471314225</v>
      </c>
      <c r="BB25" s="43">
        <f t="shared" si="4"/>
        <v>-0.99449871599826989</v>
      </c>
      <c r="BC25" s="43">
        <f t="shared" si="5"/>
        <v>-2.4357376002330384</v>
      </c>
      <c r="BD25" s="43">
        <f t="shared" si="6"/>
        <v>-2.7148117850849927</v>
      </c>
      <c r="BE25" s="43">
        <f t="shared" si="12"/>
        <v>-2.1463959706210871</v>
      </c>
      <c r="BF25" s="43">
        <f t="shared" si="12"/>
        <v>-2.1463768438582127</v>
      </c>
      <c r="BG25" s="43">
        <f t="shared" si="12"/>
        <v>-2.1464718063697772</v>
      </c>
      <c r="BH25" s="43">
        <f t="shared" si="12"/>
        <v>-2.1460001898853935</v>
      </c>
      <c r="BI25" s="43">
        <f t="shared" si="12"/>
        <v>-2.1483390347996276</v>
      </c>
      <c r="BJ25" s="43">
        <f t="shared" si="12"/>
        <v>-2.1366560471744669</v>
      </c>
      <c r="BK25" s="43">
        <f t="shared" si="12"/>
        <v>-2.1930750297665775</v>
      </c>
      <c r="BL25" s="43">
        <f t="shared" si="8"/>
        <v>-1.8360116820273145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41"/>
      <c r="C26" s="36">
        <v>35093.455000000002</v>
      </c>
      <c r="D26" s="36"/>
      <c r="E26" s="41">
        <f>+(C26-C$7)/C$8</f>
        <v>-14970.001562657704</v>
      </c>
      <c r="F26" s="132">
        <f>ROUND(2*E26,0)/2</f>
        <v>-14970</v>
      </c>
      <c r="G26" s="132">
        <f>+C26-(C$7+F26*C$8)</f>
        <v>-5.3340999875217676E-4</v>
      </c>
      <c r="I26" s="202">
        <f>G26</f>
        <v>-5.3340999875217676E-4</v>
      </c>
      <c r="P26" s="199">
        <f>+D$11+D$12*F26+D$13*F26^2</f>
        <v>3.3631069018739426E-2</v>
      </c>
      <c r="Q26" s="200">
        <f>+C26-15018.5</f>
        <v>20074.955000000002</v>
      </c>
      <c r="S26" s="132">
        <f>+(P26-G26)^2</f>
        <v>1.167211626536624E-3</v>
      </c>
      <c r="T26" s="130">
        <v>0.1</v>
      </c>
      <c r="U26" s="43">
        <f>+T26*S26</f>
        <v>1.1672116265366241E-4</v>
      </c>
      <c r="V26" s="132">
        <f>+G26-P26</f>
        <v>-3.4164479017491603E-2</v>
      </c>
      <c r="W26" s="132">
        <v>18000</v>
      </c>
      <c r="X26" s="132">
        <f>+M$3+M$4*W26+M$5*SIN(RADIANS(M$6*W26+M$7))</f>
        <v>1.7673529568303778E-3</v>
      </c>
      <c r="Z26" s="43">
        <f>F26</f>
        <v>-14970</v>
      </c>
      <c r="AA26" s="132">
        <f>AB$3+AB$4*Z26+AB$5*Z26^2+AH26</f>
        <v>-2.1993971932129736E-2</v>
      </c>
      <c r="AB26" s="132">
        <f>+G26-AA26</f>
        <v>2.1460561933377559E-2</v>
      </c>
      <c r="AC26" s="132">
        <f>+G26-P26</f>
        <v>-3.4164479017491603E-2</v>
      </c>
      <c r="AE26" s="132">
        <f>+(G26-AA26)^2*S26</f>
        <v>5.375659892968495E-7</v>
      </c>
      <c r="AF26" s="200">
        <f>+C26-15018.5</f>
        <v>20074.955000000002</v>
      </c>
      <c r="AG26" s="7"/>
      <c r="AH26" s="43">
        <f>$AB$6*($AB$11/AI26*AJ26+$AB$12)</f>
        <v>-2.1689939232129737E-2</v>
      </c>
      <c r="AI26" s="43">
        <f>1+$AB$7*COS(AL26)</f>
        <v>0.70201583625222375</v>
      </c>
      <c r="AJ26" s="43">
        <f>SIN(AL26+$AB$9)</f>
        <v>-0.98450166138709161</v>
      </c>
      <c r="AK26" s="43">
        <f>$AB$7*SIN(AL26)</f>
        <v>-0.21932951957166735</v>
      </c>
      <c r="AL26" s="43">
        <f>2*ATAN(AM26)</f>
        <v>-2.5070832405311738</v>
      </c>
      <c r="AM26" s="43">
        <f>SQRT((1+$AB$7)/(1-$AB$7))*TAN(AN26/2)</f>
        <v>-3.0455734597526809</v>
      </c>
      <c r="AN26" s="132">
        <f>$AU26+$AB$7*SIN(AO26)</f>
        <v>-2.2397438135512457</v>
      </c>
      <c r="AO26" s="132">
        <f>$AU26+$AB$7*SIN(AP26)</f>
        <v>-2.2397008397495082</v>
      </c>
      <c r="AP26" s="132">
        <f>$AU26+$AB$7*SIN(AQ26)</f>
        <v>-2.2398881105248996</v>
      </c>
      <c r="AQ26" s="132">
        <f>$AU26+$AB$7*SIN(AR26)</f>
        <v>-2.2390716990428783</v>
      </c>
      <c r="AR26" s="132">
        <f>$AU26+$AB$7*SIN(AS26)</f>
        <v>-2.2426247167329691</v>
      </c>
      <c r="AS26" s="132">
        <f>$AU26+$AB$7*SIN(AT26)</f>
        <v>-2.2270433067806996</v>
      </c>
      <c r="AT26" s="132">
        <f>$AU26+$AB$7*SIN(AU26)</f>
        <v>-2.293264774810043</v>
      </c>
      <c r="AU26" s="132">
        <f>$AB$9+$AB$18*(F26-AB$15)</f>
        <v>-1.9494782668688486</v>
      </c>
      <c r="AW26" s="43">
        <v>-12000</v>
      </c>
      <c r="AX26" s="43">
        <f t="shared" si="0"/>
        <v>-1.9696121323739435E-2</v>
      </c>
      <c r="AY26" s="43">
        <f t="shared" si="1"/>
        <v>2.6000000000000014E-4</v>
      </c>
      <c r="AZ26" s="142">
        <f t="shared" si="2"/>
        <v>-1.9956121323739435E-2</v>
      </c>
      <c r="BA26" s="43">
        <f t="shared" si="3"/>
        <v>0.75997981089453726</v>
      </c>
      <c r="BB26" s="43">
        <f t="shared" si="4"/>
        <v>-0.99853582878719349</v>
      </c>
      <c r="BC26" s="43">
        <f t="shared" si="5"/>
        <v>-2.2766755608739486</v>
      </c>
      <c r="BD26" s="43">
        <f t="shared" si="6"/>
        <v>-2.1663775870379909</v>
      </c>
      <c r="BE26" s="43">
        <f t="shared" si="12"/>
        <v>-1.9462820950230282</v>
      </c>
      <c r="BF26" s="43">
        <f t="shared" si="12"/>
        <v>-1.9462807202091195</v>
      </c>
      <c r="BG26" s="43">
        <f t="shared" si="12"/>
        <v>-1.9462908522796651</v>
      </c>
      <c r="BH26" s="43">
        <f t="shared" si="12"/>
        <v>-1.9462161750754705</v>
      </c>
      <c r="BI26" s="43">
        <f t="shared" si="12"/>
        <v>-1.9467662427078867</v>
      </c>
      <c r="BJ26" s="43">
        <f t="shared" si="12"/>
        <v>-1.9426963098414607</v>
      </c>
      <c r="BK26" s="43">
        <f t="shared" si="12"/>
        <v>-1.9718791536932692</v>
      </c>
      <c r="BL26" s="43">
        <f t="shared" si="8"/>
        <v>-1.6020599607045642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41"/>
      <c r="C27" s="36">
        <v>35429.339</v>
      </c>
      <c r="D27" s="36"/>
      <c r="E27" s="41">
        <f>+(C27-C$7)/C$8</f>
        <v>-13986.008534570155</v>
      </c>
      <c r="F27" s="132">
        <f>ROUND(2*E27,0)/2</f>
        <v>-13986</v>
      </c>
      <c r="G27" s="132">
        <f>+C27-(C$7+F27*C$8)</f>
        <v>-2.9132580020814203E-3</v>
      </c>
      <c r="I27" s="202">
        <f>G27</f>
        <v>-2.9132580020814203E-3</v>
      </c>
      <c r="P27" s="199">
        <f>+D$11+D$12*F27+D$13*F27^2</f>
        <v>3.2233416671710126E-2</v>
      </c>
      <c r="Q27" s="200">
        <f>+C27-15018.5</f>
        <v>20410.839</v>
      </c>
      <c r="S27" s="132">
        <f>+(P27-G27)^2</f>
        <v>1.2352887406253401E-3</v>
      </c>
      <c r="T27" s="130">
        <v>0.1</v>
      </c>
      <c r="U27" s="43">
        <f>+T27*S27</f>
        <v>1.2352887406253402E-4</v>
      </c>
      <c r="V27" s="132">
        <f>+G27-P27</f>
        <v>-3.5146674673791546E-2</v>
      </c>
      <c r="W27" s="132">
        <v>20000</v>
      </c>
      <c r="X27" s="132">
        <f>+M$3+M$4*W27+M$5*SIN(RADIANS(M$6*W27+M$7))</f>
        <v>-1.1075848131765864E-3</v>
      </c>
      <c r="Z27" s="43">
        <f>F27</f>
        <v>-13986</v>
      </c>
      <c r="AA27" s="132">
        <f>AB$3+AB$4*Z27+AB$5*Z27^2+AH27</f>
        <v>-2.1440349795025803E-2</v>
      </c>
      <c r="AB27" s="132">
        <f>+G27-AA27</f>
        <v>1.8527091792944383E-2</v>
      </c>
      <c r="AC27" s="132">
        <f>+G27-P27</f>
        <v>-3.5146674673791546E-2</v>
      </c>
      <c r="AE27" s="132">
        <f>+(G27-AA27)^2*S27</f>
        <v>4.2401672704916507E-7</v>
      </c>
      <c r="AF27" s="200">
        <f>+C27-15018.5</f>
        <v>20410.839</v>
      </c>
      <c r="AG27" s="7"/>
      <c r="AH27" s="43">
        <f>$AB$6*($AB$11/AI27*AJ27+$AB$12)</f>
        <v>-2.1329051207025804E-2</v>
      </c>
      <c r="AI27" s="43">
        <f>1+$AB$7*COS(AL27)</f>
        <v>0.71866209661964442</v>
      </c>
      <c r="AJ27" s="43">
        <f>SIN(AL27+$AB$9)</f>
        <v>-0.99460862013496065</v>
      </c>
      <c r="AK27" s="43">
        <f>$AB$7*SIN(AL27)</f>
        <v>-0.2403101831415925</v>
      </c>
      <c r="AL27" s="43">
        <f>2*ATAN(AM27)</f>
        <v>-2.434683104954702</v>
      </c>
      <c r="AM27" s="43">
        <f>SQRT((1+$AB$7)/(1-$AB$7))*TAN(AN27/2)</f>
        <v>-2.7104049227767542</v>
      </c>
      <c r="AN27" s="132">
        <f>$AU27+$AB$7*SIN(AO27)</f>
        <v>-2.1450325589565309</v>
      </c>
      <c r="AO27" s="132">
        <f>$AU27+$AB$7*SIN(AP27)</f>
        <v>-2.1450136855240611</v>
      </c>
      <c r="AP27" s="132">
        <f>$AU27+$AB$7*SIN(AQ27)</f>
        <v>-2.1451075876897439</v>
      </c>
      <c r="AQ27" s="132">
        <f>$AU27+$AB$7*SIN(AR27)</f>
        <v>-2.1446402555108759</v>
      </c>
      <c r="AR27" s="132">
        <f>$AU27+$AB$7*SIN(AS27)</f>
        <v>-2.1469627441895174</v>
      </c>
      <c r="AS27" s="132">
        <f>$AU27+$AB$7*SIN(AT27)</f>
        <v>-2.135337097917493</v>
      </c>
      <c r="AT27" s="132">
        <f>$AU27+$AB$7*SIN(AU27)</f>
        <v>-2.1915957147496465</v>
      </c>
      <c r="AU27" s="132">
        <f>$AB$9+$AB$18*(F27-AB$15)</f>
        <v>-1.8343740199780554</v>
      </c>
      <c r="AW27" s="43">
        <v>-10000</v>
      </c>
      <c r="AX27" s="43">
        <f t="shared" si="0"/>
        <v>-1.7004026653172355E-2</v>
      </c>
      <c r="AY27" s="43">
        <f t="shared" si="1"/>
        <v>6.1000000000000008E-4</v>
      </c>
      <c r="AZ27" s="142">
        <f t="shared" si="2"/>
        <v>-1.7614026653172354E-2</v>
      </c>
      <c r="BA27" s="43">
        <f t="shared" si="3"/>
        <v>0.81436881848153919</v>
      </c>
      <c r="BB27" s="43">
        <f t="shared" si="4"/>
        <v>-0.97264683352068848</v>
      </c>
      <c r="BC27" s="43">
        <f t="shared" si="5"/>
        <v>-2.0963660240615281</v>
      </c>
      <c r="BD27" s="43">
        <f t="shared" si="6"/>
        <v>-1.7359993918969006</v>
      </c>
      <c r="BE27" s="43">
        <f t="shared" si="12"/>
        <v>-1.7332373530109242</v>
      </c>
      <c r="BF27" s="43">
        <f t="shared" si="12"/>
        <v>-1.7332373551920464</v>
      </c>
      <c r="BG27" s="43">
        <f t="shared" si="12"/>
        <v>-1.7332373187423207</v>
      </c>
      <c r="BH27" s="43">
        <f t="shared" si="12"/>
        <v>-1.733237927869171</v>
      </c>
      <c r="BI27" s="43">
        <f t="shared" si="12"/>
        <v>-1.7332277481943834</v>
      </c>
      <c r="BJ27" s="43">
        <f t="shared" si="12"/>
        <v>-1.7333977870989021</v>
      </c>
      <c r="BK27" s="43">
        <f t="shared" si="12"/>
        <v>-1.7305339682975929</v>
      </c>
      <c r="BL27" s="43">
        <f t="shared" si="8"/>
        <v>-1.3681082393818136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41"/>
      <c r="C28" s="36">
        <v>35476.421000000002</v>
      </c>
      <c r="D28" s="36"/>
      <c r="E28" s="41">
        <f>+(C28-C$7)/C$8</f>
        <v>-13848.078892942629</v>
      </c>
      <c r="F28" s="132">
        <f>ROUND(2*E28,0)/2</f>
        <v>-13848</v>
      </c>
      <c r="G28" s="132">
        <f>+C28-(C$7+F28*C$8)</f>
        <v>-2.6929943996947259E-2</v>
      </c>
      <c r="I28" s="202">
        <f>G28</f>
        <v>-2.6929943996947259E-2</v>
      </c>
      <c r="P28" s="199">
        <f>+D$11+D$12*F28+D$13*F28^2</f>
        <v>3.2038403054614167E-2</v>
      </c>
      <c r="Q28" s="200">
        <f>+C28-15018.5</f>
        <v>20457.921000000002</v>
      </c>
      <c r="S28" s="132">
        <f>+(P28-G28)^2</f>
        <v>3.4772659539933932E-3</v>
      </c>
      <c r="T28" s="130">
        <v>0.1</v>
      </c>
      <c r="U28" s="43">
        <f>+T28*S28</f>
        <v>3.4772659539933934E-4</v>
      </c>
      <c r="V28" s="132">
        <f>+G28-P28</f>
        <v>-5.8968347051561426E-2</v>
      </c>
      <c r="W28" s="132">
        <v>22000</v>
      </c>
      <c r="X28" s="132">
        <f>+M$3+M$4*W28+M$5*SIN(RADIANS(M$6*W28+M$7))</f>
        <v>-4.2218878736250236E-3</v>
      </c>
      <c r="Z28" s="43">
        <f>F28</f>
        <v>-13848</v>
      </c>
      <c r="AA28" s="132">
        <f>AB$3+AB$4*Z28+AB$5*Z28^2+AH28</f>
        <v>-2.1346857576331008E-2</v>
      </c>
      <c r="AB28" s="132">
        <f>+G28-AA28</f>
        <v>-5.5830864206162512E-3</v>
      </c>
      <c r="AC28" s="132">
        <f>+G28-P28</f>
        <v>-5.8968347051561426E-2</v>
      </c>
      <c r="AE28" s="132">
        <f>+(G28-AA28)^2*S28</f>
        <v>1.0838934930179542E-7</v>
      </c>
      <c r="AF28" s="200">
        <f>+C28-15018.5</f>
        <v>20457.921000000002</v>
      </c>
      <c r="AG28" s="7"/>
      <c r="AH28" s="43">
        <f>$AB$6*($AB$11/AI28*AJ28+$AB$12)</f>
        <v>-2.1262124264331009E-2</v>
      </c>
      <c r="AI28" s="43">
        <f>1+$AB$7*COS(AL28)</f>
        <v>0.72118485409489619</v>
      </c>
      <c r="AJ28" s="43">
        <f>SIN(AL28+$AB$9)</f>
        <v>-0.99563650162570316</v>
      </c>
      <c r="AK28" s="43">
        <f>$AB$7*SIN(AL28)</f>
        <v>-0.24323263435220946</v>
      </c>
      <c r="AL28" s="43">
        <f>2*ATAN(AM28)</f>
        <v>-2.4242487256405814</v>
      </c>
      <c r="AM28" s="43">
        <f>SQRT((1+$AB$7)/(1-$AB$7))*TAN(AN28/2)</f>
        <v>-2.6674674951947299</v>
      </c>
      <c r="AN28" s="132">
        <f>$AU28+$AB$7*SIN(AO28)</f>
        <v>-2.1315673585771813</v>
      </c>
      <c r="AO28" s="132">
        <f>$AU28+$AB$7*SIN(AP28)</f>
        <v>-2.1315508567530692</v>
      </c>
      <c r="AP28" s="132">
        <f>$AU28+$AB$7*SIN(AQ28)</f>
        <v>-2.131634712382084</v>
      </c>
      <c r="AQ28" s="132">
        <f>$AU28+$AB$7*SIN(AR28)</f>
        <v>-2.1312084756340077</v>
      </c>
      <c r="AR28" s="132">
        <f>$AU28+$AB$7*SIN(AS28)</f>
        <v>-2.1333720375217848</v>
      </c>
      <c r="AS28" s="132">
        <f>$AU28+$AB$7*SIN(AT28)</f>
        <v>-2.1223114951374713</v>
      </c>
      <c r="AT28" s="132">
        <f>$AU28+$AB$7*SIN(AU28)</f>
        <v>-2.1769625641800663</v>
      </c>
      <c r="AU28" s="132">
        <f>$AB$9+$AB$18*(F28-AB$15)</f>
        <v>-1.8182313512067856</v>
      </c>
      <c r="AW28" s="43">
        <v>-8000</v>
      </c>
      <c r="AX28" s="43">
        <f t="shared" si="0"/>
        <v>-1.3260773195685995E-2</v>
      </c>
      <c r="AY28" s="43">
        <f t="shared" si="1"/>
        <v>9.3600000000000009E-4</v>
      </c>
      <c r="AZ28" s="142">
        <f t="shared" si="2"/>
        <v>-1.4196773195685995E-2</v>
      </c>
      <c r="BA28" s="43">
        <f t="shared" si="3"/>
        <v>0.88518480643396658</v>
      </c>
      <c r="BB28" s="43">
        <f t="shared" si="4"/>
        <v>-0.90283460332449239</v>
      </c>
      <c r="BC28" s="43">
        <f t="shared" si="5"/>
        <v>-1.8863168427942527</v>
      </c>
      <c r="BD28" s="43">
        <f t="shared" si="6"/>
        <v>-1.3783537884559878</v>
      </c>
      <c r="BE28" s="43">
        <f t="shared" si="12"/>
        <v>-1.5033143823257451</v>
      </c>
      <c r="BF28" s="43">
        <f t="shared" si="12"/>
        <v>-1.5033143819233274</v>
      </c>
      <c r="BG28" s="43">
        <f t="shared" si="12"/>
        <v>-1.5033143657939627</v>
      </c>
      <c r="BH28" s="43">
        <f t="shared" si="12"/>
        <v>-1.5033137193134558</v>
      </c>
      <c r="BI28" s="43">
        <f t="shared" si="12"/>
        <v>-1.5032878128399145</v>
      </c>
      <c r="BJ28" s="43">
        <f t="shared" si="12"/>
        <v>-1.5022577062356188</v>
      </c>
      <c r="BK28" s="43">
        <f t="shared" si="12"/>
        <v>-1.4694423006836947</v>
      </c>
      <c r="BL28" s="43">
        <f t="shared" si="8"/>
        <v>-1.1341565180590629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41"/>
      <c r="C29" s="36">
        <v>35832.362000000001</v>
      </c>
      <c r="D29" s="36"/>
      <c r="E29" s="41">
        <f>+(C29-C$7)/C$8</f>
        <v>-12805.327638311532</v>
      </c>
      <c r="F29" s="132">
        <f>ROUND(2*E29,0)/2</f>
        <v>-12805.5</v>
      </c>
      <c r="I29" s="202"/>
      <c r="P29" s="199">
        <f>+D$11+D$12*F29+D$13*F29^2</f>
        <v>3.0573139475300805E-2</v>
      </c>
      <c r="Q29" s="200">
        <f>+C29-15018.5</f>
        <v>20813.862000000001</v>
      </c>
      <c r="R29" s="132">
        <f>+C29-(C$7+F29*C$8)</f>
        <v>5.8835308496782091E-2</v>
      </c>
      <c r="S29" s="132">
        <f>+(P29-R29)^2</f>
        <v>7.9875019779877647E-4</v>
      </c>
      <c r="T29" s="130"/>
      <c r="U29" s="43"/>
      <c r="W29" s="132">
        <v>24000</v>
      </c>
      <c r="X29" s="132">
        <f>+M$3+M$4*W29+M$5*SIN(RADIANS(M$6*W29+M$7))</f>
        <v>-7.3484652778365474E-3</v>
      </c>
      <c r="Z29" s="43">
        <f>F29</f>
        <v>-12805.5</v>
      </c>
      <c r="AA29" s="132">
        <f>AB$3+AB$4*Z29+AB$5*Z29^2+AH29</f>
        <v>-2.0509041549491382E-2</v>
      </c>
      <c r="AB29" s="132">
        <f>+G29-AA29</f>
        <v>2.0509041549491382E-2</v>
      </c>
      <c r="AC29" s="132">
        <f>+G29-P29</f>
        <v>-3.0573139475300805E-2</v>
      </c>
      <c r="AE29" s="132">
        <f>+(G29-AA29)^2*S29</f>
        <v>3.3597093543968931E-7</v>
      </c>
      <c r="AF29" s="200">
        <f>+C29-15018.5</f>
        <v>20813.862000000001</v>
      </c>
      <c r="AG29" s="7"/>
      <c r="AH29" s="43">
        <f>$AB$6*($AB$11/AI29*AJ29+$AB$12)</f>
        <v>-2.0621299558741382E-2</v>
      </c>
      <c r="AI29" s="43">
        <f>1+$AB$7*COS(AL29)</f>
        <v>0.74186857464994893</v>
      </c>
      <c r="AJ29" s="43">
        <f>SIN(AL29+$AB$9)</f>
        <v>-0.99992660685532786</v>
      </c>
      <c r="AK29" s="43">
        <f>$AB$7*SIN(AL29)</f>
        <v>-0.26508143512277688</v>
      </c>
      <c r="AL29" s="43">
        <f>2*ATAN(AM29)</f>
        <v>-2.3429119400644476</v>
      </c>
      <c r="AM29" s="43">
        <f>SQRT((1+$AB$7)/(1-$AB$7))*TAN(AN29/2)</f>
        <v>-2.3695790882493202</v>
      </c>
      <c r="AN29" s="132">
        <f>$AU29+$AB$7*SIN(AO29)</f>
        <v>-2.0282426326529794</v>
      </c>
      <c r="AO29" s="132">
        <f>$AU29+$AB$7*SIN(AP29)</f>
        <v>-2.0282377263183795</v>
      </c>
      <c r="AP29" s="132">
        <f>$AU29+$AB$7*SIN(AQ29)</f>
        <v>-2.0282677497279753</v>
      </c>
      <c r="AQ29" s="132">
        <f>$AU29+$AB$7*SIN(AR29)</f>
        <v>-2.0280839983196226</v>
      </c>
      <c r="AR29" s="132">
        <f>$AU29+$AB$7*SIN(AS29)</f>
        <v>-2.0292075343114391</v>
      </c>
      <c r="AS29" s="132">
        <f>$AU29+$AB$7*SIN(AT29)</f>
        <v>-2.0222971285593894</v>
      </c>
      <c r="AT29" s="132">
        <f>$AU29+$AB$7*SIN(AU29)</f>
        <v>-2.0633746127311725</v>
      </c>
      <c r="AU29" s="132">
        <f>$AB$9+$AB$18*(F29-AB$15)</f>
        <v>-1.6962840164673019</v>
      </c>
      <c r="AW29" s="43">
        <v>-6000</v>
      </c>
      <c r="AX29" s="43">
        <f t="shared" si="0"/>
        <v>-8.3666420214665825E-3</v>
      </c>
      <c r="AY29" s="43">
        <f t="shared" si="1"/>
        <v>1.238E-3</v>
      </c>
      <c r="AZ29" s="142">
        <f t="shared" si="2"/>
        <v>-9.604642021466582E-3</v>
      </c>
      <c r="BA29" s="43">
        <f t="shared" si="3"/>
        <v>0.97651326491037826</v>
      </c>
      <c r="BB29" s="43">
        <f t="shared" si="4"/>
        <v>-0.76710532756650829</v>
      </c>
      <c r="BC29" s="43">
        <f t="shared" si="5"/>
        <v>-1.6343166963090521</v>
      </c>
      <c r="BD29" s="43">
        <f t="shared" si="6"/>
        <v>-1.0656267549677727</v>
      </c>
      <c r="BE29" s="43">
        <f t="shared" si="12"/>
        <v>-1.2515040360111085</v>
      </c>
      <c r="BF29" s="43">
        <f t="shared" si="12"/>
        <v>-1.2515027662911025</v>
      </c>
      <c r="BG29" s="43">
        <f t="shared" si="12"/>
        <v>-1.2514918339440997</v>
      </c>
      <c r="BH29" s="43">
        <f t="shared" si="12"/>
        <v>-1.2513977208902864</v>
      </c>
      <c r="BI29" s="43">
        <f t="shared" si="12"/>
        <v>-1.2505886367941794</v>
      </c>
      <c r="BJ29" s="43">
        <f t="shared" si="12"/>
        <v>-1.2437127064302897</v>
      </c>
      <c r="BK29" s="43">
        <f t="shared" si="12"/>
        <v>-1.1900828495864715</v>
      </c>
      <c r="BL29" s="43">
        <f t="shared" si="8"/>
        <v>-0.90020479673631226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41"/>
      <c r="C30" s="36">
        <v>36491.408000000003</v>
      </c>
      <c r="D30" s="36"/>
      <c r="E30" s="41">
        <f>+(C30-C$7)/C$8</f>
        <v>-10874.61147085791</v>
      </c>
      <c r="F30" s="132">
        <f>ROUND(2*E30,0)/2</f>
        <v>-10874.5</v>
      </c>
      <c r="G30" s="132">
        <f>+C30-(C$7+F30*C$8)</f>
        <v>-3.805034849938238E-2</v>
      </c>
      <c r="I30" s="202">
        <f>G30</f>
        <v>-3.805034849938238E-2</v>
      </c>
      <c r="P30" s="199">
        <f>+D$11+D$12*F30+D$13*F30^2</f>
        <v>2.7896095183318318E-2</v>
      </c>
      <c r="Q30" s="200">
        <f>+C30-15018.5</f>
        <v>21472.908000000003</v>
      </c>
      <c r="S30" s="132">
        <f>+(P30-G30)^2</f>
        <v>4.3489334343956142E-3</v>
      </c>
      <c r="T30" s="130">
        <v>0.1</v>
      </c>
      <c r="U30" s="43">
        <f>+T30*S30</f>
        <v>4.3489334343956146E-4</v>
      </c>
      <c r="V30" s="132">
        <f>+G30-P30</f>
        <v>-6.5946443682700695E-2</v>
      </c>
      <c r="W30" s="132">
        <v>26000</v>
      </c>
      <c r="X30" s="132">
        <f>+M$3+M$4*W30+M$5*SIN(RADIANS(M$6*W30+M$7))</f>
        <v>-1.0259389602889649E-2</v>
      </c>
      <c r="Z30" s="43">
        <f>F30</f>
        <v>-10874.5</v>
      </c>
      <c r="AA30" s="132">
        <f>AB$3+AB$4*Z30+AB$5*Z30^2+AH30</f>
        <v>-1.8303801523305692E-2</v>
      </c>
      <c r="AB30" s="132">
        <f>+G30-AA30</f>
        <v>-1.9746546976076688E-2</v>
      </c>
      <c r="AC30" s="132">
        <f>+G30-P30</f>
        <v>-6.5946443682700695E-2</v>
      </c>
      <c r="AE30" s="132">
        <f>+(G30-AA30)^2*S30</f>
        <v>1.6957627292459008E-6</v>
      </c>
      <c r="AF30" s="200">
        <f>+C30-15018.5</f>
        <v>21472.908000000003</v>
      </c>
      <c r="AG30" s="7"/>
      <c r="AH30" s="43">
        <f>$AB$6*($AB$11/AI30*AJ30+$AB$12)</f>
        <v>-1.8763716772555693E-2</v>
      </c>
      <c r="AI30" s="43">
        <f>1+$AB$7*COS(AL30)</f>
        <v>0.78879863433881314</v>
      </c>
      <c r="AJ30" s="43">
        <f>SIN(AL30+$AB$9)</f>
        <v>-0.98839401377191771</v>
      </c>
      <c r="AK30" s="43">
        <f>$AB$7*SIN(AL30)</f>
        <v>-0.30379924809460879</v>
      </c>
      <c r="AL30" s="43">
        <f>2*ATAN(AM30)</f>
        <v>-2.1782938298425298</v>
      </c>
      <c r="AM30" s="43">
        <f>SQRT((1+$AB$7)/(1-$AB$7))*TAN(AN30/2)</f>
        <v>-1.9131099543741787</v>
      </c>
      <c r="AN30" s="132">
        <f>$AU30+$AB$7*SIN(AO30)</f>
        <v>-1.8282125079716129</v>
      </c>
      <c r="AO30" s="132">
        <f>$AU30+$AB$7*SIN(AP30)</f>
        <v>-1.8282124226713381</v>
      </c>
      <c r="AP30" s="132">
        <f>$AU30+$AB$7*SIN(AQ30)</f>
        <v>-1.8282133282353976</v>
      </c>
      <c r="AQ30" s="132">
        <f>$AU30+$AB$7*SIN(AR30)</f>
        <v>-1.828203714434838</v>
      </c>
      <c r="AR30" s="132">
        <f>$AU30+$AB$7*SIN(AS30)</f>
        <v>-1.8283057601568184</v>
      </c>
      <c r="AS30" s="132">
        <f>$AU30+$AB$7*SIN(AT30)</f>
        <v>-1.8272205692742025</v>
      </c>
      <c r="AT30" s="132">
        <f>$AU30+$AB$7*SIN(AU30)</f>
        <v>-1.8385406367023258</v>
      </c>
      <c r="AU30" s="132">
        <f>$AB$9+$AB$18*(F30-AB$15)</f>
        <v>-1.4704036295301861</v>
      </c>
      <c r="AW30" s="43">
        <v>-4000</v>
      </c>
      <c r="AX30" s="43">
        <f t="shared" si="0"/>
        <v>-2.2924468948459283E-3</v>
      </c>
      <c r="AY30" s="43">
        <f t="shared" si="1"/>
        <v>1.516E-3</v>
      </c>
      <c r="AZ30" s="142">
        <f t="shared" si="2"/>
        <v>-3.8084468948459283E-3</v>
      </c>
      <c r="BA30" s="43">
        <f t="shared" si="3"/>
        <v>1.0905975412391165</v>
      </c>
      <c r="BB30" s="43">
        <f t="shared" si="4"/>
        <v>-0.53408312369754596</v>
      </c>
      <c r="BC30" s="43">
        <f t="shared" si="5"/>
        <v>-1.3234228688570817</v>
      </c>
      <c r="BD30" s="43">
        <f t="shared" si="6"/>
        <v>-0.77885086068685405</v>
      </c>
      <c r="BE30" s="43">
        <f t="shared" si="12"/>
        <v>-0.97183968776309304</v>
      </c>
      <c r="BF30" s="43">
        <f t="shared" si="12"/>
        <v>-0.97181391870146649</v>
      </c>
      <c r="BG30" s="43">
        <f t="shared" si="12"/>
        <v>-0.97169040056561529</v>
      </c>
      <c r="BH30" s="43">
        <f t="shared" si="12"/>
        <v>-0.97109865439928245</v>
      </c>
      <c r="BI30" s="43">
        <f t="shared" si="12"/>
        <v>-0.96827080990586145</v>
      </c>
      <c r="BJ30" s="43">
        <f t="shared" si="12"/>
        <v>-0.95491414576029254</v>
      </c>
      <c r="BK30" s="43">
        <f t="shared" si="12"/>
        <v>-0.89492961962817708</v>
      </c>
      <c r="BL30" s="43">
        <f t="shared" si="8"/>
        <v>-0.66625307541356182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41"/>
      <c r="C31" s="36">
        <v>36541.362000000001</v>
      </c>
      <c r="D31" s="36"/>
      <c r="E31" s="41">
        <f>+(C31-C$7)/C$8</f>
        <v>-10728.268126950241</v>
      </c>
      <c r="F31" s="132">
        <f>ROUND(2*E31,0)/2</f>
        <v>-10728.5</v>
      </c>
      <c r="I31" s="202"/>
      <c r="P31" s="199">
        <f>+D$11+D$12*F31+D$13*F31^2</f>
        <v>2.7695643633525852E-2</v>
      </c>
      <c r="Q31" s="200">
        <f>+C31-15018.5</f>
        <v>21522.862000000001</v>
      </c>
      <c r="S31" s="132">
        <f>+(P31-R32)^2</f>
        <v>2.6474879638207116E-3</v>
      </c>
      <c r="T31" s="130">
        <v>0.1</v>
      </c>
      <c r="U31" s="43">
        <f>+T31*S31</f>
        <v>2.6474879638207116E-4</v>
      </c>
      <c r="V31" s="132">
        <f>+G31-P31</f>
        <v>-2.7695643633525852E-2</v>
      </c>
      <c r="W31" s="132">
        <v>28000</v>
      </c>
      <c r="X31" s="132">
        <f>+M$3+M$4*W31+M$5*SIN(RADIANS(M$6*W31+M$7))</f>
        <v>-1.274142982682388E-2</v>
      </c>
      <c r="Z31" s="43">
        <f>F31</f>
        <v>-10728.5</v>
      </c>
      <c r="AA31" s="132">
        <f>AB$3+AB$4*Z31+AB$5*Z31^2+AH31</f>
        <v>-1.8100378258157846E-2</v>
      </c>
      <c r="AB31" s="132">
        <f>+G31-AA31</f>
        <v>1.8100378258157846E-2</v>
      </c>
      <c r="AC31" s="132">
        <f>+G31-P31</f>
        <v>-2.7695643633525852E-2</v>
      </c>
      <c r="AE31" s="132">
        <f>+(G31-AA31)^2*S31</f>
        <v>8.67379784114012E-7</v>
      </c>
      <c r="AF31" s="200">
        <f>+C31-15018.5</f>
        <v>21522.862000000001</v>
      </c>
      <c r="AG31" s="7"/>
      <c r="AH31" s="43">
        <f>$AB$6*($AB$11/AI31*AJ31+$AB$12)</f>
        <v>-1.8585669621407848E-2</v>
      </c>
      <c r="AI31" s="43">
        <f>1+$AB$7*COS(AL31)</f>
        <v>0.79286399498923887</v>
      </c>
      <c r="AJ31" s="43">
        <f>SIN(AL31+$AB$9)</f>
        <v>-0.98628285000155103</v>
      </c>
      <c r="AK31" s="43">
        <f>$AB$7*SIN(AL31)</f>
        <v>-0.30658551079296281</v>
      </c>
      <c r="AL31" s="43">
        <f>2*ATAN(AM31)</f>
        <v>-2.1649733775219171</v>
      </c>
      <c r="AM31" s="43">
        <f>SQRT((1+$AB$7)/(1-$AB$7))*TAN(AN31/2)</f>
        <v>-1.8824634064344319</v>
      </c>
      <c r="AN31" s="132">
        <f>$AU31+$AB$7*SIN(AO31)</f>
        <v>-1.8125641660242373</v>
      </c>
      <c r="AO31" s="132">
        <f>$AU31+$AB$7*SIN(AP31)</f>
        <v>-1.8125641165211099</v>
      </c>
      <c r="AP31" s="132">
        <f>$AU31+$AB$7*SIN(AQ31)</f>
        <v>-1.8125646753400617</v>
      </c>
      <c r="AQ31" s="132">
        <f>$AU31+$AB$7*SIN(AR31)</f>
        <v>-1.8125583670060552</v>
      </c>
      <c r="AR31" s="132">
        <f>$AU31+$AB$7*SIN(AS31)</f>
        <v>-1.8126295704648003</v>
      </c>
      <c r="AS31" s="132">
        <f>$AU31+$AB$7*SIN(AT31)</f>
        <v>-1.8118246851254871</v>
      </c>
      <c r="AT31" s="132">
        <f>$AU31+$AB$7*SIN(AU31)</f>
        <v>-1.8207751851043288</v>
      </c>
      <c r="AU31" s="132">
        <f>$AB$9+$AB$18*(F31-AB$15)</f>
        <v>-1.4533251538736256</v>
      </c>
      <c r="AW31" s="43">
        <v>-2000</v>
      </c>
      <c r="AX31" s="43">
        <f t="shared" si="0"/>
        <v>4.7790437247221713E-3</v>
      </c>
      <c r="AY31" s="43">
        <f t="shared" si="1"/>
        <v>1.7700000000000001E-3</v>
      </c>
      <c r="AZ31" s="142">
        <f t="shared" si="2"/>
        <v>3.0090437247221715E-3</v>
      </c>
      <c r="BA31" s="43">
        <f t="shared" si="3"/>
        <v>1.2200647219002025</v>
      </c>
      <c r="BB31" s="43">
        <f t="shared" si="4"/>
        <v>-0.17294349215102783</v>
      </c>
      <c r="BC31" s="43">
        <f t="shared" si="5"/>
        <v>-0.93381741384839279</v>
      </c>
      <c r="BD31" s="43">
        <f t="shared" si="6"/>
        <v>-0.50408304448225483</v>
      </c>
      <c r="BE31" s="43">
        <f t="shared" si="12"/>
        <v>-0.65875861379201162</v>
      </c>
      <c r="BF31" s="43">
        <f t="shared" si="12"/>
        <v>-0.65864600890294689</v>
      </c>
      <c r="BG31" s="43">
        <f t="shared" si="12"/>
        <v>-0.65826122905718332</v>
      </c>
      <c r="BH31" s="43">
        <f t="shared" si="12"/>
        <v>-0.6569472686166935</v>
      </c>
      <c r="BI31" s="43">
        <f t="shared" si="12"/>
        <v>-0.6524702966462449</v>
      </c>
      <c r="BJ31" s="43">
        <f t="shared" si="12"/>
        <v>-0.63732934867032653</v>
      </c>
      <c r="BK31" s="43">
        <f t="shared" si="12"/>
        <v>-0.58731712711264938</v>
      </c>
      <c r="BL31" s="43">
        <f t="shared" si="8"/>
        <v>-0.43230135409081116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41"/>
      <c r="C32" s="36">
        <v>36596.232000000004</v>
      </c>
      <c r="D32" s="36"/>
      <c r="E32" s="41">
        <f>+(C32-C$7)/C$8</f>
        <v>-10567.523055880565</v>
      </c>
      <c r="F32" s="132">
        <f>ROUND(2*E32,0)/2</f>
        <v>-10567.5</v>
      </c>
      <c r="G32" s="132">
        <f>+C32-(C$7+F32*C$8)</f>
        <v>-7.8700774975004606E-3</v>
      </c>
      <c r="I32" s="202">
        <f>G32</f>
        <v>-7.8700774975004606E-3</v>
      </c>
      <c r="P32" s="199">
        <f>+D$11+D$12*F32+D$13*F32^2</f>
        <v>2.7474916521879351E-2</v>
      </c>
      <c r="Q32" s="200">
        <f>+C32-15018.5</f>
        <v>21577.732000000004</v>
      </c>
      <c r="R32" s="132">
        <f>+C31-(C$7+F31*C$8)</f>
        <v>7.9149389501253609E-2</v>
      </c>
      <c r="S32" s="132">
        <f>+(P32-G32)^2</f>
        <v>1.2492686022299944E-3</v>
      </c>
      <c r="T32" s="130"/>
      <c r="U32" s="43"/>
      <c r="W32" s="132">
        <v>30000</v>
      </c>
      <c r="X32" s="132">
        <f>+M$3+M$4*W32+M$5*SIN(RADIANS(M$6*W32+M$7))</f>
        <v>-1.4610582670405568E-2</v>
      </c>
      <c r="Z32" s="43">
        <f>F32</f>
        <v>-10567.5</v>
      </c>
      <c r="AA32" s="132">
        <f>AB$3+AB$4*Z32+AB$5*Z32^2+AH32</f>
        <v>-1.7869812913656056E-2</v>
      </c>
      <c r="AB32" s="132">
        <f>+G32-AA32</f>
        <v>9.9997354161555953E-3</v>
      </c>
      <c r="AC32" s="132">
        <f>+G32-P32</f>
        <v>-3.5344994019379808E-2</v>
      </c>
      <c r="AE32" s="132">
        <f>+(G32-AA32)^2*S32</f>
        <v>1.2492024958466456E-7</v>
      </c>
      <c r="AF32" s="200">
        <f>+C32-15018.5</f>
        <v>21577.732000000004</v>
      </c>
      <c r="AG32" s="7"/>
      <c r="AH32" s="43">
        <f>$AB$6*($AB$11/AI32*AJ32+$AB$12)</f>
        <v>-1.8382939244906055E-2</v>
      </c>
      <c r="AI32" s="43">
        <f>1+$AB$7*COS(AL32)</f>
        <v>0.79743942237621845</v>
      </c>
      <c r="AJ32" s="43">
        <f>SIN(AL32+$AB$9)</f>
        <v>-0.98372301470566093</v>
      </c>
      <c r="AK32" s="43">
        <f>$AB$7*SIN(AL32)</f>
        <v>-0.30962753816920091</v>
      </c>
      <c r="AL32" s="43">
        <f>2*ATAN(AM32)</f>
        <v>-2.1501235027465051</v>
      </c>
      <c r="AM32" s="43">
        <f>SQRT((1+$AB$7)/(1-$AB$7))*TAN(AN32/2)</f>
        <v>-1.8491913897881294</v>
      </c>
      <c r="AN32" s="132">
        <f>$AU32+$AB$7*SIN(AO32)</f>
        <v>-1.7952138812413236</v>
      </c>
      <c r="AO32" s="132">
        <f>$AU32+$AB$7*SIN(AP32)</f>
        <v>-1.7952138570097675</v>
      </c>
      <c r="AP32" s="132">
        <f>$AU32+$AB$7*SIN(AQ32)</f>
        <v>-1.795214151298796</v>
      </c>
      <c r="AQ32" s="132">
        <f>$AU32+$AB$7*SIN(AR32)</f>
        <v>-1.7952105771719615</v>
      </c>
      <c r="AR32" s="132">
        <f>$AU32+$AB$7*SIN(AS32)</f>
        <v>-1.7952539809926418</v>
      </c>
      <c r="AS32" s="132">
        <f>$AU32+$AB$7*SIN(AT32)</f>
        <v>-1.7947263298889342</v>
      </c>
      <c r="AT32" s="132">
        <f>$AU32+$AB$7*SIN(AU32)</f>
        <v>-1.8010602696196854</v>
      </c>
      <c r="AU32" s="132">
        <f>$AB$9+$AB$18*(F32-AB$15)</f>
        <v>-1.4344920403071442</v>
      </c>
      <c r="AV32" s="142"/>
      <c r="AW32" s="43">
        <v>0</v>
      </c>
      <c r="AX32" s="43">
        <f t="shared" si="0"/>
        <v>1.2194985409363038E-2</v>
      </c>
      <c r="AY32" s="43">
        <f t="shared" si="1"/>
        <v>2E-3</v>
      </c>
      <c r="AZ32" s="142">
        <f t="shared" si="2"/>
        <v>1.0194985409363038E-2</v>
      </c>
      <c r="BA32" s="43">
        <f t="shared" si="3"/>
        <v>1.3322710471139465</v>
      </c>
      <c r="BB32" s="43">
        <f t="shared" si="4"/>
        <v>0.29979164941568498</v>
      </c>
      <c r="BC32" s="43">
        <f t="shared" si="5"/>
        <v>-0.45552574924412298</v>
      </c>
      <c r="BD32" s="43">
        <f t="shared" si="6"/>
        <v>-0.23178482228127548</v>
      </c>
      <c r="BE32" s="43">
        <f t="shared" ref="BE32:BK41" si="13">$BL32+$AB$7*SIN(BF32)</f>
        <v>-0.31180727379606904</v>
      </c>
      <c r="BF32" s="43">
        <f t="shared" si="13"/>
        <v>-0.31166334506215931</v>
      </c>
      <c r="BG32" s="43">
        <f t="shared" si="13"/>
        <v>-0.31125468690381902</v>
      </c>
      <c r="BH32" s="43">
        <f t="shared" si="13"/>
        <v>-0.31009467258968559</v>
      </c>
      <c r="BI32" s="43">
        <f t="shared" si="13"/>
        <v>-0.30680420518173163</v>
      </c>
      <c r="BJ32" s="43">
        <f t="shared" si="13"/>
        <v>-0.29748904013255312</v>
      </c>
      <c r="BK32" s="43">
        <f t="shared" si="13"/>
        <v>-0.27125872151397257</v>
      </c>
      <c r="BL32" s="43">
        <f t="shared" si="8"/>
        <v>-0.1983496327680605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41"/>
      <c r="C33" s="36">
        <v>36598.281999999999</v>
      </c>
      <c r="D33" s="36"/>
      <c r="E33" s="41">
        <f>+(C33-C$7)/C$8</f>
        <v>-10561.517453626289</v>
      </c>
      <c r="F33" s="132">
        <f>ROUND(2*E33,0)/2</f>
        <v>-10561.5</v>
      </c>
      <c r="G33" s="132">
        <f>+C33-(C$7+F33*C$8)</f>
        <v>-5.9577595020527951E-3</v>
      </c>
      <c r="I33" s="202">
        <f>G33</f>
        <v>-5.9577595020527951E-3</v>
      </c>
      <c r="P33" s="199">
        <f>+D$11+D$12*F33+D$13*F33^2</f>
        <v>2.7466697129105187E-2</v>
      </c>
      <c r="Q33" s="200">
        <f>+C33-15018.5</f>
        <v>21579.781999999999</v>
      </c>
      <c r="S33" s="132">
        <f>+(P33-G33)^2</f>
        <v>1.1171943010881607E-3</v>
      </c>
      <c r="T33" s="130">
        <v>0.1</v>
      </c>
      <c r="U33" s="43">
        <f>+T33*S33</f>
        <v>1.1171943010881607E-4</v>
      </c>
      <c r="V33" s="132">
        <f>+G33-P33</f>
        <v>-3.3424456631157978E-2</v>
      </c>
      <c r="W33" s="132">
        <v>32000</v>
      </c>
      <c r="X33" s="132">
        <f>+M$3+M$4*W33+M$5*SIN(RADIANS(M$6*W33+M$7))</f>
        <v>-1.5724612116527783E-2</v>
      </c>
      <c r="Z33" s="43">
        <f>F33</f>
        <v>-10561.5</v>
      </c>
      <c r="AA33" s="132">
        <f>AB$3+AB$4*Z33+AB$5*Z33^2+AH33</f>
        <v>-1.7861093116691908E-2</v>
      </c>
      <c r="AB33" s="132">
        <f>+G33-AA33</f>
        <v>1.1903333614639112E-2</v>
      </c>
      <c r="AC33" s="132">
        <f>+G33-P33</f>
        <v>-3.3424456631157978E-2</v>
      </c>
      <c r="AE33" s="132">
        <f>+(G33-AA33)^2*S33</f>
        <v>1.5829453562004851E-7</v>
      </c>
      <c r="AF33" s="200">
        <f>+C33-15018.5</f>
        <v>21579.781999999999</v>
      </c>
      <c r="AG33" s="7"/>
      <c r="AH33" s="43">
        <f>$AB$6*($AB$11/AI33*AJ33+$AB$12)</f>
        <v>-1.8375253769941906E-2</v>
      </c>
      <c r="AI33" s="43">
        <f>1+$AB$7*COS(AL33)</f>
        <v>0.79761183290651105</v>
      </c>
      <c r="AJ33" s="43">
        <f>SIN(AL33+$AB$9)</f>
        <v>-0.98362282249672695</v>
      </c>
      <c r="AK33" s="43">
        <f>$AB$7*SIN(AL33)</f>
        <v>-0.30974026186554759</v>
      </c>
      <c r="AL33" s="43">
        <f>2*ATAN(AM33)</f>
        <v>-2.1495667720742624</v>
      </c>
      <c r="AM33" s="43">
        <f>SQRT((1+$AB$7)/(1-$AB$7))*TAN(AN33/2)</f>
        <v>-1.8479617846450707</v>
      </c>
      <c r="AN33" s="132">
        <f>$AU33+$AB$7*SIN(AO33)</f>
        <v>-1.7945653497578991</v>
      </c>
      <c r="AO33" s="132">
        <f>$AU33+$AB$7*SIN(AP33)</f>
        <v>-1.7945653262394605</v>
      </c>
      <c r="AP33" s="132">
        <f>$AU33+$AB$7*SIN(AQ33)</f>
        <v>-1.7945656126816645</v>
      </c>
      <c r="AQ33" s="132">
        <f>$AU33+$AB$7*SIN(AR33)</f>
        <v>-1.7945621239418112</v>
      </c>
      <c r="AR33" s="132">
        <f>$AU33+$AB$7*SIN(AS33)</f>
        <v>-1.794604611615862</v>
      </c>
      <c r="AS33" s="132">
        <f>$AU33+$AB$7*SIN(AT33)</f>
        <v>-1.7940866337098411</v>
      </c>
      <c r="AT33" s="132">
        <f>$AU33+$AB$7*SIN(AU33)</f>
        <v>-1.8003230373040802</v>
      </c>
      <c r="AU33" s="132">
        <f>$AB$9+$AB$18*(F33-AB$15)</f>
        <v>-1.4337901851431758</v>
      </c>
      <c r="AW33" s="43">
        <v>2000</v>
      </c>
      <c r="AX33" s="43">
        <f t="shared" si="0"/>
        <v>1.8682392421667731E-2</v>
      </c>
      <c r="AY33" s="43">
        <f t="shared" si="1"/>
        <v>2.2060000000000001E-3</v>
      </c>
      <c r="AZ33" s="142">
        <f t="shared" si="2"/>
        <v>1.6476392421667731E-2</v>
      </c>
      <c r="BA33" s="43">
        <f t="shared" si="3"/>
        <v>1.368718476348469</v>
      </c>
      <c r="BB33" s="43">
        <f t="shared" si="4"/>
        <v>0.74681081364536295</v>
      </c>
      <c r="BC33" s="43">
        <f t="shared" si="5"/>
        <v>8.3253572657126323E-2</v>
      </c>
      <c r="BD33" s="43">
        <f t="shared" si="6"/>
        <v>4.165084648904676E-2</v>
      </c>
      <c r="BE33" s="43">
        <f t="shared" si="13"/>
        <v>5.6473976990843194E-2</v>
      </c>
      <c r="BF33" s="43">
        <f t="shared" si="13"/>
        <v>5.6440469951323152E-2</v>
      </c>
      <c r="BG33" s="43">
        <f t="shared" si="13"/>
        <v>5.6349766185693768E-2</v>
      </c>
      <c r="BH33" s="43">
        <f t="shared" si="13"/>
        <v>5.6104232851001072E-2</v>
      </c>
      <c r="BI33" s="43">
        <f t="shared" si="13"/>
        <v>5.5439595820542233E-2</v>
      </c>
      <c r="BJ33" s="43">
        <f t="shared" si="13"/>
        <v>5.3640604282599327E-2</v>
      </c>
      <c r="BK33" s="43">
        <f t="shared" si="13"/>
        <v>4.8772078728911199E-2</v>
      </c>
      <c r="BL33" s="43">
        <f t="shared" si="8"/>
        <v>3.5602088554690048E-2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41"/>
      <c r="C34" s="36">
        <v>36599.281000000003</v>
      </c>
      <c r="D34" s="36"/>
      <c r="E34" s="41">
        <f>+(C34-C$7)/C$8</f>
        <v>-10558.590821113092</v>
      </c>
      <c r="F34" s="132">
        <f>ROUND(2*E34,0)/2</f>
        <v>-10558.5</v>
      </c>
      <c r="G34" s="132">
        <f>+C34-(C$7+F34*C$8)</f>
        <v>-3.1001600495073944E-2</v>
      </c>
      <c r="I34" s="202">
        <f>G34</f>
        <v>-3.1001600495073944E-2</v>
      </c>
      <c r="P34" s="199">
        <f>+D$11+D$12*F34+D$13*F34^2</f>
        <v>2.746258760685243E-2</v>
      </c>
      <c r="Q34" s="200">
        <f>+C34-15018.5</f>
        <v>21580.781000000003</v>
      </c>
      <c r="S34" s="132">
        <f>+(P34-G34)^2</f>
        <v>3.4180612904174288E-3</v>
      </c>
      <c r="T34" s="130">
        <v>0.1</v>
      </c>
      <c r="U34" s="43">
        <f>+T34*S34</f>
        <v>3.4180612904174289E-4</v>
      </c>
      <c r="V34" s="132">
        <f>+G34-P34</f>
        <v>-5.846418810192637E-2</v>
      </c>
      <c r="W34" s="132">
        <v>34000</v>
      </c>
      <c r="X34" s="132">
        <f>+M$3+M$4*W34+M$5*SIN(RADIANS(M$6*W34+M$7))</f>
        <v>-1.5992742559720025E-2</v>
      </c>
      <c r="Z34" s="43">
        <f>F34</f>
        <v>-10558.5</v>
      </c>
      <c r="AA34" s="132">
        <f>AB$3+AB$4*Z34+AB$5*Z34^2+AH34</f>
        <v>-1.7856729776985113E-2</v>
      </c>
      <c r="AB34" s="132">
        <f>+G34-AA34</f>
        <v>-1.3144870718088831E-2</v>
      </c>
      <c r="AC34" s="132">
        <f>+G34-P34</f>
        <v>-5.846418810192637E-2</v>
      </c>
      <c r="AE34" s="132">
        <f>+(G34-AA34)^2*S34</f>
        <v>5.9059869656116615E-7</v>
      </c>
      <c r="AF34" s="200">
        <f>+C34-15018.5</f>
        <v>21580.781000000003</v>
      </c>
      <c r="AG34" s="7"/>
      <c r="AH34" s="43">
        <f>$AB$6*($AB$11/AI34*AJ34+$AB$12)</f>
        <v>-1.8371407510235114E-2</v>
      </c>
      <c r="AI34" s="43">
        <f>1+$AB$7*COS(AL34)</f>
        <v>0.79769808967224298</v>
      </c>
      <c r="AJ34" s="43">
        <f>SIN(AL34+$AB$9)</f>
        <v>-0.98357259576330702</v>
      </c>
      <c r="AK34" s="43">
        <f>$AB$7*SIN(AL34)</f>
        <v>-0.30979660598163455</v>
      </c>
      <c r="AL34" s="43">
        <f>2*ATAN(AM34)</f>
        <v>-2.1492883164418339</v>
      </c>
      <c r="AM34" s="43">
        <f>SQRT((1+$AB$7)/(1-$AB$7))*TAN(AN34/2)</f>
        <v>-1.8473472571280667</v>
      </c>
      <c r="AN34" s="132">
        <f>$AU34+$AB$7*SIN(AO34)</f>
        <v>-1.7942410314274859</v>
      </c>
      <c r="AO34" s="132">
        <f>$AU34+$AB$7*SIN(AP34)</f>
        <v>-1.7942410082602176</v>
      </c>
      <c r="AP34" s="132">
        <f>$AU34+$AB$7*SIN(AQ34)</f>
        <v>-1.7942412908280487</v>
      </c>
      <c r="AQ34" s="132">
        <f>$AU34+$AB$7*SIN(AR34)</f>
        <v>-1.7942378443649403</v>
      </c>
      <c r="AR34" s="132">
        <f>$AU34+$AB$7*SIN(AS34)</f>
        <v>-1.7942798771027455</v>
      </c>
      <c r="AS34" s="132">
        <f>$AU34+$AB$7*SIN(AT34)</f>
        <v>-1.7937667178787591</v>
      </c>
      <c r="AT34" s="132">
        <f>$AU34+$AB$7*SIN(AU34)</f>
        <v>-1.7999543534373144</v>
      </c>
      <c r="AU34" s="132">
        <f>$AB$9+$AB$18*(F34-AB$15)</f>
        <v>-1.4334392575611916</v>
      </c>
      <c r="AW34" s="43">
        <v>4000</v>
      </c>
      <c r="AX34" s="43">
        <f t="shared" si="0"/>
        <v>2.2904678768853461E-2</v>
      </c>
      <c r="AY34" s="43">
        <f t="shared" si="1"/>
        <v>2.3879999999999999E-3</v>
      </c>
      <c r="AZ34" s="142">
        <f t="shared" si="2"/>
        <v>2.051667876885346E-2</v>
      </c>
      <c r="BA34" s="43">
        <f t="shared" si="3"/>
        <v>1.3032999229982758</v>
      </c>
      <c r="BB34" s="43">
        <f t="shared" si="4"/>
        <v>0.97987967221076988</v>
      </c>
      <c r="BC34" s="43">
        <f t="shared" si="5"/>
        <v>0.6098577121678912</v>
      </c>
      <c r="BD34" s="43">
        <f t="shared" si="6"/>
        <v>0.31474503301639289</v>
      </c>
      <c r="BE34" s="43">
        <f t="shared" si="13"/>
        <v>0.42056269547541492</v>
      </c>
      <c r="BF34" s="43">
        <f t="shared" si="13"/>
        <v>0.42040708408410721</v>
      </c>
      <c r="BG34" s="43">
        <f t="shared" si="13"/>
        <v>0.41994644490501831</v>
      </c>
      <c r="BH34" s="43">
        <f t="shared" si="13"/>
        <v>0.41858342035097218</v>
      </c>
      <c r="BI34" s="43">
        <f t="shared" si="13"/>
        <v>0.41455507352153531</v>
      </c>
      <c r="BJ34" s="43">
        <f t="shared" si="13"/>
        <v>0.40269078551969995</v>
      </c>
      <c r="BK34" s="43">
        <f t="shared" si="13"/>
        <v>0.36808532236352831</v>
      </c>
      <c r="BL34" s="43">
        <f t="shared" si="8"/>
        <v>0.26955380987744065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41"/>
      <c r="C35" s="36">
        <v>36605.26</v>
      </c>
      <c r="D35" s="36"/>
      <c r="E35" s="41">
        <f>+(C35-C$7)/C$8</f>
        <v>-10541.074969465099</v>
      </c>
      <c r="F35" s="132">
        <f>ROUND(2*E35,0)/2</f>
        <v>-10541</v>
      </c>
      <c r="G35" s="132">
        <f>+C35-(C$7+F35*C$8)</f>
        <v>-2.5590673001715913E-2</v>
      </c>
      <c r="I35" s="202">
        <f>G35</f>
        <v>-2.5590673001715913E-2</v>
      </c>
      <c r="P35" s="199">
        <f>+D$11+D$12*F35+D$13*F35^2</f>
        <v>2.7438617707440563E-2</v>
      </c>
      <c r="Q35" s="200">
        <f>+C35-15018.5</f>
        <v>21586.760000000002</v>
      </c>
      <c r="S35" s="132">
        <f>+(P35-G35)^2</f>
        <v>2.8121056731162295E-3</v>
      </c>
      <c r="T35" s="130">
        <v>0.1</v>
      </c>
      <c r="U35" s="43">
        <f>+T35*S35</f>
        <v>2.8121056731162297E-4</v>
      </c>
      <c r="V35" s="132">
        <f>+G35-P35</f>
        <v>-5.3029290709156476E-2</v>
      </c>
      <c r="W35" s="132">
        <v>36000</v>
      </c>
      <c r="X35" s="132">
        <f>+M$3+M$4*W35+M$5*SIN(RADIANS(M$6*W35+M$7))</f>
        <v>-1.5381845013647293E-2</v>
      </c>
      <c r="Z35" s="43">
        <f>F35</f>
        <v>-10541</v>
      </c>
      <c r="AA35" s="132">
        <f>AB$3+AB$4*Z35+AB$5*Z35^2+AH35</f>
        <v>-1.7831231215577961E-2</v>
      </c>
      <c r="AB35" s="132">
        <f>+G35-AA35</f>
        <v>-7.7594417861379522E-3</v>
      </c>
      <c r="AC35" s="132">
        <f>+G35-P35</f>
        <v>-5.3029290709156476E-2</v>
      </c>
      <c r="AE35" s="132">
        <f>+(G35-AA35)^2*S35</f>
        <v>1.6931389283886798E-7</v>
      </c>
      <c r="AF35" s="200">
        <f>+C35-15018.5</f>
        <v>21586.760000000002</v>
      </c>
      <c r="AG35" s="7"/>
      <c r="AH35" s="43">
        <f>$AB$6*($AB$11/AI35*AJ35+$AB$12)</f>
        <v>-1.8348924172577961E-2</v>
      </c>
      <c r="AI35" s="43">
        <f>1+$AB$7*COS(AL35)</f>
        <v>0.7982019391886751</v>
      </c>
      <c r="AJ35" s="43">
        <f>SIN(AL35+$AB$9)</f>
        <v>-0.98327786781312632</v>
      </c>
      <c r="AK35" s="43">
        <f>$AB$7*SIN(AL35)</f>
        <v>-0.31012504357563386</v>
      </c>
      <c r="AL35" s="43">
        <f>2*ATAN(AM35)</f>
        <v>-2.147662790358507</v>
      </c>
      <c r="AM35" s="43">
        <f>SQRT((1+$AB$7)/(1-$AB$7))*TAN(AN35/2)</f>
        <v>-1.8437661603161495</v>
      </c>
      <c r="AN35" s="132">
        <f>$AU35+$AB$7*SIN(AO35)</f>
        <v>-1.7923484749321119</v>
      </c>
      <c r="AO35" s="132">
        <f>$AU35+$AB$7*SIN(AP35)</f>
        <v>-1.7923484537432308</v>
      </c>
      <c r="AP35" s="132">
        <f>$AU35+$AB$7*SIN(AQ35)</f>
        <v>-1.7923487143519088</v>
      </c>
      <c r="AQ35" s="132">
        <f>$AU35+$AB$7*SIN(AR35)</f>
        <v>-1.7923455090232978</v>
      </c>
      <c r="AR35" s="132">
        <f>$AU35+$AB$7*SIN(AS35)</f>
        <v>-1.7923849294513585</v>
      </c>
      <c r="AS35" s="132">
        <f>$AU35+$AB$7*SIN(AT35)</f>
        <v>-1.7918996407994694</v>
      </c>
      <c r="AT35" s="132">
        <f>$AU35+$AB$7*SIN(AU35)</f>
        <v>-1.797802798024982</v>
      </c>
      <c r="AU35" s="132">
        <f>$AB$9+$AB$18*(F35-AB$15)</f>
        <v>-1.4313921799996174</v>
      </c>
      <c r="AW35" s="43">
        <v>6000</v>
      </c>
      <c r="AX35" s="43">
        <f t="shared" si="0"/>
        <v>2.4411540160601219E-2</v>
      </c>
      <c r="AY35" s="43">
        <f t="shared" si="1"/>
        <v>2.5460000000000001E-3</v>
      </c>
      <c r="AZ35" s="142">
        <f t="shared" si="2"/>
        <v>2.1865540160601219E-2</v>
      </c>
      <c r="BA35" s="43">
        <f t="shared" si="3"/>
        <v>1.1803102220176362</v>
      </c>
      <c r="BB35" s="43">
        <f t="shared" si="4"/>
        <v>0.96867041110069763</v>
      </c>
      <c r="BC35" s="43">
        <f t="shared" si="5"/>
        <v>1.0617726606094355</v>
      </c>
      <c r="BD35" s="43">
        <f t="shared" si="6"/>
        <v>0.58710823791934064</v>
      </c>
      <c r="BE35" s="43">
        <f t="shared" si="13"/>
        <v>0.7577917002699126</v>
      </c>
      <c r="BF35" s="43">
        <f t="shared" si="13"/>
        <v>0.75771020744934647</v>
      </c>
      <c r="BG35" s="43">
        <f t="shared" si="13"/>
        <v>0.75740704696963101</v>
      </c>
      <c r="BH35" s="43">
        <f t="shared" si="13"/>
        <v>0.75628002515913617</v>
      </c>
      <c r="BI35" s="43">
        <f t="shared" si="13"/>
        <v>0.7521006922116984</v>
      </c>
      <c r="BJ35" s="43">
        <f t="shared" si="13"/>
        <v>0.73674254931644967</v>
      </c>
      <c r="BK35" s="43">
        <f t="shared" si="13"/>
        <v>0.68203015364767139</v>
      </c>
      <c r="BL35" s="43">
        <f t="shared" si="8"/>
        <v>0.50350553120019126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41"/>
      <c r="C36" s="36">
        <v>36606.269999999997</v>
      </c>
      <c r="D36" s="36"/>
      <c r="E36" s="41">
        <f>+(C36-C$7)/C$8</f>
        <v>-10538.116111769097</v>
      </c>
      <c r="F36" s="132">
        <f>ROUND(2*E36,0)/2</f>
        <v>-10538</v>
      </c>
      <c r="G36" s="132">
        <f>+C36-(C$7+F36*C$8)</f>
        <v>-3.9634514003410004E-2</v>
      </c>
      <c r="I36" s="202">
        <f>G36</f>
        <v>-3.9634514003410004E-2</v>
      </c>
      <c r="P36" s="199">
        <f>+D$11+D$12*F36+D$13*F36^2</f>
        <v>2.7434508978466391E-2</v>
      </c>
      <c r="Q36" s="200">
        <f>+C36-15018.5</f>
        <v>21587.769999999997</v>
      </c>
      <c r="S36" s="132">
        <f>+(P36-G36)^2</f>
        <v>4.4982538437434638E-3</v>
      </c>
      <c r="T36" s="130">
        <v>0.1</v>
      </c>
      <c r="U36" s="43">
        <f>+T36*S36</f>
        <v>4.4982538437434642E-4</v>
      </c>
      <c r="V36" s="132">
        <f>+G36-P36</f>
        <v>-6.7069022981876392E-2</v>
      </c>
      <c r="W36" s="132">
        <v>38000</v>
      </c>
      <c r="X36" s="132">
        <f>+M$3+M$4*W36+M$5*SIN(RADIANS(M$6*W36+M$7))</f>
        <v>-1.3918694796780543E-2</v>
      </c>
      <c r="Z36" s="43">
        <f>F36</f>
        <v>-10538</v>
      </c>
      <c r="AA36" s="132">
        <f>AB$3+AB$4*Z36+AB$5*Z36^2+AH36</f>
        <v>-1.7826852187912138E-2</v>
      </c>
      <c r="AB36" s="132">
        <f>+G36-AA36</f>
        <v>-2.1807661815497866E-2</v>
      </c>
      <c r="AC36" s="132">
        <f>+G36-P36</f>
        <v>-6.7069022981876392E-2</v>
      </c>
      <c r="AE36" s="132">
        <f>+(G36-AA36)^2*S36</f>
        <v>2.1392530856516948E-6</v>
      </c>
      <c r="AF36" s="200">
        <f>+C36-15018.5</f>
        <v>21587.769999999997</v>
      </c>
      <c r="AG36" s="7"/>
      <c r="AH36" s="43">
        <f>$AB$6*($AB$11/AI36*AJ36+$AB$12)</f>
        <v>-1.8345061855912139E-2</v>
      </c>
      <c r="AI36" s="43">
        <f>1+$AB$7*COS(AL36)</f>
        <v>0.7982884309441296</v>
      </c>
      <c r="AJ36" s="43">
        <f>SIN(AL36+$AB$9)</f>
        <v>-0.98322704450674325</v>
      </c>
      <c r="AK36" s="43">
        <f>$AB$7*SIN(AL36)</f>
        <v>-0.31018130651123843</v>
      </c>
      <c r="AL36" s="43">
        <f>2*ATAN(AM36)</f>
        <v>-2.1473839224898099</v>
      </c>
      <c r="AM36" s="43">
        <f>SQRT((1+$AB$7)/(1-$AB$7))*TAN(AN36/2)</f>
        <v>-1.8431528820553094</v>
      </c>
      <c r="AN36" s="132">
        <f>$AU36+$AB$7*SIN(AO36)</f>
        <v>-1.7920239166250607</v>
      </c>
      <c r="AO36" s="132">
        <f>$AU36+$AB$7*SIN(AP36)</f>
        <v>-1.7920238957635375</v>
      </c>
      <c r="AP36" s="132">
        <f>$AU36+$AB$7*SIN(AQ36)</f>
        <v>-1.79202415271619</v>
      </c>
      <c r="AQ36" s="132">
        <f>$AU36+$AB$7*SIN(AR36)</f>
        <v>-1.7920209877942379</v>
      </c>
      <c r="AR36" s="132">
        <f>$AU36+$AB$7*SIN(AS36)</f>
        <v>-1.7920599674793702</v>
      </c>
      <c r="AS36" s="132">
        <f>$AU36+$AB$7*SIN(AT36)</f>
        <v>-1.7915794157179885</v>
      </c>
      <c r="AT36" s="132">
        <f>$AU36+$AB$7*SIN(AU36)</f>
        <v>-1.7974338057700541</v>
      </c>
      <c r="AU36" s="132">
        <f>$AB$9+$AB$18*(F36-AB$15)</f>
        <v>-1.4310412524176332</v>
      </c>
      <c r="AW36" s="43">
        <v>8000</v>
      </c>
      <c r="AX36" s="43">
        <f t="shared" si="0"/>
        <v>2.3658424877328187E-2</v>
      </c>
      <c r="AY36" s="43">
        <f t="shared" si="1"/>
        <v>2.6800000000000001E-3</v>
      </c>
      <c r="AZ36" s="142">
        <f t="shared" si="2"/>
        <v>2.0978424877328185E-2</v>
      </c>
      <c r="BA36" s="43">
        <f t="shared" si="3"/>
        <v>1.0535804049624335</v>
      </c>
      <c r="BB36" s="43">
        <f t="shared" si="4"/>
        <v>0.8169596877151033</v>
      </c>
      <c r="BC36" s="43">
        <f t="shared" si="5"/>
        <v>1.4254734554220465</v>
      </c>
      <c r="BD36" s="43">
        <f t="shared" si="6"/>
        <v>0.86429849064632314</v>
      </c>
      <c r="BE36" s="43">
        <f t="shared" si="13"/>
        <v>1.0602764899593193</v>
      </c>
      <c r="BF36" s="43">
        <f t="shared" si="13"/>
        <v>1.0602638185388065</v>
      </c>
      <c r="BG36" s="43">
        <f t="shared" si="13"/>
        <v>1.0601937366681928</v>
      </c>
      <c r="BH36" s="43">
        <f t="shared" si="13"/>
        <v>1.0598062928473684</v>
      </c>
      <c r="BI36" s="43">
        <f t="shared" si="13"/>
        <v>1.0576691424750484</v>
      </c>
      <c r="BJ36" s="43">
        <f t="shared" si="13"/>
        <v>1.0460230188844246</v>
      </c>
      <c r="BK36" s="43">
        <f t="shared" si="13"/>
        <v>0.98624821058491607</v>
      </c>
      <c r="BL36" s="43">
        <f t="shared" si="8"/>
        <v>0.73745725252294181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41"/>
      <c r="C37" s="36">
        <v>36608.351000000002</v>
      </c>
      <c r="D37" s="36"/>
      <c r="E37" s="41">
        <f>+(C37-C$7)/C$8</f>
        <v>-10532.01969309046</v>
      </c>
      <c r="F37" s="132">
        <f>ROUND(2*E37,0)/2</f>
        <v>-10532</v>
      </c>
      <c r="G37" s="132">
        <f>+C37-(C$7+F37*C$8)</f>
        <v>-6.7221959980088286E-3</v>
      </c>
      <c r="I37" s="202">
        <f>G37</f>
        <v>-6.7221959980088286E-3</v>
      </c>
      <c r="P37" s="199">
        <f>+D$11+D$12*F37+D$13*F37^2</f>
        <v>2.7426291868786701E-2</v>
      </c>
      <c r="Q37" s="200">
        <f>+C37-15018.5</f>
        <v>21589.851000000002</v>
      </c>
      <c r="S37" s="132">
        <f>+(P37-G37)^2</f>
        <v>1.1661192235886814E-3</v>
      </c>
      <c r="T37" s="130">
        <v>0.1</v>
      </c>
      <c r="U37" s="43">
        <f>+T37*S37</f>
        <v>1.1661192235886814E-4</v>
      </c>
      <c r="V37" s="132">
        <f>+G37-P37</f>
        <v>-3.4148487866795529E-2</v>
      </c>
      <c r="W37" s="132">
        <v>40000</v>
      </c>
      <c r="X37" s="132">
        <f>+M$3+M$4*W37+M$5*SIN(RADIANS(M$6*W37+M$7))</f>
        <v>-1.1688146838691229E-2</v>
      </c>
      <c r="Z37" s="43">
        <f>F37</f>
        <v>-10532</v>
      </c>
      <c r="AA37" s="132">
        <f>AB$3+AB$4*Z37+AB$5*Z37^2+AH37</f>
        <v>-1.7818087240236747E-2</v>
      </c>
      <c r="AB37" s="132">
        <f>+G37-AA37</f>
        <v>1.1095891242227918E-2</v>
      </c>
      <c r="AC37" s="132">
        <f>+G37-P37</f>
        <v>-3.4148487866795529E-2</v>
      </c>
      <c r="AE37" s="132">
        <f>+(G37-AA37)^2*S37</f>
        <v>1.4357120233306572E-7</v>
      </c>
      <c r="AF37" s="200">
        <f>+C37-15018.5</f>
        <v>21589.851000000002</v>
      </c>
      <c r="AG37" s="7"/>
      <c r="AH37" s="43">
        <f>$AB$6*($AB$11/AI37*AJ37+$AB$12)</f>
        <v>-1.8337330168236746E-2</v>
      </c>
      <c r="AI37" s="43">
        <f>1+$AB$7*COS(AL37)</f>
        <v>0.79846151778649699</v>
      </c>
      <c r="AJ37" s="43">
        <f>SIN(AL37+$AB$9)</f>
        <v>-0.98312513533014578</v>
      </c>
      <c r="AK37" s="43">
        <f>$AB$7*SIN(AL37)</f>
        <v>-0.31029379656557354</v>
      </c>
      <c r="AL37" s="43">
        <f>2*ATAN(AM37)</f>
        <v>-2.1468260053807451</v>
      </c>
      <c r="AM37" s="43">
        <f>SQRT((1+$AB$7)/(1-$AB$7))*TAN(AN37/2)</f>
        <v>-1.8419268723366864</v>
      </c>
      <c r="AN37" s="132">
        <f>$AU37+$AB$7*SIN(AO37)</f>
        <v>-1.7913746944769382</v>
      </c>
      <c r="AO37" s="132">
        <f>$AU37+$AB$7*SIN(AP37)</f>
        <v>-1.7913746742599947</v>
      </c>
      <c r="AP37" s="132">
        <f>$AU37+$AB$7*SIN(AQ37)</f>
        <v>-1.7913749239942576</v>
      </c>
      <c r="AQ37" s="132">
        <f>$AU37+$AB$7*SIN(AR37)</f>
        <v>-1.791371839077051</v>
      </c>
      <c r="AR37" s="132">
        <f>$AU37+$AB$7*SIN(AS37)</f>
        <v>-1.7914099434643762</v>
      </c>
      <c r="AS37" s="132">
        <f>$AU37+$AB$7*SIN(AT37)</f>
        <v>-1.7909388295012527</v>
      </c>
      <c r="AT37" s="132">
        <f>$AU37+$AB$7*SIN(AU37)</f>
        <v>-1.7966956858985175</v>
      </c>
      <c r="AU37" s="132">
        <f>$AB$9+$AB$18*(F37-AB$15)</f>
        <v>-1.4303393972536653</v>
      </c>
      <c r="AW37" s="43">
        <v>10000</v>
      </c>
      <c r="AX37" s="43">
        <f t="shared" si="0"/>
        <v>2.1355170961777113E-2</v>
      </c>
      <c r="AY37" s="43">
        <f t="shared" si="1"/>
        <v>2.7899999999999999E-3</v>
      </c>
      <c r="AZ37" s="142">
        <f t="shared" si="2"/>
        <v>1.8565170961777112E-2</v>
      </c>
      <c r="BA37" s="43">
        <f t="shared" si="3"/>
        <v>0.94632653068773465</v>
      </c>
      <c r="BB37" s="43">
        <f t="shared" si="4"/>
        <v>0.61723164617421722</v>
      </c>
      <c r="BC37" s="43">
        <f t="shared" si="5"/>
        <v>1.7163734076905974</v>
      </c>
      <c r="BD37" s="43">
        <f t="shared" si="6"/>
        <v>1.1573049892536549</v>
      </c>
      <c r="BE37" s="43">
        <f t="shared" si="13"/>
        <v>1.3308047388309325</v>
      </c>
      <c r="BF37" s="43">
        <f t="shared" si="13"/>
        <v>1.3308044484784864</v>
      </c>
      <c r="BG37" s="43">
        <f t="shared" si="13"/>
        <v>1.3308011470547547</v>
      </c>
      <c r="BH37" s="43">
        <f t="shared" si="13"/>
        <v>1.3307636116751018</v>
      </c>
      <c r="BI37" s="43">
        <f t="shared" si="13"/>
        <v>1.3303372590270528</v>
      </c>
      <c r="BJ37" s="43">
        <f t="shared" si="13"/>
        <v>1.3255454654283438</v>
      </c>
      <c r="BK37" s="43">
        <f t="shared" si="13"/>
        <v>1.2769110868672942</v>
      </c>
      <c r="BL37" s="43">
        <f t="shared" si="8"/>
        <v>0.97140897384569236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41"/>
      <c r="C38" s="36">
        <v>36609.339</v>
      </c>
      <c r="D38" s="36"/>
      <c r="E38" s="41">
        <f>+(C38-C$7)/C$8</f>
        <v>-10529.125285760107</v>
      </c>
      <c r="F38" s="132">
        <f>ROUND(2*E38,0)/2</f>
        <v>-10529</v>
      </c>
      <c r="G38" s="132">
        <f>+C38-(C$7+F38*C$8)</f>
        <v>-4.2766037004184909E-2</v>
      </c>
      <c r="I38" s="202">
        <f>G38</f>
        <v>-4.2766037004184909E-2</v>
      </c>
      <c r="P38" s="199">
        <f>+D$11+D$12*F38+D$13*F38^2</f>
        <v>2.7422183488081182E-2</v>
      </c>
      <c r="Q38" s="200">
        <f>+C38-15018.5</f>
        <v>21590.839</v>
      </c>
      <c r="S38" s="132">
        <f>+(P38-G38)^2</f>
        <v>4.926386295870961E-3</v>
      </c>
      <c r="T38" s="130">
        <v>0.1</v>
      </c>
      <c r="U38" s="43">
        <f>+T38*S38</f>
        <v>4.926386295870961E-4</v>
      </c>
      <c r="V38" s="132">
        <f>+G38-P38</f>
        <v>-7.0188220492266085E-2</v>
      </c>
      <c r="W38" s="132">
        <v>42000</v>
      </c>
      <c r="X38" s="132">
        <f>+M$3+M$4*W38+M$5*SIN(RADIANS(M$6*W38+M$7))</f>
        <v>-8.8273529568303789E-3</v>
      </c>
      <c r="Z38" s="43">
        <f>F38</f>
        <v>-10529</v>
      </c>
      <c r="AA38" s="132">
        <f>AB$3+AB$4*Z38+AB$5*Z38^2+AH38</f>
        <v>-1.7813701319451175E-2</v>
      </c>
      <c r="AB38" s="132">
        <f>+G38-AA38</f>
        <v>-2.4952335684733734E-2</v>
      </c>
      <c r="AC38" s="132">
        <f>+G38-P38</f>
        <v>-7.0188220492266085E-2</v>
      </c>
      <c r="AE38" s="132">
        <f>+(G38-AA38)^2*S38</f>
        <v>3.0672619856355956E-6</v>
      </c>
      <c r="AF38" s="200">
        <f>+C38-15018.5</f>
        <v>21590.839</v>
      </c>
      <c r="AG38" s="7"/>
      <c r="AH38" s="43">
        <f>$AB$6*($AB$11/AI38*AJ38+$AB$12)</f>
        <v>-1.8333460796451175E-2</v>
      </c>
      <c r="AI38" s="43">
        <f>1+$AB$7*COS(AL38)</f>
        <v>0.7985481128993579</v>
      </c>
      <c r="AJ38" s="43">
        <f>SIN(AL38+$AB$9)</f>
        <v>-0.98307404935714882</v>
      </c>
      <c r="AK38" s="43">
        <f>$AB$7*SIN(AL38)</f>
        <v>-0.31035002365650005</v>
      </c>
      <c r="AL38" s="43">
        <f>2*ATAN(AM38)</f>
        <v>-2.1465469560791086</v>
      </c>
      <c r="AM38" s="43">
        <f>SQRT((1+$AB$7)/(1-$AB$7))*TAN(AN38/2)</f>
        <v>-1.8413141406205706</v>
      </c>
      <c r="AN38" s="132">
        <f>$AU38+$AB$7*SIN(AO38)</f>
        <v>-1.7910500306078447</v>
      </c>
      <c r="AO38" s="132">
        <f>$AU38+$AB$7*SIN(AP38)</f>
        <v>-1.7910500107081724</v>
      </c>
      <c r="AP38" s="132">
        <f>$AU38+$AB$7*SIN(AQ38)</f>
        <v>-1.7910502568797291</v>
      </c>
      <c r="AQ38" s="132">
        <f>$AU38+$AB$7*SIN(AR38)</f>
        <v>-1.7910472115625553</v>
      </c>
      <c r="AR38" s="132">
        <f>$AU38+$AB$7*SIN(AS38)</f>
        <v>-1.7910848813881959</v>
      </c>
      <c r="AS38" s="132">
        <f>$AU38+$AB$7*SIN(AT38)</f>
        <v>-1.7906184683212576</v>
      </c>
      <c r="AT38" s="132">
        <f>$AU38+$AB$7*SIN(AU38)</f>
        <v>-1.7963265582863739</v>
      </c>
      <c r="AU38" s="132">
        <f>$AB$9+$AB$18*(F38-AB$15)</f>
        <v>-1.4299884696716811</v>
      </c>
      <c r="AW38" s="43">
        <v>12000</v>
      </c>
      <c r="AX38" s="43">
        <f t="shared" si="0"/>
        <v>1.8090603224573995E-2</v>
      </c>
      <c r="AY38" s="43">
        <f t="shared" si="1"/>
        <v>2.8760000000000001E-3</v>
      </c>
      <c r="AZ38" s="142">
        <f t="shared" si="2"/>
        <v>1.5214603224573997E-2</v>
      </c>
      <c r="BA38" s="43">
        <f t="shared" si="3"/>
        <v>0.86164606979165126</v>
      </c>
      <c r="BB38" s="43">
        <f t="shared" si="4"/>
        <v>0.41464623481088475</v>
      </c>
      <c r="BC38" s="43">
        <f t="shared" si="5"/>
        <v>1.9540386454146321</v>
      </c>
      <c r="BD38" s="43">
        <f t="shared" si="6"/>
        <v>1.4813941479120212</v>
      </c>
      <c r="BE38" s="43">
        <f t="shared" si="13"/>
        <v>1.5753568474805608</v>
      </c>
      <c r="BF38" s="43">
        <f t="shared" si="13"/>
        <v>1.5753568474805602</v>
      </c>
      <c r="BG38" s="43">
        <f t="shared" si="13"/>
        <v>1.5753568474808906</v>
      </c>
      <c r="BH38" s="43">
        <f t="shared" si="13"/>
        <v>1.5753568472851005</v>
      </c>
      <c r="BI38" s="43">
        <f t="shared" si="13"/>
        <v>1.5753569633152684</v>
      </c>
      <c r="BJ38" s="43">
        <f t="shared" si="13"/>
        <v>1.5752876755045915</v>
      </c>
      <c r="BK38" s="43">
        <f t="shared" si="13"/>
        <v>1.5509289195970055</v>
      </c>
      <c r="BL38" s="43">
        <f t="shared" si="8"/>
        <v>1.205360695168443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41"/>
      <c r="C39" s="36">
        <v>36627.277000000002</v>
      </c>
      <c r="D39" s="36"/>
      <c r="E39" s="41">
        <f>+(C39-C$7)/C$8</f>
        <v>-10476.574801254039</v>
      </c>
      <c r="F39" s="132">
        <f>ROUND(2*E39,0)/2</f>
        <v>-10476.5</v>
      </c>
      <c r="G39" s="132">
        <f>+C39-(C$7+F39*C$8)</f>
        <v>-2.5533254498441238E-2</v>
      </c>
      <c r="I39" s="202">
        <f>G39</f>
        <v>-2.5533254498441238E-2</v>
      </c>
      <c r="J39" s="178"/>
      <c r="P39" s="199">
        <f>+D$11+D$12*F39+D$13*F39^2</f>
        <v>2.735030561773039E-2</v>
      </c>
      <c r="Q39" s="200">
        <f>+C39-15018.5</f>
        <v>21608.777000000002</v>
      </c>
      <c r="S39" s="132">
        <f>+(P39-G39)^2</f>
        <v>2.7966709305607381E-3</v>
      </c>
      <c r="T39" s="130">
        <v>0.1</v>
      </c>
      <c r="U39" s="43">
        <f>+T39*S39</f>
        <v>2.796670930560738E-4</v>
      </c>
      <c r="V39" s="132">
        <f>+G39-P39</f>
        <v>-5.2883560116171624E-2</v>
      </c>
      <c r="W39" s="132">
        <v>44000</v>
      </c>
      <c r="X39" s="132">
        <f>+M$3+M$4*W39+M$5*SIN(RADIANS(M$6*W39+M$7))</f>
        <v>-5.5164151868234076E-3</v>
      </c>
      <c r="Z39" s="43">
        <f>F39</f>
        <v>-10476.5</v>
      </c>
      <c r="AA39" s="132">
        <f>AB$3+AB$4*Z39+AB$5*Z39^2+AH39</f>
        <v>-1.7736575293429511E-2</v>
      </c>
      <c r="AB39" s="132">
        <f>+G39-AA39</f>
        <v>-7.7966792050117271E-3</v>
      </c>
      <c r="AC39" s="132">
        <f>+G39-P39</f>
        <v>-5.2883560116171624E-2</v>
      </c>
      <c r="AE39" s="132">
        <f>+(G39-AA39)^2*S39</f>
        <v>1.7000461039146872E-7</v>
      </c>
      <c r="AF39" s="200">
        <f>+C39-15018.5</f>
        <v>21608.777000000002</v>
      </c>
      <c r="AG39" s="7"/>
      <c r="AH39" s="43">
        <f>$AB$6*($AB$11/AI39*AJ39+$AB$12)</f>
        <v>-1.826536563667951E-2</v>
      </c>
      <c r="AI39" s="43">
        <f>1+$AB$7*COS(AL39)</f>
        <v>0.80006912014480802</v>
      </c>
      <c r="AJ39" s="43">
        <f>SIN(AL39+$AB$9)</f>
        <v>-0.9821658091680715</v>
      </c>
      <c r="AK39" s="43">
        <f>$AB$7*SIN(AL39)</f>
        <v>-0.31133204666453596</v>
      </c>
      <c r="AL39" s="43">
        <f>2*ATAN(AM39)</f>
        <v>-2.141653766189187</v>
      </c>
      <c r="AM39" s="43">
        <f>SQRT((1+$AB$7)/(1-$AB$7))*TAN(AN39/2)</f>
        <v>-1.8306206699925742</v>
      </c>
      <c r="AN39" s="132">
        <f>$AU39+$AB$7*SIN(AO39)</f>
        <v>-1.785362699905483</v>
      </c>
      <c r="AO39" s="132">
        <f>$AU39+$AB$7*SIN(AP39)</f>
        <v>-1.7853626850428896</v>
      </c>
      <c r="AP39" s="132">
        <f>$AU39+$AB$7*SIN(AQ39)</f>
        <v>-1.7853628736980012</v>
      </c>
      <c r="AQ39" s="132">
        <f>$AU39+$AB$7*SIN(AR39)</f>
        <v>-1.7853604790330622</v>
      </c>
      <c r="AR39" s="132">
        <f>$AU39+$AB$7*SIN(AS39)</f>
        <v>-1.7853908733952899</v>
      </c>
      <c r="AS39" s="132">
        <f>$AU39+$AB$7*SIN(AT39)</f>
        <v>-1.7850047768767072</v>
      </c>
      <c r="AT39" s="132">
        <f>$AU39+$AB$7*SIN(AU39)</f>
        <v>-1.7898595241681372</v>
      </c>
      <c r="AU39" s="132">
        <f>$AB$9+$AB$18*(F39-AB$15)</f>
        <v>-1.423847236986959</v>
      </c>
      <c r="AW39" s="43">
        <v>14000</v>
      </c>
      <c r="AX39" s="43">
        <f t="shared" si="0"/>
        <v>1.4277489492796497E-2</v>
      </c>
      <c r="AY39" s="43">
        <f t="shared" si="1"/>
        <v>2.9380000000000001E-3</v>
      </c>
      <c r="AZ39" s="142">
        <f t="shared" si="2"/>
        <v>1.1339489492796498E-2</v>
      </c>
      <c r="BA39" s="43">
        <f t="shared" si="3"/>
        <v>0.79625900115095827</v>
      </c>
      <c r="BB39" s="43">
        <f t="shared" si="4"/>
        <v>0.2256907133876086</v>
      </c>
      <c r="BC39" s="43">
        <f t="shared" si="5"/>
        <v>2.1539406691114107</v>
      </c>
      <c r="BD39" s="43">
        <f t="shared" si="6"/>
        <v>1.8576562756522506</v>
      </c>
      <c r="BE39" s="43">
        <f t="shared" si="13"/>
        <v>1.7996642470788669</v>
      </c>
      <c r="BF39" s="43">
        <f t="shared" si="13"/>
        <v>1.7996642175456075</v>
      </c>
      <c r="BG39" s="43">
        <f t="shared" si="13"/>
        <v>1.7996645693672333</v>
      </c>
      <c r="BH39" s="43">
        <f t="shared" si="13"/>
        <v>1.7996603781780856</v>
      </c>
      <c r="BI39" s="43">
        <f t="shared" si="13"/>
        <v>1.7997103021766385</v>
      </c>
      <c r="BJ39" s="43">
        <f t="shared" si="13"/>
        <v>1.7991149277391845</v>
      </c>
      <c r="BK39" s="43">
        <f t="shared" si="13"/>
        <v>1.8061187380483852</v>
      </c>
      <c r="BL39" s="43">
        <f t="shared" si="8"/>
        <v>1.4393124164911937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41"/>
      <c r="C40" s="36">
        <v>36629.286</v>
      </c>
      <c r="D40" s="36"/>
      <c r="E40" s="41">
        <f>+(C40-C$7)/C$8</f>
        <v>-10470.689311044842</v>
      </c>
      <c r="F40" s="132">
        <f>ROUND(2*E40,0)/2</f>
        <v>-10470.5</v>
      </c>
      <c r="I40" s="202"/>
      <c r="J40" s="178"/>
      <c r="P40" s="199">
        <f>+D$11+D$12*F40+D$13*F40^2</f>
        <v>2.7342093267722228E-2</v>
      </c>
      <c r="Q40" s="200">
        <f>+C40-15018.5</f>
        <v>21610.786</v>
      </c>
      <c r="R40" s="132">
        <f>+C40-(C$7+F40*C$8)</f>
        <v>-6.4620936500432435E-2</v>
      </c>
      <c r="S40" s="132">
        <f>+(P40-R40)^2</f>
        <v>8.4571988441385013E-3</v>
      </c>
      <c r="T40" s="130"/>
      <c r="U40" s="43"/>
      <c r="W40" s="132">
        <v>46000</v>
      </c>
      <c r="X40" s="132">
        <f>+M$3+M$4*W40+M$5*SIN(RADIANS(M$6*W40+M$7))</f>
        <v>-1.9661121263749768E-3</v>
      </c>
      <c r="Z40" s="43">
        <f>F40</f>
        <v>-10470.5</v>
      </c>
      <c r="AA40" s="132">
        <f>AB$3+AB$4*Z40+AB$5*Z40^2+AH40</f>
        <v>-1.7727715976743712E-2</v>
      </c>
      <c r="AB40" s="132">
        <f>+G40-AA40</f>
        <v>1.7727715976743712E-2</v>
      </c>
      <c r="AC40" s="132">
        <f>+G40-P40</f>
        <v>-2.7342093267722228E-2</v>
      </c>
      <c r="AE40" s="132">
        <f>+(G40-AA40)^2*S40</f>
        <v>2.6578600657294062E-6</v>
      </c>
      <c r="AF40" s="200">
        <f>+C40-15018.5</f>
        <v>21610.786</v>
      </c>
      <c r="AG40" s="7"/>
      <c r="AH40" s="43">
        <f>$AB$6*($AB$11/AI40*AJ40+$AB$12)</f>
        <v>-1.8257537365993712E-2</v>
      </c>
      <c r="AI40" s="43">
        <f>1+$AB$7*COS(AL40)</f>
        <v>0.80024362500312052</v>
      </c>
      <c r="AJ40" s="43">
        <f>SIN(AL40+$AB$9)</f>
        <v>-0.98206028851284766</v>
      </c>
      <c r="AK40" s="43">
        <f>$AB$7*SIN(AL40)</f>
        <v>-0.31144404095777145</v>
      </c>
      <c r="AL40" s="43">
        <f>2*ATAN(AM40)</f>
        <v>-2.1410933565741948</v>
      </c>
      <c r="AM40" s="43">
        <f>SQRT((1+$AB$7)/(1-$AB$7))*TAN(AN40/2)</f>
        <v>-1.8294020757139238</v>
      </c>
      <c r="AN40" s="132">
        <f>$AU40+$AB$7*SIN(AO40)</f>
        <v>-1.7847120291729799</v>
      </c>
      <c r="AO40" s="132">
        <f>$AU40+$AB$7*SIN(AP40)</f>
        <v>-1.784712014827099</v>
      </c>
      <c r="AP40" s="132">
        <f>$AU40+$AB$7*SIN(AQ40)</f>
        <v>-1.7847121974688092</v>
      </c>
      <c r="AQ40" s="132">
        <f>$AU40+$AB$7*SIN(AR40)</f>
        <v>-1.7847098721910089</v>
      </c>
      <c r="AR40" s="132">
        <f>$AU40+$AB$7*SIN(AS40)</f>
        <v>-1.7847394742868761</v>
      </c>
      <c r="AS40" s="132">
        <f>$AU40+$AB$7*SIN(AT40)</f>
        <v>-1.7843623212522424</v>
      </c>
      <c r="AT40" s="132">
        <f>$AU40+$AB$7*SIN(AU40)</f>
        <v>-1.7891195553689672</v>
      </c>
      <c r="AU40" s="132">
        <f>$AB$9+$AB$18*(F40-AB$15)</f>
        <v>-1.4231453818229907</v>
      </c>
      <c r="AW40" s="43">
        <v>16000</v>
      </c>
      <c r="AX40" s="43">
        <f t="shared" si="0"/>
        <v>1.0194542054386612E-2</v>
      </c>
      <c r="AY40" s="43">
        <f t="shared" si="1"/>
        <v>2.9759999999999999E-3</v>
      </c>
      <c r="AZ40" s="142">
        <f t="shared" si="2"/>
        <v>7.2185420543866129E-3</v>
      </c>
      <c r="BA40" s="43">
        <f t="shared" si="3"/>
        <v>0.74611329672451254</v>
      </c>
      <c r="BB40" s="43">
        <f t="shared" si="4"/>
        <v>5.4544255656159876E-2</v>
      </c>
      <c r="BC40" s="43">
        <f t="shared" si="5"/>
        <v>2.3270213161118312</v>
      </c>
      <c r="BD40" s="43">
        <f t="shared" si="6"/>
        <v>2.3179917553933658</v>
      </c>
      <c r="BE40" s="43">
        <f t="shared" si="13"/>
        <v>2.0083995936037247</v>
      </c>
      <c r="BF40" s="43">
        <f t="shared" si="13"/>
        <v>2.0083958763976519</v>
      </c>
      <c r="BG40" s="43">
        <f t="shared" si="13"/>
        <v>2.0084195834392968</v>
      </c>
      <c r="BH40" s="43">
        <f t="shared" si="13"/>
        <v>2.0082683676041766</v>
      </c>
      <c r="BI40" s="43">
        <f t="shared" si="13"/>
        <v>2.0092320640213006</v>
      </c>
      <c r="BJ40" s="43">
        <f t="shared" si="13"/>
        <v>2.0030560378775077</v>
      </c>
      <c r="BK40" s="43">
        <f t="shared" si="13"/>
        <v>2.0413234011195751</v>
      </c>
      <c r="BL40" s="43">
        <f t="shared" si="8"/>
        <v>1.6732641378139443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>+(C41-C$7)/C$8</f>
        <v>-10420.060619260152</v>
      </c>
      <c r="F41" s="132">
        <f>ROUND(2*E41,0)/2</f>
        <v>-10420</v>
      </c>
      <c r="G41" s="132">
        <f>+C41-(C$7+F41*C$8)</f>
        <v>-2.0692260004580021E-2</v>
      </c>
      <c r="H41" s="132">
        <f>G41</f>
        <v>-2.0692260004580021E-2</v>
      </c>
      <c r="J41" s="178"/>
      <c r="N41" s="132">
        <v>-2.0692260004580021E-2</v>
      </c>
      <c r="P41" s="199">
        <f>+D$11+D$12*F41+D$13*F41^2</f>
        <v>2.7272991056959475E-2</v>
      </c>
      <c r="Q41" s="200">
        <f>+C41-15018.5</f>
        <v>21628.067999999999</v>
      </c>
      <c r="S41" s="132">
        <f>+(P41-G41)^2</f>
        <v>2.3006653093965157E-3</v>
      </c>
      <c r="T41" s="130">
        <v>0.1</v>
      </c>
      <c r="U41" s="43">
        <f>+T41*S41</f>
        <v>2.3006653093965158E-4</v>
      </c>
      <c r="V41" s="132">
        <f>+G41-P41</f>
        <v>-4.7965251061539496E-2</v>
      </c>
      <c r="W41" s="132">
        <v>48000</v>
      </c>
      <c r="X41" s="132">
        <f>+M$3+M$4*W41+M$5*SIN(RADIANS(M$6*W41+M$7))</f>
        <v>1.5964652778365459E-3</v>
      </c>
      <c r="Z41" s="43">
        <f>F41</f>
        <v>-10420</v>
      </c>
      <c r="AA41" s="132">
        <f>AB$3+AB$4*Z41+AB$5*Z41^2+AH41</f>
        <v>-1.7652784216818068E-2</v>
      </c>
      <c r="AB41" s="132">
        <f>+G41-AA41</f>
        <v>-3.0394757877619527E-3</v>
      </c>
      <c r="AC41" s="132">
        <f>+G41-P41</f>
        <v>-4.7965251061539496E-2</v>
      </c>
      <c r="AE41" s="132">
        <f>+(G41-AA41)^2*S41</f>
        <v>2.1254496451120264E-8</v>
      </c>
      <c r="AF41" s="200">
        <f>+C41-15018.5</f>
        <v>21628.067999999999</v>
      </c>
      <c r="AG41" s="7"/>
      <c r="AH41" s="43">
        <f>$AB$6*($AB$11/AI41*AJ41+$AB$12)</f>
        <v>-1.8191275016818068E-2</v>
      </c>
      <c r="AI41" s="43">
        <f>1+$AB$7*COS(AL41)</f>
        <v>0.80171789005239724</v>
      </c>
      <c r="AJ41" s="43">
        <f>SIN(AL41+$AB$9)</f>
        <v>-0.9811580600631914</v>
      </c>
      <c r="AK41" s="43">
        <f>$AB$7*SIN(AL41)</f>
        <v>-0.31238470653142858</v>
      </c>
      <c r="AL41" s="43">
        <f>2*ATAN(AM41)</f>
        <v>-2.1363668597250283</v>
      </c>
      <c r="AM41" s="43">
        <f>SQRT((1+$AB$7)/(1-$AB$7))*TAN(AN41/2)</f>
        <v>-1.8191739162186822</v>
      </c>
      <c r="AN41" s="132">
        <f>$AU41+$AB$7*SIN(AO41)</f>
        <v>-1.7792299137941379</v>
      </c>
      <c r="AO41" s="132">
        <f>$AU41+$AB$7*SIN(AP41)</f>
        <v>-1.7792299033607375</v>
      </c>
      <c r="AP41" s="132">
        <f>$AU41+$AB$7*SIN(AQ41)</f>
        <v>-1.779230039632389</v>
      </c>
      <c r="AQ41" s="132">
        <f>$AU41+$AB$7*SIN(AR41)</f>
        <v>-1.7792282597682612</v>
      </c>
      <c r="AR41" s="132">
        <f>$AU41+$AB$7*SIN(AS41)</f>
        <v>-1.7792515056563709</v>
      </c>
      <c r="AS41" s="132">
        <f>$AU41+$AB$7*SIN(AT41)</f>
        <v>-1.7789477016021116</v>
      </c>
      <c r="AT41" s="132">
        <f>$AU41+$AB$7*SIN(AU41)</f>
        <v>-1.7828843423187046</v>
      </c>
      <c r="AU41" s="132">
        <f>$AB$9+$AB$18*(F41-AB$15)</f>
        <v>-1.4172381008595913</v>
      </c>
      <c r="AW41" s="43">
        <v>18000</v>
      </c>
      <c r="AX41" s="43">
        <f t="shared" si="0"/>
        <v>6.0323504451282196E-3</v>
      </c>
      <c r="AY41" s="43">
        <f t="shared" si="1"/>
        <v>2.9900000000000005E-3</v>
      </c>
      <c r="AZ41" s="142">
        <f t="shared" si="2"/>
        <v>3.0423504451282191E-3</v>
      </c>
      <c r="BA41" s="43">
        <f t="shared" si="3"/>
        <v>0.70786201669356974</v>
      </c>
      <c r="BB41" s="43">
        <f t="shared" si="4"/>
        <v>-9.9135690798329498E-2</v>
      </c>
      <c r="BC41" s="43">
        <f t="shared" si="5"/>
        <v>2.4808914491259419</v>
      </c>
      <c r="BD41" s="43">
        <f t="shared" si="6"/>
        <v>2.9161605251734408</v>
      </c>
      <c r="BE41" s="43">
        <f t="shared" si="13"/>
        <v>2.2052248974148365</v>
      </c>
      <c r="BF41" s="43">
        <f t="shared" si="13"/>
        <v>2.2051923194296243</v>
      </c>
      <c r="BG41" s="43">
        <f t="shared" si="13"/>
        <v>2.2053408617608383</v>
      </c>
      <c r="BH41" s="43">
        <f t="shared" si="13"/>
        <v>2.2046633257601087</v>
      </c>
      <c r="BI41" s="43">
        <f t="shared" si="13"/>
        <v>2.2077486781405207</v>
      </c>
      <c r="BJ41" s="43">
        <f t="shared" si="13"/>
        <v>2.1935920542209542</v>
      </c>
      <c r="BK41" s="43">
        <f t="shared" si="13"/>
        <v>2.2564746432599199</v>
      </c>
      <c r="BL41" s="43">
        <f t="shared" si="8"/>
        <v>1.9072158591366948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>+(C42-C$7)/C$8</f>
        <v>-9661.0550289907042</v>
      </c>
      <c r="F42" s="132">
        <f>ROUND(2*E42,0)/2</f>
        <v>-9661</v>
      </c>
      <c r="G42" s="132">
        <f>+C42-(C$7+F42*C$8)</f>
        <v>-1.8784033003612421E-2</v>
      </c>
      <c r="H42" s="132">
        <f>G42</f>
        <v>-1.8784033003612421E-2</v>
      </c>
      <c r="J42" s="178"/>
      <c r="N42" s="132">
        <v>-1.8784033003612421E-2</v>
      </c>
      <c r="P42" s="199">
        <f>+D$11+D$12*F42+D$13*F42^2</f>
        <v>2.6238367945611754E-2</v>
      </c>
      <c r="Q42" s="200">
        <f>+C42-15018.5</f>
        <v>21887.152999999998</v>
      </c>
      <c r="S42" s="132">
        <f>+(P42-G42)^2</f>
        <v>2.0270165872327021E-3</v>
      </c>
      <c r="T42" s="130">
        <v>0.1</v>
      </c>
      <c r="U42" s="43">
        <f>+T42*S42</f>
        <v>2.0270165872327022E-4</v>
      </c>
      <c r="V42" s="132">
        <f>+G42-P42</f>
        <v>-4.5022400949224176E-2</v>
      </c>
      <c r="W42" s="132">
        <v>50000</v>
      </c>
      <c r="X42" s="132">
        <f>+M$3+M$4*W42+M$5*SIN(RADIANS(M$6*W42+M$7))</f>
        <v>4.9433896028896517E-3</v>
      </c>
      <c r="Z42" s="43">
        <f>F42</f>
        <v>-9661</v>
      </c>
      <c r="AA42" s="132">
        <f>AB$3+AB$4*Z42+AB$5*Z42^2+AH42</f>
        <v>-1.6446606373071469E-2</v>
      </c>
      <c r="AB42" s="132">
        <f>+G42-AA42</f>
        <v>-2.3374266305409529E-3</v>
      </c>
      <c r="AC42" s="132">
        <f>+G42-P42</f>
        <v>-4.5022400949224176E-2</v>
      </c>
      <c r="AE42" s="132">
        <f>+(G42-AA42)^2*S42</f>
        <v>1.1074733339554502E-8</v>
      </c>
      <c r="AF42" s="200">
        <f>+C42-15018.5</f>
        <v>21887.152999999998</v>
      </c>
      <c r="AG42" s="7"/>
      <c r="AH42" s="43">
        <f>$AB$6*($AB$11/AI42*AJ42+$AB$12)</f>
        <v>-1.711355261007147E-2</v>
      </c>
      <c r="AI42" s="43">
        <f>1+$AB$7*COS(AL42)</f>
        <v>0.82510473868989598</v>
      </c>
      <c r="AJ42" s="43">
        <f>SIN(AL42+$AB$9)</f>
        <v>-0.96439260044520581</v>
      </c>
      <c r="AK42" s="43">
        <f>$AB$7*SIN(AL42)</f>
        <v>-0.32605466960506857</v>
      </c>
      <c r="AL42" s="43">
        <f>2*ATAN(AM42)</f>
        <v>-2.0631370516184986</v>
      </c>
      <c r="AM42" s="43">
        <f>SQRT((1+$AB$7)/(1-$AB$7))*TAN(AN42/2)</f>
        <v>-1.6711776033451828</v>
      </c>
      <c r="AN42" s="132">
        <f>$AU42+$AB$7*SIN(AO42)</f>
        <v>-1.6955766826672429</v>
      </c>
      <c r="AO42" s="132">
        <f>$AU42+$AB$7*SIN(AP42)</f>
        <v>-1.6955766843338596</v>
      </c>
      <c r="AP42" s="132">
        <f>$AU42+$AB$7*SIN(AQ42)</f>
        <v>-1.6955766481416239</v>
      </c>
      <c r="AQ42" s="132">
        <f>$AU42+$AB$7*SIN(AR42)</f>
        <v>-1.6955774340896281</v>
      </c>
      <c r="AR42" s="132">
        <f>$AU42+$AB$7*SIN(AS42)</f>
        <v>-1.6955603653910349</v>
      </c>
      <c r="AS42" s="132">
        <f>$AU42+$AB$7*SIN(AT42)</f>
        <v>-1.6959305310488635</v>
      </c>
      <c r="AT42" s="132">
        <f>$AU42+$AB$7*SIN(AU42)</f>
        <v>-1.6876414287499011</v>
      </c>
      <c r="AU42" s="132">
        <f>$AB$9+$AB$18*(F42-AB$15)</f>
        <v>-1.3284534226176075</v>
      </c>
      <c r="AW42" s="43">
        <v>20000</v>
      </c>
      <c r="AX42" s="43">
        <f t="shared" si="0"/>
        <v>1.9259140725209202E-3</v>
      </c>
      <c r="AY42" s="43">
        <f t="shared" si="1"/>
        <v>2.98E-3</v>
      </c>
      <c r="AZ42" s="142">
        <f t="shared" si="2"/>
        <v>-1.0540859274790798E-3</v>
      </c>
      <c r="BA42" s="43">
        <f t="shared" si="3"/>
        <v>0.6790266234207909</v>
      </c>
      <c r="BB42" s="43">
        <f t="shared" si="4"/>
        <v>-0.23707040213122596</v>
      </c>
      <c r="BC42" s="43">
        <f t="shared" si="5"/>
        <v>2.6209418255420833</v>
      </c>
      <c r="BD42" s="43">
        <f t="shared" si="6"/>
        <v>3.7541763148649938</v>
      </c>
      <c r="BE42" s="43">
        <f t="shared" ref="BE42:BK44" si="14">$BL42+$AB$7*SIN(BF42)</f>
        <v>2.3930183731387111</v>
      </c>
      <c r="BF42" s="43">
        <f t="shared" si="14"/>
        <v>2.3929051720068757</v>
      </c>
      <c r="BG42" s="43">
        <f t="shared" si="14"/>
        <v>2.3933227215781399</v>
      </c>
      <c r="BH42" s="43">
        <f t="shared" si="14"/>
        <v>2.391781759151125</v>
      </c>
      <c r="BI42" s="43">
        <f t="shared" si="14"/>
        <v>2.3974577729036484</v>
      </c>
      <c r="BJ42" s="43">
        <f t="shared" si="14"/>
        <v>2.3763996766944779</v>
      </c>
      <c r="BK42" s="43">
        <f t="shared" si="14"/>
        <v>2.452596793865073</v>
      </c>
      <c r="BL42" s="43">
        <f t="shared" si="8"/>
        <v>2.1411675804594452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>+(C43-C$7)/C$8</f>
        <v>-9646.5566262802276</v>
      </c>
      <c r="F43" s="132">
        <f>ROUND(2*E43,0)/2</f>
        <v>-9646.5</v>
      </c>
      <c r="G43" s="132">
        <f>+C43-(C$7+F43*C$8)</f>
        <v>-1.9329264505358879E-2</v>
      </c>
      <c r="H43" s="132">
        <f>G43</f>
        <v>-1.9329264505358879E-2</v>
      </c>
      <c r="N43" s="132">
        <v>-1.9329264505358879E-2</v>
      </c>
      <c r="P43" s="199">
        <f>+D$11+D$12*F43+D$13*F43^2</f>
        <v>2.6218674753527418E-2</v>
      </c>
      <c r="Q43" s="200">
        <f>+C43-15018.5</f>
        <v>21892.101999999999</v>
      </c>
      <c r="S43" s="132">
        <f>+(P43-G43)^2</f>
        <v>2.0746147707311957E-3</v>
      </c>
      <c r="T43" s="130">
        <v>0.1</v>
      </c>
      <c r="U43" s="43">
        <f>+T43*S43</f>
        <v>2.0746147707311957E-4</v>
      </c>
      <c r="V43" s="132">
        <f>+G43-P43</f>
        <v>-4.5547939258886297E-2</v>
      </c>
      <c r="W43" s="132">
        <v>52000</v>
      </c>
      <c r="X43" s="132">
        <f>+M$3+M$4*W43+M$5*SIN(RADIANS(M$6*W43+M$7))</f>
        <v>7.8614298268238798E-3</v>
      </c>
      <c r="Z43" s="43">
        <f>F43</f>
        <v>-9646.5</v>
      </c>
      <c r="AA43" s="132">
        <f>AB$3+AB$4*Z43+AB$5*Z43^2+AH43</f>
        <v>-1.6422081586980341E-2</v>
      </c>
      <c r="AB43" s="132">
        <f>+G43-AA43</f>
        <v>-2.9071829183785376E-3</v>
      </c>
      <c r="AC43" s="132">
        <f>+G43-P43</f>
        <v>-4.5547939258886297E-2</v>
      </c>
      <c r="AE43" s="132">
        <f>+(G43-AA43)^2*S43</f>
        <v>1.7534047633857722E-8</v>
      </c>
      <c r="AF43" s="200">
        <f>+C43-15018.5</f>
        <v>21892.101999999999</v>
      </c>
      <c r="AG43" s="7"/>
      <c r="AH43" s="43">
        <f>$AB$6*($AB$11/AI43*AJ43+$AB$12)</f>
        <v>-1.7091448200230341E-2</v>
      </c>
      <c r="AI43" s="43">
        <f>1+$AB$7*COS(AL43)</f>
        <v>0.82557473678258941</v>
      </c>
      <c r="AJ43" s="43">
        <f>SIN(AL43+$AB$9)</f>
        <v>-0.96401051404043114</v>
      </c>
      <c r="AK43" s="43">
        <f>$AB$7*SIN(AL43)</f>
        <v>-0.32630634004189535</v>
      </c>
      <c r="AL43" s="43">
        <f>2*ATAN(AM43)</f>
        <v>-2.0616961377550873</v>
      </c>
      <c r="AM43" s="43">
        <f>SQRT((1+$AB$7)/(1-$AB$7))*TAN(AN43/2)</f>
        <v>-1.6684483150021248</v>
      </c>
      <c r="AN43" s="132">
        <f>$AU43+$AB$7*SIN(AO43)</f>
        <v>-1.6939547386871849</v>
      </c>
      <c r="AO43" s="132">
        <f>$AU43+$AB$7*SIN(AP43)</f>
        <v>-1.6939547402900694</v>
      </c>
      <c r="AP43" s="132">
        <f>$AU43+$AB$7*SIN(AQ43)</f>
        <v>-1.693954705025797</v>
      </c>
      <c r="AQ43" s="132">
        <f>$AU43+$AB$7*SIN(AR43)</f>
        <v>-1.6939554808553738</v>
      </c>
      <c r="AR43" s="132">
        <f>$AU43+$AB$7*SIN(AS43)</f>
        <v>-1.6939384111383764</v>
      </c>
      <c r="AS43" s="132">
        <f>$AU43+$AB$7*SIN(AT43)</f>
        <v>-1.6943134349112585</v>
      </c>
      <c r="AT43" s="132">
        <f>$AU43+$AB$7*SIN(AU43)</f>
        <v>-1.6857941580260585</v>
      </c>
      <c r="AU43" s="132">
        <f>$AB$9+$AB$18*(F43-AB$15)</f>
        <v>-1.3267572726380175</v>
      </c>
      <c r="AW43" s="43">
        <v>22000</v>
      </c>
      <c r="AX43" s="43">
        <f t="shared" si="0"/>
        <v>-2.0241846342528525E-3</v>
      </c>
      <c r="AY43" s="43">
        <f t="shared" si="1"/>
        <v>2.9459999999999998E-3</v>
      </c>
      <c r="AZ43" s="142">
        <f t="shared" si="2"/>
        <v>-4.9701846342528524E-3</v>
      </c>
      <c r="BA43" s="43">
        <f t="shared" si="3"/>
        <v>0.65785121070820995</v>
      </c>
      <c r="BB43" s="43">
        <f t="shared" si="4"/>
        <v>-0.36116786013994057</v>
      </c>
      <c r="BC43" s="43">
        <f t="shared" si="5"/>
        <v>2.7511126395863545</v>
      </c>
      <c r="BD43" s="43">
        <f t="shared" si="6"/>
        <v>5.0566550768612126</v>
      </c>
      <c r="BE43" s="43">
        <f t="shared" si="14"/>
        <v>2.5740788517082622</v>
      </c>
      <c r="BF43" s="43">
        <f t="shared" si="14"/>
        <v>2.5738520163415228</v>
      </c>
      <c r="BG43" s="43">
        <f t="shared" si="14"/>
        <v>2.5745789922611122</v>
      </c>
      <c r="BH43" s="43">
        <f t="shared" si="14"/>
        <v>2.5722479425039984</v>
      </c>
      <c r="BI43" s="43">
        <f t="shared" si="14"/>
        <v>2.5797102758417845</v>
      </c>
      <c r="BJ43" s="43">
        <f t="shared" si="14"/>
        <v>2.5556937588579229</v>
      </c>
      <c r="BK43" s="43">
        <f t="shared" si="14"/>
        <v>2.6317509674914779</v>
      </c>
      <c r="BL43" s="43">
        <f t="shared" si="8"/>
        <v>2.3751193017821959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>+(C44-C$7)/C$8</f>
        <v>-9541.0513777017059</v>
      </c>
      <c r="F44" s="132">
        <f>ROUND(2*E44,0)/2</f>
        <v>-9541</v>
      </c>
      <c r="G44" s="132">
        <f>+C44-(C$7+F44*C$8)</f>
        <v>-1.7537672996695619E-2</v>
      </c>
      <c r="H44" s="132">
        <f>G44</f>
        <v>-1.7537672996695619E-2</v>
      </c>
      <c r="N44" s="132">
        <v>-1.7537672996695619E-2</v>
      </c>
      <c r="P44" s="199">
        <f>+D$11+D$12*F44+D$13*F44^2</f>
        <v>2.6075471453873948E-2</v>
      </c>
      <c r="Q44" s="200">
        <f>+C44-15018.5</f>
        <v>21928.116000000002</v>
      </c>
      <c r="S44" s="132">
        <f>+(P44-G44)^2</f>
        <v>1.902106368866247E-3</v>
      </c>
      <c r="T44" s="130">
        <v>0.1</v>
      </c>
      <c r="U44" s="43">
        <f>+T44*S44</f>
        <v>1.9021063688662472E-4</v>
      </c>
      <c r="V44" s="132">
        <f>+G44-P44</f>
        <v>-4.3613144450569567E-2</v>
      </c>
      <c r="W44" s="132">
        <v>54000</v>
      </c>
      <c r="X44" s="132">
        <f>+M$3+M$4*W44+M$5*SIN(RADIANS(M$6*W44+M$7))</f>
        <v>1.0166582670405567E-2</v>
      </c>
      <c r="Z44" s="43">
        <f>F44</f>
        <v>-9541</v>
      </c>
      <c r="AA44" s="132">
        <f>AB$3+AB$4*Z44+AB$5*Z44^2+AH44</f>
        <v>-1.6241943737352348E-2</v>
      </c>
      <c r="AB44" s="132">
        <f>+G44-AA44</f>
        <v>-1.2957292593432715E-3</v>
      </c>
      <c r="AC44" s="132">
        <f>+G44-P44</f>
        <v>-4.3613144450569567E-2</v>
      </c>
      <c r="AE44" s="132">
        <f>+(G44-AA44)^2*S44</f>
        <v>3.1934736085237906E-9</v>
      </c>
      <c r="AF44" s="200">
        <f>+C44-15018.5</f>
        <v>21928.116000000002</v>
      </c>
      <c r="AG44" s="7"/>
      <c r="AH44" s="43">
        <f>$AB$6*($AB$11/AI44*AJ44+$AB$12)</f>
        <v>-1.6928882694352349E-2</v>
      </c>
      <c r="AI44" s="43">
        <f>1+$AB$7*COS(AL44)</f>
        <v>0.8290215363229515</v>
      </c>
      <c r="AJ44" s="43">
        <f>SIN(AL44+$AB$9)</f>
        <v>-0.96115657336870164</v>
      </c>
      <c r="AK44" s="43">
        <f>$AB$7*SIN(AL44)</f>
        <v>-0.32812553231749003</v>
      </c>
      <c r="AL44" s="43">
        <f>2*ATAN(AM44)</f>
        <v>-2.0511625197719012</v>
      </c>
      <c r="AM44" s="43">
        <f>SQRT((1+$AB$7)/(1-$AB$7))*TAN(AN44/2)</f>
        <v>-1.6486935955767221</v>
      </c>
      <c r="AN44" s="132">
        <f>$AU44+$AB$7*SIN(AO44)</f>
        <v>-1.6821257520082655</v>
      </c>
      <c r="AO44" s="132">
        <f>$AU44+$AB$7*SIN(AP44)</f>
        <v>-1.68212575315555</v>
      </c>
      <c r="AP44" s="132">
        <f>$AU44+$AB$7*SIN(AQ44)</f>
        <v>-1.6821257252457382</v>
      </c>
      <c r="AQ44" s="132">
        <f>$AU44+$AB$7*SIN(AR44)</f>
        <v>-1.6821264042015263</v>
      </c>
      <c r="AR44" s="132">
        <f>$AU44+$AB$7*SIN(AS44)</f>
        <v>-1.6821098862247035</v>
      </c>
      <c r="AS44" s="132">
        <f>$AU44+$AB$7*SIN(AT44)</f>
        <v>-1.682511053646647</v>
      </c>
      <c r="AT44" s="132">
        <f>$AU44+$AB$7*SIN(AU44)</f>
        <v>-1.6723226006573553</v>
      </c>
      <c r="AU44" s="132">
        <f>$AB$9+$AB$18*(F44-AB$15)</f>
        <v>-1.3144163193382423</v>
      </c>
      <c r="AW44" s="43">
        <v>24000</v>
      </c>
      <c r="AX44" s="43">
        <f t="shared" si="0"/>
        <v>-5.73840652687806E-3</v>
      </c>
      <c r="AY44" s="43">
        <f t="shared" si="1"/>
        <v>2.8880000000000004E-3</v>
      </c>
      <c r="AZ44" s="142">
        <f t="shared" si="2"/>
        <v>-8.6264065268780599E-3</v>
      </c>
      <c r="BA44" s="43">
        <f t="shared" si="3"/>
        <v>0.64312896277528697</v>
      </c>
      <c r="BB44" s="43">
        <f t="shared" si="4"/>
        <v>-0.47310241823559218</v>
      </c>
      <c r="BC44" s="43">
        <f t="shared" si="5"/>
        <v>2.8744015594419827</v>
      </c>
      <c r="BD44" s="43">
        <f t="shared" si="6"/>
        <v>7.4406945010857761</v>
      </c>
      <c r="BE44" s="43">
        <f t="shared" si="14"/>
        <v>2.750288080445757</v>
      </c>
      <c r="BF44" s="43">
        <f t="shared" si="14"/>
        <v>2.7499927182914665</v>
      </c>
      <c r="BG44" s="43">
        <f t="shared" si="14"/>
        <v>2.7508562195847994</v>
      </c>
      <c r="BH44" s="43">
        <f t="shared" si="14"/>
        <v>2.7483308773438035</v>
      </c>
      <c r="BI44" s="43">
        <f t="shared" si="14"/>
        <v>2.7557089723110746</v>
      </c>
      <c r="BJ44" s="43">
        <f t="shared" si="14"/>
        <v>2.7340888425412517</v>
      </c>
      <c r="BK44" s="43">
        <f t="shared" si="14"/>
        <v>2.7969227656427176</v>
      </c>
      <c r="BL44" s="43">
        <f t="shared" si="8"/>
        <v>2.6090710231049465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>+(C45-C$7)/C$8</f>
        <v>-8630.0513182813975</v>
      </c>
      <c r="F45" s="132">
        <f>ROUND(2*E45,0)/2</f>
        <v>-8630</v>
      </c>
      <c r="G45" s="132">
        <f>+C45-(C$7+F45*C$8)</f>
        <v>-1.7517389998829458E-2</v>
      </c>
      <c r="H45" s="132">
        <f>G45</f>
        <v>-1.7517389998829458E-2</v>
      </c>
      <c r="N45" s="132">
        <v>-1.7517389998829458E-2</v>
      </c>
      <c r="P45" s="199">
        <f>+D$11+D$12*F45+D$13*F45^2</f>
        <v>2.4844873146571602E-2</v>
      </c>
      <c r="Q45" s="200">
        <f>+C45-15018.5</f>
        <v>22239.084000000003</v>
      </c>
      <c r="S45" s="132">
        <f>+(P45-G45)^2</f>
        <v>1.7945613388002052E-3</v>
      </c>
      <c r="T45" s="130">
        <v>0.1</v>
      </c>
      <c r="U45" s="43">
        <f>+T45*S45</f>
        <v>1.7945613388002052E-4</v>
      </c>
      <c r="V45" s="132">
        <f>+G45-P45</f>
        <v>-4.2362263145401063E-2</v>
      </c>
      <c r="W45" s="132">
        <v>56000</v>
      </c>
      <c r="X45" s="132">
        <f>+M$3+M$4*W45+M$5*SIN(RADIANS(M$6*W45+M$7))</f>
        <v>1.1716612116527782E-2</v>
      </c>
      <c r="Z45" s="43">
        <f>F45</f>
        <v>-8630</v>
      </c>
      <c r="AA45" s="132">
        <f>AB$3+AB$4*Z45+AB$5*Z45^2+AH45</f>
        <v>-1.4559987937328042E-2</v>
      </c>
      <c r="AB45" s="132">
        <f>+G45-AA45</f>
        <v>-2.9574020615014164E-3</v>
      </c>
      <c r="AC45" s="132">
        <f>+G45-P45</f>
        <v>-4.2362263145401063E-2</v>
      </c>
      <c r="AE45" s="132">
        <f>+(G45-AA45)^2*S45</f>
        <v>1.5695640750895182E-8</v>
      </c>
      <c r="AF45" s="200">
        <f>+C45-15018.5</f>
        <v>22239.084000000003</v>
      </c>
      <c r="AG45" s="7"/>
      <c r="AH45" s="43">
        <f>$AB$6*($AB$11/AI45*AJ45+$AB$12)</f>
        <v>-1.5395887237328041E-2</v>
      </c>
      <c r="AI45" s="43">
        <f>1+$AB$7*COS(AL45)</f>
        <v>0.86085581410314371</v>
      </c>
      <c r="AJ45" s="43">
        <f>SIN(AL45+$AB$9)</f>
        <v>-0.93070756850561298</v>
      </c>
      <c r="AK45" s="43">
        <f>$AB$7*SIN(AL45)</f>
        <v>-0.34283946028877871</v>
      </c>
      <c r="AL45" s="43">
        <f>2*ATAN(AM45)</f>
        <v>-1.9563426015673626</v>
      </c>
      <c r="AM45" s="43">
        <f>SQRT((1+$AB$7)/(1-$AB$7))*TAN(AN45/2)</f>
        <v>-1.4850804673067581</v>
      </c>
      <c r="AN45" s="132">
        <f>$AU45+$AB$7*SIN(AO45)</f>
        <v>-1.5778421263049369</v>
      </c>
      <c r="AO45" s="132">
        <f>$AU45+$AB$7*SIN(AP45)</f>
        <v>-1.5778421263049349</v>
      </c>
      <c r="AP45" s="132">
        <f>$AU45+$AB$7*SIN(AQ45)</f>
        <v>-1.5778421263057243</v>
      </c>
      <c r="AQ45" s="132">
        <f>$AU45+$AB$7*SIN(AR45)</f>
        <v>-1.5778421260028872</v>
      </c>
      <c r="AR45" s="132">
        <f>$AU45+$AB$7*SIN(AS45)</f>
        <v>-1.577842242168332</v>
      </c>
      <c r="AS45" s="132">
        <f>$AU45+$AB$7*SIN(AT45)</f>
        <v>-1.577797540758465</v>
      </c>
      <c r="AT45" s="132">
        <f>$AU45+$AB$7*SIN(AU45)</f>
        <v>-1.5537477761487959</v>
      </c>
      <c r="AU45" s="132">
        <f>$AB$9+$AB$18*(F45-AB$15)</f>
        <v>-1.2078513102757293</v>
      </c>
      <c r="AW45" s="43">
        <v>26000</v>
      </c>
      <c r="AX45" s="43">
        <f t="shared" ref="AX45:AX62" si="15">AB$3+AB$4*AW45+AB$5*AW45^2+AZ45</f>
        <v>-9.1501572874868198E-3</v>
      </c>
      <c r="AY45" s="43">
        <f t="shared" ref="AY45:AY62" si="16">AB$3+AB$4*AW45+AB$5*AW45^2</f>
        <v>2.8059999999999999E-3</v>
      </c>
      <c r="AZ45" s="142">
        <f t="shared" ref="AZ45:AZ62" si="17">$AB$6*($AB$11/BA45*BB45+$AB$12)</f>
        <v>-1.1956157287486819E-2</v>
      </c>
      <c r="BA45" s="43">
        <f t="shared" ref="BA45:BA62" si="18">1+$AB$7*COS(BC45)</f>
        <v>0.63406554629653611</v>
      </c>
      <c r="BB45" s="43">
        <f t="shared" si="4"/>
        <v>-0.57419546187216375</v>
      </c>
      <c r="BC45" s="43">
        <f t="shared" si="5"/>
        <v>2.9932137825248293</v>
      </c>
      <c r="BD45" s="43">
        <f t="shared" si="6"/>
        <v>13.45426917570075</v>
      </c>
      <c r="BE45" s="43">
        <f t="shared" ref="BE45:BK45" si="19">$BL45+$AB$7*SIN(BF45)</f>
        <v>2.9232544231049538</v>
      </c>
      <c r="BF45" s="43">
        <f t="shared" si="19"/>
        <v>2.9230139385085865</v>
      </c>
      <c r="BG45" s="43">
        <f t="shared" si="19"/>
        <v>2.9236796893257786</v>
      </c>
      <c r="BH45" s="43">
        <f t="shared" si="19"/>
        <v>2.9218364021852219</v>
      </c>
      <c r="BI45" s="43">
        <f t="shared" si="19"/>
        <v>2.9269381376218111</v>
      </c>
      <c r="BJ45" s="43">
        <f t="shared" si="19"/>
        <v>2.9128035372255958</v>
      </c>
      <c r="BK45" s="43">
        <f t="shared" si="19"/>
        <v>2.9518596086080184</v>
      </c>
      <c r="BL45" s="43">
        <f t="shared" ref="BL45:BL62" si="20">$AB$9+$AB$18*(AW45-AB$15)</f>
        <v>2.8430227444276968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>+(C46-C$7)/C$8</f>
        <v>-8600.5389099351978</v>
      </c>
      <c r="F46" s="132">
        <f>ROUND(2*E46,0)/2</f>
        <v>-8600.5</v>
      </c>
      <c r="G46" s="132">
        <f>+C46-(C$7+F46*C$8)</f>
        <v>-1.3281826497404836E-2</v>
      </c>
      <c r="H46" s="132">
        <f>G46</f>
        <v>-1.3281826497404836E-2</v>
      </c>
      <c r="N46" s="132">
        <v>-1.3281826497404836E-2</v>
      </c>
      <c r="P46" s="199">
        <f>+D$11+D$12*F46+D$13*F46^2</f>
        <v>2.4805202852415487E-2</v>
      </c>
      <c r="Q46" s="200">
        <f>+C46-15018.5</f>
        <v>22249.158000000003</v>
      </c>
      <c r="S46" s="132">
        <f>+(P46-G46)^2</f>
        <v>1.4506218046940744E-3</v>
      </c>
      <c r="T46" s="130">
        <v>0.1</v>
      </c>
      <c r="U46" s="43">
        <f>+T46*S46</f>
        <v>1.4506218046940746E-4</v>
      </c>
      <c r="V46" s="132">
        <f>+G46-P46</f>
        <v>-3.808702934982032E-2</v>
      </c>
      <c r="W46" s="132">
        <v>58000</v>
      </c>
      <c r="X46" s="132">
        <f>+M$3+M$4*W46+M$5*SIN(RADIANS(M$6*W46+M$7))</f>
        <v>1.2420742559720026E-2</v>
      </c>
      <c r="Z46" s="43">
        <f>F46</f>
        <v>-8600.5</v>
      </c>
      <c r="AA46" s="132">
        <f>AB$3+AB$4*Z46+AB$5*Z46^2+AH46</f>
        <v>-1.4501669486548964E-2</v>
      </c>
      <c r="AB46" s="132">
        <f>+G46-AA46</f>
        <v>1.2198429891441282E-3</v>
      </c>
      <c r="AC46" s="132">
        <f>+G46-P46</f>
        <v>-3.808702934982032E-2</v>
      </c>
      <c r="AE46" s="132">
        <f>+(G46-AA46)^2*S46</f>
        <v>2.1585497872424948E-9</v>
      </c>
      <c r="AF46" s="200">
        <f>+C46-15018.5</f>
        <v>22249.158000000003</v>
      </c>
      <c r="AG46" s="7"/>
      <c r="AH46" s="43">
        <f>$AB$6*($AB$11/AI46*AJ46+$AB$12)</f>
        <v>-1.5342309185798965E-2</v>
      </c>
      <c r="AI46" s="43">
        <f>1+$AB$7*COS(AL46)</f>
        <v>0.8619513106810015</v>
      </c>
      <c r="AJ46" s="43">
        <f>SIN(AL46+$AB$9)</f>
        <v>-0.92953483077402321</v>
      </c>
      <c r="AK46" s="43">
        <f>$AB$7*SIN(AL46)</f>
        <v>-0.3432820405691312</v>
      </c>
      <c r="AL46" s="43">
        <f>2*ATAN(AM46)</f>
        <v>-1.9531493022885176</v>
      </c>
      <c r="AM46" s="43">
        <f>SQRT((1+$AB$7)/(1-$AB$7))*TAN(AN46/2)</f>
        <v>-1.4799745669091771</v>
      </c>
      <c r="AN46" s="132">
        <f>$AU46+$AB$7*SIN(AO46)</f>
        <v>-1.5743981223964756</v>
      </c>
      <c r="AO46" s="132">
        <f>$AU46+$AB$7*SIN(AP46)</f>
        <v>-1.5743981223964754</v>
      </c>
      <c r="AP46" s="132">
        <f>$AU46+$AB$7*SIN(AQ46)</f>
        <v>-1.5743981223966603</v>
      </c>
      <c r="AQ46" s="132">
        <f>$AU46+$AB$7*SIN(AR46)</f>
        <v>-1.5743981222580039</v>
      </c>
      <c r="AR46" s="132">
        <f>$AU46+$AB$7*SIN(AS46)</f>
        <v>-1.5743982263010858</v>
      </c>
      <c r="AS46" s="132">
        <f>$AU46+$AB$7*SIN(AT46)</f>
        <v>-1.5743192919985964</v>
      </c>
      <c r="AT46" s="132">
        <f>$AU46+$AB$7*SIN(AU46)</f>
        <v>-1.5498416317732953</v>
      </c>
      <c r="AU46" s="132">
        <f>$AB$9+$AB$18*(F46-AB$15)</f>
        <v>-1.2044005223862189</v>
      </c>
      <c r="AW46" s="43">
        <v>28000</v>
      </c>
      <c r="AX46" s="43">
        <f t="shared" si="15"/>
        <v>-1.2200587389686005E-2</v>
      </c>
      <c r="AY46" s="43">
        <f t="shared" si="16"/>
        <v>2.7000000000000001E-3</v>
      </c>
      <c r="AZ46" s="142">
        <f t="shared" si="17"/>
        <v>-1.4900587389686004E-2</v>
      </c>
      <c r="BA46" s="43">
        <f t="shared" si="18"/>
        <v>0.63018918839164484</v>
      </c>
      <c r="BB46" s="43">
        <f t="shared" si="4"/>
        <v>-0.66539280506856024</v>
      </c>
      <c r="BC46" s="43">
        <f t="shared" si="5"/>
        <v>3.1096125485853534</v>
      </c>
      <c r="BD46" s="43">
        <f t="shared" si="6"/>
        <v>62.533551478253912</v>
      </c>
      <c r="BE46" s="43">
        <f t="shared" ref="BE46:BK46" si="21">$BL46+$AB$7*SIN(BF46)</f>
        <v>3.0944377972945736</v>
      </c>
      <c r="BF46" s="43">
        <f t="shared" si="21"/>
        <v>3.0943769189750512</v>
      </c>
      <c r="BG46" s="43">
        <f t="shared" si="21"/>
        <v>3.094541637906163</v>
      </c>
      <c r="BH46" s="43">
        <f t="shared" si="21"/>
        <v>3.0940959536834378</v>
      </c>
      <c r="BI46" s="43">
        <f t="shared" si="21"/>
        <v>3.0953018313442371</v>
      </c>
      <c r="BJ46" s="43">
        <f t="shared" si="21"/>
        <v>3.0920389551346785</v>
      </c>
      <c r="BK46" s="43">
        <f t="shared" si="21"/>
        <v>3.1008665602003949</v>
      </c>
      <c r="BL46" s="43">
        <f t="shared" si="20"/>
        <v>3.0769744657504479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41"/>
      <c r="C47" s="36">
        <v>37285.411999999997</v>
      </c>
      <c r="D47" s="36"/>
      <c r="E47" s="41">
        <f>+(C47-C$7)/C$8</f>
        <v>-8548.5274648510022</v>
      </c>
      <c r="F47" s="132">
        <f>ROUND(2*E47,0)/2</f>
        <v>-8548.5</v>
      </c>
      <c r="G47" s="132">
        <f>+C47-(C$7+F47*C$8)</f>
        <v>-9.375070505484473E-3</v>
      </c>
      <c r="I47" s="202">
        <f>G47</f>
        <v>-9.375070505484473E-3</v>
      </c>
      <c r="P47" s="199">
        <f>+D$11+D$12*F47+D$13*F47^2</f>
        <v>2.4735302886881472E-2</v>
      </c>
      <c r="Q47" s="200">
        <f>+C47-15018.5</f>
        <v>22266.911999999997</v>
      </c>
      <c r="S47" s="132">
        <f>+(P47-G47)^2</f>
        <v>1.1635175729666266E-3</v>
      </c>
      <c r="T47" s="130">
        <v>0.1</v>
      </c>
      <c r="U47" s="43">
        <f>+T47*S47</f>
        <v>1.1635175729666266E-4</v>
      </c>
      <c r="V47" s="132">
        <f>+G47-P47</f>
        <v>-3.4110373392365945E-2</v>
      </c>
      <c r="W47" s="132">
        <v>60000</v>
      </c>
      <c r="X47" s="132">
        <f>+M$3+M$4*W47+M$5*SIN(RADIANS(M$6*W47+M$7))</f>
        <v>1.2245845013647292E-2</v>
      </c>
      <c r="Z47" s="43">
        <f>F47</f>
        <v>-8548.5</v>
      </c>
      <c r="AA47" s="132">
        <f>AB$3+AB$4*Z47+AB$5*Z47^2+AH47</f>
        <v>-1.4398273197606131E-2</v>
      </c>
      <c r="AB47" s="132">
        <f>+G47-AA47</f>
        <v>5.0232026921216578E-3</v>
      </c>
      <c r="AC47" s="132">
        <f>+G47-P47</f>
        <v>-3.4110373392365945E-2</v>
      </c>
      <c r="AE47" s="132">
        <f>+(G47-AA47)^2*S47</f>
        <v>2.9358533121449554E-8</v>
      </c>
      <c r="AF47" s="200">
        <f>+C47-15018.5</f>
        <v>22266.911999999997</v>
      </c>
      <c r="AG47" s="7"/>
      <c r="AH47" s="43">
        <f>$AB$6*($AB$11/AI47*AJ47+$AB$12)</f>
        <v>-1.5247256140856131E-2</v>
      </c>
      <c r="AI47" s="43">
        <f>1+$AB$7*COS(AL47)</f>
        <v>0.86389260690021308</v>
      </c>
      <c r="AJ47" s="43">
        <f>SIN(AL47+$AB$9)</f>
        <v>-0.92743713517307269</v>
      </c>
      <c r="AK47" s="43">
        <f>$AB$7*SIN(AL47)</f>
        <v>-0.34405635809207202</v>
      </c>
      <c r="AL47" s="43">
        <f>2*ATAN(AM47)</f>
        <v>-1.947500582353541</v>
      </c>
      <c r="AM47" s="43">
        <f>SQRT((1+$AB$7)/(1-$AB$7))*TAN(AN47/2)</f>
        <v>-1.4710014251919414</v>
      </c>
      <c r="AN47" s="132">
        <f>$AU47+$AB$7*SIN(AO47)</f>
        <v>-1.568316640095877</v>
      </c>
      <c r="AO47" s="132">
        <f>$AU47+$AB$7*SIN(AP47)</f>
        <v>-1.5683166400958768</v>
      </c>
      <c r="AP47" s="132">
        <f>$AU47+$AB$7*SIN(AQ47)</f>
        <v>-1.5683166400957638</v>
      </c>
      <c r="AQ47" s="132">
        <f>$AU47+$AB$7*SIN(AR47)</f>
        <v>-1.5683166399726123</v>
      </c>
      <c r="AR47" s="132">
        <f>$AU47+$AB$7*SIN(AS47)</f>
        <v>-1.568316505748715</v>
      </c>
      <c r="AS47" s="132">
        <f>$AU47+$AB$7*SIN(AT47)</f>
        <v>-1.5681742955614772</v>
      </c>
      <c r="AT47" s="132">
        <f>$AU47+$AB$7*SIN(AU47)</f>
        <v>-1.5429462120608326</v>
      </c>
      <c r="AU47" s="132">
        <f>$AB$9+$AB$18*(F47-AB$15)</f>
        <v>-1.1983177776318272</v>
      </c>
      <c r="AW47" s="43">
        <v>30000</v>
      </c>
      <c r="AX47" s="43">
        <f t="shared" si="15"/>
        <v>-1.483436633836629E-2</v>
      </c>
      <c r="AY47" s="43">
        <f t="shared" si="16"/>
        <v>2.5700000000000007E-3</v>
      </c>
      <c r="AZ47" s="142">
        <f t="shared" si="17"/>
        <v>-1.7404366338366291E-2</v>
      </c>
      <c r="BA47" s="43">
        <f t="shared" si="18"/>
        <v>0.63130163627641411</v>
      </c>
      <c r="BB47" s="43">
        <f t="shared" si="4"/>
        <v>-0.74724368768395644</v>
      </c>
      <c r="BC47" s="43">
        <f t="shared" si="5"/>
        <v>-3.0576879401957173</v>
      </c>
      <c r="BD47" s="43">
        <f t="shared" si="6"/>
        <v>-23.822577397166892</v>
      </c>
      <c r="BE47" s="43">
        <f t="shared" ref="BE47:BK47" si="22">$BL47+$AB$7*SIN(BF47)</f>
        <v>3.2652379122288431</v>
      </c>
      <c r="BF47" s="43">
        <f t="shared" si="22"/>
        <v>3.265390453954474</v>
      </c>
      <c r="BG47" s="43">
        <f t="shared" si="22"/>
        <v>3.2649750102046218</v>
      </c>
      <c r="BH47" s="43">
        <f t="shared" si="22"/>
        <v>3.2661065117929948</v>
      </c>
      <c r="BI47" s="43">
        <f t="shared" si="22"/>
        <v>3.2630251285743408</v>
      </c>
      <c r="BJ47" s="43">
        <f t="shared" si="22"/>
        <v>3.2714193710058121</v>
      </c>
      <c r="BK47" s="43">
        <f t="shared" si="22"/>
        <v>3.2485717697237866</v>
      </c>
      <c r="BL47" s="43">
        <f t="shared" si="20"/>
        <v>3.3109261870731981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41"/>
      <c r="C48" s="36">
        <v>37290.355000000003</v>
      </c>
      <c r="D48" s="36"/>
      <c r="E48" s="41">
        <f>+(C48-C$7)/C$8</f>
        <v>-8534.0466395129588</v>
      </c>
      <c r="F48" s="132">
        <f>ROUND(2*E48,0)/2</f>
        <v>-8534</v>
      </c>
      <c r="G48" s="132">
        <f>+C48-(C$7+F48*C$8)</f>
        <v>-1.5920301993901376E-2</v>
      </c>
      <c r="I48" s="202">
        <f>G48</f>
        <v>-1.5920301993901376E-2</v>
      </c>
      <c r="P48" s="199">
        <f>+D$11+D$12*F48+D$13*F48^2</f>
        <v>2.4715817769191004E-2</v>
      </c>
      <c r="Q48" s="200">
        <f>+C48-15018.5</f>
        <v>22271.855000000003</v>
      </c>
      <c r="S48" s="132">
        <f>+(P48-G48)^2</f>
        <v>1.6512942294003871E-3</v>
      </c>
      <c r="T48" s="130">
        <v>0.1</v>
      </c>
      <c r="U48" s="43">
        <f>+T48*S48</f>
        <v>1.6512942294003873E-4</v>
      </c>
      <c r="V48" s="132">
        <f>+G48-P48</f>
        <v>-4.0636119763092379E-2</v>
      </c>
      <c r="Z48" s="43">
        <f>F48</f>
        <v>-8534</v>
      </c>
      <c r="AA48" s="132">
        <f>AB$3+AB$4*Z48+AB$5*Z48^2+AH48</f>
        <v>-1.4369305365051542E-2</v>
      </c>
      <c r="AB48" s="132">
        <f>+G48-AA48</f>
        <v>-1.550996628849834E-3</v>
      </c>
      <c r="AC48" s="132">
        <f>+G48-P48</f>
        <v>-4.0636119763092379E-2</v>
      </c>
      <c r="AE48" s="132">
        <f>+(G48-AA48)^2*S48</f>
        <v>3.9723377814665172E-9</v>
      </c>
      <c r="AF48" s="200">
        <f>+C48-15018.5</f>
        <v>22271.855000000003</v>
      </c>
      <c r="AG48" s="7"/>
      <c r="AH48" s="43">
        <f>$AB$6*($AB$11/AI48*AJ48+$AB$12)</f>
        <v>-1.5220611897051543E-2</v>
      </c>
      <c r="AI48" s="43">
        <f>1+$AB$7*COS(AL48)</f>
        <v>0.86443627064242701</v>
      </c>
      <c r="AJ48" s="43">
        <f>SIN(AL48+$AB$9)</f>
        <v>-0.92684521620532101</v>
      </c>
      <c r="AK48" s="43">
        <f>$AB$7*SIN(AL48)</f>
        <v>-0.34427093296220451</v>
      </c>
      <c r="AL48" s="43">
        <f>2*ATAN(AM48)</f>
        <v>-1.9459209162957596</v>
      </c>
      <c r="AM48" s="43">
        <f>SQRT((1+$AB$7)/(1-$AB$7))*TAN(AN48/2)</f>
        <v>-1.4685054152192276</v>
      </c>
      <c r="AN48" s="132">
        <f>$AU48+$AB$7*SIN(AO48)</f>
        <v>-1.5666183984661872</v>
      </c>
      <c r="AO48" s="132">
        <f>$AU48+$AB$7*SIN(AP48)</f>
        <v>-1.5666183984661863</v>
      </c>
      <c r="AP48" s="132">
        <f>$AU48+$AB$7*SIN(AQ48)</f>
        <v>-1.5666183984655819</v>
      </c>
      <c r="AQ48" s="132">
        <f>$AU48+$AB$7*SIN(AR48)</f>
        <v>-1.5666183980746042</v>
      </c>
      <c r="AR48" s="132">
        <f>$AU48+$AB$7*SIN(AS48)</f>
        <v>-1.5666181451580397</v>
      </c>
      <c r="AS48" s="132">
        <f>$AU48+$AB$7*SIN(AT48)</f>
        <v>-1.566457626241833</v>
      </c>
      <c r="AT48" s="132">
        <f>$AU48+$AB$7*SIN(AU48)</f>
        <v>-1.541021175958126</v>
      </c>
      <c r="AU48" s="132">
        <f>$AB$9+$AB$18*(F48-AB$15)</f>
        <v>-1.1966216276522372</v>
      </c>
      <c r="AW48" s="43">
        <v>32000</v>
      </c>
      <c r="AX48" s="43">
        <f t="shared" si="15"/>
        <v>-1.6995788840735025E-2</v>
      </c>
      <c r="AY48" s="43">
        <f t="shared" si="16"/>
        <v>2.4160000000000002E-3</v>
      </c>
      <c r="AZ48" s="142">
        <f t="shared" si="17"/>
        <v>-1.9411788840735026E-2</v>
      </c>
      <c r="BA48" s="43">
        <f t="shared" si="18"/>
        <v>0.63745958932519553</v>
      </c>
      <c r="BB48" s="43">
        <f t="shared" si="4"/>
        <v>-0.81984631095226446</v>
      </c>
      <c r="BC48" s="43">
        <f t="shared" si="5"/>
        <v>-2.940450099697919</v>
      </c>
      <c r="BD48" s="43">
        <f t="shared" si="6"/>
        <v>-9.9096504229084648</v>
      </c>
      <c r="BE48" s="43">
        <f t="shared" ref="BE48:BK48" si="23">$BL48+$AB$7*SIN(BF48)</f>
        <v>3.4370442185950836</v>
      </c>
      <c r="BF48" s="43">
        <f t="shared" si="23"/>
        <v>3.437327009388655</v>
      </c>
      <c r="BG48" s="43">
        <f t="shared" si="23"/>
        <v>3.436528121864304</v>
      </c>
      <c r="BH48" s="43">
        <f t="shared" si="23"/>
        <v>3.4387854909357283</v>
      </c>
      <c r="BI48" s="43">
        <f t="shared" si="23"/>
        <v>3.4324109568927601</v>
      </c>
      <c r="BJ48" s="43">
        <f t="shared" si="23"/>
        <v>3.4504442096500161</v>
      </c>
      <c r="BK48" s="43">
        <f t="shared" si="23"/>
        <v>3.3996743108800658</v>
      </c>
      <c r="BL48" s="43">
        <f t="shared" si="20"/>
        <v>3.5448779083959492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>+(C49-C$7)/C$8</f>
        <v>-8518.5316787623833</v>
      </c>
      <c r="F49" s="132">
        <f>ROUND(2*E49,0)/2</f>
        <v>-8518.5</v>
      </c>
      <c r="G49" s="132">
        <f>+C49-(C$7+F49*C$8)</f>
        <v>-1.0813480505021289E-2</v>
      </c>
      <c r="H49" s="132">
        <f>G49</f>
        <v>-1.0813480505021289E-2</v>
      </c>
      <c r="N49" s="132">
        <v>-1.0813480505021289E-2</v>
      </c>
      <c r="P49" s="199">
        <f>+D$11+D$12*F49+D$13*F49^2</f>
        <v>2.4694991849260533E-2</v>
      </c>
      <c r="Q49" s="200">
        <f>+C49-15018.5</f>
        <v>22277.150999999998</v>
      </c>
      <c r="S49" s="132">
        <f>+(P49-G49)^2</f>
        <v>1.2608516089347966E-3</v>
      </c>
      <c r="T49" s="130">
        <v>0.1</v>
      </c>
      <c r="U49" s="43">
        <f>+T49*S49</f>
        <v>1.2608516089347967E-4</v>
      </c>
      <c r="V49" s="132">
        <f>+G49-P49</f>
        <v>-3.5508472354281825E-2</v>
      </c>
      <c r="Z49" s="43">
        <f>F49</f>
        <v>-8518.5</v>
      </c>
      <c r="AA49" s="132">
        <f>AB$3+AB$4*Z49+AB$5*Z49^2+AH49</f>
        <v>-1.433827400330917E-2</v>
      </c>
      <c r="AB49" s="132">
        <f>+G49-AA49</f>
        <v>3.5247934982878815E-3</v>
      </c>
      <c r="AC49" s="132">
        <f>+G49-P49</f>
        <v>-3.5508472354281825E-2</v>
      </c>
      <c r="AE49" s="132">
        <f>+(G49-AA49)^2*S49</f>
        <v>1.5665033732524266E-8</v>
      </c>
      <c r="AF49" s="200">
        <f>+C49-15018.5</f>
        <v>22277.150999999998</v>
      </c>
      <c r="AG49" s="7"/>
      <c r="AH49" s="43">
        <f>$AB$6*($AB$11/AI49*AJ49+$AB$12)</f>
        <v>-1.5192062976559171E-2</v>
      </c>
      <c r="AI49" s="43">
        <f>1+$AB$7*COS(AL49)</f>
        <v>0.86501856066351102</v>
      </c>
      <c r="AJ49" s="43">
        <f>SIN(AL49+$AB$9)</f>
        <v>-0.92620908799076929</v>
      </c>
      <c r="AK49" s="43">
        <f>$AB$7*SIN(AL49)</f>
        <v>-0.34449965317057973</v>
      </c>
      <c r="AL49" s="43">
        <f>2*ATAN(AM49)</f>
        <v>-1.9442301069200842</v>
      </c>
      <c r="AM49" s="43">
        <f>SQRT((1+$AB$7)/(1-$AB$7))*TAN(AN49/2)</f>
        <v>-1.4658401966124659</v>
      </c>
      <c r="AN49" s="132">
        <f>$AU49+$AB$7*SIN(AO49)</f>
        <v>-1.5648018540968509</v>
      </c>
      <c r="AO49" s="132">
        <f>$AU49+$AB$7*SIN(AP49)</f>
        <v>-1.5648018540968465</v>
      </c>
      <c r="AP49" s="132">
        <f>$AU49+$AB$7*SIN(AQ49)</f>
        <v>-1.5648018540948483</v>
      </c>
      <c r="AQ49" s="132">
        <f>$AU49+$AB$7*SIN(AR49)</f>
        <v>-1.5648018531939203</v>
      </c>
      <c r="AR49" s="132">
        <f>$AU49+$AB$7*SIN(AS49)</f>
        <v>-1.5648014470077336</v>
      </c>
      <c r="AS49" s="132">
        <f>$AU49+$AB$7*SIN(AT49)</f>
        <v>-1.5646210374716836</v>
      </c>
      <c r="AT49" s="132">
        <f>$AU49+$AB$7*SIN(AU49)</f>
        <v>-1.5389622830963403</v>
      </c>
      <c r="AU49" s="132">
        <f>$AB$9+$AB$18*(F49-AB$15)</f>
        <v>-1.1948085018119861</v>
      </c>
      <c r="AW49" s="43">
        <v>34000</v>
      </c>
      <c r="AX49" s="43">
        <f t="shared" si="15"/>
        <v>-1.8625583644931467E-2</v>
      </c>
      <c r="AY49" s="43">
        <f t="shared" si="16"/>
        <v>2.2380000000000004E-3</v>
      </c>
      <c r="AZ49" s="142">
        <f t="shared" si="17"/>
        <v>-2.0863583644931467E-2</v>
      </c>
      <c r="BA49" s="43">
        <f t="shared" si="18"/>
        <v>0.64897984871229686</v>
      </c>
      <c r="BB49" s="43">
        <f t="shared" si="4"/>
        <v>-0.88275210182421893</v>
      </c>
      <c r="BC49" s="43">
        <f t="shared" si="5"/>
        <v>-2.8199047609911285</v>
      </c>
      <c r="BD49" s="43">
        <f t="shared" si="6"/>
        <v>-6.1634989759592944</v>
      </c>
      <c r="BE49" s="43">
        <f t="shared" ref="BE49:BK49" si="24">$BL49+$AB$7*SIN(BF49)</f>
        <v>3.6112752548872984</v>
      </c>
      <c r="BF49" s="43">
        <f t="shared" si="24"/>
        <v>3.6115515762085262</v>
      </c>
      <c r="BG49" s="43">
        <f t="shared" si="24"/>
        <v>3.6107141304346628</v>
      </c>
      <c r="BH49" s="43">
        <f t="shared" si="24"/>
        <v>3.6132532712375927</v>
      </c>
      <c r="BI49" s="43">
        <f t="shared" si="24"/>
        <v>3.6055646038018461</v>
      </c>
      <c r="BJ49" s="43">
        <f t="shared" si="24"/>
        <v>3.6289401608611209</v>
      </c>
      <c r="BK49" s="43">
        <f t="shared" si="24"/>
        <v>3.5586881564157187</v>
      </c>
      <c r="BL49" s="43">
        <f t="shared" si="20"/>
        <v>3.7788296297186994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41"/>
      <c r="C50" s="36">
        <v>37314.237999999998</v>
      </c>
      <c r="D50" s="36"/>
      <c r="E50" s="41">
        <f>+(C50-C$7)/C$8</f>
        <v>-8464.0799084694754</v>
      </c>
      <c r="F50" s="132">
        <f>ROUND(2*E50,0)/2</f>
        <v>-8464</v>
      </c>
      <c r="G50" s="132">
        <f>+C50-(C$7+F50*C$8)</f>
        <v>-2.7276592001726385E-2</v>
      </c>
      <c r="I50" s="202">
        <f>G50</f>
        <v>-2.7276592001726385E-2</v>
      </c>
      <c r="P50" s="199">
        <f>+D$11+D$12*F50+D$13*F50^2</f>
        <v>2.4621789832104581E-2</v>
      </c>
      <c r="Q50" s="200">
        <f>+C50-15018.5</f>
        <v>22295.737999999998</v>
      </c>
      <c r="S50" s="132">
        <f>+(P50-G50)^2</f>
        <v>2.6934420369701165E-3</v>
      </c>
      <c r="T50" s="130">
        <v>0.1</v>
      </c>
      <c r="U50" s="43">
        <f>+T50*S50</f>
        <v>2.6934420369701165E-4</v>
      </c>
      <c r="V50" s="132">
        <f>+G50-P50</f>
        <v>-5.189838183383097E-2</v>
      </c>
      <c r="Z50" s="43">
        <f>F50</f>
        <v>-8464</v>
      </c>
      <c r="AA50" s="132">
        <f>AB$3+AB$4*Z50+AB$5*Z50^2+AH50</f>
        <v>-1.4228623658253359E-2</v>
      </c>
      <c r="AB50" s="132">
        <f>+G50-AA50</f>
        <v>-1.3047968343473026E-2</v>
      </c>
      <c r="AC50" s="132">
        <f>+G50-P50</f>
        <v>-5.189838183383097E-2</v>
      </c>
      <c r="AE50" s="132">
        <f>+(G50-AA50)^2*S50</f>
        <v>4.585571005272659E-7</v>
      </c>
      <c r="AF50" s="200">
        <f>+C50-15018.5</f>
        <v>22295.737999999998</v>
      </c>
      <c r="AG50" s="7"/>
      <c r="AH50" s="43">
        <f>$AB$6*($AB$11/AI50*AJ50+$AB$12)</f>
        <v>-1.5091129770253359E-2</v>
      </c>
      <c r="AI50" s="43">
        <f>1+$AB$7*COS(AL50)</f>
        <v>0.86707528553555602</v>
      </c>
      <c r="AJ50" s="43">
        <f>SIN(AL50+$AB$9)</f>
        <v>-0.92394442740600258</v>
      </c>
      <c r="AK50" s="43">
        <f>$AB$7*SIN(AL50)</f>
        <v>-0.34529845103120005</v>
      </c>
      <c r="AL50" s="43">
        <f>2*ATAN(AM50)</f>
        <v>-1.9382668583559182</v>
      </c>
      <c r="AM50" s="43">
        <f>SQRT((1+$AB$7)/(1-$AB$7))*TAN(AN50/2)</f>
        <v>-1.456492819363969</v>
      </c>
      <c r="AN50" s="132">
        <f>$AU50+$AB$7*SIN(AO50)</f>
        <v>-1.5584049115426015</v>
      </c>
      <c r="AO50" s="132">
        <f>$AU50+$AB$7*SIN(AP50)</f>
        <v>-1.5584049115424885</v>
      </c>
      <c r="AP50" s="132">
        <f>$AU50+$AB$7*SIN(AQ50)</f>
        <v>-1.5584049115178593</v>
      </c>
      <c r="AQ50" s="132">
        <f>$AU50+$AB$7*SIN(AR50)</f>
        <v>-1.5584049061458198</v>
      </c>
      <c r="AR50" s="132">
        <f>$AU50+$AB$7*SIN(AS50)</f>
        <v>-1.558403734471365</v>
      </c>
      <c r="AS50" s="132">
        <f>$AU50+$AB$7*SIN(AT50)</f>
        <v>-1.5581507787488955</v>
      </c>
      <c r="AT50" s="132">
        <f>$AU50+$AB$7*SIN(AU50)</f>
        <v>-1.5317139727916917</v>
      </c>
      <c r="AU50" s="132">
        <f>$AB$9+$AB$18*(F50-AB$15)</f>
        <v>-1.1884333174059409</v>
      </c>
      <c r="AW50" s="43">
        <v>36000</v>
      </c>
      <c r="AX50" s="43">
        <f t="shared" si="15"/>
        <v>-1.9658636743449181E-2</v>
      </c>
      <c r="AY50" s="43">
        <f t="shared" si="16"/>
        <v>2.036E-3</v>
      </c>
      <c r="AZ50" s="142">
        <f t="shared" si="17"/>
        <v>-2.169463674344918E-2</v>
      </c>
      <c r="BA50" s="43">
        <f t="shared" si="18"/>
        <v>0.66647029109028599</v>
      </c>
      <c r="BB50" s="43">
        <f t="shared" si="4"/>
        <v>-0.93481265404554681</v>
      </c>
      <c r="BC50" s="43">
        <f t="shared" si="5"/>
        <v>-2.693861481067898</v>
      </c>
      <c r="BD50" s="43">
        <f t="shared" si="6"/>
        <v>-4.3920937942956924</v>
      </c>
      <c r="BE50" s="43">
        <f t="shared" ref="BE50:BK50" si="25">$BL50+$AB$7*SIN(BF50)</f>
        <v>3.789443913280937</v>
      </c>
      <c r="BF50" s="43">
        <f t="shared" si="25"/>
        <v>3.7896198306205999</v>
      </c>
      <c r="BG50" s="43">
        <f t="shared" si="25"/>
        <v>3.7890236193827818</v>
      </c>
      <c r="BH50" s="43">
        <f t="shared" si="25"/>
        <v>3.7910453631923393</v>
      </c>
      <c r="BI50" s="43">
        <f t="shared" si="25"/>
        <v>3.784202127452541</v>
      </c>
      <c r="BJ50" s="43">
        <f t="shared" si="25"/>
        <v>3.807511191703107</v>
      </c>
      <c r="BK50" s="43">
        <f t="shared" si="25"/>
        <v>3.7296962378492338</v>
      </c>
      <c r="BL50" s="43">
        <f t="shared" si="20"/>
        <v>4.0127813510414505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41"/>
      <c r="C51" s="36">
        <v>37316.288</v>
      </c>
      <c r="D51" s="36"/>
      <c r="E51" s="41">
        <f>+(C51-C$7)/C$8</f>
        <v>-8458.0743062151778</v>
      </c>
      <c r="F51" s="132">
        <f>ROUND(2*E51,0)/2</f>
        <v>-8458</v>
      </c>
      <c r="G51" s="132">
        <f>+C51-(C$7+F51*C$8)</f>
        <v>-2.5364273999002762E-2</v>
      </c>
      <c r="I51" s="202">
        <f>G51</f>
        <v>-2.5364273999002762E-2</v>
      </c>
      <c r="P51" s="199">
        <f>+D$11+D$12*F51+D$13*F51^2</f>
        <v>2.4613733235575287E-2</v>
      </c>
      <c r="Q51" s="200">
        <f>+C51-15018.5</f>
        <v>22297.788</v>
      </c>
      <c r="S51" s="132">
        <f>+(P51-G51)^2</f>
        <v>2.497801207139536E-3</v>
      </c>
      <c r="T51" s="130">
        <v>0.1</v>
      </c>
      <c r="U51" s="43">
        <f>+T51*S51</f>
        <v>2.497801207139536E-4</v>
      </c>
      <c r="V51" s="132">
        <f>+G51-P51</f>
        <v>-4.9978007234578049E-2</v>
      </c>
      <c r="Z51" s="43">
        <f>F51</f>
        <v>-8458</v>
      </c>
      <c r="AA51" s="132">
        <f>AB$3+AB$4*Z51+AB$5*Z51^2+AH51</f>
        <v>-1.4216500616081124E-2</v>
      </c>
      <c r="AB51" s="132">
        <f>+G51-AA51</f>
        <v>-1.1147773382921639E-2</v>
      </c>
      <c r="AC51" s="132">
        <f>+G51-P51</f>
        <v>-4.9978007234578049E-2</v>
      </c>
      <c r="AE51" s="132">
        <f>+(G51-AA51)^2*S51</f>
        <v>3.1040887823403922E-7</v>
      </c>
      <c r="AF51" s="200">
        <f>+C51-15018.5</f>
        <v>22297.788</v>
      </c>
      <c r="AG51" s="7"/>
      <c r="AH51" s="43">
        <f>$AB$6*($AB$11/AI51*AJ51+$AB$12)</f>
        <v>-1.5079965324081124E-2</v>
      </c>
      <c r="AI51" s="43">
        <f>1+$AB$7*COS(AL51)</f>
        <v>0.86730260304870599</v>
      </c>
      <c r="AJ51" s="43">
        <f>SIN(AL51+$AB$9)</f>
        <v>-0.92369243344613139</v>
      </c>
      <c r="AK51" s="43">
        <f>$AB$7*SIN(AL51)</f>
        <v>-0.34538587238384649</v>
      </c>
      <c r="AL51" s="43">
        <f>2*ATAN(AM51)</f>
        <v>-1.9376086198604552</v>
      </c>
      <c r="AM51" s="43">
        <f>SQRT((1+$AB$7)/(1-$AB$7))*TAN(AN51/2)</f>
        <v>-1.4554660081539712</v>
      </c>
      <c r="AN51" s="132">
        <f>$AU51+$AB$7*SIN(AO51)</f>
        <v>-1.5576997313452297</v>
      </c>
      <c r="AO51" s="132">
        <f>$AU51+$AB$7*SIN(AP51)</f>
        <v>-1.557699731345084</v>
      </c>
      <c r="AP51" s="132">
        <f>$AU51+$AB$7*SIN(AQ51)</f>
        <v>-1.5576997313150667</v>
      </c>
      <c r="AQ51" s="132">
        <f>$AU51+$AB$7*SIN(AR51)</f>
        <v>-1.557699725120314</v>
      </c>
      <c r="AR51" s="132">
        <f>$AU51+$AB$7*SIN(AS51)</f>
        <v>-1.557698446755365</v>
      </c>
      <c r="AS51" s="132">
        <f>$AU51+$AB$7*SIN(AT51)</f>
        <v>-1.5574372570707282</v>
      </c>
      <c r="AT51" s="132">
        <f>$AU51+$AB$7*SIN(AU51)</f>
        <v>-1.5309151404825594</v>
      </c>
      <c r="AU51" s="132">
        <f>$AB$9+$AB$18*(F51-AB$15)</f>
        <v>-1.1877314622419728</v>
      </c>
      <c r="AW51" s="43">
        <v>38000</v>
      </c>
      <c r="AX51" s="43">
        <f t="shared" si="15"/>
        <v>-2.0022059047498545E-2</v>
      </c>
      <c r="AY51" s="43">
        <f t="shared" si="16"/>
        <v>1.81E-3</v>
      </c>
      <c r="AZ51" s="142">
        <f t="shared" si="17"/>
        <v>-2.1832059047498544E-2</v>
      </c>
      <c r="BA51" s="43">
        <f t="shared" si="18"/>
        <v>0.69089600094800574</v>
      </c>
      <c r="BB51" s="43">
        <f t="shared" si="4"/>
        <v>-0.97391893451467915</v>
      </c>
      <c r="BC51" s="43">
        <f t="shared" si="5"/>
        <v>-2.559685955095504</v>
      </c>
      <c r="BD51" s="43">
        <f t="shared" si="6"/>
        <v>-3.3394408643348177</v>
      </c>
      <c r="BE51" s="43">
        <f t="shared" ref="BE51:BK51" si="26">$BL51+$AB$7*SIN(BF51)</f>
        <v>3.9732639810583907</v>
      </c>
      <c r="BF51" s="43">
        <f t="shared" si="26"/>
        <v>3.9733343087775777</v>
      </c>
      <c r="BG51" s="43">
        <f t="shared" si="26"/>
        <v>3.9730521703271022</v>
      </c>
      <c r="BH51" s="43">
        <f t="shared" si="26"/>
        <v>3.9741845724167795</v>
      </c>
      <c r="BI51" s="43">
        <f t="shared" si="26"/>
        <v>3.9696479857559757</v>
      </c>
      <c r="BJ51" s="43">
        <f t="shared" si="26"/>
        <v>3.9879609796068083</v>
      </c>
      <c r="BK51" s="43">
        <f t="shared" si="26"/>
        <v>3.9161279901424746</v>
      </c>
      <c r="BL51" s="43">
        <f t="shared" si="20"/>
        <v>4.2467330723642007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>+(C52-C$7)/C$8</f>
        <v>-8343.0421217679232</v>
      </c>
      <c r="F52" s="132">
        <f>ROUND(2*E52,0)/2</f>
        <v>-8343</v>
      </c>
      <c r="G52" s="132">
        <f>+C52-(C$7+F52*C$8)</f>
        <v>-1.4378179002960678E-2</v>
      </c>
      <c r="H52" s="132">
        <f>G52</f>
        <v>-1.4378179002960678E-2</v>
      </c>
      <c r="N52" s="132">
        <v>-1.4378179002960678E-2</v>
      </c>
      <c r="P52" s="199">
        <f>+D$11+D$12*F52+D$13*F52^2</f>
        <v>2.4459404879101577E-2</v>
      </c>
      <c r="Q52" s="200">
        <f>+C52-15018.5</f>
        <v>22337.053999999996</v>
      </c>
      <c r="S52" s="132">
        <f>+(P52-G52)^2</f>
        <v>1.5083579217962215E-3</v>
      </c>
      <c r="T52" s="130">
        <v>0.1</v>
      </c>
      <c r="U52" s="43">
        <f>+T52*S52</f>
        <v>1.5083579217962215E-4</v>
      </c>
      <c r="V52" s="132">
        <f>+G52-P52</f>
        <v>-3.8837583882062252E-2</v>
      </c>
      <c r="Z52" s="43">
        <f>F52</f>
        <v>-8343</v>
      </c>
      <c r="AA52" s="132">
        <f>AB$3+AB$4*Z52+AB$5*Z52^2+AH52</f>
        <v>-1.3982165340969497E-2</v>
      </c>
      <c r="AB52" s="132">
        <f>+G52-AA52</f>
        <v>-3.9601366199118124E-4</v>
      </c>
      <c r="AC52" s="132">
        <f>+G52-P52</f>
        <v>-3.8837583882062252E-2</v>
      </c>
      <c r="AE52" s="132">
        <f>+(G52-AA52)^2*S52</f>
        <v>2.3655097702665084E-10</v>
      </c>
      <c r="AF52" s="200">
        <f>+C52-15018.5</f>
        <v>22337.053999999996</v>
      </c>
      <c r="AG52" s="7"/>
      <c r="AH52" s="43">
        <f>$AB$6*($AB$11/AI52*AJ52+$AB$12)</f>
        <v>-1.4863961393969496E-2</v>
      </c>
      <c r="AI52" s="43">
        <f>1+$AB$7*COS(AL52)</f>
        <v>0.87169382195510692</v>
      </c>
      <c r="AJ52" s="43">
        <f>SIN(AL52+$AB$9)</f>
        <v>-0.91875882067677517</v>
      </c>
      <c r="AK52" s="43">
        <f>$AB$7*SIN(AL52)</f>
        <v>-0.34704109940396427</v>
      </c>
      <c r="AL52" s="43">
        <f>2*ATAN(AM52)</f>
        <v>-1.9249252316684398</v>
      </c>
      <c r="AM52" s="43">
        <f>SQRT((1+$AB$7)/(1-$AB$7))*TAN(AN52/2)</f>
        <v>-1.4358707913867359</v>
      </c>
      <c r="AN52" s="132">
        <f>$AU52+$AB$7*SIN(AO52)</f>
        <v>-1.5441478700950733</v>
      </c>
      <c r="AO52" s="132">
        <f>$AU52+$AB$7*SIN(AP52)</f>
        <v>-1.5441478700909927</v>
      </c>
      <c r="AP52" s="132">
        <f>$AU52+$AB$7*SIN(AQ52)</f>
        <v>-1.5441478696770943</v>
      </c>
      <c r="AQ52" s="132">
        <f>$AU52+$AB$7*SIN(AR52)</f>
        <v>-1.5441478276943172</v>
      </c>
      <c r="AR52" s="132">
        <f>$AU52+$AB$7*SIN(AS52)</f>
        <v>-1.5441435696184087</v>
      </c>
      <c r="AS52" s="132">
        <f>$AU52+$AB$7*SIN(AT52)</f>
        <v>-1.5437151735499106</v>
      </c>
      <c r="AT52" s="132">
        <f>$AU52+$AB$7*SIN(AU52)</f>
        <v>-1.5155715725692274</v>
      </c>
      <c r="AU52" s="132">
        <f>$AB$9+$AB$18*(F52-AB$15)</f>
        <v>-1.1742792382659146</v>
      </c>
      <c r="AW52" s="43">
        <v>40000</v>
      </c>
      <c r="AX52" s="43">
        <f t="shared" si="15"/>
        <v>-1.9632949070998648E-2</v>
      </c>
      <c r="AY52" s="43">
        <f t="shared" si="16"/>
        <v>1.5600000000000006E-3</v>
      </c>
      <c r="AZ52" s="142">
        <f t="shared" si="17"/>
        <v>-2.1192949070998651E-2</v>
      </c>
      <c r="BA52" s="43">
        <f t="shared" si="18"/>
        <v>0.72368995356421095</v>
      </c>
      <c r="BB52" s="43">
        <f t="shared" si="4"/>
        <v>-0.99653978584373448</v>
      </c>
      <c r="BC52" s="43">
        <f t="shared" si="5"/>
        <v>-2.4140094449108735</v>
      </c>
      <c r="BD52" s="43">
        <f t="shared" si="6"/>
        <v>-2.6264790531326776</v>
      </c>
      <c r="BE52" s="43">
        <f t="shared" ref="BE52:BK52" si="27">$BL52+$AB$7*SIN(BF52)</f>
        <v>4.1647853986120236</v>
      </c>
      <c r="BF52" s="43">
        <f t="shared" si="27"/>
        <v>4.1647998016230252</v>
      </c>
      <c r="BG52" s="43">
        <f t="shared" si="27"/>
        <v>4.1647250371288349</v>
      </c>
      <c r="BH52" s="43">
        <f t="shared" si="27"/>
        <v>4.1651132314088191</v>
      </c>
      <c r="BI52" s="43">
        <f t="shared" si="27"/>
        <v>4.1631003196076009</v>
      </c>
      <c r="BJ52" s="43">
        <f t="shared" si="27"/>
        <v>4.1736111780949861</v>
      </c>
      <c r="BK52" s="43">
        <f t="shared" si="27"/>
        <v>4.1205725016205417</v>
      </c>
      <c r="BL52" s="43">
        <f t="shared" si="20"/>
        <v>4.4806847936869509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>+(C53-C$7)/C$8</f>
        <v>-8337.0277308273871</v>
      </c>
      <c r="F53" s="132">
        <f>ROUND(2*E53,0)/2</f>
        <v>-8337</v>
      </c>
      <c r="G53" s="132">
        <f>+C53-(C$7+F53*C$8)</f>
        <v>-9.4658609959878959E-3</v>
      </c>
      <c r="H53" s="132">
        <f>G53</f>
        <v>-9.4658609959878959E-3</v>
      </c>
      <c r="N53" s="132">
        <v>-9.4658609959878959E-3</v>
      </c>
      <c r="P53" s="199">
        <f>+D$11+D$12*F53+D$13*F53^2</f>
        <v>2.4451357647129267E-2</v>
      </c>
      <c r="Q53" s="200">
        <f>+C53-15018.5</f>
        <v>22339.107000000004</v>
      </c>
      <c r="S53" s="132">
        <f>+(P53-G53)^2</f>
        <v>1.1503777204850145E-3</v>
      </c>
      <c r="T53" s="130">
        <v>0.1</v>
      </c>
      <c r="U53" s="43">
        <f>+T53*S53</f>
        <v>1.1503777204850145E-4</v>
      </c>
      <c r="V53" s="132">
        <f>+G53-P53</f>
        <v>-3.3917218643117163E-2</v>
      </c>
      <c r="Z53" s="43">
        <f>F53</f>
        <v>-8337</v>
      </c>
      <c r="AA53" s="132">
        <f>AB$3+AB$4*Z53+AB$5*Z53^2+AH53</f>
        <v>-1.3969835822469183E-2</v>
      </c>
      <c r="AB53" s="132">
        <f>+G53-AA53</f>
        <v>4.5039748264812871E-3</v>
      </c>
      <c r="AC53" s="132">
        <f>+G53-P53</f>
        <v>-3.3917218643117163E-2</v>
      </c>
      <c r="AE53" s="132">
        <f>+(G53-AA53)^2*S53</f>
        <v>2.333631998136343E-8</v>
      </c>
      <c r="AF53" s="200">
        <f>+C53-15018.5</f>
        <v>22339.107000000004</v>
      </c>
      <c r="AG53" s="7"/>
      <c r="AH53" s="43">
        <f>$AB$6*($AB$11/AI53*AJ53+$AB$12)</f>
        <v>-1.4852586115469184E-2</v>
      </c>
      <c r="AI53" s="43">
        <f>1+$AB$7*COS(AL53)</f>
        <v>0.87192472681131394</v>
      </c>
      <c r="AJ53" s="43">
        <f>SIN(AL53+$AB$9)</f>
        <v>-0.91849595547848129</v>
      </c>
      <c r="AK53" s="43">
        <f>$AB$7*SIN(AL53)</f>
        <v>-0.3471263810165448</v>
      </c>
      <c r="AL53" s="43">
        <f>2*ATAN(AM53)</f>
        <v>-1.924259960378143</v>
      </c>
      <c r="AM53" s="43">
        <f>SQRT((1+$AB$7)/(1-$AB$7))*TAN(AN53/2)</f>
        <v>-1.4348528386983839</v>
      </c>
      <c r="AN53" s="132">
        <f>$AU53+$AB$7*SIN(AO53)</f>
        <v>-1.5434389327404738</v>
      </c>
      <c r="AO53" s="132">
        <f>$AU53+$AB$7*SIN(AP53)</f>
        <v>-1.5434389327358442</v>
      </c>
      <c r="AP53" s="132">
        <f>$AU53+$AB$7*SIN(AQ53)</f>
        <v>-1.5434389322784228</v>
      </c>
      <c r="AQ53" s="132">
        <f>$AU53+$AB$7*SIN(AR53)</f>
        <v>-1.5434388870830467</v>
      </c>
      <c r="AR53" s="132">
        <f>$AU53+$AB$7*SIN(AS53)</f>
        <v>-1.5434344219379921</v>
      </c>
      <c r="AS53" s="132">
        <f>$AU53+$AB$7*SIN(AT53)</f>
        <v>-1.542996815700427</v>
      </c>
      <c r="AT53" s="132">
        <f>$AU53+$AB$7*SIN(AU53)</f>
        <v>-1.5147693403804281</v>
      </c>
      <c r="AU53" s="132">
        <f>$AB$9+$AB$18*(F53-AB$15)</f>
        <v>-1.1735773831019465</v>
      </c>
      <c r="AW53" s="43">
        <v>42000</v>
      </c>
      <c r="AX53" s="43">
        <f t="shared" si="15"/>
        <v>-1.8396307936125008E-2</v>
      </c>
      <c r="AY53" s="43">
        <f t="shared" si="16"/>
        <v>1.2859999999999998E-3</v>
      </c>
      <c r="AZ53" s="142">
        <f t="shared" si="17"/>
        <v>-1.9682307936125007E-2</v>
      </c>
      <c r="BA53" s="43">
        <f t="shared" si="18"/>
        <v>0.76690902752217938</v>
      </c>
      <c r="BB53" s="43">
        <f t="shared" si="4"/>
        <v>-0.99692216576580661</v>
      </c>
      <c r="BC53" s="43">
        <f t="shared" si="5"/>
        <v>-2.2523181212184311</v>
      </c>
      <c r="BD53" s="43">
        <f t="shared" si="6"/>
        <v>-2.098820855433476</v>
      </c>
      <c r="BE53" s="43">
        <f t="shared" ref="BE53:BK53" si="28">$BL53+$AB$7*SIN(BF53)</f>
        <v>4.3665443181162491</v>
      </c>
      <c r="BF53" s="43">
        <f t="shared" si="28"/>
        <v>4.3665451038977698</v>
      </c>
      <c r="BG53" s="43">
        <f t="shared" si="28"/>
        <v>4.3665388390789222</v>
      </c>
      <c r="BH53" s="43">
        <f t="shared" si="28"/>
        <v>4.3665887897757809</v>
      </c>
      <c r="BI53" s="43">
        <f t="shared" si="28"/>
        <v>4.3661907148352412</v>
      </c>
      <c r="BJ53" s="43">
        <f t="shared" si="28"/>
        <v>4.3693754293626359</v>
      </c>
      <c r="BK53" s="43">
        <f t="shared" si="28"/>
        <v>4.3446374495205085</v>
      </c>
      <c r="BL53" s="43">
        <f t="shared" si="20"/>
        <v>4.714636515009702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>+(C54-C$7)/C$8</f>
        <v>-8307.5299702915781</v>
      </c>
      <c r="F54" s="132">
        <f>ROUND(2*E54,0)/2</f>
        <v>-8307.5</v>
      </c>
      <c r="G54" s="132">
        <f>+C54-(C$7+F54*C$8)</f>
        <v>-1.0230297499219887E-2</v>
      </c>
      <c r="H54" s="132">
        <f>G54</f>
        <v>-1.0230297499219887E-2</v>
      </c>
      <c r="N54" s="132">
        <v>-1.0230297499219887E-2</v>
      </c>
      <c r="P54" s="199">
        <f>+D$11+D$12*F54+D$13*F54^2</f>
        <v>2.4411798844086577E-2</v>
      </c>
      <c r="Q54" s="200">
        <f>+C54-15018.5</f>
        <v>22349.175999999999</v>
      </c>
      <c r="S54" s="132">
        <f>+(P54-G54)^2</f>
        <v>1.2000748390589271E-3</v>
      </c>
      <c r="T54" s="130">
        <v>0.1</v>
      </c>
      <c r="U54" s="43">
        <f>+T54*S54</f>
        <v>1.2000748390589272E-4</v>
      </c>
      <c r="V54" s="132">
        <f>+G54-P54</f>
        <v>-3.4642096343306464E-2</v>
      </c>
      <c r="Z54" s="43">
        <f>F54</f>
        <v>-8307.5</v>
      </c>
      <c r="AA54" s="132">
        <f>AB$3+AB$4*Z54+AB$5*Z54^2+AH54</f>
        <v>-1.3909066324711315E-2</v>
      </c>
      <c r="AB54" s="132">
        <f>+G54-AA54</f>
        <v>3.6787688254914276E-3</v>
      </c>
      <c r="AC54" s="132">
        <f>+G54-P54</f>
        <v>-3.4642096343306464E-2</v>
      </c>
      <c r="AE54" s="132">
        <f>+(G54-AA54)^2*S54</f>
        <v>1.6241020908124179E-8</v>
      </c>
      <c r="AF54" s="200">
        <f>+C54-15018.5</f>
        <v>22349.175999999999</v>
      </c>
      <c r="AG54" s="7"/>
      <c r="AH54" s="43">
        <f>$AB$6*($AB$11/AI54*AJ54+$AB$12)</f>
        <v>-1.4796505155961315E-2</v>
      </c>
      <c r="AI54" s="43">
        <f>1+$AB$7*COS(AL54)</f>
        <v>0.87306261633737536</v>
      </c>
      <c r="AJ54" s="43">
        <f>SIN(AL54+$AB$9)</f>
        <v>-0.91719557821920139</v>
      </c>
      <c r="AK54" s="43">
        <f>$AB$7*SIN(AL54)</f>
        <v>-0.34754409882615994</v>
      </c>
      <c r="AL54" s="43">
        <f>2*ATAN(AM54)</f>
        <v>-1.9209839077996109</v>
      </c>
      <c r="AM54" s="43">
        <f>SQRT((1+$AB$7)/(1-$AB$7))*TAN(AN54/2)</f>
        <v>-1.4298541835152565</v>
      </c>
      <c r="AN54" s="132">
        <f>$AU54+$AB$7*SIN(AO54)</f>
        <v>-1.5399505891550747</v>
      </c>
      <c r="AO54" s="132">
        <f>$AU54+$AB$7*SIN(AP54)</f>
        <v>-1.5399505891468086</v>
      </c>
      <c r="AP54" s="132">
        <f>$AU54+$AB$7*SIN(AQ54)</f>
        <v>-1.5399505884224296</v>
      </c>
      <c r="AQ54" s="132">
        <f>$AU54+$AB$7*SIN(AR54)</f>
        <v>-1.5399505249423624</v>
      </c>
      <c r="AR54" s="132">
        <f>$AU54+$AB$7*SIN(AS54)</f>
        <v>-1.5399449624514261</v>
      </c>
      <c r="AS54" s="132">
        <f>$AU54+$AB$7*SIN(AT54)</f>
        <v>-1.5394613775198565</v>
      </c>
      <c r="AT54" s="132">
        <f>$AU54+$AB$7*SIN(AU54)</f>
        <v>-1.5108225884389295</v>
      </c>
      <c r="AU54" s="132">
        <f>$AB$9+$AB$18*(F54-AB$15)</f>
        <v>-1.1701265952124358</v>
      </c>
      <c r="AW54" s="43">
        <v>44000</v>
      </c>
      <c r="AX54" s="43">
        <f t="shared" si="15"/>
        <v>-1.6205135799799035E-2</v>
      </c>
      <c r="AY54" s="43">
        <f t="shared" si="16"/>
        <v>9.8800000000000016E-4</v>
      </c>
      <c r="AZ54" s="142">
        <f t="shared" si="17"/>
        <v>-1.7193135799799034E-2</v>
      </c>
      <c r="BA54" s="43">
        <f t="shared" si="18"/>
        <v>0.82340985029831881</v>
      </c>
      <c r="BB54" s="43">
        <f t="shared" si="4"/>
        <v>-0.96575624203951604</v>
      </c>
      <c r="BC54" s="43">
        <f t="shared" si="5"/>
        <v>-2.0683425148879127</v>
      </c>
      <c r="BD54" s="43">
        <f t="shared" si="6"/>
        <v>-1.6810924823086826</v>
      </c>
      <c r="BE54" s="43">
        <f t="shared" ref="BE54:BK54" si="29">$BL54+$AB$7*SIN(BF54)</f>
        <v>4.5817414702434656</v>
      </c>
      <c r="BF54" s="43">
        <f t="shared" si="29"/>
        <v>4.5817414683517583</v>
      </c>
      <c r="BG54" s="43">
        <f t="shared" si="29"/>
        <v>4.5817415075970311</v>
      </c>
      <c r="BH54" s="43">
        <f t="shared" si="29"/>
        <v>4.5817406934188654</v>
      </c>
      <c r="BI54" s="43">
        <f t="shared" si="29"/>
        <v>4.5817575853040875</v>
      </c>
      <c r="BJ54" s="43">
        <f t="shared" si="29"/>
        <v>4.5814075703568085</v>
      </c>
      <c r="BK54" s="43">
        <f t="shared" si="29"/>
        <v>4.5888615069552685</v>
      </c>
      <c r="BL54" s="43">
        <f t="shared" si="20"/>
        <v>4.9485882363324523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>+(C55-C$7)/C$8</f>
        <v>-8296.0460869565541</v>
      </c>
      <c r="F55" s="132">
        <f>ROUND(2*E55,0)/2</f>
        <v>-8296</v>
      </c>
      <c r="G55" s="132">
        <f>+C55-(C$7+F55*C$8)</f>
        <v>-1.5731687999505084E-2</v>
      </c>
      <c r="H55" s="132">
        <f>G55</f>
        <v>-1.5731687999505084E-2</v>
      </c>
      <c r="N55" s="132">
        <v>-1.5731687999505084E-2</v>
      </c>
      <c r="P55" s="199">
        <f>+D$11+D$12*F55+D$13*F55^2</f>
        <v>2.4396380656683054E-2</v>
      </c>
      <c r="Q55" s="200">
        <f>+C55-15018.5</f>
        <v>22353.095999999998</v>
      </c>
      <c r="S55" s="132">
        <f>+(P55-G55)^2</f>
        <v>1.6102618940757485E-3</v>
      </c>
      <c r="T55" s="130">
        <v>0.1</v>
      </c>
      <c r="U55" s="43">
        <f>+T55*S55</f>
        <v>1.6102618940757487E-4</v>
      </c>
      <c r="V55" s="132">
        <f>+G55-P55</f>
        <v>-4.0128068656188134E-2</v>
      </c>
      <c r="Z55" s="43">
        <f>F55</f>
        <v>-8296</v>
      </c>
      <c r="AA55" s="132">
        <f>AB$3+AB$4*Z55+AB$5*Z55^2+AH55</f>
        <v>-1.3885309228868853E-2</v>
      </c>
      <c r="AB55" s="132">
        <f>+G55-AA55</f>
        <v>-1.8463787706362311E-3</v>
      </c>
      <c r="AC55" s="132">
        <f>+G55-P55</f>
        <v>-4.0128068656188134E-2</v>
      </c>
      <c r="AE55" s="132">
        <f>+(G55-AA55)^2*S55</f>
        <v>5.4895672760044492E-9</v>
      </c>
      <c r="AF55" s="200">
        <f>+C55-15018.5</f>
        <v>22353.095999999998</v>
      </c>
      <c r="AG55" s="7"/>
      <c r="AH55" s="43">
        <f>$AB$6*($AB$11/AI55*AJ55+$AB$12)</f>
        <v>-1.4774574380868852E-2</v>
      </c>
      <c r="AI55" s="43">
        <f>1+$AB$7*COS(AL55)</f>
        <v>0.87350737624121133</v>
      </c>
      <c r="AJ55" s="43">
        <f>SIN(AL55+$AB$9)</f>
        <v>-0.91668505758976149</v>
      </c>
      <c r="AK55" s="43">
        <f>$AB$7*SIN(AL55)</f>
        <v>-0.34770622101799897</v>
      </c>
      <c r="AL55" s="43">
        <f>2*ATAN(AM55)</f>
        <v>-1.9197044841719719</v>
      </c>
      <c r="AM55" s="43">
        <f>SQRT((1+$AB$7)/(1-$AB$7))*TAN(AN55/2)</f>
        <v>-1.4279083713405512</v>
      </c>
      <c r="AN55" s="132">
        <f>$AU55+$AB$7*SIN(AO55)</f>
        <v>-1.5385894925701049</v>
      </c>
      <c r="AO55" s="132">
        <f>$AU55+$AB$7*SIN(AP55)</f>
        <v>-1.5385894925599111</v>
      </c>
      <c r="AP55" s="132">
        <f>$AU55+$AB$7*SIN(AQ55)</f>
        <v>-1.5385894917043212</v>
      </c>
      <c r="AQ55" s="132">
        <f>$AU55+$AB$7*SIN(AR55)</f>
        <v>-1.5385894198934034</v>
      </c>
      <c r="AR55" s="132">
        <f>$AU55+$AB$7*SIN(AS55)</f>
        <v>-1.5385833932679467</v>
      </c>
      <c r="AS55" s="132">
        <f>$AU55+$AB$7*SIN(AT55)</f>
        <v>-1.5380815722746366</v>
      </c>
      <c r="AT55" s="132">
        <f>$AU55+$AB$7*SIN(AU55)</f>
        <v>-1.5092829247625998</v>
      </c>
      <c r="AU55" s="132">
        <f>$AB$9+$AB$18*(F55-AB$15)</f>
        <v>-1.16878137281483</v>
      </c>
      <c r="AW55" s="43">
        <v>46000</v>
      </c>
      <c r="AX55" s="43">
        <f t="shared" si="15"/>
        <v>-1.2946951311559679E-2</v>
      </c>
      <c r="AY55" s="43">
        <f t="shared" si="16"/>
        <v>6.6600000000000079E-4</v>
      </c>
      <c r="AZ55" s="142">
        <f t="shared" si="17"/>
        <v>-1.3612951311559681E-2</v>
      </c>
      <c r="BA55" s="43">
        <f t="shared" si="18"/>
        <v>0.89691636230587335</v>
      </c>
      <c r="BB55" s="43">
        <f t="shared" si="4"/>
        <v>-0.88807337570617162</v>
      </c>
      <c r="BC55" s="43">
        <f t="shared" si="5"/>
        <v>-1.8531370208441025</v>
      </c>
      <c r="BD55" s="43">
        <f t="shared" si="6"/>
        <v>-1.3313166548602566</v>
      </c>
      <c r="BE55" s="43">
        <f t="shared" ref="BE55:BK55" si="30">$BL55+$AB$7*SIN(BF55)</f>
        <v>4.8144659297358503</v>
      </c>
      <c r="BF55" s="43">
        <f t="shared" si="30"/>
        <v>4.8144659330886421</v>
      </c>
      <c r="BG55" s="43">
        <f t="shared" si="30"/>
        <v>4.8144660220151874</v>
      </c>
      <c r="BH55" s="43">
        <f t="shared" si="30"/>
        <v>4.814468380597785</v>
      </c>
      <c r="BI55" s="43">
        <f t="shared" si="30"/>
        <v>4.8145309170458743</v>
      </c>
      <c r="BJ55" s="43">
        <f t="shared" si="30"/>
        <v>4.8161753385590966</v>
      </c>
      <c r="BK55" s="43">
        <f t="shared" si="30"/>
        <v>4.8526849937305334</v>
      </c>
      <c r="BL55" s="43">
        <f t="shared" si="20"/>
        <v>5.1825399576552025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>+(C56-C$7)/C$8</f>
        <v>-7314.5343979467361</v>
      </c>
      <c r="F56" s="132">
        <f>ROUND(2*E56,0)/2</f>
        <v>-7314.5</v>
      </c>
      <c r="G56" s="132">
        <f>+C56-(C$7+F56*C$8)</f>
        <v>-1.1741668502509128E-2</v>
      </c>
      <c r="H56" s="132">
        <f>G56</f>
        <v>-1.1741668502509128E-2</v>
      </c>
      <c r="N56" s="132">
        <v>-1.1741668502509128E-2</v>
      </c>
      <c r="P56" s="199">
        <f>+D$11+D$12*F56+D$13*F56^2</f>
        <v>2.3086757674010309E-2</v>
      </c>
      <c r="Q56" s="200">
        <f>+C56-15018.5</f>
        <v>22688.133000000002</v>
      </c>
      <c r="S56" s="132">
        <f>+(P56-G56)^2</f>
        <v>1.2130192699332642E-3</v>
      </c>
      <c r="T56" s="130">
        <v>0.1</v>
      </c>
      <c r="U56" s="43">
        <f>+T56*S56</f>
        <v>1.2130192699332643E-4</v>
      </c>
      <c r="V56" s="132">
        <f>+G56-P56</f>
        <v>-3.4828426176519434E-2</v>
      </c>
      <c r="Z56" s="43">
        <f>F56</f>
        <v>-7314.5</v>
      </c>
      <c r="AA56" s="132">
        <f>AB$3+AB$4*Z56+AB$5*Z56^2+AH56</f>
        <v>-1.1716782646786316E-2</v>
      </c>
      <c r="AB56" s="132">
        <f>+G56-AA56</f>
        <v>-2.4885855722812586E-5</v>
      </c>
      <c r="AC56" s="132">
        <f>+G56-P56</f>
        <v>-3.4828426176519434E-2</v>
      </c>
      <c r="AE56" s="132">
        <f>+(G56-AA56)^2*S56</f>
        <v>7.5122988764543541E-13</v>
      </c>
      <c r="AF56" s="200">
        <f>+C56-15018.5</f>
        <v>22688.133000000002</v>
      </c>
      <c r="AG56" s="7"/>
      <c r="AH56" s="43">
        <f>$AB$6*($AB$11/AI56*AJ56+$AB$12)</f>
        <v>-1.2758996416036316E-2</v>
      </c>
      <c r="AI56" s="43">
        <f>1+$AB$7*COS(AL56)</f>
        <v>0.91398350433903741</v>
      </c>
      <c r="AJ56" s="43">
        <f>SIN(AL56+$AB$9)</f>
        <v>-0.86513527566699189</v>
      </c>
      <c r="AK56" s="43">
        <f>$AB$7*SIN(AL56)</f>
        <v>-0.35986269947607458</v>
      </c>
      <c r="AL56" s="43">
        <f>2*ATAN(AM56)</f>
        <v>-1.8054200303019523</v>
      </c>
      <c r="AM56" s="43">
        <f>SQRT((1+$AB$7)/(1-$AB$7))*TAN(AN56/2)</f>
        <v>-1.267195784183464</v>
      </c>
      <c r="AN56" s="132">
        <f>$AU56+$AB$7*SIN(AO56)</f>
        <v>-1.4197572105470138</v>
      </c>
      <c r="AO56" s="132">
        <f>$AU56+$AB$7*SIN(AP56)</f>
        <v>-1.4197571847984396</v>
      </c>
      <c r="AP56" s="132">
        <f>$AU56+$AB$7*SIN(AQ56)</f>
        <v>-1.4197567222962471</v>
      </c>
      <c r="AQ56" s="132">
        <f>$AU56+$AB$7*SIN(AR56)</f>
        <v>-1.4197484149579851</v>
      </c>
      <c r="AR56" s="132">
        <f>$AU56+$AB$7*SIN(AS56)</f>
        <v>-1.4195992779492519</v>
      </c>
      <c r="AS56" s="132">
        <f>$AU56+$AB$7*SIN(AT56)</f>
        <v>-1.4169463091347823</v>
      </c>
      <c r="AT56" s="132">
        <f>$AU56+$AB$7*SIN(AU56)</f>
        <v>-1.3756444306136211</v>
      </c>
      <c r="AU56" s="132">
        <f>$AB$9+$AB$18*(F56-AB$15)</f>
        <v>-1.0539695655756902</v>
      </c>
      <c r="AW56" s="43">
        <v>48000</v>
      </c>
      <c r="AX56" s="43">
        <f t="shared" si="15"/>
        <v>-8.5272564303598593E-3</v>
      </c>
      <c r="AY56" s="43">
        <f t="shared" si="16"/>
        <v>3.1999999999999997E-4</v>
      </c>
      <c r="AZ56" s="142">
        <f t="shared" si="17"/>
        <v>-8.8472564303598601E-3</v>
      </c>
      <c r="BA56" s="43">
        <f t="shared" si="18"/>
        <v>0.99146943384655206</v>
      </c>
      <c r="BB56" s="43">
        <f t="shared" si="4"/>
        <v>-0.74052682461572883</v>
      </c>
      <c r="BC56" s="43">
        <f t="shared" si="5"/>
        <v>-1.5938539540530592</v>
      </c>
      <c r="BD56" s="43">
        <f t="shared" si="6"/>
        <v>-1.0233276003420873</v>
      </c>
      <c r="BE56" s="43">
        <f t="shared" ref="BE56:BK56" si="31">$BL56+$AB$7*SIN(BF56)</f>
        <v>5.0698848383685435</v>
      </c>
      <c r="BF56" s="43">
        <f t="shared" si="31"/>
        <v>5.0698870908128706</v>
      </c>
      <c r="BG56" s="43">
        <f t="shared" si="31"/>
        <v>5.0699044871989773</v>
      </c>
      <c r="BH56" s="43">
        <f t="shared" si="31"/>
        <v>5.0700388180677187</v>
      </c>
      <c r="BI56" s="43">
        <f t="shared" si="31"/>
        <v>5.071074468734583</v>
      </c>
      <c r="BJ56" s="43">
        <f t="shared" si="31"/>
        <v>5.078965040503415</v>
      </c>
      <c r="BK56" s="43">
        <f t="shared" si="31"/>
        <v>5.134480370082227</v>
      </c>
      <c r="BL56" s="43">
        <f t="shared" si="20"/>
        <v>5.4164916789779536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>+(C57-C$7)/C$8</f>
        <v>26.535094409100306</v>
      </c>
      <c r="F57" s="132">
        <f>ROUND(2*E57,0)/2</f>
        <v>26.5</v>
      </c>
      <c r="G57" s="132">
        <f>+C57-(C$7+F57*C$8)</f>
        <v>1.1979404494923074E-2</v>
      </c>
      <c r="J57" s="43">
        <f>G57</f>
        <v>1.1979404494923074E-2</v>
      </c>
      <c r="K57" s="132"/>
      <c r="N57" s="132">
        <v>1.1979404494923074E-2</v>
      </c>
      <c r="O57" s="132">
        <f ca="1">+C$11+C$12*F57</f>
        <v>3.4745251227929173E-2</v>
      </c>
      <c r="P57" s="199">
        <f>+D$11+D$12*F57+D$13*F57^2</f>
        <v>1.3685635360867424E-2</v>
      </c>
      <c r="Q57" s="200">
        <f>+C57-15018.5</f>
        <v>25193.991999999998</v>
      </c>
      <c r="S57" s="132">
        <f>+(P57-G57)^2</f>
        <v>2.911223767901208E-6</v>
      </c>
      <c r="T57" s="7">
        <v>1</v>
      </c>
      <c r="U57" s="43">
        <f>+T57*S57</f>
        <v>2.911223767901208E-6</v>
      </c>
      <c r="V57" s="132">
        <f>+G57-P57</f>
        <v>-1.7062308659443505E-3</v>
      </c>
      <c r="W57" s="132"/>
      <c r="X57" s="132"/>
      <c r="Z57" s="43">
        <f>F57</f>
        <v>26.5</v>
      </c>
      <c r="AA57" s="132">
        <f>AB$3+AB$4*Z57+AB$5*Z57^2+AH57</f>
        <v>1.2290356003785575E-2</v>
      </c>
      <c r="AB57" s="132">
        <f>+G57-AA57</f>
        <v>-3.1095150886250103E-4</v>
      </c>
      <c r="AC57" s="132">
        <f>+G57-P57</f>
        <v>-1.7062308659443505E-3</v>
      </c>
      <c r="AD57" s="132"/>
      <c r="AE57" s="132">
        <f>+(G57-AA57)^2*S57</f>
        <v>2.8148867406124026E-13</v>
      </c>
      <c r="AF57" s="200">
        <f>+C57-15018.5</f>
        <v>25193.991999999998</v>
      </c>
      <c r="AG57" s="7"/>
      <c r="AH57" s="43">
        <f>$AB$6*($AB$11/AI57*AJ57+$AB$12)</f>
        <v>1.0287469610535576E-2</v>
      </c>
      <c r="AI57" s="43">
        <f>1+$AB$7*COS(AL57)</f>
        <v>1.3333809587807421</v>
      </c>
      <c r="AJ57" s="43">
        <f>SIN(AL57+$AB$9)</f>
        <v>0.30633552227776739</v>
      </c>
      <c r="AK57" s="43">
        <f>$AB$7*SIN(AL57)</f>
        <v>-0.16049029977675638</v>
      </c>
      <c r="AL57" s="43">
        <f>2*ATAN(AM57)</f>
        <v>-0.44865891470912439</v>
      </c>
      <c r="AM57" s="43">
        <f>SQRT((1+$AB$7)/(1-$AB$7))*TAN(AN57/2)</f>
        <v>-0.22816981007696627</v>
      </c>
      <c r="AN57" s="132">
        <f>$AU57+$AB$7*SIN(AO57)</f>
        <v>-0.30702082648231432</v>
      </c>
      <c r="AO57" s="132">
        <f>$AU57+$AB$7*SIN(AP57)</f>
        <v>-0.30687795867412898</v>
      </c>
      <c r="AP57" s="132">
        <f>$AU57+$AB$7*SIN(AQ57)</f>
        <v>-0.30647293192003899</v>
      </c>
      <c r="AQ57" s="132">
        <f>$AU57+$AB$7*SIN(AR57)</f>
        <v>-0.30532497281275306</v>
      </c>
      <c r="AR57" s="132">
        <f>$AU57+$AB$7*SIN(AS57)</f>
        <v>-0.3020735851769461</v>
      </c>
      <c r="AS57" s="132">
        <f>$AU57+$AB$7*SIN(AT57)</f>
        <v>-0.29288232875845038</v>
      </c>
      <c r="AT57" s="132">
        <f>$AU57+$AB$7*SIN(AU57)</f>
        <v>-0.26703405247475853</v>
      </c>
      <c r="AU57" s="132">
        <f>$AB$9+$AB$18*(F57-AB$15)</f>
        <v>-0.1952497724605341</v>
      </c>
      <c r="AV57" s="132"/>
      <c r="AW57" s="43">
        <v>50000</v>
      </c>
      <c r="AX57" s="43">
        <f t="shared" si="15"/>
        <v>-2.9358428206282348E-3</v>
      </c>
      <c r="AY57" s="43">
        <f t="shared" si="16"/>
        <v>-4.9999999999999697E-5</v>
      </c>
      <c r="AZ57" s="142">
        <f t="shared" si="17"/>
        <v>-2.8858428206282351E-3</v>
      </c>
      <c r="BA57" s="43">
        <f t="shared" si="18"/>
        <v>1.1086025882253834</v>
      </c>
      <c r="BB57" s="43">
        <f t="shared" si="4"/>
        <v>-0.49069642396425794</v>
      </c>
      <c r="BC57" s="43">
        <f t="shared" si="5"/>
        <v>-1.2728888381173418</v>
      </c>
      <c r="BD57" s="43">
        <f t="shared" si="6"/>
        <v>-0.73903178967114003</v>
      </c>
      <c r="BE57" s="43">
        <f t="shared" ref="BE57:BK57" si="32">$BL57+$AB$7*SIN(BF57)</f>
        <v>5.3540410180419009</v>
      </c>
      <c r="BF57" s="43">
        <f t="shared" si="32"/>
        <v>5.3540753599905262</v>
      </c>
      <c r="BG57" s="43">
        <f t="shared" si="32"/>
        <v>5.3542304128310416</v>
      </c>
      <c r="BH57" s="43">
        <f t="shared" si="32"/>
        <v>5.3549300715915482</v>
      </c>
      <c r="BI57" s="43">
        <f t="shared" si="32"/>
        <v>5.3580791094095837</v>
      </c>
      <c r="BJ57" s="43">
        <f t="shared" si="32"/>
        <v>5.3720928503594205</v>
      </c>
      <c r="BK57" s="43">
        <f t="shared" si="32"/>
        <v>5.4316409119068725</v>
      </c>
      <c r="BL57" s="43">
        <f t="shared" si="20"/>
        <v>5.6504434003007038</v>
      </c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>+(C58-C$7)/C$8</f>
        <v>26.535094409100306</v>
      </c>
      <c r="F58" s="132">
        <f>ROUND(2*E58,0)/2</f>
        <v>26.5</v>
      </c>
      <c r="G58" s="132">
        <f>+C58-(C$7+F58*C$8)</f>
        <v>1.1979404494923074E-2</v>
      </c>
      <c r="J58" s="43">
        <f>G58</f>
        <v>1.1979404494923074E-2</v>
      </c>
      <c r="N58" s="132">
        <v>1.1979404494923074E-2</v>
      </c>
      <c r="O58" s="132">
        <f ca="1">+C$11+C$12*F58</f>
        <v>3.4745251227929173E-2</v>
      </c>
      <c r="P58" s="199">
        <f>+D$11+D$12*F58+D$13*F58^2</f>
        <v>1.3685635360867424E-2</v>
      </c>
      <c r="Q58" s="200">
        <f>+C58-15018.5</f>
        <v>25193.991999999998</v>
      </c>
      <c r="S58" s="132">
        <f>+(P58-G58)^2</f>
        <v>2.911223767901208E-6</v>
      </c>
      <c r="T58" s="7">
        <v>1</v>
      </c>
      <c r="U58" s="43">
        <f>+T58*S58</f>
        <v>2.911223767901208E-6</v>
      </c>
      <c r="V58" s="132">
        <f>+G58-P58</f>
        <v>-1.7062308659443505E-3</v>
      </c>
      <c r="W58" s="203"/>
      <c r="X58" s="204"/>
      <c r="Y58" s="204"/>
      <c r="Z58" s="43">
        <f>F58</f>
        <v>26.5</v>
      </c>
      <c r="AA58" s="132">
        <f>AB$3+AB$4*Z58+AB$5*Z58^2+AH58</f>
        <v>1.2290356003785575E-2</v>
      </c>
      <c r="AB58" s="132">
        <f>+G58-AA58</f>
        <v>-3.1095150886250103E-4</v>
      </c>
      <c r="AC58" s="132">
        <f>+G58-P58</f>
        <v>-1.7062308659443505E-3</v>
      </c>
      <c r="AD58" s="132"/>
      <c r="AE58" s="132">
        <f>+(G58-AA58)^2*S58</f>
        <v>2.8148867406124026E-13</v>
      </c>
      <c r="AF58" s="200">
        <f>+C58-15018.5</f>
        <v>25193.991999999998</v>
      </c>
      <c r="AG58" s="7"/>
      <c r="AH58" s="43">
        <f>$AB$6*($AB$11/AI58*AJ58+$AB$12)</f>
        <v>1.0287469610535576E-2</v>
      </c>
      <c r="AI58" s="43">
        <f>1+$AB$7*COS(AL58)</f>
        <v>1.3333809587807421</v>
      </c>
      <c r="AJ58" s="43">
        <f>SIN(AL58+$AB$9)</f>
        <v>0.30633552227776739</v>
      </c>
      <c r="AK58" s="43">
        <f>$AB$7*SIN(AL58)</f>
        <v>-0.16049029977675638</v>
      </c>
      <c r="AL58" s="43">
        <f>2*ATAN(AM58)</f>
        <v>-0.44865891470912439</v>
      </c>
      <c r="AM58" s="43">
        <f>SQRT((1+$AB$7)/(1-$AB$7))*TAN(AN58/2)</f>
        <v>-0.22816981007696627</v>
      </c>
      <c r="AN58" s="132">
        <f>$AU58+$AB$7*SIN(AO58)</f>
        <v>-0.30702082648231432</v>
      </c>
      <c r="AO58" s="132">
        <f>$AU58+$AB$7*SIN(AP58)</f>
        <v>-0.30687795867412898</v>
      </c>
      <c r="AP58" s="132">
        <f>$AU58+$AB$7*SIN(AQ58)</f>
        <v>-0.30647293192003899</v>
      </c>
      <c r="AQ58" s="132">
        <f>$AU58+$AB$7*SIN(AR58)</f>
        <v>-0.30532497281275306</v>
      </c>
      <c r="AR58" s="132">
        <f>$AU58+$AB$7*SIN(AS58)</f>
        <v>-0.3020735851769461</v>
      </c>
      <c r="AS58" s="132">
        <f>$AU58+$AB$7*SIN(AT58)</f>
        <v>-0.29288232875845038</v>
      </c>
      <c r="AT58" s="132">
        <f>$AU58+$AB$7*SIN(AU58)</f>
        <v>-0.26703405247475853</v>
      </c>
      <c r="AU58" s="132">
        <f>$AB$9+$AB$18*(F58-AB$15)</f>
        <v>-0.1952497724605341</v>
      </c>
      <c r="AV58" s="132"/>
      <c r="AW58" s="43">
        <v>52000</v>
      </c>
      <c r="AX58" s="43">
        <f t="shared" si="15"/>
        <v>3.5951967828203374E-3</v>
      </c>
      <c r="AY58" s="43">
        <f t="shared" si="16"/>
        <v>-4.4399999999999995E-4</v>
      </c>
      <c r="AZ58" s="142">
        <f t="shared" si="17"/>
        <v>4.0391967828203373E-3</v>
      </c>
      <c r="BA58" s="43">
        <f t="shared" si="18"/>
        <v>1.2384008042878591</v>
      </c>
      <c r="BB58" s="43">
        <f t="shared" si="4"/>
        <v>-0.11042837681309389</v>
      </c>
      <c r="BC58" s="43">
        <f t="shared" si="5"/>
        <v>-0.87065405253244554</v>
      </c>
      <c r="BD58" s="43">
        <f t="shared" si="6"/>
        <v>-0.46508435206918053</v>
      </c>
      <c r="BE58" s="43">
        <f t="shared" ref="BE58:BK58" si="33">$BL58+$AB$7*SIN(BF58)</f>
        <v>5.6721623370036438</v>
      </c>
      <c r="BF58" s="43">
        <f t="shared" si="33"/>
        <v>5.6722887139661324</v>
      </c>
      <c r="BG58" s="43">
        <f t="shared" si="33"/>
        <v>5.6727056292595055</v>
      </c>
      <c r="BH58" s="43">
        <f t="shared" si="33"/>
        <v>5.6740801640808325</v>
      </c>
      <c r="BI58" s="43">
        <f t="shared" si="33"/>
        <v>5.6786025980057913</v>
      </c>
      <c r="BJ58" s="43">
        <f t="shared" si="33"/>
        <v>5.6933838799195851</v>
      </c>
      <c r="BK58" s="43">
        <f t="shared" si="33"/>
        <v>5.7407227360844502</v>
      </c>
      <c r="BL58" s="43">
        <f t="shared" si="20"/>
        <v>5.8843951216234549</v>
      </c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>+(C59-C$7)/C$8</f>
        <v>28.975419617790426</v>
      </c>
      <c r="F59" s="132">
        <f>ROUND(2*E59,0)/2</f>
        <v>29</v>
      </c>
      <c r="G59" s="132">
        <f>+C59-(C$7+F59*C$8)</f>
        <v>-8.3904630009783432E-3</v>
      </c>
      <c r="H59" s="132">
        <f>G59</f>
        <v>-8.3904630009783432E-3</v>
      </c>
      <c r="P59" s="199">
        <f>+D$11+D$12*F59+D$13*F59^2</f>
        <v>1.3682552183192167E-2</v>
      </c>
      <c r="Q59" s="200">
        <f>+C59-15018.5</f>
        <v>25194.824999999997</v>
      </c>
      <c r="S59" s="132">
        <f>+(P59-G59)^2</f>
        <v>4.8721799932062188E-4</v>
      </c>
      <c r="T59" s="130">
        <v>0.1</v>
      </c>
      <c r="U59" s="43">
        <f>+T59*S59</f>
        <v>4.8721799932062189E-5</v>
      </c>
      <c r="V59" s="132">
        <f>+G59-P59</f>
        <v>-2.207301518417051E-2</v>
      </c>
      <c r="Z59" s="43">
        <f>F59</f>
        <v>29</v>
      </c>
      <c r="AA59" s="132">
        <f>AB$3+AB$4*Z59+AB$5*Z59^2+AH59</f>
        <v>1.2299344809975531E-2</v>
      </c>
      <c r="AB59" s="132">
        <f>+G59-AA59</f>
        <v>-2.0689807810953875E-2</v>
      </c>
      <c r="AC59" s="132">
        <f>+G59-P59</f>
        <v>-2.207301518417051E-2</v>
      </c>
      <c r="AE59" s="132">
        <f>+(G59-AA59)^2*S59</f>
        <v>2.0856250627808054E-7</v>
      </c>
      <c r="AF59" s="200">
        <f>+C59-15018.5</f>
        <v>25194.824999999997</v>
      </c>
      <c r="AG59" s="7"/>
      <c r="AH59" s="43">
        <f>$AB$6*($AB$11/AI59*AJ59+$AB$12)</f>
        <v>1.0296186332975531E-2</v>
      </c>
      <c r="AI59" s="43">
        <f>1+$AB$7*COS(AL59)</f>
        <v>1.3334849508327737</v>
      </c>
      <c r="AJ59" s="43">
        <f>SIN(AL59+$AB$9)</f>
        <v>0.30695268646625512</v>
      </c>
      <c r="AK59" s="43">
        <f>$AB$7*SIN(AL59)</f>
        <v>-0.16027410136407724</v>
      </c>
      <c r="AL59" s="43">
        <f>2*ATAN(AM59)</f>
        <v>-0.44801051327792862</v>
      </c>
      <c r="AM59" s="43">
        <f>SQRT((1+$AB$7)/(1-$AB$7))*TAN(AN59/2)</f>
        <v>-0.22782875621482374</v>
      </c>
      <c r="AN59" s="132">
        <f>$AU59+$AB$7*SIN(AO59)</f>
        <v>-0.30656907110024045</v>
      </c>
      <c r="AO59" s="132">
        <f>$AU59+$AB$7*SIN(AP59)</f>
        <v>-0.30642630579481678</v>
      </c>
      <c r="AP59" s="132">
        <f>$AU59+$AB$7*SIN(AQ59)</f>
        <v>-0.30602162744829553</v>
      </c>
      <c r="AQ59" s="132">
        <f>$AU59+$AB$7*SIN(AR59)</f>
        <v>-0.30487481895214452</v>
      </c>
      <c r="AR59" s="132">
        <f>$AU59+$AB$7*SIN(AS59)</f>
        <v>-0.30162714616915598</v>
      </c>
      <c r="AS59" s="132">
        <f>$AU59+$AB$7*SIN(AT59)</f>
        <v>-0.29244763020858372</v>
      </c>
      <c r="AT59" s="132">
        <f>$AU59+$AB$7*SIN(AU59)</f>
        <v>-0.26663546301680952</v>
      </c>
      <c r="AU59" s="132">
        <f>$AB$9+$AB$18*(F59-AB$15)</f>
        <v>-0.19495733280888061</v>
      </c>
      <c r="AW59" s="43">
        <v>54000</v>
      </c>
      <c r="AX59" s="43">
        <f t="shared" si="15"/>
        <v>1.0323732039804858E-2</v>
      </c>
      <c r="AY59" s="43">
        <f t="shared" si="16"/>
        <v>-8.6199999999999818E-4</v>
      </c>
      <c r="AZ59" s="142">
        <f t="shared" si="17"/>
        <v>1.1185732039804856E-2</v>
      </c>
      <c r="BA59" s="43">
        <f t="shared" si="18"/>
        <v>1.343508047493372</v>
      </c>
      <c r="BB59" s="43">
        <f t="shared" si="4"/>
        <v>0.37025872505852248</v>
      </c>
      <c r="BC59" s="43">
        <f t="shared" si="5"/>
        <v>-0.38071247492547255</v>
      </c>
      <c r="BD59" s="43">
        <f t="shared" si="6"/>
        <v>-0.1926892764711286</v>
      </c>
      <c r="BE59" s="43">
        <f t="shared" ref="BE59:BK59" si="34">$BL59+$AB$7*SIN(BF59)</f>
        <v>6.0233226243851314</v>
      </c>
      <c r="BF59" s="43">
        <f t="shared" si="34"/>
        <v>6.0234526220200948</v>
      </c>
      <c r="BG59" s="43">
        <f t="shared" si="34"/>
        <v>6.0238161429968278</v>
      </c>
      <c r="BH59" s="43">
        <f t="shared" si="34"/>
        <v>6.0248324948031806</v>
      </c>
      <c r="BI59" s="43">
        <f t="shared" si="34"/>
        <v>6.0276726226456416</v>
      </c>
      <c r="BJ59" s="43">
        <f t="shared" si="34"/>
        <v>6.0355980960567521</v>
      </c>
      <c r="BK59" s="43">
        <f t="shared" si="34"/>
        <v>6.057632437755113</v>
      </c>
      <c r="BL59" s="43">
        <f t="shared" si="20"/>
        <v>6.1183468429462051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>+(C60-C$7)/C$8</f>
        <v>29.036940421372819</v>
      </c>
      <c r="F60" s="132">
        <f>ROUND(2*E60,0)/2</f>
        <v>29</v>
      </c>
      <c r="G60" s="132">
        <f>+C60-(C$7+F60*C$8)</f>
        <v>1.2609536999661941E-2</v>
      </c>
      <c r="J60" s="43">
        <f>G60</f>
        <v>1.2609536999661941E-2</v>
      </c>
      <c r="K60" s="132"/>
      <c r="N60" s="132">
        <v>1.2609536999661941E-2</v>
      </c>
      <c r="O60" s="132">
        <f ca="1">+C$11+C$12*F60</f>
        <v>3.4742651393266419E-2</v>
      </c>
      <c r="P60" s="199">
        <f>+D$11+D$12*F60+D$13*F60^2</f>
        <v>1.3682552183192167E-2</v>
      </c>
      <c r="Q60" s="200">
        <f>+C60-15018.5</f>
        <v>25194.845999999998</v>
      </c>
      <c r="S60" s="132">
        <f>+(P60-G60)^2</f>
        <v>1.1513615840864042E-6</v>
      </c>
      <c r="T60" s="7">
        <v>1</v>
      </c>
      <c r="U60" s="43">
        <f>+T60*S60</f>
        <v>1.1513615840864042E-6</v>
      </c>
      <c r="V60" s="132">
        <f>+G60-P60</f>
        <v>-1.0730151835302258E-3</v>
      </c>
      <c r="Z60" s="43">
        <f>F60</f>
        <v>29</v>
      </c>
      <c r="AA60" s="132">
        <f>AB$3+AB$4*Z60+AB$5*Z60^2+AH60</f>
        <v>1.2299344809975531E-2</v>
      </c>
      <c r="AB60" s="132">
        <f>+G60-AA60</f>
        <v>3.1019218968640974E-4</v>
      </c>
      <c r="AC60" s="132">
        <f>+G60-P60</f>
        <v>-1.0730151835302258E-3</v>
      </c>
      <c r="AD60" s="132"/>
      <c r="AE60" s="132">
        <f>+(G60-AA60)^2*S60</f>
        <v>1.1078308424791267E-13</v>
      </c>
      <c r="AF60" s="200">
        <f>+C60-15018.5</f>
        <v>25194.845999999998</v>
      </c>
      <c r="AG60" s="7"/>
      <c r="AH60" s="43">
        <f>$AB$6*($AB$11/AI60*AJ60+$AB$12)</f>
        <v>1.0296186332975531E-2</v>
      </c>
      <c r="AI60" s="43">
        <f>1+$AB$7*COS(AL60)</f>
        <v>1.3334849508327737</v>
      </c>
      <c r="AJ60" s="43">
        <f>SIN(AL60+$AB$9)</f>
        <v>0.30695268646625512</v>
      </c>
      <c r="AK60" s="43">
        <f>$AB$7*SIN(AL60)</f>
        <v>-0.16027410136407724</v>
      </c>
      <c r="AL60" s="43">
        <f>2*ATAN(AM60)</f>
        <v>-0.44801051327792862</v>
      </c>
      <c r="AM60" s="43">
        <f>SQRT((1+$AB$7)/(1-$AB$7))*TAN(AN60/2)</f>
        <v>-0.22782875621482374</v>
      </c>
      <c r="AN60" s="132">
        <f>$AU60+$AB$7*SIN(AO60)</f>
        <v>-0.30656907110024045</v>
      </c>
      <c r="AO60" s="132">
        <f>$AU60+$AB$7*SIN(AP60)</f>
        <v>-0.30642630579481678</v>
      </c>
      <c r="AP60" s="132">
        <f>$AU60+$AB$7*SIN(AQ60)</f>
        <v>-0.30602162744829553</v>
      </c>
      <c r="AQ60" s="132">
        <f>$AU60+$AB$7*SIN(AR60)</f>
        <v>-0.30487481895214452</v>
      </c>
      <c r="AR60" s="132">
        <f>$AU60+$AB$7*SIN(AS60)</f>
        <v>-0.30162714616915598</v>
      </c>
      <c r="AS60" s="132">
        <f>$AU60+$AB$7*SIN(AT60)</f>
        <v>-0.29244763020858372</v>
      </c>
      <c r="AT60" s="132">
        <f>$AU60+$AB$7*SIN(AU60)</f>
        <v>-0.26663546301680952</v>
      </c>
      <c r="AU60" s="132">
        <f>$AB$9+$AB$18*(F60-AB$15)</f>
        <v>-0.19495733280888061</v>
      </c>
      <c r="AV60" s="132"/>
      <c r="AW60" s="43">
        <v>56000</v>
      </c>
      <c r="AX60" s="43">
        <f t="shared" si="15"/>
        <v>1.5911850182411345E-2</v>
      </c>
      <c r="AY60" s="43">
        <f t="shared" si="16"/>
        <v>-1.3039999999999996E-3</v>
      </c>
      <c r="AZ60" s="142">
        <f t="shared" si="17"/>
        <v>1.7215850182411344E-2</v>
      </c>
      <c r="BA60" s="43">
        <f t="shared" si="18"/>
        <v>1.3651946990112505</v>
      </c>
      <c r="BB60" s="43">
        <f t="shared" si="4"/>
        <v>0.79641349763933289</v>
      </c>
      <c r="BC60" s="43">
        <f t="shared" si="5"/>
        <v>0.16134131148924713</v>
      </c>
      <c r="BD60" s="43">
        <f t="shared" si="6"/>
        <v>8.0846107423688016E-2</v>
      </c>
      <c r="BE60" s="43">
        <f t="shared" ref="BE60:BK60" si="35">$BL60+$AB$7*SIN(BF60)</f>
        <v>6.3927232434997467</v>
      </c>
      <c r="BF60" s="43">
        <f t="shared" si="35"/>
        <v>6.3926597347850711</v>
      </c>
      <c r="BG60" s="43">
        <f t="shared" si="35"/>
        <v>6.3924870575330459</v>
      </c>
      <c r="BH60" s="43">
        <f t="shared" si="35"/>
        <v>6.3920175726147708</v>
      </c>
      <c r="BI60" s="43">
        <f t="shared" si="35"/>
        <v>6.390741231253827</v>
      </c>
      <c r="BJ60" s="43">
        <f t="shared" si="35"/>
        <v>6.3872722532837711</v>
      </c>
      <c r="BK60" s="43">
        <f t="shared" si="35"/>
        <v>6.3778501162796326</v>
      </c>
      <c r="BL60" s="43">
        <f t="shared" si="20"/>
        <v>6.3522985642689553</v>
      </c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>+(C61-C$7)/C$8</f>
        <v>29.036940421372819</v>
      </c>
      <c r="F61" s="132">
        <f>ROUND(2*E61,0)/2</f>
        <v>29</v>
      </c>
      <c r="G61" s="132">
        <f>+C61-(C$7+F61*C$8)</f>
        <v>1.2609536999661941E-2</v>
      </c>
      <c r="J61" s="43">
        <f>G61</f>
        <v>1.2609536999661941E-2</v>
      </c>
      <c r="N61" s="132">
        <v>1.2609536999661941E-2</v>
      </c>
      <c r="O61" s="132">
        <f ca="1">+C$11+C$12*F61</f>
        <v>3.4742651393266419E-2</v>
      </c>
      <c r="P61" s="199">
        <f>+D$11+D$12*F61+D$13*F61^2</f>
        <v>1.3682552183192167E-2</v>
      </c>
      <c r="Q61" s="200">
        <f>+C61-15018.5</f>
        <v>25194.845999999998</v>
      </c>
      <c r="S61" s="132">
        <f>+(P61-G61)^2</f>
        <v>1.1513615840864042E-6</v>
      </c>
      <c r="T61" s="7">
        <v>1</v>
      </c>
      <c r="U61" s="43">
        <f>+T61*S61</f>
        <v>1.1513615840864042E-6</v>
      </c>
      <c r="V61" s="132">
        <f>+G61-P61</f>
        <v>-1.0730151835302258E-3</v>
      </c>
      <c r="W61" s="205"/>
      <c r="X61" s="204"/>
      <c r="Y61" s="204"/>
      <c r="Z61" s="43">
        <f>F61</f>
        <v>29</v>
      </c>
      <c r="AA61" s="132">
        <f>AB$3+AB$4*Z61+AB$5*Z61^2+AH61</f>
        <v>1.2299344809975531E-2</v>
      </c>
      <c r="AB61" s="132">
        <f>+G61-AA61</f>
        <v>3.1019218968640974E-4</v>
      </c>
      <c r="AC61" s="132">
        <f>+G61-P61</f>
        <v>-1.0730151835302258E-3</v>
      </c>
      <c r="AD61" s="132"/>
      <c r="AE61" s="132">
        <f>+(G61-AA61)^2*S61</f>
        <v>1.1078308424791267E-13</v>
      </c>
      <c r="AF61" s="200">
        <f>+C61-15018.5</f>
        <v>25194.845999999998</v>
      </c>
      <c r="AG61" s="7"/>
      <c r="AH61" s="43">
        <f>$AB$6*($AB$11/AI61*AJ61+$AB$12)</f>
        <v>1.0296186332975531E-2</v>
      </c>
      <c r="AI61" s="43">
        <f>1+$AB$7*COS(AL61)</f>
        <v>1.3334849508327737</v>
      </c>
      <c r="AJ61" s="43">
        <f>SIN(AL61+$AB$9)</f>
        <v>0.30695268646625512</v>
      </c>
      <c r="AK61" s="43">
        <f>$AB$7*SIN(AL61)</f>
        <v>-0.16027410136407724</v>
      </c>
      <c r="AL61" s="43">
        <f>2*ATAN(AM61)</f>
        <v>-0.44801051327792862</v>
      </c>
      <c r="AM61" s="43">
        <f>SQRT((1+$AB$7)/(1-$AB$7))*TAN(AN61/2)</f>
        <v>-0.22782875621482374</v>
      </c>
      <c r="AN61" s="132">
        <f>$AU61+$AB$7*SIN(AO61)</f>
        <v>-0.30656907110024045</v>
      </c>
      <c r="AO61" s="132">
        <f>$AU61+$AB$7*SIN(AP61)</f>
        <v>-0.30642630579481678</v>
      </c>
      <c r="AP61" s="132">
        <f>$AU61+$AB$7*SIN(AQ61)</f>
        <v>-0.30602162744829553</v>
      </c>
      <c r="AQ61" s="132">
        <f>$AU61+$AB$7*SIN(AR61)</f>
        <v>-0.30487481895214452</v>
      </c>
      <c r="AR61" s="132">
        <f>$AU61+$AB$7*SIN(AS61)</f>
        <v>-0.30162714616915598</v>
      </c>
      <c r="AS61" s="132">
        <f>$AU61+$AB$7*SIN(AT61)</f>
        <v>-0.29244763020858372</v>
      </c>
      <c r="AT61" s="132">
        <f>$AU61+$AB$7*SIN(AU61)</f>
        <v>-0.26663546301680952</v>
      </c>
      <c r="AU61" s="132">
        <f>$AB$9+$AB$18*(F61-AB$15)</f>
        <v>-0.19495733280888061</v>
      </c>
      <c r="AV61" s="132"/>
      <c r="AW61" s="43">
        <v>58000</v>
      </c>
      <c r="AX61" s="43">
        <f t="shared" si="15"/>
        <v>1.9101342775069668E-2</v>
      </c>
      <c r="AY61" s="43">
        <f t="shared" si="16"/>
        <v>-1.769999999999999E-3</v>
      </c>
      <c r="AZ61" s="142">
        <f t="shared" si="17"/>
        <v>2.0871342775069666E-2</v>
      </c>
      <c r="BA61" s="43">
        <f t="shared" si="18"/>
        <v>1.2876987467642698</v>
      </c>
      <c r="BB61" s="43">
        <f t="shared" si="4"/>
        <v>0.99146011909370546</v>
      </c>
      <c r="BC61" s="43">
        <f t="shared" si="5"/>
        <v>0.68001357876907675</v>
      </c>
      <c r="BD61" s="43">
        <f t="shared" si="6"/>
        <v>0.35374451699619325</v>
      </c>
      <c r="BE61" s="43">
        <f t="shared" ref="BE61:BK61" si="36">$BL61+$AB$7*SIN(BF61)</f>
        <v>6.7540542543132736</v>
      </c>
      <c r="BF61" s="43">
        <f t="shared" si="36"/>
        <v>6.7539009791622702</v>
      </c>
      <c r="BG61" s="43">
        <f t="shared" si="36"/>
        <v>6.7534362262693906</v>
      </c>
      <c r="BH61" s="43">
        <f t="shared" si="36"/>
        <v>6.7520276970983844</v>
      </c>
      <c r="BI61" s="43">
        <f t="shared" si="36"/>
        <v>6.7477649730422691</v>
      </c>
      <c r="BJ61" s="43">
        <f t="shared" si="36"/>
        <v>6.7349192267209057</v>
      </c>
      <c r="BK61" s="43">
        <f t="shared" si="36"/>
        <v>6.6966756384886077</v>
      </c>
      <c r="BL61" s="43">
        <f t="shared" si="20"/>
        <v>6.5862502855917064</v>
      </c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>+(C62-C$7)/C$8</f>
        <v>75.534949679952092</v>
      </c>
      <c r="F62" s="132">
        <f>ROUND(2*E62,0)/2</f>
        <v>75.5</v>
      </c>
      <c r="G62" s="132">
        <f>+C62-(C$7+F62*C$8)</f>
        <v>1.193000149942236E-2</v>
      </c>
      <c r="J62" s="43">
        <f>G62</f>
        <v>1.193000149942236E-2</v>
      </c>
      <c r="K62" s="132"/>
      <c r="N62" s="132">
        <v>1.193000149942236E-2</v>
      </c>
      <c r="O62" s="132">
        <f ca="1">+C$11+C$12*F62</f>
        <v>3.4694294468539194E-2</v>
      </c>
      <c r="P62" s="199">
        <f>+D$11+D$12*F62+D$13*F62^2</f>
        <v>1.3625219773434496E-2</v>
      </c>
      <c r="Q62" s="200">
        <f>+C62-15018.5</f>
        <v>25210.718000000001</v>
      </c>
      <c r="S62" s="132">
        <f>+(P62-G62)^2</f>
        <v>2.8737649965446854E-6</v>
      </c>
      <c r="T62" s="7">
        <v>1</v>
      </c>
      <c r="U62" s="43">
        <f>+T62*S62</f>
        <v>2.8737649965446854E-6</v>
      </c>
      <c r="V62" s="132">
        <f>+G62-P62</f>
        <v>-1.695218274012136E-3</v>
      </c>
      <c r="Z62" s="43">
        <f>F62</f>
        <v>75.5</v>
      </c>
      <c r="AA62" s="132">
        <f>AB$3+AB$4*Z62+AB$5*Z62^2+AH62</f>
        <v>1.2466266342645541E-2</v>
      </c>
      <c r="AB62" s="132">
        <f>+G62-AA62</f>
        <v>-5.3626484322318035E-4</v>
      </c>
      <c r="AC62" s="132">
        <f>+G62-P62</f>
        <v>-1.695218274012136E-3</v>
      </c>
      <c r="AD62" s="132"/>
      <c r="AE62" s="132">
        <f>+(G62-AA62)^2*S62</f>
        <v>8.2643728620035417E-13</v>
      </c>
      <c r="AF62" s="200">
        <f>+C62-15018.5</f>
        <v>25210.718000000001</v>
      </c>
      <c r="AG62" s="7"/>
      <c r="AH62" s="43">
        <f>$AB$6*($AB$11/AI62*AJ62+$AB$12)</f>
        <v>1.0458053943395541E-2</v>
      </c>
      <c r="AI62" s="43">
        <f>1+$AB$7*COS(AL62)</f>
        <v>1.3353964490556514</v>
      </c>
      <c r="AJ62" s="43">
        <f>SIN(AL62+$AB$9)</f>
        <v>0.31842542637115484</v>
      </c>
      <c r="AK62" s="43">
        <f>$AB$7*SIN(AL62)</f>
        <v>-0.15623450950689446</v>
      </c>
      <c r="AL62" s="43">
        <f>2*ATAN(AM62)</f>
        <v>-0.43593201103126339</v>
      </c>
      <c r="AM62" s="43">
        <f>SQRT((1+$AB$7)/(1-$AB$7))*TAN(AN62/2)</f>
        <v>-0.22148468384842773</v>
      </c>
      <c r="AN62" s="132">
        <f>$AU62+$AB$7*SIN(AO62)</f>
        <v>-0.29816009507276897</v>
      </c>
      <c r="AO62" s="132">
        <f>$AU62+$AB$7*SIN(AP62)</f>
        <v>-0.29801931213171817</v>
      </c>
      <c r="AP62" s="132">
        <f>$AU62+$AB$7*SIN(AQ62)</f>
        <v>-0.29762129638953694</v>
      </c>
      <c r="AQ62" s="132">
        <f>$AU62+$AB$7*SIN(AR62)</f>
        <v>-0.29649630522985804</v>
      </c>
      <c r="AR62" s="132">
        <f>$AU62+$AB$7*SIN(AS62)</f>
        <v>-0.29331860285671896</v>
      </c>
      <c r="AS62" s="132">
        <f>$AU62+$AB$7*SIN(AT62)</f>
        <v>-0.28435904195377815</v>
      </c>
      <c r="AT62" s="132">
        <f>$AU62+$AB$7*SIN(AU62)</f>
        <v>-0.25922059143659232</v>
      </c>
      <c r="AU62" s="132">
        <f>$AB$9+$AB$18*(F62-AB$15)</f>
        <v>-0.18951795528812676</v>
      </c>
      <c r="AV62" s="132"/>
      <c r="AW62" s="43">
        <v>60000</v>
      </c>
      <c r="AX62" s="43">
        <f t="shared" si="15"/>
        <v>1.9599053970059177E-2</v>
      </c>
      <c r="AY62" s="43">
        <f t="shared" si="16"/>
        <v>-2.2599999999999999E-3</v>
      </c>
      <c r="AZ62" s="142">
        <f t="shared" si="17"/>
        <v>2.1859053970059175E-2</v>
      </c>
      <c r="BA62" s="43">
        <f t="shared" si="18"/>
        <v>1.1615088197861598</v>
      </c>
      <c r="BB62" s="43">
        <f t="shared" si="4"/>
        <v>0.95285573699352799</v>
      </c>
      <c r="BC62" s="43">
        <f t="shared" si="5"/>
        <v>1.1190800338329976</v>
      </c>
      <c r="BD62" s="43">
        <f t="shared" si="6"/>
        <v>0.6263089330830961</v>
      </c>
      <c r="BE62" s="43">
        <f t="shared" ref="BE62:BK62" si="37">$BL62+$AB$7*SIN(BF62)</f>
        <v>7.0864454105446253</v>
      </c>
      <c r="BF62" s="43">
        <f t="shared" si="37"/>
        <v>7.0863779496609078</v>
      </c>
      <c r="BG62" s="43">
        <f t="shared" si="37"/>
        <v>7.0861154229741414</v>
      </c>
      <c r="BH62" s="43">
        <f t="shared" si="37"/>
        <v>7.0850944685300306</v>
      </c>
      <c r="BI62" s="43">
        <f t="shared" si="37"/>
        <v>7.0811342130893413</v>
      </c>
      <c r="BJ62" s="43">
        <f t="shared" si="37"/>
        <v>7.065921779549118</v>
      </c>
      <c r="BK62" s="43">
        <f t="shared" si="37"/>
        <v>7.0094847217600291</v>
      </c>
      <c r="BL62" s="43">
        <f t="shared" si="20"/>
        <v>6.8202020069144567</v>
      </c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>+(C63-C$7)/C$8</f>
        <v>75.534949679952092</v>
      </c>
      <c r="F63" s="132">
        <f>ROUND(2*E63,0)/2</f>
        <v>75.5</v>
      </c>
      <c r="G63" s="132">
        <f>+C63-(C$7+F63*C$8)</f>
        <v>1.193000149942236E-2</v>
      </c>
      <c r="J63" s="43">
        <f>G63</f>
        <v>1.193000149942236E-2</v>
      </c>
      <c r="N63" s="132">
        <v>1.193000149942236E-2</v>
      </c>
      <c r="O63" s="132">
        <f ca="1">+C$11+C$12*F63</f>
        <v>3.4694294468539194E-2</v>
      </c>
      <c r="P63" s="199">
        <f>+D$11+D$12*F63+D$13*F63^2</f>
        <v>1.3625219773434496E-2</v>
      </c>
      <c r="Q63" s="200">
        <f>+C63-15018.5</f>
        <v>25210.718000000001</v>
      </c>
      <c r="S63" s="132">
        <f>+(P63-G63)^2</f>
        <v>2.8737649965446854E-6</v>
      </c>
      <c r="T63" s="7">
        <v>1</v>
      </c>
      <c r="U63" s="43">
        <f>+T63*S63</f>
        <v>2.8737649965446854E-6</v>
      </c>
      <c r="V63" s="132">
        <f>+G63-P63</f>
        <v>-1.695218274012136E-3</v>
      </c>
      <c r="W63" s="203"/>
      <c r="X63" s="204"/>
      <c r="Y63" s="204"/>
      <c r="Z63" s="43">
        <f>F63</f>
        <v>75.5</v>
      </c>
      <c r="AA63" s="132">
        <f>AB$3+AB$4*Z63+AB$5*Z63^2+AH63</f>
        <v>1.2466266342645541E-2</v>
      </c>
      <c r="AB63" s="132">
        <f>+G63-AA63</f>
        <v>-5.3626484322318035E-4</v>
      </c>
      <c r="AC63" s="132">
        <f>+G63-P63</f>
        <v>-1.695218274012136E-3</v>
      </c>
      <c r="AD63" s="132"/>
      <c r="AE63" s="132">
        <f>+(G63-AA63)^2*S63</f>
        <v>8.2643728620035417E-13</v>
      </c>
      <c r="AF63" s="200">
        <f>+C63-15018.5</f>
        <v>25210.718000000001</v>
      </c>
      <c r="AG63" s="7"/>
      <c r="AH63" s="43">
        <f>$AB$6*($AB$11/AI63*AJ63+$AB$12)</f>
        <v>1.0458053943395541E-2</v>
      </c>
      <c r="AI63" s="43">
        <f>1+$AB$7*COS(AL63)</f>
        <v>1.3353964490556514</v>
      </c>
      <c r="AJ63" s="43">
        <f>SIN(AL63+$AB$9)</f>
        <v>0.31842542637115484</v>
      </c>
      <c r="AK63" s="43">
        <f>$AB$7*SIN(AL63)</f>
        <v>-0.15623450950689446</v>
      </c>
      <c r="AL63" s="43">
        <f>2*ATAN(AM63)</f>
        <v>-0.43593201103126339</v>
      </c>
      <c r="AM63" s="43">
        <f>SQRT((1+$AB$7)/(1-$AB$7))*TAN(AN63/2)</f>
        <v>-0.22148468384842773</v>
      </c>
      <c r="AN63" s="132">
        <f>$AU63+$AB$7*SIN(AO63)</f>
        <v>-0.29816009507276897</v>
      </c>
      <c r="AO63" s="132">
        <f>$AU63+$AB$7*SIN(AP63)</f>
        <v>-0.29801931213171817</v>
      </c>
      <c r="AP63" s="132">
        <f>$AU63+$AB$7*SIN(AQ63)</f>
        <v>-0.29762129638953694</v>
      </c>
      <c r="AQ63" s="132">
        <f>$AU63+$AB$7*SIN(AR63)</f>
        <v>-0.29649630522985804</v>
      </c>
      <c r="AR63" s="132">
        <f>$AU63+$AB$7*SIN(AS63)</f>
        <v>-0.29331860285671896</v>
      </c>
      <c r="AS63" s="132">
        <f>$AU63+$AB$7*SIN(AT63)</f>
        <v>-0.28435904195377815</v>
      </c>
      <c r="AT63" s="132">
        <f>$AU63+$AB$7*SIN(AU63)</f>
        <v>-0.25922059143659232</v>
      </c>
      <c r="AU63" s="132">
        <f>$AB$9+$AB$18*(F63-AB$15)</f>
        <v>-0.18951795528812676</v>
      </c>
      <c r="AV63" s="132"/>
      <c r="AZ63" s="14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>+(C64-C$7)/C$8</f>
        <v>882.04338899977506</v>
      </c>
      <c r="F64" s="132">
        <f>ROUND(2*E64,0)/2</f>
        <v>882</v>
      </c>
      <c r="G64" s="132">
        <f>+C64-(C$7+F64*C$8)</f>
        <v>1.4810745997237973E-2</v>
      </c>
      <c r="J64" s="43">
        <f>G64</f>
        <v>1.4810745997237973E-2</v>
      </c>
      <c r="K64" s="132"/>
      <c r="N64" s="132">
        <v>1.4810745997237973E-2</v>
      </c>
      <c r="O64" s="132">
        <f ca="1">+C$11+C$12*F64</f>
        <v>3.3855587806334776E-2</v>
      </c>
      <c r="P64" s="199">
        <f>+D$11+D$12*F64+D$13*F64^2</f>
        <v>1.2635278369391805E-2</v>
      </c>
      <c r="Q64" s="200">
        <f>+C64-15018.5</f>
        <v>25486.017999999996</v>
      </c>
      <c r="S64" s="132">
        <f>+(P64-G64)^2</f>
        <v>4.7326593998066322E-6</v>
      </c>
      <c r="T64" s="7">
        <v>1</v>
      </c>
      <c r="U64" s="43">
        <f>+T64*S64</f>
        <v>4.7326593998066322E-6</v>
      </c>
      <c r="V64" s="132">
        <f>+G64-P64</f>
        <v>2.1754676278461678E-3</v>
      </c>
      <c r="Z64" s="43">
        <f>F64</f>
        <v>882</v>
      </c>
      <c r="AA64" s="132">
        <f>AB$3+AB$4*Z64+AB$5*Z64^2+AH64</f>
        <v>1.5260338752112438E-2</v>
      </c>
      <c r="AB64" s="132">
        <f>+G64-AA64</f>
        <v>-4.4959275487446541E-4</v>
      </c>
      <c r="AC64" s="132">
        <f>+G64-P64</f>
        <v>2.1754676278461678E-3</v>
      </c>
      <c r="AD64" s="132"/>
      <c r="AE64" s="132">
        <f>+(G64-AA64)^2*S64</f>
        <v>9.5662969614149422E-13</v>
      </c>
      <c r="AF64" s="200">
        <f>+C64-15018.5</f>
        <v>25486.017999999996</v>
      </c>
      <c r="AG64" s="7"/>
      <c r="AH64" s="43">
        <f>$AB$6*($AB$11/AI64*AJ64+$AB$12)</f>
        <v>1.3166534524112438E-2</v>
      </c>
      <c r="AI64" s="43">
        <f>1+$AB$7*COS(AL64)</f>
        <v>1.3609422314666526</v>
      </c>
      <c r="AJ64" s="43">
        <f>SIN(AL64+$AB$9)</f>
        <v>0.5126556527964532</v>
      </c>
      <c r="AK64" s="43">
        <f>$AB$7*SIN(AL64)</f>
        <v>-8.1367718069719056E-2</v>
      </c>
      <c r="AL64" s="43">
        <f>2*ATAN(AM64)</f>
        <v>-0.22172503165325572</v>
      </c>
      <c r="AM64" s="43">
        <f>SQRT((1+$AB$7)/(1-$AB$7))*TAN(AN64/2)</f>
        <v>-0.11131894500944735</v>
      </c>
      <c r="AN64" s="132">
        <f>$AU64+$AB$7*SIN(AO64)</f>
        <v>-0.15069059953850644</v>
      </c>
      <c r="AO64" s="132">
        <f>$AU64+$AB$7*SIN(AP64)</f>
        <v>-0.1506056576754099</v>
      </c>
      <c r="AP64" s="132">
        <f>$AU64+$AB$7*SIN(AQ64)</f>
        <v>-0.15037346073582794</v>
      </c>
      <c r="AQ64" s="132">
        <f>$AU64+$AB$7*SIN(AR64)</f>
        <v>-0.14973876920405088</v>
      </c>
      <c r="AR64" s="132">
        <f>$AU64+$AB$7*SIN(AS64)</f>
        <v>-0.14800420056563704</v>
      </c>
      <c r="AS64" s="132">
        <f>$AU64+$AB$7*SIN(AT64)</f>
        <v>-0.14326601409805564</v>
      </c>
      <c r="AT64" s="132">
        <f>$AU64+$AB$7*SIN(AU64)</f>
        <v>-0.13033924209173969</v>
      </c>
      <c r="AU64" s="132">
        <f>$AB$9+$AB$18*(F64-AB$15)</f>
        <v>-9.517692366472752E-2</v>
      </c>
      <c r="AV64" s="132"/>
      <c r="AZ64" s="14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>+(C65-C$7)/C$8</f>
        <v>882.04338899977506</v>
      </c>
      <c r="F65" s="132">
        <f>ROUND(2*E65,0)/2</f>
        <v>882</v>
      </c>
      <c r="G65" s="132">
        <f>+C65-(C$7+F65*C$8)</f>
        <v>1.4810745997237973E-2</v>
      </c>
      <c r="J65" s="43">
        <f>G65</f>
        <v>1.4810745997237973E-2</v>
      </c>
      <c r="N65" s="132">
        <v>1.4810745997237973E-2</v>
      </c>
      <c r="O65" s="132">
        <f ca="1">+C$11+C$12*F65</f>
        <v>3.3855587806334776E-2</v>
      </c>
      <c r="P65" s="199">
        <f>+D$11+D$12*F65+D$13*F65^2</f>
        <v>1.2635278369391805E-2</v>
      </c>
      <c r="Q65" s="200">
        <f>+C65-15018.5</f>
        <v>25486.017999999996</v>
      </c>
      <c r="S65" s="132">
        <f>+(P65-G65)^2</f>
        <v>4.7326593998066322E-6</v>
      </c>
      <c r="T65" s="7">
        <v>1</v>
      </c>
      <c r="U65" s="43">
        <f>+T65*S65</f>
        <v>4.7326593998066322E-6</v>
      </c>
      <c r="V65" s="132">
        <f>+G65-P65</f>
        <v>2.1754676278461678E-3</v>
      </c>
      <c r="W65" s="205"/>
      <c r="X65" s="204"/>
      <c r="Y65" s="204"/>
      <c r="Z65" s="43">
        <f>F65</f>
        <v>882</v>
      </c>
      <c r="AA65" s="132">
        <f>AB$3+AB$4*Z65+AB$5*Z65^2+AH65</f>
        <v>1.5260338752112438E-2</v>
      </c>
      <c r="AB65" s="132">
        <f>+G65-AA65</f>
        <v>-4.4959275487446541E-4</v>
      </c>
      <c r="AC65" s="132">
        <f>+G65-P65</f>
        <v>2.1754676278461678E-3</v>
      </c>
      <c r="AD65" s="132"/>
      <c r="AE65" s="132">
        <f>+(G65-AA65)^2*S65</f>
        <v>9.5662969614149422E-13</v>
      </c>
      <c r="AF65" s="200">
        <f>+C65-15018.5</f>
        <v>25486.017999999996</v>
      </c>
      <c r="AG65" s="7"/>
      <c r="AH65" s="43">
        <f>$AB$6*($AB$11/AI65*AJ65+$AB$12)</f>
        <v>1.3166534524112438E-2</v>
      </c>
      <c r="AI65" s="43">
        <f>1+$AB$7*COS(AL65)</f>
        <v>1.3609422314666526</v>
      </c>
      <c r="AJ65" s="43">
        <f>SIN(AL65+$AB$9)</f>
        <v>0.5126556527964532</v>
      </c>
      <c r="AK65" s="43">
        <f>$AB$7*SIN(AL65)</f>
        <v>-8.1367718069719056E-2</v>
      </c>
      <c r="AL65" s="43">
        <f>2*ATAN(AM65)</f>
        <v>-0.22172503165325572</v>
      </c>
      <c r="AM65" s="43">
        <f>SQRT((1+$AB$7)/(1-$AB$7))*TAN(AN65/2)</f>
        <v>-0.11131894500944735</v>
      </c>
      <c r="AN65" s="132">
        <f>$AU65+$AB$7*SIN(AO65)</f>
        <v>-0.15069059953850644</v>
      </c>
      <c r="AO65" s="132">
        <f>$AU65+$AB$7*SIN(AP65)</f>
        <v>-0.1506056576754099</v>
      </c>
      <c r="AP65" s="132">
        <f>$AU65+$AB$7*SIN(AQ65)</f>
        <v>-0.15037346073582794</v>
      </c>
      <c r="AQ65" s="132">
        <f>$AU65+$AB$7*SIN(AR65)</f>
        <v>-0.14973876920405088</v>
      </c>
      <c r="AR65" s="132">
        <f>$AU65+$AB$7*SIN(AS65)</f>
        <v>-0.14800420056563704</v>
      </c>
      <c r="AS65" s="132">
        <f>$AU65+$AB$7*SIN(AT65)</f>
        <v>-0.14326601409805564</v>
      </c>
      <c r="AT65" s="132">
        <f>$AU65+$AB$7*SIN(AU65)</f>
        <v>-0.13033924209173969</v>
      </c>
      <c r="AU65" s="132">
        <f>$AB$9+$AB$18*(F65-AB$15)</f>
        <v>-9.517692366472752E-2</v>
      </c>
      <c r="AV65" s="132"/>
      <c r="AZ65" s="14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>+(C66-C$7)/C$8</f>
        <v>893.5448497072764</v>
      </c>
      <c r="F66" s="132">
        <f>ROUND(2*E66,0)/2</f>
        <v>893.5</v>
      </c>
      <c r="G66" s="132">
        <f>+C66-(C$7+F66*C$8)</f>
        <v>1.5309355505451094E-2</v>
      </c>
      <c r="J66" s="43">
        <f>G66</f>
        <v>1.5309355505451094E-2</v>
      </c>
      <c r="K66" s="132"/>
      <c r="N66" s="132">
        <v>1.5309355505451094E-2</v>
      </c>
      <c r="O66" s="132">
        <f ca="1">+C$11+C$12*F66</f>
        <v>3.3843628566886108E-2</v>
      </c>
      <c r="P66" s="199">
        <f>+D$11+D$12*F66+D$13*F66^2</f>
        <v>1.2621223321601639E-2</v>
      </c>
      <c r="Q66" s="200">
        <f>+C66-15018.5</f>
        <v>25489.944000000003</v>
      </c>
      <c r="S66" s="132">
        <f>+(P66-G66)^2</f>
        <v>7.2260546378472445E-6</v>
      </c>
      <c r="T66" s="7">
        <v>1</v>
      </c>
      <c r="U66" s="43">
        <f>+T66*S66</f>
        <v>7.2260546378472445E-6</v>
      </c>
      <c r="V66" s="132">
        <f>+G66-P66</f>
        <v>2.6881321838494558E-3</v>
      </c>
      <c r="Z66" s="43">
        <f>F66</f>
        <v>893.5</v>
      </c>
      <c r="AA66" s="132">
        <f>AB$3+AB$4*Z66+AB$5*Z66^2+AH66</f>
        <v>1.5298530924371409E-2</v>
      </c>
      <c r="AB66" s="132">
        <f>+G66-AA66</f>
        <v>1.0824581079685661E-5</v>
      </c>
      <c r="AC66" s="132">
        <f>+G66-P66</f>
        <v>2.6881321838494558E-3</v>
      </c>
      <c r="AD66" s="132"/>
      <c r="AE66" s="132">
        <f>+(G66-AA66)^2*S66</f>
        <v>8.4668806241083082E-16</v>
      </c>
      <c r="AF66" s="200">
        <f>+C66-15018.5</f>
        <v>25489.944000000003</v>
      </c>
      <c r="AG66" s="7"/>
      <c r="AH66" s="43">
        <f>$AB$6*($AB$11/AI66*AJ66+$AB$12)</f>
        <v>1.3203534451121409E-2</v>
      </c>
      <c r="AI66" s="43">
        <f>1+$AB$7*COS(AL66)</f>
        <v>1.3611932980314925</v>
      </c>
      <c r="AJ66" s="43">
        <f>SIN(AL66+$AB$9)</f>
        <v>0.51532082270951651</v>
      </c>
      <c r="AK66" s="43">
        <f>$AB$7*SIN(AL66)</f>
        <v>-8.0245881247161185E-2</v>
      </c>
      <c r="AL66" s="43">
        <f>2*ATAN(AM66)</f>
        <v>-0.21861803615374398</v>
      </c>
      <c r="AM66" s="43">
        <f>SQRT((1+$AB$7)/(1-$AB$7))*TAN(AN66/2)</f>
        <v>-0.10974646712873043</v>
      </c>
      <c r="AN66" s="132">
        <f>$AU66+$AB$7*SIN(AO66)</f>
        <v>-0.14856984042156521</v>
      </c>
      <c r="AO66" s="132">
        <f>$AU66+$AB$7*SIN(AP66)</f>
        <v>-0.14848595376204313</v>
      </c>
      <c r="AP66" s="132">
        <f>$AU66+$AB$7*SIN(AQ66)</f>
        <v>-0.1482567144423998</v>
      </c>
      <c r="AQ66" s="132">
        <f>$AU66+$AB$7*SIN(AR66)</f>
        <v>-0.14763030600875521</v>
      </c>
      <c r="AR66" s="132">
        <f>$AU66+$AB$7*SIN(AS66)</f>
        <v>-0.14591890897581564</v>
      </c>
      <c r="AS66" s="132">
        <f>$AU66+$AB$7*SIN(AT66)</f>
        <v>-0.14124541610088429</v>
      </c>
      <c r="AT66" s="132">
        <f>$AU66+$AB$7*SIN(AU66)</f>
        <v>-0.12849850843038546</v>
      </c>
      <c r="AU66" s="132">
        <f>$AB$9+$AB$18*(F66-AB$15)</f>
        <v>-9.3831701267121703E-2</v>
      </c>
      <c r="AV66" s="132"/>
      <c r="AZ66" s="14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>+(C67-C$7)/C$8</f>
        <v>893.5448497072764</v>
      </c>
      <c r="F67" s="132">
        <f>ROUND(2*E67,0)/2</f>
        <v>893.5</v>
      </c>
      <c r="G67" s="132">
        <f>+C67-(C$7+F67*C$8)</f>
        <v>1.5309355505451094E-2</v>
      </c>
      <c r="J67" s="43">
        <f>G67</f>
        <v>1.5309355505451094E-2</v>
      </c>
      <c r="N67" s="132">
        <v>1.5309355505451094E-2</v>
      </c>
      <c r="O67" s="132">
        <f ca="1">+C$11+C$12*F67</f>
        <v>3.3843628566886108E-2</v>
      </c>
      <c r="P67" s="199">
        <f>+D$11+D$12*F67+D$13*F67^2</f>
        <v>1.2621223321601639E-2</v>
      </c>
      <c r="Q67" s="200">
        <f>+C67-15018.5</f>
        <v>25489.944000000003</v>
      </c>
      <c r="S67" s="132">
        <f>+(P67-G67)^2</f>
        <v>7.2260546378472445E-6</v>
      </c>
      <c r="T67" s="7">
        <v>1</v>
      </c>
      <c r="U67" s="43">
        <f>+T67*S67</f>
        <v>7.2260546378472445E-6</v>
      </c>
      <c r="V67" s="132">
        <f>+G67-P67</f>
        <v>2.6881321838494558E-3</v>
      </c>
      <c r="W67" s="203"/>
      <c r="X67" s="204"/>
      <c r="Y67" s="204"/>
      <c r="Z67" s="43">
        <f>F67</f>
        <v>893.5</v>
      </c>
      <c r="AA67" s="132">
        <f>AB$3+AB$4*Z67+AB$5*Z67^2+AH67</f>
        <v>1.5298530924371409E-2</v>
      </c>
      <c r="AB67" s="132">
        <f>+G67-AA67</f>
        <v>1.0824581079685661E-5</v>
      </c>
      <c r="AC67" s="132">
        <f>+G67-P67</f>
        <v>2.6881321838494558E-3</v>
      </c>
      <c r="AD67" s="132"/>
      <c r="AE67" s="132">
        <f>+(G67-AA67)^2*S67</f>
        <v>8.4668806241083082E-16</v>
      </c>
      <c r="AF67" s="200">
        <f>+C67-15018.5</f>
        <v>25489.944000000003</v>
      </c>
      <c r="AG67" s="7"/>
      <c r="AH67" s="43">
        <f>$AB$6*($AB$11/AI67*AJ67+$AB$12)</f>
        <v>1.3203534451121409E-2</v>
      </c>
      <c r="AI67" s="43">
        <f>1+$AB$7*COS(AL67)</f>
        <v>1.3611932980314925</v>
      </c>
      <c r="AJ67" s="43">
        <f>SIN(AL67+$AB$9)</f>
        <v>0.51532082270951651</v>
      </c>
      <c r="AK67" s="43">
        <f>$AB$7*SIN(AL67)</f>
        <v>-8.0245881247161185E-2</v>
      </c>
      <c r="AL67" s="43">
        <f>2*ATAN(AM67)</f>
        <v>-0.21861803615374398</v>
      </c>
      <c r="AM67" s="43">
        <f>SQRT((1+$AB$7)/(1-$AB$7))*TAN(AN67/2)</f>
        <v>-0.10974646712873043</v>
      </c>
      <c r="AN67" s="132">
        <f>$AU67+$AB$7*SIN(AO67)</f>
        <v>-0.14856984042156521</v>
      </c>
      <c r="AO67" s="132">
        <f>$AU67+$AB$7*SIN(AP67)</f>
        <v>-0.14848595376204313</v>
      </c>
      <c r="AP67" s="132">
        <f>$AU67+$AB$7*SIN(AQ67)</f>
        <v>-0.1482567144423998</v>
      </c>
      <c r="AQ67" s="132">
        <f>$AU67+$AB$7*SIN(AR67)</f>
        <v>-0.14763030600875521</v>
      </c>
      <c r="AR67" s="132">
        <f>$AU67+$AB$7*SIN(AS67)</f>
        <v>-0.14591890897581564</v>
      </c>
      <c r="AS67" s="132">
        <f>$AU67+$AB$7*SIN(AT67)</f>
        <v>-0.14124541610088429</v>
      </c>
      <c r="AT67" s="132">
        <f>$AU67+$AB$7*SIN(AU67)</f>
        <v>-0.12849850843038546</v>
      </c>
      <c r="AU67" s="132">
        <f>$AB$9+$AB$18*(F67-AB$15)</f>
        <v>-9.3831701267121703E-2</v>
      </c>
      <c r="AV67" s="132"/>
      <c r="AZ67" s="14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>+(C68-C$7)/C$8</f>
        <v>896.54472127233851</v>
      </c>
      <c r="F68" s="132">
        <f>ROUND(2*E68,0)/2</f>
        <v>896.5</v>
      </c>
      <c r="G68" s="132">
        <f>+C68-(C$7+F68*C$8)</f>
        <v>1.5265514499333221E-2</v>
      </c>
      <c r="J68" s="43">
        <f>G68</f>
        <v>1.5265514499333221E-2</v>
      </c>
      <c r="K68" s="132"/>
      <c r="N68" s="132">
        <v>1.5265514499333221E-2</v>
      </c>
      <c r="O68" s="132">
        <f ca="1">+C$11+C$12*F68</f>
        <v>3.3840508765290801E-2</v>
      </c>
      <c r="P68" s="199">
        <f>+D$11+D$12*F68+D$13*F68^2</f>
        <v>1.2617557067945252E-2</v>
      </c>
      <c r="Q68" s="200">
        <f>+C68-15018.5</f>
        <v>25490.968000000001</v>
      </c>
      <c r="S68" s="132">
        <f>+(P68-G68)^2</f>
        <v>7.0116785584427751E-6</v>
      </c>
      <c r="T68" s="7">
        <v>1</v>
      </c>
      <c r="U68" s="43">
        <f>+T68*S68</f>
        <v>7.0116785584427751E-6</v>
      </c>
      <c r="V68" s="132">
        <f>+G68-P68</f>
        <v>2.6479574313879699E-3</v>
      </c>
      <c r="Z68" s="43">
        <f>F68</f>
        <v>896.5</v>
      </c>
      <c r="AA68" s="132">
        <f>AB$3+AB$4*Z68+AB$5*Z68^2+AH68</f>
        <v>1.530848531516504E-2</v>
      </c>
      <c r="AB68" s="132">
        <f>+G68-AA68</f>
        <v>-4.2970815831818582E-5</v>
      </c>
      <c r="AC68" s="132">
        <f>+G68-P68</f>
        <v>2.6479574313879699E-3</v>
      </c>
      <c r="AD68" s="132"/>
      <c r="AE68" s="132">
        <f>+(G68-AA68)^2*S68</f>
        <v>1.2947001445976817E-14</v>
      </c>
      <c r="AF68" s="200">
        <f>+C68-15018.5</f>
        <v>25490.968000000001</v>
      </c>
      <c r="AG68" s="7"/>
      <c r="AH68" s="43">
        <f>$AB$6*($AB$11/AI68*AJ68+$AB$12)</f>
        <v>1.3213177951915041E-2</v>
      </c>
      <c r="AI68" s="43">
        <f>1+$AB$7*COS(AL68)</f>
        <v>1.3612582352626938</v>
      </c>
      <c r="AJ68" s="43">
        <f>SIN(AL68+$AB$9)</f>
        <v>0.51601542743106477</v>
      </c>
      <c r="AK68" s="43">
        <f>$AB$7*SIN(AL68)</f>
        <v>-7.9953032806042573E-2</v>
      </c>
      <c r="AL68" s="43">
        <f>2*ATAN(AM68)</f>
        <v>-0.21780732869010605</v>
      </c>
      <c r="AM68" s="43">
        <f>SQRT((1+$AB$7)/(1-$AB$7))*TAN(AN68/2)</f>
        <v>-0.10933624942674405</v>
      </c>
      <c r="AN68" s="132">
        <f>$AU68+$AB$7*SIN(AO68)</f>
        <v>-0.14801653546319549</v>
      </c>
      <c r="AO68" s="132">
        <f>$AU68+$AB$7*SIN(AP68)</f>
        <v>-0.14793292505841008</v>
      </c>
      <c r="AP68" s="132">
        <f>$AU68+$AB$7*SIN(AQ68)</f>
        <v>-0.14770445950458855</v>
      </c>
      <c r="AQ68" s="132">
        <f>$AU68+$AB$7*SIN(AR68)</f>
        <v>-0.14708021660866077</v>
      </c>
      <c r="AR68" s="132">
        <f>$AU68+$AB$7*SIN(AS68)</f>
        <v>-0.14537487366321408</v>
      </c>
      <c r="AS68" s="132">
        <f>$AU68+$AB$7*SIN(AT68)</f>
        <v>-0.1407182732666486</v>
      </c>
      <c r="AT68" s="132">
        <f>$AU68+$AB$7*SIN(AU68)</f>
        <v>-0.12801830668684344</v>
      </c>
      <c r="AU68" s="132">
        <f>$AB$9+$AB$18*(F68-AB$15)</f>
        <v>-9.348077368513763E-2</v>
      </c>
      <c r="AV68" s="132"/>
      <c r="AZ68" s="14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>+(C69-C$7)/C$8</f>
        <v>896.54472127233851</v>
      </c>
      <c r="F69" s="132">
        <f>ROUND(2*E69,0)/2</f>
        <v>896.5</v>
      </c>
      <c r="G69" s="132">
        <f>+C69-(C$7+F69*C$8)</f>
        <v>1.5265514499333221E-2</v>
      </c>
      <c r="J69" s="43">
        <f>G69</f>
        <v>1.5265514499333221E-2</v>
      </c>
      <c r="N69" s="132">
        <v>1.5265514499333221E-2</v>
      </c>
      <c r="O69" s="132">
        <f ca="1">+C$11+C$12*F69</f>
        <v>3.3840508765290801E-2</v>
      </c>
      <c r="P69" s="199">
        <f>+D$11+D$12*F69+D$13*F69^2</f>
        <v>1.2617557067945252E-2</v>
      </c>
      <c r="Q69" s="200">
        <f>+C69-15018.5</f>
        <v>25490.968000000001</v>
      </c>
      <c r="S69" s="132">
        <f>+(P69-G69)^2</f>
        <v>7.0116785584427751E-6</v>
      </c>
      <c r="T69" s="7">
        <v>1</v>
      </c>
      <c r="U69" s="43">
        <f>+T69*S69</f>
        <v>7.0116785584427751E-6</v>
      </c>
      <c r="V69" s="132">
        <f>+G69-P69</f>
        <v>2.6479574313879699E-3</v>
      </c>
      <c r="W69" s="203"/>
      <c r="X69" s="204"/>
      <c r="Y69" s="204"/>
      <c r="Z69" s="43">
        <f>F69</f>
        <v>896.5</v>
      </c>
      <c r="AA69" s="132">
        <f>AB$3+AB$4*Z69+AB$5*Z69^2+AH69</f>
        <v>1.530848531516504E-2</v>
      </c>
      <c r="AB69" s="132">
        <f>+G69-AA69</f>
        <v>-4.2970815831818582E-5</v>
      </c>
      <c r="AC69" s="132">
        <f>+G69-P69</f>
        <v>2.6479574313879699E-3</v>
      </c>
      <c r="AD69" s="132"/>
      <c r="AE69" s="132">
        <f>+(G69-AA69)^2*S69</f>
        <v>1.2947001445976817E-14</v>
      </c>
      <c r="AF69" s="200">
        <f>+C69-15018.5</f>
        <v>25490.968000000001</v>
      </c>
      <c r="AG69" s="7"/>
      <c r="AH69" s="43">
        <f>$AB$6*($AB$11/AI69*AJ69+$AB$12)</f>
        <v>1.3213177951915041E-2</v>
      </c>
      <c r="AI69" s="43">
        <f>1+$AB$7*COS(AL69)</f>
        <v>1.3612582352626938</v>
      </c>
      <c r="AJ69" s="43">
        <f>SIN(AL69+$AB$9)</f>
        <v>0.51601542743106477</v>
      </c>
      <c r="AK69" s="43">
        <f>$AB$7*SIN(AL69)</f>
        <v>-7.9953032806042573E-2</v>
      </c>
      <c r="AL69" s="43">
        <f>2*ATAN(AM69)</f>
        <v>-0.21780732869010605</v>
      </c>
      <c r="AM69" s="43">
        <f>SQRT((1+$AB$7)/(1-$AB$7))*TAN(AN69/2)</f>
        <v>-0.10933624942674405</v>
      </c>
      <c r="AN69" s="132">
        <f>$AU69+$AB$7*SIN(AO69)</f>
        <v>-0.14801653546319549</v>
      </c>
      <c r="AO69" s="132">
        <f>$AU69+$AB$7*SIN(AP69)</f>
        <v>-0.14793292505841008</v>
      </c>
      <c r="AP69" s="132">
        <f>$AU69+$AB$7*SIN(AQ69)</f>
        <v>-0.14770445950458855</v>
      </c>
      <c r="AQ69" s="132">
        <f>$AU69+$AB$7*SIN(AR69)</f>
        <v>-0.14708021660866077</v>
      </c>
      <c r="AR69" s="132">
        <f>$AU69+$AB$7*SIN(AS69)</f>
        <v>-0.14537487366321408</v>
      </c>
      <c r="AS69" s="132">
        <f>$AU69+$AB$7*SIN(AT69)</f>
        <v>-0.1407182732666486</v>
      </c>
      <c r="AT69" s="132">
        <f>$AU69+$AB$7*SIN(AU69)</f>
        <v>-0.12801830668684344</v>
      </c>
      <c r="AU69" s="132">
        <f>$AB$9+$AB$18*(F69-AB$15)</f>
        <v>-9.348077368513763E-2</v>
      </c>
      <c r="AV69" s="132"/>
      <c r="AZ69" s="14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>+(C70-C$7)/C$8</f>
        <v>899.5445928374005</v>
      </c>
      <c r="F70" s="132">
        <f>ROUND(2*E70,0)/2</f>
        <v>899.5</v>
      </c>
      <c r="G70" s="132">
        <f>+C70-(C$7+F70*C$8)</f>
        <v>1.5221673500491306E-2</v>
      </c>
      <c r="J70" s="43">
        <f>G70</f>
        <v>1.5221673500491306E-2</v>
      </c>
      <c r="K70" s="132"/>
      <c r="N70" s="132">
        <v>1.5221673500491306E-2</v>
      </c>
      <c r="O70" s="132">
        <f ca="1">+C$11+C$12*F70</f>
        <v>3.3837388963695501E-2</v>
      </c>
      <c r="P70" s="199">
        <f>+D$11+D$12*F70+D$13*F70^2</f>
        <v>1.2613890930378416E-2</v>
      </c>
      <c r="Q70" s="200">
        <f>+C70-15018.5</f>
        <v>25491.991999999998</v>
      </c>
      <c r="S70" s="132">
        <f>+(P70-G70)^2</f>
        <v>6.800529932984592E-6</v>
      </c>
      <c r="T70" s="7">
        <v>1</v>
      </c>
      <c r="U70" s="43">
        <f>+T70*S70</f>
        <v>6.800529932984592E-6</v>
      </c>
      <c r="V70" s="132">
        <f>+G70-P70</f>
        <v>2.6077825701128904E-3</v>
      </c>
      <c r="Z70" s="43">
        <f>F70</f>
        <v>899.5</v>
      </c>
      <c r="AA70" s="132">
        <f>AB$3+AB$4*Z70+AB$5*Z70^2+AH70</f>
        <v>1.531843606094371E-2</v>
      </c>
      <c r="AB70" s="132">
        <f>+G70-AA70</f>
        <v>-9.6762560452403473E-5</v>
      </c>
      <c r="AC70" s="132">
        <f>+G70-P70</f>
        <v>2.6077825701128904E-3</v>
      </c>
      <c r="AD70" s="132"/>
      <c r="AE70" s="132">
        <f>+(G70-AA70)^2*S70</f>
        <v>6.3673314874955258E-14</v>
      </c>
      <c r="AF70" s="200">
        <f>+C70-15018.5</f>
        <v>25491.991999999998</v>
      </c>
      <c r="AG70" s="7"/>
      <c r="AH70" s="43">
        <f>$AB$6*($AB$11/AI70*AJ70+$AB$12)</f>
        <v>1.3222817861693711E-2</v>
      </c>
      <c r="AI70" s="43">
        <f>1+$AB$7*COS(AL70)</f>
        <v>1.3613229411769581</v>
      </c>
      <c r="AJ70" s="43">
        <f>SIN(AL70+$AB$9)</f>
        <v>0.51670975876602354</v>
      </c>
      <c r="AK70" s="43">
        <f>$AB$7*SIN(AL70)</f>
        <v>-7.9660104062400788E-2</v>
      </c>
      <c r="AL70" s="43">
        <f>2*ATAN(AM70)</f>
        <v>-0.21699654441521471</v>
      </c>
      <c r="AM70" s="43">
        <f>SQRT((1+$AB$7)/(1-$AB$7))*TAN(AN70/2)</f>
        <v>-0.10892602922342273</v>
      </c>
      <c r="AN70" s="132">
        <f>$AU70+$AB$7*SIN(AO70)</f>
        <v>-0.14746320443104655</v>
      </c>
      <c r="AO70" s="132">
        <f>$AU70+$AB$7*SIN(AP70)</f>
        <v>-0.14737987068590822</v>
      </c>
      <c r="AP70" s="132">
        <f>$AU70+$AB$7*SIN(AQ70)</f>
        <v>-0.1471521798079794</v>
      </c>
      <c r="AQ70" s="132">
        <f>$AU70+$AB$7*SIN(AR70)</f>
        <v>-0.14653010439435044</v>
      </c>
      <c r="AR70" s="132">
        <f>$AU70+$AB$7*SIN(AS70)</f>
        <v>-0.14483081936767273</v>
      </c>
      <c r="AS70" s="132">
        <f>$AU70+$AB$7*SIN(AT70)</f>
        <v>-0.14019111797880207</v>
      </c>
      <c r="AT70" s="132">
        <f>$AU70+$AB$7*SIN(AU70)</f>
        <v>-0.12753810068999835</v>
      </c>
      <c r="AU70" s="132">
        <f>$AB$9+$AB$18*(F70-AB$15)</f>
        <v>-9.3129846103153446E-2</v>
      </c>
      <c r="AV70" s="132"/>
      <c r="AZ70" s="14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>+(C71-C$7)/C$8</f>
        <v>899.5445928374005</v>
      </c>
      <c r="F71" s="132">
        <f>ROUND(2*E71,0)/2</f>
        <v>899.5</v>
      </c>
      <c r="G71" s="132">
        <f>+C71-(C$7+F71*C$8)</f>
        <v>1.5221673500491306E-2</v>
      </c>
      <c r="J71" s="43">
        <f>G71</f>
        <v>1.5221673500491306E-2</v>
      </c>
      <c r="N71" s="132">
        <v>1.5221673500491306E-2</v>
      </c>
      <c r="O71" s="132">
        <f ca="1">+C$11+C$12*F71</f>
        <v>3.3837388963695501E-2</v>
      </c>
      <c r="P71" s="199">
        <f>+D$11+D$12*F71+D$13*F71^2</f>
        <v>1.2613890930378416E-2</v>
      </c>
      <c r="Q71" s="200">
        <f>+C71-15018.5</f>
        <v>25491.991999999998</v>
      </c>
      <c r="S71" s="132">
        <f>+(P71-G71)^2</f>
        <v>6.800529932984592E-6</v>
      </c>
      <c r="T71" s="7">
        <v>1</v>
      </c>
      <c r="U71" s="43">
        <f>+T71*S71</f>
        <v>6.800529932984592E-6</v>
      </c>
      <c r="V71" s="132">
        <f>+G71-P71</f>
        <v>2.6077825701128904E-3</v>
      </c>
      <c r="W71" s="203"/>
      <c r="X71" s="204"/>
      <c r="Y71" s="204"/>
      <c r="Z71" s="43">
        <f>F71</f>
        <v>899.5</v>
      </c>
      <c r="AA71" s="132">
        <f>AB$3+AB$4*Z71+AB$5*Z71^2+AH71</f>
        <v>1.531843606094371E-2</v>
      </c>
      <c r="AB71" s="132">
        <f>+G71-AA71</f>
        <v>-9.6762560452403473E-5</v>
      </c>
      <c r="AC71" s="132">
        <f>+G71-P71</f>
        <v>2.6077825701128904E-3</v>
      </c>
      <c r="AD71" s="132"/>
      <c r="AE71" s="132">
        <f>+(G71-AA71)^2*S71</f>
        <v>6.3673314874955258E-14</v>
      </c>
      <c r="AF71" s="200">
        <f>+C71-15018.5</f>
        <v>25491.991999999998</v>
      </c>
      <c r="AG71" s="7"/>
      <c r="AH71" s="43">
        <f>$AB$6*($AB$11/AI71*AJ71+$AB$12)</f>
        <v>1.3222817861693711E-2</v>
      </c>
      <c r="AI71" s="43">
        <f>1+$AB$7*COS(AL71)</f>
        <v>1.3613229411769581</v>
      </c>
      <c r="AJ71" s="43">
        <f>SIN(AL71+$AB$9)</f>
        <v>0.51670975876602354</v>
      </c>
      <c r="AK71" s="43">
        <f>$AB$7*SIN(AL71)</f>
        <v>-7.9660104062400788E-2</v>
      </c>
      <c r="AL71" s="43">
        <f>2*ATAN(AM71)</f>
        <v>-0.21699654441521471</v>
      </c>
      <c r="AM71" s="43">
        <f>SQRT((1+$AB$7)/(1-$AB$7))*TAN(AN71/2)</f>
        <v>-0.10892602922342273</v>
      </c>
      <c r="AN71" s="132">
        <f>$AU71+$AB$7*SIN(AO71)</f>
        <v>-0.14746320443104655</v>
      </c>
      <c r="AO71" s="132">
        <f>$AU71+$AB$7*SIN(AP71)</f>
        <v>-0.14737987068590822</v>
      </c>
      <c r="AP71" s="132">
        <f>$AU71+$AB$7*SIN(AQ71)</f>
        <v>-0.1471521798079794</v>
      </c>
      <c r="AQ71" s="132">
        <f>$AU71+$AB$7*SIN(AR71)</f>
        <v>-0.14653010439435044</v>
      </c>
      <c r="AR71" s="132">
        <f>$AU71+$AB$7*SIN(AS71)</f>
        <v>-0.14483081936767273</v>
      </c>
      <c r="AS71" s="132">
        <f>$AU71+$AB$7*SIN(AT71)</f>
        <v>-0.14019111797880207</v>
      </c>
      <c r="AT71" s="132">
        <f>$AU71+$AB$7*SIN(AU71)</f>
        <v>-0.12753810068999835</v>
      </c>
      <c r="AU71" s="132">
        <f>$AB$9+$AB$18*(F71-AB$15)</f>
        <v>-9.3129846103153446E-2</v>
      </c>
      <c r="AV71" s="132"/>
      <c r="AZ71" s="14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>+(C72-C$7)/C$8</f>
        <v>902.54446440248398</v>
      </c>
      <c r="F72" s="132">
        <f>ROUND(2*E72,0)/2</f>
        <v>902.5</v>
      </c>
      <c r="G72" s="132">
        <f>+C72-(C$7+F72*C$8)</f>
        <v>1.5177832501649391E-2</v>
      </c>
      <c r="J72" s="43">
        <f>G72</f>
        <v>1.5177832501649391E-2</v>
      </c>
      <c r="K72" s="132"/>
      <c r="N72" s="132">
        <v>1.5177832501649391E-2</v>
      </c>
      <c r="O72" s="132">
        <f ca="1">+C$11+C$12*F72</f>
        <v>3.3834269162100195E-2</v>
      </c>
      <c r="P72" s="199">
        <f>+D$11+D$12*F72+D$13*F72^2</f>
        <v>1.2610224908901131E-2</v>
      </c>
      <c r="Q72" s="200">
        <f>+C72-15018.5</f>
        <v>25493.016000000003</v>
      </c>
      <c r="S72" s="132">
        <f>+(P72-G72)^2</f>
        <v>6.5926087503385133E-6</v>
      </c>
      <c r="T72" s="7">
        <v>1</v>
      </c>
      <c r="U72" s="43">
        <f>+T72*S72</f>
        <v>6.5926087503385133E-6</v>
      </c>
      <c r="V72" s="132">
        <f>+G72-P72</f>
        <v>2.5676075927482597E-3</v>
      </c>
      <c r="Z72" s="43">
        <f>F72</f>
        <v>902.5</v>
      </c>
      <c r="AA72" s="132">
        <f>AB$3+AB$4*Z72+AB$5*Z72^2+AH72</f>
        <v>1.5328383156559567E-2</v>
      </c>
      <c r="AB72" s="132">
        <f>+G72-AA72</f>
        <v>-1.5055065491017573E-4</v>
      </c>
      <c r="AC72" s="132">
        <f>+G72-P72</f>
        <v>2.5676075927482597E-3</v>
      </c>
      <c r="AD72" s="132"/>
      <c r="AE72" s="132">
        <f>+(G72-AA72)^2*S72</f>
        <v>1.4942477161268677E-13</v>
      </c>
      <c r="AF72" s="200">
        <f>+C72-15018.5</f>
        <v>25493.016000000003</v>
      </c>
      <c r="AG72" s="7"/>
      <c r="AH72" s="43">
        <f>$AB$6*($AB$11/AI72*AJ72+$AB$12)</f>
        <v>1.3232454175309567E-2</v>
      </c>
      <c r="AI72" s="43">
        <f>1+$AB$7*COS(AL72)</f>
        <v>1.3613874156427492</v>
      </c>
      <c r="AJ72" s="43">
        <f>SIN(AL72+$AB$9)</f>
        <v>0.51740381592968054</v>
      </c>
      <c r="AK72" s="43">
        <f>$AB$7*SIN(AL72)</f>
        <v>-7.9367095291781889E-2</v>
      </c>
      <c r="AL72" s="43">
        <f>2*ATAN(AM72)</f>
        <v>-0.21618568359995266</v>
      </c>
      <c r="AM72" s="43">
        <f>SQRT((1+$AB$7)/(1-$AB$7))*TAN(AN72/2)</f>
        <v>-0.10851580652646783</v>
      </c>
      <c r="AN72" s="132">
        <f>$AU72+$AB$7*SIN(AO72)</f>
        <v>-0.1469098474184089</v>
      </c>
      <c r="AO72" s="132">
        <f>$AU72+$AB$7*SIN(AP72)</f>
        <v>-0.14682679073660843</v>
      </c>
      <c r="AP72" s="132">
        <f>$AU72+$AB$7*SIN(AQ72)</f>
        <v>-0.14659987544176961</v>
      </c>
      <c r="AQ72" s="132">
        <f>$AU72+$AB$7*SIN(AR72)</f>
        <v>-0.14597996944859915</v>
      </c>
      <c r="AR72" s="132">
        <f>$AU72+$AB$7*SIN(AS72)</f>
        <v>-0.14428674615876491</v>
      </c>
      <c r="AS72" s="132">
        <f>$AU72+$AB$7*SIN(AT72)</f>
        <v>-0.13966395028353706</v>
      </c>
      <c r="AT72" s="132">
        <f>$AU72+$AB$7*SIN(AU72)</f>
        <v>-0.12705789045577112</v>
      </c>
      <c r="AU72" s="132">
        <f>$AB$9+$AB$18*(F72-AB$15)</f>
        <v>-9.2778918521169373E-2</v>
      </c>
      <c r="AV72" s="132"/>
      <c r="AZ72" s="14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>+(C73-C$7)/C$8</f>
        <v>902.54446440248398</v>
      </c>
      <c r="F73" s="132">
        <f>ROUND(2*E73,0)/2</f>
        <v>902.5</v>
      </c>
      <c r="G73" s="132">
        <f>+C73-(C$7+F73*C$8)</f>
        <v>1.5177832501649391E-2</v>
      </c>
      <c r="J73" s="43">
        <f>G73</f>
        <v>1.5177832501649391E-2</v>
      </c>
      <c r="N73" s="132">
        <v>1.5177832501649391E-2</v>
      </c>
      <c r="O73" s="132">
        <f ca="1">+C$11+C$12*F73</f>
        <v>3.3834269162100195E-2</v>
      </c>
      <c r="P73" s="199">
        <f>+D$11+D$12*F73+D$13*F73^2</f>
        <v>1.2610224908901131E-2</v>
      </c>
      <c r="Q73" s="200">
        <f>+C73-15018.5</f>
        <v>25493.016000000003</v>
      </c>
      <c r="S73" s="132">
        <f>+(P73-G73)^2</f>
        <v>6.5926087503385133E-6</v>
      </c>
      <c r="T73" s="7">
        <v>1</v>
      </c>
      <c r="U73" s="43">
        <f>+T73*S73</f>
        <v>6.5926087503385133E-6</v>
      </c>
      <c r="V73" s="132">
        <f>+G73-P73</f>
        <v>2.5676075927482597E-3</v>
      </c>
      <c r="W73" s="203"/>
      <c r="X73" s="204"/>
      <c r="Y73" s="204"/>
      <c r="Z73" s="43">
        <f>F73</f>
        <v>902.5</v>
      </c>
      <c r="AA73" s="132">
        <f>AB$3+AB$4*Z73+AB$5*Z73^2+AH73</f>
        <v>1.5328383156559567E-2</v>
      </c>
      <c r="AB73" s="132">
        <f>+G73-AA73</f>
        <v>-1.5055065491017573E-4</v>
      </c>
      <c r="AC73" s="132">
        <f>+G73-P73</f>
        <v>2.5676075927482597E-3</v>
      </c>
      <c r="AD73" s="132"/>
      <c r="AE73" s="132">
        <f>+(G73-AA73)^2*S73</f>
        <v>1.4942477161268677E-13</v>
      </c>
      <c r="AF73" s="200">
        <f>+C73-15018.5</f>
        <v>25493.016000000003</v>
      </c>
      <c r="AG73" s="7"/>
      <c r="AH73" s="43">
        <f>$AB$6*($AB$11/AI73*AJ73+$AB$12)</f>
        <v>1.3232454175309567E-2</v>
      </c>
      <c r="AI73" s="43">
        <f>1+$AB$7*COS(AL73)</f>
        <v>1.3613874156427492</v>
      </c>
      <c r="AJ73" s="43">
        <f>SIN(AL73+$AB$9)</f>
        <v>0.51740381592968054</v>
      </c>
      <c r="AK73" s="43">
        <f>$AB$7*SIN(AL73)</f>
        <v>-7.9367095291781889E-2</v>
      </c>
      <c r="AL73" s="43">
        <f>2*ATAN(AM73)</f>
        <v>-0.21618568359995266</v>
      </c>
      <c r="AM73" s="43">
        <f>SQRT((1+$AB$7)/(1-$AB$7))*TAN(AN73/2)</f>
        <v>-0.10851580652646783</v>
      </c>
      <c r="AN73" s="132">
        <f>$AU73+$AB$7*SIN(AO73)</f>
        <v>-0.1469098474184089</v>
      </c>
      <c r="AO73" s="132">
        <f>$AU73+$AB$7*SIN(AP73)</f>
        <v>-0.14682679073660843</v>
      </c>
      <c r="AP73" s="132">
        <f>$AU73+$AB$7*SIN(AQ73)</f>
        <v>-0.14659987544176961</v>
      </c>
      <c r="AQ73" s="132">
        <f>$AU73+$AB$7*SIN(AR73)</f>
        <v>-0.14597996944859915</v>
      </c>
      <c r="AR73" s="132">
        <f>$AU73+$AB$7*SIN(AS73)</f>
        <v>-0.14428674615876491</v>
      </c>
      <c r="AS73" s="132">
        <f>$AU73+$AB$7*SIN(AT73)</f>
        <v>-0.13966395028353706</v>
      </c>
      <c r="AT73" s="132">
        <f>$AU73+$AB$7*SIN(AU73)</f>
        <v>-0.12705789045577112</v>
      </c>
      <c r="AU73" s="132">
        <f>$AB$9+$AB$18*(F73-AB$15)</f>
        <v>-9.2778918521169373E-2</v>
      </c>
      <c r="AV73" s="132"/>
      <c r="AZ73" s="14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>+(C74-C$7)/C$8</f>
        <v>905.54433596754598</v>
      </c>
      <c r="F74" s="132">
        <f>ROUND(2*E74,0)/2</f>
        <v>905.5</v>
      </c>
      <c r="G74" s="132">
        <f>+C74-(C$7+F74*C$8)</f>
        <v>1.5133991502807476E-2</v>
      </c>
      <c r="J74" s="43">
        <f>G74</f>
        <v>1.5133991502807476E-2</v>
      </c>
      <c r="K74" s="132"/>
      <c r="N74" s="132">
        <v>1.5133991502807476E-2</v>
      </c>
      <c r="O74" s="132">
        <f ca="1">+C$11+C$12*F74</f>
        <v>3.3831149360504888E-2</v>
      </c>
      <c r="P74" s="199">
        <f>+D$11+D$12*F74+D$13*F74^2</f>
        <v>1.2606559003513393E-2</v>
      </c>
      <c r="Q74" s="200">
        <f>+C74-15018.5</f>
        <v>25494.04</v>
      </c>
      <c r="S74" s="132">
        <f>+(P74-G74)^2</f>
        <v>6.387915038487935E-6</v>
      </c>
      <c r="T74" s="7">
        <v>1</v>
      </c>
      <c r="U74" s="43">
        <f>+T74*S74</f>
        <v>6.387915038487935E-6</v>
      </c>
      <c r="V74" s="132">
        <f>+G74-P74</f>
        <v>2.5274324992940831E-3</v>
      </c>
      <c r="Z74" s="43">
        <f>F74</f>
        <v>905.5</v>
      </c>
      <c r="AA74" s="132">
        <f>AB$3+AB$4*Z74+AB$5*Z74^2+AH74</f>
        <v>1.5338326596867E-2</v>
      </c>
      <c r="AB74" s="132">
        <f>+G74-AA74</f>
        <v>-2.0433509405952399E-4</v>
      </c>
      <c r="AC74" s="132">
        <f>+G74-P74</f>
        <v>2.5274324992940831E-3</v>
      </c>
      <c r="AD74" s="132"/>
      <c r="AE74" s="132">
        <f>+(G74-AA74)^2*S74</f>
        <v>2.6671353490001488E-13</v>
      </c>
      <c r="AF74" s="200">
        <f>+C74-15018.5</f>
        <v>25494.04</v>
      </c>
      <c r="AG74" s="7"/>
      <c r="AH74" s="43">
        <f>$AB$6*($AB$11/AI74*AJ74+$AB$12)</f>
        <v>1.3242086887616999E-2</v>
      </c>
      <c r="AI74" s="43">
        <f>1+$AB$7*COS(AL74)</f>
        <v>1.36145165852896</v>
      </c>
      <c r="AJ74" s="43">
        <f>SIN(AL74+$AB$9)</f>
        <v>0.51809759813757117</v>
      </c>
      <c r="AK74" s="43">
        <f>$AB$7*SIN(AL74)</f>
        <v>-7.9074006770012792E-2</v>
      </c>
      <c r="AL74" s="43">
        <f>2*ATAN(AM74)</f>
        <v>-0.21537474651539279</v>
      </c>
      <c r="AM74" s="43">
        <f>SQRT((1+$AB$7)/(1-$AB$7))*TAN(AN74/2)</f>
        <v>-0.10810558134359886</v>
      </c>
      <c r="AN74" s="132">
        <f>$AU74+$AB$7*SIN(AO74)</f>
        <v>-0.14635646451862305</v>
      </c>
      <c r="AO74" s="132">
        <f>$AU74+$AB$7*SIN(AP74)</f>
        <v>-0.14627368530262833</v>
      </c>
      <c r="AP74" s="132">
        <f>$AU74+$AB$7*SIN(AQ74)</f>
        <v>-0.1460475464951973</v>
      </c>
      <c r="AQ74" s="132">
        <f>$AU74+$AB$7*SIN(AR74)</f>
        <v>-0.14542981185421303</v>
      </c>
      <c r="AR74" s="132">
        <f>$AU74+$AB$7*SIN(AS74)</f>
        <v>-0.14374265410608209</v>
      </c>
      <c r="AS74" s="132">
        <f>$AU74+$AB$7*SIN(AT74)</f>
        <v>-0.13913677022705145</v>
      </c>
      <c r="AT74" s="132">
        <f>$AU74+$AB$7*SIN(AU74)</f>
        <v>-0.12657767600008266</v>
      </c>
      <c r="AU74" s="132">
        <f>$AB$9+$AB$18*(F74-AB$15)</f>
        <v>-9.2427990939185189E-2</v>
      </c>
      <c r="AV74" s="132"/>
      <c r="AZ74" s="14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>+(C75-C$7)/C$8</f>
        <v>905.54433596754598</v>
      </c>
      <c r="F75" s="132">
        <f>ROUND(2*E75,0)/2</f>
        <v>905.5</v>
      </c>
      <c r="G75" s="132">
        <f>+C75-(C$7+F75*C$8)</f>
        <v>1.5133991502807476E-2</v>
      </c>
      <c r="J75" s="43">
        <f>G75</f>
        <v>1.5133991502807476E-2</v>
      </c>
      <c r="N75" s="132">
        <v>1.5133991502807476E-2</v>
      </c>
      <c r="O75" s="132">
        <f ca="1">+C$11+C$12*F75</f>
        <v>3.3831149360504888E-2</v>
      </c>
      <c r="P75" s="199">
        <f>+D$11+D$12*F75+D$13*F75^2</f>
        <v>1.2606559003513393E-2</v>
      </c>
      <c r="Q75" s="200">
        <f>+C75-15018.5</f>
        <v>25494.04</v>
      </c>
      <c r="S75" s="132">
        <f>+(P75-G75)^2</f>
        <v>6.387915038487935E-6</v>
      </c>
      <c r="T75" s="7">
        <v>1</v>
      </c>
      <c r="U75" s="43">
        <f>+T75*S75</f>
        <v>6.387915038487935E-6</v>
      </c>
      <c r="V75" s="132">
        <f>+G75-P75</f>
        <v>2.5274324992940831E-3</v>
      </c>
      <c r="W75" s="203"/>
      <c r="X75" s="204"/>
      <c r="Y75" s="204"/>
      <c r="Z75" s="43">
        <f>F75</f>
        <v>905.5</v>
      </c>
      <c r="AA75" s="132">
        <f>AB$3+AB$4*Z75+AB$5*Z75^2+AH75</f>
        <v>1.5338326596867E-2</v>
      </c>
      <c r="AB75" s="132">
        <f>+G75-AA75</f>
        <v>-2.0433509405952399E-4</v>
      </c>
      <c r="AC75" s="132">
        <f>+G75-P75</f>
        <v>2.5274324992940831E-3</v>
      </c>
      <c r="AD75" s="132"/>
      <c r="AE75" s="132">
        <f>+(G75-AA75)^2*S75</f>
        <v>2.6671353490001488E-13</v>
      </c>
      <c r="AF75" s="200">
        <f>+C75-15018.5</f>
        <v>25494.04</v>
      </c>
      <c r="AG75" s="7"/>
      <c r="AH75" s="43">
        <f>$AB$6*($AB$11/AI75*AJ75+$AB$12)</f>
        <v>1.3242086887616999E-2</v>
      </c>
      <c r="AI75" s="43">
        <f>1+$AB$7*COS(AL75)</f>
        <v>1.36145165852896</v>
      </c>
      <c r="AJ75" s="43">
        <f>SIN(AL75+$AB$9)</f>
        <v>0.51809759813757117</v>
      </c>
      <c r="AK75" s="43">
        <f>$AB$7*SIN(AL75)</f>
        <v>-7.9074006770012792E-2</v>
      </c>
      <c r="AL75" s="43">
        <f>2*ATAN(AM75)</f>
        <v>-0.21537474651539279</v>
      </c>
      <c r="AM75" s="43">
        <f>SQRT((1+$AB$7)/(1-$AB$7))*TAN(AN75/2)</f>
        <v>-0.10810558134359886</v>
      </c>
      <c r="AN75" s="132">
        <f>$AU75+$AB$7*SIN(AO75)</f>
        <v>-0.14635646451862305</v>
      </c>
      <c r="AO75" s="132">
        <f>$AU75+$AB$7*SIN(AP75)</f>
        <v>-0.14627368530262833</v>
      </c>
      <c r="AP75" s="132">
        <f>$AU75+$AB$7*SIN(AQ75)</f>
        <v>-0.1460475464951973</v>
      </c>
      <c r="AQ75" s="132">
        <f>$AU75+$AB$7*SIN(AR75)</f>
        <v>-0.14542981185421303</v>
      </c>
      <c r="AR75" s="132">
        <f>$AU75+$AB$7*SIN(AS75)</f>
        <v>-0.14374265410608209</v>
      </c>
      <c r="AS75" s="132">
        <f>$AU75+$AB$7*SIN(AT75)</f>
        <v>-0.13913677022705145</v>
      </c>
      <c r="AT75" s="132">
        <f>$AU75+$AB$7*SIN(AU75)</f>
        <v>-0.12657767600008266</v>
      </c>
      <c r="AU75" s="132">
        <f>$AB$9+$AB$18*(F75-AB$15)</f>
        <v>-9.2427990939185189E-2</v>
      </c>
      <c r="AV75" s="132"/>
      <c r="AZ75" s="14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>+(C76-C$7)/C$8</f>
        <v>5065.478539409527</v>
      </c>
      <c r="F76" s="132">
        <f>ROUND(2*E76,0)/2</f>
        <v>5065.5</v>
      </c>
      <c r="G76" s="132">
        <f>+C76-(C$7+F76*C$8)</f>
        <v>-7.3255285024060868E-3</v>
      </c>
      <c r="I76" s="202">
        <f>G76</f>
        <v>-7.3255285024060868E-3</v>
      </c>
      <c r="P76" s="199">
        <f>+D$11+D$12*F76+D$13*F76^2</f>
        <v>7.6348617605613567E-3</v>
      </c>
      <c r="Q76" s="200">
        <f>+C76-15018.5</f>
        <v>26914.025000000001</v>
      </c>
      <c r="S76" s="132">
        <f>+(P76-G76)^2</f>
        <v>2.2381327682029109E-4</v>
      </c>
      <c r="T76" s="130">
        <v>0.1</v>
      </c>
      <c r="U76" s="43">
        <f>+T76*S76</f>
        <v>2.2381327682029109E-5</v>
      </c>
      <c r="V76" s="132">
        <f>+G76-P76</f>
        <v>-1.4960390262967443E-2</v>
      </c>
      <c r="Z76" s="43">
        <f>F76</f>
        <v>5065.5</v>
      </c>
      <c r="AA76" s="132">
        <f>AB$3+AB$4*Z76+AB$5*Z76^2+AH76</f>
        <v>2.4029870438552207E-2</v>
      </c>
      <c r="AB76" s="132">
        <f>+G76-AA76</f>
        <v>-3.135539894095829E-2</v>
      </c>
      <c r="AC76" s="132">
        <f>+G76-P76</f>
        <v>-1.4960390262967443E-2</v>
      </c>
      <c r="AE76" s="132">
        <f>+(G76-AA76)^2*S76</f>
        <v>2.2004449461918161E-7</v>
      </c>
      <c r="AF76" s="200">
        <f>+C76-15018.5</f>
        <v>26914.025000000001</v>
      </c>
      <c r="AG76" s="7"/>
      <c r="AH76" s="43">
        <f>$AB$6*($AB$11/AI76*AJ76+$AB$12)</f>
        <v>2.1554708809302207E-2</v>
      </c>
      <c r="AI76" s="43">
        <f>1+$AB$7*COS(AL76)</f>
        <v>1.2408856284169703</v>
      </c>
      <c r="AJ76" s="43">
        <f>SIN(AL76+$AB$9)</f>
        <v>0.99869757502488343</v>
      </c>
      <c r="AK76" s="43">
        <f>$AB$7*SIN(AL76)</f>
        <v>0.28084535606301436</v>
      </c>
      <c r="AL76" s="43">
        <f>2*ATAN(AM76)</f>
        <v>0.86183959847332403</v>
      </c>
      <c r="AM76" s="43">
        <f>SQRT((1+$AB$7)/(1-$AB$7))*TAN(AN76/2)</f>
        <v>0.4597347572094439</v>
      </c>
      <c r="AN76" s="132">
        <f>$AU76+$AB$7*SIN(AO76)</f>
        <v>0.6044171177019324</v>
      </c>
      <c r="AO76" s="132">
        <f>$AU76+$AB$7*SIN(AP76)</f>
        <v>0.6042889634584907</v>
      </c>
      <c r="AP76" s="132">
        <f>$AU76+$AB$7*SIN(AQ76)</f>
        <v>0.60386812269429568</v>
      </c>
      <c r="AQ76" s="132">
        <f>$AU76+$AB$7*SIN(AR76)</f>
        <v>0.60248699811309803</v>
      </c>
      <c r="AR76" s="132">
        <f>$AU76+$AB$7*SIN(AS76)</f>
        <v>0.59796356819147112</v>
      </c>
      <c r="AS76" s="132">
        <f>$AU76+$AB$7*SIN(AT76)</f>
        <v>0.58324465232799305</v>
      </c>
      <c r="AT76" s="132">
        <f>$AU76+$AB$7*SIN(AU76)</f>
        <v>0.53629449350472014</v>
      </c>
      <c r="AU76" s="132">
        <f>$AB$9+$AB$18*(F76-AB$15)</f>
        <v>0.394191589412136</v>
      </c>
      <c r="AW76" s="43"/>
      <c r="AX76" s="43"/>
      <c r="AY76" s="43"/>
      <c r="AZ76" s="142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>+(C77-C$7)/C$8</f>
        <v>5182.614149426824</v>
      </c>
      <c r="F77" s="132">
        <f>ROUND(2*E77,0)/2</f>
        <v>5182.5</v>
      </c>
      <c r="G77" s="132">
        <f>+C77-(C$7+F77*C$8)</f>
        <v>3.8964672494330443E-2</v>
      </c>
      <c r="I77" s="202">
        <f>G77</f>
        <v>3.8964672494330443E-2</v>
      </c>
      <c r="P77" s="199">
        <f>+D$11+D$12*F77+D$13*F77^2</f>
        <v>7.4982601231232144E-3</v>
      </c>
      <c r="Q77" s="200">
        <f>+C77-15018.5</f>
        <v>26954.008999999998</v>
      </c>
      <c r="S77" s="132">
        <f>+(P77-G77)^2</f>
        <v>9.9013510751486339E-4</v>
      </c>
      <c r="T77" s="130">
        <v>0.1</v>
      </c>
      <c r="U77" s="43">
        <f>+T77*S77</f>
        <v>9.9013510751486347E-5</v>
      </c>
      <c r="V77" s="132">
        <f>+G77-P77</f>
        <v>3.1466412371207231E-2</v>
      </c>
      <c r="Z77" s="43">
        <f>F77</f>
        <v>5182.5</v>
      </c>
      <c r="AA77" s="132">
        <f>AB$3+AB$4*Z77+AB$5*Z77^2+AH77</f>
        <v>2.4107290276348631E-2</v>
      </c>
      <c r="AB77" s="132">
        <f>+G77-AA77</f>
        <v>1.4857382217981812E-2</v>
      </c>
      <c r="AC77" s="132">
        <f>+G77-P77</f>
        <v>3.1466412371207231E-2</v>
      </c>
      <c r="AE77" s="132">
        <f>+(G77-AA77)^2*S77</f>
        <v>2.1856421218437538E-7</v>
      </c>
      <c r="AF77" s="200">
        <f>+C77-15018.5</f>
        <v>26954.008999999998</v>
      </c>
      <c r="AG77" s="7"/>
      <c r="AH77" s="43">
        <f>$AB$6*($AB$11/AI77*AJ77+$AB$12)</f>
        <v>2.1622972695098632E-2</v>
      </c>
      <c r="AI77" s="43">
        <f>1+$AB$7*COS(AL77)</f>
        <v>1.2334659557226344</v>
      </c>
      <c r="AJ77" s="43">
        <f>SIN(AL77+$AB$9)</f>
        <v>0.99702367773269363</v>
      </c>
      <c r="AK77" s="43">
        <f>$AB$7*SIN(AL77)</f>
        <v>0.28704293671595005</v>
      </c>
      <c r="AL77" s="43">
        <f>2*ATAN(AM77)</f>
        <v>0.88796885890244748</v>
      </c>
      <c r="AM77" s="43">
        <f>SQRT((1+$AB$7)/(1-$AB$7))*TAN(AN77/2)</f>
        <v>0.47565721644102316</v>
      </c>
      <c r="AN77" s="132">
        <f>$AU77+$AB$7*SIN(AO77)</f>
        <v>0.62403819400937466</v>
      </c>
      <c r="AO77" s="132">
        <f>$AU77+$AB$7*SIN(AP77)</f>
        <v>0.62391542098722719</v>
      </c>
      <c r="AP77" s="132">
        <f>$AU77+$AB$7*SIN(AQ77)</f>
        <v>0.62350663425922326</v>
      </c>
      <c r="AQ77" s="132">
        <f>$AU77+$AB$7*SIN(AR77)</f>
        <v>0.62214639746483646</v>
      </c>
      <c r="AR77" s="132">
        <f>$AU77+$AB$7*SIN(AS77)</f>
        <v>0.61762972177704945</v>
      </c>
      <c r="AS77" s="132">
        <f>$AU77+$AB$7*SIN(AT77)</f>
        <v>0.60273442766848384</v>
      </c>
      <c r="AT77" s="132">
        <f>$AU77+$AB$7*SIN(AU77)</f>
        <v>0.55464273692667987</v>
      </c>
      <c r="AU77" s="132">
        <f>$AB$9+$AB$18*(F77-AB$15)</f>
        <v>0.4078777651095169</v>
      </c>
      <c r="AW77" s="43"/>
      <c r="AX77" s="43"/>
      <c r="AY77" s="43"/>
      <c r="AZ77" s="142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>+(C78-C$7)/C$8</f>
        <v>5182.9656968758627</v>
      </c>
      <c r="F78" s="132">
        <f>ROUND(2*E78,0)/2</f>
        <v>5183</v>
      </c>
      <c r="G78" s="132">
        <f>+C78-(C$7+F78*C$8)</f>
        <v>-1.1709300997608807E-2</v>
      </c>
      <c r="I78" s="202">
        <f>G78</f>
        <v>-1.1709300997608807E-2</v>
      </c>
      <c r="P78" s="199">
        <f>+D$11+D$12*F78+D$13*F78^2</f>
        <v>7.4976767343452452E-3</v>
      </c>
      <c r="Q78" s="200">
        <f>+C78-15018.5</f>
        <v>26954.129000000001</v>
      </c>
      <c r="S78" s="132">
        <f>+(P78-G78)^2</f>
        <v>3.6890799359577887E-4</v>
      </c>
      <c r="T78" s="130">
        <v>0.1</v>
      </c>
      <c r="U78" s="43">
        <f>+T78*S78</f>
        <v>3.6890799359577887E-5</v>
      </c>
      <c r="V78" s="132">
        <f>+G78-P78</f>
        <v>-1.9206977731954053E-2</v>
      </c>
      <c r="Z78" s="43">
        <f>F78</f>
        <v>5183</v>
      </c>
      <c r="AA78" s="132">
        <f>AB$3+AB$4*Z78+AB$5*Z78^2+AH78</f>
        <v>2.4107602283271572E-2</v>
      </c>
      <c r="AB78" s="132">
        <f>+G78-AA78</f>
        <v>-3.5816903280880379E-2</v>
      </c>
      <c r="AC78" s="132">
        <f>+G78-P78</f>
        <v>-1.9206977731954053E-2</v>
      </c>
      <c r="AE78" s="132">
        <f>+(G78-AA78)^2*S78</f>
        <v>4.7325382640594889E-7</v>
      </c>
      <c r="AF78" s="200">
        <f>+C78-15018.5</f>
        <v>26954.129000000001</v>
      </c>
      <c r="AG78" s="7"/>
      <c r="AH78" s="43">
        <f>$AB$6*($AB$11/AI78*AJ78+$AB$12)</f>
        <v>2.162324575027157E-2</v>
      </c>
      <c r="AI78" s="43">
        <f>1+$AB$7*COS(AL78)</f>
        <v>1.2334340951803326</v>
      </c>
      <c r="AJ78" s="43">
        <f>SIN(AL78+$AB$9)</f>
        <v>0.99701511465561865</v>
      </c>
      <c r="AK78" s="43">
        <f>$AB$7*SIN(AL78)</f>
        <v>0.28706884750411249</v>
      </c>
      <c r="AL78" s="43">
        <f>2*ATAN(AM78)</f>
        <v>0.88807984962984521</v>
      </c>
      <c r="AM78" s="43">
        <f>SQRT((1+$AB$7)/(1-$AB$7))*TAN(AN78/2)</f>
        <v>0.4757252694154176</v>
      </c>
      <c r="AN78" s="132">
        <f>$AU78+$AB$7*SIN(AO78)</f>
        <v>0.62412179197282147</v>
      </c>
      <c r="AO78" s="132">
        <f>$AU78+$AB$7*SIN(AP78)</f>
        <v>0.62399904251131244</v>
      </c>
      <c r="AP78" s="132">
        <f>$AU78+$AB$7*SIN(AQ78)</f>
        <v>0.62359030962919026</v>
      </c>
      <c r="AQ78" s="132">
        <f>$AU78+$AB$7*SIN(AR78)</f>
        <v>0.62223017021779525</v>
      </c>
      <c r="AR78" s="132">
        <f>$AU78+$AB$7*SIN(AS78)</f>
        <v>0.61771354773164311</v>
      </c>
      <c r="AS78" s="132">
        <f>$AU78+$AB$7*SIN(AT78)</f>
        <v>0.60281755956564231</v>
      </c>
      <c r="AT78" s="132">
        <f>$AU78+$AB$7*SIN(AU78)</f>
        <v>0.55472108985246416</v>
      </c>
      <c r="AU78" s="132">
        <f>$AB$9+$AB$18*(F78-AB$15)</f>
        <v>0.4079362530398476</v>
      </c>
      <c r="AW78" s="43"/>
      <c r="AX78" s="43"/>
      <c r="AY78" s="43"/>
      <c r="AZ78" s="142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>+(C79-C$7)/C$8</f>
        <v>5188.9507921956183</v>
      </c>
      <c r="F79" s="132">
        <f>ROUND(2*E79,0)/2</f>
        <v>5189</v>
      </c>
      <c r="G79" s="132">
        <f>+C79-(C$7+F79*C$8)</f>
        <v>-1.679698299994925E-2</v>
      </c>
      <c r="I79" s="202">
        <f>G79</f>
        <v>-1.679698299994925E-2</v>
      </c>
      <c r="P79" s="199">
        <f>+D$11+D$12*F79+D$13*F79^2</f>
        <v>7.4906763205369745E-3</v>
      </c>
      <c r="Q79" s="200">
        <f>+C79-15018.5</f>
        <v>26956.171999999999</v>
      </c>
      <c r="S79" s="132">
        <f>+(P79-G79)^2</f>
        <v>5.898903952680013E-4</v>
      </c>
      <c r="T79" s="130">
        <v>0.1</v>
      </c>
      <c r="U79" s="43">
        <f>+T79*S79</f>
        <v>5.8989039526800135E-5</v>
      </c>
      <c r="V79" s="132">
        <f>+G79-P79</f>
        <v>-2.4287659320486224E-2</v>
      </c>
      <c r="Z79" s="43">
        <f>F79</f>
        <v>5189</v>
      </c>
      <c r="AA79" s="132">
        <f>AB$3+AB$4*Z79+AB$5*Z79^2+AH79</f>
        <v>2.4111333915521078E-2</v>
      </c>
      <c r="AB79" s="132">
        <f>+G79-AA79</f>
        <v>-4.0908316915470325E-2</v>
      </c>
      <c r="AC79" s="132">
        <f>+G79-P79</f>
        <v>-2.4287659320486224E-2</v>
      </c>
      <c r="AE79" s="132">
        <f>+(G79-AA79)^2*S79</f>
        <v>9.8717590931935642E-7</v>
      </c>
      <c r="AF79" s="200">
        <f>+C79-15018.5</f>
        <v>26956.171999999999</v>
      </c>
      <c r="AG79" s="7"/>
      <c r="AH79" s="43">
        <f>$AB$6*($AB$11/AI79*AJ79+$AB$12)</f>
        <v>2.1626510078521077E-2</v>
      </c>
      <c r="AI79" s="43">
        <f>1+$AB$7*COS(AL79)</f>
        <v>1.233051672989937</v>
      </c>
      <c r="AJ79" s="43">
        <f>SIN(AL79+$AB$9)</f>
        <v>0.9969114348695961</v>
      </c>
      <c r="AK79" s="43">
        <f>$AB$7*SIN(AL79)</f>
        <v>0.28737939681993818</v>
      </c>
      <c r="AL79" s="43">
        <f>2*ATAN(AM79)</f>
        <v>0.88941129119200446</v>
      </c>
      <c r="AM79" s="43">
        <f>SQRT((1+$AB$7)/(1-$AB$7))*TAN(AN79/2)</f>
        <v>0.47654191123475026</v>
      </c>
      <c r="AN79" s="132">
        <f>$AU79+$AB$7*SIN(AO79)</f>
        <v>0.62512479915104946</v>
      </c>
      <c r="AO79" s="132">
        <f>$AU79+$AB$7*SIN(AP79)</f>
        <v>0.62500233276130246</v>
      </c>
      <c r="AP79" s="132">
        <f>$AU79+$AB$7*SIN(AQ79)</f>
        <v>0.62459424750877757</v>
      </c>
      <c r="AQ79" s="132">
        <f>$AU79+$AB$7*SIN(AR79)</f>
        <v>0.62323528194976818</v>
      </c>
      <c r="AR79" s="132">
        <f>$AU79+$AB$7*SIN(AS79)</f>
        <v>0.61871931386832291</v>
      </c>
      <c r="AS79" s="132">
        <f>$AU79+$AB$7*SIN(AT79)</f>
        <v>0.60381503665088254</v>
      </c>
      <c r="AT79" s="132">
        <f>$AU79+$AB$7*SIN(AU79)</f>
        <v>0.55566128577652507</v>
      </c>
      <c r="AU79" s="132">
        <f>$AB$9+$AB$18*(F79-AB$15)</f>
        <v>0.40863810820381585</v>
      </c>
      <c r="AW79" s="43"/>
      <c r="AX79" s="43"/>
      <c r="AY79" s="43"/>
      <c r="AZ79" s="142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>+(C80-C$7)/C$8</f>
        <v>7702.52970058145</v>
      </c>
      <c r="F80" s="132">
        <f>ROUND(2*E80,0)/2</f>
        <v>7702.5</v>
      </c>
      <c r="G80" s="132">
        <f>+C80-(C$7+F80*C$8)</f>
        <v>1.013823250104906E-2</v>
      </c>
      <c r="I80" s="132">
        <f>G80</f>
        <v>1.013823250104906E-2</v>
      </c>
      <c r="P80" s="199">
        <f>+D$11+D$12*F80+D$13*F80^2</f>
        <v>4.5989289489421778E-3</v>
      </c>
      <c r="Q80" s="200">
        <f>+C80-15018.5</f>
        <v>27814.177000000003</v>
      </c>
      <c r="S80" s="132">
        <f>+(P80-G80)^2</f>
        <v>3.0683883842383929E-5</v>
      </c>
      <c r="T80" s="130">
        <v>0.1</v>
      </c>
      <c r="U80" s="43">
        <f>+T80*S80</f>
        <v>3.0683883842383931E-6</v>
      </c>
      <c r="V80" s="132">
        <f>+G80-P80</f>
        <v>5.5393035521068825E-3</v>
      </c>
      <c r="Z80" s="43">
        <f>F80</f>
        <v>7702.5</v>
      </c>
      <c r="AA80" s="132">
        <f>AB$3+AB$4*Z80+AB$5*Z80^2+AH80</f>
        <v>2.3885233125573183E-2</v>
      </c>
      <c r="AB80" s="132">
        <f>+G80-AA80</f>
        <v>-1.3747000624524122E-2</v>
      </c>
      <c r="AC80" s="132">
        <f>+G80-P80</f>
        <v>5.5393035521068825E-3</v>
      </c>
      <c r="AE80" s="132">
        <f>+(G80-AA80)^2*S80</f>
        <v>5.7986411715514085E-9</v>
      </c>
      <c r="AF80" s="200">
        <f>+C80-15018.5</f>
        <v>27814.177000000003</v>
      </c>
      <c r="AG80" s="7"/>
      <c r="AH80" s="43">
        <f>$AB$6*($AB$11/AI80*AJ80+$AB$12)</f>
        <v>2.1223646144323181E-2</v>
      </c>
      <c r="AI80" s="43">
        <f>1+$AB$7*COS(AL80)</f>
        <v>1.071446150041067</v>
      </c>
      <c r="AJ80" s="43">
        <f>SIN(AL80+$AB$9)</f>
        <v>0.84422340742982371</v>
      </c>
      <c r="AK80" s="43">
        <f>$AB$7*SIN(AL80)</f>
        <v>0.36303642743436826</v>
      </c>
      <c r="AL80" s="43">
        <f>2*ATAN(AM80)</f>
        <v>1.3764780339099032</v>
      </c>
      <c r="AM80" s="43">
        <f>SQRT((1+$AB$7)/(1-$AB$7))*TAN(AN80/2)</f>
        <v>0.82237986989034917</v>
      </c>
      <c r="AN80" s="132">
        <f>$AU80+$AB$7*SIN(AO80)</f>
        <v>1.0174357649990171</v>
      </c>
      <c r="AO80" s="132">
        <f>$AU80+$AB$7*SIN(AP80)</f>
        <v>1.0174175151446447</v>
      </c>
      <c r="AP80" s="132">
        <f>$AU80+$AB$7*SIN(AQ80)</f>
        <v>1.0173236728847173</v>
      </c>
      <c r="AQ80" s="132">
        <f>$AU80+$AB$7*SIN(AR80)</f>
        <v>1.0168413530975557</v>
      </c>
      <c r="AR80" s="132">
        <f>$AU80+$AB$7*SIN(AS80)</f>
        <v>1.0143682884825282</v>
      </c>
      <c r="AS80" s="132">
        <f>$AU80+$AB$7*SIN(AT80)</f>
        <v>1.0018388941871077</v>
      </c>
      <c r="AT80" s="132">
        <f>$AU80+$AB$7*SIN(AU80)</f>
        <v>0.94176852606262373</v>
      </c>
      <c r="AU80" s="132">
        <f>$AB$9+$AB$18*(F80-AB$15)</f>
        <v>0.70265693397618267</v>
      </c>
      <c r="AW80" s="43"/>
      <c r="AX80" s="43"/>
      <c r="AY80" s="43"/>
      <c r="AZ80" s="142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>+(C81-C$7)/C$8</f>
        <v>7737.4998830738559</v>
      </c>
      <c r="F81" s="132">
        <f>ROUND(2*E81,0)/2</f>
        <v>7737.5</v>
      </c>
      <c r="G81" s="132">
        <f>+C81-(C$7+F81*C$8)</f>
        <v>-3.9912498323246837E-5</v>
      </c>
      <c r="I81" s="132">
        <f>G81</f>
        <v>-3.9912498323246837E-5</v>
      </c>
      <c r="P81" s="199">
        <f>+D$11+D$12*F81+D$13*F81^2</f>
        <v>4.5592371997430449E-3</v>
      </c>
      <c r="Q81" s="200">
        <f>+C81-15018.5</f>
        <v>27826.114000000001</v>
      </c>
      <c r="S81" s="132">
        <f>+(P81-G81)^2</f>
        <v>2.1152177945223261E-5</v>
      </c>
      <c r="T81" s="130">
        <v>0.1</v>
      </c>
      <c r="U81" s="43">
        <f>+T81*S81</f>
        <v>2.1152177945223263E-6</v>
      </c>
      <c r="V81" s="132">
        <f>+G81-P81</f>
        <v>-4.5991496980662917E-3</v>
      </c>
      <c r="Z81" s="43">
        <f>F81</f>
        <v>7737.5</v>
      </c>
      <c r="AA81" s="132">
        <f>AB$3+AB$4*Z81+AB$5*Z81^2+AH81</f>
        <v>2.3860388850901731E-2</v>
      </c>
      <c r="AB81" s="132">
        <f>+G81-AA81</f>
        <v>-2.3900301349224978E-2</v>
      </c>
      <c r="AC81" s="132">
        <f>+G81-P81</f>
        <v>-4.5991496980662917E-3</v>
      </c>
      <c r="AE81" s="132">
        <f>+(G81-AA81)^2*S81</f>
        <v>1.2082640252410009E-8</v>
      </c>
      <c r="AF81" s="200">
        <f>+C81-15018.5</f>
        <v>27826.114000000001</v>
      </c>
      <c r="AG81" s="7"/>
      <c r="AH81" s="43">
        <f>$AB$6*($AB$11/AI81*AJ81+$AB$12)</f>
        <v>2.1196608069651731E-2</v>
      </c>
      <c r="AI81" s="43">
        <f>1+$AB$7*COS(AL81)</f>
        <v>1.0693211102846143</v>
      </c>
      <c r="AJ81" s="43">
        <f>SIN(AL81+$AB$9)</f>
        <v>0.84107333104890447</v>
      </c>
      <c r="AK81" s="43">
        <f>$AB$7*SIN(AL81)</f>
        <v>0.36344818567288012</v>
      </c>
      <c r="AL81" s="43">
        <f>2*ATAN(AM81)</f>
        <v>1.3823282161639632</v>
      </c>
      <c r="AM81" s="43">
        <f>SQRT((1+$AB$7)/(1-$AB$7))*TAN(AN81/2)</f>
        <v>0.82729506314281165</v>
      </c>
      <c r="AN81" s="132">
        <f>$AU81+$AB$7*SIN(AO81)</f>
        <v>1.0225133892204799</v>
      </c>
      <c r="AO81" s="132">
        <f>$AU81+$AB$7*SIN(AP81)</f>
        <v>1.0224958738841572</v>
      </c>
      <c r="AP81" s="132">
        <f>$AU81+$AB$7*SIN(AQ81)</f>
        <v>1.0224050607297974</v>
      </c>
      <c r="AQ81" s="132">
        <f>$AU81+$AB$7*SIN(AR81)</f>
        <v>1.0219344308268128</v>
      </c>
      <c r="AR81" s="132">
        <f>$AU81+$AB$7*SIN(AS81)</f>
        <v>1.0195012162524411</v>
      </c>
      <c r="AS81" s="132">
        <f>$AU81+$AB$7*SIN(AT81)</f>
        <v>1.007071411040358</v>
      </c>
      <c r="AT81" s="132">
        <f>$AU81+$AB$7*SIN(AU81)</f>
        <v>0.94701668855052323</v>
      </c>
      <c r="AU81" s="132">
        <f>$AB$9+$AB$18*(F81-AB$15)</f>
        <v>0.70675108909933082</v>
      </c>
      <c r="AW81" s="43"/>
      <c r="AX81" s="43"/>
      <c r="AY81" s="43"/>
      <c r="AZ81" s="142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>+(C82-C$7)/C$8</f>
        <v>7737.5203900083761</v>
      </c>
      <c r="F82" s="132">
        <f>ROUND(2*E82,0)/2</f>
        <v>7737.5</v>
      </c>
      <c r="G82" s="132">
        <f>+C82-(C$7+F82*C$8)</f>
        <v>6.960087499464862E-3</v>
      </c>
      <c r="I82" s="132">
        <f>G82</f>
        <v>6.960087499464862E-3</v>
      </c>
      <c r="P82" s="199">
        <f>+D$11+D$12*F82+D$13*F82^2</f>
        <v>4.5592371997430449E-3</v>
      </c>
      <c r="Q82" s="200">
        <f>+C82-15018.5</f>
        <v>27826.120999999999</v>
      </c>
      <c r="S82" s="132">
        <f>+(P82-G82)^2</f>
        <v>5.7640821616743394E-6</v>
      </c>
      <c r="T82" s="130">
        <v>0.1</v>
      </c>
      <c r="U82" s="43">
        <f>+T82*S82</f>
        <v>5.7640821616743401E-7</v>
      </c>
      <c r="V82" s="132">
        <f>+G82-P82</f>
        <v>2.4008502997218172E-3</v>
      </c>
      <c r="Z82" s="43">
        <f>F82</f>
        <v>7737.5</v>
      </c>
      <c r="AA82" s="132">
        <f>AB$3+AB$4*Z82+AB$5*Z82^2+AH82</f>
        <v>2.3860388850901731E-2</v>
      </c>
      <c r="AB82" s="132">
        <f>+G82-AA82</f>
        <v>-1.6900301351436869E-2</v>
      </c>
      <c r="AC82" s="132">
        <f>+G82-P82</f>
        <v>2.4008502997218172E-3</v>
      </c>
      <c r="AE82" s="132">
        <f>+(G82-AA82)^2*S82</f>
        <v>1.6463382178073879E-9</v>
      </c>
      <c r="AF82" s="200">
        <f>+C82-15018.5</f>
        <v>27826.120999999999</v>
      </c>
      <c r="AG82" s="7"/>
      <c r="AH82" s="43">
        <f>$AB$6*($AB$11/AI82*AJ82+$AB$12)</f>
        <v>2.1196608069651731E-2</v>
      </c>
      <c r="AI82" s="43">
        <f>1+$AB$7*COS(AL82)</f>
        <v>1.0693211102846143</v>
      </c>
      <c r="AJ82" s="43">
        <f>SIN(AL82+$AB$9)</f>
        <v>0.84107333104890447</v>
      </c>
      <c r="AK82" s="43">
        <f>$AB$7*SIN(AL82)</f>
        <v>0.36344818567288012</v>
      </c>
      <c r="AL82" s="43">
        <f>2*ATAN(AM82)</f>
        <v>1.3823282161639632</v>
      </c>
      <c r="AM82" s="43">
        <f>SQRT((1+$AB$7)/(1-$AB$7))*TAN(AN82/2)</f>
        <v>0.82729506314281165</v>
      </c>
      <c r="AN82" s="132">
        <f>$AU82+$AB$7*SIN(AO82)</f>
        <v>1.0225133892204799</v>
      </c>
      <c r="AO82" s="132">
        <f>$AU82+$AB$7*SIN(AP82)</f>
        <v>1.0224958738841572</v>
      </c>
      <c r="AP82" s="132">
        <f>$AU82+$AB$7*SIN(AQ82)</f>
        <v>1.0224050607297974</v>
      </c>
      <c r="AQ82" s="132">
        <f>$AU82+$AB$7*SIN(AR82)</f>
        <v>1.0219344308268128</v>
      </c>
      <c r="AR82" s="132">
        <f>$AU82+$AB$7*SIN(AS82)</f>
        <v>1.0195012162524411</v>
      </c>
      <c r="AS82" s="132">
        <f>$AU82+$AB$7*SIN(AT82)</f>
        <v>1.007071411040358</v>
      </c>
      <c r="AT82" s="132">
        <f>$AU82+$AB$7*SIN(AU82)</f>
        <v>0.94701668855052323</v>
      </c>
      <c r="AU82" s="132">
        <f>$AB$9+$AB$18*(F82-AB$15)</f>
        <v>0.70675108909933082</v>
      </c>
      <c r="AW82" s="43"/>
      <c r="AX82" s="43"/>
      <c r="AY82" s="43"/>
      <c r="AZ82" s="142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>+(C83-C$7)/C$8</f>
        <v>8327.0244481652062</v>
      </c>
      <c r="F83" s="132">
        <f>ROUND(2*E83,0)/2</f>
        <v>8327</v>
      </c>
      <c r="G83" s="132">
        <f>+C83-(C$7+F83*C$8)</f>
        <v>8.3453309998731129E-3</v>
      </c>
      <c r="I83" s="132">
        <f>G83</f>
        <v>8.3453309998731129E-3</v>
      </c>
      <c r="P83" s="199">
        <f>+D$11+D$12*F83+D$13*F83^2</f>
        <v>3.8930890452311454E-3</v>
      </c>
      <c r="Q83" s="200">
        <f>+C83-15018.5</f>
        <v>28027.347000000002</v>
      </c>
      <c r="S83" s="132">
        <f>+(P83-G83)^2</f>
        <v>1.9822458422674124E-5</v>
      </c>
      <c r="T83" s="130">
        <v>0.1</v>
      </c>
      <c r="U83" s="43">
        <f>+T83*S83</f>
        <v>1.9822458422674124E-6</v>
      </c>
      <c r="V83" s="132">
        <f>+G83-P83</f>
        <v>4.4522419546419671E-3</v>
      </c>
      <c r="Z83" s="43">
        <f>F83</f>
        <v>8327</v>
      </c>
      <c r="AA83" s="132">
        <f>AB$3+AB$4*Z83+AB$5*Z83^2+AH83</f>
        <v>2.3369983315759763E-2</v>
      </c>
      <c r="AB83" s="132">
        <f>+G83-AA83</f>
        <v>-1.502465231588665E-2</v>
      </c>
      <c r="AC83" s="132">
        <f>+G83-P83</f>
        <v>4.4522419546419671E-3</v>
      </c>
      <c r="AE83" s="132">
        <f>+(G83-AA83)^2*S83</f>
        <v>4.4747252771372933E-9</v>
      </c>
      <c r="AF83" s="200">
        <f>+C83-15018.5</f>
        <v>28027.347000000002</v>
      </c>
      <c r="AG83" s="7"/>
      <c r="AH83" s="43">
        <f>$AB$6*($AB$11/AI83*AJ83+$AB$12)</f>
        <v>2.0670357102759763E-2</v>
      </c>
      <c r="AI83" s="43">
        <f>1+$AB$7*COS(AL83)</f>
        <v>1.0344812049193179</v>
      </c>
      <c r="AJ83" s="43">
        <f>SIN(AL83+$AB$9)</f>
        <v>0.7858838818553997</v>
      </c>
      <c r="AK83" s="43">
        <f>$AB$7*SIN(AL83)</f>
        <v>0.368389802393215</v>
      </c>
      <c r="AL83" s="43">
        <f>2*ATAN(AM83)</f>
        <v>1.477468457683456</v>
      </c>
      <c r="AM83" s="43">
        <f>SQRT((1+$AB$7)/(1-$AB$7))*TAN(AN83/2)</f>
        <v>0.9107711258591058</v>
      </c>
      <c r="AN83" s="132">
        <f>$AU83+$AB$7*SIN(AO83)</f>
        <v>1.1065451404182181</v>
      </c>
      <c r="AO83" s="132">
        <f>$AU83+$AB$7*SIN(AP83)</f>
        <v>1.1065370184174126</v>
      </c>
      <c r="AP83" s="132">
        <f>$AU83+$AB$7*SIN(AQ83)</f>
        <v>1.1064879960658696</v>
      </c>
      <c r="AQ83" s="132">
        <f>$AU83+$AB$7*SIN(AR83)</f>
        <v>1.1061922113182105</v>
      </c>
      <c r="AR83" s="132">
        <f>$AU83+$AB$7*SIN(AS83)</f>
        <v>1.1044112334361911</v>
      </c>
      <c r="AS83" s="132">
        <f>$AU83+$AB$7*SIN(AT83)</f>
        <v>1.0938178479018772</v>
      </c>
      <c r="AT83" s="132">
        <f>$AU83+$AB$7*SIN(AU83)</f>
        <v>1.0347904864884723</v>
      </c>
      <c r="AU83" s="132">
        <f>$AB$9+$AB$18*(F83-AB$15)</f>
        <v>0.77570835895921153</v>
      </c>
      <c r="AW83" s="43"/>
      <c r="AX83" s="43"/>
      <c r="AY83" s="43"/>
      <c r="AZ83" s="142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>+(C84-C$7)/C$8</f>
        <v>8327.0332368514228</v>
      </c>
      <c r="F84" s="132">
        <f>ROUND(2*E84,0)/2</f>
        <v>8327</v>
      </c>
      <c r="G84" s="132">
        <f>+C84-(C$7+F84*C$8)</f>
        <v>1.1345330996846315E-2</v>
      </c>
      <c r="I84" s="132">
        <f>G84</f>
        <v>1.1345330996846315E-2</v>
      </c>
      <c r="P84" s="199">
        <f>+D$11+D$12*F84+D$13*F84^2</f>
        <v>3.8930890452311454E-3</v>
      </c>
      <c r="Q84" s="200">
        <f>+C84-15018.5</f>
        <v>28027.35</v>
      </c>
      <c r="S84" s="132">
        <f>+(P84-G84)^2</f>
        <v>5.5535910105413059E-5</v>
      </c>
      <c r="T84" s="130">
        <v>0.1</v>
      </c>
      <c r="U84" s="43">
        <f>+T84*S84</f>
        <v>5.5535910105413064E-6</v>
      </c>
      <c r="V84" s="132">
        <f>+G84-P84</f>
        <v>7.4522419516151687E-3</v>
      </c>
      <c r="Z84" s="43">
        <f>F84</f>
        <v>8327</v>
      </c>
      <c r="AA84" s="132">
        <f>AB$3+AB$4*Z84+AB$5*Z84^2+AH84</f>
        <v>2.3369983315759763E-2</v>
      </c>
      <c r="AB84" s="132">
        <f>+G84-AA84</f>
        <v>-1.2024652318913448E-2</v>
      </c>
      <c r="AC84" s="132">
        <f>+G84-P84</f>
        <v>7.4522419516151687E-3</v>
      </c>
      <c r="AE84" s="132">
        <f>+(G84-AA84)^2*S84</f>
        <v>8.0300629416069317E-9</v>
      </c>
      <c r="AF84" s="200">
        <f>+C84-15018.5</f>
        <v>28027.35</v>
      </c>
      <c r="AG84" s="7"/>
      <c r="AH84" s="43">
        <f>$AB$6*($AB$11/AI84*AJ84+$AB$12)</f>
        <v>2.0670357102759763E-2</v>
      </c>
      <c r="AI84" s="43">
        <f>1+$AB$7*COS(AL84)</f>
        <v>1.0344812049193179</v>
      </c>
      <c r="AJ84" s="43">
        <f>SIN(AL84+$AB$9)</f>
        <v>0.7858838818553997</v>
      </c>
      <c r="AK84" s="43">
        <f>$AB$7*SIN(AL84)</f>
        <v>0.368389802393215</v>
      </c>
      <c r="AL84" s="43">
        <f>2*ATAN(AM84)</f>
        <v>1.477468457683456</v>
      </c>
      <c r="AM84" s="43">
        <f>SQRT((1+$AB$7)/(1-$AB$7))*TAN(AN84/2)</f>
        <v>0.9107711258591058</v>
      </c>
      <c r="AN84" s="132">
        <f>$AU84+$AB$7*SIN(AO84)</f>
        <v>1.1065451404182181</v>
      </c>
      <c r="AO84" s="132">
        <f>$AU84+$AB$7*SIN(AP84)</f>
        <v>1.1065370184174126</v>
      </c>
      <c r="AP84" s="132">
        <f>$AU84+$AB$7*SIN(AQ84)</f>
        <v>1.1064879960658696</v>
      </c>
      <c r="AQ84" s="132">
        <f>$AU84+$AB$7*SIN(AR84)</f>
        <v>1.1061922113182105</v>
      </c>
      <c r="AR84" s="132">
        <f>$AU84+$AB$7*SIN(AS84)</f>
        <v>1.1044112334361911</v>
      </c>
      <c r="AS84" s="132">
        <f>$AU84+$AB$7*SIN(AT84)</f>
        <v>1.0938178479018772</v>
      </c>
      <c r="AT84" s="132">
        <f>$AU84+$AB$7*SIN(AU84)</f>
        <v>1.0347904864884723</v>
      </c>
      <c r="AU84" s="132">
        <f>$AB$9+$AB$18*(F84-AB$15)</f>
        <v>0.77570835895921153</v>
      </c>
      <c r="AW84" s="43"/>
      <c r="AX84" s="43"/>
      <c r="AY84" s="43"/>
      <c r="AZ84" s="142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>+(C85-C$7)/C$8</f>
        <v>8388.4895900662923</v>
      </c>
      <c r="F85" s="132">
        <f>ROUND(2*E85,0)/2</f>
        <v>8388.5</v>
      </c>
      <c r="G85" s="132">
        <f>+C85-(C$7+F85*C$8)</f>
        <v>-3.5534095004550181E-3</v>
      </c>
      <c r="I85" s="132">
        <f>G85</f>
        <v>-3.5534095004550181E-3</v>
      </c>
      <c r="P85" s="199">
        <f>+D$11+D$12*F85+D$13*F85^2</f>
        <v>3.8238508850578831E-3</v>
      </c>
      <c r="Q85" s="200">
        <f>+C85-15018.5</f>
        <v>28048.328000000001</v>
      </c>
      <c r="S85" s="132">
        <f>+(P85-G85)^2</f>
        <v>5.4423970795657957E-5</v>
      </c>
      <c r="T85" s="130">
        <v>0.1</v>
      </c>
      <c r="U85" s="43">
        <f>+T85*S85</f>
        <v>5.4423970795657958E-6</v>
      </c>
      <c r="V85" s="132">
        <f>+G85-P85</f>
        <v>-7.3772603855129012E-3</v>
      </c>
      <c r="Z85" s="43">
        <f>F85</f>
        <v>8388.5</v>
      </c>
      <c r="AA85" s="132">
        <f>AB$3+AB$4*Z85+AB$5*Z85^2+AH85</f>
        <v>2.3311386545800176E-2</v>
      </c>
      <c r="AB85" s="132">
        <f>+G85-AA85</f>
        <v>-2.6864796046255194E-2</v>
      </c>
      <c r="AC85" s="132">
        <f>+G85-P85</f>
        <v>-7.3772603855129012E-3</v>
      </c>
      <c r="AE85" s="132">
        <f>+(G85-AA85)^2*S85</f>
        <v>3.9278719440535394E-8</v>
      </c>
      <c r="AF85" s="200">
        <f>+C85-15018.5</f>
        <v>28048.328000000001</v>
      </c>
      <c r="AG85" s="7"/>
      <c r="AH85" s="43">
        <f>$AB$6*($AB$11/AI85*AJ85+$AB$12)</f>
        <v>2.0608140842550176E-2</v>
      </c>
      <c r="AI85" s="43">
        <f>1+$AB$7*COS(AL85)</f>
        <v>1.0309546901256059</v>
      </c>
      <c r="AJ85" s="43">
        <f>SIN(AL85+$AB$9)</f>
        <v>0.77993099484577566</v>
      </c>
      <c r="AK85" s="43">
        <f>$AB$7*SIN(AL85)</f>
        <v>0.36870287110250133</v>
      </c>
      <c r="AL85" s="43">
        <f>2*ATAN(AM85)</f>
        <v>1.4870370994933388</v>
      </c>
      <c r="AM85" s="43">
        <f>SQRT((1+$AB$7)/(1-$AB$7))*TAN(AN85/2)</f>
        <v>0.91956243481526279</v>
      </c>
      <c r="AN85" s="132">
        <f>$AU85+$AB$7*SIN(AO85)</f>
        <v>1.1151530847220132</v>
      </c>
      <c r="AO85" s="132">
        <f>$AU85+$AB$7*SIN(AP85)</f>
        <v>1.1151456560757651</v>
      </c>
      <c r="AP85" s="132">
        <f>$AU85+$AB$7*SIN(AQ85)</f>
        <v>1.1151000325361431</v>
      </c>
      <c r="AQ85" s="132">
        <f>$AU85+$AB$7*SIN(AR85)</f>
        <v>1.1148199255266116</v>
      </c>
      <c r="AR85" s="132">
        <f>$AU85+$AB$7*SIN(AS85)</f>
        <v>1.1131036937231296</v>
      </c>
      <c r="AS85" s="132">
        <f>$AU85+$AB$7*SIN(AT85)</f>
        <v>1.1027159105631021</v>
      </c>
      <c r="AT85" s="132">
        <f>$AU85+$AB$7*SIN(AU85)</f>
        <v>1.043878097214272</v>
      </c>
      <c r="AU85" s="132">
        <f>$AB$9+$AB$18*(F85-AB$15)</f>
        <v>0.78290237438988608</v>
      </c>
      <c r="AW85" s="43"/>
      <c r="AX85" s="43"/>
      <c r="AY85" s="43"/>
      <c r="AZ85" s="142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>+(C86-C$7)/C$8</f>
        <v>8444.0077209545998</v>
      </c>
      <c r="F86" s="132">
        <f>ROUND(2*E86,0)/2</f>
        <v>8444</v>
      </c>
      <c r="G86" s="132">
        <f>+C86-(C$7+F86*C$8)</f>
        <v>2.635532000567764E-3</v>
      </c>
      <c r="I86" s="132">
        <f>G86</f>
        <v>2.635532000567764E-3</v>
      </c>
      <c r="P86" s="199">
        <f>+D$11+D$12*F86+D$13*F86^2</f>
        <v>3.7614095466455169E-3</v>
      </c>
      <c r="Q86" s="200">
        <f>+C86-15018.5</f>
        <v>28067.279000000002</v>
      </c>
      <c r="S86" s="132">
        <f>+(P86-G86)^2</f>
        <v>1.2676002487620624E-6</v>
      </c>
      <c r="T86" s="130">
        <v>0.1</v>
      </c>
      <c r="U86" s="43">
        <f>+T86*S86</f>
        <v>1.2676002487620626E-7</v>
      </c>
      <c r="V86" s="132">
        <f>+G86-P86</f>
        <v>-1.1258775460777528E-3</v>
      </c>
      <c r="Z86" s="43">
        <f>F86</f>
        <v>8444</v>
      </c>
      <c r="AA86" s="132">
        <f>AB$3+AB$4*Z86+AB$5*Z86^2+AH86</f>
        <v>2.3257364332743908E-2</v>
      </c>
      <c r="AB86" s="132">
        <f>+G86-AA86</f>
        <v>-2.0621832332176144E-2</v>
      </c>
      <c r="AC86" s="132">
        <f>+G86-P86</f>
        <v>-1.1258775460777528E-3</v>
      </c>
      <c r="AE86" s="132">
        <f>+(G86-AA86)^2*S86</f>
        <v>5.3905964215878894E-10</v>
      </c>
      <c r="AF86" s="200">
        <f>+C86-15018.5</f>
        <v>28067.279000000002</v>
      </c>
      <c r="AG86" s="7"/>
      <c r="AH86" s="43">
        <f>$AB$6*($AB$11/AI86*AJ86+$AB$12)</f>
        <v>2.0550871740743909E-2</v>
      </c>
      <c r="AI86" s="43">
        <f>1+$AB$7*COS(AL86)</f>
        <v>1.0277903950613638</v>
      </c>
      <c r="AJ86" s="43">
        <f>SIN(AL86+$AB$9)</f>
        <v>0.77453290033481992</v>
      </c>
      <c r="AK86" s="43">
        <f>$AB$7*SIN(AL86)</f>
        <v>0.36895486708042396</v>
      </c>
      <c r="AL86" s="43">
        <f>2*ATAN(AM86)</f>
        <v>1.4956163510671061</v>
      </c>
      <c r="AM86" s="43">
        <f>SQRT((1+$AB$7)/(1-$AB$7))*TAN(AN86/2)</f>
        <v>0.92751074852752136</v>
      </c>
      <c r="AN86" s="132">
        <f>$AU86+$AB$7*SIN(AO86)</f>
        <v>1.1228960559879564</v>
      </c>
      <c r="AO86" s="132">
        <f>$AU86+$AB$7*SIN(AP86)</f>
        <v>1.1228892131380106</v>
      </c>
      <c r="AP86" s="132">
        <f>$AU86+$AB$7*SIN(AQ86)</f>
        <v>1.1228465111772956</v>
      </c>
      <c r="AQ86" s="132">
        <f>$AU86+$AB$7*SIN(AR86)</f>
        <v>1.1225801205371613</v>
      </c>
      <c r="AR86" s="132">
        <f>$AU86+$AB$7*SIN(AS86)</f>
        <v>1.1209215968895734</v>
      </c>
      <c r="AS86" s="132">
        <f>$AU86+$AB$7*SIN(AT86)</f>
        <v>1.1107210750441334</v>
      </c>
      <c r="AT86" s="132">
        <f>$AU86+$AB$7*SIN(AU86)</f>
        <v>1.0520675203254868</v>
      </c>
      <c r="AU86" s="132">
        <f>$AB$9+$AB$18*(F86-AB$15)</f>
        <v>0.78939453465659248</v>
      </c>
      <c r="AW86" s="43"/>
      <c r="AX86" s="43"/>
      <c r="AY86" s="43"/>
      <c r="AZ86" s="142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>+(C87-C$7)/C$8</f>
        <v>8482.5197439960066</v>
      </c>
      <c r="F87" s="132">
        <f>ROUND(2*E87,0)/2</f>
        <v>8482.5</v>
      </c>
      <c r="G87" s="132">
        <f>+C87-(C$7+F87*C$8)</f>
        <v>6.73957250546664E-3</v>
      </c>
      <c r="I87" s="132">
        <f>G87</f>
        <v>6.73957250546664E-3</v>
      </c>
      <c r="P87" s="199">
        <f>+D$11+D$12*F87+D$13*F87^2</f>
        <v>3.718117724411928E-3</v>
      </c>
      <c r="Q87" s="200">
        <f>+C87-15018.5</f>
        <v>28080.425000000003</v>
      </c>
      <c r="S87" s="132">
        <f>+(P87-G87)^2</f>
        <v>9.1291889939583771E-6</v>
      </c>
      <c r="T87" s="130">
        <v>0.1</v>
      </c>
      <c r="U87" s="43">
        <f>+T87*S87</f>
        <v>9.1291889939583779E-7</v>
      </c>
      <c r="V87" s="132">
        <f>+G87-P87</f>
        <v>3.021454781054712E-3</v>
      </c>
      <c r="Z87" s="43">
        <f>F87</f>
        <v>8482.5</v>
      </c>
      <c r="AA87" s="132">
        <f>AB$3+AB$4*Z87+AB$5*Z87^2+AH87</f>
        <v>2.3219260490043251E-2</v>
      </c>
      <c r="AB87" s="132">
        <f>+G87-AA87</f>
        <v>-1.6479687984576611E-2</v>
      </c>
      <c r="AC87" s="132">
        <f>+G87-P87</f>
        <v>3.021454781054712E-3</v>
      </c>
      <c r="AE87" s="132">
        <f>+(G87-AA87)^2*S87</f>
        <v>2.4793062065950414E-9</v>
      </c>
      <c r="AF87" s="200">
        <f>+C87-15018.5</f>
        <v>28080.425000000003</v>
      </c>
      <c r="AG87" s="7"/>
      <c r="AH87" s="43">
        <f>$AB$6*($AB$11/AI87*AJ87+$AB$12)</f>
        <v>2.051052640879325E-2</v>
      </c>
      <c r="AI87" s="43">
        <f>1+$AB$7*COS(AL87)</f>
        <v>1.0256055287341719</v>
      </c>
      <c r="AJ87" s="43">
        <f>SIN(AL87+$AB$9)</f>
        <v>0.77077444141830032</v>
      </c>
      <c r="AK87" s="43">
        <f>$AB$7*SIN(AL87)</f>
        <v>0.36911293244513049</v>
      </c>
      <c r="AL87" s="43">
        <f>2*ATAN(AM87)</f>
        <v>1.5015368368180642</v>
      </c>
      <c r="AM87" s="43">
        <f>SQRT((1+$AB$7)/(1-$AB$7))*TAN(AN87/2)</f>
        <v>0.93303279563910435</v>
      </c>
      <c r="AN87" s="132">
        <f>$AU87+$AB$7*SIN(AO87)</f>
        <v>1.1282533481264463</v>
      </c>
      <c r="AO87" s="132">
        <f>$AU87+$AB$7*SIN(AP87)</f>
        <v>1.1282468902164355</v>
      </c>
      <c r="AP87" s="132">
        <f>$AU87+$AB$7*SIN(AQ87)</f>
        <v>1.1282061353373467</v>
      </c>
      <c r="AQ87" s="132">
        <f>$AU87+$AB$7*SIN(AR87)</f>
        <v>1.1279490183478069</v>
      </c>
      <c r="AR87" s="132">
        <f>$AU87+$AB$7*SIN(AS87)</f>
        <v>1.1263301043527161</v>
      </c>
      <c r="AS87" s="132">
        <f>$AU87+$AB$7*SIN(AT87)</f>
        <v>1.116260373116436</v>
      </c>
      <c r="AT87" s="132">
        <f>$AU87+$AB$7*SIN(AU87)</f>
        <v>1.0577419719977064</v>
      </c>
      <c r="AU87" s="132">
        <f>$AB$9+$AB$18*(F87-AB$15)</f>
        <v>0.7938981052920554</v>
      </c>
      <c r="AW87" s="43"/>
      <c r="AX87" s="43"/>
      <c r="AY87" s="43"/>
      <c r="AZ87" s="142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>+(C88-C$7)/C$8</f>
        <v>8646.0303216647171</v>
      </c>
      <c r="F88" s="132">
        <f>ROUND(2*E88,0)/2</f>
        <v>8646</v>
      </c>
      <c r="G88" s="132">
        <f>+C88-(C$7+F88*C$8)</f>
        <v>1.0350238000683021E-2</v>
      </c>
      <c r="I88" s="132">
        <f>G88</f>
        <v>1.0350238000683021E-2</v>
      </c>
      <c r="P88" s="199">
        <f>+D$11+D$12*F88+D$13*F88^2</f>
        <v>3.5344810427585752E-3</v>
      </c>
      <c r="Q88" s="200">
        <f>+C88-15018.5</f>
        <v>28136.239000000001</v>
      </c>
      <c r="S88" s="132">
        <f>+(P88-G88)^2</f>
        <v>4.645454290949549E-5</v>
      </c>
      <c r="T88" s="130">
        <v>0.1</v>
      </c>
      <c r="U88" s="43">
        <f>+T88*S88</f>
        <v>4.6454542909495492E-6</v>
      </c>
      <c r="V88" s="132">
        <f>+G88-P88</f>
        <v>6.8157569579244456E-3</v>
      </c>
      <c r="Z88" s="43">
        <f>F88</f>
        <v>8646</v>
      </c>
      <c r="AA88" s="132">
        <f>AB$3+AB$4*Z88+AB$5*Z88^2+AH88</f>
        <v>2.3051816419300701E-2</v>
      </c>
      <c r="AB88" s="132">
        <f>+G88-AA88</f>
        <v>-1.270157841861768E-2</v>
      </c>
      <c r="AC88" s="132">
        <f>+G88-P88</f>
        <v>6.8157569579244456E-3</v>
      </c>
      <c r="AE88" s="132">
        <f>+(G88-AA88)^2*S88</f>
        <v>7.49451578938089E-9</v>
      </c>
      <c r="AF88" s="200">
        <f>+C88-15018.5</f>
        <v>28136.239000000001</v>
      </c>
      <c r="AG88" s="7"/>
      <c r="AH88" s="43">
        <f>$AB$6*($AB$11/AI88*AJ88+$AB$12)</f>
        <v>2.0333662367300703E-2</v>
      </c>
      <c r="AI88" s="43">
        <f>1+$AB$7*COS(AL88)</f>
        <v>1.0164206779687364</v>
      </c>
      <c r="AJ88" s="43">
        <f>SIN(AL88+$AB$9)</f>
        <v>0.75469631818851601</v>
      </c>
      <c r="AK88" s="43">
        <f>$AB$7*SIN(AL88)</f>
        <v>0.36963544382952113</v>
      </c>
      <c r="AL88" s="43">
        <f>2*ATAN(AM88)</f>
        <v>1.5264015345741895</v>
      </c>
      <c r="AM88" s="43">
        <f>SQRT((1+$AB$7)/(1-$AB$7))*TAN(AN88/2)</f>
        <v>0.95656227760002699</v>
      </c>
      <c r="AN88" s="132">
        <f>$AU88+$AB$7*SIN(AO88)</f>
        <v>1.1508781557653585</v>
      </c>
      <c r="AO88" s="132">
        <f>$AU88+$AB$7*SIN(AP88)</f>
        <v>1.1508731494335074</v>
      </c>
      <c r="AP88" s="132">
        <f>$AU88+$AB$7*SIN(AQ88)</f>
        <v>1.1508399621745102</v>
      </c>
      <c r="AQ88" s="132">
        <f>$AU88+$AB$7*SIN(AR88)</f>
        <v>1.1506200242845153</v>
      </c>
      <c r="AR88" s="132">
        <f>$AU88+$AB$7*SIN(AS88)</f>
        <v>1.1491651835427634</v>
      </c>
      <c r="AS88" s="132">
        <f>$AU88+$AB$7*SIN(AT88)</f>
        <v>1.1396579582119002</v>
      </c>
      <c r="AT88" s="132">
        <f>$AU88+$AB$7*SIN(AU88)</f>
        <v>1.0817800657067618</v>
      </c>
      <c r="AU88" s="132">
        <f>$AB$9+$AB$18*(F88-AB$15)</f>
        <v>0.81302365851019021</v>
      </c>
      <c r="AW88" s="43"/>
      <c r="AX88" s="43"/>
      <c r="AY88" s="43"/>
      <c r="AZ88" s="142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>+(C89-C$7)/C$8</f>
        <v>8678.0094212782769</v>
      </c>
      <c r="F89" s="132">
        <f>ROUND(2*E89,0)/2</f>
        <v>8678</v>
      </c>
      <c r="G89" s="132">
        <f>+C89-(C$7+F89*C$8)</f>
        <v>3.2159339971258305E-3</v>
      </c>
      <c r="I89" s="132">
        <f>G89</f>
        <v>3.2159339971258305E-3</v>
      </c>
      <c r="P89" s="199">
        <f>+D$11+D$12*F89+D$13*F89^2</f>
        <v>3.4985802660884675E-3</v>
      </c>
      <c r="Q89" s="200">
        <f>+C89-15018.5</f>
        <v>28147.154999999999</v>
      </c>
      <c r="S89" s="132">
        <f>+(P89-G89)^2</f>
        <v>7.9888913358499333E-8</v>
      </c>
      <c r="T89" s="130">
        <v>0.1</v>
      </c>
      <c r="U89" s="43">
        <f>+T89*S89</f>
        <v>7.988891335849933E-9</v>
      </c>
      <c r="V89" s="132">
        <f>+G89-P89</f>
        <v>-2.82646268962637E-4</v>
      </c>
      <c r="Z89" s="43">
        <f>F89</f>
        <v>8678</v>
      </c>
      <c r="AA89" s="132">
        <f>AB$3+AB$4*Z89+AB$5*Z89^2+AH89</f>
        <v>2.3017998058444636E-2</v>
      </c>
      <c r="AB89" s="132">
        <f>+G89-AA89</f>
        <v>-1.9802064061318805E-2</v>
      </c>
      <c r="AC89" s="132">
        <f>+G89-P89</f>
        <v>-2.82646268962637E-4</v>
      </c>
      <c r="AE89" s="132">
        <f>+(G89-AA89)^2*S89</f>
        <v>3.1326179799808981E-11</v>
      </c>
      <c r="AF89" s="200">
        <f>+C89-15018.5</f>
        <v>28147.154999999999</v>
      </c>
      <c r="AG89" s="7"/>
      <c r="AH89" s="43">
        <f>$AB$6*($AB$11/AI89*AJ89+$AB$12)</f>
        <v>2.0298019110444637E-2</v>
      </c>
      <c r="AI89" s="43">
        <f>1+$AB$7*COS(AL89)</f>
        <v>1.0146409073530049</v>
      </c>
      <c r="AJ89" s="43">
        <f>SIN(AL89+$AB$9)</f>
        <v>0.75152895449658574</v>
      </c>
      <c r="AK89" s="43">
        <f>$AB$7*SIN(AL89)</f>
        <v>0.36971021602314524</v>
      </c>
      <c r="AL89" s="43">
        <f>2*ATAN(AM89)</f>
        <v>1.5312159732721491</v>
      </c>
      <c r="AM89" s="43">
        <f>SQRT((1+$AB$7)/(1-$AB$7))*TAN(AN89/2)</f>
        <v>0.96118277841894473</v>
      </c>
      <c r="AN89" s="132">
        <f>$AU89+$AB$7*SIN(AO89)</f>
        <v>1.1552825199395069</v>
      </c>
      <c r="AO89" s="132">
        <f>$AU89+$AB$7*SIN(AP89)</f>
        <v>1.1552777651161776</v>
      </c>
      <c r="AP89" s="132">
        <f>$AU89+$AB$7*SIN(AQ89)</f>
        <v>1.1552459307269705</v>
      </c>
      <c r="AQ89" s="132">
        <f>$AU89+$AB$7*SIN(AR89)</f>
        <v>1.1550328529548932</v>
      </c>
      <c r="AR89" s="132">
        <f>$AU89+$AB$7*SIN(AS89)</f>
        <v>1.1536092938433842</v>
      </c>
      <c r="AS89" s="132">
        <f>$AU89+$AB$7*SIN(AT89)</f>
        <v>1.1442133219032051</v>
      </c>
      <c r="AT89" s="132">
        <f>$AU89+$AB$7*SIN(AU89)</f>
        <v>1.0864733219828886</v>
      </c>
      <c r="AU89" s="132">
        <f>$AB$9+$AB$18*(F89-AB$15)</f>
        <v>0.81676688605135428</v>
      </c>
      <c r="AW89" s="43"/>
      <c r="AX89" s="43"/>
      <c r="AY89" s="43"/>
      <c r="AZ89" s="142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>+(C90-C$7)/C$8</f>
        <v>8751.0111786317557</v>
      </c>
      <c r="F90" s="132">
        <f>ROUND(2*E90,0)/2</f>
        <v>8751</v>
      </c>
      <c r="G90" s="132">
        <f>+C90-(C$7+F90*C$8)</f>
        <v>3.8158030001795851E-3</v>
      </c>
      <c r="I90" s="132">
        <f>G90</f>
        <v>3.8158030001795851E-3</v>
      </c>
      <c r="P90" s="199">
        <f>+D$11+D$12*F90+D$13*F90^2</f>
        <v>3.4167310541096006E-3</v>
      </c>
      <c r="Q90" s="200">
        <f>+C90-15018.5</f>
        <v>28172.074000000001</v>
      </c>
      <c r="S90" s="132">
        <f>+(P90-G90)^2</f>
        <v>1.592584181400846E-7</v>
      </c>
      <c r="T90" s="130">
        <v>0.1</v>
      </c>
      <c r="U90" s="43">
        <f>+T90*S90</f>
        <v>1.5925841814008461E-8</v>
      </c>
      <c r="V90" s="132">
        <f>+G90-P90</f>
        <v>3.9907194606998448E-4</v>
      </c>
      <c r="Z90" s="43">
        <f>F90</f>
        <v>8751</v>
      </c>
      <c r="AA90" s="132">
        <f>AB$3+AB$4*Z90+AB$5*Z90^2+AH90</f>
        <v>2.2939594668674484E-2</v>
      </c>
      <c r="AB90" s="132">
        <f>+G90-AA90</f>
        <v>-1.9123791668494899E-2</v>
      </c>
      <c r="AC90" s="132">
        <f>+G90-P90</f>
        <v>3.9907194606998448E-4</v>
      </c>
      <c r="AE90" s="132">
        <f>+(G90-AA90)^2*S90</f>
        <v>5.8243894366170546E-11</v>
      </c>
      <c r="AF90" s="200">
        <f>+C90-15018.5</f>
        <v>28172.074000000001</v>
      </c>
      <c r="AG90" s="7"/>
      <c r="AH90" s="43">
        <f>$AB$6*($AB$11/AI90*AJ90+$AB$12)</f>
        <v>2.0215475671674484E-2</v>
      </c>
      <c r="AI90" s="43">
        <f>1+$AB$7*COS(AL90)</f>
        <v>1.0106028549378396</v>
      </c>
      <c r="AJ90" s="43">
        <f>SIN(AL90+$AB$9)</f>
        <v>0.74428032075467543</v>
      </c>
      <c r="AK90" s="43">
        <f>$AB$7*SIN(AL90)</f>
        <v>0.36984804915960706</v>
      </c>
      <c r="AL90" s="43">
        <f>2*ATAN(AM90)</f>
        <v>1.5421360386078344</v>
      </c>
      <c r="AM90" s="43">
        <f>SQRT((1+$AB$7)/(1-$AB$7))*TAN(AN90/2)</f>
        <v>0.97174270860372514</v>
      </c>
      <c r="AN90" s="132">
        <f>$AU90+$AB$7*SIN(AO90)</f>
        <v>1.1653011654271899</v>
      </c>
      <c r="AO90" s="132">
        <f>$AU90+$AB$7*SIN(AP90)</f>
        <v>1.1652969473367483</v>
      </c>
      <c r="AP90" s="132">
        <f>$AU90+$AB$7*SIN(AQ90)</f>
        <v>1.1652680487172207</v>
      </c>
      <c r="AQ90" s="132">
        <f>$AU90+$AB$7*SIN(AR90)</f>
        <v>1.1650701132633408</v>
      </c>
      <c r="AR90" s="132">
        <f>$AU90+$AB$7*SIN(AS90)</f>
        <v>1.1637168366201855</v>
      </c>
      <c r="AS90" s="132">
        <f>$AU90+$AB$7*SIN(AT90)</f>
        <v>1.1545758323067621</v>
      </c>
      <c r="AT90" s="132">
        <f>$AU90+$AB$7*SIN(AU90)</f>
        <v>1.0971656478966643</v>
      </c>
      <c r="AU90" s="132">
        <f>$AB$9+$AB$18*(F90-AB$15)</f>
        <v>0.82530612387963465</v>
      </c>
      <c r="AW90" s="43"/>
      <c r="AX90" s="43"/>
      <c r="AY90" s="43"/>
      <c r="AZ90" s="142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>+(C91-C$7)/C$8</f>
        <v>9425.4930439057243</v>
      </c>
      <c r="F91" s="132">
        <f>ROUND(2*E91,0)/2</f>
        <v>9425.5</v>
      </c>
      <c r="G91" s="132">
        <f>+C91-(C$7+F91*C$8)</f>
        <v>-2.3744485006318428E-3</v>
      </c>
      <c r="I91" s="132">
        <f>G91</f>
        <v>-2.3744485006318428E-3</v>
      </c>
      <c r="P91" s="199">
        <f>+D$11+D$12*F91+D$13*F91^2</f>
        <v>2.6637184845794181E-3</v>
      </c>
      <c r="Q91" s="200">
        <f>+C91-15018.5</f>
        <v>28402.307000000001</v>
      </c>
      <c r="S91" s="132">
        <f>+(P91-G91)^2</f>
        <v>2.5383126570872724E-5</v>
      </c>
      <c r="T91" s="130">
        <v>0.1</v>
      </c>
      <c r="U91" s="43">
        <f>+T91*S91</f>
        <v>2.5383126570872727E-6</v>
      </c>
      <c r="V91" s="132">
        <f>+G91-P91</f>
        <v>-5.0381669852112608E-3</v>
      </c>
      <c r="Z91" s="43">
        <f>F91</f>
        <v>9425.5</v>
      </c>
      <c r="AA91" s="132">
        <f>AB$3+AB$4*Z91+AB$5*Z91^2+AH91</f>
        <v>2.2137539186199883E-2</v>
      </c>
      <c r="AB91" s="132">
        <f>+G91-AA91</f>
        <v>-2.4511987686831726E-2</v>
      </c>
      <c r="AC91" s="132">
        <f>+G91-P91</f>
        <v>-5.0381669852112608E-3</v>
      </c>
      <c r="AE91" s="132">
        <f>+(G91-AA91)^2*S91</f>
        <v>1.525113533547425E-8</v>
      </c>
      <c r="AF91" s="200">
        <f>+C91-15018.5</f>
        <v>28402.307000000001</v>
      </c>
      <c r="AG91" s="7"/>
      <c r="AH91" s="43">
        <f>$AB$6*($AB$11/AI91*AJ91+$AB$12)</f>
        <v>1.9376679836949882E-2</v>
      </c>
      <c r="AI91" s="43">
        <f>1+$AB$7*COS(AL91)</f>
        <v>0.97475950275635459</v>
      </c>
      <c r="AJ91" s="43">
        <f>SIN(AL91+$AB$9)</f>
        <v>0.67615094260453235</v>
      </c>
      <c r="AK91" s="43">
        <f>$AB$7*SIN(AL91)</f>
        <v>0.36913807348862504</v>
      </c>
      <c r="AL91" s="43">
        <f>2*ATAN(AM91)</f>
        <v>1.6390669079647127</v>
      </c>
      <c r="AM91" s="43">
        <f>SQRT((1+$AB$7)/(1-$AB$7))*TAN(AN91/2)</f>
        <v>1.0707118166065432</v>
      </c>
      <c r="AN91" s="132">
        <f>$AU91+$AB$7*SIN(AO91)</f>
        <v>1.2560273388882255</v>
      </c>
      <c r="AO91" s="132">
        <f>$AU91+$AB$7*SIN(AP91)</f>
        <v>1.2560261584666272</v>
      </c>
      <c r="AP91" s="132">
        <f>$AU91+$AB$7*SIN(AQ91)</f>
        <v>1.2560158538820378</v>
      </c>
      <c r="AQ91" s="132">
        <f>$AU91+$AB$7*SIN(AR91)</f>
        <v>1.2559259130334062</v>
      </c>
      <c r="AR91" s="132">
        <f>$AU91+$AB$7*SIN(AS91)</f>
        <v>1.2551419398785901</v>
      </c>
      <c r="AS91" s="132">
        <f>$AU91+$AB$7*SIN(AT91)</f>
        <v>1.2483864289350064</v>
      </c>
      <c r="AT91" s="132">
        <f>$AU91+$AB$7*SIN(AU91)</f>
        <v>1.1950021720733877</v>
      </c>
      <c r="AU91" s="132">
        <f>$AB$9+$AB$18*(F91-AB$15)</f>
        <v>0.90420634189573224</v>
      </c>
      <c r="AW91" s="43"/>
      <c r="AX91" s="43"/>
      <c r="AY91" s="43"/>
      <c r="AZ91" s="142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41"/>
      <c r="C92" s="36">
        <v>43483.281000000003</v>
      </c>
      <c r="D92" s="36"/>
      <c r="E92" s="41">
        <f>+(C92-C$7)/C$8</f>
        <v>9608.5145049956955</v>
      </c>
      <c r="F92" s="132">
        <f>ROUND(2*E92,0)/2</f>
        <v>9608.5</v>
      </c>
      <c r="G92" s="132">
        <f>+C92-(C$7+F92*C$8)</f>
        <v>4.9512504992890172E-3</v>
      </c>
      <c r="I92" s="202">
        <f>G92</f>
        <v>4.9512504992890172E-3</v>
      </c>
      <c r="P92" s="199">
        <f>+D$11+D$12*F92+D$13*F92^2</f>
        <v>2.4604291348146821E-3</v>
      </c>
      <c r="Q92" s="200">
        <f>+C92-15018.5</f>
        <v>28464.781000000003</v>
      </c>
      <c r="S92" s="132">
        <f>+(P92-G92)^2</f>
        <v>6.2041910697217885E-6</v>
      </c>
      <c r="T92" s="130">
        <v>0.1</v>
      </c>
      <c r="U92" s="43">
        <f>+T92*S92</f>
        <v>6.2041910697217887E-7</v>
      </c>
      <c r="V92" s="132">
        <f>+G92-P92</f>
        <v>2.4908213644743351E-3</v>
      </c>
      <c r="Z92" s="43">
        <f>F92</f>
        <v>9608.5</v>
      </c>
      <c r="AA92" s="132">
        <f>AB$3+AB$4*Z92+AB$5*Z92^2+AH92</f>
        <v>2.1897532715863362E-2</v>
      </c>
      <c r="AB92" s="132">
        <f>+G92-AA92</f>
        <v>-1.6946282216574345E-2</v>
      </c>
      <c r="AC92" s="132">
        <f>+G92-P92</f>
        <v>2.4908213644743351E-3</v>
      </c>
      <c r="AE92" s="132">
        <f>+(G92-AA92)^2*S92</f>
        <v>1.7816977586296375E-9</v>
      </c>
      <c r="AF92" s="200">
        <f>+C92-15018.5</f>
        <v>28464.781000000003</v>
      </c>
      <c r="AG92" s="7"/>
      <c r="AH92" s="43">
        <f>$AB$6*($AB$11/AI92*AJ92+$AB$12)</f>
        <v>1.9127176032613363E-2</v>
      </c>
      <c r="AI92" s="43">
        <f>1+$AB$7*COS(AL92)</f>
        <v>0.96549393028908481</v>
      </c>
      <c r="AJ92" s="43">
        <f>SIN(AL92+$AB$9)</f>
        <v>0.65742847513858171</v>
      </c>
      <c r="AK92" s="43">
        <f>$AB$7*SIN(AL92)</f>
        <v>0.36838747420766826</v>
      </c>
      <c r="AL92" s="43">
        <f>2*ATAN(AM92)</f>
        <v>1.6641916919933568</v>
      </c>
      <c r="AM92" s="43">
        <f>SQRT((1+$AB$7)/(1-$AB$7))*TAN(AN92/2)</f>
        <v>1.0980451237679327</v>
      </c>
      <c r="AN92" s="132">
        <f>$AU92+$AB$7*SIN(AO92)</f>
        <v>1.2800880487241035</v>
      </c>
      <c r="AO92" s="132">
        <f>$AU92+$AB$7*SIN(AP92)</f>
        <v>1.280087264009695</v>
      </c>
      <c r="AP92" s="132">
        <f>$AU92+$AB$7*SIN(AQ92)</f>
        <v>1.2800798648831941</v>
      </c>
      <c r="AQ92" s="132">
        <f>$AU92+$AB$7*SIN(AR92)</f>
        <v>1.2800101070017977</v>
      </c>
      <c r="AR92" s="132">
        <f>$AU92+$AB$7*SIN(AS92)</f>
        <v>1.279353237396651</v>
      </c>
      <c r="AS92" s="132">
        <f>$AU92+$AB$7*SIN(AT92)</f>
        <v>1.2732369616420749</v>
      </c>
      <c r="AT92" s="132">
        <f>$AU92+$AB$7*SIN(AU92)</f>
        <v>1.221239036536204</v>
      </c>
      <c r="AU92" s="132">
        <f>$AB$9+$AB$18*(F92-AB$15)</f>
        <v>0.92561292439676401</v>
      </c>
      <c r="AW92" s="43"/>
      <c r="AX92" s="43"/>
      <c r="AY92" s="43"/>
      <c r="AZ92" s="142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>+(C93-C$7)/C$8</f>
        <v>9884.9919258486188</v>
      </c>
      <c r="F93" s="132">
        <f>ROUND(2*E93,0)/2</f>
        <v>9885</v>
      </c>
      <c r="G93" s="132">
        <f>+C93-(C$7+F93*C$8)</f>
        <v>-2.7560949965845793E-3</v>
      </c>
      <c r="I93" s="132">
        <f>G93</f>
        <v>-2.7560949965845793E-3</v>
      </c>
      <c r="P93" s="199">
        <f>+D$11+D$12*F93+D$13*F93^2</f>
        <v>2.1540927786632157E-3</v>
      </c>
      <c r="Q93" s="200">
        <f>+C93-15018.5</f>
        <v>28559.156000000003</v>
      </c>
      <c r="S93" s="132">
        <f>+(P93-G93)^2</f>
        <v>2.4109943988192887E-5</v>
      </c>
      <c r="T93" s="130">
        <v>0.1</v>
      </c>
      <c r="U93" s="43">
        <f>+T93*S93</f>
        <v>2.4109943988192889E-6</v>
      </c>
      <c r="V93" s="132">
        <f>+G93-P93</f>
        <v>-4.9101877752477947E-3</v>
      </c>
      <c r="Z93" s="43">
        <f>F93</f>
        <v>9885</v>
      </c>
      <c r="AA93" s="132">
        <f>AB$3+AB$4*Z93+AB$5*Z93^2+AH93</f>
        <v>2.1518413877270756E-2</v>
      </c>
      <c r="AB93" s="132">
        <f>+G93-AA93</f>
        <v>-2.4274508873855336E-2</v>
      </c>
      <c r="AC93" s="132">
        <f>+G93-P93</f>
        <v>-4.9101877752477947E-3</v>
      </c>
      <c r="AE93" s="132">
        <f>+(G93-AA93)^2*S93</f>
        <v>1.4206827436465411E-8</v>
      </c>
      <c r="AF93" s="200">
        <f>+C93-15018.5</f>
        <v>28559.156000000003</v>
      </c>
      <c r="AG93" s="7"/>
      <c r="AH93" s="43">
        <f>$AB$6*($AB$11/AI93*AJ93+$AB$12)</f>
        <v>1.8734088552270756E-2</v>
      </c>
      <c r="AI93" s="43">
        <f>1+$AB$7*COS(AL93)</f>
        <v>0.95186469585308364</v>
      </c>
      <c r="AJ93" s="43">
        <f>SIN(AL93+$AB$9)</f>
        <v>0.62905045416314886</v>
      </c>
      <c r="AK93" s="43">
        <f>$AB$7*SIN(AL93)</f>
        <v>0.36685554717720142</v>
      </c>
      <c r="AL93" s="43">
        <f>2*ATAN(AM93)</f>
        <v>1.701261540354537</v>
      </c>
      <c r="AM93" s="43">
        <f>SQRT((1+$AB$7)/(1-$AB$7))*TAN(AN93/2)</f>
        <v>1.1397818769929773</v>
      </c>
      <c r="AN93" s="132">
        <f>$AU93+$AB$7*SIN(AO93)</f>
        <v>1.316012278947055</v>
      </c>
      <c r="AO93" s="132">
        <f>$AU93+$AB$7*SIN(AP93)</f>
        <v>1.3160118825436447</v>
      </c>
      <c r="AP93" s="132">
        <f>$AU93+$AB$7*SIN(AQ93)</f>
        <v>1.3160076317685518</v>
      </c>
      <c r="AQ93" s="132">
        <f>$AU93+$AB$7*SIN(AR93)</f>
        <v>1.3159620535517975</v>
      </c>
      <c r="AR93" s="132">
        <f>$AU93+$AB$7*SIN(AS93)</f>
        <v>1.3154738490452729</v>
      </c>
      <c r="AS93" s="132">
        <f>$AU93+$AB$7*SIN(AT93)</f>
        <v>1.3103006486314404</v>
      </c>
      <c r="AT93" s="132">
        <f>$AU93+$AB$7*SIN(AU93)</f>
        <v>1.2606234151684288</v>
      </c>
      <c r="AU93" s="132">
        <f>$AB$9+$AB$18*(F93-AB$15)</f>
        <v>0.95795674986963419</v>
      </c>
      <c r="AW93" s="43"/>
      <c r="AX93" s="43"/>
      <c r="AY93" s="43"/>
      <c r="AZ93" s="142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>+(C94-C$7)/C$8</f>
        <v>10544.032069423876</v>
      </c>
      <c r="F94" s="132">
        <f>ROUND(2*E94,0)/2</f>
        <v>10544</v>
      </c>
      <c r="G94" s="132">
        <f>+C94-(C$7+F94*C$8)</f>
        <v>1.0946832000627182E-2</v>
      </c>
      <c r="I94" s="132">
        <f>G94</f>
        <v>1.0946832000627182E-2</v>
      </c>
      <c r="P94" s="199">
        <f>+D$11+D$12*F94+D$13*F94^2</f>
        <v>1.4279579288724365E-3</v>
      </c>
      <c r="Q94" s="200">
        <f>+C94-15018.5</f>
        <v>28784.118000000002</v>
      </c>
      <c r="S94" s="132">
        <f>+(P94-G94)^2</f>
        <v>9.0608963593924783E-5</v>
      </c>
      <c r="T94" s="130">
        <v>0.1</v>
      </c>
      <c r="U94" s="43">
        <f>+T94*S94</f>
        <v>9.0608963593924786E-6</v>
      </c>
      <c r="V94" s="132">
        <f>+G94-P94</f>
        <v>9.5188740717547463E-3</v>
      </c>
      <c r="Z94" s="43">
        <f>F94</f>
        <v>10544</v>
      </c>
      <c r="AA94" s="132">
        <f>AB$3+AB$4*Z94+AB$5*Z94^2+AH94</f>
        <v>2.0542111922997364E-2</v>
      </c>
      <c r="AB94" s="132">
        <f>+G94-AA94</f>
        <v>-9.5952799223701819E-3</v>
      </c>
      <c r="AC94" s="132">
        <f>+G94-P94</f>
        <v>9.5188740717547463E-3</v>
      </c>
      <c r="AE94" s="132">
        <f>+(G94-AA94)^2*S94</f>
        <v>8.3423126217365263E-9</v>
      </c>
      <c r="AF94" s="200">
        <f>+C94-15018.5</f>
        <v>28784.118000000002</v>
      </c>
      <c r="AG94" s="7"/>
      <c r="AH94" s="43">
        <f>$AB$6*($AB$11/AI94*AJ94+$AB$12)</f>
        <v>1.7726343730997365E-2</v>
      </c>
      <c r="AI94" s="43">
        <f>1+$AB$7*COS(AL94)</f>
        <v>0.92115097497860721</v>
      </c>
      <c r="AJ94" s="43">
        <f>SIN(AL94+$AB$9)</f>
        <v>0.56137301715708943</v>
      </c>
      <c r="AK94" s="43">
        <f>$AB$7*SIN(AL94)</f>
        <v>0.36150080394540723</v>
      </c>
      <c r="AL94" s="43">
        <f>2*ATAN(AM94)</f>
        <v>1.7855486762564439</v>
      </c>
      <c r="AM94" s="43">
        <f>SQRT((1+$AB$7)/(1-$AB$7))*TAN(AN94/2)</f>
        <v>1.2416266302112475</v>
      </c>
      <c r="AN94" s="132">
        <f>$AU94+$AB$7*SIN(AO94)</f>
        <v>1.3996374127194633</v>
      </c>
      <c r="AO94" s="132">
        <f>$AU94+$AB$7*SIN(AP94)</f>
        <v>1.3996373631741716</v>
      </c>
      <c r="AP94" s="132">
        <f>$AU94+$AB$7*SIN(AQ94)</f>
        <v>1.3996365769931169</v>
      </c>
      <c r="AQ94" s="132">
        <f>$AU94+$AB$7*SIN(AR94)</f>
        <v>1.3996241024082758</v>
      </c>
      <c r="AR94" s="132">
        <f>$AU94+$AB$7*SIN(AS94)</f>
        <v>1.3994262845309104</v>
      </c>
      <c r="AS94" s="132">
        <f>$AU94+$AB$7*SIN(AT94)</f>
        <v>1.3963190349728833</v>
      </c>
      <c r="AT94" s="132">
        <f>$AU94+$AB$7*SIN(AU94)</f>
        <v>1.3532011951601683</v>
      </c>
      <c r="AU94" s="132">
        <f>$AB$9+$AB$18*(F94-AB$15)</f>
        <v>1.0350438420454806</v>
      </c>
      <c r="AW94" s="43"/>
      <c r="AX94" s="43"/>
      <c r="AY94" s="43"/>
      <c r="AZ94" s="142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>+(C95-C$7)/C$8</f>
        <v>10761.010084528198</v>
      </c>
      <c r="F95" s="132">
        <f>ROUND(2*E95,0)/2</f>
        <v>10761</v>
      </c>
      <c r="G95" s="132">
        <f>+C95-(C$7+F95*C$8)</f>
        <v>3.4423329998389818E-3</v>
      </c>
      <c r="I95" s="132">
        <f>G95</f>
        <v>3.4423329998389818E-3</v>
      </c>
      <c r="P95" s="199">
        <f>+D$11+D$12*F95+D$13*F95^2</f>
        <v>1.1900772921739765E-3</v>
      </c>
      <c r="Q95" s="200">
        <f>+C95-15018.5</f>
        <v>28858.182999999997</v>
      </c>
      <c r="S95" s="132">
        <f>+(P95-G95)^2</f>
        <v>5.0726557727095949E-6</v>
      </c>
      <c r="T95" s="130">
        <v>0.1</v>
      </c>
      <c r="U95" s="43">
        <f>+T95*S95</f>
        <v>5.0726557727095955E-7</v>
      </c>
      <c r="V95" s="132">
        <f>+G95-P95</f>
        <v>2.2522557076650055E-3</v>
      </c>
      <c r="Z95" s="43">
        <f>F95</f>
        <v>10761</v>
      </c>
      <c r="AA95" s="132">
        <f>AB$3+AB$4*Z95+AB$5*Z95^2+AH95</f>
        <v>2.0200373590641075E-2</v>
      </c>
      <c r="AB95" s="132">
        <f>+G95-AA95</f>
        <v>-1.6758040590802093E-2</v>
      </c>
      <c r="AC95" s="132">
        <f>+G95-P95</f>
        <v>2.2522557076650055E-3</v>
      </c>
      <c r="AE95" s="132">
        <f>+(G95-AA95)^2*S95</f>
        <v>1.4245636826867796E-9</v>
      </c>
      <c r="AF95" s="200">
        <f>+C95-15018.5</f>
        <v>28858.182999999997</v>
      </c>
      <c r="AG95" s="7"/>
      <c r="AH95" s="43">
        <f>$AB$6*($AB$11/AI95*AJ95+$AB$12)</f>
        <v>1.7374821953641074E-2</v>
      </c>
      <c r="AI95" s="43">
        <f>1+$AB$7*COS(AL95)</f>
        <v>0.91157069774885302</v>
      </c>
      <c r="AJ95" s="43">
        <f>SIN(AL95+$AB$9)</f>
        <v>0.53917935971355602</v>
      </c>
      <c r="AK95" s="43">
        <f>$AB$7*SIN(AL95)</f>
        <v>0.35927741162418669</v>
      </c>
      <c r="AL95" s="43">
        <f>2*ATAN(AM95)</f>
        <v>1.8121302596423705</v>
      </c>
      <c r="AM95" s="43">
        <f>SQRT((1+$AB$7)/(1-$AB$7))*TAN(AN95/2)</f>
        <v>1.2759758543648041</v>
      </c>
      <c r="AN95" s="132">
        <f>$AU95+$AB$7*SIN(AO95)</f>
        <v>1.4265869414771588</v>
      </c>
      <c r="AO95" s="132">
        <f>$AU95+$AB$7*SIN(AP95)</f>
        <v>1.4265869212604871</v>
      </c>
      <c r="AP95" s="132">
        <f>$AU95+$AB$7*SIN(AQ95)</f>
        <v>1.4265865410534804</v>
      </c>
      <c r="AQ95" s="132">
        <f>$AU95+$AB$7*SIN(AR95)</f>
        <v>1.4265793908350073</v>
      </c>
      <c r="AR95" s="132">
        <f>$AU95+$AB$7*SIN(AS95)</f>
        <v>1.4264449884736035</v>
      </c>
      <c r="AS95" s="132">
        <f>$AU95+$AB$7*SIN(AT95)</f>
        <v>1.4239413586206742</v>
      </c>
      <c r="AT95" s="132">
        <f>$AU95+$AB$7*SIN(AU95)</f>
        <v>1.3832764488845017</v>
      </c>
      <c r="AU95" s="132">
        <f>$AB$9+$AB$18*(F95-AB$15)</f>
        <v>1.060427603808999</v>
      </c>
      <c r="AW95" s="43"/>
      <c r="AX95" s="43"/>
      <c r="AY95" s="43"/>
      <c r="AZ95" s="142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>+(C96-C$7)/C$8</f>
        <v>11511.499437844859</v>
      </c>
      <c r="F96" s="132">
        <f>ROUND(2*E96,0)/2</f>
        <v>11511.5</v>
      </c>
      <c r="G96" s="132">
        <f>+C96-(C$7+F96*C$8)</f>
        <v>-1.9189050362911075E-4</v>
      </c>
      <c r="I96" s="132">
        <f>G96</f>
        <v>-1.9189050362911075E-4</v>
      </c>
      <c r="P96" s="199">
        <f>+D$11+D$12*F96+D$13*F96^2</f>
        <v>3.7204406078904771E-4</v>
      </c>
      <c r="Q96" s="200">
        <f>+C96-15018.5</f>
        <v>29114.360999999997</v>
      </c>
      <c r="S96" s="132">
        <f>+(P96-G96)^2</f>
        <v>3.1802219294549814E-7</v>
      </c>
      <c r="T96" s="130">
        <v>0.1</v>
      </c>
      <c r="U96" s="43">
        <f>+T96*S96</f>
        <v>3.1802219294549814E-8</v>
      </c>
      <c r="V96" s="132">
        <f>+G96-P96</f>
        <v>-5.6393456441815846E-4</v>
      </c>
      <c r="Z96" s="43">
        <f>F96</f>
        <v>11511.5</v>
      </c>
      <c r="AA96" s="132">
        <f>AB$3+AB$4*Z96+AB$5*Z96^2+AH96</f>
        <v>1.8951758708965434E-2</v>
      </c>
      <c r="AB96" s="132">
        <f>+G96-AA96</f>
        <v>-1.9143649212594545E-2</v>
      </c>
      <c r="AC96" s="132">
        <f>+G96-P96</f>
        <v>-5.6393456441815846E-4</v>
      </c>
      <c r="AE96" s="132">
        <f>+(G96-AA96)^2*S96</f>
        <v>1.1654855230085515E-10</v>
      </c>
      <c r="AF96" s="200">
        <f>+C96-15018.5</f>
        <v>29114.360999999997</v>
      </c>
      <c r="AG96" s="7"/>
      <c r="AH96" s="43">
        <f>$AB$6*($AB$11/AI96*AJ96+$AB$12)</f>
        <v>1.6094549105715436E-2</v>
      </c>
      <c r="AI96" s="43">
        <f>1+$AB$7*COS(AL96)</f>
        <v>0.8803888203578929</v>
      </c>
      <c r="AJ96" s="43">
        <f>SIN(AL96+$AB$9)</f>
        <v>0.46320635113149944</v>
      </c>
      <c r="AK96" s="43">
        <f>$AB$7*SIN(AL96)</f>
        <v>0.35013306856768556</v>
      </c>
      <c r="AL96" s="43">
        <f>2*ATAN(AM96)</f>
        <v>1.8999829775726602</v>
      </c>
      <c r="AM96" s="43">
        <f>SQRT((1+$AB$7)/(1-$AB$7))*TAN(AN96/2)</f>
        <v>1.3983574349175145</v>
      </c>
      <c r="AN96" s="132">
        <f>$AU96+$AB$7*SIN(AO96)</f>
        <v>1.5176964850447421</v>
      </c>
      <c r="AO96" s="132">
        <f>$AU96+$AB$7*SIN(AP96)</f>
        <v>1.517696484924504</v>
      </c>
      <c r="AP96" s="132">
        <f>$AU96+$AB$7*SIN(AQ96)</f>
        <v>1.5176964788016942</v>
      </c>
      <c r="AQ96" s="132">
        <f>$AU96+$AB$7*SIN(AR96)</f>
        <v>1.5176961670142561</v>
      </c>
      <c r="AR96" s="132">
        <f>$AU96+$AB$7*SIN(AS96)</f>
        <v>1.5176802925045463</v>
      </c>
      <c r="AS96" s="132">
        <f>$AU96+$AB$7*SIN(AT96)</f>
        <v>1.5168782200448145</v>
      </c>
      <c r="AT96" s="132">
        <f>$AU96+$AB$7*SIN(AU96)</f>
        <v>1.4856707750050346</v>
      </c>
      <c r="AU96" s="132">
        <f>$AB$9+$AB$18*(F96-AB$15)</f>
        <v>1.1482179872353613</v>
      </c>
      <c r="AW96" s="43"/>
      <c r="AX96" s="43"/>
      <c r="AY96" s="43"/>
      <c r="AZ96" s="142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>+(C97-C$7)/C$8</f>
        <v>11918.011330532476</v>
      </c>
      <c r="F97" s="132">
        <f>ROUND(2*E97,0)/2</f>
        <v>11918</v>
      </c>
      <c r="G97" s="132">
        <f>+C97-(C$7+F97*C$8)</f>
        <v>3.8676539988955483E-3</v>
      </c>
      <c r="I97" s="132">
        <f>G97</f>
        <v>3.8676539988955483E-3</v>
      </c>
      <c r="P97" s="199">
        <f>+D$11+D$12*F97+D$13*F97^2</f>
        <v>-6.8001270707320209E-5</v>
      </c>
      <c r="Q97" s="200">
        <f>+C97-15018.5</f>
        <v>29253.123</v>
      </c>
      <c r="S97" s="132">
        <f>+(P97-G97)^2</f>
        <v>1.5489382401152827E-5</v>
      </c>
      <c r="T97" s="130">
        <v>0.1</v>
      </c>
      <c r="U97" s="43">
        <f>+T97*S97</f>
        <v>1.5489382401152828E-6</v>
      </c>
      <c r="V97" s="132">
        <f>+G97-P97</f>
        <v>3.9356552696028684E-3</v>
      </c>
      <c r="Z97" s="43">
        <f>F97</f>
        <v>11918</v>
      </c>
      <c r="AA97" s="132">
        <f>AB$3+AB$4*Z97+AB$5*Z97^2+AH97</f>
        <v>1.8237531949761385E-2</v>
      </c>
      <c r="AB97" s="132">
        <f>+G97-AA97</f>
        <v>-1.4369877950865837E-2</v>
      </c>
      <c r="AC97" s="132">
        <f>+G97-P97</f>
        <v>3.9356552696028684E-3</v>
      </c>
      <c r="AE97" s="132">
        <f>+(G97-AA97)^2*S97</f>
        <v>3.198455116998817E-9</v>
      </c>
      <c r="AF97" s="200">
        <f>+C97-15018.5</f>
        <v>29253.123</v>
      </c>
      <c r="AG97" s="7"/>
      <c r="AH97" s="43">
        <f>$AB$6*($AB$11/AI97*AJ97+$AB$12)</f>
        <v>1.5364586121761385E-2</v>
      </c>
      <c r="AI97" s="43">
        <f>1+$AB$7*COS(AL97)</f>
        <v>0.8647100528564543</v>
      </c>
      <c r="AJ97" s="43">
        <f>SIN(AL97+$AB$9)</f>
        <v>0.42274020352591002</v>
      </c>
      <c r="AK97" s="43">
        <f>$AB$7*SIN(AL97)</f>
        <v>0.34437861461173314</v>
      </c>
      <c r="AL97" s="43">
        <f>2*ATAN(AM97)</f>
        <v>1.9451257884965258</v>
      </c>
      <c r="AM97" s="43">
        <f>SQRT((1+$AB$7)/(1-$AB$7))*TAN(AN97/2)</f>
        <v>1.4672512336842713</v>
      </c>
      <c r="AN97" s="132">
        <f>$AU97+$AB$7*SIN(AO97)</f>
        <v>1.5657639895868087</v>
      </c>
      <c r="AO97" s="132">
        <f>$AU97+$AB$7*SIN(AP97)</f>
        <v>1.5657639895868067</v>
      </c>
      <c r="AP97" s="132">
        <f>$AU97+$AB$7*SIN(AQ97)</f>
        <v>1.5657639895856916</v>
      </c>
      <c r="AQ97" s="132">
        <f>$AU97+$AB$7*SIN(AR97)</f>
        <v>1.5657639889869008</v>
      </c>
      <c r="AR97" s="132">
        <f>$AU97+$AB$7*SIN(AS97)</f>
        <v>1.5657636674050279</v>
      </c>
      <c r="AS97" s="132">
        <f>$AU97+$AB$7*SIN(AT97)</f>
        <v>1.5655938323432637</v>
      </c>
      <c r="AT97" s="132">
        <f>$AU97+$AB$7*SIN(AU97)</f>
        <v>1.5400527471207905</v>
      </c>
      <c r="AU97" s="132">
        <f>$AB$9+$AB$18*(F97-AB$15)</f>
        <v>1.1957686745942102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>+(C98-C$7)/C$8</f>
        <v>12002.992067211702</v>
      </c>
      <c r="F98" s="132">
        <f>ROUND(2*E98,0)/2</f>
        <v>12003</v>
      </c>
      <c r="G98" s="132">
        <f>+C98-(C$7+F98*C$8)</f>
        <v>-2.7078409984824248E-3</v>
      </c>
      <c r="I98" s="132">
        <f>G98</f>
        <v>-2.7078409984824248E-3</v>
      </c>
      <c r="P98" s="199">
        <f>+D$11+D$12*F98+D$13*F98^2</f>
        <v>-1.5974622904760261E-4</v>
      </c>
      <c r="Q98" s="200">
        <f>+C98-15018.5</f>
        <v>29282.131000000001</v>
      </c>
      <c r="S98" s="132">
        <f>+(P98-G98)^2</f>
        <v>6.4927869540210994E-6</v>
      </c>
      <c r="T98" s="130">
        <v>0.1</v>
      </c>
      <c r="U98" s="43">
        <f>+T98*S98</f>
        <v>6.4927869540211002E-7</v>
      </c>
      <c r="V98" s="132">
        <f>+G98-P98</f>
        <v>-2.5480947694348222E-3</v>
      </c>
      <c r="Z98" s="43">
        <f>F98</f>
        <v>12003</v>
      </c>
      <c r="AA98" s="132">
        <f>AB$3+AB$4*Z98+AB$5*Z98^2+AH98</f>
        <v>1.8085210512241309E-2</v>
      </c>
      <c r="AB98" s="132">
        <f>+G98-AA98</f>
        <v>-2.0793051510723734E-2</v>
      </c>
      <c r="AC98" s="132">
        <f>+G98-P98</f>
        <v>-2.5480947694348222E-3</v>
      </c>
      <c r="AE98" s="132">
        <f>+(G98-AA98)^2*S98</f>
        <v>2.8071628747514419E-9</v>
      </c>
      <c r="AF98" s="200">
        <f>+C98-15018.5</f>
        <v>29282.131000000001</v>
      </c>
      <c r="AG98" s="7"/>
      <c r="AH98" s="43">
        <f>$AB$6*($AB$11/AI98*AJ98+$AB$12)</f>
        <v>1.520909953924131E-2</v>
      </c>
      <c r="AI98" s="43">
        <f>1+$AB$7*COS(AL98)</f>
        <v>0.86153459040584246</v>
      </c>
      <c r="AJ98" s="43">
        <f>SIN(AL98+$AB$9)</f>
        <v>0.41435057470545811</v>
      </c>
      <c r="AK98" s="43">
        <f>$AB$7*SIN(AL98)</f>
        <v>0.34311416517818411</v>
      </c>
      <c r="AL98" s="43">
        <f>2*ATAN(AM98)</f>
        <v>1.9543635287672498</v>
      </c>
      <c r="AM98" s="43">
        <f>SQRT((1+$AB$7)/(1-$AB$7))*TAN(AN98/2)</f>
        <v>1.4819131974050217</v>
      </c>
      <c r="AN98" s="132">
        <f>$AU98+$AB$7*SIN(AO98)</f>
        <v>1.5757071612448195</v>
      </c>
      <c r="AO98" s="132">
        <f>$AU98+$AB$7*SIN(AP98)</f>
        <v>1.5757071612448188</v>
      </c>
      <c r="AP98" s="132">
        <f>$AU98+$AB$7*SIN(AQ98)</f>
        <v>1.5757071612452107</v>
      </c>
      <c r="AQ98" s="132">
        <f>$AU98+$AB$7*SIN(AR98)</f>
        <v>1.5757071610294673</v>
      </c>
      <c r="AR98" s="132">
        <f>$AU98+$AB$7*SIN(AS98)</f>
        <v>1.575707279764061</v>
      </c>
      <c r="AS98" s="132">
        <f>$AU98+$AB$7*SIN(AT98)</f>
        <v>1.5756414942744867</v>
      </c>
      <c r="AT98" s="132">
        <f>$AU98+$AB$7*SIN(AU98)</f>
        <v>1.5513262261733782</v>
      </c>
      <c r="AU98" s="132">
        <f>$AB$9+$AB$18*(F98-AB$15)</f>
        <v>1.2057116227504272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>+(C99-C$7)/C$8</f>
        <v>12718.010282921081</v>
      </c>
      <c r="F99" s="132">
        <f>ROUND(2*E99,0)/2</f>
        <v>12718</v>
      </c>
      <c r="G99" s="132">
        <f>+C99-(C$7+F99*C$8)</f>
        <v>3.5100539971608669E-3</v>
      </c>
      <c r="I99" s="132">
        <f>G99</f>
        <v>3.5100539971608669E-3</v>
      </c>
      <c r="P99" s="199">
        <f>+D$11+D$12*F99+D$13*F99^2</f>
        <v>-9.2779416365183776E-4</v>
      </c>
      <c r="Q99" s="200">
        <f>+C99-15018.5</f>
        <v>29526.201000000001</v>
      </c>
      <c r="S99" s="132">
        <f>+(P99-G99)^2</f>
        <v>1.9694496298428706E-5</v>
      </c>
      <c r="T99" s="130">
        <v>0.1</v>
      </c>
      <c r="U99" s="43">
        <f>+T99*S99</f>
        <v>1.9694496298428707E-6</v>
      </c>
      <c r="V99" s="132">
        <f>+G99-P99</f>
        <v>4.4378481608127046E-3</v>
      </c>
      <c r="Z99" s="43">
        <f>F99</f>
        <v>12718</v>
      </c>
      <c r="AA99" s="132">
        <f>AB$3+AB$4*Z99+AB$5*Z99^2+AH99</f>
        <v>1.6767935084791304E-2</v>
      </c>
      <c r="AB99" s="132">
        <f>+G99-AA99</f>
        <v>-1.3257881087630437E-2</v>
      </c>
      <c r="AC99" s="132">
        <f>+G99-P99</f>
        <v>4.4378481608127046E-3</v>
      </c>
      <c r="AE99" s="132">
        <f>+(G99-AA99)^2*S99</f>
        <v>3.4617294020043066E-9</v>
      </c>
      <c r="AF99" s="200">
        <f>+C99-15018.5</f>
        <v>29526.201000000001</v>
      </c>
      <c r="AG99" s="7"/>
      <c r="AH99" s="43">
        <f>$AB$6*($AB$11/AI99*AJ99+$AB$12)</f>
        <v>1.3866915656791304E-2</v>
      </c>
      <c r="AI99" s="43">
        <f>1+$AB$7*COS(AL99)</f>
        <v>0.83617169364819111</v>
      </c>
      <c r="AJ99" s="43">
        <f>SIN(AL99+$AB$9)</f>
        <v>0.3448701137237965</v>
      </c>
      <c r="AK99" s="43">
        <f>$AB$7*SIN(AL99)</f>
        <v>0.33175335120824001</v>
      </c>
      <c r="AL99" s="43">
        <f>2*ATAN(AM99)</f>
        <v>2.0294922475700017</v>
      </c>
      <c r="AM99" s="43">
        <f>SQRT((1+$AB$7)/(1-$AB$7))*TAN(AN99/2)</f>
        <v>1.6091120237598673</v>
      </c>
      <c r="AN99" s="132">
        <f>$AU99+$AB$7*SIN(AO99)</f>
        <v>1.6579451911195697</v>
      </c>
      <c r="AO99" s="132">
        <f>$AU99+$AB$7*SIN(AP99)</f>
        <v>1.6579451915554035</v>
      </c>
      <c r="AP99" s="132">
        <f>$AU99+$AB$7*SIN(AQ99)</f>
        <v>1.6579451780219883</v>
      </c>
      <c r="AQ99" s="132">
        <f>$AU99+$AB$7*SIN(AR99)</f>
        <v>1.6579455982575995</v>
      </c>
      <c r="AR99" s="132">
        <f>$AU99+$AB$7*SIN(AS99)</f>
        <v>1.6579325482824205</v>
      </c>
      <c r="AS99" s="132">
        <f>$AU99+$AB$7*SIN(AT99)</f>
        <v>1.6583368960309093</v>
      </c>
      <c r="AT99" s="132">
        <f>$AU99+$AB$7*SIN(AU99)</f>
        <v>1.6447915487633278</v>
      </c>
      <c r="AU99" s="132">
        <f>$AB$9+$AB$18*(F99-AB$15)</f>
        <v>1.2893493631233106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>+(C100-C$7)/C$8</f>
        <v>12923.006389137588</v>
      </c>
      <c r="F100" s="132">
        <f>ROUND(2*E100,0)/2</f>
        <v>12923</v>
      </c>
      <c r="G100" s="132">
        <f>+C100-(C$7+F100*C$8)</f>
        <v>2.1809190002386458E-3</v>
      </c>
      <c r="I100" s="132">
        <f>G100</f>
        <v>2.1809190002386458E-3</v>
      </c>
      <c r="P100" s="199">
        <f>+D$11+D$12*F100+D$13*F100^2</f>
        <v>-1.1467873508339622E-3</v>
      </c>
      <c r="Q100" s="200">
        <f>+C100-15018.5</f>
        <v>29596.175999999999</v>
      </c>
      <c r="S100" s="132">
        <f>+(P100-G100)^2</f>
        <v>1.1073629558968973E-5</v>
      </c>
      <c r="T100" s="130">
        <v>0.1</v>
      </c>
      <c r="U100" s="43">
        <f>+T100*S100</f>
        <v>1.1073629558968973E-6</v>
      </c>
      <c r="V100" s="132">
        <f>+G100-P100</f>
        <v>3.3277063510726082E-3</v>
      </c>
      <c r="Z100" s="43">
        <f>F100</f>
        <v>12923</v>
      </c>
      <c r="AA100" s="132">
        <f>AB$3+AB$4*Z100+AB$5*Z100^2+AH100</f>
        <v>1.6379606523289701E-2</v>
      </c>
      <c r="AB100" s="132">
        <f>+G100-AA100</f>
        <v>-1.4198687523051055E-2</v>
      </c>
      <c r="AC100" s="132">
        <f>+G100-P100</f>
        <v>3.3277063510726082E-3</v>
      </c>
      <c r="AE100" s="132">
        <f>+(G100-AA100)^2*S100</f>
        <v>2.2324739210534314E-9</v>
      </c>
      <c r="AF100" s="200">
        <f>+C100-15018.5</f>
        <v>29596.175999999999</v>
      </c>
      <c r="AG100" s="7"/>
      <c r="AH100" s="43">
        <f>$AB$6*($AB$11/AI100*AJ100+$AB$12)</f>
        <v>1.3472011310289701E-2</v>
      </c>
      <c r="AI100" s="43">
        <f>1+$AB$7*COS(AL100)</f>
        <v>0.82932740643344893</v>
      </c>
      <c r="AJ100" s="43">
        <f>SIN(AL100+$AB$9)</f>
        <v>0.32533131439619878</v>
      </c>
      <c r="AK100" s="43">
        <f>$AB$7*SIN(AL100)</f>
        <v>0.32828473282391135</v>
      </c>
      <c r="AL100" s="43">
        <f>2*ATAN(AM100)</f>
        <v>2.0502305718588274</v>
      </c>
      <c r="AM100" s="43">
        <f>SQRT((1+$AB$7)/(1-$AB$7))*TAN(AN100/2)</f>
        <v>1.6469623455092639</v>
      </c>
      <c r="AN100" s="132">
        <f>$AU100+$AB$7*SIN(AO100)</f>
        <v>1.681081569804201</v>
      </c>
      <c r="AO100" s="132">
        <f>$AU100+$AB$7*SIN(AP100)</f>
        <v>1.6810815709134448</v>
      </c>
      <c r="AP100" s="132">
        <f>$AU100+$AB$7*SIN(AQ100)</f>
        <v>1.6810815436745989</v>
      </c>
      <c r="AQ100" s="132">
        <f>$AU100+$AB$7*SIN(AR100)</f>
        <v>1.681082212555961</v>
      </c>
      <c r="AR100" s="132">
        <f>$AU100+$AB$7*SIN(AS100)</f>
        <v>1.6810657862317462</v>
      </c>
      <c r="AS100" s="132">
        <f>$AU100+$AB$7*SIN(AT100)</f>
        <v>1.6814684799413042</v>
      </c>
      <c r="AT100" s="132">
        <f>$AU100+$AB$7*SIN(AU100)</f>
        <v>1.6711335058620849</v>
      </c>
      <c r="AU100" s="132">
        <f>$AB$9+$AB$18*(F100-AB$15)</f>
        <v>1.3133294145588925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>+(C101-C$7)/C$8</f>
        <v>12949.04433686252</v>
      </c>
      <c r="F101" s="132">
        <f>ROUND(2*E101,0)/2</f>
        <v>12949</v>
      </c>
      <c r="G101" s="132">
        <f>+C101-(C$7+F101*C$8)</f>
        <v>1.5134296998439822E-2</v>
      </c>
      <c r="I101" s="132">
        <f>G101</f>
        <v>1.5134296998439822E-2</v>
      </c>
      <c r="P101" s="199">
        <f>+D$11+D$12*F101+D$13*F101^2</f>
        <v>-1.1745233613123477E-3</v>
      </c>
      <c r="Q101" s="200">
        <f>+C101-15018.5</f>
        <v>29605.063999999998</v>
      </c>
      <c r="S101" s="132">
        <f>+(P101-G101)^2</f>
        <v>2.6597762152666692E-4</v>
      </c>
      <c r="T101" s="130">
        <v>0.1</v>
      </c>
      <c r="U101" s="43">
        <f>+T101*S101</f>
        <v>2.6597762152666692E-5</v>
      </c>
      <c r="V101" s="132">
        <f>+G101-P101</f>
        <v>1.6308820359752171E-2</v>
      </c>
      <c r="Z101" s="43">
        <f>F101</f>
        <v>12949</v>
      </c>
      <c r="AA101" s="132">
        <f>AB$3+AB$4*Z101+AB$5*Z101^2+AH101</f>
        <v>1.6330050635512638E-2</v>
      </c>
      <c r="AB101" s="132">
        <f>+G101-AA101</f>
        <v>-1.1957536370728154E-3</v>
      </c>
      <c r="AC101" s="132">
        <f>+G101-P101</f>
        <v>1.6308820359752171E-2</v>
      </c>
      <c r="AE101" s="132">
        <f>+(G101-AA101)^2*S101</f>
        <v>3.8030192097235003E-10</v>
      </c>
      <c r="AF101" s="200">
        <f>+C101-15018.5</f>
        <v>29605.063999999998</v>
      </c>
      <c r="AG101" s="7"/>
      <c r="AH101" s="43">
        <f>$AB$6*($AB$11/AI101*AJ101+$AB$12)</f>
        <v>1.3421639438512637E-2</v>
      </c>
      <c r="AI101" s="43">
        <f>1+$AB$7*COS(AL101)</f>
        <v>0.82847246216544723</v>
      </c>
      <c r="AJ101" s="43">
        <f>SIN(AL101+$AB$9)</f>
        <v>0.32286593602841546</v>
      </c>
      <c r="AK101" s="43">
        <f>$AB$7*SIN(AL101)</f>
        <v>0.32783883809642816</v>
      </c>
      <c r="AL101" s="43">
        <f>2*ATAN(AM101)</f>
        <v>2.0528366168845888</v>
      </c>
      <c r="AM101" s="43">
        <f>SQRT((1+$AB$7)/(1-$AB$7))*TAN(AN101/2)</f>
        <v>1.6518102033880186</v>
      </c>
      <c r="AN101" s="132">
        <f>$AU101+$AB$7*SIN(AO101)</f>
        <v>1.684002427894139</v>
      </c>
      <c r="AO101" s="132">
        <f>$AU101+$AB$7*SIN(AP101)</f>
        <v>1.6840024291110085</v>
      </c>
      <c r="AP101" s="132">
        <f>$AU101+$AB$7*SIN(AQ101)</f>
        <v>1.6840023999971017</v>
      </c>
      <c r="AQ101" s="132">
        <f>$AU101+$AB$7*SIN(AR101)</f>
        <v>1.684003096552606</v>
      </c>
      <c r="AR101" s="132">
        <f>$AU101+$AB$7*SIN(AS101)</f>
        <v>1.6839864301652179</v>
      </c>
      <c r="AS101" s="132">
        <f>$AU101+$AB$7*SIN(AT101)</f>
        <v>1.684384536651135</v>
      </c>
      <c r="AT101" s="132">
        <f>$AU101+$AB$7*SIN(AU101)</f>
        <v>1.6744597620865043</v>
      </c>
      <c r="AU101" s="132">
        <f>$AB$9+$AB$18*(F101-AB$15)</f>
        <v>1.3163707869360881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>+(C102-C$7)/C$8</f>
        <v>13930.998389745699</v>
      </c>
      <c r="F102" s="132">
        <f>ROUND(2*E102,0)/2</f>
        <v>13931</v>
      </c>
      <c r="G102" s="132">
        <f>+C102-(C$7+F102*C$8)</f>
        <v>-5.4965700110187754E-4</v>
      </c>
      <c r="I102" s="132">
        <f>G102</f>
        <v>-5.4965700110187754E-4</v>
      </c>
      <c r="P102" s="199">
        <f>+D$11+D$12*F102+D$13*F102^2</f>
        <v>-2.2157071451841858E-3</v>
      </c>
      <c r="Q102" s="200">
        <f>+C102-15018.5</f>
        <v>29940.252</v>
      </c>
      <c r="S102" s="132">
        <f>+(P102-G102)^2</f>
        <v>2.7757230825966801E-6</v>
      </c>
      <c r="T102" s="130">
        <v>0.1</v>
      </c>
      <c r="U102" s="43">
        <f>+T102*S102</f>
        <v>2.7757230825966803E-7</v>
      </c>
      <c r="V102" s="132">
        <f>+G102-P102</f>
        <v>1.6660501440823082E-3</v>
      </c>
      <c r="Z102" s="43">
        <f>F102</f>
        <v>13931</v>
      </c>
      <c r="AA102" s="132">
        <f>AB$3+AB$4*Z102+AB$5*Z102^2+AH102</f>
        <v>1.4414842569258995E-2</v>
      </c>
      <c r="AB102" s="132">
        <f>+G102-AA102</f>
        <v>-1.4964499570360872E-2</v>
      </c>
      <c r="AC102" s="132">
        <f>+G102-P102</f>
        <v>1.6660501440823082E-3</v>
      </c>
      <c r="AE102" s="132">
        <f>+(G102-AA102)^2*S102</f>
        <v>6.2158501091419724E-10</v>
      </c>
      <c r="AF102" s="200">
        <f>+C102-15018.5</f>
        <v>29940.252</v>
      </c>
      <c r="AG102" s="7"/>
      <c r="AH102" s="43">
        <f>$AB$6*($AB$11/AI102*AJ102+$AB$12)</f>
        <v>1.1478581852258994E-2</v>
      </c>
      <c r="AI102" s="43">
        <f>1+$AB$7*COS(AL102)</f>
        <v>0.79823917547751788</v>
      </c>
      <c r="AJ102" s="43">
        <f>SIN(AL102+$AB$9)</f>
        <v>0.23191892111309609</v>
      </c>
      <c r="AK102" s="43">
        <f>$AB$7*SIN(AL102)</f>
        <v>0.3101492700104389</v>
      </c>
      <c r="AL102" s="43">
        <f>2*ATAN(AM102)</f>
        <v>2.1475427264191098</v>
      </c>
      <c r="AM102" s="43">
        <f>SQRT((1+$AB$7)/(1-$AB$7))*TAN(AN102/2)</f>
        <v>1.8435020804764044</v>
      </c>
      <c r="AN102" s="132">
        <f>$AU102+$AB$7*SIN(AO102)</f>
        <v>1.7922087350929865</v>
      </c>
      <c r="AO102" s="132">
        <f>$AU102+$AB$7*SIN(AP102)</f>
        <v>1.7922087140454719</v>
      </c>
      <c r="AP102" s="132">
        <f>$AU102+$AB$7*SIN(AQ102)</f>
        <v>1.7922089730761401</v>
      </c>
      <c r="AQ102" s="132">
        <f>$AU102+$AB$7*SIN(AR102)</f>
        <v>1.7922057851784525</v>
      </c>
      <c r="AR102" s="132">
        <f>$AU102+$AB$7*SIN(AS102)</f>
        <v>1.7922450155838601</v>
      </c>
      <c r="AS102" s="132">
        <f>$AU102+$AB$7*SIN(AT102)</f>
        <v>1.7917617679512485</v>
      </c>
      <c r="AT102" s="132">
        <f>$AU102+$AB$7*SIN(AU102)</f>
        <v>1.7976439276074521</v>
      </c>
      <c r="AU102" s="132">
        <f>$AB$9+$AB$18*(F102-AB$15)</f>
        <v>1.4312410821055588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>+(C103-C$7)/C$8</f>
        <v>14011.989062878414</v>
      </c>
      <c r="F103" s="132">
        <f>ROUND(2*E103,0)/2</f>
        <v>14012</v>
      </c>
      <c r="G103" s="132">
        <f>+C103-(C$7+F103*C$8)</f>
        <v>-3.7333639993448742E-3</v>
      </c>
      <c r="I103" s="202">
        <f>G103</f>
        <v>-3.7333639993448742E-3</v>
      </c>
      <c r="P103" s="199">
        <f>+D$11+D$12*F103+D$13*F103^2</f>
        <v>-2.3010335889644649E-3</v>
      </c>
      <c r="Q103" s="200">
        <f>+C103-15018.5</f>
        <v>29967.898000000001</v>
      </c>
      <c r="S103" s="132">
        <f>+(P103-G103)^2</f>
        <v>2.0515704045005115E-6</v>
      </c>
      <c r="T103" s="130">
        <v>0.1</v>
      </c>
      <c r="U103" s="43">
        <f>+T103*S103</f>
        <v>2.0515704045005116E-7</v>
      </c>
      <c r="V103" s="132">
        <f>+G103-P103</f>
        <v>-1.4323304103804092E-3</v>
      </c>
      <c r="Z103" s="43">
        <f>F103</f>
        <v>14012</v>
      </c>
      <c r="AA103" s="132">
        <f>AB$3+AB$4*Z103+AB$5*Z103^2+AH103</f>
        <v>1.4253569827353683E-2</v>
      </c>
      <c r="AB103" s="132">
        <f>+G103-AA103</f>
        <v>-1.7986933826698557E-2</v>
      </c>
      <c r="AC103" s="132">
        <f>+G103-P103</f>
        <v>-1.4323304103804092E-3</v>
      </c>
      <c r="AE103" s="132">
        <f>+(G103-AA103)^2*S103</f>
        <v>6.637441390322552E-10</v>
      </c>
      <c r="AF103" s="200">
        <f>+C103-15018.5</f>
        <v>29967.898000000001</v>
      </c>
      <c r="AG103" s="7"/>
      <c r="AH103" s="43">
        <f>$AB$6*($AB$11/AI103*AJ103+$AB$12)</f>
        <v>1.1315270259353683E-2</v>
      </c>
      <c r="AI103" s="43">
        <f>1+$AB$7*COS(AL103)</f>
        <v>0.79591647070786198</v>
      </c>
      <c r="AJ103" s="43">
        <f>SIN(AL103+$AB$9)</f>
        <v>0.22460974972817804</v>
      </c>
      <c r="AK103" s="43">
        <f>$AB$7*SIN(AL103)</f>
        <v>0.30862584640898927</v>
      </c>
      <c r="AL103" s="43">
        <f>2*ATAN(AM103)</f>
        <v>2.1550501190044269</v>
      </c>
      <c r="AM103" s="43">
        <f>SQRT((1+$AB$7)/(1-$AB$7))*TAN(AN103/2)</f>
        <v>1.8601278407880515</v>
      </c>
      <c r="AN103" s="132">
        <f>$AU103+$AB$7*SIN(AO103)</f>
        <v>1.8009589714874745</v>
      </c>
      <c r="AO103" s="132">
        <f>$AU103+$AB$7*SIN(AP103)</f>
        <v>1.8009589402715172</v>
      </c>
      <c r="AP103" s="132">
        <f>$AU103+$AB$7*SIN(AQ103)</f>
        <v>1.8009593100835632</v>
      </c>
      <c r="AQ103" s="132">
        <f>$AU103+$AB$7*SIN(AR103)</f>
        <v>1.8009549289230611</v>
      </c>
      <c r="AR103" s="132">
        <f>$AU103+$AB$7*SIN(AS103)</f>
        <v>1.8010068272359721</v>
      </c>
      <c r="AS103" s="132">
        <f>$AU103+$AB$7*SIN(AT103)</f>
        <v>1.8003913104132789</v>
      </c>
      <c r="AT103" s="132">
        <f>$AU103+$AB$7*SIN(AU103)</f>
        <v>1.8075901795513341</v>
      </c>
      <c r="AU103" s="132">
        <f>$AB$9+$AB$18*(F103-AB$15)</f>
        <v>1.44071612681913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>+(C104-C$7)/C$8</f>
        <v>14084.917581180005</v>
      </c>
      <c r="F104" s="132">
        <f>ROUND(2*E104,0)/2</f>
        <v>14085</v>
      </c>
      <c r="I104" s="202"/>
      <c r="P104" s="199">
        <f>+D$11+D$12*F104+D$13*F104^2</f>
        <v>-2.3778602252822727E-3</v>
      </c>
      <c r="Q104" s="200">
        <f>+C104-15018.5</f>
        <v>29992.792000000001</v>
      </c>
      <c r="R104" s="132">
        <f>+C104-(C$7+F104*C$8)</f>
        <v>-2.8133494997746311E-2</v>
      </c>
      <c r="S104" s="132">
        <f>+(P104-R104)^2</f>
        <v>6.6335272253255861E-4</v>
      </c>
      <c r="T104" s="130"/>
      <c r="U104" s="43"/>
      <c r="Z104" s="43">
        <f>F104</f>
        <v>14085</v>
      </c>
      <c r="AA104" s="132">
        <f>AB$3+AB$4*Z104+AB$5*Z104^2+AH104</f>
        <v>1.4107857608738058E-2</v>
      </c>
      <c r="AB104" s="132">
        <f>+G104-AA104</f>
        <v>-1.4107857608738058E-2</v>
      </c>
      <c r="AC104" s="132">
        <f>+G104-P104</f>
        <v>2.3778602252822727E-3</v>
      </c>
      <c r="AE104" s="132">
        <f>+(G104-AA104)^2*S104</f>
        <v>1.3202818444883318E-7</v>
      </c>
      <c r="AF104" s="200">
        <f>+C104-15018.5</f>
        <v>29992.792000000001</v>
      </c>
      <c r="AG104" s="7"/>
      <c r="AH104" s="43">
        <f>$AB$6*($AB$11/AI104*AJ104+$AB$12)</f>
        <v>1.1167754283738058E-2</v>
      </c>
      <c r="AI104" s="43">
        <f>1+$AB$7*COS(AL104)</f>
        <v>0.79384446326533253</v>
      </c>
      <c r="AJ104" s="43">
        <f>SIN(AL104+$AB$9)</f>
        <v>0.21804796526359876</v>
      </c>
      <c r="AK104" s="43">
        <f>$AB$7*SIN(AL104)</f>
        <v>0.30724565851064711</v>
      </c>
      <c r="AL104" s="43">
        <f>2*ATAN(AM104)</f>
        <v>2.161778794088268</v>
      </c>
      <c r="AM104" s="43">
        <f>SQRT((1+$AB$7)/(1-$AB$7))*TAN(AN104/2)</f>
        <v>1.875227593214964</v>
      </c>
      <c r="AN104" s="132">
        <f>$AU104+$AB$7*SIN(AO104)</f>
        <v>1.8088232513394988</v>
      </c>
      <c r="AO104" s="132">
        <f>$AU104+$AB$7*SIN(AP104)</f>
        <v>1.8088232084024192</v>
      </c>
      <c r="AP104" s="132">
        <f>$AU104+$AB$7*SIN(AQ104)</f>
        <v>1.8088237005700636</v>
      </c>
      <c r="AQ104" s="132">
        <f>$AU104+$AB$7*SIN(AR104)</f>
        <v>1.8088180590228768</v>
      </c>
      <c r="AR104" s="132">
        <f>$AU104+$AB$7*SIN(AS104)</f>
        <v>1.8088827182596003</v>
      </c>
      <c r="AS104" s="132">
        <f>$AU104+$AB$7*SIN(AT104)</f>
        <v>1.8081406059769056</v>
      </c>
      <c r="AT104" s="132">
        <f>$AU104+$AB$7*SIN(AU104)</f>
        <v>1.8165258691725539</v>
      </c>
      <c r="AU104" s="132">
        <f>$AB$9+$AB$18*(F104-AB$15)</f>
        <v>1.4492553646474104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>+(C105-C$7)/C$8</f>
        <v>14899.933468766398</v>
      </c>
      <c r="F105" s="142">
        <f>ROUND(2*E105,0)/2</f>
        <v>14900</v>
      </c>
      <c r="I105" s="202"/>
      <c r="P105" s="199">
        <f>+D$11+D$12*F105+D$13*F105^2</f>
        <v>-3.2309146870664069E-3</v>
      </c>
      <c r="Q105" s="200">
        <f>+C105-15018.5</f>
        <v>30270.995999999999</v>
      </c>
      <c r="R105" s="132">
        <f>+C105-(C$7+F105*C$8)</f>
        <v>-2.2710299999744166E-2</v>
      </c>
      <c r="S105" s="132">
        <f>+(P105-R105)^2</f>
        <v>3.7944645215976604E-4</v>
      </c>
      <c r="T105" s="130"/>
      <c r="U105" s="43"/>
      <c r="Z105" s="43">
        <f>F105</f>
        <v>14900</v>
      </c>
      <c r="AA105" s="132">
        <f>AB$3+AB$4*Z105+AB$5*Z105^2+AH105</f>
        <v>1.2460547857835116E-2</v>
      </c>
      <c r="AB105" s="132">
        <f>+G105-AA105</f>
        <v>-1.2460547857835116E-2</v>
      </c>
      <c r="AC105" s="132">
        <f>+G105-P105</f>
        <v>3.2309146870664069E-3</v>
      </c>
      <c r="AE105" s="132">
        <f>+(G105-AA105)^2*S105</f>
        <v>5.8914849363195926E-8</v>
      </c>
      <c r="AF105" s="200">
        <f>+C105-15018.5</f>
        <v>30270.995999999999</v>
      </c>
      <c r="AG105" s="7"/>
      <c r="AH105" s="43">
        <f>$AB$6*($AB$11/AI105*AJ105+$AB$12)</f>
        <v>9.5024778578351159E-3</v>
      </c>
      <c r="AI105" s="43">
        <f>1+$AB$7*COS(AL105)</f>
        <v>0.77202845754424698</v>
      </c>
      <c r="AJ105" s="43">
        <f>SIN(AL105+$AB$9)</f>
        <v>0.14643622599182646</v>
      </c>
      <c r="AK105" s="43">
        <f>$AB$7*SIN(AL105)</f>
        <v>0.29142576384105917</v>
      </c>
      <c r="AL105" s="43">
        <f>2*ATAN(AM105)</f>
        <v>2.2346279595011476</v>
      </c>
      <c r="AM105" s="43">
        <f>SQRT((1+$AB$7)/(1-$AB$7))*TAN(AN105/2)</f>
        <v>2.0518829034686203</v>
      </c>
      <c r="AN105" s="132">
        <f>$AU105+$AB$7*SIN(AO105)</f>
        <v>1.8952822124202551</v>
      </c>
      <c r="AO105" s="132">
        <f>$AU105+$AB$7*SIN(AP105)</f>
        <v>1.8952817102016657</v>
      </c>
      <c r="AP105" s="132">
        <f>$AU105+$AB$7*SIN(AQ105)</f>
        <v>1.895285967570739</v>
      </c>
      <c r="AQ105" s="132">
        <f>$AU105+$AB$7*SIN(AR105)</f>
        <v>1.8952498756188945</v>
      </c>
      <c r="AR105" s="132">
        <f>$AU105+$AB$7*SIN(AS105)</f>
        <v>1.8955557233962739</v>
      </c>
      <c r="AS105" s="132">
        <f>$AU105+$AB$7*SIN(AT105)</f>
        <v>1.8929550605475987</v>
      </c>
      <c r="AT105" s="132">
        <f>$AU105+$AB$7*SIN(AU105)</f>
        <v>1.9144636523184149</v>
      </c>
      <c r="AU105" s="132">
        <f>$AB$9+$AB$18*(F105-AB$15)</f>
        <v>1.5445906910864313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>+(C106-C$7)/C$8</f>
        <v>14914.018803224253</v>
      </c>
      <c r="F106" s="132">
        <f>ROUND(2*E106,0)/2</f>
        <v>14914</v>
      </c>
      <c r="G106" s="132">
        <f>+C106-(C$7+F106*C$8)</f>
        <v>6.418441997084301E-3</v>
      </c>
      <c r="I106" s="202">
        <f>G106</f>
        <v>6.418441997084301E-3</v>
      </c>
      <c r="P106" s="199">
        <f>+D$11+D$12*F106+D$13*F106^2</f>
        <v>-3.2454935313807249E-3</v>
      </c>
      <c r="Q106" s="200">
        <f>+C106-15018.5</f>
        <v>30275.803999999996</v>
      </c>
      <c r="S106" s="132">
        <f>+(P106-G106)^2</f>
        <v>9.3391649898328595E-5</v>
      </c>
      <c r="T106" s="130">
        <v>0.1</v>
      </c>
      <c r="U106" s="43">
        <f>+T106*S106</f>
        <v>9.3391649898328598E-6</v>
      </c>
      <c r="V106" s="132">
        <f>+G106-P106</f>
        <v>9.6639355284650254E-3</v>
      </c>
      <c r="Z106" s="43">
        <f>F106</f>
        <v>14914</v>
      </c>
      <c r="AA106" s="132">
        <f>AB$3+AB$4*Z106+AB$5*Z106^2+AH106</f>
        <v>1.2431966243584582E-2</v>
      </c>
      <c r="AB106" s="132">
        <f>+G106-AA106</f>
        <v>-6.0135242465002813E-3</v>
      </c>
      <c r="AC106" s="132">
        <f>+G106-P106</f>
        <v>9.6639355284650254E-3</v>
      </c>
      <c r="AE106" s="132">
        <f>+(G106-AA106)^2*S106</f>
        <v>3.3772730984938013E-9</v>
      </c>
      <c r="AF106" s="200">
        <f>+C106-15018.5</f>
        <v>30275.803999999996</v>
      </c>
      <c r="AG106" s="7"/>
      <c r="AH106" s="43">
        <f>$AB$6*($AB$11/AI106*AJ106+$AB$12)</f>
        <v>9.4736224315845833E-3</v>
      </c>
      <c r="AI106" s="43">
        <f>1+$AB$7*COS(AL106)</f>
        <v>0.77167403490098196</v>
      </c>
      <c r="AJ106" s="43">
        <f>SIN(AL106+$AB$9)</f>
        <v>0.14523248708365041</v>
      </c>
      <c r="AK106" s="43">
        <f>$AB$7*SIN(AL106)</f>
        <v>0.29114816444827879</v>
      </c>
      <c r="AL106" s="43">
        <f>2*ATAN(AM106)</f>
        <v>2.2358447067063638</v>
      </c>
      <c r="AM106" s="43">
        <f>SQRT((1+$AB$7)/(1-$AB$7))*TAN(AN106/2)</f>
        <v>2.0550566280671441</v>
      </c>
      <c r="AN106" s="132">
        <f>$AU106+$AB$7*SIN(AO106)</f>
        <v>1.8967467392405362</v>
      </c>
      <c r="AO106" s="132">
        <f>$AU106+$AB$7*SIN(AP106)</f>
        <v>1.8967462206578132</v>
      </c>
      <c r="AP106" s="132">
        <f>$AU106+$AB$7*SIN(AQ106)</f>
        <v>1.8967505976949592</v>
      </c>
      <c r="AQ106" s="132">
        <f>$AU106+$AB$7*SIN(AR106)</f>
        <v>1.8967136520421808</v>
      </c>
      <c r="AR106" s="132">
        <f>$AU106+$AB$7*SIN(AS106)</f>
        <v>1.8970253758426345</v>
      </c>
      <c r="AS106" s="132">
        <f>$AU106+$AB$7*SIN(AT106)</f>
        <v>1.8943861641125146</v>
      </c>
      <c r="AT106" s="132">
        <f>$AU106+$AB$7*SIN(AU106)</f>
        <v>1.9161166954661062</v>
      </c>
      <c r="AU106" s="132">
        <f>$AB$9+$AB$18*(F106-AB$15)</f>
        <v>1.5462283531356906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>+(C107-C$7)/C$8</f>
        <v>14927.002622341821</v>
      </c>
      <c r="F107" s="132">
        <f>ROUND(2*E107,0)/2</f>
        <v>14927</v>
      </c>
      <c r="G107" s="132">
        <f>+C107-(C$7+F107*C$8)</f>
        <v>8.9513099374016747E-4</v>
      </c>
      <c r="I107" s="132">
        <f>G107</f>
        <v>8.9513099374016747E-4</v>
      </c>
      <c r="P107" s="199">
        <f>+D$11+D$12*F107+D$13*F107^2</f>
        <v>-3.2590287659263815E-3</v>
      </c>
      <c r="Q107" s="200">
        <f>+C107-15018.5</f>
        <v>30280.235999999997</v>
      </c>
      <c r="S107" s="132">
        <f>+(P107-G107)^2</f>
        <v>1.7257043308832843E-5</v>
      </c>
      <c r="T107" s="130">
        <v>0.1</v>
      </c>
      <c r="U107" s="43">
        <f>+T107*S107</f>
        <v>1.7257043308832844E-6</v>
      </c>
      <c r="V107" s="132">
        <f>+G107-P107</f>
        <v>4.1541597596665494E-3</v>
      </c>
      <c r="Z107" s="43">
        <f>F107</f>
        <v>14927</v>
      </c>
      <c r="AA107" s="132">
        <f>AB$3+AB$4*Z107+AB$5*Z107^2+AH107</f>
        <v>1.2405418789202802E-2</v>
      </c>
      <c r="AB107" s="132">
        <f>+G107-AA107</f>
        <v>-1.1510287795462634E-2</v>
      </c>
      <c r="AC107" s="132">
        <f>+G107-P107</f>
        <v>4.1541597596665494E-3</v>
      </c>
      <c r="AE107" s="132">
        <f>+(G107-AA107)^2*S107</f>
        <v>2.2863291534893605E-9</v>
      </c>
      <c r="AF107" s="200">
        <f>+C107-15018.5</f>
        <v>30280.235999999997</v>
      </c>
      <c r="AG107" s="7"/>
      <c r="AH107" s="43">
        <f>$AB$6*($AB$11/AI107*AJ107+$AB$12)</f>
        <v>9.446821776202801E-3</v>
      </c>
      <c r="AI107" s="43">
        <f>1+$AB$7*COS(AL107)</f>
        <v>0.77134552154000779</v>
      </c>
      <c r="AJ107" s="43">
        <f>SIN(AL107+$AB$9)</f>
        <v>0.14411552592919186</v>
      </c>
      <c r="AK107" s="43">
        <f>$AB$7*SIN(AL107)</f>
        <v>0.2908902361376004</v>
      </c>
      <c r="AL107" s="43">
        <f>2*ATAN(AM107)</f>
        <v>2.2369735439987446</v>
      </c>
      <c r="AM107" s="43">
        <f>SQRT((1+$AB$7)/(1-$AB$7))*TAN(AN107/2)</f>
        <v>2.0580081559589001</v>
      </c>
      <c r="AN107" s="132">
        <f>$AU107+$AB$7*SIN(AO107)</f>
        <v>1.8981060554387092</v>
      </c>
      <c r="AO107" s="132">
        <f>$AU107+$AB$7*SIN(AP107)</f>
        <v>1.8981055212927453</v>
      </c>
      <c r="AP107" s="132">
        <f>$AU107+$AB$7*SIN(AQ107)</f>
        <v>1.8981100116350984</v>
      </c>
      <c r="AQ107" s="132">
        <f>$AU107+$AB$7*SIN(AR107)</f>
        <v>1.8980722613505983</v>
      </c>
      <c r="AR107" s="132">
        <f>$AU107+$AB$7*SIN(AS107)</f>
        <v>1.8983894972212529</v>
      </c>
      <c r="AS107" s="132">
        <f>$AU107+$AB$7*SIN(AT107)</f>
        <v>1.8957143058514025</v>
      </c>
      <c r="AT107" s="132">
        <f>$AU107+$AB$7*SIN(AU107)</f>
        <v>1.917650775843962</v>
      </c>
      <c r="AU107" s="132">
        <f>$AB$9+$AB$18*(F107-AB$15)</f>
        <v>1.5477490393242885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>+(C108-C$7)/C$8</f>
        <v>15037.016466954161</v>
      </c>
      <c r="F108" s="132">
        <f>ROUND(2*E108,0)/2</f>
        <v>15037</v>
      </c>
      <c r="G108" s="132">
        <f>+C108-(C$7+F108*C$8)</f>
        <v>5.6209609974757768E-3</v>
      </c>
      <c r="I108" s="202">
        <f>G108</f>
        <v>5.6209609974757768E-3</v>
      </c>
      <c r="P108" s="199">
        <f>+D$11+D$12*F108+D$13*F108^2</f>
        <v>-3.3734704129756931E-3</v>
      </c>
      <c r="Q108" s="200">
        <f>+C108-15018.5</f>
        <v>30317.788999999997</v>
      </c>
      <c r="S108" s="132">
        <f>+(P108-G108)^2</f>
        <v>8.0899796397316027E-5</v>
      </c>
      <c r="T108" s="130">
        <v>0.1</v>
      </c>
      <c r="U108" s="43">
        <f>+T108*S108</f>
        <v>8.0899796397316027E-6</v>
      </c>
      <c r="V108" s="132">
        <f>+G108-P108</f>
        <v>8.9944314104514703E-3</v>
      </c>
      <c r="Z108" s="43">
        <f>F108</f>
        <v>15037</v>
      </c>
      <c r="AA108" s="132">
        <f>AB$3+AB$4*Z108+AB$5*Z108^2+AH108</f>
        <v>1.2180509131121755E-2</v>
      </c>
      <c r="AB108" s="132">
        <f>+G108-AA108</f>
        <v>-6.5595481336459781E-3</v>
      </c>
      <c r="AC108" s="132">
        <f>+G108-P108</f>
        <v>8.9944314104514703E-3</v>
      </c>
      <c r="AE108" s="132">
        <f>+(G108-AA108)^2*S108</f>
        <v>3.4809298814058842E-9</v>
      </c>
      <c r="AF108" s="200">
        <f>+C108-15018.5</f>
        <v>30317.788999999997</v>
      </c>
      <c r="AG108" s="7"/>
      <c r="AH108" s="43">
        <f>$AB$6*($AB$11/AI108*AJ108+$AB$12)</f>
        <v>9.2198102381217551E-3</v>
      </c>
      <c r="AI108" s="43">
        <f>1+$AB$7*COS(AL108)</f>
        <v>0.76858853564836283</v>
      </c>
      <c r="AJ108" s="43">
        <f>SIN(AL108+$AB$9)</f>
        <v>0.13469499094466711</v>
      </c>
      <c r="AK108" s="43">
        <f>$AB$7*SIN(AL108)</f>
        <v>0.28870180838822423</v>
      </c>
      <c r="AL108" s="43">
        <f>2*ATAN(AM108)</f>
        <v>2.2464870117006916</v>
      </c>
      <c r="AM108" s="43">
        <f>SQRT((1+$AB$7)/(1-$AB$7))*TAN(AN108/2)</f>
        <v>2.0831579397067888</v>
      </c>
      <c r="AN108" s="132">
        <f>$AU108+$AB$7*SIN(AO108)</f>
        <v>1.9095849144240744</v>
      </c>
      <c r="AO108" s="132">
        <f>$AU108+$AB$7*SIN(AP108)</f>
        <v>1.9095842335629631</v>
      </c>
      <c r="AP108" s="132">
        <f>$AU108+$AB$7*SIN(AQ108)</f>
        <v>1.9095897704462184</v>
      </c>
      <c r="AQ108" s="132">
        <f>$AU108+$AB$7*SIN(AR108)</f>
        <v>1.9095447410067103</v>
      </c>
      <c r="AR108" s="132">
        <f>$AU108+$AB$7*SIN(AS108)</f>
        <v>1.9099107821789822</v>
      </c>
      <c r="AS108" s="132">
        <f>$AU108+$AB$7*SIN(AT108)</f>
        <v>1.9069241547575364</v>
      </c>
      <c r="AT108" s="132">
        <f>$AU108+$AB$7*SIN(AU108)</f>
        <v>1.9305972123840625</v>
      </c>
      <c r="AU108" s="132">
        <f>$AB$9+$AB$18*(F108-AB$15)</f>
        <v>1.5606163839970397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>+(C109-C$7)/C$8</f>
        <v>15146.517638203346</v>
      </c>
      <c r="F109" s="132">
        <f>ROUND(2*E109,0)/2</f>
        <v>15146.5</v>
      </c>
      <c r="G109" s="132">
        <f>+C109-(C$7+F109*C$8)</f>
        <v>6.0207645001355559E-3</v>
      </c>
      <c r="I109" s="132">
        <f>G109</f>
        <v>6.0207645001355559E-3</v>
      </c>
      <c r="P109" s="199">
        <f>+D$11+D$12*F109+D$13*F109^2</f>
        <v>-3.4872368573122489E-3</v>
      </c>
      <c r="Q109" s="200">
        <f>+C109-15018.5</f>
        <v>30355.167000000001</v>
      </c>
      <c r="S109" s="132">
        <f>+(P109-G109)^2</f>
        <v>9.0402089813229288E-5</v>
      </c>
      <c r="T109" s="130">
        <v>0.1</v>
      </c>
      <c r="U109" s="43">
        <f>+T109*S109</f>
        <v>9.0402089813229285E-6</v>
      </c>
      <c r="V109" s="132">
        <f>+G109-P109</f>
        <v>9.5080013574478043E-3</v>
      </c>
      <c r="Z109" s="43">
        <f>F109</f>
        <v>15146.5</v>
      </c>
      <c r="AA109" s="132">
        <f>AB$3+AB$4*Z109+AB$5*Z109^2+AH109</f>
        <v>1.1956150792347492E-2</v>
      </c>
      <c r="AB109" s="132">
        <f>+G109-AA109</f>
        <v>-5.935386292211936E-3</v>
      </c>
      <c r="AC109" s="132">
        <f>+G109-P109</f>
        <v>9.5080013574478043E-3</v>
      </c>
      <c r="AE109" s="132">
        <f>+(G109-AA109)^2*S109</f>
        <v>3.184758085209178E-9</v>
      </c>
      <c r="AF109" s="200">
        <f>+C109-15018.5</f>
        <v>30355.167000000001</v>
      </c>
      <c r="AG109" s="7"/>
      <c r="AH109" s="43">
        <f>$AB$6*($AB$11/AI109*AJ109+$AB$12)</f>
        <v>8.9934316790974914E-3</v>
      </c>
      <c r="AI109" s="43">
        <f>1+$AB$7*COS(AL109)</f>
        <v>0.76588409242579114</v>
      </c>
      <c r="AJ109" s="43">
        <f>SIN(AL109+$AB$9)</f>
        <v>0.12537168791161798</v>
      </c>
      <c r="AK109" s="43">
        <f>$AB$7*SIN(AL109)</f>
        <v>0.28651307443239743</v>
      </c>
      <c r="AL109" s="43">
        <f>2*ATAN(AM109)</f>
        <v>2.2558901873699528</v>
      </c>
      <c r="AM109" s="43">
        <f>SQRT((1+$AB$7)/(1-$AB$7))*TAN(AN109/2)</f>
        <v>2.1085107853140905</v>
      </c>
      <c r="AN109" s="132">
        <f>$AU109+$AB$7*SIN(AO109)</f>
        <v>1.9209710769391748</v>
      </c>
      <c r="AO109" s="132">
        <f>$AU109+$AB$7*SIN(AP109)</f>
        <v>1.92097022068823</v>
      </c>
      <c r="AP109" s="132">
        <f>$AU109+$AB$7*SIN(AQ109)</f>
        <v>1.9209769663379441</v>
      </c>
      <c r="AQ109" s="132">
        <f>$AU109+$AB$7*SIN(AR109)</f>
        <v>1.9209238199080698</v>
      </c>
      <c r="AR109" s="132">
        <f>$AU109+$AB$7*SIN(AS109)</f>
        <v>1.921342331245679</v>
      </c>
      <c r="AS109" s="132">
        <f>$AU109+$AB$7*SIN(AT109)</f>
        <v>1.918033596537013</v>
      </c>
      <c r="AT109" s="132">
        <f>$AU109+$AB$7*SIN(AU109)</f>
        <v>1.9434239621703189</v>
      </c>
      <c r="AU109" s="132">
        <f>$AB$9+$AB$18*(F109-AB$15)</f>
        <v>1.5734252407394602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>+(C110-C$7)/C$8</f>
        <v>15227.502452211909</v>
      </c>
      <c r="F110" s="132">
        <f>ROUND(2*E110,0)/2</f>
        <v>15227.5</v>
      </c>
      <c r="G110" s="132">
        <f>+C110-(C$7+F110*C$8)</f>
        <v>8.370575014851056E-4</v>
      </c>
      <c r="I110" s="202">
        <f>G110</f>
        <v>8.370575014851056E-4</v>
      </c>
      <c r="P110" s="199">
        <f>+D$11+D$12*F110+D$13*F110^2</f>
        <v>-3.5712933394661593E-3</v>
      </c>
      <c r="Q110" s="200">
        <f>+C110-15018.5</f>
        <v>30382.811000000002</v>
      </c>
      <c r="S110" s="132">
        <f>+(P110-G110)^2</f>
        <v>1.9433557136915729E-5</v>
      </c>
      <c r="T110" s="130">
        <v>0.1</v>
      </c>
      <c r="U110" s="43">
        <f>+T110*S110</f>
        <v>1.9433557136915728E-6</v>
      </c>
      <c r="V110" s="132">
        <f>+G110-P110</f>
        <v>4.4083508409512653E-3</v>
      </c>
      <c r="Z110" s="43">
        <f>F110</f>
        <v>15227.5</v>
      </c>
      <c r="AA110" s="132">
        <f>AB$3+AB$4*Z110+AB$5*Z110^2+AH110</f>
        <v>1.1789902465251448E-2</v>
      </c>
      <c r="AB110" s="132">
        <f>+G110-AA110</f>
        <v>-1.0952844963766343E-2</v>
      </c>
      <c r="AC110" s="132">
        <f>+G110-P110</f>
        <v>4.4083508409512653E-3</v>
      </c>
      <c r="AE110" s="132">
        <f>+(G110-AA110)^2*S110</f>
        <v>2.3313430439740633E-9</v>
      </c>
      <c r="AF110" s="200">
        <f>+C110-15018.5</f>
        <v>30382.811000000002</v>
      </c>
      <c r="AG110" s="7"/>
      <c r="AH110" s="43">
        <f>$AB$6*($AB$11/AI110*AJ110+$AB$12)</f>
        <v>8.8257352340014479E-3</v>
      </c>
      <c r="AI110" s="43">
        <f>1+$AB$7*COS(AL110)</f>
        <v>0.76390891222945023</v>
      </c>
      <c r="AJ110" s="43">
        <f>SIN(AL110+$AB$9)</f>
        <v>0.11850985505056361</v>
      </c>
      <c r="AK110" s="43">
        <f>$AB$7*SIN(AL110)</f>
        <v>0.2848876941451115</v>
      </c>
      <c r="AL110" s="43">
        <f>2*ATAN(AM110)</f>
        <v>2.2628036268956548</v>
      </c>
      <c r="AM110" s="43">
        <f>SQRT((1+$AB$7)/(1-$AB$7))*TAN(AN110/2)</f>
        <v>2.1274737386930753</v>
      </c>
      <c r="AN110" s="132">
        <f>$AU110+$AB$7*SIN(AO110)</f>
        <v>1.9293680512507581</v>
      </c>
      <c r="AO110" s="132">
        <f>$AU110+$AB$7*SIN(AP110)</f>
        <v>1.9293670441094308</v>
      </c>
      <c r="AP110" s="132">
        <f>$AU110+$AB$7*SIN(AQ110)</f>
        <v>1.9293748004347144</v>
      </c>
      <c r="AQ110" s="132">
        <f>$AU110+$AB$7*SIN(AR110)</f>
        <v>1.9293150622899709</v>
      </c>
      <c r="AR110" s="132">
        <f>$AU110+$AB$7*SIN(AS110)</f>
        <v>1.9297749117459357</v>
      </c>
      <c r="AS110" s="132">
        <f>$AU110+$AB$7*SIN(AT110)</f>
        <v>1.9262204309505662</v>
      </c>
      <c r="AT110" s="132">
        <f>$AU110+$AB$7*SIN(AU110)</f>
        <v>1.9528731822081213</v>
      </c>
      <c r="AU110" s="132">
        <f>$AB$9+$AB$18*(F110-AB$15)</f>
        <v>1.5829002854530319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>+(C111-C$7)/C$8</f>
        <v>15245.0065856116</v>
      </c>
      <c r="F111" s="132">
        <f>ROUND(2*E111,0)/2</f>
        <v>15245</v>
      </c>
      <c r="G111" s="132">
        <f>+C111-(C$7+F111*C$8)</f>
        <v>2.2479850013041869E-3</v>
      </c>
      <c r="I111" s="202">
        <f>G111</f>
        <v>2.2479850013041869E-3</v>
      </c>
      <c r="P111" s="199">
        <f>+D$11+D$12*F111+D$13*F111^2</f>
        <v>-3.58944257336208E-3</v>
      </c>
      <c r="Q111" s="200">
        <f>+C111-15018.5</f>
        <v>30388.786</v>
      </c>
      <c r="S111" s="132">
        <f>+(P111-G111)^2</f>
        <v>3.4075560689474092E-5</v>
      </c>
      <c r="T111" s="130">
        <v>0.1</v>
      </c>
      <c r="U111" s="43">
        <f>+T111*S111</f>
        <v>3.4075560689474094E-6</v>
      </c>
      <c r="V111" s="132">
        <f>+G111-P111</f>
        <v>5.8374275746662669E-3</v>
      </c>
      <c r="Z111" s="43">
        <f>F111</f>
        <v>15245</v>
      </c>
      <c r="AA111" s="132">
        <f>AB$3+AB$4*Z111+AB$5*Z111^2+AH111</f>
        <v>1.1753954174376517E-2</v>
      </c>
      <c r="AB111" s="132">
        <f>+G111-AA111</f>
        <v>-9.5059691730723303E-3</v>
      </c>
      <c r="AC111" s="132">
        <f>+G111-P111</f>
        <v>5.8374275746662669E-3</v>
      </c>
      <c r="AE111" s="132">
        <f>+(G111-AA111)^2*S111</f>
        <v>3.0791852218388169E-9</v>
      </c>
      <c r="AF111" s="200">
        <f>+C111-15018.5</f>
        <v>30388.786</v>
      </c>
      <c r="AG111" s="7"/>
      <c r="AH111" s="43">
        <f>$AB$6*($AB$11/AI111*AJ111+$AB$12)</f>
        <v>8.789479249376517E-3</v>
      </c>
      <c r="AI111" s="43">
        <f>1+$AB$7*COS(AL111)</f>
        <v>0.76348498505218254</v>
      </c>
      <c r="AJ111" s="43">
        <f>SIN(AL111+$AB$9)</f>
        <v>0.11703124782954387</v>
      </c>
      <c r="AK111" s="43">
        <f>$AB$7*SIN(AL111)</f>
        <v>0.2845358460795997</v>
      </c>
      <c r="AL111" s="43">
        <f>2*ATAN(AM111)</f>
        <v>2.2642925962444771</v>
      </c>
      <c r="AM111" s="43">
        <f>SQRT((1+$AB$7)/(1-$AB$7))*TAN(AN111/2)</f>
        <v>2.1315943959417449</v>
      </c>
      <c r="AN111" s="132">
        <f>$AU111+$AB$7*SIN(AO111)</f>
        <v>1.9311793717266308</v>
      </c>
      <c r="AO111" s="132">
        <f>$AU111+$AB$7*SIN(AP111)</f>
        <v>1.9311783294350948</v>
      </c>
      <c r="AP111" s="132">
        <f>$AU111+$AB$7*SIN(AQ111)</f>
        <v>1.9311863178664033</v>
      </c>
      <c r="AQ111" s="132">
        <f>$AU111+$AB$7*SIN(AR111)</f>
        <v>1.9311250878353508</v>
      </c>
      <c r="AR111" s="132">
        <f>$AU111+$AB$7*SIN(AS111)</f>
        <v>1.9315941522718296</v>
      </c>
      <c r="AS111" s="132">
        <f>$AU111+$AB$7*SIN(AT111)</f>
        <v>1.9279857656420305</v>
      </c>
      <c r="AT111" s="132">
        <f>$AU111+$AB$7*SIN(AU111)</f>
        <v>1.9549103170449953</v>
      </c>
      <c r="AU111" s="132">
        <f>$AB$9+$AB$18*(F111-AB$15)</f>
        <v>1.5849473630146058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>+(C112-C$7)/C$8</f>
        <v>16094.506348385912</v>
      </c>
      <c r="F112" s="132">
        <f>ROUND(2*E112,0)/2</f>
        <v>16094.5</v>
      </c>
      <c r="G112" s="132">
        <f>+C112-(C$7+F112*C$8)</f>
        <v>2.1670084970537573E-3</v>
      </c>
      <c r="I112" s="202">
        <f>G112</f>
        <v>2.1670084970537573E-3</v>
      </c>
      <c r="P112" s="199">
        <f>+D$11+D$12*F112+D$13*F112^2</f>
        <v>-4.4657081378096652E-3</v>
      </c>
      <c r="Q112" s="200">
        <f>+C112-15018.5</f>
        <v>30678.760999999999</v>
      </c>
      <c r="S112" s="132">
        <f>+(P112-G112)^2</f>
        <v>4.3992929958393964E-5</v>
      </c>
      <c r="T112" s="130">
        <v>0.1</v>
      </c>
      <c r="U112" s="43">
        <f>+T112*S112</f>
        <v>4.3992929958393966E-6</v>
      </c>
      <c r="V112" s="132">
        <f>+G112-P112</f>
        <v>6.6327166348634226E-3</v>
      </c>
      <c r="Z112" s="43">
        <f>F112</f>
        <v>16094.5</v>
      </c>
      <c r="AA112" s="132">
        <f>AB$3+AB$4*Z112+AB$5*Z112^2+AH112</f>
        <v>9.9984287965674129E-3</v>
      </c>
      <c r="AB112" s="132">
        <f>+G112-AA112</f>
        <v>-7.8314202995136556E-3</v>
      </c>
      <c r="AC112" s="132">
        <f>+G112-P112</f>
        <v>6.6327166348634226E-3</v>
      </c>
      <c r="AE112" s="132">
        <f>+(G112-AA112)^2*S112</f>
        <v>2.6981367181967477E-9</v>
      </c>
      <c r="AF112" s="200">
        <f>+C112-15018.5</f>
        <v>30678.760999999999</v>
      </c>
      <c r="AG112" s="7"/>
      <c r="AH112" s="43">
        <f>$AB$6*($AB$11/AI112*AJ112+$AB$12)</f>
        <v>7.0212270873174134E-3</v>
      </c>
      <c r="AI112" s="43">
        <f>1+$AB$7*COS(AL112)</f>
        <v>0.74406085363235475</v>
      </c>
      <c r="AJ112" s="43">
        <f>SIN(AL112+$AB$9)</f>
        <v>4.6900767999173434E-2</v>
      </c>
      <c r="AK112" s="43">
        <f>$AB$7*SIN(AL112)</f>
        <v>0.26719871511031085</v>
      </c>
      <c r="AL112" s="43">
        <f>2*ATAN(AM112)</f>
        <v>2.3346746740854134</v>
      </c>
      <c r="AM112" s="43">
        <f>SQRT((1+$AB$7)/(1-$AB$7))*TAN(AN112/2)</f>
        <v>2.3425978905221583</v>
      </c>
      <c r="AN112" s="132">
        <f>$AU112+$AB$7*SIN(AO112)</f>
        <v>2.0179424097245082</v>
      </c>
      <c r="AO112" s="132">
        <f>$AU112+$AB$7*SIN(AP112)</f>
        <v>2.0179381526901303</v>
      </c>
      <c r="AP112" s="132">
        <f>$AU112+$AB$7*SIN(AQ112)</f>
        <v>2.0179647610200151</v>
      </c>
      <c r="AQ112" s="132">
        <f>$AU112+$AB$7*SIN(AR112)</f>
        <v>2.0177984230670027</v>
      </c>
      <c r="AR112" s="132">
        <f>$AU112+$AB$7*SIN(AS112)</f>
        <v>2.0188373144746317</v>
      </c>
      <c r="AS112" s="132">
        <f>$AU112+$AB$7*SIN(AT112)</f>
        <v>2.0123114097454704</v>
      </c>
      <c r="AT112" s="132">
        <f>$AU112+$AB$7*SIN(AU112)</f>
        <v>2.0519367744826011</v>
      </c>
      <c r="AU112" s="132">
        <f>$AB$9+$AB$18*(F112-AB$15)</f>
        <v>1.6843183566464441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>+(C113-C$7)/C$8</f>
        <v>16259.493425340559</v>
      </c>
      <c r="F113" s="132">
        <f>ROUND(2*E113,0)/2</f>
        <v>16259.5</v>
      </c>
      <c r="G113" s="132">
        <f>+C113-(C$7+F113*C$8)</f>
        <v>-2.2442465051426552E-3</v>
      </c>
      <c r="I113" s="132">
        <f>G113</f>
        <v>-2.2442465051426552E-3</v>
      </c>
      <c r="P113" s="199">
        <f>+D$11+D$12*F113+D$13*F113^2</f>
        <v>-4.6348272798374494E-3</v>
      </c>
      <c r="Q113" s="200">
        <f>+C113-15018.5</f>
        <v>30735.078999999998</v>
      </c>
      <c r="S113" s="132">
        <f>+(P113-G113)^2</f>
        <v>5.7148764403403626E-6</v>
      </c>
      <c r="T113" s="130">
        <v>0.1</v>
      </c>
      <c r="U113" s="43">
        <f>+T113*S113</f>
        <v>5.7148764403403624E-7</v>
      </c>
      <c r="V113" s="132">
        <f>+G113-P113</f>
        <v>2.3905807746947942E-3</v>
      </c>
      <c r="Z113" s="43">
        <f>F113</f>
        <v>16259.5</v>
      </c>
      <c r="AA113" s="132">
        <f>AB$3+AB$4*Z113+AB$5*Z113^2+AH113</f>
        <v>9.6556575908979519E-3</v>
      </c>
      <c r="AB113" s="132">
        <f>+G113-AA113</f>
        <v>-1.1899904096040607E-2</v>
      </c>
      <c r="AC113" s="132">
        <f>+G113-P113</f>
        <v>2.3905807746947942E-3</v>
      </c>
      <c r="AE113" s="132">
        <f>+(G113-AA113)^2*S113</f>
        <v>8.0927060848234367E-10</v>
      </c>
      <c r="AF113" s="200">
        <f>+C113-15018.5</f>
        <v>30735.078999999998</v>
      </c>
      <c r="AG113" s="7"/>
      <c r="AH113" s="43">
        <f>$AB$6*($AB$11/AI113*AJ113+$AB$12)</f>
        <v>6.6764861116479519E-3</v>
      </c>
      <c r="AI113" s="43">
        <f>1+$AB$7*COS(AL113)</f>
        <v>0.74053958223125216</v>
      </c>
      <c r="AJ113" s="43">
        <f>SIN(AL113+$AB$9)</f>
        <v>3.3648516060701725E-2</v>
      </c>
      <c r="AK113" s="43">
        <f>$AB$7*SIN(AL113)</f>
        <v>0.26378076429350716</v>
      </c>
      <c r="AL113" s="43">
        <f>2*ATAN(AM113)</f>
        <v>2.3479377846898775</v>
      </c>
      <c r="AM113" s="43">
        <f>SQRT((1+$AB$7)/(1-$AB$7))*TAN(AN113/2)</f>
        <v>2.3863014403444187</v>
      </c>
      <c r="AN113" s="132">
        <f>$AU113+$AB$7*SIN(AO113)</f>
        <v>2.034542077119347</v>
      </c>
      <c r="AO113" s="132">
        <f>$AU113+$AB$7*SIN(AP113)</f>
        <v>2.0345367373377417</v>
      </c>
      <c r="AP113" s="132">
        <f>$AU113+$AB$7*SIN(AQ113)</f>
        <v>2.034569000888931</v>
      </c>
      <c r="AQ113" s="132">
        <f>$AU113+$AB$7*SIN(AR113)</f>
        <v>2.0343740292276151</v>
      </c>
      <c r="AR113" s="132">
        <f>$AU113+$AB$7*SIN(AS113)</f>
        <v>2.0355511055117885</v>
      </c>
      <c r="AS113" s="132">
        <f>$AU113+$AB$7*SIN(AT113)</f>
        <v>2.0284022175487424</v>
      </c>
      <c r="AT113" s="132">
        <f>$AU113+$AB$7*SIN(AU113)</f>
        <v>2.0703604061710261</v>
      </c>
      <c r="AU113" s="132">
        <f>$AB$9+$AB$18*(F113-AB$15)</f>
        <v>1.7036193736555711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>+(C114-C$7)/C$8</f>
        <v>16956.040752165405</v>
      </c>
      <c r="F114" s="132">
        <f>ROUND(2*E114,0)/2</f>
        <v>16956</v>
      </c>
      <c r="G114" s="132">
        <f>+C114-(C$7+F114*C$8)</f>
        <v>1.3910667999880388E-2</v>
      </c>
      <c r="I114" s="202">
        <f>G114</f>
        <v>1.3910667999880388E-2</v>
      </c>
      <c r="P114" s="199">
        <f>+D$11+D$12*F114+D$13*F114^2</f>
        <v>-5.3448451763279965E-3</v>
      </c>
      <c r="Q114" s="200">
        <f>+C114-15018.5</f>
        <v>30972.843999999997</v>
      </c>
      <c r="S114" s="132">
        <f>+(P114-G114)^2</f>
        <v>3.7077478767913463E-4</v>
      </c>
      <c r="T114" s="130">
        <v>0.1</v>
      </c>
      <c r="U114" s="43">
        <f>+T114*S114</f>
        <v>3.7077478767913468E-5</v>
      </c>
      <c r="V114" s="132">
        <f>+G114-P114</f>
        <v>1.9255513176208383E-2</v>
      </c>
      <c r="Z114" s="43">
        <f>F114</f>
        <v>16956</v>
      </c>
      <c r="AA114" s="132">
        <f>AB$3+AB$4*Z114+AB$5*Z114^2+AH114</f>
        <v>8.2055936490752577E-3</v>
      </c>
      <c r="AB114" s="132">
        <f>+G114-AA114</f>
        <v>5.7050743508051307E-3</v>
      </c>
      <c r="AC114" s="132">
        <f>+G114-P114</f>
        <v>1.9255513176208383E-2</v>
      </c>
      <c r="AE114" s="132">
        <f>+(G114-AA114)^2*S114</f>
        <v>1.2067930830091625E-8</v>
      </c>
      <c r="AF114" s="200">
        <f>+C114-15018.5</f>
        <v>30972.843999999997</v>
      </c>
      <c r="AG114" s="7"/>
      <c r="AH114" s="43">
        <f>$AB$6*($AB$11/AI114*AJ114+$AB$12)</f>
        <v>5.219907457075258E-3</v>
      </c>
      <c r="AI114" s="43">
        <f>1+$AB$7*COS(AL114)</f>
        <v>0.7265166644430876</v>
      </c>
      <c r="AJ114" s="43">
        <f>SIN(AL114+$AB$9)</f>
        <v>-2.1000939638234978E-2</v>
      </c>
      <c r="AK114" s="43">
        <f>$AB$7*SIN(AL114)</f>
        <v>0.24921249000133444</v>
      </c>
      <c r="AL114" s="43">
        <f>2*ATAN(AM114)</f>
        <v>2.4025951372416845</v>
      </c>
      <c r="AM114" s="43">
        <f>SQRT((1+$AB$7)/(1-$AB$7))*TAN(AN114/2)</f>
        <v>2.5820669564092351</v>
      </c>
      <c r="AN114" s="132">
        <f>$AU114+$AB$7*SIN(AO114)</f>
        <v>2.103775356145634</v>
      </c>
      <c r="AO114" s="132">
        <f>$AU114+$AB$7*SIN(AP114)</f>
        <v>2.1037630436826795</v>
      </c>
      <c r="AP114" s="132">
        <f>$AU114+$AB$7*SIN(AQ114)</f>
        <v>2.1038285341004324</v>
      </c>
      <c r="AQ114" s="132">
        <f>$AU114+$AB$7*SIN(AR114)</f>
        <v>2.103480104737836</v>
      </c>
      <c r="AR114" s="132">
        <f>$AU114+$AB$7*SIN(AS114)</f>
        <v>2.1053314988731238</v>
      </c>
      <c r="AS114" s="132">
        <f>$AU114+$AB$7*SIN(AT114)</f>
        <v>2.0954264038288581</v>
      </c>
      <c r="AT114" s="132">
        <f>$AU114+$AB$7*SIN(AU114)</f>
        <v>2.1466297518790043</v>
      </c>
      <c r="AU114" s="132">
        <f>$AB$9+$AB$18*(F114-AB$15)</f>
        <v>1.785093060606219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>+(C115-C$7)/C$8</f>
        <v>16956.626664580472</v>
      </c>
      <c r="F115" s="132">
        <f>ROUND(2*E115,0)/2</f>
        <v>16956.5</v>
      </c>
      <c r="I115" s="202"/>
      <c r="P115" s="199">
        <f>+D$11+D$12*F115+D$13*F115^2</f>
        <v>-5.3453526328664895E-3</v>
      </c>
      <c r="Q115" s="200">
        <f>+C115-15018.5</f>
        <v>30973.044000000002</v>
      </c>
      <c r="R115" s="132">
        <f>+C115-(C$7+F115*C$8)</f>
        <v>4.323669450241141E-2</v>
      </c>
      <c r="S115" s="132">
        <f>+(P115-R115)^2</f>
        <v>2.3602153038543641E-3</v>
      </c>
      <c r="T115" s="130"/>
      <c r="U115" s="43"/>
      <c r="Z115" s="43">
        <f>F115</f>
        <v>16956.5</v>
      </c>
      <c r="AA115" s="132">
        <f>AB$3+AB$4*Z115+AB$5*Z115^2+AH115</f>
        <v>8.2045517422749351E-3</v>
      </c>
      <c r="AB115" s="132">
        <f>+G115-AA115</f>
        <v>-8.2045517422749351E-3</v>
      </c>
      <c r="AC115" s="132">
        <f>+G115-P115</f>
        <v>5.3453526328664895E-3</v>
      </c>
      <c r="AE115" s="132">
        <f>+(G115-AA115)^2*S115</f>
        <v>1.5887711263608708E-7</v>
      </c>
      <c r="AF115" s="200">
        <f>+C115-15018.5</f>
        <v>30973.044000000002</v>
      </c>
      <c r="AG115" s="7"/>
      <c r="AH115" s="43">
        <f>$AB$6*($AB$11/AI115*AJ115+$AB$12)</f>
        <v>5.2188619190249351E-3</v>
      </c>
      <c r="AI115" s="43">
        <f>1+$AB$7*COS(AL115)</f>
        <v>0.72650706974474588</v>
      </c>
      <c r="AJ115" s="43">
        <f>SIN(AL115+$AB$9)</f>
        <v>-2.1039432014997347E-2</v>
      </c>
      <c r="AK115" s="43">
        <f>$AB$7*SIN(AL115)</f>
        <v>0.24920196046659565</v>
      </c>
      <c r="AL115" s="43">
        <f>2*ATAN(AM115)</f>
        <v>2.4026336381251618</v>
      </c>
      <c r="AM115" s="43">
        <f>SQRT((1+$AB$7)/(1-$AB$7))*TAN(AN115/2)</f>
        <v>2.5822145582258016</v>
      </c>
      <c r="AN115" s="132">
        <f>$AU115+$AB$7*SIN(AO115)</f>
        <v>2.1038245893996672</v>
      </c>
      <c r="AO115" s="132">
        <f>$AU115+$AB$7*SIN(AP115)</f>
        <v>2.1038122703056192</v>
      </c>
      <c r="AP115" s="132">
        <f>$AU115+$AB$7*SIN(AQ115)</f>
        <v>2.1038777905257042</v>
      </c>
      <c r="AQ115" s="132">
        <f>$AU115+$AB$7*SIN(AR115)</f>
        <v>2.1035292316780674</v>
      </c>
      <c r="AR115" s="132">
        <f>$AU115+$AB$7*SIN(AS115)</f>
        <v>2.1053811590042395</v>
      </c>
      <c r="AS115" s="132">
        <f>$AU115+$AB$7*SIN(AT115)</f>
        <v>2.0954740346429133</v>
      </c>
      <c r="AT115" s="132">
        <f>$AU115+$AB$7*SIN(AU115)</f>
        <v>2.1466836371084339</v>
      </c>
      <c r="AU115" s="132">
        <f>$AB$9+$AB$18*(F115-AB$15)</f>
        <v>1.7851515485365497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>+(C116-C$7)/C$8</f>
        <v>16997.019466474194</v>
      </c>
      <c r="F116" s="132">
        <f>ROUND(2*E116,0)/2</f>
        <v>16997</v>
      </c>
      <c r="G116" s="132">
        <f>+C116-(C$7+F116*C$8)</f>
        <v>6.6448409997974522E-3</v>
      </c>
      <c r="I116" s="202">
        <f>G116</f>
        <v>6.6448409997974522E-3</v>
      </c>
      <c r="P116" s="199">
        <f>+D$11+D$12*F116+D$13*F116^2</f>
        <v>-5.3864459032232515E-3</v>
      </c>
      <c r="Q116" s="200">
        <f>+C116-15018.5</f>
        <v>30986.832000000002</v>
      </c>
      <c r="S116" s="132">
        <f>+(P116-G116)^2</f>
        <v>1.4475186454279752E-4</v>
      </c>
      <c r="T116" s="130">
        <v>0.1</v>
      </c>
      <c r="U116" s="43">
        <f>+T116*S116</f>
        <v>1.4475186454279753E-5</v>
      </c>
      <c r="V116" s="132">
        <f>+G116-P116</f>
        <v>1.2031286903020704E-2</v>
      </c>
      <c r="Z116" s="43">
        <f>F116</f>
        <v>16997</v>
      </c>
      <c r="AA116" s="132">
        <f>AB$3+AB$4*Z116+AB$5*Z116^2+AH116</f>
        <v>8.1201562978300522E-3</v>
      </c>
      <c r="AB116" s="132">
        <f>+G116-AA116</f>
        <v>-1.4753152980325999E-3</v>
      </c>
      <c r="AC116" s="132">
        <f>+G116-P116</f>
        <v>1.2031286903020704E-2</v>
      </c>
      <c r="AE116" s="132">
        <f>+(G116-AA116)^2*S116</f>
        <v>3.1506042762153045E-10</v>
      </c>
      <c r="AF116" s="200">
        <f>+C116-15018.5</f>
        <v>30986.832000000002</v>
      </c>
      <c r="AG116" s="7"/>
      <c r="AH116" s="43">
        <f>$AB$6*($AB$11/AI116*AJ116+$AB$12)</f>
        <v>5.1341773248300511E-3</v>
      </c>
      <c r="AI116" s="43">
        <f>1+$AB$7*COS(AL116)</f>
        <v>0.72573208326898486</v>
      </c>
      <c r="AJ116" s="43">
        <f>SIN(AL116+$AB$9)</f>
        <v>-2.4153838691323145E-2</v>
      </c>
      <c r="AK116" s="43">
        <f>$AB$7*SIN(AL116)</f>
        <v>0.24834876656031316</v>
      </c>
      <c r="AL116" s="43">
        <f>2*ATAN(AM116)</f>
        <v>2.4057488414880606</v>
      </c>
      <c r="AM116" s="43">
        <f>SQRT((1+$AB$7)/(1-$AB$7))*TAN(AN116/2)</f>
        <v>2.594206227211322</v>
      </c>
      <c r="AN116" s="132">
        <f>$AU116+$AB$7*SIN(AO116)</f>
        <v>2.1078103296214832</v>
      </c>
      <c r="AO116" s="132">
        <f>$AU116+$AB$7*SIN(AP116)</f>
        <v>2.1077974647388356</v>
      </c>
      <c r="AP116" s="132">
        <f>$AU116+$AB$7*SIN(AQ116)</f>
        <v>2.1078654291308876</v>
      </c>
      <c r="AQ116" s="132">
        <f>$AU116+$AB$7*SIN(AR116)</f>
        <v>2.1075062895623562</v>
      </c>
      <c r="AR116" s="132">
        <f>$AU116+$AB$7*SIN(AS116)</f>
        <v>2.1094016210924922</v>
      </c>
      <c r="AS116" s="132">
        <f>$AU116+$AB$7*SIN(AT116)</f>
        <v>2.0993299738147368</v>
      </c>
      <c r="AT116" s="132">
        <f>$AU116+$AB$7*SIN(AU116)</f>
        <v>2.1510442348718746</v>
      </c>
      <c r="AU116" s="132">
        <f>$AB$9+$AB$18*(F116-AB$15)</f>
        <v>1.7898890708933353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>+(C117-C$7)/C$8</f>
        <v>17000.517363592047</v>
      </c>
      <c r="F117" s="132">
        <f>ROUND(2*E117,0)/2</f>
        <v>17000.5</v>
      </c>
      <c r="G117" s="132">
        <f>+C117-(C$7+F117*C$8)</f>
        <v>5.9270264973747544E-3</v>
      </c>
      <c r="I117" s="202">
        <f>G117</f>
        <v>5.9270264973747544E-3</v>
      </c>
      <c r="P117" s="199">
        <f>+D$11+D$12*F117+D$13*F117^2</f>
        <v>-5.3899961802904095E-3</v>
      </c>
      <c r="Q117" s="200">
        <f>+C117-15018.5</f>
        <v>30988.025999999998</v>
      </c>
      <c r="S117" s="132">
        <f>+(P117-G117)^2</f>
        <v>1.2807500228678758E-4</v>
      </c>
      <c r="T117" s="130">
        <v>0.1</v>
      </c>
      <c r="U117" s="43">
        <f>+T117*S117</f>
        <v>1.2807500228678759E-5</v>
      </c>
      <c r="V117" s="132">
        <f>+G117-P117</f>
        <v>1.1317022677665163E-2</v>
      </c>
      <c r="Z117" s="43">
        <f>F117</f>
        <v>17000.5</v>
      </c>
      <c r="AA117" s="132">
        <f>AB$3+AB$4*Z117+AB$5*Z117^2+AH117</f>
        <v>8.1128627911823542E-3</v>
      </c>
      <c r="AB117" s="132">
        <f>+G117-AA117</f>
        <v>-2.1858362938075998E-3</v>
      </c>
      <c r="AC117" s="132">
        <f>+G117-P117</f>
        <v>1.1317022677665163E-2</v>
      </c>
      <c r="AE117" s="132">
        <f>+(G117-AA117)^2*S117</f>
        <v>6.119270307745444E-10</v>
      </c>
      <c r="AF117" s="200">
        <f>+C117-15018.5</f>
        <v>30988.025999999998</v>
      </c>
      <c r="AG117" s="7"/>
      <c r="AH117" s="43">
        <f>$AB$6*($AB$11/AI117*AJ117+$AB$12)</f>
        <v>5.1268592919323551E-3</v>
      </c>
      <c r="AI117" s="43">
        <f>1+$AB$7*COS(AL117)</f>
        <v>0.72566531133647083</v>
      </c>
      <c r="AJ117" s="43">
        <f>SIN(AL117+$AB$9)</f>
        <v>-2.4422662850274942E-2</v>
      </c>
      <c r="AK117" s="43">
        <f>$AB$7*SIN(AL117)</f>
        <v>0.2482750059830521</v>
      </c>
      <c r="AL117" s="43">
        <f>2*ATAN(AM117)</f>
        <v>2.4060177449751796</v>
      </c>
      <c r="AM117" s="43">
        <f>SQRT((1+$AB$7)/(1-$AB$7))*TAN(AN117/2)</f>
        <v>2.5952458891794898</v>
      </c>
      <c r="AN117" s="132">
        <f>$AU117+$AB$7*SIN(AO117)</f>
        <v>2.1081545770067649</v>
      </c>
      <c r="AO117" s="132">
        <f>$AU117+$AB$7*SIN(AP117)</f>
        <v>2.108141664148095</v>
      </c>
      <c r="AP117" s="132">
        <f>$AU117+$AB$7*SIN(AQ117)</f>
        <v>2.1082098425729789</v>
      </c>
      <c r="AQ117" s="132">
        <f>$AU117+$AB$7*SIN(AR117)</f>
        <v>2.1078497800524572</v>
      </c>
      <c r="AR117" s="132">
        <f>$AU117+$AB$7*SIN(AS117)</f>
        <v>2.1097488824564099</v>
      </c>
      <c r="AS117" s="132">
        <f>$AU117+$AB$7*SIN(AT117)</f>
        <v>2.0996630039245545</v>
      </c>
      <c r="AT117" s="132">
        <f>$AU117+$AB$7*SIN(AU117)</f>
        <v>2.1514206960126989</v>
      </c>
      <c r="AU117" s="132">
        <f>$AB$9+$AB$18*(F117-AB$15)</f>
        <v>1.7902984864056501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>+(C118-C$7)/C$8</f>
        <v>17049.50843017668</v>
      </c>
      <c r="F118" s="132">
        <f>ROUND(2*E118,0)/2</f>
        <v>17049.5</v>
      </c>
      <c r="G118" s="132">
        <f>+C118-(C$7+F118*C$8)</f>
        <v>2.8776235049008392E-3</v>
      </c>
      <c r="I118" s="202">
        <f>G118</f>
        <v>2.8776235049008392E-3</v>
      </c>
      <c r="P118" s="199">
        <f>+D$11+D$12*F118+D$13*F118^2</f>
        <v>-5.4396834680991357E-3</v>
      </c>
      <c r="Q118" s="200">
        <f>+C118-15018.5</f>
        <v>31004.749000000003</v>
      </c>
      <c r="S118" s="132">
        <f>+(P118-G118)^2</f>
        <v>6.9177595283114013E-5</v>
      </c>
      <c r="T118" s="130">
        <v>0.1</v>
      </c>
      <c r="U118" s="43">
        <f>+T118*S118</f>
        <v>6.9177595283114013E-6</v>
      </c>
      <c r="V118" s="132">
        <f>+G118-P118</f>
        <v>8.3173069729999757E-3</v>
      </c>
      <c r="Z118" s="43">
        <f>F118</f>
        <v>17049.5</v>
      </c>
      <c r="AA118" s="132">
        <f>AB$3+AB$4*Z118+AB$5*Z118^2+AH118</f>
        <v>8.0107531356577409E-3</v>
      </c>
      <c r="AB118" s="132">
        <f>+G118-AA118</f>
        <v>-5.1331296307569017E-3</v>
      </c>
      <c r="AC118" s="132">
        <f>+G118-P118</f>
        <v>8.3173069729999757E-3</v>
      </c>
      <c r="AE118" s="132">
        <f>+(G118-AA118)^2*S118</f>
        <v>1.8227618282569103E-9</v>
      </c>
      <c r="AF118" s="200">
        <f>+C118-15018.5</f>
        <v>31004.749000000003</v>
      </c>
      <c r="AG118" s="7"/>
      <c r="AH118" s="43">
        <f>$AB$6*($AB$11/AI118*AJ118+$AB$12)</f>
        <v>5.0244139864077421E-3</v>
      </c>
      <c r="AI118" s="43">
        <f>1+$AB$7*COS(AL118)</f>
        <v>0.7247338698222725</v>
      </c>
      <c r="AJ118" s="43">
        <f>SIN(AL118+$AB$9)</f>
        <v>-2.818082981549622E-2</v>
      </c>
      <c r="AK118" s="43">
        <f>$AB$7*SIN(AL118)</f>
        <v>0.24724190093303022</v>
      </c>
      <c r="AL118" s="43">
        <f>2*ATAN(AM118)</f>
        <v>2.4097772147496515</v>
      </c>
      <c r="AM118" s="43">
        <f>SQRT((1+$AB$7)/(1-$AB$7))*TAN(AN118/2)</f>
        <v>2.6098575028854403</v>
      </c>
      <c r="AN118" s="132">
        <f>$AU118+$AB$7*SIN(AO118)</f>
        <v>2.1129707253928403</v>
      </c>
      <c r="AO118" s="132">
        <f>$AU118+$AB$7*SIN(AP118)</f>
        <v>2.1129571271797802</v>
      </c>
      <c r="AP118" s="132">
        <f>$AU118+$AB$7*SIN(AQ118)</f>
        <v>2.1130283492732849</v>
      </c>
      <c r="AQ118" s="132">
        <f>$AU118+$AB$7*SIN(AR118)</f>
        <v>2.1126552224470703</v>
      </c>
      <c r="AR118" s="132">
        <f>$AU118+$AB$7*SIN(AS118)</f>
        <v>2.114607445308319</v>
      </c>
      <c r="AS118" s="132">
        <f>$AU118+$AB$7*SIN(AT118)</f>
        <v>2.1043221265849046</v>
      </c>
      <c r="AT118" s="132">
        <f>$AU118+$AB$7*SIN(AU118)</f>
        <v>2.1566847986888762</v>
      </c>
      <c r="AU118" s="132">
        <f>$AB$9+$AB$18*(F118-AB$15)</f>
        <v>1.7960303035780576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>+(C119-C$7)/C$8</f>
        <v>17088.515549208791</v>
      </c>
      <c r="F119" s="132">
        <f>ROUND(2*E119,0)/2</f>
        <v>17088.5</v>
      </c>
      <c r="G119" s="132">
        <f>+C119-(C$7+F119*C$8)</f>
        <v>5.3076904951012693E-3</v>
      </c>
      <c r="I119" s="202">
        <f>G119</f>
        <v>5.3076904951012693E-3</v>
      </c>
      <c r="P119" s="199">
        <f>+D$11+D$12*F119+D$13*F119^2</f>
        <v>-5.4792083586823271E-3</v>
      </c>
      <c r="Q119" s="200">
        <f>+C119-15018.5</f>
        <v>31018.063999999998</v>
      </c>
      <c r="S119" s="132">
        <f>+(P119-G119)^2</f>
        <v>1.1635718688175784E-4</v>
      </c>
      <c r="T119" s="130">
        <v>0.1</v>
      </c>
      <c r="U119" s="43">
        <f>+T119*S119</f>
        <v>1.1635718688175784E-5</v>
      </c>
      <c r="V119" s="132">
        <f>+G119-P119</f>
        <v>1.0786898853783596E-2</v>
      </c>
      <c r="Z119" s="43">
        <f>F119</f>
        <v>17088.5</v>
      </c>
      <c r="AA119" s="132">
        <f>AB$3+AB$4*Z119+AB$5*Z119^2+AH119</f>
        <v>7.9294822966379675E-3</v>
      </c>
      <c r="AB119" s="132">
        <f>+G119-AA119</f>
        <v>-2.6217918015366982E-3</v>
      </c>
      <c r="AC119" s="132">
        <f>+G119-P119</f>
        <v>1.0786898853783596E-2</v>
      </c>
      <c r="AE119" s="132">
        <f>+(G119-AA119)^2*S119</f>
        <v>7.9981512949003008E-10</v>
      </c>
      <c r="AF119" s="200">
        <f>+C119-15018.5</f>
        <v>31018.063999999998</v>
      </c>
      <c r="AG119" s="7"/>
      <c r="AH119" s="43">
        <f>$AB$6*($AB$11/AI119*AJ119+$AB$12)</f>
        <v>4.9428862933879681E-3</v>
      </c>
      <c r="AI119" s="43">
        <f>1+$AB$7*COS(AL119)</f>
        <v>0.72399699243813687</v>
      </c>
      <c r="AJ119" s="43">
        <f>SIN(AL119+$AB$9)</f>
        <v>-3.1164870231268477E-2</v>
      </c>
      <c r="AK119" s="43">
        <f>$AB$7*SIN(AL119)</f>
        <v>0.24641903298407397</v>
      </c>
      <c r="AL119" s="43">
        <f>2*ATAN(AM119)</f>
        <v>2.412762570836116</v>
      </c>
      <c r="AM119" s="43">
        <f>SQRT((1+$AB$7)/(1-$AB$7))*TAN(AN119/2)</f>
        <v>2.621562952093941</v>
      </c>
      <c r="AN119" s="132">
        <f>$AU119+$AB$7*SIN(AO119)</f>
        <v>2.1167995823553891</v>
      </c>
      <c r="AO119" s="132">
        <f>$AU119+$AB$7*SIN(AP119)</f>
        <v>2.1167854201652512</v>
      </c>
      <c r="AP119" s="132">
        <f>$AU119+$AB$7*SIN(AQ119)</f>
        <v>2.1168591281342466</v>
      </c>
      <c r="AQ119" s="132">
        <f>$AU119+$AB$7*SIN(AR119)</f>
        <v>2.1164754126958507</v>
      </c>
      <c r="AR119" s="132">
        <f>$AU119+$AB$7*SIN(AS119)</f>
        <v>2.1184703475311339</v>
      </c>
      <c r="AS119" s="132">
        <f>$AU119+$AB$7*SIN(AT119)</f>
        <v>2.1080260443356416</v>
      </c>
      <c r="AT119" s="132">
        <f>$AU119+$AB$7*SIN(AU119)</f>
        <v>2.1608661255638322</v>
      </c>
      <c r="AU119" s="132">
        <f>$AB$9+$AB$18*(F119-AB$15)</f>
        <v>1.8005923621438511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>+(C120-C$7)/C$8</f>
        <v>17250.016447293889</v>
      </c>
      <c r="F120" s="132">
        <f>ROUND(2*E120,0)/2</f>
        <v>17250</v>
      </c>
      <c r="G120" s="132">
        <f>+C120-(C$7+F120*C$8)</f>
        <v>5.6142500034184195E-3</v>
      </c>
      <c r="I120" s="132">
        <f>G120</f>
        <v>5.6142500034184195E-3</v>
      </c>
      <c r="P120" s="199">
        <f>+D$11+D$12*F120+D$13*F120^2</f>
        <v>-5.6426731070083344E-3</v>
      </c>
      <c r="Q120" s="200">
        <f>+C120-15018.5</f>
        <v>31073.192000000003</v>
      </c>
      <c r="S120" s="132">
        <f>+(P120-G120)^2</f>
        <v>1.2671831791405993E-4</v>
      </c>
      <c r="T120" s="130">
        <v>0.1</v>
      </c>
      <c r="U120" s="43">
        <f>+T120*S120</f>
        <v>1.2671831791405994E-5</v>
      </c>
      <c r="V120" s="132">
        <f>+G120-P120</f>
        <v>1.1256923110426753E-2</v>
      </c>
      <c r="Z120" s="43">
        <f>F120</f>
        <v>17250</v>
      </c>
      <c r="AA120" s="132">
        <f>AB$3+AB$4*Z120+AB$5*Z120^2+AH120</f>
        <v>7.5929606656228287E-3</v>
      </c>
      <c r="AB120" s="132">
        <f>+G120-AA120</f>
        <v>-1.9787106622044092E-3</v>
      </c>
      <c r="AC120" s="132">
        <f>+G120-P120</f>
        <v>1.1256923110426753E-2</v>
      </c>
      <c r="AE120" s="132">
        <f>+(G120-AA120)^2*S120</f>
        <v>4.9613970864773843E-10</v>
      </c>
      <c r="AF120" s="200">
        <f>+C120-15018.5</f>
        <v>31073.192000000003</v>
      </c>
      <c r="AG120" s="7"/>
      <c r="AH120" s="43">
        <f>$AB$6*($AB$11/AI120*AJ120+$AB$12)</f>
        <v>4.605398165622829E-3</v>
      </c>
      <c r="AI120" s="43">
        <f>1+$AB$7*COS(AL120)</f>
        <v>0.72098736972015987</v>
      </c>
      <c r="AJ120" s="43">
        <f>SIN(AL120+$AB$9)</f>
        <v>-4.3454678320543332E-2</v>
      </c>
      <c r="AK120" s="43">
        <f>$AB$7*SIN(AL120)</f>
        <v>0.24300607429511964</v>
      </c>
      <c r="AL120" s="43">
        <f>2*ATAN(AM120)</f>
        <v>2.4250610195216136</v>
      </c>
      <c r="AM120" s="43">
        <f>SQRT((1+$AB$7)/(1-$AB$7))*TAN(AN120/2)</f>
        <v>2.67076710803387</v>
      </c>
      <c r="AN120" s="132">
        <f>$AU120+$AB$7*SIN(AO120)</f>
        <v>2.1326139004775038</v>
      </c>
      <c r="AO120" s="132">
        <f>$AU120+$AB$7*SIN(AP120)</f>
        <v>2.1325972226553325</v>
      </c>
      <c r="AP120" s="132">
        <f>$AU120+$AB$7*SIN(AQ120)</f>
        <v>2.1326818316701628</v>
      </c>
      <c r="AQ120" s="132">
        <f>$AU120+$AB$7*SIN(AR120)</f>
        <v>2.1322524802741278</v>
      </c>
      <c r="AR120" s="132">
        <f>$AU120+$AB$7*SIN(AS120)</f>
        <v>2.1344282210674304</v>
      </c>
      <c r="AS120" s="132">
        <f>$AU120+$AB$7*SIN(AT120)</f>
        <v>2.1233238509466972</v>
      </c>
      <c r="AT120" s="132">
        <f>$AU120+$AB$7*SIN(AU120)</f>
        <v>2.1781013839404109</v>
      </c>
      <c r="AU120" s="132">
        <f>$AB$9+$AB$18*(F120-AB$15)</f>
        <v>1.8194839636406632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>+(C121-C$7)/C$8</f>
        <v>17260.489631712942</v>
      </c>
      <c r="F121" s="132">
        <f>ROUND(2*E121,0)/2</f>
        <v>17260.5</v>
      </c>
      <c r="G121" s="132">
        <f>+C121-(C$7+F121*C$8)</f>
        <v>-3.5391935016377829E-3</v>
      </c>
      <c r="I121" s="202">
        <f>G121</f>
        <v>-3.5391935016377829E-3</v>
      </c>
      <c r="P121" s="199">
        <f>+D$11+D$12*F121+D$13*F121^2</f>
        <v>-5.6532891984121215E-3</v>
      </c>
      <c r="Q121" s="200">
        <f>+C121-15018.5</f>
        <v>31076.767</v>
      </c>
      <c r="S121" s="132">
        <f>+(P121-G121)^2</f>
        <v>4.4694006151197765E-6</v>
      </c>
      <c r="T121" s="130">
        <v>0.1</v>
      </c>
      <c r="U121" s="43">
        <f>+T121*S121</f>
        <v>4.469400615119777E-7</v>
      </c>
      <c r="V121" s="132">
        <f>+G121-P121</f>
        <v>2.1140956967743386E-3</v>
      </c>
      <c r="Z121" s="43">
        <f>F121</f>
        <v>17260.5</v>
      </c>
      <c r="AA121" s="132">
        <f>AB$3+AB$4*Z121+AB$5*Z121^2+AH121</f>
        <v>7.571083857546592E-3</v>
      </c>
      <c r="AB121" s="132">
        <f>+G121-AA121</f>
        <v>-1.1110277359184375E-2</v>
      </c>
      <c r="AC121" s="132">
        <f>+G121-P121</f>
        <v>2.1140956967743386E-3</v>
      </c>
      <c r="AE121" s="132">
        <f>+(G121-AA121)^2*S121</f>
        <v>5.5169504857260001E-10</v>
      </c>
      <c r="AF121" s="200">
        <f>+C121-15018.5</f>
        <v>31076.767</v>
      </c>
      <c r="AG121" s="7"/>
      <c r="AH121" s="43">
        <f>$AB$6*($AB$11/AI121*AJ121+$AB$12)</f>
        <v>4.5834639382965918E-3</v>
      </c>
      <c r="AI121" s="43">
        <f>1+$AB$7*COS(AL121)</f>
        <v>0.72079401032683532</v>
      </c>
      <c r="AJ121" s="43">
        <f>SIN(AL121+$AB$9)</f>
        <v>-4.4249974175418753E-2</v>
      </c>
      <c r="AK121" s="43">
        <f>$AB$7*SIN(AL121)</f>
        <v>0.24278388606048096</v>
      </c>
      <c r="AL121" s="43">
        <f>2*ATAN(AM121)</f>
        <v>2.4258570811897955</v>
      </c>
      <c r="AM121" s="43">
        <f>SQRT((1+$AB$7)/(1-$AB$7))*TAN(AN121/2)</f>
        <v>2.6740077367055504</v>
      </c>
      <c r="AN121" s="132">
        <f>$AU121+$AB$7*SIN(AO121)</f>
        <v>2.1336398071755638</v>
      </c>
      <c r="AO121" s="132">
        <f>$AU121+$AB$7*SIN(AP121)</f>
        <v>2.1336229554841819</v>
      </c>
      <c r="AP121" s="132">
        <f>$AU121+$AB$7*SIN(AQ121)</f>
        <v>2.1337083074858194</v>
      </c>
      <c r="AQ121" s="132">
        <f>$AU121+$AB$7*SIN(AR121)</f>
        <v>2.1332758898527353</v>
      </c>
      <c r="AR121" s="132">
        <f>$AU121+$AB$7*SIN(AS121)</f>
        <v>2.1354635981926231</v>
      </c>
      <c r="AS121" s="132">
        <f>$AU121+$AB$7*SIN(AT121)</f>
        <v>2.1243162472624979</v>
      </c>
      <c r="AT121" s="132">
        <f>$AU121+$AB$7*SIN(AU121)</f>
        <v>2.1792175049323812</v>
      </c>
      <c r="AU121" s="132">
        <f>$AB$9+$AB$18*(F121-AB$15)</f>
        <v>1.8207122101776076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41"/>
      <c r="C122" s="36">
        <v>46102.28</v>
      </c>
      <c r="D122" s="36"/>
      <c r="E122" s="41">
        <f>+(C122-C$7)/C$8</f>
        <v>17281.034650546757</v>
      </c>
      <c r="F122" s="132">
        <f>ROUND(2*E122,0)/2</f>
        <v>17281</v>
      </c>
      <c r="G122" s="132">
        <f>+C122-(C$7+F122*C$8)</f>
        <v>1.1827893002191558E-2</v>
      </c>
      <c r="I122" s="202">
        <f>G122</f>
        <v>1.1827893002191558E-2</v>
      </c>
      <c r="N122" s="132">
        <v>1.1827893002191558E-2</v>
      </c>
      <c r="P122" s="199">
        <f>+D$11+D$12*F122+D$13*F122^2</f>
        <v>-5.6740117544515764E-3</v>
      </c>
      <c r="Q122" s="200">
        <f>+C122-15018.5</f>
        <v>31083.78</v>
      </c>
      <c r="S122" s="132">
        <f>+(P122-G122)^2</f>
        <v>3.0631667011060763E-4</v>
      </c>
      <c r="T122" s="130">
        <v>0.1</v>
      </c>
      <c r="U122" s="43">
        <f>+T122*S122</f>
        <v>3.0631667011060763E-5</v>
      </c>
      <c r="V122" s="132">
        <f>+G122-P122</f>
        <v>1.7501904756643136E-2</v>
      </c>
      <c r="Z122" s="43">
        <f>F122</f>
        <v>17281</v>
      </c>
      <c r="AA122" s="132">
        <f>AB$3+AB$4*Z122+AB$5*Z122^2+AH122</f>
        <v>7.528373131987451E-3</v>
      </c>
      <c r="AB122" s="132">
        <f>+G122-AA122</f>
        <v>4.2995198702041075E-3</v>
      </c>
      <c r="AC122" s="132">
        <f>+G122-P122</f>
        <v>1.7501904756643136E-2</v>
      </c>
      <c r="AE122" s="132">
        <f>+(G122-AA122)^2*S122</f>
        <v>5.6625304838201008E-9</v>
      </c>
      <c r="AF122" s="200">
        <f>+C122-15018.5</f>
        <v>31083.78</v>
      </c>
      <c r="AG122" s="7"/>
      <c r="AH122" s="43">
        <f>$AB$6*($AB$11/AI122*AJ122+$AB$12)</f>
        <v>4.540643014987451E-3</v>
      </c>
      <c r="AI122" s="43">
        <f>1+$AB$7*COS(AL122)</f>
        <v>0.72041730688576266</v>
      </c>
      <c r="AJ122" s="43">
        <f>SIN(AL122+$AB$9)</f>
        <v>-4.5801386288490592E-2</v>
      </c>
      <c r="AK122" s="43">
        <f>$AB$7*SIN(AL122)</f>
        <v>0.24234999011964126</v>
      </c>
      <c r="AL122" s="43">
        <f>2*ATAN(AM122)</f>
        <v>2.4274100684531401</v>
      </c>
      <c r="AM122" s="43">
        <f>SQRT((1+$AB$7)/(1-$AB$7))*TAN(AN122/2)</f>
        <v>2.6803495753953075</v>
      </c>
      <c r="AN122" s="132">
        <f>$AU122+$AB$7*SIN(AO122)</f>
        <v>2.1356419766136017</v>
      </c>
      <c r="AO122" s="132">
        <f>$AU122+$AB$7*SIN(AP122)</f>
        <v>2.1356247817508338</v>
      </c>
      <c r="AP122" s="132">
        <f>$AU122+$AB$7*SIN(AQ122)</f>
        <v>2.1357115965151494</v>
      </c>
      <c r="AQ122" s="132">
        <f>$AU122+$AB$7*SIN(AR122)</f>
        <v>2.1352731577232062</v>
      </c>
      <c r="AR122" s="132">
        <f>$AU122+$AB$7*SIN(AS122)</f>
        <v>2.1374843036596491</v>
      </c>
      <c r="AS122" s="132">
        <f>$AU122+$AB$7*SIN(AT122)</f>
        <v>2.1262530238118273</v>
      </c>
      <c r="AT122" s="132">
        <f>$AU122+$AB$7*SIN(AU122)</f>
        <v>2.1813950397135291</v>
      </c>
      <c r="AU122" s="132">
        <f>$AB$9+$AB$18*(F122-AB$15)</f>
        <v>1.823110215321166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41"/>
      <c r="C123" s="36">
        <v>46109.445</v>
      </c>
      <c r="D123" s="36"/>
      <c r="E123" s="41">
        <f>+(C123-C$7)/C$8</f>
        <v>17302.02496281602</v>
      </c>
      <c r="F123" s="132">
        <f>ROUND(2*E123,0)/2</f>
        <v>17302</v>
      </c>
      <c r="G123" s="132">
        <f>+C123-(C$7+F123*C$8)</f>
        <v>8.5210059987730347E-3</v>
      </c>
      <c r="I123" s="202">
        <f>G123</f>
        <v>8.5210059987730347E-3</v>
      </c>
      <c r="N123" s="132">
        <v>8.5210059987730347E-3</v>
      </c>
      <c r="P123" s="199">
        <f>+D$11+D$12*F123+D$13*F123^2</f>
        <v>-5.6952341180180957E-3</v>
      </c>
      <c r="Q123" s="200">
        <f>+C123-15018.5</f>
        <v>31090.945</v>
      </c>
      <c r="S123" s="132">
        <f>+(P123-G123)^2</f>
        <v>2.0210148305826149E-4</v>
      </c>
      <c r="T123" s="130">
        <v>0.1</v>
      </c>
      <c r="U123" s="43">
        <f>+T123*S123</f>
        <v>2.0210148305826151E-5</v>
      </c>
      <c r="V123" s="132">
        <f>+G123-P123</f>
        <v>1.421624011679113E-2</v>
      </c>
      <c r="Z123" s="43">
        <f>F123</f>
        <v>17302</v>
      </c>
      <c r="AA123" s="132">
        <f>AB$3+AB$4*Z123+AB$5*Z123^2+AH123</f>
        <v>7.484622361525365E-3</v>
      </c>
      <c r="AB123" s="132">
        <f>+G123-AA123</f>
        <v>1.0363836372476697E-3</v>
      </c>
      <c r="AC123" s="132">
        <f>+G123-P123</f>
        <v>1.421624011679113E-2</v>
      </c>
      <c r="AE123" s="132">
        <f>+(G123-AA123)^2*S123</f>
        <v>2.1707539284200252E-10</v>
      </c>
      <c r="AF123" s="200">
        <f>+C123-15018.5</f>
        <v>31090.945</v>
      </c>
      <c r="AG123" s="7"/>
      <c r="AH123" s="43">
        <f>$AB$6*($AB$11/AI123*AJ123+$AB$12)</f>
        <v>4.4967819735253654E-3</v>
      </c>
      <c r="AI123" s="43">
        <f>1+$AB$7*COS(AL123)</f>
        <v>0.72003252106521276</v>
      </c>
      <c r="AJ123" s="43">
        <f>SIN(AL123+$AB$9)</f>
        <v>-4.7388845278199851E-2</v>
      </c>
      <c r="AK123" s="43">
        <f>$AB$7*SIN(AL123)</f>
        <v>0.24190537558909156</v>
      </c>
      <c r="AL123" s="43">
        <f>2*ATAN(AM123)</f>
        <v>2.4289992536922345</v>
      </c>
      <c r="AM123" s="43">
        <f>SQRT((1+$AB$7)/(1-$AB$7))*TAN(AN123/2)</f>
        <v>2.6868666202723963</v>
      </c>
      <c r="AN123" s="132">
        <f>$AU123+$AB$7*SIN(AO123)</f>
        <v>2.1376918969611602</v>
      </c>
      <c r="AO123" s="132">
        <f>$AU123+$AB$7*SIN(AP123)</f>
        <v>2.1376743454357561</v>
      </c>
      <c r="AP123" s="132">
        <f>$AU123+$AB$7*SIN(AQ123)</f>
        <v>2.1377626753684762</v>
      </c>
      <c r="AQ123" s="132">
        <f>$AU123+$AB$7*SIN(AR123)</f>
        <v>2.137318021068074</v>
      </c>
      <c r="AR123" s="132">
        <f>$AU123+$AB$7*SIN(AS123)</f>
        <v>2.1395532746296757</v>
      </c>
      <c r="AS123" s="132">
        <f>$AU123+$AB$7*SIN(AT123)</f>
        <v>2.1282360030540213</v>
      </c>
      <c r="AT123" s="132">
        <f>$AU123+$AB$7*SIN(AU123)</f>
        <v>2.1836235488302269</v>
      </c>
      <c r="AU123" s="132">
        <f>$AB$9+$AB$18*(F123-AB$15)</f>
        <v>1.8255667083950549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>+(C124-C$7)/C$8</f>
        <v>17317.041898013827</v>
      </c>
      <c r="F124" s="132">
        <f>ROUND(2*E124,0)/2</f>
        <v>17317</v>
      </c>
      <c r="G124" s="132">
        <f>+C124-(C$7+F124*C$8)</f>
        <v>1.4301801005785819E-2</v>
      </c>
      <c r="I124" s="132">
        <f>G124</f>
        <v>1.4301801005785819E-2</v>
      </c>
      <c r="P124" s="199">
        <f>+D$11+D$12*F124+D$13*F124^2</f>
        <v>-5.7103894664505507E-3</v>
      </c>
      <c r="Q124" s="200">
        <f>+C124-15018.5</f>
        <v>31096.071000000004</v>
      </c>
      <c r="S124" s="132">
        <f>+(P124-G124)^2</f>
        <v>4.0048776749706817E-4</v>
      </c>
      <c r="T124" s="130">
        <v>0.1</v>
      </c>
      <c r="U124" s="43">
        <f>+T124*S124</f>
        <v>4.0048776749706818E-5</v>
      </c>
      <c r="V124" s="132">
        <f>+G124-P124</f>
        <v>2.0012190472236371E-2</v>
      </c>
      <c r="Z124" s="43">
        <f>F124</f>
        <v>17317</v>
      </c>
      <c r="AA124" s="132">
        <f>AB$3+AB$4*Z124+AB$5*Z124^2+AH124</f>
        <v>7.453372932629914E-3</v>
      </c>
      <c r="AB124" s="132">
        <f>+G124-AA124</f>
        <v>6.8484280731559051E-3</v>
      </c>
      <c r="AC124" s="132">
        <f>+G124-P124</f>
        <v>2.0012190472236371E-2</v>
      </c>
      <c r="AE124" s="132">
        <f>+(G124-AA124)^2*S124</f>
        <v>1.8783263596595326E-8</v>
      </c>
      <c r="AF124" s="200">
        <f>+C124-15018.5</f>
        <v>31096.071000000004</v>
      </c>
      <c r="AG124" s="7"/>
      <c r="AH124" s="43">
        <f>$AB$6*($AB$11/AI124*AJ124+$AB$12)</f>
        <v>4.4654553996299143E-3</v>
      </c>
      <c r="AI124" s="43">
        <f>1+$AB$7*COS(AL124)</f>
        <v>0.71975835756065631</v>
      </c>
      <c r="AJ124" s="43">
        <f>SIN(AL124+$AB$9)</f>
        <v>-4.8521635133028589E-2</v>
      </c>
      <c r="AK124" s="43">
        <f>$AB$7*SIN(AL124)</f>
        <v>0.24158771045502109</v>
      </c>
      <c r="AL124" s="43">
        <f>2*ATAN(AM124)</f>
        <v>2.4301333484004521</v>
      </c>
      <c r="AM124" s="43">
        <f>SQRT((1+$AB$7)/(1-$AB$7))*TAN(AN124/2)</f>
        <v>2.691534437801653</v>
      </c>
      <c r="AN124" s="132">
        <f>$AU124+$AB$7*SIN(AO124)</f>
        <v>2.1391554567993682</v>
      </c>
      <c r="AO124" s="132">
        <f>$AU124+$AB$7*SIN(AP124)</f>
        <v>2.1391376473216011</v>
      </c>
      <c r="AP124" s="132">
        <f>$AU124+$AB$7*SIN(AQ124)</f>
        <v>2.1392270699090035</v>
      </c>
      <c r="AQ124" s="132">
        <f>$AU124+$AB$7*SIN(AR124)</f>
        <v>2.1387779465947956</v>
      </c>
      <c r="AR124" s="132">
        <f>$AU124+$AB$7*SIN(AS124)</f>
        <v>2.1410304802444959</v>
      </c>
      <c r="AS124" s="132">
        <f>$AU124+$AB$7*SIN(AT124)</f>
        <v>2.129651778554269</v>
      </c>
      <c r="AT124" s="132">
        <f>$AU124+$AB$7*SIN(AU124)</f>
        <v>2.1852140181335717</v>
      </c>
      <c r="AU124" s="132">
        <f>$AB$9+$AB$18*(F124-AB$15)</f>
        <v>1.8273213463049753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>+(C125-C$7)/C$8</f>
        <v>17330.992472616213</v>
      </c>
      <c r="F125" s="132">
        <f>ROUND(2*E125,0)/2</f>
        <v>17331</v>
      </c>
      <c r="G125" s="132">
        <f>+C125-(C$7+F125*C$8)</f>
        <v>-2.56945699948119E-3</v>
      </c>
      <c r="I125" s="202">
        <f>G125</f>
        <v>-2.56945699948119E-3</v>
      </c>
      <c r="P125" s="199">
        <f>+D$11+D$12*F125+D$13*F125^2</f>
        <v>-5.7245318398565634E-3</v>
      </c>
      <c r="Q125" s="200">
        <f>+C125-15018.5</f>
        <v>31100.832999999999</v>
      </c>
      <c r="S125" s="132">
        <f>+(P125-G125)^2</f>
        <v>9.954497248369687E-6</v>
      </c>
      <c r="T125" s="130">
        <v>0.1</v>
      </c>
      <c r="U125" s="43">
        <f>+T125*S125</f>
        <v>9.954497248369687E-7</v>
      </c>
      <c r="V125" s="132">
        <f>+G125-P125</f>
        <v>3.1550748403753734E-3</v>
      </c>
      <c r="Z125" s="43">
        <f>F125</f>
        <v>17331</v>
      </c>
      <c r="AA125" s="132">
        <f>AB$3+AB$4*Z125+AB$5*Z125^2+AH125</f>
        <v>7.4242076954961021E-3</v>
      </c>
      <c r="AB125" s="132">
        <f>+G125-AA125</f>
        <v>-9.9936646949772921E-3</v>
      </c>
      <c r="AC125" s="132">
        <f>+G125-P125</f>
        <v>3.1550748403753734E-3</v>
      </c>
      <c r="AE125" s="132">
        <f>+(G125-AA125)^2*S125</f>
        <v>9.9418882884324087E-10</v>
      </c>
      <c r="AF125" s="200">
        <f>+C125-15018.5</f>
        <v>31100.832999999999</v>
      </c>
      <c r="AG125" s="7"/>
      <c r="AH125" s="43">
        <f>$AB$6*($AB$11/AI125*AJ125+$AB$12)</f>
        <v>4.4362193784961016E-3</v>
      </c>
      <c r="AI125" s="43">
        <f>1+$AB$7*COS(AL125)</f>
        <v>0.71950298453494987</v>
      </c>
      <c r="AJ125" s="43">
        <f>SIN(AL125+$AB$9)</f>
        <v>-4.9578072350034974E-2</v>
      </c>
      <c r="AK125" s="43">
        <f>$AB$7*SIN(AL125)</f>
        <v>0.24129116087250152</v>
      </c>
      <c r="AL125" s="43">
        <f>2*ATAN(AM125)</f>
        <v>2.4311910587997341</v>
      </c>
      <c r="AM125" s="43">
        <f>SQRT((1+$AB$7)/(1-$AB$7))*TAN(AN125/2)</f>
        <v>2.6959007247214215</v>
      </c>
      <c r="AN125" s="132">
        <f>$AU125+$AB$7*SIN(AO125)</f>
        <v>2.1405209441709334</v>
      </c>
      <c r="AO125" s="132">
        <f>$AU125+$AB$7*SIN(AP125)</f>
        <v>2.1405028915234325</v>
      </c>
      <c r="AP125" s="132">
        <f>$AU125+$AB$7*SIN(AQ125)</f>
        <v>2.1405933417516265</v>
      </c>
      <c r="AQ125" s="132">
        <f>$AU125+$AB$7*SIN(AR125)</f>
        <v>2.1401400253228982</v>
      </c>
      <c r="AR125" s="132">
        <f>$AU125+$AB$7*SIN(AS125)</f>
        <v>2.1424087320295255</v>
      </c>
      <c r="AS125" s="132">
        <f>$AU125+$AB$7*SIN(AT125)</f>
        <v>2.1309726915026332</v>
      </c>
      <c r="AT125" s="132">
        <f>$AU125+$AB$7*SIN(AU125)</f>
        <v>2.1866974620143043</v>
      </c>
      <c r="AU125" s="132">
        <f>$AB$9+$AB$18*(F125-AB$15)</f>
        <v>1.8289590083542346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>+(C126-C$7)/C$8</f>
        <v>17405.013717571877</v>
      </c>
      <c r="F126" s="132">
        <f>ROUND(2*E126,0)/2</f>
        <v>17405</v>
      </c>
      <c r="G126" s="132">
        <f>+C126-(C$7+F126*C$8)</f>
        <v>4.682464998040814E-3</v>
      </c>
      <c r="I126" s="132">
        <f>G126</f>
        <v>4.682464998040814E-3</v>
      </c>
      <c r="P126" s="199">
        <f>+D$11+D$12*F126+D$13*F126^2</f>
        <v>-5.7992423863833928E-3</v>
      </c>
      <c r="Q126" s="200">
        <f>+C126-15018.5</f>
        <v>31126.1</v>
      </c>
      <c r="S126" s="132">
        <f>+(P126-G126)^2</f>
        <v>1.0986618969269296E-4</v>
      </c>
      <c r="T126" s="130">
        <v>0.1</v>
      </c>
      <c r="U126" s="43">
        <f>+T126*S126</f>
        <v>1.0986618969269297E-5</v>
      </c>
      <c r="V126" s="132">
        <f>+G126-P126</f>
        <v>1.0481707384424208E-2</v>
      </c>
      <c r="Z126" s="43">
        <f>F126</f>
        <v>17405</v>
      </c>
      <c r="AA126" s="132">
        <f>AB$3+AB$4*Z126+AB$5*Z126^2+AH126</f>
        <v>7.2700647185462274E-3</v>
      </c>
      <c r="AB126" s="132">
        <f>+G126-AA126</f>
        <v>-2.5875997205054135E-3</v>
      </c>
      <c r="AC126" s="132">
        <f>+G126-P126</f>
        <v>1.0481707384424208E-2</v>
      </c>
      <c r="AE126" s="132">
        <f>+(G126-AA126)^2*S126</f>
        <v>7.3562800452166169E-10</v>
      </c>
      <c r="AF126" s="200">
        <f>+C126-15018.5</f>
        <v>31126.1</v>
      </c>
      <c r="AG126" s="7"/>
      <c r="AH126" s="43">
        <f>$AB$6*($AB$11/AI126*AJ126+$AB$12)</f>
        <v>4.2817217935462275E-3</v>
      </c>
      <c r="AI126" s="43">
        <f>1+$AB$7*COS(AL126)</f>
        <v>0.71816135006460546</v>
      </c>
      <c r="AJ126" s="43">
        <f>SIN(AL126+$AB$9)</f>
        <v>-5.5148758537467882E-2</v>
      </c>
      <c r="AK126" s="43">
        <f>$AB$7*SIN(AL126)</f>
        <v>0.23972270522959258</v>
      </c>
      <c r="AL126" s="43">
        <f>2*ATAN(AM126)</f>
        <v>2.4367694052292808</v>
      </c>
      <c r="AM126" s="43">
        <f>SQRT((1+$AB$7)/(1-$AB$7))*TAN(AN126/2)</f>
        <v>2.7191360505927098</v>
      </c>
      <c r="AN126" s="132">
        <f>$AU126+$AB$7*SIN(AO126)</f>
        <v>2.1477305098593198</v>
      </c>
      <c r="AO126" s="132">
        <f>$AU126+$AB$7*SIN(AP126)</f>
        <v>2.1477111327314544</v>
      </c>
      <c r="AP126" s="132">
        <f>$AU126+$AB$7*SIN(AQ126)</f>
        <v>2.1478071408854182</v>
      </c>
      <c r="AQ126" s="132">
        <f>$AU126+$AB$7*SIN(AR126)</f>
        <v>2.1473313089467312</v>
      </c>
      <c r="AR126" s="132">
        <f>$AU126+$AB$7*SIN(AS126)</f>
        <v>2.149686209653658</v>
      </c>
      <c r="AS126" s="132">
        <f>$AU126+$AB$7*SIN(AT126)</f>
        <v>2.1379470780571457</v>
      </c>
      <c r="AT126" s="132">
        <f>$AU126+$AB$7*SIN(AU126)</f>
        <v>2.1945225941378537</v>
      </c>
      <c r="AU126" s="132">
        <f>$AB$9+$AB$18*(F126-AB$15)</f>
        <v>1.8376152220431765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>+(C127-C$7)/C$8</f>
        <v>17923.481754527736</v>
      </c>
      <c r="F127" s="132">
        <f>ROUND(2*E127,0)/2</f>
        <v>17923.5</v>
      </c>
      <c r="G127" s="132">
        <f>+C127-(C$7+F127*C$8)</f>
        <v>-6.2280545025714673E-3</v>
      </c>
      <c r="I127" s="202">
        <f>G127</f>
        <v>-6.2280545025714673E-3</v>
      </c>
      <c r="P127" s="199">
        <f>+D$11+D$12*F127+D$13*F127^2</f>
        <v>-6.320739678861099E-3</v>
      </c>
      <c r="Q127" s="200">
        <f>+C127-15018.5</f>
        <v>31303.078000000001</v>
      </c>
      <c r="S127" s="132">
        <f>+(P127-G127)^2</f>
        <v>8.5905419038401002E-9</v>
      </c>
      <c r="T127" s="130">
        <v>0.1</v>
      </c>
      <c r="U127" s="43">
        <f>+T127*S127</f>
        <v>8.5905419038401002E-10</v>
      </c>
      <c r="V127" s="132">
        <f>+G127-P127</f>
        <v>9.2685176289631667E-5</v>
      </c>
      <c r="Z127" s="43">
        <f>F127</f>
        <v>17923.5</v>
      </c>
      <c r="AA127" s="132">
        <f>AB$3+AB$4*Z127+AB$5*Z127^2+AH127</f>
        <v>6.1912593776576258E-3</v>
      </c>
      <c r="AB127" s="132">
        <f>+G127-AA127</f>
        <v>-1.2419313880229092E-2</v>
      </c>
      <c r="AC127" s="132">
        <f>+G127-P127</f>
        <v>9.2685176289631667E-5</v>
      </c>
      <c r="AE127" s="132">
        <f>+(G127-AA127)^2*S127</f>
        <v>1.3249996617260335E-12</v>
      </c>
      <c r="AF127" s="200">
        <f>+C127-15018.5</f>
        <v>31303.078000000001</v>
      </c>
      <c r="AG127" s="7"/>
      <c r="AH127" s="43">
        <f>$AB$6*($AB$11/AI127*AJ127+$AB$12)</f>
        <v>3.2013534344076254E-3</v>
      </c>
      <c r="AI127" s="43">
        <f>1+$AB$7*COS(AL127)</f>
        <v>0.70913865011360167</v>
      </c>
      <c r="AJ127" s="43">
        <f>SIN(AL127+$AB$9)</f>
        <v>-9.3559427704360501E-2</v>
      </c>
      <c r="AK127" s="43">
        <f>$AB$7*SIN(AL127)</f>
        <v>0.22869122226762914</v>
      </c>
      <c r="AL127" s="43">
        <f>2*ATAN(AM127)</f>
        <v>2.4752891150884335</v>
      </c>
      <c r="AM127" s="43">
        <f>SQRT((1+$AB$7)/(1-$AB$7))*TAN(AN127/2)</f>
        <v>2.8897538931906004</v>
      </c>
      <c r="AN127" s="132">
        <f>$AU127+$AB$7*SIN(AO127)</f>
        <v>2.1978787424714197</v>
      </c>
      <c r="AO127" s="132">
        <f>$AU127+$AB$7*SIN(AP127)</f>
        <v>2.1978481281586677</v>
      </c>
      <c r="AP127" s="132">
        <f>$AU127+$AB$7*SIN(AQ127)</f>
        <v>2.1979891284655979</v>
      </c>
      <c r="AQ127" s="132">
        <f>$AU127+$AB$7*SIN(AR127)</f>
        <v>2.1973394955053549</v>
      </c>
      <c r="AR127" s="132">
        <f>$AU127+$AB$7*SIN(AS127)</f>
        <v>2.2003277388865983</v>
      </c>
      <c r="AS127" s="132">
        <f>$AU127+$AB$7*SIN(AT127)</f>
        <v>2.1864782438623172</v>
      </c>
      <c r="AT127" s="132">
        <f>$AU127+$AB$7*SIN(AU127)</f>
        <v>2.2486049843758034</v>
      </c>
      <c r="AU127" s="132">
        <f>$AB$9+$AB$18*(F127-AB$15)</f>
        <v>1.8982672057960996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>+(C128-C$7)/C$8</f>
        <v>18022.49802310954</v>
      </c>
      <c r="F128" s="132">
        <f>ROUND(2*E128,0)/2</f>
        <v>18022.5</v>
      </c>
      <c r="G128" s="132">
        <f>+C128-(C$7+F128*C$8)</f>
        <v>-6.7480750294635072E-4</v>
      </c>
      <c r="I128" s="202">
        <f>G128</f>
        <v>-6.7480750294635072E-4</v>
      </c>
      <c r="P128" s="199">
        <f>+D$11+D$12*F128+D$13*F128^2</f>
        <v>-6.4199176989385501E-3</v>
      </c>
      <c r="Q128" s="200">
        <f>+C128-15018.5</f>
        <v>31336.877</v>
      </c>
      <c r="S128" s="132">
        <f>+(P128-G128)^2</f>
        <v>3.3006291164093529E-5</v>
      </c>
      <c r="T128" s="130">
        <v>0.1</v>
      </c>
      <c r="U128" s="43">
        <f>+T128*S128</f>
        <v>3.3006291164093532E-6</v>
      </c>
      <c r="V128" s="132">
        <f>+G128-P128</f>
        <v>5.7451101959921994E-3</v>
      </c>
      <c r="Z128" s="43">
        <f>F128</f>
        <v>18022.5</v>
      </c>
      <c r="AA128" s="132">
        <f>AB$3+AB$4*Z128+AB$5*Z128^2+AH128</f>
        <v>5.9856285376367058E-3</v>
      </c>
      <c r="AB128" s="132">
        <f>+G128-AA128</f>
        <v>-6.6604360405830565E-3</v>
      </c>
      <c r="AC128" s="132">
        <f>+G128-P128</f>
        <v>5.7451101959921994E-3</v>
      </c>
      <c r="AE128" s="132">
        <f>+(G128-AA128)^2*S128</f>
        <v>1.4642055571717495E-9</v>
      </c>
      <c r="AF128" s="200">
        <f>+C128-15018.5</f>
        <v>31336.877</v>
      </c>
      <c r="AG128" s="7"/>
      <c r="AH128" s="43">
        <f>$AB$6*($AB$11/AI128*AJ128+$AB$12)</f>
        <v>2.9956075563867062E-3</v>
      </c>
      <c r="AI128" s="43">
        <f>1+$AB$7*COS(AL128)</f>
        <v>0.70748914644783056</v>
      </c>
      <c r="AJ128" s="43">
        <f>SIN(AL128+$AB$9)</f>
        <v>-0.10077137690996209</v>
      </c>
      <c r="AK128" s="43">
        <f>$AB$7*SIN(AL128)</f>
        <v>0.22657758175552417</v>
      </c>
      <c r="AL128" s="43">
        <f>2*ATAN(AM128)</f>
        <v>2.4825353679987376</v>
      </c>
      <c r="AM128" s="43">
        <f>SQRT((1+$AB$7)/(1-$AB$7))*TAN(AN128/2)</f>
        <v>2.9239911928577937</v>
      </c>
      <c r="AN128" s="132">
        <f>$AU128+$AB$7*SIN(AO128)</f>
        <v>2.207383023328831</v>
      </c>
      <c r="AO128" s="132">
        <f>$AU128+$AB$7*SIN(AP128)</f>
        <v>2.207349852228373</v>
      </c>
      <c r="AP128" s="132">
        <f>$AU128+$AB$7*SIN(AQ128)</f>
        <v>2.2075006569599536</v>
      </c>
      <c r="AQ128" s="132">
        <f>$AU128+$AB$7*SIN(AR128)</f>
        <v>2.2068148099375615</v>
      </c>
      <c r="AR128" s="132">
        <f>$AU128+$AB$7*SIN(AS128)</f>
        <v>2.2099288702640774</v>
      </c>
      <c r="AS128" s="132">
        <f>$AU128+$AB$7*SIN(AT128)</f>
        <v>2.1956822224186743</v>
      </c>
      <c r="AT128" s="132">
        <f>$AU128+$AB$7*SIN(AU128)</f>
        <v>2.2587839222772961</v>
      </c>
      <c r="AU128" s="132">
        <f>$AB$9+$AB$18*(F128-AB$15)</f>
        <v>1.9098478160015757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>+(C129-C$7)/C$8</f>
        <v>18032.02202941621</v>
      </c>
      <c r="F129" s="132">
        <f>ROUND(2*E129,0)/2</f>
        <v>18032</v>
      </c>
      <c r="G129" s="132">
        <f>+C129-(C$7+F129*C$8)</f>
        <v>7.5196959951426834E-3</v>
      </c>
      <c r="H129" s="132">
        <f>G129</f>
        <v>7.5196959951426834E-3</v>
      </c>
      <c r="N129" s="132">
        <v>7.5196959951426834E-3</v>
      </c>
      <c r="O129" s="132">
        <f ca="1">+C$11+C$12*F129</f>
        <v>1.6020722019842851E-2</v>
      </c>
      <c r="P129" s="199">
        <f>+D$11+D$12*F129+D$13*F129^2</f>
        <v>-6.4294281339341945E-3</v>
      </c>
      <c r="Q129" s="200">
        <f>+C129-15018.5</f>
        <v>31340.127999999997</v>
      </c>
      <c r="S129" s="132">
        <f>+(P129-G129)^2</f>
        <v>1.9457806396839476E-4</v>
      </c>
      <c r="T129" s="130">
        <v>0.1</v>
      </c>
      <c r="U129" s="43">
        <f>+T129*S129</f>
        <v>1.9457806396839478E-5</v>
      </c>
      <c r="V129" s="132">
        <f>+G129-P129</f>
        <v>1.3949124129076878E-2</v>
      </c>
      <c r="W129" s="205"/>
      <c r="X129" s="204"/>
      <c r="Y129" s="204"/>
      <c r="Z129" s="43">
        <f>F129</f>
        <v>18032</v>
      </c>
      <c r="AA129" s="132">
        <f>AB$3+AB$4*Z129+AB$5*Z129^2+AH129</f>
        <v>5.9659037736815995E-3</v>
      </c>
      <c r="AB129" s="132">
        <f>+G129-AA129</f>
        <v>1.5537922214610839E-3</v>
      </c>
      <c r="AC129" s="132">
        <f>+G129-P129</f>
        <v>1.3949124129076878E-2</v>
      </c>
      <c r="AD129" s="132"/>
      <c r="AE129" s="132">
        <f>+(G129-AA129)^2*S129</f>
        <v>4.6976403454134905E-10</v>
      </c>
      <c r="AF129" s="200">
        <f>+C129-15018.5</f>
        <v>31340.127999999997</v>
      </c>
      <c r="AG129" s="7"/>
      <c r="AH129" s="43">
        <f>$AB$6*($AB$11/AI129*AJ129+$AB$12)</f>
        <v>2.9758748456815993E-3</v>
      </c>
      <c r="AI129" s="43">
        <f>1+$AB$7*COS(AL129)</f>
        <v>0.70733206714521413</v>
      </c>
      <c r="AJ129" s="43">
        <f>SIN(AL129+$AB$9)</f>
        <v>-0.10146140199081172</v>
      </c>
      <c r="AK129" s="43">
        <f>$AB$7*SIN(AL129)</f>
        <v>0.22637464760548295</v>
      </c>
      <c r="AL129" s="43">
        <f>2*ATAN(AM129)</f>
        <v>2.4832289479665013</v>
      </c>
      <c r="AM129" s="43">
        <f>SQRT((1+$AB$7)/(1-$AB$7))*TAN(AN129/2)</f>
        <v>2.9273063033527418</v>
      </c>
      <c r="AN129" s="132">
        <f>$AU129+$AB$7*SIN(AO129)</f>
        <v>2.2082938915306274</v>
      </c>
      <c r="AO129" s="132">
        <f>$AU129+$AB$7*SIN(AP129)</f>
        <v>2.2082604678677415</v>
      </c>
      <c r="AP129" s="132">
        <f>$AU129+$AB$7*SIN(AQ129)</f>
        <v>2.2084122338504035</v>
      </c>
      <c r="AQ129" s="132">
        <f>$AU129+$AB$7*SIN(AR129)</f>
        <v>2.2077228636794843</v>
      </c>
      <c r="AR129" s="132">
        <f>$AU129+$AB$7*SIN(AS129)</f>
        <v>2.2108490643078746</v>
      </c>
      <c r="AS129" s="132">
        <f>$AU129+$AB$7*SIN(AT129)</f>
        <v>2.1965644507908944</v>
      </c>
      <c r="AT129" s="132">
        <f>$AU129+$AB$7*SIN(AU129)</f>
        <v>2.2597582253247568</v>
      </c>
      <c r="AU129" s="132">
        <f>$AB$9+$AB$18*(F129-AB$15)</f>
        <v>1.9109590866778587</v>
      </c>
      <c r="AV129" s="132"/>
    </row>
    <row r="130" spans="1:82" s="132" customFormat="1" ht="12.95" customHeight="1">
      <c r="A130" s="41" t="s">
        <v>310</v>
      </c>
      <c r="B130" s="41"/>
      <c r="C130" s="36">
        <v>46358.629000000001</v>
      </c>
      <c r="D130" s="36"/>
      <c r="E130" s="41">
        <f>+(C130-C$7)/C$8</f>
        <v>18032.024958978294</v>
      </c>
      <c r="F130" s="132">
        <f>ROUND(2*E130,0)/2</f>
        <v>18032</v>
      </c>
      <c r="G130" s="132">
        <f>+C130-(C$7+F130*C$8)</f>
        <v>8.519695998984389E-3</v>
      </c>
      <c r="I130" s="202">
        <f>G130</f>
        <v>8.519695998984389E-3</v>
      </c>
      <c r="P130" s="199">
        <f>+D$11+D$12*F130+D$13*F130^2</f>
        <v>-6.4294281339341945E-3</v>
      </c>
      <c r="Q130" s="200">
        <f>+C130-15018.5</f>
        <v>31340.129000000001</v>
      </c>
      <c r="S130" s="132">
        <f>+(P130-G130)^2</f>
        <v>2.234763123414088E-4</v>
      </c>
      <c r="T130" s="130">
        <v>0.1</v>
      </c>
      <c r="U130" s="43">
        <f>+T130*S130</f>
        <v>2.234763123414088E-5</v>
      </c>
      <c r="V130" s="132">
        <f>+G130-P130</f>
        <v>1.4949124132918584E-2</v>
      </c>
      <c r="Z130" s="43">
        <f>F130</f>
        <v>18032</v>
      </c>
      <c r="AA130" s="132">
        <f>AB$3+AB$4*Z130+AB$5*Z130^2+AH130</f>
        <v>5.9659037736815995E-3</v>
      </c>
      <c r="AB130" s="132">
        <f>+G130-AA130</f>
        <v>2.5537922253027895E-3</v>
      </c>
      <c r="AC130" s="132">
        <f>+G130-P130</f>
        <v>1.4949124132918584E-2</v>
      </c>
      <c r="AE130" s="132">
        <f>+(G130-AA130)^2*S130</f>
        <v>1.4574800446905676E-9</v>
      </c>
      <c r="AF130" s="200">
        <f>+C130-15018.5</f>
        <v>31340.129000000001</v>
      </c>
      <c r="AG130" s="7"/>
      <c r="AH130" s="43">
        <f>$AB$6*($AB$11/AI130*AJ130+$AB$12)</f>
        <v>2.9758748456815993E-3</v>
      </c>
      <c r="AI130" s="43">
        <f>1+$AB$7*COS(AL130)</f>
        <v>0.70733206714521413</v>
      </c>
      <c r="AJ130" s="43">
        <f>SIN(AL130+$AB$9)</f>
        <v>-0.10146140199081172</v>
      </c>
      <c r="AK130" s="43">
        <f>$AB$7*SIN(AL130)</f>
        <v>0.22637464760548295</v>
      </c>
      <c r="AL130" s="43">
        <f>2*ATAN(AM130)</f>
        <v>2.4832289479665013</v>
      </c>
      <c r="AM130" s="43">
        <f>SQRT((1+$AB$7)/(1-$AB$7))*TAN(AN130/2)</f>
        <v>2.9273063033527418</v>
      </c>
      <c r="AN130" s="132">
        <f>$AU130+$AB$7*SIN(AO130)</f>
        <v>2.2082938915306274</v>
      </c>
      <c r="AO130" s="132">
        <f>$AU130+$AB$7*SIN(AP130)</f>
        <v>2.2082604678677415</v>
      </c>
      <c r="AP130" s="132">
        <f>$AU130+$AB$7*SIN(AQ130)</f>
        <v>2.2084122338504035</v>
      </c>
      <c r="AQ130" s="132">
        <f>$AU130+$AB$7*SIN(AR130)</f>
        <v>2.2077228636794843</v>
      </c>
      <c r="AR130" s="132">
        <f>$AU130+$AB$7*SIN(AS130)</f>
        <v>2.2108490643078746</v>
      </c>
      <c r="AS130" s="132">
        <f>$AU130+$AB$7*SIN(AT130)</f>
        <v>2.1965644507908944</v>
      </c>
      <c r="AT130" s="132">
        <f>$AU130+$AB$7*SIN(AU130)</f>
        <v>2.2597582253247568</v>
      </c>
      <c r="AU130" s="132">
        <f>$AB$9+$AB$18*(F130-AB$15)</f>
        <v>1.9109590866778587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>+(C131-C$7)/C$8</f>
        <v>18076.006474414211</v>
      </c>
      <c r="F131" s="132">
        <f>ROUND(2*E131,0)/2</f>
        <v>18076</v>
      </c>
      <c r="G131" s="132">
        <f>+C131-(C$7+F131*C$8)</f>
        <v>2.2100279966252856E-3</v>
      </c>
      <c r="I131" s="202">
        <f>G131</f>
        <v>2.2100279966252856E-3</v>
      </c>
      <c r="P131" s="199">
        <f>+D$11+D$12*F131+D$13*F131^2</f>
        <v>-6.4734612825070297E-3</v>
      </c>
      <c r="Q131" s="200">
        <f>+C131-15018.5</f>
        <v>31355.142</v>
      </c>
      <c r="S131" s="132">
        <f>+(P131-G131)^2</f>
        <v>7.540298606080585E-5</v>
      </c>
      <c r="T131" s="130">
        <v>0.1</v>
      </c>
      <c r="U131" s="43">
        <f>+T131*S131</f>
        <v>7.5402986060805857E-6</v>
      </c>
      <c r="V131" s="132">
        <f>+G131-P131</f>
        <v>8.6834892791323153E-3</v>
      </c>
      <c r="Z131" s="43">
        <f>F131</f>
        <v>18076</v>
      </c>
      <c r="AA131" s="132">
        <f>AB$3+AB$4*Z131+AB$5*Z131^2+AH131</f>
        <v>5.8745649221497911E-3</v>
      </c>
      <c r="AB131" s="132">
        <f>+G131-AA131</f>
        <v>-3.6645369255245055E-3</v>
      </c>
      <c r="AC131" s="132">
        <f>+G131-P131</f>
        <v>8.6834892791323153E-3</v>
      </c>
      <c r="AE131" s="132">
        <f>+(G131-AA131)^2*S131</f>
        <v>1.0125739475469123E-9</v>
      </c>
      <c r="AF131" s="200">
        <f>+C131-15018.5</f>
        <v>31355.142</v>
      </c>
      <c r="AG131" s="7"/>
      <c r="AH131" s="43">
        <f>$AB$6*($AB$11/AI131*AJ131+$AB$12)</f>
        <v>2.8845062501497904E-3</v>
      </c>
      <c r="AI131" s="43">
        <f>1+$AB$7*COS(AL131)</f>
        <v>0.70660728165445097</v>
      </c>
      <c r="AJ131" s="43">
        <f>SIN(AL131+$AB$9)</f>
        <v>-0.10465268486774039</v>
      </c>
      <c r="AK131" s="43">
        <f>$AB$7*SIN(AL131)</f>
        <v>0.2254344978520576</v>
      </c>
      <c r="AL131" s="43">
        <f>2*ATAN(AM131)</f>
        <v>2.4864373153770671</v>
      </c>
      <c r="AM131" s="43">
        <f>SQRT((1+$AB$7)/(1-$AB$7))*TAN(AN131/2)</f>
        <v>2.942729372240549</v>
      </c>
      <c r="AN131" s="132">
        <f>$AU131+$AB$7*SIN(AO131)</f>
        <v>2.2125100221961898</v>
      </c>
      <c r="AO131" s="132">
        <f>$AU131+$AB$7*SIN(AP131)</f>
        <v>2.212475412170352</v>
      </c>
      <c r="AP131" s="132">
        <f>$AU131+$AB$7*SIN(AQ131)</f>
        <v>2.2126316767698215</v>
      </c>
      <c r="AQ131" s="132">
        <f>$AU131+$AB$7*SIN(AR131)</f>
        <v>2.2119258810472493</v>
      </c>
      <c r="AR131" s="132">
        <f>$AU131+$AB$7*SIN(AS131)</f>
        <v>2.2151084543820234</v>
      </c>
      <c r="AS131" s="132">
        <f>$AU131+$AB$7*SIN(AT131)</f>
        <v>2.200648356770845</v>
      </c>
      <c r="AT131" s="132">
        <f>$AU131+$AB$7*SIN(AU131)</f>
        <v>2.2642651719759295</v>
      </c>
      <c r="AU131" s="132">
        <f>$AB$9+$AB$18*(F131-AB$15)</f>
        <v>1.9161060245469592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>+(C132-C$7)/C$8</f>
        <v>18182.009748545523</v>
      </c>
      <c r="F132" s="132">
        <f>ROUND(2*E132,0)/2</f>
        <v>18182</v>
      </c>
      <c r="G132" s="132">
        <f>+C132-(C$7+F132*C$8)</f>
        <v>3.3276460017077625E-3</v>
      </c>
      <c r="I132" s="132">
        <f>G132</f>
        <v>3.3276460017077625E-3</v>
      </c>
      <c r="P132" s="199">
        <f>+D$11+D$12*F132+D$13*F132^2</f>
        <v>-6.579438594663806E-3</v>
      </c>
      <c r="Q132" s="200">
        <f>+C132-15018.5</f>
        <v>31391.326000000001</v>
      </c>
      <c r="S132" s="132">
        <f>+(P132-G132)^2</f>
        <v>9.8150325199662799E-5</v>
      </c>
      <c r="T132" s="130">
        <v>0.1</v>
      </c>
      <c r="U132" s="43">
        <f>+T132*S132</f>
        <v>9.8150325199662799E-6</v>
      </c>
      <c r="V132" s="132">
        <f>+G132-P132</f>
        <v>9.9070845963715685E-3</v>
      </c>
      <c r="Z132" s="43">
        <f>F132</f>
        <v>18182</v>
      </c>
      <c r="AA132" s="132">
        <f>AB$3+AB$4*Z132+AB$5*Z132^2+AH132</f>
        <v>5.6546485036245943E-3</v>
      </c>
      <c r="AB132" s="132">
        <f>+G132-AA132</f>
        <v>-2.3270025019168318E-3</v>
      </c>
      <c r="AC132" s="132">
        <f>+G132-P132</f>
        <v>9.9070845963715685E-3</v>
      </c>
      <c r="AE132" s="132">
        <f>+(G132-AA132)^2*S132</f>
        <v>5.3147818513832568E-10</v>
      </c>
      <c r="AF132" s="200">
        <f>+C132-15018.5</f>
        <v>31391.326000000001</v>
      </c>
      <c r="AG132" s="7"/>
      <c r="AH132" s="43">
        <f>$AB$6*($AB$11/AI132*AJ132+$AB$12)</f>
        <v>2.6645658756245943E-3</v>
      </c>
      <c r="AI132" s="43">
        <f>1+$AB$7*COS(AL132)</f>
        <v>0.70487960478923628</v>
      </c>
      <c r="AJ132" s="43">
        <f>SIN(AL132+$AB$9)</f>
        <v>-0.11230965575098224</v>
      </c>
      <c r="AK132" s="43">
        <f>$AB$7*SIN(AL132)</f>
        <v>0.22316799127707049</v>
      </c>
      <c r="AL132" s="43">
        <f>2*ATAN(AM132)</f>
        <v>2.4941397618212306</v>
      </c>
      <c r="AM132" s="43">
        <f>SQRT((1+$AB$7)/(1-$AB$7))*TAN(AN132/2)</f>
        <v>2.9803574939427344</v>
      </c>
      <c r="AN132" s="132">
        <f>$AU132+$AB$7*SIN(AO132)</f>
        <v>2.2226494513664234</v>
      </c>
      <c r="AO132" s="132">
        <f>$AU132+$AB$7*SIN(AP132)</f>
        <v>2.2226118703718951</v>
      </c>
      <c r="AP132" s="132">
        <f>$AU132+$AB$7*SIN(AQ132)</f>
        <v>2.2227792854231221</v>
      </c>
      <c r="AQ132" s="132">
        <f>$AU132+$AB$7*SIN(AR132)</f>
        <v>2.2220332053649576</v>
      </c>
      <c r="AR132" s="132">
        <f>$AU132+$AB$7*SIN(AS132)</f>
        <v>2.2253524935558402</v>
      </c>
      <c r="AS132" s="132">
        <f>$AU132+$AB$7*SIN(AT132)</f>
        <v>2.2104722310333726</v>
      </c>
      <c r="AT132" s="132">
        <f>$AU132+$AB$7*SIN(AU132)</f>
        <v>2.2750849758101448</v>
      </c>
      <c r="AU132" s="132">
        <f>$AB$9+$AB$18*(F132-AB$15)</f>
        <v>1.9285054657770651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>+(C133-C$7)/C$8</f>
        <v>18193.039549758887</v>
      </c>
      <c r="F133" s="132">
        <f>ROUND(2*E133,0)/2</f>
        <v>18193</v>
      </c>
      <c r="G133" s="132">
        <f>+C133-(C$7+F133*C$8)</f>
        <v>1.3500228997145314E-2</v>
      </c>
      <c r="I133" s="132">
        <f>G133</f>
        <v>1.3500228997145314E-2</v>
      </c>
      <c r="P133" s="199">
        <f>+D$11+D$12*F133+D$13*F133^2</f>
        <v>-6.5904279398621953E-3</v>
      </c>
      <c r="Q133" s="200">
        <f>+C133-15018.5</f>
        <v>31395.091</v>
      </c>
      <c r="S133" s="132">
        <f>+(P133-G133)^2</f>
        <v>4.0363449616052791E-4</v>
      </c>
      <c r="T133" s="130">
        <v>0.1</v>
      </c>
      <c r="U133" s="43">
        <f>+T133*S133</f>
        <v>4.0363449616052796E-5</v>
      </c>
      <c r="V133" s="132">
        <f>+G133-P133</f>
        <v>2.0090656937007508E-2</v>
      </c>
      <c r="Z133" s="43">
        <f>F133</f>
        <v>18193</v>
      </c>
      <c r="AA133" s="132">
        <f>AB$3+AB$4*Z133+AB$5*Z133^2+AH133</f>
        <v>5.6318377647778389E-3</v>
      </c>
      <c r="AB133" s="132">
        <f>+G133-AA133</f>
        <v>7.8683912323674748E-3</v>
      </c>
      <c r="AC133" s="132">
        <f>+G133-P133</f>
        <v>2.0090656937007508E-2</v>
      </c>
      <c r="AE133" s="132">
        <f>+(G133-AA133)^2*S133</f>
        <v>2.4989649636169509E-8</v>
      </c>
      <c r="AF133" s="200">
        <f>+C133-15018.5</f>
        <v>31395.091</v>
      </c>
      <c r="AG133" s="7"/>
      <c r="AH133" s="43">
        <f>$AB$6*($AB$11/AI133*AJ133+$AB$12)</f>
        <v>2.6417565117778387E-3</v>
      </c>
      <c r="AI133" s="43">
        <f>1+$AB$7*COS(AL133)</f>
        <v>0.70470179795256183</v>
      </c>
      <c r="AJ133" s="43">
        <f>SIN(AL133+$AB$9)</f>
        <v>-0.11310173668438814</v>
      </c>
      <c r="AK133" s="43">
        <f>$AB$7*SIN(AL133)</f>
        <v>0.22293266218199237</v>
      </c>
      <c r="AL133" s="43">
        <f>2*ATAN(AM133)</f>
        <v>2.4949369219503628</v>
      </c>
      <c r="AM133" s="43">
        <f>SQRT((1+$AB$7)/(1-$AB$7))*TAN(AN133/2)</f>
        <v>2.9843011586355983</v>
      </c>
      <c r="AN133" s="132">
        <f>$AU133+$AB$7*SIN(AO133)</f>
        <v>2.2237002414689693</v>
      </c>
      <c r="AO133" s="132">
        <f>$AU133+$AB$7*SIN(AP133)</f>
        <v>2.2236623429676885</v>
      </c>
      <c r="AP133" s="132">
        <f>$AU133+$AB$7*SIN(AQ133)</f>
        <v>2.2238309403474839</v>
      </c>
      <c r="AQ133" s="132">
        <f>$AU133+$AB$7*SIN(AR133)</f>
        <v>2.2230806232963243</v>
      </c>
      <c r="AR133" s="132">
        <f>$AU133+$AB$7*SIN(AS133)</f>
        <v>2.2264141670591258</v>
      </c>
      <c r="AS133" s="132">
        <f>$AU133+$AB$7*SIN(AT133)</f>
        <v>2.2114905270967751</v>
      </c>
      <c r="AT133" s="132">
        <f>$AU133+$AB$7*SIN(AU133)</f>
        <v>2.2762047297373491</v>
      </c>
      <c r="AU133" s="132">
        <f>$AB$9+$AB$18*(F133-AB$15)</f>
        <v>1.9297922002443402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>+(C134-C$7)/C$8</f>
        <v>18200.972803858695</v>
      </c>
      <c r="F134" s="132">
        <f>ROUND(2*E134,0)/2</f>
        <v>18201</v>
      </c>
      <c r="G134" s="132">
        <f>+C134-(C$7+F134*C$8)</f>
        <v>-9.2833470043842681E-3</v>
      </c>
      <c r="I134" s="202">
        <f>G134</f>
        <v>-9.2833470043842681E-3</v>
      </c>
      <c r="P134" s="199">
        <f>+D$11+D$12*F134+D$13*F134^2</f>
        <v>-6.5984192106038151E-3</v>
      </c>
      <c r="Q134" s="200">
        <f>+C134-15018.5</f>
        <v>31397.798999999999</v>
      </c>
      <c r="S134" s="132">
        <f>+(P134-G134)^2</f>
        <v>7.2088372578147706E-6</v>
      </c>
      <c r="T134" s="130">
        <v>0.1</v>
      </c>
      <c r="U134" s="43">
        <f>+T134*S134</f>
        <v>7.2088372578147714E-7</v>
      </c>
      <c r="V134" s="132">
        <f>+G134-P134</f>
        <v>-2.684927793780453E-3</v>
      </c>
      <c r="Z134" s="43">
        <f>F134</f>
        <v>18201</v>
      </c>
      <c r="AA134" s="132">
        <f>AB$3+AB$4*Z134+AB$5*Z134^2+AH134</f>
        <v>5.6152494531816997E-3</v>
      </c>
      <c r="AB134" s="132">
        <f>+G134-AA134</f>
        <v>-1.4898596457565968E-2</v>
      </c>
      <c r="AC134" s="132">
        <f>+G134-P134</f>
        <v>-2.684927793780453E-3</v>
      </c>
      <c r="AE134" s="132">
        <f>+(G134-AA134)^2*S134</f>
        <v>1.6001324601204287E-9</v>
      </c>
      <c r="AF134" s="200">
        <f>+C134-15018.5</f>
        <v>31397.798999999999</v>
      </c>
      <c r="AG134" s="7"/>
      <c r="AH134" s="43">
        <f>$AB$6*($AB$11/AI134*AJ134+$AB$12)</f>
        <v>2.6251696561817002E-3</v>
      </c>
      <c r="AI134" s="43">
        <f>1+$AB$7*COS(AL134)</f>
        <v>0.70457265793248114</v>
      </c>
      <c r="AJ134" s="43">
        <f>SIN(AL134+$AB$9)</f>
        <v>-0.11367749984242748</v>
      </c>
      <c r="AK134" s="43">
        <f>$AB$7*SIN(AL134)</f>
        <v>0.22276149927427147</v>
      </c>
      <c r="AL134" s="43">
        <f>2*ATAN(AM134)</f>
        <v>2.4955164225480129</v>
      </c>
      <c r="AM134" s="43">
        <f>SQRT((1+$AB$7)/(1-$AB$7))*TAN(AN134/2)</f>
        <v>2.9871739247374256</v>
      </c>
      <c r="AN134" s="132">
        <f>$AU134+$AB$7*SIN(AO134)</f>
        <v>2.2244642863464898</v>
      </c>
      <c r="AO134" s="132">
        <f>$AU134+$AB$7*SIN(AP134)</f>
        <v>2.2244261558398617</v>
      </c>
      <c r="AP134" s="132">
        <f>$AU134+$AB$7*SIN(AQ134)</f>
        <v>2.2245956160595073</v>
      </c>
      <c r="AQ134" s="132">
        <f>$AU134+$AB$7*SIN(AR134)</f>
        <v>2.2238422109968132</v>
      </c>
      <c r="AR134" s="132">
        <f>$AU134+$AB$7*SIN(AS134)</f>
        <v>2.2271861300100189</v>
      </c>
      <c r="AS134" s="132">
        <f>$AU134+$AB$7*SIN(AT134)</f>
        <v>2.2122309706886885</v>
      </c>
      <c r="AT134" s="132">
        <f>$AU134+$AB$7*SIN(AU134)</f>
        <v>2.2770187359676601</v>
      </c>
      <c r="AU134" s="132">
        <f>$AB$9+$AB$18*(F134-AB$15)</f>
        <v>1.9307280071296311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>+(C135-C$7)/C$8</f>
        <v>18366.000894682402</v>
      </c>
      <c r="F135" s="132">
        <f>ROUND(2*E135,0)/2</f>
        <v>18366</v>
      </c>
      <c r="G135" s="132">
        <f>+C135-(C$7+F135*C$8)</f>
        <v>3.0539800354745239E-4</v>
      </c>
      <c r="I135" s="132">
        <f>G135</f>
        <v>3.0539800354745239E-4</v>
      </c>
      <c r="P135" s="199">
        <f>+D$11+D$12*F135+D$13*F135^2</f>
        <v>-6.7630550709725807E-3</v>
      </c>
      <c r="Q135" s="200">
        <f>+C135-15018.5</f>
        <v>31454.131000000001</v>
      </c>
      <c r="S135" s="132">
        <f>+(P135-G135)^2</f>
        <v>4.9963028866691707E-5</v>
      </c>
      <c r="T135" s="130">
        <v>0.1</v>
      </c>
      <c r="U135" s="43">
        <f>+T135*S135</f>
        <v>4.9963028866691709E-6</v>
      </c>
      <c r="V135" s="132">
        <f>+G135-P135</f>
        <v>7.0684530745200331E-3</v>
      </c>
      <c r="Z135" s="43">
        <f>F135</f>
        <v>18366</v>
      </c>
      <c r="AA135" s="132">
        <f>AB$3+AB$4*Z135+AB$5*Z135^2+AH135</f>
        <v>5.273374808784358E-3</v>
      </c>
      <c r="AB135" s="132">
        <f>+G135-AA135</f>
        <v>-4.9679768052369056E-3</v>
      </c>
      <c r="AC135" s="132">
        <f>+G135-P135</f>
        <v>7.0684530745200331E-3</v>
      </c>
      <c r="AE135" s="132">
        <f>+(G135-AA135)^2*S135</f>
        <v>1.23312719996057E-9</v>
      </c>
      <c r="AF135" s="200">
        <f>+C135-15018.5</f>
        <v>31454.131000000001</v>
      </c>
      <c r="AG135" s="7"/>
      <c r="AH135" s="43">
        <f>$AB$6*($AB$11/AI135*AJ135+$AB$12)</f>
        <v>2.2834106767843586E-3</v>
      </c>
      <c r="AI135" s="43">
        <f>1+$AB$7*COS(AL135)</f>
        <v>0.70194161216897122</v>
      </c>
      <c r="AJ135" s="43">
        <f>SIN(AL135+$AB$9)</f>
        <v>-0.12549730003614676</v>
      </c>
      <c r="AK135" s="43">
        <f>$AB$7*SIN(AL135)</f>
        <v>0.2192286419324995</v>
      </c>
      <c r="AL135" s="43">
        <f>2*ATAN(AM135)</f>
        <v>2.5074217319289356</v>
      </c>
      <c r="AM135" s="43">
        <f>SQRT((1+$AB$7)/(1-$AB$7))*TAN(AN135/2)</f>
        <v>3.0473134438187328</v>
      </c>
      <c r="AN135" s="132">
        <f>$AU135+$AB$7*SIN(AO135)</f>
        <v>2.2401917890349883</v>
      </c>
      <c r="AO135" s="132">
        <f>$AU135+$AB$7*SIN(AP135)</f>
        <v>2.240148667336562</v>
      </c>
      <c r="AP135" s="132">
        <f>$AU135+$AB$7*SIN(AQ135)</f>
        <v>2.2403364761903766</v>
      </c>
      <c r="AQ135" s="132">
        <f>$AU135+$AB$7*SIN(AR135)</f>
        <v>2.2395181822427053</v>
      </c>
      <c r="AR135" s="132">
        <f>$AU135+$AB$7*SIN(AS135)</f>
        <v>2.2430773733065381</v>
      </c>
      <c r="AS135" s="132">
        <f>$AU135+$AB$7*SIN(AT135)</f>
        <v>2.2274777299058459</v>
      </c>
      <c r="AT135" s="132">
        <f>$AU135+$AB$7*SIN(AU135)</f>
        <v>2.2937401431988858</v>
      </c>
      <c r="AU135" s="132">
        <f>$AB$9+$AB$18*(F135-AB$15)</f>
        <v>1.9500290241387581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41"/>
      <c r="C136" s="36">
        <v>46737.351999999999</v>
      </c>
      <c r="D136" s="36"/>
      <c r="E136" s="41">
        <f>+(C136-C$7)/C$8</f>
        <v>19141.517496808025</v>
      </c>
      <c r="F136" s="132">
        <f>ROUND(2*E136,0)/2</f>
        <v>19141.5</v>
      </c>
      <c r="G136" s="132">
        <f>+C136-(C$7+F136*C$8)</f>
        <v>5.9724995007854886E-3</v>
      </c>
      <c r="I136" s="202">
        <f>G136</f>
        <v>5.9724995007854886E-3</v>
      </c>
      <c r="P136" s="199">
        <f>+D$11+D$12*F136+D$13*F136^2</f>
        <v>-7.532139680672666E-3</v>
      </c>
      <c r="Q136" s="200">
        <f>+C136-15018.5</f>
        <v>31718.851999999999</v>
      </c>
      <c r="S136" s="132">
        <f>+(P136-G136)^2</f>
        <v>1.8237527942137477E-4</v>
      </c>
      <c r="T136" s="130">
        <v>0.1</v>
      </c>
      <c r="U136" s="43">
        <f>+T136*S136</f>
        <v>1.8237527942137478E-5</v>
      </c>
      <c r="V136" s="132">
        <f>+G136-P136</f>
        <v>1.3504639181458155E-2</v>
      </c>
      <c r="Z136" s="43">
        <f>F136</f>
        <v>19141.5</v>
      </c>
      <c r="AA136" s="132">
        <f>AB$3+AB$4*Z136+AB$5*Z136^2+AH136</f>
        <v>3.6747203407461234E-3</v>
      </c>
      <c r="AB136" s="132">
        <f>+G136-AA136</f>
        <v>2.2977791600393652E-3</v>
      </c>
      <c r="AC136" s="132">
        <f>+G136-P136</f>
        <v>1.3504639181458155E-2</v>
      </c>
      <c r="AE136" s="132">
        <f>+(G136-AA136)^2*S136</f>
        <v>9.6290300661917699E-10</v>
      </c>
      <c r="AF136" s="200">
        <f>+C136-15018.5</f>
        <v>31718.851999999999</v>
      </c>
      <c r="AG136" s="7"/>
      <c r="AH136" s="43">
        <f>$AB$6*($AB$11/AI136*AJ136+$AB$12)</f>
        <v>6.8748790749612303E-4</v>
      </c>
      <c r="AI136" s="43">
        <f>1+$AB$7*COS(AL136)</f>
        <v>0.6903778117756556</v>
      </c>
      <c r="AJ136" s="43">
        <f>SIN(AL136+$AB$9)</f>
        <v>-0.17966550533248904</v>
      </c>
      <c r="AK136" s="43">
        <f>$AB$7*SIN(AL136)</f>
        <v>0.20256875514049205</v>
      </c>
      <c r="AL136" s="43">
        <f>2*ATAN(AM136)</f>
        <v>2.5622390665915216</v>
      </c>
      <c r="AM136" s="43">
        <f>SQRT((1+$AB$7)/(1-$AB$7))*TAN(AN136/2)</f>
        <v>3.3550198190880467</v>
      </c>
      <c r="AN136" s="132">
        <f>$AU136+$AB$7*SIN(AO136)</f>
        <v>2.3133557245988126</v>
      </c>
      <c r="AO136" s="132">
        <f>$AU136+$AB$7*SIN(AP136)</f>
        <v>2.3132838419028734</v>
      </c>
      <c r="AP136" s="132">
        <f>$AU136+$AB$7*SIN(AQ136)</f>
        <v>2.3135711375827803</v>
      </c>
      <c r="AQ136" s="132">
        <f>$AU136+$AB$7*SIN(AR136)</f>
        <v>2.312422355269582</v>
      </c>
      <c r="AR136" s="132">
        <f>$AU136+$AB$7*SIN(AS136)</f>
        <v>2.3170073049152222</v>
      </c>
      <c r="AS136" s="132">
        <f>$AU136+$AB$7*SIN(AT136)</f>
        <v>2.2985686677188446</v>
      </c>
      <c r="AT136" s="132">
        <f>$AU136+$AB$7*SIN(AU136)</f>
        <v>2.3706328713810167</v>
      </c>
      <c r="AU136" s="132">
        <f>$AB$9+$AB$18*(F136-AB$15)</f>
        <v>2.0407438040816546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>+(C137-C$7)/C$8</f>
        <v>19156.021758642655</v>
      </c>
      <c r="F137" s="132">
        <f>ROUND(2*E137,0)/2</f>
        <v>19156</v>
      </c>
      <c r="G137" s="132">
        <f>+C137-(C$7+F137*C$8)</f>
        <v>7.4272679994464852E-3</v>
      </c>
      <c r="I137" s="202">
        <f>G137</f>
        <v>7.4272679994464852E-3</v>
      </c>
      <c r="P137" s="199">
        <f>+D$11+D$12*F137+D$13*F137^2</f>
        <v>-7.5464458500789471E-3</v>
      </c>
      <c r="Q137" s="200">
        <f>+C137-15018.5</f>
        <v>31723.803</v>
      </c>
      <c r="S137" s="132">
        <f>+(P137-G137)^2</f>
        <v>2.2421210644746974E-4</v>
      </c>
      <c r="T137" s="130">
        <v>0.1</v>
      </c>
      <c r="U137" s="43">
        <f>+T137*S137</f>
        <v>2.2421210644746974E-5</v>
      </c>
      <c r="V137" s="132">
        <f>+G137-P137</f>
        <v>1.4973713849525432E-2</v>
      </c>
      <c r="Z137" s="43">
        <f>F137</f>
        <v>19156</v>
      </c>
      <c r="AA137" s="132">
        <f>AB$3+AB$4*Z137+AB$5*Z137^2+AH137</f>
        <v>3.6449808504250419E-3</v>
      </c>
      <c r="AB137" s="132">
        <f>+G137-AA137</f>
        <v>3.7822871490214433E-3</v>
      </c>
      <c r="AC137" s="132">
        <f>+G137-P137</f>
        <v>1.4973713849525432E-2</v>
      </c>
      <c r="AE137" s="132">
        <f>+(G137-AA137)^2*S137</f>
        <v>3.20751025176783E-9</v>
      </c>
      <c r="AF137" s="200">
        <f>+C137-15018.5</f>
        <v>31723.803</v>
      </c>
      <c r="AG137" s="7"/>
      <c r="AH137" s="43">
        <f>$AB$6*($AB$11/AI137*AJ137+$AB$12)</f>
        <v>6.578338584250418E-4</v>
      </c>
      <c r="AI137" s="43">
        <f>1+$AB$7*COS(AL137)</f>
        <v>0.69017377799756208</v>
      </c>
      <c r="AJ137" s="43">
        <f>SIN(AL137+$AB$9)</f>
        <v>-0.18065702025072361</v>
      </c>
      <c r="AK137" s="43">
        <f>$AB$7*SIN(AL137)</f>
        <v>0.20225655035052892</v>
      </c>
      <c r="AL137" s="43">
        <f>2*ATAN(AM137)</f>
        <v>2.5632470755180869</v>
      </c>
      <c r="AM137" s="43">
        <f>SQRT((1+$AB$7)/(1-$AB$7))*TAN(AN137/2)</f>
        <v>3.3612074408677381</v>
      </c>
      <c r="AN137" s="132">
        <f>$AU137+$AB$7*SIN(AO137)</f>
        <v>2.3147123886314525</v>
      </c>
      <c r="AO137" s="132">
        <f>$AU137+$AB$7*SIN(AP137)</f>
        <v>2.3146398862139055</v>
      </c>
      <c r="AP137" s="132">
        <f>$AU137+$AB$7*SIN(AQ137)</f>
        <v>2.3149292312499634</v>
      </c>
      <c r="AQ137" s="132">
        <f>$AU137+$AB$7*SIN(AR137)</f>
        <v>2.3137739599501979</v>
      </c>
      <c r="AR137" s="132">
        <f>$AU137+$AB$7*SIN(AS137)</f>
        <v>2.318378002831504</v>
      </c>
      <c r="AS137" s="132">
        <f>$AU137+$AB$7*SIN(AT137)</f>
        <v>2.2998899817433158</v>
      </c>
      <c r="AT137" s="132">
        <f>$AU137+$AB$7*SIN(AU137)</f>
        <v>2.3720443560186419</v>
      </c>
      <c r="AU137" s="132">
        <f>$AB$9+$AB$18*(F137-AB$15)</f>
        <v>2.0424399540612446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>+(C138-C$7)/C$8</f>
        <v>19198.494549609812</v>
      </c>
      <c r="F138" s="132">
        <f>ROUND(2*E138,0)/2</f>
        <v>19198.5</v>
      </c>
      <c r="G138" s="132">
        <f>+C138-(C$7+F138*C$8)</f>
        <v>-1.860479504102841E-3</v>
      </c>
      <c r="I138" s="132">
        <f>G138</f>
        <v>-1.860479504102841E-3</v>
      </c>
      <c r="P138" s="199">
        <f>+D$11+D$12*F138+D$13*F138^2</f>
        <v>-7.5883621022064061E-3</v>
      </c>
      <c r="Q138" s="200">
        <f>+C138-15018.5</f>
        <v>31738.300999999999</v>
      </c>
      <c r="S138" s="132">
        <f>+(P138-G138)^2</f>
        <v>3.2808639057657644E-5</v>
      </c>
      <c r="T138" s="130">
        <v>0.1</v>
      </c>
      <c r="U138" s="43">
        <f>+T138*S138</f>
        <v>3.2808639057657644E-6</v>
      </c>
      <c r="V138" s="132">
        <f>+G138-P138</f>
        <v>5.7278825981035651E-3</v>
      </c>
      <c r="Z138" s="43">
        <f>F138</f>
        <v>19198.5</v>
      </c>
      <c r="AA138" s="132">
        <f>AB$3+AB$4*Z138+AB$5*Z138^2+AH138</f>
        <v>3.5578496033203586E-3</v>
      </c>
      <c r="AB138" s="132">
        <f>+G138-AA138</f>
        <v>-5.4183291074232001E-3</v>
      </c>
      <c r="AC138" s="132">
        <f>+G138-P138</f>
        <v>5.7278825981035651E-3</v>
      </c>
      <c r="AE138" s="132">
        <f>+(G138-AA138)^2*S138</f>
        <v>9.6320555033903616E-10</v>
      </c>
      <c r="AF138" s="200">
        <f>+C138-15018.5</f>
        <v>31738.300999999999</v>
      </c>
      <c r="AG138" s="7"/>
      <c r="AH138" s="43">
        <f>$AB$6*($AB$11/AI138*AJ138+$AB$12)</f>
        <v>5.709603100703583E-4</v>
      </c>
      <c r="AI138" s="43">
        <f>1+$AB$7*COS(AL138)</f>
        <v>0.6895782508336219</v>
      </c>
      <c r="AJ138" s="43">
        <f>SIN(AL138+$AB$9)</f>
        <v>-0.18355876198348955</v>
      </c>
      <c r="AK138" s="43">
        <f>$AB$7*SIN(AL138)</f>
        <v>0.20134134608789678</v>
      </c>
      <c r="AL138" s="43">
        <f>2*ATAN(AM138)</f>
        <v>2.566198164891917</v>
      </c>
      <c r="AM138" s="43">
        <f>SQRT((1+$AB$7)/(1-$AB$7))*TAN(AN138/2)</f>
        <v>3.3794437277147034</v>
      </c>
      <c r="AN138" s="132">
        <f>$AU138+$AB$7*SIN(AO138)</f>
        <v>2.318686518394915</v>
      </c>
      <c r="AO138" s="132">
        <f>$AU138+$AB$7*SIN(AP138)</f>
        <v>2.3186121828443844</v>
      </c>
      <c r="AP138" s="132">
        <f>$AU138+$AB$7*SIN(AQ138)</f>
        <v>2.3189075701732289</v>
      </c>
      <c r="AQ138" s="132">
        <f>$AU138+$AB$7*SIN(AR138)</f>
        <v>2.3177332325113587</v>
      </c>
      <c r="AR138" s="132">
        <f>$AU138+$AB$7*SIN(AS138)</f>
        <v>2.3223931626317329</v>
      </c>
      <c r="AS138" s="132">
        <f>$AU138+$AB$7*SIN(AT138)</f>
        <v>2.3037613032882067</v>
      </c>
      <c r="AT138" s="132">
        <f>$AU138+$AB$7*SIN(AU138)</f>
        <v>2.3761760063638762</v>
      </c>
      <c r="AU138" s="132">
        <f>$AB$9+$AB$18*(F138-AB$15)</f>
        <v>2.0474114281393527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>+(C139-C$7)/C$8</f>
        <v>19217.507407478261</v>
      </c>
      <c r="F139" s="132">
        <f>ROUND(2*E139,0)/2</f>
        <v>19217.5</v>
      </c>
      <c r="G139" s="132">
        <f>+C139-(C$7+F139*C$8)</f>
        <v>2.5285274969064631E-3</v>
      </c>
      <c r="I139" s="202">
        <f>G139</f>
        <v>2.5285274969064631E-3</v>
      </c>
      <c r="P139" s="199">
        <f>+D$11+D$12*F139+D$13*F139^2</f>
        <v>-7.6070935964226852E-3</v>
      </c>
      <c r="Q139" s="200">
        <f>+C139-15018.5</f>
        <v>31744.790999999997</v>
      </c>
      <c r="S139" s="132">
        <f>+(P139-G139)^2</f>
        <v>1.0273081494753875E-4</v>
      </c>
      <c r="T139" s="130">
        <v>0.1</v>
      </c>
      <c r="U139" s="43">
        <f>+T139*S139</f>
        <v>1.0273081494753875E-5</v>
      </c>
      <c r="V139" s="132">
        <f>+G139-P139</f>
        <v>1.0135621093329147E-2</v>
      </c>
      <c r="Z139" s="43">
        <f>F139</f>
        <v>19217.5</v>
      </c>
      <c r="AA139" s="132">
        <f>AB$3+AB$4*Z139+AB$5*Z139^2+AH139</f>
        <v>3.5189144624080937E-3</v>
      </c>
      <c r="AB139" s="132">
        <f>+G139-AA139</f>
        <v>-9.9038696550163069E-4</v>
      </c>
      <c r="AC139" s="132">
        <f>+G139-P139</f>
        <v>1.0135621093329147E-2</v>
      </c>
      <c r="AE139" s="132">
        <f>+(G139-AA139)^2*S139</f>
        <v>1.0076519861028261E-10</v>
      </c>
      <c r="AF139" s="200">
        <f>+C139-15018.5</f>
        <v>31744.790999999997</v>
      </c>
      <c r="AG139" s="7"/>
      <c r="AH139" s="43">
        <f>$AB$6*($AB$11/AI139*AJ139+$AB$12)</f>
        <v>5.3214388115809354E-4</v>
      </c>
      <c r="AI139" s="43">
        <f>1+$AB$7*COS(AL139)</f>
        <v>0.68931321932491985</v>
      </c>
      <c r="AJ139" s="43">
        <f>SIN(AL139+$AB$9)</f>
        <v>-0.18485388152026319</v>
      </c>
      <c r="AK139" s="43">
        <f>$AB$7*SIN(AL139)</f>
        <v>0.2009321385785624</v>
      </c>
      <c r="AL139" s="43">
        <f>2*ATAN(AM139)</f>
        <v>2.5675158329981067</v>
      </c>
      <c r="AM139" s="43">
        <f>SQRT((1+$AB$7)/(1-$AB$7))*TAN(AN139/2)</f>
        <v>3.3876451297955934</v>
      </c>
      <c r="AN139" s="132">
        <f>$AU139+$AB$7*SIN(AO139)</f>
        <v>2.320462083235622</v>
      </c>
      <c r="AO139" s="132">
        <f>$AU139+$AB$7*SIN(AP139)</f>
        <v>2.3203869201503551</v>
      </c>
      <c r="AP139" s="132">
        <f>$AU139+$AB$7*SIN(AQ139)</f>
        <v>2.3206850256598508</v>
      </c>
      <c r="AQ139" s="132">
        <f>$AU139+$AB$7*SIN(AR139)</f>
        <v>2.3195021424597129</v>
      </c>
      <c r="AR139" s="132">
        <f>$AU139+$AB$7*SIN(AS139)</f>
        <v>2.3241870183929354</v>
      </c>
      <c r="AS139" s="132">
        <f>$AU139+$AB$7*SIN(AT139)</f>
        <v>2.3054912979703914</v>
      </c>
      <c r="AT139" s="132">
        <f>$AU139+$AB$7*SIN(AU139)</f>
        <v>2.3780204675591681</v>
      </c>
      <c r="AU139" s="132">
        <f>$AB$9+$AB$18*(F139-AB$15)</f>
        <v>2.0496339694919192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>+(C140-C$7)/C$8</f>
        <v>19236.007591983551</v>
      </c>
      <c r="F140" s="132">
        <f>ROUND(2*E140,0)/2</f>
        <v>19236</v>
      </c>
      <c r="G140" s="132">
        <f>+C140-(C$7+F140*C$8)</f>
        <v>2.5915079968399368E-3</v>
      </c>
      <c r="I140" s="132">
        <f>G140</f>
        <v>2.5915079968399368E-3</v>
      </c>
      <c r="P140" s="199">
        <f>+D$11+D$12*F140+D$13*F140^2</f>
        <v>-7.6253276822959223E-3</v>
      </c>
      <c r="Q140" s="200">
        <f>+C140-15018.5</f>
        <v>31751.106</v>
      </c>
      <c r="S140" s="132">
        <f>+(P140-G140)^2</f>
        <v>1.043837312944635E-4</v>
      </c>
      <c r="T140" s="130">
        <v>0.1</v>
      </c>
      <c r="U140" s="43">
        <f>+T140*S140</f>
        <v>1.0438373129446351E-5</v>
      </c>
      <c r="V140" s="132">
        <f>+G140-P140</f>
        <v>1.0216835679135859E-2</v>
      </c>
      <c r="Z140" s="43">
        <f>F140</f>
        <v>19236</v>
      </c>
      <c r="AA140" s="132">
        <f>AB$3+AB$4*Z140+AB$5*Z140^2+AH140</f>
        <v>3.4810145220521968E-3</v>
      </c>
      <c r="AB140" s="132">
        <f>+G140-AA140</f>
        <v>-8.8950652521225995E-4</v>
      </c>
      <c r="AC140" s="132">
        <f>+G140-P140</f>
        <v>1.0216835679135859E-2</v>
      </c>
      <c r="AE140" s="132">
        <f>+(G140-AA140)^2*S140</f>
        <v>8.2590689861029437E-11</v>
      </c>
      <c r="AF140" s="200">
        <f>+C140-15018.5</f>
        <v>31751.106</v>
      </c>
      <c r="AG140" s="7"/>
      <c r="AH140" s="43">
        <f>$AB$6*($AB$11/AI140*AJ140+$AB$12)</f>
        <v>4.9436161005219736E-4</v>
      </c>
      <c r="AI140" s="43">
        <f>1+$AB$7*COS(AL140)</f>
        <v>0.68905587532207768</v>
      </c>
      <c r="AJ140" s="43">
        <f>SIN(AL140+$AB$9)</f>
        <v>-0.18611365677334576</v>
      </c>
      <c r="AK140" s="43">
        <f>$AB$7*SIN(AL140)</f>
        <v>0.20053366632134542</v>
      </c>
      <c r="AL140" s="43">
        <f>2*ATAN(AM140)</f>
        <v>2.568797854851296</v>
      </c>
      <c r="AM140" s="43">
        <f>SQRT((1+$AB$7)/(1-$AB$7))*TAN(AN140/2)</f>
        <v>3.3956598768146113</v>
      </c>
      <c r="AN140" s="132">
        <f>$AU140+$AB$7*SIN(AO140)</f>
        <v>2.3221902692534466</v>
      </c>
      <c r="AO140" s="132">
        <f>$AU140+$AB$7*SIN(AP140)</f>
        <v>2.3221142956788392</v>
      </c>
      <c r="AP140" s="132">
        <f>$AU140+$AB$7*SIN(AQ140)</f>
        <v>2.3224150577364346</v>
      </c>
      <c r="AQ140" s="132">
        <f>$AU140+$AB$7*SIN(AR140)</f>
        <v>2.3212238415186182</v>
      </c>
      <c r="AR140" s="132">
        <f>$AU140+$AB$7*SIN(AS140)</f>
        <v>2.3259329819987329</v>
      </c>
      <c r="AS140" s="132">
        <f>$AU140+$AB$7*SIN(AT140)</f>
        <v>2.3071753473973895</v>
      </c>
      <c r="AT140" s="132">
        <f>$AU140+$AB$7*SIN(AU140)</f>
        <v>2.3798148316289516</v>
      </c>
      <c r="AU140" s="132">
        <f>$AB$9+$AB$18*(F140-AB$15)</f>
        <v>2.0517980229141548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>+(C141-C$7)/C$8</f>
        <v>19238.011412443037</v>
      </c>
      <c r="F141" s="132">
        <f>ROUND(2*E141,0)/2</f>
        <v>19238</v>
      </c>
      <c r="G141" s="132">
        <f>+C141-(C$7+F141*C$8)</f>
        <v>3.8956139978836291E-3</v>
      </c>
      <c r="I141" s="202">
        <f>G141</f>
        <v>3.8956139978836291E-3</v>
      </c>
      <c r="P141" s="199">
        <f>+D$11+D$12*F141+D$13*F141^2</f>
        <v>-7.627298670396564E-3</v>
      </c>
      <c r="Q141" s="200">
        <f>+C141-15018.5</f>
        <v>31751.79</v>
      </c>
      <c r="S141" s="132">
        <f>+(P141-G141)^2</f>
        <v>1.3277751636081215E-4</v>
      </c>
      <c r="T141" s="130">
        <v>0.1</v>
      </c>
      <c r="U141" s="43">
        <f>+T141*S141</f>
        <v>1.3277751636081216E-5</v>
      </c>
      <c r="V141" s="132">
        <f>+G141-P141</f>
        <v>1.1522912668280193E-2</v>
      </c>
      <c r="Z141" s="43">
        <f>F141</f>
        <v>19238</v>
      </c>
      <c r="AA141" s="132">
        <f>AB$3+AB$4*Z141+AB$5*Z141^2+AH141</f>
        <v>3.476917860400303E-3</v>
      </c>
      <c r="AB141" s="132">
        <f>+G141-AA141</f>
        <v>4.1869613748332602E-4</v>
      </c>
      <c r="AC141" s="132">
        <f>+G141-P141</f>
        <v>1.1522912668280193E-2</v>
      </c>
      <c r="AE141" s="132">
        <f>+(G141-AA141)^2*S141</f>
        <v>2.3276755769077249E-11</v>
      </c>
      <c r="AF141" s="200">
        <f>+C141-15018.5</f>
        <v>31751.79</v>
      </c>
      <c r="AG141" s="7"/>
      <c r="AH141" s="43">
        <f>$AB$6*($AB$11/AI141*AJ141+$AB$12)</f>
        <v>4.9027779240030272E-4</v>
      </c>
      <c r="AI141" s="43">
        <f>1+$AB$7*COS(AL141)</f>
        <v>0.68902809642984642</v>
      </c>
      <c r="AJ141" s="43">
        <f>SIN(AL141+$AB$9)</f>
        <v>-0.18624977416352098</v>
      </c>
      <c r="AK141" s="43">
        <f>$AB$7*SIN(AL141)</f>
        <v>0.2004905862876237</v>
      </c>
      <c r="AL141" s="43">
        <f>2*ATAN(AM141)</f>
        <v>2.5689363945630772</v>
      </c>
      <c r="AM141" s="43">
        <f>SQRT((1+$AB$7)/(1-$AB$7))*TAN(AN141/2)</f>
        <v>3.396528067373854</v>
      </c>
      <c r="AN141" s="132">
        <f>$AU141+$AB$7*SIN(AO141)</f>
        <v>2.3223770616321229</v>
      </c>
      <c r="AO141" s="132">
        <f>$AU141+$AB$7*SIN(AP141)</f>
        <v>2.3223010001582316</v>
      </c>
      <c r="AP141" s="132">
        <f>$AU141+$AB$7*SIN(AQ141)</f>
        <v>2.3226020499908517</v>
      </c>
      <c r="AQ141" s="132">
        <f>$AU141+$AB$7*SIN(AR141)</f>
        <v>2.3214099321919055</v>
      </c>
      <c r="AR141" s="132">
        <f>$AU141+$AB$7*SIN(AS141)</f>
        <v>2.3261216943540592</v>
      </c>
      <c r="AS141" s="132">
        <f>$AU141+$AB$7*SIN(AT141)</f>
        <v>2.3073573821641116</v>
      </c>
      <c r="AT141" s="132">
        <f>$AU141+$AB$7*SIN(AU141)</f>
        <v>2.3800087248913577</v>
      </c>
      <c r="AU141" s="132">
        <f>$AB$9+$AB$18*(F141-AB$15)</f>
        <v>2.0520319746354776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>+(C142-C$7)/C$8</f>
        <v>19238.017271567187</v>
      </c>
      <c r="F142" s="132">
        <f>ROUND(2*E142,0)/2</f>
        <v>19238</v>
      </c>
      <c r="G142" s="132">
        <f>+C142-(C$7+F142*C$8)</f>
        <v>5.8956139982910827E-3</v>
      </c>
      <c r="I142" s="202">
        <f>G142</f>
        <v>5.8956139982910827E-3</v>
      </c>
      <c r="P142" s="199">
        <f>+D$11+D$12*F142+D$13*F142^2</f>
        <v>-7.627298670396564E-3</v>
      </c>
      <c r="Q142" s="200">
        <f>+C142-15018.5</f>
        <v>31751.792000000001</v>
      </c>
      <c r="S142" s="132">
        <f>+(P142-G142)^2</f>
        <v>1.8286916704495285E-4</v>
      </c>
      <c r="T142" s="130">
        <v>0.1</v>
      </c>
      <c r="U142" s="43">
        <f>+T142*S142</f>
        <v>1.8286916704495286E-5</v>
      </c>
      <c r="V142" s="132">
        <f>+G142-P142</f>
        <v>1.3522912668687647E-2</v>
      </c>
      <c r="Z142" s="43">
        <f>F142</f>
        <v>19238</v>
      </c>
      <c r="AA142" s="132">
        <f>AB$3+AB$4*Z142+AB$5*Z142^2+AH142</f>
        <v>3.476917860400303E-3</v>
      </c>
      <c r="AB142" s="132">
        <f>+G142-AA142</f>
        <v>2.4186961378907797E-3</v>
      </c>
      <c r="AC142" s="132">
        <f>+G142-P142</f>
        <v>1.3522912668687647E-2</v>
      </c>
      <c r="AE142" s="132">
        <f>+(G142-AA142)^2*S142</f>
        <v>1.0698012696691433E-9</v>
      </c>
      <c r="AF142" s="200">
        <f>+C142-15018.5</f>
        <v>31751.792000000001</v>
      </c>
      <c r="AG142" s="7"/>
      <c r="AH142" s="43">
        <f>$AB$6*($AB$11/AI142*AJ142+$AB$12)</f>
        <v>4.9027779240030272E-4</v>
      </c>
      <c r="AI142" s="43">
        <f>1+$AB$7*COS(AL142)</f>
        <v>0.68902809642984642</v>
      </c>
      <c r="AJ142" s="43">
        <f>SIN(AL142+$AB$9)</f>
        <v>-0.18624977416352098</v>
      </c>
      <c r="AK142" s="43">
        <f>$AB$7*SIN(AL142)</f>
        <v>0.2004905862876237</v>
      </c>
      <c r="AL142" s="43">
        <f>2*ATAN(AM142)</f>
        <v>2.5689363945630772</v>
      </c>
      <c r="AM142" s="43">
        <f>SQRT((1+$AB$7)/(1-$AB$7))*TAN(AN142/2)</f>
        <v>3.396528067373854</v>
      </c>
      <c r="AN142" s="132">
        <f>$AU142+$AB$7*SIN(AO142)</f>
        <v>2.3223770616321229</v>
      </c>
      <c r="AO142" s="132">
        <f>$AU142+$AB$7*SIN(AP142)</f>
        <v>2.3223010001582316</v>
      </c>
      <c r="AP142" s="132">
        <f>$AU142+$AB$7*SIN(AQ142)</f>
        <v>2.3226020499908517</v>
      </c>
      <c r="AQ142" s="132">
        <f>$AU142+$AB$7*SIN(AR142)</f>
        <v>2.3214099321919055</v>
      </c>
      <c r="AR142" s="132">
        <f>$AU142+$AB$7*SIN(AS142)</f>
        <v>2.3261216943540592</v>
      </c>
      <c r="AS142" s="132">
        <f>$AU142+$AB$7*SIN(AT142)</f>
        <v>2.3073573821641116</v>
      </c>
      <c r="AT142" s="132">
        <f>$AU142+$AB$7*SIN(AU142)</f>
        <v>2.3800087248913577</v>
      </c>
      <c r="AU142" s="132">
        <f>$AB$9+$AB$18*(F142-AB$15)</f>
        <v>2.0520319746354776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>+(C143-C$7)/C$8</f>
        <v>19247.016886262394</v>
      </c>
      <c r="F143" s="132">
        <f>ROUND(2*E143,0)/2</f>
        <v>19247</v>
      </c>
      <c r="G143" s="132">
        <f>+C143-(C$7+F143*C$8)</f>
        <v>5.7640910017653368E-3</v>
      </c>
      <c r="I143" s="202">
        <f>G143</f>
        <v>5.7640910017653368E-3</v>
      </c>
      <c r="P143" s="199">
        <f>+D$11+D$12*F143+D$13*F143^2</f>
        <v>-7.6361674783569245E-3</v>
      </c>
      <c r="Q143" s="200">
        <f>+C143-15018.5</f>
        <v>31754.864000000001</v>
      </c>
      <c r="S143" s="132">
        <f>+(P143-G143)^2</f>
        <v>1.7956692733408857E-4</v>
      </c>
      <c r="T143" s="130">
        <v>0.1</v>
      </c>
      <c r="U143" s="43">
        <f>+T143*S143</f>
        <v>1.7956692733408856E-5</v>
      </c>
      <c r="V143" s="132">
        <f>+G143-P143</f>
        <v>1.3400258480122261E-2</v>
      </c>
      <c r="Z143" s="43">
        <f>F143</f>
        <v>19247</v>
      </c>
      <c r="AA143" s="132">
        <f>AB$3+AB$4*Z143+AB$5*Z143^2+AH143</f>
        <v>3.458484408089677E-3</v>
      </c>
      <c r="AB143" s="132">
        <f>+G143-AA143</f>
        <v>2.3056065936756598E-3</v>
      </c>
      <c r="AC143" s="132">
        <f>+G143-P143</f>
        <v>1.3400258480122261E-2</v>
      </c>
      <c r="AE143" s="132">
        <f>+(G143-AA143)^2*S143</f>
        <v>9.5454578056092999E-10</v>
      </c>
      <c r="AF143" s="200">
        <f>+C143-15018.5</f>
        <v>31754.864000000001</v>
      </c>
      <c r="AG143" s="7"/>
      <c r="AH143" s="43">
        <f>$AB$6*($AB$11/AI143*AJ143+$AB$12)</f>
        <v>4.7190243508967697E-4</v>
      </c>
      <c r="AI143" s="43">
        <f>1+$AB$7*COS(AL143)</f>
        <v>0.68890319292408531</v>
      </c>
      <c r="AJ143" s="43">
        <f>SIN(AL143+$AB$9)</f>
        <v>-0.18686212257645929</v>
      </c>
      <c r="AK143" s="43">
        <f>$AB$7*SIN(AL143)</f>
        <v>0.2002967214588674</v>
      </c>
      <c r="AL143" s="43">
        <f>2*ATAN(AM143)</f>
        <v>2.5695596852676643</v>
      </c>
      <c r="AM143" s="43">
        <f>SQRT((1+$AB$7)/(1-$AB$7))*TAN(AN143/2)</f>
        <v>3.4004391190985301</v>
      </c>
      <c r="AN143" s="132">
        <f>$AU143+$AB$7*SIN(AO143)</f>
        <v>2.3232175344061683</v>
      </c>
      <c r="AO143" s="132">
        <f>$AU143+$AB$7*SIN(AP143)</f>
        <v>2.3231410767137963</v>
      </c>
      <c r="AP143" s="132">
        <f>$AU143+$AB$7*SIN(AQ143)</f>
        <v>2.323443422928126</v>
      </c>
      <c r="AQ143" s="132">
        <f>$AU143+$AB$7*SIN(AR143)</f>
        <v>2.3222472463185646</v>
      </c>
      <c r="AR143" s="132">
        <f>$AU143+$AB$7*SIN(AS143)</f>
        <v>2.3269708023141464</v>
      </c>
      <c r="AS143" s="132">
        <f>$AU143+$AB$7*SIN(AT143)</f>
        <v>2.3081764793854074</v>
      </c>
      <c r="AT143" s="132">
        <f>$AU143+$AB$7*SIN(AU143)</f>
        <v>2.3808810224567085</v>
      </c>
      <c r="AU143" s="132">
        <f>$AB$9+$AB$18*(F143-AB$15)</f>
        <v>2.0530847573814297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>+(C144-C$7)/C$8</f>
        <v>19368.013659094886</v>
      </c>
      <c r="F144" s="132">
        <f>ROUND(2*E144,0)/2</f>
        <v>19368</v>
      </c>
      <c r="G144" s="132">
        <f>+C144-(C$7+F144*C$8)</f>
        <v>4.6625039976788685E-3</v>
      </c>
      <c r="I144" s="132">
        <f>G144</f>
        <v>4.6625039976788685E-3</v>
      </c>
      <c r="P144" s="199">
        <f>+D$11+D$12*F144+D$13*F144^2</f>
        <v>-7.7553022249010339E-3</v>
      </c>
      <c r="Q144" s="200">
        <f>+C144-15018.5</f>
        <v>31796.165999999997</v>
      </c>
      <c r="S144" s="132">
        <f>+(P144-G144)^2</f>
        <v>1.5420191138154415E-4</v>
      </c>
      <c r="T144" s="130">
        <v>0.1</v>
      </c>
      <c r="U144" s="43">
        <f>+T144*S144</f>
        <v>1.5420191138154415E-5</v>
      </c>
      <c r="V144" s="132">
        <f>+G144-P144</f>
        <v>1.2417806222579902E-2</v>
      </c>
      <c r="Z144" s="43">
        <f>F144</f>
        <v>19368</v>
      </c>
      <c r="AA144" s="132">
        <f>AB$3+AB$4*Z144+AB$5*Z144^2+AH144</f>
        <v>3.2109033410099522E-3</v>
      </c>
      <c r="AB144" s="132">
        <f>+G144-AA144</f>
        <v>1.4516006566689162E-3</v>
      </c>
      <c r="AC144" s="132">
        <f>+G144-P144</f>
        <v>1.2417806222579902E-2</v>
      </c>
      <c r="AE144" s="132">
        <f>+(G144-AA144)^2*S144</f>
        <v>3.249257042823432E-10</v>
      </c>
      <c r="AF144" s="200">
        <f>+C144-15018.5</f>
        <v>31796.165999999997</v>
      </c>
      <c r="AG144" s="7"/>
      <c r="AH144" s="43">
        <f>$AB$6*($AB$11/AI144*AJ144+$AB$12)</f>
        <v>2.2514961300995186E-4</v>
      </c>
      <c r="AI144" s="43">
        <f>1+$AB$7*COS(AL144)</f>
        <v>0.6872399920202521</v>
      </c>
      <c r="AJ144" s="43">
        <f>SIN(AL144+$AB$9)</f>
        <v>-0.1950663152177213</v>
      </c>
      <c r="AK144" s="43">
        <f>$AB$7*SIN(AL144)</f>
        <v>0.19768959863510271</v>
      </c>
      <c r="AL144" s="43">
        <f>2*ATAN(AM144)</f>
        <v>2.5779177173793473</v>
      </c>
      <c r="AM144" s="43">
        <f>SQRT((1+$AB$7)/(1-$AB$7))*TAN(AN144/2)</f>
        <v>3.4536971732134099</v>
      </c>
      <c r="AN144" s="132">
        <f>$AU144+$AB$7*SIN(AO144)</f>
        <v>2.3345025541494846</v>
      </c>
      <c r="AO144" s="132">
        <f>$AU144+$AB$7*SIN(AP144)</f>
        <v>2.3344206639454104</v>
      </c>
      <c r="AP144" s="132">
        <f>$AU144+$AB$7*SIN(AQ144)</f>
        <v>2.3347406550226246</v>
      </c>
      <c r="AQ144" s="132">
        <f>$AU144+$AB$7*SIN(AR144)</f>
        <v>2.3334896616572021</v>
      </c>
      <c r="AR144" s="132">
        <f>$AU144+$AB$7*SIN(AS144)</f>
        <v>2.3383711256667525</v>
      </c>
      <c r="AS144" s="132">
        <f>$AU144+$AB$7*SIN(AT144)</f>
        <v>2.3191795487586195</v>
      </c>
      <c r="AT144" s="132">
        <f>$AU144+$AB$7*SIN(AU144)</f>
        <v>2.3925733825234272</v>
      </c>
      <c r="AU144" s="132">
        <f>$AB$9+$AB$18*(F144-AB$15)</f>
        <v>2.0672388365214562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>+(C145-C$7)/C$8</f>
        <v>19387.52161295406</v>
      </c>
      <c r="F145" s="132">
        <f>ROUND(2*E145,0)/2</f>
        <v>19387.5</v>
      </c>
      <c r="G145" s="132">
        <f>+C145-(C$7+F145*C$8)</f>
        <v>7.377537498541642E-3</v>
      </c>
      <c r="I145" s="202">
        <f>G145</f>
        <v>7.377537498541642E-3</v>
      </c>
      <c r="P145" s="199">
        <f>+D$11+D$12*F145+D$13*F145^2</f>
        <v>-7.7744839564067563E-3</v>
      </c>
      <c r="Q145" s="200">
        <f>+C145-15018.5</f>
        <v>31802.824999999997</v>
      </c>
      <c r="S145" s="132">
        <f>+(P145-G145)^2</f>
        <v>2.2958375417121658E-4</v>
      </c>
      <c r="T145" s="130">
        <v>0.1</v>
      </c>
      <c r="U145" s="43">
        <f>+T145*S145</f>
        <v>2.2958375417121658E-5</v>
      </c>
      <c r="V145" s="132">
        <f>+G145-P145</f>
        <v>1.5152021454948398E-2</v>
      </c>
      <c r="Z145" s="43">
        <f>F145</f>
        <v>19387.5</v>
      </c>
      <c r="AA145" s="132">
        <f>AB$3+AB$4*Z145+AB$5*Z145^2+AH145</f>
        <v>3.1710476508654949E-3</v>
      </c>
      <c r="AB145" s="132">
        <f>+G145-AA145</f>
        <v>4.206489847676147E-3</v>
      </c>
      <c r="AC145" s="132">
        <f>+G145-P145</f>
        <v>1.5152021454948398E-2</v>
      </c>
      <c r="AE145" s="132">
        <f>+(G145-AA145)^2*S145</f>
        <v>4.0623827874023344E-9</v>
      </c>
      <c r="AF145" s="200">
        <f>+C145-15018.5</f>
        <v>31802.824999999997</v>
      </c>
      <c r="AG145" s="7"/>
      <c r="AH145" s="43">
        <f>$AB$6*($AB$11/AI145*AJ145+$AB$12)</f>
        <v>1.8543561961549481E-4</v>
      </c>
      <c r="AI145" s="43">
        <f>1+$AB$7*COS(AL145)</f>
        <v>0.68697473829608957</v>
      </c>
      <c r="AJ145" s="43">
        <f>SIN(AL145+$AB$9)</f>
        <v>-0.19638353244605136</v>
      </c>
      <c r="AK145" s="43">
        <f>$AB$7*SIN(AL145)</f>
        <v>0.19726932233674446</v>
      </c>
      <c r="AL145" s="43">
        <f>2*ATAN(AM145)</f>
        <v>2.5792609136977362</v>
      </c>
      <c r="AM145" s="43">
        <f>SQRT((1+$AB$7)/(1-$AB$7))*TAN(AN145/2)</f>
        <v>3.4623997974604803</v>
      </c>
      <c r="AN145" s="132">
        <f>$AU145+$AB$7*SIN(AO145)</f>
        <v>2.3363186780857026</v>
      </c>
      <c r="AO145" s="132">
        <f>$AU145+$AB$7*SIN(AP145)</f>
        <v>2.3362358942458537</v>
      </c>
      <c r="AP145" s="132">
        <f>$AU145+$AB$7*SIN(AQ145)</f>
        <v>2.3365587653239568</v>
      </c>
      <c r="AQ145" s="132">
        <f>$AU145+$AB$7*SIN(AR145)</f>
        <v>2.3352988988102865</v>
      </c>
      <c r="AR145" s="132">
        <f>$AU145+$AB$7*SIN(AS145)</f>
        <v>2.3402056851475952</v>
      </c>
      <c r="AS145" s="132">
        <f>$AU145+$AB$7*SIN(AT145)</f>
        <v>2.32095119559582</v>
      </c>
      <c r="AT145" s="132">
        <f>$AU145+$AB$7*SIN(AU145)</f>
        <v>2.3944515772716368</v>
      </c>
      <c r="AU145" s="132">
        <f>$AB$9+$AB$18*(F145-AB$15)</f>
        <v>2.0695198658043532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>+(C146-C$7)/C$8</f>
        <v>19399.017214537409</v>
      </c>
      <c r="F146" s="132">
        <f>ROUND(2*E146,0)/2</f>
        <v>19399</v>
      </c>
      <c r="G146" s="132">
        <f>+C146-(C$7+F146*C$8)</f>
        <v>5.8761470063473098E-3</v>
      </c>
      <c r="I146" s="202">
        <f>G146</f>
        <v>5.8761470063473098E-3</v>
      </c>
      <c r="P146" s="199">
        <f>+D$11+D$12*F146+D$13*F146^2</f>
        <v>-7.7857939603844179E-3</v>
      </c>
      <c r="Q146" s="200">
        <f>+C146-15018.5</f>
        <v>31806.749000000003</v>
      </c>
      <c r="S146" s="132">
        <f>+(P146-G146)^2</f>
        <v>1.8664863097846263E-4</v>
      </c>
      <c r="T146" s="130">
        <v>0.1</v>
      </c>
      <c r="U146" s="43">
        <f>+T146*S146</f>
        <v>1.8664863097846265E-5</v>
      </c>
      <c r="V146" s="132">
        <f>+G146-P146</f>
        <v>1.3661940966731727E-2</v>
      </c>
      <c r="Z146" s="43">
        <f>F146</f>
        <v>19399</v>
      </c>
      <c r="AA146" s="132">
        <f>AB$3+AB$4*Z146+AB$5*Z146^2+AH146</f>
        <v>3.1475488111543737E-3</v>
      </c>
      <c r="AB146" s="132">
        <f>+G146-AA146</f>
        <v>2.7285981951929361E-3</v>
      </c>
      <c r="AC146" s="132">
        <f>+G146-P146</f>
        <v>1.3661940966731727E-2</v>
      </c>
      <c r="AE146" s="132">
        <f>+(G146-AA146)^2*S146</f>
        <v>1.3896453671776994E-9</v>
      </c>
      <c r="AF146" s="200">
        <f>+C146-15018.5</f>
        <v>31806.749000000003</v>
      </c>
      <c r="AG146" s="7"/>
      <c r="AH146" s="43">
        <f>$AB$6*($AB$11/AI146*AJ146+$AB$12)</f>
        <v>1.6202141415437398E-4</v>
      </c>
      <c r="AI146" s="43">
        <f>1+$AB$7*COS(AL146)</f>
        <v>0.68681866687663129</v>
      </c>
      <c r="AJ146" s="43">
        <f>SIN(AL146+$AB$9)</f>
        <v>-0.19715971144534034</v>
      </c>
      <c r="AK146" s="43">
        <f>$AB$7*SIN(AL146)</f>
        <v>0.19702145208852151</v>
      </c>
      <c r="AL146" s="43">
        <f>2*ATAN(AM146)</f>
        <v>2.5800525701169597</v>
      </c>
      <c r="AM146" s="43">
        <f>SQRT((1+$AB$7)/(1-$AB$7))*TAN(AN146/2)</f>
        <v>3.4675479542015375</v>
      </c>
      <c r="AN146" s="132">
        <f>$AU146+$AB$7*SIN(AO146)</f>
        <v>2.3373893979911058</v>
      </c>
      <c r="AO146" s="132">
        <f>$AU146+$AB$7*SIN(AP146)</f>
        <v>2.3373060848073242</v>
      </c>
      <c r="AP146" s="132">
        <f>$AU146+$AB$7*SIN(AQ146)</f>
        <v>2.3376306589265079</v>
      </c>
      <c r="AQ146" s="132">
        <f>$AU146+$AB$7*SIN(AR146)</f>
        <v>2.3363655550123319</v>
      </c>
      <c r="AR146" s="132">
        <f>$AU146+$AB$7*SIN(AS146)</f>
        <v>2.3412872571137995</v>
      </c>
      <c r="AS146" s="132">
        <f>$AU146+$AB$7*SIN(AT146)</f>
        <v>2.3219958124530793</v>
      </c>
      <c r="AT146" s="132">
        <f>$AU146+$AB$7*SIN(AU146)</f>
        <v>2.3955584379231736</v>
      </c>
      <c r="AU146" s="132">
        <f>$AB$9+$AB$18*(F146-AB$15)</f>
        <v>2.070865088201959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>+(C147-C$7)/C$8</f>
        <v>19493.990687455334</v>
      </c>
      <c r="F147" s="132">
        <f>ROUND(2*E147,0)/2</f>
        <v>19494</v>
      </c>
      <c r="G147" s="132">
        <f>+C147-(C$7+F147*C$8)</f>
        <v>-3.1788180058356375E-3</v>
      </c>
      <c r="I147" s="132">
        <f>G147</f>
        <v>-3.1788180058356375E-3</v>
      </c>
      <c r="N147" s="132"/>
      <c r="P147" s="199">
        <f>+D$11+D$12*F147+D$13*F147^2</f>
        <v>-7.879159176025035E-3</v>
      </c>
      <c r="Q147" s="200">
        <f>+C147-15018.5</f>
        <v>31839.167999999998</v>
      </c>
      <c r="S147" s="132">
        <f>+(P147-G147)^2</f>
        <v>2.2093207116177436E-5</v>
      </c>
      <c r="T147" s="130">
        <v>0.1</v>
      </c>
      <c r="U147" s="43">
        <f>+T147*S147</f>
        <v>2.2093207116177437E-6</v>
      </c>
      <c r="V147" s="132">
        <f>+G147-P147</f>
        <v>4.7003411701893975E-3</v>
      </c>
      <c r="Z147" s="43">
        <f>F147</f>
        <v>19494</v>
      </c>
      <c r="AA147" s="132">
        <f>AB$3+AB$4*Z147+AB$5*Z147^2+AH147</f>
        <v>2.9535950045887095E-3</v>
      </c>
      <c r="AB147" s="132">
        <f>+G147-AA147</f>
        <v>-6.1324130104243469E-3</v>
      </c>
      <c r="AC147" s="132">
        <f>+G147-P147</f>
        <v>4.7003411701893975E-3</v>
      </c>
      <c r="AD147" s="132"/>
      <c r="AE147" s="132">
        <f>+(G147-AA147)^2*S147</f>
        <v>8.3084795768932575E-10</v>
      </c>
      <c r="AF147" s="200">
        <f>+C147-15018.5</f>
        <v>31839.167999999998</v>
      </c>
      <c r="AG147" s="7"/>
      <c r="AH147" s="43">
        <f>$AB$6*($AB$11/AI147*AJ147+$AB$12)</f>
        <v>-3.120288741129062E-5</v>
      </c>
      <c r="AI147" s="43">
        <f>1+$AB$7*COS(AL147)</f>
        <v>0.68553956286056561</v>
      </c>
      <c r="AJ147" s="43">
        <f>SIN(AL147+$AB$9)</f>
        <v>-0.20355347229717444</v>
      </c>
      <c r="AK147" s="43">
        <f>$AB$7*SIN(AL147)</f>
        <v>0.19497341735240692</v>
      </c>
      <c r="AL147" s="43">
        <f>2*ATAN(AM147)</f>
        <v>2.5865786732679066</v>
      </c>
      <c r="AM147" s="43">
        <f>SQRT((1+$AB$7)/(1-$AB$7))*TAN(AN147/2)</f>
        <v>3.5105320839830116</v>
      </c>
      <c r="AN147" s="132">
        <f>$AU147+$AB$7*SIN(AO147)</f>
        <v>2.3462252376764559</v>
      </c>
      <c r="AO147" s="132">
        <f>$AU147+$AB$7*SIN(AP147)</f>
        <v>2.3461374864368967</v>
      </c>
      <c r="AP147" s="132">
        <f>$AU147+$AB$7*SIN(AQ147)</f>
        <v>2.3464762552447285</v>
      </c>
      <c r="AQ147" s="132">
        <f>$AU147+$AB$7*SIN(AR147)</f>
        <v>2.3451677710486765</v>
      </c>
      <c r="AR147" s="132">
        <f>$AU147+$AB$7*SIN(AS147)</f>
        <v>2.3502121450426854</v>
      </c>
      <c r="AS147" s="132">
        <f>$AU147+$AB$7*SIN(AT147)</f>
        <v>2.3306196687968286</v>
      </c>
      <c r="AT147" s="132">
        <f>$AU147+$AB$7*SIN(AU147)</f>
        <v>2.4046796340948324</v>
      </c>
      <c r="AU147" s="132">
        <f>$AB$9+$AB$18*(F147-AB$15)</f>
        <v>2.0819777949647893</v>
      </c>
      <c r="AV147" s="132"/>
      <c r="AX147" s="132"/>
    </row>
    <row r="148" spans="1:82" ht="12.95" customHeight="1">
      <c r="A148" s="41" t="s">
        <v>315</v>
      </c>
      <c r="B148" s="41"/>
      <c r="C148" s="36">
        <v>47138.428</v>
      </c>
      <c r="D148" s="36"/>
      <c r="E148" s="41">
        <f>+(C148-C$7)/C$8</f>
        <v>20316.494535706111</v>
      </c>
      <c r="F148" s="132">
        <f>ROUND(2*E148,0)/2</f>
        <v>20316.5</v>
      </c>
      <c r="G148" s="132">
        <f>+C148-(C$7+F148*C$8)</f>
        <v>-1.8652255021152087E-3</v>
      </c>
      <c r="I148" s="202">
        <f>G148</f>
        <v>-1.8652255021152087E-3</v>
      </c>
      <c r="N148" s="132">
        <v>-1.8652255021152087E-3</v>
      </c>
      <c r="P148" s="199">
        <f>+D$11+D$12*F148+D$13*F148^2</f>
        <v>-8.6826383710716572E-3</v>
      </c>
      <c r="Q148" s="200">
        <f>+C148-15018.5</f>
        <v>32119.928</v>
      </c>
      <c r="S148" s="132">
        <f>+(P148-G148)^2</f>
        <v>4.6477118225812992E-5</v>
      </c>
      <c r="T148" s="130">
        <v>0.1</v>
      </c>
      <c r="U148" s="43">
        <f>+T148*S148</f>
        <v>4.6477118225812995E-6</v>
      </c>
      <c r="V148" s="132">
        <f>+G148-P148</f>
        <v>6.8174128689564486E-3</v>
      </c>
      <c r="Z148" s="43">
        <f>F148</f>
        <v>20316.5</v>
      </c>
      <c r="AA148" s="132">
        <f>AB$3+AB$4*Z148+AB$5*Z148^2+AH148</f>
        <v>1.2881554691722415E-3</v>
      </c>
      <c r="AB148" s="132">
        <f>+G148-AA148</f>
        <v>-3.1533809712874501E-3</v>
      </c>
      <c r="AC148" s="132">
        <f>+G148-P148</f>
        <v>6.8174128689564486E-3</v>
      </c>
      <c r="AD148" s="132"/>
      <c r="AE148" s="132">
        <f>+(G148-AA148)^2*S148</f>
        <v>4.621597050281698E-10</v>
      </c>
      <c r="AF148" s="200">
        <f>+C148-15018.5</f>
        <v>32119.928</v>
      </c>
      <c r="AG148" s="7"/>
      <c r="AH148" s="43">
        <f>$AB$6*($AB$11/AI148*AJ148+$AB$12)</f>
        <v>-1.6880625140777588E-3</v>
      </c>
      <c r="AI148" s="43">
        <f>1+$AB$7*COS(AL148)</f>
        <v>0.67520215602475986</v>
      </c>
      <c r="AJ148" s="43">
        <f>SIN(AL148+$AB$9)</f>
        <v>-0.25758357699224971</v>
      </c>
      <c r="AK148" s="43">
        <f>$AB$7*SIN(AL148)</f>
        <v>0.17721839788530858</v>
      </c>
      <c r="AL148" s="43">
        <f>2*ATAN(AM148)</f>
        <v>2.6421132094376731</v>
      </c>
      <c r="AM148" s="43">
        <f>SQRT((1+$AB$7)/(1-$AB$7))*TAN(AN148/2)</f>
        <v>3.9205740051035591</v>
      </c>
      <c r="AN148" s="132">
        <f>$AU148+$AB$7*SIN(AO148)</f>
        <v>2.4220670698805296</v>
      </c>
      <c r="AO148" s="132">
        <f>$AU148+$AB$7*SIN(AP148)</f>
        <v>2.4219366350490978</v>
      </c>
      <c r="AP148" s="132">
        <f>$AU148+$AB$7*SIN(AQ148)</f>
        <v>2.4224053038836382</v>
      </c>
      <c r="AQ148" s="132">
        <f>$AU148+$AB$7*SIN(AR148)</f>
        <v>2.4207204194440584</v>
      </c>
      <c r="AR148" s="132">
        <f>$AU148+$AB$7*SIN(AS148)</f>
        <v>2.4267661114721077</v>
      </c>
      <c r="AS148" s="132">
        <f>$AU148+$AB$7*SIN(AT148)</f>
        <v>2.4049212214167817</v>
      </c>
      <c r="AT148" s="132">
        <f>$AU148+$AB$7*SIN(AU148)</f>
        <v>2.4820115228297919</v>
      </c>
      <c r="AU148" s="132">
        <f>$AB$9+$AB$18*(F148-AB$15)</f>
        <v>2.1781904403587706</v>
      </c>
      <c r="AV148" s="132"/>
      <c r="AX148" s="132"/>
    </row>
    <row r="149" spans="1:82" ht="12.95" customHeight="1">
      <c r="A149" s="41" t="s">
        <v>315</v>
      </c>
      <c r="B149" s="41"/>
      <c r="C149" s="36">
        <v>47153.45</v>
      </c>
      <c r="D149" s="36"/>
      <c r="E149" s="41">
        <f>+(C149-C$7)/C$8</f>
        <v>20360.5024172007</v>
      </c>
      <c r="F149" s="132">
        <f>ROUND(2*E149,0)/2</f>
        <v>20360.5</v>
      </c>
      <c r="G149" s="132">
        <f>+C149-(C$7+F149*C$8)</f>
        <v>8.2510649372125044E-4</v>
      </c>
      <c r="I149" s="202">
        <f>G149</f>
        <v>8.2510649372125044E-4</v>
      </c>
      <c r="N149" s="132">
        <v>8.2510649372125044E-4</v>
      </c>
      <c r="P149" s="199">
        <f>+D$11+D$12*F149+D$13*F149^2</f>
        <v>-8.7253749541630413E-3</v>
      </c>
      <c r="Q149" s="200">
        <f>+C149-15018.5</f>
        <v>32134.949999999997</v>
      </c>
      <c r="S149" s="132">
        <f>+(P149-G149)^2</f>
        <v>9.1211695886382038E-5</v>
      </c>
      <c r="T149" s="130">
        <v>0.1</v>
      </c>
      <c r="U149" s="43">
        <f>+T149*S149</f>
        <v>9.1211695886382048E-6</v>
      </c>
      <c r="V149" s="132">
        <f>+G149-P149</f>
        <v>9.5504814478842917E-3</v>
      </c>
      <c r="Z149" s="43">
        <f>F149</f>
        <v>20360.5</v>
      </c>
      <c r="AA149" s="132">
        <f>AB$3+AB$4*Z149+AB$5*Z149^2+AH149</f>
        <v>1.1998265618409539E-3</v>
      </c>
      <c r="AB149" s="132">
        <f>+G149-AA149</f>
        <v>-3.747200681197035E-4</v>
      </c>
      <c r="AC149" s="132">
        <f>+G149-P149</f>
        <v>9.5504814478842917E-3</v>
      </c>
      <c r="AD149" s="132"/>
      <c r="AE149" s="132">
        <f>+(G149-AA149)^2*S149</f>
        <v>1.280750208538952E-11</v>
      </c>
      <c r="AF149" s="200">
        <f>+C149-15018.5</f>
        <v>32134.949999999997</v>
      </c>
      <c r="AG149" s="7"/>
      <c r="AH149" s="43">
        <f>$AB$6*($AB$11/AI149*AJ149+$AB$12)</f>
        <v>-1.7758180574090458E-3</v>
      </c>
      <c r="AI149" s="43">
        <f>1+$AB$7*COS(AL149)</f>
        <v>0.67468525970684401</v>
      </c>
      <c r="AJ149" s="43">
        <f>SIN(AL149+$AB$9)</f>
        <v>-0.26040834634360399</v>
      </c>
      <c r="AK149" s="43">
        <f>$AB$7*SIN(AL149)</f>
        <v>0.17626775016433513</v>
      </c>
      <c r="AL149" s="43">
        <f>2*ATAN(AM149)</f>
        <v>2.6450377707102852</v>
      </c>
      <c r="AM149" s="43">
        <f>SQRT((1+$AB$7)/(1-$AB$7))*TAN(AN149/2)</f>
        <v>3.9446509054827747</v>
      </c>
      <c r="AN149" s="132">
        <f>$AU149+$AB$7*SIN(AO149)</f>
        <v>2.4260926075996898</v>
      </c>
      <c r="AO149" s="132">
        <f>$AU149+$AB$7*SIN(AP149)</f>
        <v>2.4259597129782113</v>
      </c>
      <c r="AP149" s="132">
        <f>$AU149+$AB$7*SIN(AQ149)</f>
        <v>2.4264355454951314</v>
      </c>
      <c r="AQ149" s="132">
        <f>$AU149+$AB$7*SIN(AR149)</f>
        <v>2.4247309046640377</v>
      </c>
      <c r="AR149" s="132">
        <f>$AU149+$AB$7*SIN(AS149)</f>
        <v>2.4308260579855632</v>
      </c>
      <c r="AS149" s="132">
        <f>$AU149+$AB$7*SIN(AT149)</f>
        <v>2.4088803434361163</v>
      </c>
      <c r="AT149" s="132">
        <f>$AU149+$AB$7*SIN(AU149)</f>
        <v>2.4860675626113968</v>
      </c>
      <c r="AU149" s="132">
        <f>$AB$9+$AB$18*(F149-AB$15)</f>
        <v>2.1833373782278711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>+(C150-C$7)/C$8</f>
        <v>20377.540750230448</v>
      </c>
      <c r="F150" s="132">
        <f>ROUND(2*E150,0)/2</f>
        <v>20377.5</v>
      </c>
      <c r="G150" s="132">
        <f>+C150-(C$7+F150*C$8)</f>
        <v>1.3910007503000088E-2</v>
      </c>
      <c r="I150" s="202">
        <f>G150</f>
        <v>1.3910007503000088E-2</v>
      </c>
      <c r="J150" s="132"/>
      <c r="N150" s="132"/>
      <c r="P150" s="199">
        <f>+D$11+D$12*F150+D$13*F150^2</f>
        <v>-8.7418801277640516E-3</v>
      </c>
      <c r="Q150" s="200">
        <f>+C150-15018.5</f>
        <v>32140.766000000003</v>
      </c>
      <c r="S150" s="132">
        <f>+(P150-G150)^2</f>
        <v>5.1310801323676538E-4</v>
      </c>
      <c r="T150" s="130">
        <v>0.1</v>
      </c>
      <c r="U150" s="43">
        <f>+T150*S150</f>
        <v>5.1310801323676544E-5</v>
      </c>
      <c r="V150" s="132">
        <f>+G150-P150</f>
        <v>2.2651887630764138E-2</v>
      </c>
      <c r="Z150" s="43">
        <f>F150</f>
        <v>20377.5</v>
      </c>
      <c r="AA150" s="132">
        <f>AB$3+AB$4*Z150+AB$5*Z150^2+AH150</f>
        <v>1.1657219233411958E-3</v>
      </c>
      <c r="AB150" s="132">
        <f>+G150-AA150</f>
        <v>1.2744285579658891E-2</v>
      </c>
      <c r="AC150" s="132">
        <f>+G150-P150</f>
        <v>2.2651887630764138E-2</v>
      </c>
      <c r="AD150" s="132"/>
      <c r="AE150" s="132">
        <f>+(G150-AA150)^2*S150</f>
        <v>8.3337369228003854E-8</v>
      </c>
      <c r="AF150" s="200">
        <f>+C150-15018.5</f>
        <v>32140.766000000003</v>
      </c>
      <c r="AG150" s="7"/>
      <c r="AH150" s="43">
        <f>$AB$6*($AB$11/AI150*AJ150+$AB$12)</f>
        <v>-1.8096980579088038E-3</v>
      </c>
      <c r="AI150" s="43">
        <f>1+$AB$7*COS(AL150)</f>
        <v>0.67448650505293306</v>
      </c>
      <c r="AJ150" s="43">
        <f>SIN(AL150+$AB$9)</f>
        <v>-0.26149798515027678</v>
      </c>
      <c r="AK150" s="43">
        <f>$AB$7*SIN(AL150)</f>
        <v>0.17590043947456702</v>
      </c>
      <c r="AL150" s="43">
        <f>2*ATAN(AM150)</f>
        <v>2.6461665190677812</v>
      </c>
      <c r="AM150" s="43">
        <f>SQRT((1+$AB$7)/(1-$AB$7))*TAN(AN150/2)</f>
        <v>3.9540179491571377</v>
      </c>
      <c r="AN150" s="132">
        <f>$AU150+$AB$7*SIN(AO150)</f>
        <v>2.4276471066710603</v>
      </c>
      <c r="AO150" s="132">
        <f>$AU150+$AB$7*SIN(AP150)</f>
        <v>2.427513258021647</v>
      </c>
      <c r="AP150" s="132">
        <f>$AU150+$AB$7*SIN(AQ150)</f>
        <v>2.4279918603692985</v>
      </c>
      <c r="AQ150" s="132">
        <f>$AU150+$AB$7*SIN(AR150)</f>
        <v>2.4262796075189197</v>
      </c>
      <c r="AR150" s="132">
        <f>$AU150+$AB$7*SIN(AS150)</f>
        <v>2.4323937339454798</v>
      </c>
      <c r="AS150" s="132">
        <f>$AU150+$AB$7*SIN(AT150)</f>
        <v>2.4104096405930373</v>
      </c>
      <c r="AT150" s="132">
        <f>$AU150+$AB$7*SIN(AU150)</f>
        <v>2.4876325194897606</v>
      </c>
      <c r="AU150" s="132">
        <f>$AB$9+$AB$18*(F150-AB$15)</f>
        <v>2.1853259678591144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>+(C151-C$7)/C$8</f>
        <v>20421.522265666365</v>
      </c>
      <c r="F151" s="132">
        <f>ROUND(2*E151,0)/2</f>
        <v>20421.5</v>
      </c>
      <c r="G151" s="132">
        <f>+C151-(C$7+F151*C$8)</f>
        <v>7.6003395006409846E-3</v>
      </c>
      <c r="I151" s="202">
        <f>G151</f>
        <v>7.6003395006409846E-3</v>
      </c>
      <c r="J151" s="132"/>
      <c r="N151" s="132"/>
      <c r="P151" s="199">
        <f>+D$11+D$12*F151+D$13*F151^2</f>
        <v>-8.784582090372018E-3</v>
      </c>
      <c r="Q151" s="200">
        <f>+C151-15018.5</f>
        <v>32155.779000000002</v>
      </c>
      <c r="S151" s="132">
        <f>+(P151-G151)^2</f>
        <v>2.6846565554364407E-4</v>
      </c>
      <c r="T151" s="130">
        <v>0.1</v>
      </c>
      <c r="U151" s="43">
        <f>+T151*S151</f>
        <v>2.6846565554364408E-5</v>
      </c>
      <c r="V151" s="132">
        <f>+G151-P151</f>
        <v>1.6384921591013003E-2</v>
      </c>
      <c r="Z151" s="43">
        <f>F151</f>
        <v>20421.5</v>
      </c>
      <c r="AA151" s="132">
        <f>AB$3+AB$4*Z151+AB$5*Z151^2+AH151</f>
        <v>1.0775096654956195E-3</v>
      </c>
      <c r="AB151" s="132">
        <f>+G151-AA151</f>
        <v>6.5228298351453651E-3</v>
      </c>
      <c r="AC151" s="132">
        <f>+G151-P151</f>
        <v>1.6384921591013003E-2</v>
      </c>
      <c r="AD151" s="132"/>
      <c r="AE151" s="132">
        <f>+(G151-AA151)^2*S151</f>
        <v>1.1422491217944471E-8</v>
      </c>
      <c r="AF151" s="200">
        <f>+C151-15018.5</f>
        <v>32155.779000000002</v>
      </c>
      <c r="AG151" s="7"/>
      <c r="AH151" s="43">
        <f>$AB$6*($AB$11/AI151*AJ151+$AB$12)</f>
        <v>-1.8973208477543807E-3</v>
      </c>
      <c r="AI151" s="43">
        <f>1+$AB$7*COS(AL151)</f>
        <v>0.67397454585924221</v>
      </c>
      <c r="AJ151" s="43">
        <f>SIN(AL151+$AB$9)</f>
        <v>-0.26431370953312305</v>
      </c>
      <c r="AK151" s="43">
        <f>$AB$7*SIN(AL151)</f>
        <v>0.1749497163539073</v>
      </c>
      <c r="AL151" s="43">
        <f>2*ATAN(AM151)</f>
        <v>2.649084909279801</v>
      </c>
      <c r="AM151" s="43">
        <f>SQRT((1+$AB$7)/(1-$AB$7))*TAN(AN151/2)</f>
        <v>3.9784314524566695</v>
      </c>
      <c r="AN151" s="132">
        <f>$AU151+$AB$7*SIN(AO151)</f>
        <v>2.4316683992932586</v>
      </c>
      <c r="AO151" s="132">
        <f>$AU151+$AB$7*SIN(AP151)</f>
        <v>2.4315320723369043</v>
      </c>
      <c r="AP151" s="132">
        <f>$AU151+$AB$7*SIN(AQ151)</f>
        <v>2.4320178477014331</v>
      </c>
      <c r="AQ151" s="132">
        <f>$AU151+$AB$7*SIN(AR151)</f>
        <v>2.4302859512349007</v>
      </c>
      <c r="AR151" s="132">
        <f>$AU151+$AB$7*SIN(AS151)</f>
        <v>2.4364488225228107</v>
      </c>
      <c r="AS151" s="132">
        <f>$AU151+$AB$7*SIN(AT151)</f>
        <v>2.4143668984790549</v>
      </c>
      <c r="AT151" s="132">
        <f>$AU151+$AB$7*SIN(AU151)</f>
        <v>2.4916774489768181</v>
      </c>
      <c r="AU151" s="132">
        <f>$AB$9+$AB$18*(F151-AB$15)</f>
        <v>2.1904729057282148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>+(C152-C$7)/C$8</f>
        <v>20427.542515731031</v>
      </c>
      <c r="F152" s="132">
        <f>ROUND(2*E152,0)/2</f>
        <v>20427.5</v>
      </c>
      <c r="G152" s="132">
        <f>+C152-(C$7+F152*C$8)</f>
        <v>1.4512657500745263E-2</v>
      </c>
      <c r="I152" s="202">
        <f>G152</f>
        <v>1.4512657500745263E-2</v>
      </c>
      <c r="J152" s="132"/>
      <c r="N152" s="132"/>
      <c r="P152" s="199">
        <f>+D$11+D$12*F152+D$13*F152^2</f>
        <v>-8.7904031504472801E-3</v>
      </c>
      <c r="Q152" s="200">
        <f>+C152-15018.5</f>
        <v>32157.834000000003</v>
      </c>
      <c r="S152" s="132">
        <f>+(P152-G152)^2</f>
        <v>5.4303263571315826E-4</v>
      </c>
      <c r="T152" s="130">
        <v>0.1</v>
      </c>
      <c r="U152" s="43">
        <f>+T152*S152</f>
        <v>5.4303263571315826E-5</v>
      </c>
      <c r="V152" s="132">
        <f>+G152-P152</f>
        <v>2.3303060651192545E-2</v>
      </c>
      <c r="Z152" s="43">
        <f>F152</f>
        <v>20427.5</v>
      </c>
      <c r="AA152" s="132">
        <f>AB$3+AB$4*Z152+AB$5*Z152^2+AH152</f>
        <v>1.0654873030026034E-3</v>
      </c>
      <c r="AB152" s="132">
        <f>+G152-AA152</f>
        <v>1.344717019774266E-2</v>
      </c>
      <c r="AC152" s="132">
        <f>+G152-P152</f>
        <v>2.3303060651192545E-2</v>
      </c>
      <c r="AD152" s="132"/>
      <c r="AE152" s="132">
        <f>+(G152-AA152)^2*S152</f>
        <v>9.8194629173668308E-8</v>
      </c>
      <c r="AF152" s="200">
        <f>+C152-15018.5</f>
        <v>32157.834000000003</v>
      </c>
      <c r="AG152" s="7"/>
      <c r="AH152" s="43">
        <f>$AB$6*($AB$11/AI152*AJ152+$AB$12)</f>
        <v>-1.9092619282473967E-3</v>
      </c>
      <c r="AI152" s="43">
        <f>1+$AB$7*COS(AL152)</f>
        <v>0.67390500816080323</v>
      </c>
      <c r="AJ152" s="43">
        <f>SIN(AL152+$AB$9)</f>
        <v>-0.26469716778906088</v>
      </c>
      <c r="AK152" s="43">
        <f>$AB$7*SIN(AL152)</f>
        <v>0.17482006834855704</v>
      </c>
      <c r="AL152" s="43">
        <f>2*ATAN(AM152)</f>
        <v>2.6494825290889676</v>
      </c>
      <c r="AM152" s="43">
        <f>SQRT((1+$AB$7)/(1-$AB$7))*TAN(AN152/2)</f>
        <v>3.9817796573063879</v>
      </c>
      <c r="AN152" s="132">
        <f>$AU152+$AB$7*SIN(AO152)</f>
        <v>2.4322165216092753</v>
      </c>
      <c r="AO152" s="132">
        <f>$AU152+$AB$7*SIN(AP152)</f>
        <v>2.4320798557184742</v>
      </c>
      <c r="AP152" s="132">
        <f>$AU152+$AB$7*SIN(AQ152)</f>
        <v>2.4325666095839718</v>
      </c>
      <c r="AQ152" s="132">
        <f>$AU152+$AB$7*SIN(AR152)</f>
        <v>2.430832041176203</v>
      </c>
      <c r="AR152" s="132">
        <f>$AU152+$AB$7*SIN(AS152)</f>
        <v>2.4370015184914511</v>
      </c>
      <c r="AS152" s="132">
        <f>$AU152+$AB$7*SIN(AT152)</f>
        <v>2.4149064226736892</v>
      </c>
      <c r="AT152" s="132">
        <f>$AU152+$AB$7*SIN(AU152)</f>
        <v>2.4922284113950393</v>
      </c>
      <c r="AU152" s="132">
        <f>$AB$9+$AB$18*(F152-AB$15)</f>
        <v>2.1911747608921832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>+(C153-C$7)/C$8</f>
        <v>20512.523252410236</v>
      </c>
      <c r="F153" s="132">
        <f>ROUND(2*E153,0)/2</f>
        <v>20512.5</v>
      </c>
      <c r="G153" s="132">
        <f>+C153-(C$7+F153*C$8)</f>
        <v>7.9371624960913323E-3</v>
      </c>
      <c r="I153" s="202">
        <f>G153</f>
        <v>7.9371624960913323E-3</v>
      </c>
      <c r="J153" s="132"/>
      <c r="N153" s="132"/>
      <c r="P153" s="199">
        <f>+D$11+D$12*F153+D$13*F153^2</f>
        <v>-8.8728182819209859E-3</v>
      </c>
      <c r="Q153" s="200">
        <f>+C153-15018.5</f>
        <v>32186.841999999997</v>
      </c>
      <c r="S153" s="132">
        <f>+(P153-G153)^2</f>
        <v>2.8257545375714354E-4</v>
      </c>
      <c r="T153" s="130">
        <v>0.1</v>
      </c>
      <c r="U153" s="43">
        <f>+T153*S153</f>
        <v>2.8257545375714354E-5</v>
      </c>
      <c r="V153" s="132">
        <f>+G153-P153</f>
        <v>1.6809980778012316E-2</v>
      </c>
      <c r="Z153" s="43">
        <f>F153</f>
        <v>20512.5</v>
      </c>
      <c r="AA153" s="132">
        <f>AB$3+AB$4*Z153+AB$5*Z153^2+AH153</f>
        <v>8.9534201412653667E-4</v>
      </c>
      <c r="AB153" s="132">
        <f>+G153-AA153</f>
        <v>7.0418204819647952E-3</v>
      </c>
      <c r="AC153" s="132">
        <f>+G153-P153</f>
        <v>1.6809980778012316E-2</v>
      </c>
      <c r="AD153" s="132"/>
      <c r="AE153" s="132">
        <f>+(G153-AA153)^2*S153</f>
        <v>1.4012135628551783E-8</v>
      </c>
      <c r="AF153" s="200">
        <f>+C153-15018.5</f>
        <v>32186.841999999997</v>
      </c>
      <c r="AG153" s="7"/>
      <c r="AH153" s="43">
        <f>$AB$6*($AB$11/AI153*AJ153+$AB$12)</f>
        <v>-2.0782325171234631E-3</v>
      </c>
      <c r="AI153" s="43">
        <f>1+$AB$7*COS(AL153)</f>
        <v>0.67292695021653848</v>
      </c>
      <c r="AJ153" s="43">
        <f>SIN(AL153+$AB$9)</f>
        <v>-0.2701165328419507</v>
      </c>
      <c r="AK153" s="43">
        <f>$AB$7*SIN(AL153)</f>
        <v>0.17298329429556286</v>
      </c>
      <c r="AL153" s="43">
        <f>2*ATAN(AM153)</f>
        <v>2.6551067148858536</v>
      </c>
      <c r="AM153" s="43">
        <f>SQRT((1+$AB$7)/(1-$AB$7))*TAN(AN153/2)</f>
        <v>4.0297131154897992</v>
      </c>
      <c r="AN153" s="132">
        <f>$AU153+$AB$7*SIN(AO153)</f>
        <v>2.4399755516223927</v>
      </c>
      <c r="AO153" s="132">
        <f>$AU153+$AB$7*SIN(AP153)</f>
        <v>2.4398340603346567</v>
      </c>
      <c r="AP153" s="132">
        <f>$AU153+$AB$7*SIN(AQ153)</f>
        <v>2.4403346809408064</v>
      </c>
      <c r="AQ153" s="132">
        <f>$AU153+$AB$7*SIN(AR153)</f>
        <v>2.4385624462277939</v>
      </c>
      <c r="AR153" s="132">
        <f>$AU153+$AB$7*SIN(AS153)</f>
        <v>2.4448244240814012</v>
      </c>
      <c r="AS153" s="132">
        <f>$AU153+$AB$7*SIN(AT153)</f>
        <v>2.4225471213645773</v>
      </c>
      <c r="AT153" s="132">
        <f>$AU153+$AB$7*SIN(AU153)</f>
        <v>2.5000178156374226</v>
      </c>
      <c r="AU153" s="132">
        <f>$AB$9+$AB$18*(F153-AB$15)</f>
        <v>2.2011177090484004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>+(C154-C$7)/C$8</f>
        <v>20534.002801546067</v>
      </c>
      <c r="F154" s="132">
        <f>ROUND(2*E154,0)/2</f>
        <v>20534</v>
      </c>
      <c r="G154" s="132">
        <f>+C154-(C$7+F154*C$8)</f>
        <v>9.5630199939478189E-4</v>
      </c>
      <c r="I154" s="132">
        <f>G154</f>
        <v>9.5630199939478189E-4</v>
      </c>
      <c r="N154" s="132"/>
      <c r="P154" s="199">
        <f>+D$11+D$12*F154+D$13*F154^2</f>
        <v>-8.8936496946768195E-3</v>
      </c>
      <c r="Q154" s="200">
        <f>+C154-15018.5</f>
        <v>32194.173999999999</v>
      </c>
      <c r="S154" s="132">
        <f>+(P154-G154)^2</f>
        <v>9.7021548375544008E-5</v>
      </c>
      <c r="T154" s="130">
        <v>0.1</v>
      </c>
      <c r="U154" s="43">
        <f>+T154*S154</f>
        <v>9.7021548375544021E-6</v>
      </c>
      <c r="V154" s="132">
        <f>+G154-P154</f>
        <v>9.8499516940716014E-3</v>
      </c>
      <c r="Z154" s="43">
        <f>F154</f>
        <v>20534</v>
      </c>
      <c r="AA154" s="132">
        <f>AB$3+AB$4*Z154+AB$5*Z154^2+AH154</f>
        <v>8.5235648213804246E-4</v>
      </c>
      <c r="AB154" s="132">
        <f>+G154-AA154</f>
        <v>1.0394551725673943E-4</v>
      </c>
      <c r="AC154" s="132">
        <f>+G154-P154</f>
        <v>9.8499516940716014E-3</v>
      </c>
      <c r="AD154" s="132"/>
      <c r="AE154" s="132">
        <f>+(G154-AA154)^2*S154</f>
        <v>1.0482858672026064E-12</v>
      </c>
      <c r="AF154" s="200">
        <f>+C154-15018.5</f>
        <v>32194.173999999999</v>
      </c>
      <c r="AG154" s="7"/>
      <c r="AH154" s="43">
        <f>$AB$6*($AB$11/AI154*AJ154+$AB$12)</f>
        <v>-2.1209140498619572E-3</v>
      </c>
      <c r="AI154" s="43">
        <f>1+$AB$7*COS(AL154)</f>
        <v>0.67268164179024037</v>
      </c>
      <c r="AJ154" s="43">
        <f>SIN(AL154+$AB$9)</f>
        <v>-0.2714834863747837</v>
      </c>
      <c r="AK154" s="43">
        <f>$AB$7*SIN(AL154)</f>
        <v>0.17251867255131387</v>
      </c>
      <c r="AL154" s="43">
        <f>2*ATAN(AM154)</f>
        <v>2.6565267263973147</v>
      </c>
      <c r="AM154" s="43">
        <f>SQRT((1+$AB$7)/(1-$AB$7))*TAN(AN154/2)</f>
        <v>4.0419877332544942</v>
      </c>
      <c r="AN154" s="132">
        <f>$AU154+$AB$7*SIN(AO154)</f>
        <v>2.4419363534714531</v>
      </c>
      <c r="AO154" s="132">
        <f>$AU154+$AB$7*SIN(AP154)</f>
        <v>2.4417936349741054</v>
      </c>
      <c r="AP154" s="132">
        <f>$AU154+$AB$7*SIN(AQ154)</f>
        <v>2.442297763255374</v>
      </c>
      <c r="AQ154" s="132">
        <f>$AU154+$AB$7*SIN(AR154)</f>
        <v>2.4405160594077167</v>
      </c>
      <c r="AR154" s="132">
        <f>$AU154+$AB$7*SIN(AS154)</f>
        <v>2.4468011065109598</v>
      </c>
      <c r="AS154" s="132">
        <f>$AU154+$AB$7*SIN(AT154)</f>
        <v>2.4244790267738563</v>
      </c>
      <c r="AT154" s="132">
        <f>$AU154+$AB$7*SIN(AU154)</f>
        <v>2.5019833857952696</v>
      </c>
      <c r="AU154" s="132">
        <f>$AB$9+$AB$18*(F154-AB$15)</f>
        <v>2.2036326900526197</v>
      </c>
      <c r="AV154" s="132"/>
      <c r="AX154" s="132"/>
    </row>
    <row r="155" spans="1:82" ht="12.95" customHeight="1">
      <c r="A155" s="41" t="s">
        <v>318</v>
      </c>
      <c r="B155" s="41"/>
      <c r="C155" s="36">
        <v>47436.597000000002</v>
      </c>
      <c r="D155" s="36"/>
      <c r="E155" s="41">
        <f>+(C155-C$7)/C$8</f>
        <v>21189.999130125136</v>
      </c>
      <c r="F155" s="132">
        <f>ROUND(2*E155,0)/2</f>
        <v>21190</v>
      </c>
      <c r="G155" s="132">
        <f>+C155-(C$7+F155*C$8)</f>
        <v>-2.9692999669350684E-4</v>
      </c>
      <c r="I155" s="202">
        <f>G155</f>
        <v>-2.9692999669350684E-4</v>
      </c>
      <c r="N155" s="132">
        <v>-2.9692999669350684E-4</v>
      </c>
      <c r="P155" s="199">
        <f>+D$11+D$12*F155+D$13*F155^2</f>
        <v>-9.5263836294947665E-3</v>
      </c>
      <c r="Q155" s="200">
        <f>+C155-15018.5</f>
        <v>32418.097000000002</v>
      </c>
      <c r="S155" s="132">
        <f>+(P155-G155)^2</f>
        <v>8.5182814360028371E-5</v>
      </c>
      <c r="T155" s="130">
        <v>0.1</v>
      </c>
      <c r="U155" s="43">
        <f>+T155*S155</f>
        <v>8.5182814360028378E-6</v>
      </c>
      <c r="V155" s="132">
        <f>+G155-P155</f>
        <v>9.2294536328012596E-3</v>
      </c>
      <c r="Z155" s="43">
        <f>F155</f>
        <v>21190</v>
      </c>
      <c r="AA155" s="132">
        <f>AB$3+AB$4*Z155+AB$5*Z155^2+AH155</f>
        <v>-4.4868648546148417E-4</v>
      </c>
      <c r="AB155" s="132">
        <f>+G155-AA155</f>
        <v>1.5175648876797733E-4</v>
      </c>
      <c r="AC155" s="132">
        <f>+G155-P155</f>
        <v>9.2294536328012596E-3</v>
      </c>
      <c r="AD155" s="132"/>
      <c r="AE155" s="132">
        <f>+(G155-AA155)^2*S155</f>
        <v>1.9617629306109022E-12</v>
      </c>
      <c r="AF155" s="200">
        <f>+C155-15018.5</f>
        <v>32418.097000000002</v>
      </c>
      <c r="AG155" s="7"/>
      <c r="AH155" s="43">
        <f>$AB$6*($AB$11/AI155*AJ155+$AB$12)</f>
        <v>-3.4113481854614841E-3</v>
      </c>
      <c r="AI155" s="43">
        <f>1+$AB$7*COS(AL155)</f>
        <v>0.66559216845839742</v>
      </c>
      <c r="AJ155" s="43">
        <f>SIN(AL155+$AB$9)</f>
        <v>-0.31246092898499911</v>
      </c>
      <c r="AK155" s="43">
        <f>$AB$7*SIN(AL155)</f>
        <v>0.15833951561010653</v>
      </c>
      <c r="AL155" s="43">
        <f>2*ATAN(AM155)</f>
        <v>2.6993752268510622</v>
      </c>
      <c r="AM155" s="43">
        <f>SQRT((1+$AB$7)/(1-$AB$7))*TAN(AN155/2)</f>
        <v>4.4487178631778113</v>
      </c>
      <c r="AN155" s="132">
        <f>$AU155+$AB$7*SIN(AO155)</f>
        <v>2.5014324028732746</v>
      </c>
      <c r="AO155" s="132">
        <f>$AU155+$AB$7*SIN(AP155)</f>
        <v>2.50125149400183</v>
      </c>
      <c r="AP155" s="132">
        <f>$AU155+$AB$7*SIN(AQ155)</f>
        <v>2.5018610922148756</v>
      </c>
      <c r="AQ155" s="132">
        <f>$AU155+$AB$7*SIN(AR155)</f>
        <v>2.4998058571816517</v>
      </c>
      <c r="AR155" s="132">
        <f>$AU155+$AB$7*SIN(AS155)</f>
        <v>2.5067224923754012</v>
      </c>
      <c r="AS155" s="132">
        <f>$AU155+$AB$7*SIN(AT155)</f>
        <v>2.4833007333961712</v>
      </c>
      <c r="AT155" s="132">
        <f>$AU155+$AB$7*SIN(AU155)</f>
        <v>2.5610658202125549</v>
      </c>
      <c r="AU155" s="132">
        <f>$AB$9+$AB$18*(F155-AB$15)</f>
        <v>2.2803688546464818</v>
      </c>
      <c r="AV155" s="132"/>
      <c r="AX155" s="132"/>
    </row>
    <row r="156" spans="1:82" ht="12.95" customHeight="1">
      <c r="A156" s="41" t="s">
        <v>319</v>
      </c>
      <c r="B156" s="41"/>
      <c r="C156" s="36">
        <v>47469.366000000002</v>
      </c>
      <c r="D156" s="36"/>
      <c r="E156" s="41">
        <f>+(C156-C$7)/C$8</f>
        <v>21285.997949769422</v>
      </c>
      <c r="F156" s="132">
        <f>ROUND(2*E156,0)/2</f>
        <v>21286</v>
      </c>
      <c r="G156" s="132">
        <f>+C156-(C$7+F156*C$8)</f>
        <v>-6.9984199944883585E-4</v>
      </c>
      <c r="I156" s="202">
        <f>G156</f>
        <v>-6.9984199944883585E-4</v>
      </c>
      <c r="N156" s="132">
        <v>-6.9984199944883585E-4</v>
      </c>
      <c r="P156" s="199">
        <f>+D$11+D$12*F156+D$13*F156^2</f>
        <v>-9.618513242981741E-3</v>
      </c>
      <c r="Q156" s="200">
        <f>+C156-15018.5</f>
        <v>32450.866000000002</v>
      </c>
      <c r="S156" s="132">
        <f>+(P156-G156)^2</f>
        <v>7.9542696750220784E-5</v>
      </c>
      <c r="T156" s="130">
        <v>0.1</v>
      </c>
      <c r="U156" s="43">
        <f>+T156*S156</f>
        <v>7.9542696750220784E-6</v>
      </c>
      <c r="V156" s="132">
        <f>+G156-P156</f>
        <v>8.9186712435329052E-3</v>
      </c>
      <c r="Z156" s="43">
        <f>F156</f>
        <v>21286</v>
      </c>
      <c r="AA156" s="132">
        <f>AB$3+AB$4*Z156+AB$5*Z156^2+AH156</f>
        <v>-6.3728238045630912E-4</v>
      </c>
      <c r="AB156" s="132">
        <f>+G156-AA156</f>
        <v>-6.2559618992526732E-5</v>
      </c>
      <c r="AC156" s="132">
        <f>+G156-P156</f>
        <v>8.9186712435329052E-3</v>
      </c>
      <c r="AD156" s="132"/>
      <c r="AE156" s="132">
        <f>+(G156-AA156)^2*S156</f>
        <v>3.113067238394302E-13</v>
      </c>
      <c r="AF156" s="200">
        <f>+C156-15018.5</f>
        <v>32450.866000000002</v>
      </c>
      <c r="AG156" s="7"/>
      <c r="AH156" s="43">
        <f>$AB$6*($AB$11/AI156*AJ156+$AB$12)</f>
        <v>-3.598174992456309E-3</v>
      </c>
      <c r="AI156" s="43">
        <f>1+$AB$7*COS(AL156)</f>
        <v>0.66461747511903679</v>
      </c>
      <c r="AJ156" s="43">
        <f>SIN(AL156+$AB$9)</f>
        <v>-0.31834094870049523</v>
      </c>
      <c r="AK156" s="43">
        <f>$AB$7*SIN(AL156)</f>
        <v>0.15626439775095941</v>
      </c>
      <c r="AL156" s="43">
        <f>2*ATAN(AM156)</f>
        <v>2.7055715275289702</v>
      </c>
      <c r="AM156" s="43">
        <f>SQRT((1+$AB$7)/(1-$AB$7))*TAN(AN156/2)</f>
        <v>4.5140322110039444</v>
      </c>
      <c r="AN156" s="132">
        <f>$AU156+$AB$7*SIN(AO156)</f>
        <v>2.51008753542229</v>
      </c>
      <c r="AO156" s="132">
        <f>$AU156+$AB$7*SIN(AP156)</f>
        <v>2.5099010137952344</v>
      </c>
      <c r="AP156" s="132">
        <f>$AU156+$AB$7*SIN(AQ156)</f>
        <v>2.5105255228626913</v>
      </c>
      <c r="AQ156" s="132">
        <f>$AU156+$AB$7*SIN(AR156)</f>
        <v>2.5084334269871449</v>
      </c>
      <c r="AR156" s="132">
        <f>$AU156+$AB$7*SIN(AS156)</f>
        <v>2.5154293878364236</v>
      </c>
      <c r="AS156" s="132">
        <f>$AU156+$AB$7*SIN(AT156)</f>
        <v>2.4918917852765174</v>
      </c>
      <c r="AT156" s="132">
        <f>$AU156+$AB$7*SIN(AU156)</f>
        <v>2.5695708504090615</v>
      </c>
      <c r="AU156" s="132">
        <f>$AB$9+$AB$18*(F156-AB$15)</f>
        <v>2.2915985372699739</v>
      </c>
      <c r="AV156" s="132"/>
      <c r="AX156" s="132"/>
    </row>
    <row r="157" spans="1:82" ht="12.95" customHeight="1">
      <c r="A157" s="41" t="s">
        <v>319</v>
      </c>
      <c r="B157" s="41"/>
      <c r="C157" s="36">
        <v>47470.39</v>
      </c>
      <c r="D157" s="36"/>
      <c r="E157" s="41">
        <f>+(C157-C$7)/C$8</f>
        <v>21288.997821334484</v>
      </c>
      <c r="F157" s="132">
        <f>ROUND(2*E157,0)/2</f>
        <v>21289</v>
      </c>
      <c r="G157" s="132">
        <f>+C157-(C$7+F157*C$8)</f>
        <v>-7.4368299829075113E-4</v>
      </c>
      <c r="I157" s="202">
        <f>G157</f>
        <v>-7.4368299829075113E-4</v>
      </c>
      <c r="N157" s="132">
        <v>-7.4368299829075113E-4</v>
      </c>
      <c r="P157" s="199">
        <f>+D$11+D$12*F157+D$13*F157^2</f>
        <v>-9.6213903779256427E-3</v>
      </c>
      <c r="Q157" s="200">
        <f>+C157-15018.5</f>
        <v>32451.89</v>
      </c>
      <c r="S157" s="132">
        <f>+(P157-G157)^2</f>
        <v>7.8813688318423816E-5</v>
      </c>
      <c r="T157" s="130">
        <v>0.1</v>
      </c>
      <c r="U157" s="43">
        <f>+T157*S157</f>
        <v>7.8813688318423816E-6</v>
      </c>
      <c r="V157" s="132">
        <f>+G157-P157</f>
        <v>8.8777073796348915E-3</v>
      </c>
      <c r="Z157" s="43">
        <f>F157</f>
        <v>21289</v>
      </c>
      <c r="AA157" s="132">
        <f>AB$3+AB$4*Z157+AB$5*Z157^2+AH157</f>
        <v>-6.43168229881458E-4</v>
      </c>
      <c r="AB157" s="132">
        <f>+G157-AA157</f>
        <v>-1.0051476840929312E-4</v>
      </c>
      <c r="AC157" s="132">
        <f>+G157-P157</f>
        <v>8.8777073796348915E-3</v>
      </c>
      <c r="AD157" s="132"/>
      <c r="AE157" s="132">
        <f>+(G157-AA157)^2*S157</f>
        <v>7.9627192714209607E-13</v>
      </c>
      <c r="AF157" s="200">
        <f>+C157-15018.5</f>
        <v>32451.89</v>
      </c>
      <c r="AG157" s="7"/>
      <c r="AH157" s="43">
        <f>$AB$6*($AB$11/AI157*AJ157+$AB$12)</f>
        <v>-3.6040046668814581E-3</v>
      </c>
      <c r="AI157" s="43">
        <f>1+$AB$7*COS(AL157)</f>
        <v>0.66458726879644769</v>
      </c>
      <c r="AJ157" s="43">
        <f>SIN(AL157+$AB$9)</f>
        <v>-0.31852422710932332</v>
      </c>
      <c r="AK157" s="43">
        <f>$AB$7*SIN(AL157)</f>
        <v>0.15619955104472472</v>
      </c>
      <c r="AL157" s="43">
        <f>2*ATAN(AM157)</f>
        <v>2.7057648702977048</v>
      </c>
      <c r="AM157" s="43">
        <f>SQRT((1+$AB$7)/(1-$AB$7))*TAN(AN157/2)</f>
        <v>4.5160996077483677</v>
      </c>
      <c r="AN157" s="132">
        <f>$AU157+$AB$7*SIN(AO157)</f>
        <v>2.5103578046531254</v>
      </c>
      <c r="AO157" s="132">
        <f>$AU157+$AB$7*SIN(AP157)</f>
        <v>2.510171107942377</v>
      </c>
      <c r="AP157" s="132">
        <f>$AU157+$AB$7*SIN(AQ157)</f>
        <v>2.510796079707263</v>
      </c>
      <c r="AQ157" s="132">
        <f>$AU157+$AB$7*SIN(AR157)</f>
        <v>2.5087028476161453</v>
      </c>
      <c r="AR157" s="132">
        <f>$AU157+$AB$7*SIN(AS157)</f>
        <v>2.5157012282892155</v>
      </c>
      <c r="AS157" s="132">
        <f>$AU157+$AB$7*SIN(AT157)</f>
        <v>2.4921601975061929</v>
      </c>
      <c r="AT157" s="132">
        <f>$AU157+$AB$7*SIN(AU157)</f>
        <v>2.5698360659755641</v>
      </c>
      <c r="AU157" s="132">
        <f>$AB$9+$AB$18*(F157-AB$15)</f>
        <v>2.2919494648519581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>+(C158-C$7)/C$8</f>
        <v>21321.5276786182</v>
      </c>
      <c r="F158" s="132">
        <f>ROUND(2*E158,0)/2</f>
        <v>21321.5</v>
      </c>
      <c r="G158" s="132">
        <f>+C158-(C$7+F158*C$8)</f>
        <v>9.4480394982383586E-3</v>
      </c>
      <c r="I158" s="202">
        <f>G158</f>
        <v>9.4480394982383586E-3</v>
      </c>
      <c r="J158" s="132"/>
      <c r="N158" s="132"/>
      <c r="P158" s="199">
        <f>+D$11+D$12*F158+D$13*F158^2</f>
        <v>-9.6525518988002604E-3</v>
      </c>
      <c r="Q158" s="200">
        <f>+C158-15018.5</f>
        <v>32462.993999999999</v>
      </c>
      <c r="S158" s="132">
        <f>+(P158-G158)^2</f>
        <v>3.6483259171662561E-4</v>
      </c>
      <c r="T158" s="130">
        <v>0.1</v>
      </c>
      <c r="U158" s="43">
        <f>+T158*S158</f>
        <v>3.6483259171662561E-5</v>
      </c>
      <c r="V158" s="132">
        <f>+G158-P158</f>
        <v>1.9100591397038617E-2</v>
      </c>
      <c r="Z158" s="43">
        <f>F158</f>
        <v>21321.5</v>
      </c>
      <c r="AA158" s="132">
        <f>AB$3+AB$4*Z158+AB$5*Z158^2+AH158</f>
        <v>-7.0690116398463556E-4</v>
      </c>
      <c r="AB158" s="132">
        <f>+G158-AA158</f>
        <v>1.0154940662222995E-2</v>
      </c>
      <c r="AC158" s="132">
        <f>+G158-P158</f>
        <v>1.9100591397038617E-2</v>
      </c>
      <c r="AD158" s="132"/>
      <c r="AE158" s="132">
        <f>+(G158-AA158)^2*S158</f>
        <v>3.7622565632195186E-8</v>
      </c>
      <c r="AF158" s="200">
        <f>+C158-15018.5</f>
        <v>32462.993999999999</v>
      </c>
      <c r="AG158" s="7"/>
      <c r="AH158" s="43">
        <f>$AB$6*($AB$11/AI158*AJ158+$AB$12)</f>
        <v>-3.6671255772346349E-3</v>
      </c>
      <c r="AI158" s="43">
        <f>1+$AB$7*COS(AL158)</f>
        <v>0.66426101229045131</v>
      </c>
      <c r="AJ158" s="43">
        <f>SIN(AL158+$AB$9)</f>
        <v>-0.32050791401053286</v>
      </c>
      <c r="AK158" s="43">
        <f>$AB$7*SIN(AL158)</f>
        <v>0.15549704862719249</v>
      </c>
      <c r="AL158" s="43">
        <f>2*ATAN(AM158)</f>
        <v>2.7078582931145752</v>
      </c>
      <c r="AM158" s="43">
        <f>SQRT((1+$AB$7)/(1-$AB$7))*TAN(AN158/2)</f>
        <v>4.5386005325514107</v>
      </c>
      <c r="AN158" s="132">
        <f>$AU158+$AB$7*SIN(AO158)</f>
        <v>2.5132849359095295</v>
      </c>
      <c r="AO158" s="132">
        <f>$AU158+$AB$7*SIN(AP158)</f>
        <v>2.5130963439754472</v>
      </c>
      <c r="AP158" s="132">
        <f>$AU158+$AB$7*SIN(AQ158)</f>
        <v>2.5137263148423687</v>
      </c>
      <c r="AQ158" s="132">
        <f>$AU158+$AB$7*SIN(AR158)</f>
        <v>2.5116208364447177</v>
      </c>
      <c r="AR158" s="132">
        <f>$AU158+$AB$7*SIN(AS158)</f>
        <v>2.5186451989504994</v>
      </c>
      <c r="AS158" s="132">
        <f>$AU158+$AB$7*SIN(AT158)</f>
        <v>2.4950677783054198</v>
      </c>
      <c r="AT158" s="132">
        <f>$AU158+$AB$7*SIN(AU158)</f>
        <v>2.5727070433120653</v>
      </c>
      <c r="AU158" s="132">
        <f>$AB$9+$AB$18*(F158-AB$15)</f>
        <v>2.2957511803234527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>+(C159-C$7)/C$8</f>
        <v>21464.514037343837</v>
      </c>
      <c r="F159" s="132">
        <f>ROUND(2*E159,0)/2</f>
        <v>21464.5</v>
      </c>
      <c r="G159" s="132">
        <f>+C159-(C$7+F159*C$8)</f>
        <v>4.7916184994392097E-3</v>
      </c>
      <c r="K159" s="132">
        <f>G159</f>
        <v>4.7916184994392097E-3</v>
      </c>
      <c r="N159" s="132">
        <v>4.7916184994392097E-3</v>
      </c>
      <c r="O159" s="132">
        <f ca="1">+C$11+C$12*F159</f>
        <v>1.2451149027881712E-2</v>
      </c>
      <c r="P159" s="199">
        <f>+D$11+D$12*F159+D$13*F159^2</f>
        <v>-9.7895007327942467E-3</v>
      </c>
      <c r="Q159" s="200">
        <f>+C159-15018.5</f>
        <v>32511.802100000001</v>
      </c>
      <c r="S159" s="132">
        <f>+(P159-G159)^2</f>
        <v>2.1260903806460837E-4</v>
      </c>
      <c r="T159" s="7">
        <v>10</v>
      </c>
      <c r="U159" s="43">
        <f>+T159*S159</f>
        <v>2.1260903806460838E-3</v>
      </c>
      <c r="V159" s="132">
        <f>+G159-P159</f>
        <v>1.4581119232233456E-2</v>
      </c>
      <c r="Z159" s="43">
        <f>F159</f>
        <v>21464.5</v>
      </c>
      <c r="AA159" s="132">
        <f>AB$3+AB$4*Z159+AB$5*Z159^2+AH159</f>
        <v>-9.8665696325196976E-4</v>
      </c>
      <c r="AB159" s="132">
        <f>+G159-AA159</f>
        <v>5.7782754626911799E-3</v>
      </c>
      <c r="AC159" s="132">
        <f>+G159-P159</f>
        <v>1.4581119232233456E-2</v>
      </c>
      <c r="AD159" s="132"/>
      <c r="AE159" s="132">
        <f>+(G159-AA159)^2*S159</f>
        <v>7.0986899199391423E-9</v>
      </c>
      <c r="AF159" s="200">
        <f>+C159-15018.5</f>
        <v>32511.802100000001</v>
      </c>
      <c r="AG159" s="7"/>
      <c r="AH159" s="43">
        <f>$AB$6*($AB$11/AI159*AJ159+$AB$12)</f>
        <v>-3.9441131825019701E-3</v>
      </c>
      <c r="AI159" s="43">
        <f>1+$AB$7*COS(AL159)</f>
        <v>0.6628466676907161</v>
      </c>
      <c r="AJ159" s="43">
        <f>SIN(AL159+$AB$9)</f>
        <v>-0.32919649934881573</v>
      </c>
      <c r="AK159" s="43">
        <f>$AB$7*SIN(AL159)</f>
        <v>0.15240613672928507</v>
      </c>
      <c r="AL159" s="43">
        <f>2*ATAN(AM159)</f>
        <v>2.7170451721049602</v>
      </c>
      <c r="AM159" s="43">
        <f>SQRT((1+$AB$7)/(1-$AB$7))*TAN(AN159/2)</f>
        <v>4.6399268919556791</v>
      </c>
      <c r="AN159" s="132">
        <f>$AU159+$AB$7*SIN(AO159)</f>
        <v>2.5261473977870841</v>
      </c>
      <c r="AO159" s="132">
        <f>$AU159+$AB$7*SIN(AP159)</f>
        <v>2.5259505086378646</v>
      </c>
      <c r="AP159" s="132">
        <f>$AU159+$AB$7*SIN(AQ159)</f>
        <v>2.5266021603317115</v>
      </c>
      <c r="AQ159" s="132">
        <f>$AU159+$AB$7*SIN(AR159)</f>
        <v>2.5244442134918237</v>
      </c>
      <c r="AR159" s="132">
        <f>$AU159+$AB$7*SIN(AS159)</f>
        <v>2.5315777332755793</v>
      </c>
      <c r="AS159" s="132">
        <f>$AU159+$AB$7*SIN(AT159)</f>
        <v>2.5078566008507828</v>
      </c>
      <c r="AT159" s="132">
        <f>$AU159+$AB$7*SIN(AU159)</f>
        <v>2.5852919721024556</v>
      </c>
      <c r="AU159" s="132">
        <f>$AB$9+$AB$18*(F159-AB$15)</f>
        <v>2.3124787283980295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>+(C160-C$7)/C$8</f>
        <v>21491.993036653595</v>
      </c>
      <c r="F160" s="132">
        <f>ROUND(2*E160,0)/2</f>
        <v>21492</v>
      </c>
      <c r="G160" s="132">
        <f>+C160-(C$7+F160*C$8)</f>
        <v>-2.3769239996909164E-3</v>
      </c>
      <c r="I160" s="132">
        <f>G160</f>
        <v>-2.3769239996909164E-3</v>
      </c>
      <c r="N160" s="132"/>
      <c r="P160" s="199">
        <f>+D$11+D$12*F160+D$13*F160^2</f>
        <v>-9.8158068073085757E-3</v>
      </c>
      <c r="Q160" s="200">
        <f>+C160-15018.5</f>
        <v>32521.182000000001</v>
      </c>
      <c r="S160" s="132">
        <f>+(P160-G160)^2</f>
        <v>5.5336977425469589E-5</v>
      </c>
      <c r="T160" s="130">
        <v>0.1</v>
      </c>
      <c r="U160" s="43">
        <f>+T160*S160</f>
        <v>5.5336977425469594E-6</v>
      </c>
      <c r="V160" s="132">
        <f>+G160-P160</f>
        <v>7.4388828076176593E-3</v>
      </c>
      <c r="Z160" s="43">
        <f>F160</f>
        <v>21492</v>
      </c>
      <c r="AA160" s="132">
        <f>AB$3+AB$4*Z160+AB$5*Z160^2+AH160</f>
        <v>-1.0403296466666837E-3</v>
      </c>
      <c r="AB160" s="132">
        <f>+G160-AA160</f>
        <v>-1.3365943530242327E-3</v>
      </c>
      <c r="AC160" s="132">
        <f>+G160-P160</f>
        <v>7.4388828076176593E-3</v>
      </c>
      <c r="AD160" s="132"/>
      <c r="AE160" s="132">
        <f>+(G160-AA160)^2*S160</f>
        <v>9.885865048499554E-11</v>
      </c>
      <c r="AF160" s="200">
        <f>+C160-15018.5</f>
        <v>32521.182000000001</v>
      </c>
      <c r="AG160" s="7"/>
      <c r="AH160" s="43">
        <f>$AB$6*($AB$11/AI160*AJ160+$AB$12)</f>
        <v>-3.9972394546666833E-3</v>
      </c>
      <c r="AI160" s="43">
        <f>1+$AB$7*COS(AL160)</f>
        <v>0.66257861430393805</v>
      </c>
      <c r="AJ160" s="43">
        <f>SIN(AL160+$AB$9)</f>
        <v>-0.33086000788106723</v>
      </c>
      <c r="AK160" s="43">
        <f>$AB$7*SIN(AL160)</f>
        <v>0.15181175341504177</v>
      </c>
      <c r="AL160" s="43">
        <f>2*ATAN(AM160)</f>
        <v>2.7188074176933479</v>
      </c>
      <c r="AM160" s="43">
        <f>SQRT((1+$AB$7)/(1-$AB$7))*TAN(AN160/2)</f>
        <v>4.6598591333177337</v>
      </c>
      <c r="AN160" s="132">
        <f>$AU160+$AB$7*SIN(AO160)</f>
        <v>2.5286178234990628</v>
      </c>
      <c r="AO160" s="132">
        <f>$AU160+$AB$7*SIN(AP160)</f>
        <v>2.5284193484169539</v>
      </c>
      <c r="AP160" s="132">
        <f>$AU160+$AB$7*SIN(AQ160)</f>
        <v>2.5290751058054699</v>
      </c>
      <c r="AQ160" s="132">
        <f>$AU160+$AB$7*SIN(AR160)</f>
        <v>2.5269073441734258</v>
      </c>
      <c r="AR160" s="132">
        <f>$AU160+$AB$7*SIN(AS160)</f>
        <v>2.5340608710955252</v>
      </c>
      <c r="AS160" s="132">
        <f>$AU160+$AB$7*SIN(AT160)</f>
        <v>2.5103151881829966</v>
      </c>
      <c r="AT160" s="132">
        <f>$AU160+$AB$7*SIN(AU160)</f>
        <v>2.5877033632282713</v>
      </c>
      <c r="AU160" s="132">
        <f>$AB$9+$AB$18*(F160-AB$15)</f>
        <v>2.3156955645662176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>+(C161-C$7)/C$8</f>
        <v>21546.512186874235</v>
      </c>
      <c r="F161" s="132">
        <f>ROUND(2*E161,0)/2</f>
        <v>21546.5</v>
      </c>
      <c r="G161" s="132">
        <f>+C161-(C$7+F161*C$8)</f>
        <v>4.1599645046517253E-3</v>
      </c>
      <c r="I161" s="202">
        <f>G161</f>
        <v>4.1599645046517253E-3</v>
      </c>
      <c r="K161" s="132"/>
      <c r="N161" s="132"/>
      <c r="P161" s="199">
        <f>+D$11+D$12*F161+D$13*F161^2</f>
        <v>-9.8679118416179802E-3</v>
      </c>
      <c r="Q161" s="200">
        <f>+C161-15018.5</f>
        <v>32539.792000000001</v>
      </c>
      <c r="S161" s="132">
        <f>+(P161-G161)^2</f>
        <v>1.9678131478623309E-4</v>
      </c>
      <c r="T161" s="130">
        <v>0.1</v>
      </c>
      <c r="U161" s="43">
        <f>+T161*S161</f>
        <v>1.9678131478623311E-5</v>
      </c>
      <c r="V161" s="132">
        <f>+G161-P161</f>
        <v>1.4027876346269706E-2</v>
      </c>
      <c r="Z161" s="43">
        <f>F161</f>
        <v>21546.5</v>
      </c>
      <c r="AA161" s="132">
        <f>AB$3+AB$4*Z161+AB$5*Z161^2+AH161</f>
        <v>-1.1465769923765272E-3</v>
      </c>
      <c r="AB161" s="132">
        <f>+G161-AA161</f>
        <v>5.3065414970282524E-3</v>
      </c>
      <c r="AC161" s="132">
        <f>+G161-P161</f>
        <v>1.4027876346269706E-2</v>
      </c>
      <c r="AD161" s="132"/>
      <c r="AE161" s="132">
        <f>+(G161-AA161)^2*S161</f>
        <v>5.5412403433410442E-9</v>
      </c>
      <c r="AF161" s="200">
        <f>+C161-15018.5</f>
        <v>32539.792000000001</v>
      </c>
      <c r="AG161" s="7"/>
      <c r="AH161" s="43">
        <f>$AB$6*($AB$11/AI161*AJ161+$AB$12)</f>
        <v>-4.1023905056265277E-3</v>
      </c>
      <c r="AI161" s="43">
        <f>1+$AB$7*COS(AL161)</f>
        <v>0.66205110995554373</v>
      </c>
      <c r="AJ161" s="43">
        <f>SIN(AL161+$AB$9)</f>
        <v>-0.33414978528568556</v>
      </c>
      <c r="AK161" s="43">
        <f>$AB$7*SIN(AL161)</f>
        <v>0.15063381996656666</v>
      </c>
      <c r="AL161" s="43">
        <f>2*ATAN(AM161)</f>
        <v>2.7222956738288895</v>
      </c>
      <c r="AM161" s="43">
        <f>SQRT((1+$AB$7)/(1-$AB$7))*TAN(AN161/2)</f>
        <v>4.6998004180043145</v>
      </c>
      <c r="AN161" s="132">
        <f>$AU161+$AB$7*SIN(AO161)</f>
        <v>2.5335108173727323</v>
      </c>
      <c r="AO161" s="132">
        <f>$AU161+$AB$7*SIN(AP161)</f>
        <v>2.5333092105008816</v>
      </c>
      <c r="AP161" s="132">
        <f>$AU161+$AB$7*SIN(AQ161)</f>
        <v>2.5339730388437354</v>
      </c>
      <c r="AQ161" s="132">
        <f>$AU161+$AB$7*SIN(AR161)</f>
        <v>2.5317860998432202</v>
      </c>
      <c r="AR161" s="132">
        <f>$AU161+$AB$7*SIN(AS161)</f>
        <v>2.5389783180211238</v>
      </c>
      <c r="AS161" s="132">
        <f>$AU161+$AB$7*SIN(AT161)</f>
        <v>2.5151869440152441</v>
      </c>
      <c r="AT161" s="132">
        <f>$AU161+$AB$7*SIN(AU161)</f>
        <v>2.5924739933389387</v>
      </c>
      <c r="AU161" s="132">
        <f>$AB$9+$AB$18*(F161-AB$15)</f>
        <v>2.3220707489722621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>+(C162-C$7)/C$8</f>
        <v>21713.520661660819</v>
      </c>
      <c r="F162" s="132">
        <f>ROUND(2*E162,0)/2</f>
        <v>21713.5</v>
      </c>
      <c r="G162" s="132">
        <f>+C162-(C$7+F162*C$8)</f>
        <v>7.0528155047213659E-3</v>
      </c>
      <c r="I162" s="202">
        <f>G162</f>
        <v>7.0528155047213659E-3</v>
      </c>
      <c r="K162" s="132"/>
      <c r="N162" s="132"/>
      <c r="P162" s="199">
        <f>+D$11+D$12*F162+D$13*F162^2</f>
        <v>-1.0027334572161234E-2</v>
      </c>
      <c r="Q162" s="200">
        <f>+C162-15018.5</f>
        <v>32596.800000000003</v>
      </c>
      <c r="S162" s="132">
        <f>+(P162-G162)^2</f>
        <v>2.9173152664883266E-4</v>
      </c>
      <c r="T162" s="130">
        <v>0.1</v>
      </c>
      <c r="U162" s="43">
        <f>+T162*S162</f>
        <v>2.9173152664883268E-5</v>
      </c>
      <c r="V162" s="132">
        <f>+G162-P162</f>
        <v>1.70801500768826E-2</v>
      </c>
      <c r="Z162" s="43">
        <f>F162</f>
        <v>21713.5</v>
      </c>
      <c r="AA162" s="132">
        <f>AB$3+AB$4*Z162+AB$5*Z162^2+AH162</f>
        <v>-1.4711168763706073E-3</v>
      </c>
      <c r="AB162" s="132">
        <f>+G162-AA162</f>
        <v>8.5239323810919736E-3</v>
      </c>
      <c r="AC162" s="132">
        <f>+G162-P162</f>
        <v>1.70801500768826E-2</v>
      </c>
      <c r="AD162" s="132"/>
      <c r="AE162" s="132">
        <f>+(G162-AA162)^2*S162</f>
        <v>2.119646100342532E-8</v>
      </c>
      <c r="AF162" s="200">
        <f>+C162-15018.5</f>
        <v>32596.800000000003</v>
      </c>
      <c r="AG162" s="7"/>
      <c r="AH162" s="43">
        <f>$AB$6*($AB$11/AI162*AJ162+$AB$12)</f>
        <v>-4.4234601296206074E-3</v>
      </c>
      <c r="AI162" s="43">
        <f>1+$AB$7*COS(AL162)</f>
        <v>0.66046537921192494</v>
      </c>
      <c r="AJ162" s="43">
        <f>SIN(AL162+$AB$9)</f>
        <v>-0.34417280178505311</v>
      </c>
      <c r="AK162" s="43">
        <f>$AB$7*SIN(AL162)</f>
        <v>0.14702462816242071</v>
      </c>
      <c r="AL162" s="43">
        <f>2*ATAN(AM162)</f>
        <v>2.7329502731018538</v>
      </c>
      <c r="AM162" s="43">
        <f>SQRT((1+$AB$7)/(1-$AB$7))*TAN(AN162/2)</f>
        <v>4.8259575940177806</v>
      </c>
      <c r="AN162" s="132">
        <f>$AU162+$AB$7*SIN(AO162)</f>
        <v>2.5484800277308954</v>
      </c>
      <c r="AO162" s="132">
        <f>$AU162+$AB$7*SIN(AP162)</f>
        <v>2.5482689360739865</v>
      </c>
      <c r="AP162" s="132">
        <f>$AU162+$AB$7*SIN(AQ162)</f>
        <v>2.5489569046291489</v>
      </c>
      <c r="AQ162" s="132">
        <f>$AU162+$AB$7*SIN(AR162)</f>
        <v>2.546713570414334</v>
      </c>
      <c r="AR162" s="132">
        <f>$AU162+$AB$7*SIN(AS162)</f>
        <v>2.5540162237911881</v>
      </c>
      <c r="AS162" s="132">
        <f>$AU162+$AB$7*SIN(AT162)</f>
        <v>2.5301095544531758</v>
      </c>
      <c r="AT162" s="132">
        <f>$AU162+$AB$7*SIN(AU162)</f>
        <v>2.6070241036264905</v>
      </c>
      <c r="AU162" s="132">
        <f>$AB$9+$AB$18*(F162-AB$15)</f>
        <v>2.3416057177027119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>+(C163-C$7)/C$8</f>
        <v>22394.011058751152</v>
      </c>
      <c r="F163" s="132">
        <f>ROUND(2*E163,0)/2</f>
        <v>22394</v>
      </c>
      <c r="G163" s="132">
        <f>+C163-(C$7+F163*C$8)</f>
        <v>3.7748820031993091E-3</v>
      </c>
      <c r="I163" s="132">
        <f>G163</f>
        <v>3.7748820031993091E-3</v>
      </c>
      <c r="N163" s="132"/>
      <c r="P163" s="199">
        <f>+D$11+D$12*F163+D$13*F163^2</f>
        <v>-1.0673238800096609E-2</v>
      </c>
      <c r="Q163" s="200">
        <f>+C163-15018.5</f>
        <v>32829.084000000003</v>
      </c>
      <c r="S163" s="132">
        <f>+(P163-G163)^2</f>
        <v>2.0874819474663229E-4</v>
      </c>
      <c r="T163" s="130">
        <v>0.1</v>
      </c>
      <c r="U163" s="43">
        <f>+T163*S163</f>
        <v>2.0874819474663231E-5</v>
      </c>
      <c r="V163" s="132">
        <f>+G163-P163</f>
        <v>1.4448120803295918E-2</v>
      </c>
      <c r="Z163" s="43">
        <f>F163</f>
        <v>22394</v>
      </c>
      <c r="AA163" s="132">
        <f>AB$3+AB$4*Z163+AB$5*Z163^2+AH163</f>
        <v>-2.776791148282904E-3</v>
      </c>
      <c r="AB163" s="132">
        <f>+G163-AA163</f>
        <v>6.5516731514822131E-3</v>
      </c>
      <c r="AC163" s="132">
        <f>+G163-P163</f>
        <v>1.4448120803295918E-2</v>
      </c>
      <c r="AD163" s="132"/>
      <c r="AE163" s="132">
        <f>+(G163-AA163)^2*S163</f>
        <v>8.9603954117985692E-9</v>
      </c>
      <c r="AF163" s="200">
        <f>+C163-15018.5</f>
        <v>32829.084000000003</v>
      </c>
      <c r="AG163" s="7"/>
      <c r="AH163" s="43">
        <f>$AB$6*($AB$11/AI163*AJ163+$AB$12)</f>
        <v>-5.7132634402829036E-3</v>
      </c>
      <c r="AI163" s="43">
        <f>1+$AB$7*COS(AL163)</f>
        <v>0.6544707513335789</v>
      </c>
      <c r="AJ163" s="43">
        <f>SIN(AL163+$AB$9)</f>
        <v>-0.38413402758522297</v>
      </c>
      <c r="AK163" s="43">
        <f>$AB$7*SIN(AL163)</f>
        <v>0.13232361208801152</v>
      </c>
      <c r="AL163" s="43">
        <f>2*ATAN(AM163)</f>
        <v>2.7758623597899268</v>
      </c>
      <c r="AM163" s="43">
        <f>SQRT((1+$AB$7)/(1-$AB$7))*TAN(AN163/2)</f>
        <v>5.4074192608232776</v>
      </c>
      <c r="AN163" s="132">
        <f>$AU163+$AB$7*SIN(AO163)</f>
        <v>2.6091219929463443</v>
      </c>
      <c r="AO163" s="132">
        <f>$AU163+$AB$7*SIN(AP163)</f>
        <v>2.608875070133196</v>
      </c>
      <c r="AP163" s="132">
        <f>$AU163+$AB$7*SIN(AQ163)</f>
        <v>2.6096496039186339</v>
      </c>
      <c r="AQ163" s="132">
        <f>$AU163+$AB$7*SIN(AR163)</f>
        <v>2.6072189022692829</v>
      </c>
      <c r="AR163" s="132">
        <f>$AU163+$AB$7*SIN(AS163)</f>
        <v>2.6148355042976275</v>
      </c>
      <c r="AS163" s="132">
        <f>$AU163+$AB$7*SIN(AT163)</f>
        <v>2.590852430084992</v>
      </c>
      <c r="AT163" s="132">
        <f>$AU163+$AB$7*SIN(AU163)</f>
        <v>2.6652871579766595</v>
      </c>
      <c r="AU163" s="132">
        <f>$AB$9+$AB$18*(F163-AB$15)</f>
        <v>2.4212077908827778</v>
      </c>
      <c r="AV163" s="132"/>
      <c r="AX163" s="132"/>
    </row>
    <row r="164" spans="1:50" ht="12.95" customHeight="1">
      <c r="A164" s="41" t="s">
        <v>322</v>
      </c>
      <c r="B164" s="41"/>
      <c r="C164" s="36">
        <v>47849.283000000003</v>
      </c>
      <c r="D164" s="36"/>
      <c r="E164" s="41">
        <f>+(C164-C$7)/C$8</f>
        <v>22398.988384717024</v>
      </c>
      <c r="F164" s="132">
        <f>ROUND(2*E164,0)/2</f>
        <v>22399</v>
      </c>
      <c r="G164" s="132">
        <f>+C164-(C$7+F164*C$8)</f>
        <v>-3.9648530000704341E-3</v>
      </c>
      <c r="I164" s="202">
        <f>G164</f>
        <v>-3.9648530000704341E-3</v>
      </c>
      <c r="N164" s="132"/>
      <c r="P164" s="199">
        <f>+D$11+D$12*F164+D$13*F164^2</f>
        <v>-1.0677962500941805E-2</v>
      </c>
      <c r="Q164" s="200">
        <f>+C164-15018.5</f>
        <v>32830.783000000003</v>
      </c>
      <c r="S164" s="132">
        <f>+(P164-G164)^2</f>
        <v>4.5065839170689463E-5</v>
      </c>
      <c r="T164" s="130">
        <v>0.1</v>
      </c>
      <c r="U164" s="43">
        <f>+T164*S164</f>
        <v>4.5065839170689461E-6</v>
      </c>
      <c r="V164" s="132">
        <f>+G164-P164</f>
        <v>6.7131095008713705E-3</v>
      </c>
      <c r="Z164" s="43">
        <f>F164</f>
        <v>22399</v>
      </c>
      <c r="AA164" s="132">
        <f>AB$3+AB$4*Z164+AB$5*Z164^2+AH164</f>
        <v>-2.7862805812304218E-3</v>
      </c>
      <c r="AB164" s="132">
        <f>+G164-AA164</f>
        <v>-1.1785724188400123E-3</v>
      </c>
      <c r="AC164" s="132">
        <f>+G164-P164</f>
        <v>6.7131095008713705E-3</v>
      </c>
      <c r="AD164" s="132"/>
      <c r="AE164" s="132">
        <f>+(G164-AA164)^2*S164</f>
        <v>6.2597935367522511E-11</v>
      </c>
      <c r="AF164" s="200">
        <f>+C164-15018.5</f>
        <v>32830.783000000003</v>
      </c>
      <c r="AG164" s="7"/>
      <c r="AH164" s="43">
        <f>$AB$6*($AB$11/AI164*AJ164+$AB$12)</f>
        <v>-5.7226259782304223E-3</v>
      </c>
      <c r="AI164" s="43">
        <f>1+$AB$7*COS(AL164)</f>
        <v>0.65442942185317177</v>
      </c>
      <c r="AJ164" s="43">
        <f>SIN(AL164+$AB$9)</f>
        <v>-0.38442249964502651</v>
      </c>
      <c r="AK164" s="43">
        <f>$AB$7*SIN(AL164)</f>
        <v>0.13221564022182428</v>
      </c>
      <c r="AL164" s="43">
        <f>2*ATAN(AM164)</f>
        <v>2.776174823665968</v>
      </c>
      <c r="AM164" s="43">
        <f>SQRT((1+$AB$7)/(1-$AB$7))*TAN(AN164/2)</f>
        <v>5.4121477379399447</v>
      </c>
      <c r="AN164" s="132">
        <f>$AU164+$AB$7*SIN(AO164)</f>
        <v>2.6095655544495364</v>
      </c>
      <c r="AO164" s="132">
        <f>$AU164+$AB$7*SIN(AP164)</f>
        <v>2.6093183912157256</v>
      </c>
      <c r="AP164" s="132">
        <f>$AU164+$AB$7*SIN(AQ164)</f>
        <v>2.6100934766846762</v>
      </c>
      <c r="AQ164" s="132">
        <f>$AU164+$AB$7*SIN(AR164)</f>
        <v>2.6076616797059264</v>
      </c>
      <c r="AR164" s="132">
        <f>$AU164+$AB$7*SIN(AS164)</f>
        <v>2.6152797325417061</v>
      </c>
      <c r="AS164" s="132">
        <f>$AU164+$AB$7*SIN(AT164)</f>
        <v>2.5912984684362037</v>
      </c>
      <c r="AT164" s="132">
        <f>$AU164+$AB$7*SIN(AU164)</f>
        <v>2.665709355695129</v>
      </c>
      <c r="AU164" s="132">
        <f>$AB$9+$AB$18*(F164-AB$15)</f>
        <v>2.4217926701860848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>+(C165-C$7)/C$8</f>
        <v>22489.987320767454</v>
      </c>
      <c r="F165" s="132">
        <f>ROUND(2*E165,0)/2</f>
        <v>22490</v>
      </c>
      <c r="G165" s="132">
        <f>+C165-(C$7+F165*C$8)</f>
        <v>-4.3280300014885142E-3</v>
      </c>
      <c r="J165" s="43">
        <f>G165</f>
        <v>-4.3280300014885142E-3</v>
      </c>
      <c r="N165" s="132">
        <v>-4.3280300014885142E-3</v>
      </c>
      <c r="O165" s="132">
        <f ca="1">+C$11+C$12*F165</f>
        <v>1.1384696849220055E-2</v>
      </c>
      <c r="P165" s="199">
        <f>+D$11+D$12*F165+D$13*F165^2</f>
        <v>-1.0763877514196329E-2</v>
      </c>
      <c r="Q165" s="200">
        <f>+C165-15018.5</f>
        <v>32861.845300000001</v>
      </c>
      <c r="S165" s="132">
        <f>+(P165-G165)^2</f>
        <v>4.142013320682737E-5</v>
      </c>
      <c r="T165" s="7">
        <v>10</v>
      </c>
      <c r="U165" s="43">
        <f>+T165*S165</f>
        <v>4.142013320682737E-4</v>
      </c>
      <c r="V165" s="132">
        <f>+G165-P165</f>
        <v>6.4358475127078152E-3</v>
      </c>
      <c r="W165" s="205"/>
      <c r="X165" s="204"/>
      <c r="Y165" s="204"/>
      <c r="Z165" s="43">
        <f>F165</f>
        <v>22490</v>
      </c>
      <c r="AA165" s="132">
        <f>AB$3+AB$4*Z165+AB$5*Z165^2+AH165</f>
        <v>-2.9587131357997143E-3</v>
      </c>
      <c r="AB165" s="132">
        <f>+G165-AA165</f>
        <v>-1.3693168656887999E-3</v>
      </c>
      <c r="AC165" s="132">
        <f>+G165-P165</f>
        <v>6.4358475127078152E-3</v>
      </c>
      <c r="AD165" s="132"/>
      <c r="AE165" s="132">
        <f>+(G165-AA165)^2*S165</f>
        <v>7.7663937636710384E-11</v>
      </c>
      <c r="AF165" s="200">
        <f>+C165-15018.5</f>
        <v>32861.845300000001</v>
      </c>
      <c r="AG165" s="7"/>
      <c r="AH165" s="43">
        <f>$AB$6*($AB$11/AI165*AJ165+$AB$12)</f>
        <v>-5.8927228357997137E-3</v>
      </c>
      <c r="AI165" s="43">
        <f>1+$AB$7*COS(AL165)</f>
        <v>0.65368401809890686</v>
      </c>
      <c r="AJ165" s="43">
        <f>SIN(AL165+$AB$9)</f>
        <v>-0.38965978523389777</v>
      </c>
      <c r="AK165" s="43">
        <f>$AB$7*SIN(AL165)</f>
        <v>0.13025068399007259</v>
      </c>
      <c r="AL165" s="43">
        <f>2*ATAN(AM165)</f>
        <v>2.7818548037736881</v>
      </c>
      <c r="AM165" s="43">
        <f>SQRT((1+$AB$7)/(1-$AB$7))*TAN(AN165/2)</f>
        <v>5.4995180060297342</v>
      </c>
      <c r="AN165" s="132">
        <f>$AU165+$AB$7*SIN(AO165)</f>
        <v>2.6176334938134014</v>
      </c>
      <c r="AO165" s="132">
        <f>$AU165+$AB$7*SIN(AP165)</f>
        <v>2.6173820273056747</v>
      </c>
      <c r="AP165" s="132">
        <f>$AU165+$AB$7*SIN(AQ165)</f>
        <v>2.6181669065326627</v>
      </c>
      <c r="AQ165" s="132">
        <f>$AU165+$AB$7*SIN(AR165)</f>
        <v>2.6157159545696884</v>
      </c>
      <c r="AR165" s="132">
        <f>$AU165+$AB$7*SIN(AS165)</f>
        <v>2.6233581344525119</v>
      </c>
      <c r="AS165" s="132">
        <f>$AU165+$AB$7*SIN(AT165)</f>
        <v>2.5994159072790342</v>
      </c>
      <c r="AT165" s="132">
        <f>$AU165+$AB$7*SIN(AU165)</f>
        <v>2.6733788314352092</v>
      </c>
      <c r="AU165" s="132">
        <f>$AB$9+$AB$18*(F165-AB$15)</f>
        <v>2.4324374735062699</v>
      </c>
      <c r="AV165" s="132"/>
      <c r="AX165" s="132"/>
    </row>
    <row r="166" spans="1:50" ht="12.95" customHeight="1">
      <c r="A166" s="41" t="s">
        <v>323</v>
      </c>
      <c r="B166" s="41"/>
      <c r="C166" s="36">
        <v>47880.345600000001</v>
      </c>
      <c r="D166" s="36"/>
      <c r="E166" s="41">
        <f>+(C166-C$7)/C$8</f>
        <v>22489.988199636075</v>
      </c>
      <c r="F166" s="132">
        <f>ROUND(2*E166,0)/2</f>
        <v>22490</v>
      </c>
      <c r="G166" s="132">
        <f>+C166-(C$7+F166*C$8)</f>
        <v>-4.0280300017911941E-3</v>
      </c>
      <c r="K166" s="202">
        <f>G166</f>
        <v>-4.0280300017911941E-3</v>
      </c>
      <c r="N166" s="132"/>
      <c r="O166" s="132">
        <f ca="1">+C$11+C$12*F166</f>
        <v>1.1384696849220055E-2</v>
      </c>
      <c r="P166" s="199">
        <f>+D$11+D$12*F166+D$13*F166^2</f>
        <v>-1.0763877514196329E-2</v>
      </c>
      <c r="Q166" s="200">
        <f>+C166-15018.5</f>
        <v>32861.845600000001</v>
      </c>
      <c r="S166" s="132">
        <f>+(P166-G166)^2</f>
        <v>4.5371641710374451E-5</v>
      </c>
      <c r="T166" s="7">
        <v>10</v>
      </c>
      <c r="U166" s="43">
        <f>+T166*S166</f>
        <v>4.5371641710374451E-4</v>
      </c>
      <c r="V166" s="132">
        <f>+G166-P166</f>
        <v>6.7358475124051354E-3</v>
      </c>
      <c r="Z166" s="43">
        <f>F166</f>
        <v>22490</v>
      </c>
      <c r="AA166" s="132">
        <f>AB$3+AB$4*Z166+AB$5*Z166^2+AH166</f>
        <v>-2.9587131357997143E-3</v>
      </c>
      <c r="AB166" s="132">
        <f>+G166-AA166</f>
        <v>-1.0693168659914798E-3</v>
      </c>
      <c r="AC166" s="132">
        <f>+G166-P166</f>
        <v>6.7358475124051354E-3</v>
      </c>
      <c r="AD166" s="132"/>
      <c r="AE166" s="132">
        <f>+(G166-AA166)^2*S166</f>
        <v>5.1879684657329864E-11</v>
      </c>
      <c r="AF166" s="200">
        <f>+C166-15018.5</f>
        <v>32861.845600000001</v>
      </c>
      <c r="AG166" s="7"/>
      <c r="AH166" s="43">
        <f>$AB$6*($AB$11/AI166*AJ166+$AB$12)</f>
        <v>-5.8927228357997137E-3</v>
      </c>
      <c r="AI166" s="43">
        <f>1+$AB$7*COS(AL166)</f>
        <v>0.65368401809890686</v>
      </c>
      <c r="AJ166" s="43">
        <f>SIN(AL166+$AB$9)</f>
        <v>-0.38965978523389777</v>
      </c>
      <c r="AK166" s="43">
        <f>$AB$7*SIN(AL166)</f>
        <v>0.13025068399007259</v>
      </c>
      <c r="AL166" s="43">
        <f>2*ATAN(AM166)</f>
        <v>2.7818548037736881</v>
      </c>
      <c r="AM166" s="43">
        <f>SQRT((1+$AB$7)/(1-$AB$7))*TAN(AN166/2)</f>
        <v>5.4995180060297342</v>
      </c>
      <c r="AN166" s="132">
        <f>$AU166+$AB$7*SIN(AO166)</f>
        <v>2.6176334938134014</v>
      </c>
      <c r="AO166" s="132">
        <f>$AU166+$AB$7*SIN(AP166)</f>
        <v>2.6173820273056747</v>
      </c>
      <c r="AP166" s="132">
        <f>$AU166+$AB$7*SIN(AQ166)</f>
        <v>2.6181669065326627</v>
      </c>
      <c r="AQ166" s="132">
        <f>$AU166+$AB$7*SIN(AR166)</f>
        <v>2.6157159545696884</v>
      </c>
      <c r="AR166" s="132">
        <f>$AU166+$AB$7*SIN(AS166)</f>
        <v>2.6233581344525119</v>
      </c>
      <c r="AS166" s="132">
        <f>$AU166+$AB$7*SIN(AT166)</f>
        <v>2.5994159072790342</v>
      </c>
      <c r="AT166" s="132">
        <f>$AU166+$AB$7*SIN(AU166)</f>
        <v>2.6733788314352092</v>
      </c>
      <c r="AU166" s="132">
        <f>$AB$9+$AB$18*(F166-AB$15)</f>
        <v>2.4324374735062699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>+(C167-C$7)/C$8</f>
        <v>22489.989078504695</v>
      </c>
      <c r="F167" s="132">
        <f>ROUND(2*E167,0)/2</f>
        <v>22490</v>
      </c>
      <c r="G167" s="132">
        <f>+C167-(C$7+F167*C$8)</f>
        <v>-3.7280300020938739E-3</v>
      </c>
      <c r="J167" s="43">
        <f>G167</f>
        <v>-3.7280300020938739E-3</v>
      </c>
      <c r="N167" s="132">
        <v>-3.7280300020938739E-3</v>
      </c>
      <c r="O167" s="132">
        <f ca="1">+C$11+C$12*F167</f>
        <v>1.1384696849220055E-2</v>
      </c>
      <c r="P167" s="199">
        <f>+D$11+D$12*F167+D$13*F167^2</f>
        <v>-1.0763877514196329E-2</v>
      </c>
      <c r="Q167" s="200">
        <f>+C167-15018.5</f>
        <v>32861.8459</v>
      </c>
      <c r="S167" s="132">
        <f>+(P167-G167)^2</f>
        <v>4.9503150213558311E-5</v>
      </c>
      <c r="T167" s="7">
        <v>10</v>
      </c>
      <c r="U167" s="43">
        <f>+T167*S167</f>
        <v>4.9503150213558306E-4</v>
      </c>
      <c r="V167" s="132">
        <f>+G167-P167</f>
        <v>7.0358475121024555E-3</v>
      </c>
      <c r="W167" s="205"/>
      <c r="X167" s="204"/>
      <c r="Y167" s="204"/>
      <c r="Z167" s="43">
        <f>F167</f>
        <v>22490</v>
      </c>
      <c r="AA167" s="132">
        <f>AB$3+AB$4*Z167+AB$5*Z167^2+AH167</f>
        <v>-2.9587131357997143E-3</v>
      </c>
      <c r="AB167" s="132">
        <f>+G167-AA167</f>
        <v>-7.6931686629415959E-4</v>
      </c>
      <c r="AC167" s="132">
        <f>+G167-P167</f>
        <v>7.0358475121024555E-3</v>
      </c>
      <c r="AD167" s="132"/>
      <c r="AE167" s="132">
        <f>+(G167-AA167)^2*S167</f>
        <v>2.9298362266833521E-11</v>
      </c>
      <c r="AF167" s="200">
        <f>+C167-15018.5</f>
        <v>32861.8459</v>
      </c>
      <c r="AG167" s="7"/>
      <c r="AH167" s="43">
        <f>$AB$6*($AB$11/AI167*AJ167+$AB$12)</f>
        <v>-5.8927228357997137E-3</v>
      </c>
      <c r="AI167" s="43">
        <f>1+$AB$7*COS(AL167)</f>
        <v>0.65368401809890686</v>
      </c>
      <c r="AJ167" s="43">
        <f>SIN(AL167+$AB$9)</f>
        <v>-0.38965978523389777</v>
      </c>
      <c r="AK167" s="43">
        <f>$AB$7*SIN(AL167)</f>
        <v>0.13025068399007259</v>
      </c>
      <c r="AL167" s="43">
        <f>2*ATAN(AM167)</f>
        <v>2.7818548037736881</v>
      </c>
      <c r="AM167" s="43">
        <f>SQRT((1+$AB$7)/(1-$AB$7))*TAN(AN167/2)</f>
        <v>5.4995180060297342</v>
      </c>
      <c r="AN167" s="132">
        <f>$AU167+$AB$7*SIN(AO167)</f>
        <v>2.6176334938134014</v>
      </c>
      <c r="AO167" s="132">
        <f>$AU167+$AB$7*SIN(AP167)</f>
        <v>2.6173820273056747</v>
      </c>
      <c r="AP167" s="132">
        <f>$AU167+$AB$7*SIN(AQ167)</f>
        <v>2.6181669065326627</v>
      </c>
      <c r="AQ167" s="132">
        <f>$AU167+$AB$7*SIN(AR167)</f>
        <v>2.6157159545696884</v>
      </c>
      <c r="AR167" s="132">
        <f>$AU167+$AB$7*SIN(AS167)</f>
        <v>2.6233581344525119</v>
      </c>
      <c r="AS167" s="132">
        <f>$AU167+$AB$7*SIN(AT167)</f>
        <v>2.5994159072790342</v>
      </c>
      <c r="AT167" s="132">
        <f>$AU167+$AB$7*SIN(AU167)</f>
        <v>2.6733788314352092</v>
      </c>
      <c r="AU167" s="132">
        <f>$AB$9+$AB$18*(F167-AB$15)</f>
        <v>2.4324374735062699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>+(C168-C$7)/C$8</f>
        <v>22605.46391978153</v>
      </c>
      <c r="F168" s="132">
        <f>ROUND(2*E168,0)/2</f>
        <v>22605.5</v>
      </c>
      <c r="G168" s="132">
        <f>+C168-(C$7+F168*C$8)</f>
        <v>-1.23159084978397E-2</v>
      </c>
      <c r="I168" s="132">
        <f>G168</f>
        <v>-1.23159084978397E-2</v>
      </c>
      <c r="N168" s="132"/>
      <c r="P168" s="199">
        <f>+D$11+D$12*F168+D$13*F168^2</f>
        <v>-1.0872769669067733E-2</v>
      </c>
      <c r="Q168" s="200">
        <f>+C168-15018.5</f>
        <v>32901.262999999999</v>
      </c>
      <c r="S168" s="132">
        <f>+(P168-G168)^2</f>
        <v>2.0826496791093271E-6</v>
      </c>
      <c r="T168" s="130">
        <v>0.1</v>
      </c>
      <c r="U168" s="43">
        <f>+T168*S168</f>
        <v>2.0826496791093272E-7</v>
      </c>
      <c r="V168" s="132">
        <f>+G168-P168</f>
        <v>-1.4431388287719678E-3</v>
      </c>
      <c r="Z168" s="43">
        <f>F168</f>
        <v>22605.5</v>
      </c>
      <c r="AA168" s="132">
        <f>AB$3+AB$4*Z168+AB$5*Z168^2+AH168</f>
        <v>-3.1768114759785498E-3</v>
      </c>
      <c r="AB168" s="132">
        <f>+G168-AA168</f>
        <v>-9.1390970218611506E-3</v>
      </c>
      <c r="AC168" s="132">
        <f>+G168-P168</f>
        <v>-1.4431388287719678E-3</v>
      </c>
      <c r="AD168" s="132"/>
      <c r="AE168" s="132">
        <f>+(G168-AA168)^2*S168</f>
        <v>1.7394934569829378E-10</v>
      </c>
      <c r="AF168" s="200">
        <f>+C168-15018.5</f>
        <v>32901.262999999999</v>
      </c>
      <c r="AG168" s="7"/>
      <c r="AH168" s="43">
        <f>$AB$6*($AB$11/AI168*AJ168+$AB$12)</f>
        <v>-6.1077850852285492E-3</v>
      </c>
      <c r="AI168" s="43">
        <f>1+$AB$7*COS(AL168)</f>
        <v>0.65275638170123207</v>
      </c>
      <c r="AJ168" s="43">
        <f>SIN(AL168+$AB$9)</f>
        <v>-0.39627202328158523</v>
      </c>
      <c r="AK168" s="43">
        <f>$AB$7*SIN(AL168)</f>
        <v>0.1277570724100221</v>
      </c>
      <c r="AL168" s="43">
        <f>2*ATAN(AM168)</f>
        <v>2.7890455364364146</v>
      </c>
      <c r="AM168" s="43">
        <f>SQRT((1+$AB$7)/(1-$AB$7))*TAN(AN168/2)</f>
        <v>5.6141206492025271</v>
      </c>
      <c r="AN168" s="132">
        <f>$AU168+$AB$7*SIN(AO168)</f>
        <v>2.6278604209409737</v>
      </c>
      <c r="AO168" s="132">
        <f>$AU168+$AB$7*SIN(AP168)</f>
        <v>2.6276037005719486</v>
      </c>
      <c r="AP168" s="132">
        <f>$AU168+$AB$7*SIN(AQ168)</f>
        <v>2.6284003136550713</v>
      </c>
      <c r="AQ168" s="132">
        <f>$AU168+$AB$7*SIN(AR168)</f>
        <v>2.6259272221166845</v>
      </c>
      <c r="AR168" s="132">
        <f>$AU168+$AB$7*SIN(AS168)</f>
        <v>2.6335937451843359</v>
      </c>
      <c r="AS168" s="132">
        <f>$AU168+$AB$7*SIN(AT168)</f>
        <v>2.6097177154753175</v>
      </c>
      <c r="AT168" s="132">
        <f>$AU168+$AB$7*SIN(AU168)</f>
        <v>2.6830738937033058</v>
      </c>
      <c r="AU168" s="132">
        <f>$AB$9+$AB$18*(F168-AB$15)</f>
        <v>2.445948185412659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>+(C169-C$7)/C$8</f>
        <v>22695.993247031307</v>
      </c>
      <c r="F169" s="132">
        <f>ROUND(2*E169,0)/2</f>
        <v>22696</v>
      </c>
      <c r="G169" s="132">
        <f>+C169-(C$7+F169*C$8)</f>
        <v>-2.3051120006130077E-3</v>
      </c>
      <c r="I169" s="132">
        <f>G169</f>
        <v>-2.3051120006130077E-3</v>
      </c>
      <c r="N169" s="132"/>
      <c r="P169" s="199">
        <f>+D$11+D$12*F169+D$13*F169^2</f>
        <v>-1.0957971856921347E-2</v>
      </c>
      <c r="Q169" s="200">
        <f>+C169-15018.5</f>
        <v>32932.165000000001</v>
      </c>
      <c r="S169" s="132">
        <f>+(P169-G169)^2</f>
        <v>7.4871983692912373E-5</v>
      </c>
      <c r="T169" s="130">
        <v>0.1</v>
      </c>
      <c r="U169" s="43">
        <f>+T169*S169</f>
        <v>7.4871983692912374E-6</v>
      </c>
      <c r="V169" s="132">
        <f>+G169-P169</f>
        <v>8.6528598563083391E-3</v>
      </c>
      <c r="Z169" s="43">
        <f>F169</f>
        <v>22696</v>
      </c>
      <c r="AA169" s="132">
        <f>AB$3+AB$4*Z169+AB$5*Z169^2+AH169</f>
        <v>-3.3471017229282241E-3</v>
      </c>
      <c r="AB169" s="132">
        <f>+G169-AA169</f>
        <v>1.0419897223152164E-3</v>
      </c>
      <c r="AC169" s="132">
        <f>+G169-P169</f>
        <v>8.6528598563083391E-3</v>
      </c>
      <c r="AD169" s="132"/>
      <c r="AE169" s="132">
        <f>+(G169-AA169)^2*S169</f>
        <v>8.1291700850070675E-11</v>
      </c>
      <c r="AF169" s="200">
        <f>+C169-15018.5</f>
        <v>32932.165000000001</v>
      </c>
      <c r="AG169" s="7"/>
      <c r="AH169" s="43">
        <f>$AB$6*($AB$11/AI169*AJ169+$AB$12)</f>
        <v>-6.2756404749282242E-3</v>
      </c>
      <c r="AI169" s="43">
        <f>1+$AB$7*COS(AL169)</f>
        <v>0.65204385636123763</v>
      </c>
      <c r="AJ169" s="43">
        <f>SIN(AL169+$AB$9)</f>
        <v>-0.40142577820507308</v>
      </c>
      <c r="AK169" s="43">
        <f>$AB$7*SIN(AL169)</f>
        <v>0.12580350592905171</v>
      </c>
      <c r="AL169" s="43">
        <f>2*ATAN(AM169)</f>
        <v>2.7946656803024243</v>
      </c>
      <c r="AM169" s="43">
        <f>SQRT((1+$AB$7)/(1-$AB$7))*TAN(AN169/2)</f>
        <v>5.7069645105412414</v>
      </c>
      <c r="AN169" s="132">
        <f>$AU169+$AB$7*SIN(AO169)</f>
        <v>2.6358636382963114</v>
      </c>
      <c r="AO169" s="132">
        <f>$AU169+$AB$7*SIN(AP169)</f>
        <v>2.6356029751240562</v>
      </c>
      <c r="AP169" s="132">
        <f>$AU169+$AB$7*SIN(AQ169)</f>
        <v>2.6364082133113249</v>
      </c>
      <c r="AQ169" s="132">
        <f>$AU169+$AB$7*SIN(AR169)</f>
        <v>2.6339195180809085</v>
      </c>
      <c r="AR169" s="132">
        <f>$AU169+$AB$7*SIN(AS169)</f>
        <v>2.641600143453148</v>
      </c>
      <c r="AS169" s="132">
        <f>$AU169+$AB$7*SIN(AT169)</f>
        <v>2.6177890074845442</v>
      </c>
      <c r="AT169" s="132">
        <f>$AU169+$AB$7*SIN(AU169)</f>
        <v>2.6906401774794131</v>
      </c>
      <c r="AU169" s="132">
        <f>$AB$9+$AB$18*(F169-AB$15)</f>
        <v>2.4565345008025132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>+(C170-C$7)/C$8</f>
        <v>23238.510059062985</v>
      </c>
      <c r="F170" s="132">
        <f>ROUND(2*E170,0)/2</f>
        <v>23238.5</v>
      </c>
      <c r="G170" s="132">
        <f>+C170-(C$7+F170*C$8)</f>
        <v>3.4336405005888082E-3</v>
      </c>
      <c r="I170" s="132">
        <f>G170</f>
        <v>3.4336405005888082E-3</v>
      </c>
      <c r="N170" s="132"/>
      <c r="P170" s="199">
        <f>+D$11+D$12*F170+D$13*F170^2</f>
        <v>-1.1466499506972838E-2</v>
      </c>
      <c r="Q170" s="200">
        <f>+C170-15018.5</f>
        <v>33117.351999999999</v>
      </c>
      <c r="S170" s="132">
        <f>+(P170-G170)^2</f>
        <v>2.2201417224493918E-4</v>
      </c>
      <c r="T170" s="130">
        <v>0.1</v>
      </c>
      <c r="U170" s="43">
        <f>+T170*S170</f>
        <v>2.220141722449392E-5</v>
      </c>
      <c r="V170" s="132">
        <f>+G170-P170</f>
        <v>1.4900140007561647E-2</v>
      </c>
      <c r="Z170" s="43">
        <f>F170</f>
        <v>23238.5</v>
      </c>
      <c r="AA170" s="132">
        <f>AB$3+AB$4*Z170+AB$5*Z170^2+AH170</f>
        <v>-4.3564782719034533E-3</v>
      </c>
      <c r="AB170" s="132">
        <f>+G170-AA170</f>
        <v>7.7901187724922615E-3</v>
      </c>
      <c r="AC170" s="132">
        <f>+G170-P170</f>
        <v>1.4900140007561647E-2</v>
      </c>
      <c r="AD170" s="132"/>
      <c r="AE170" s="132">
        <f>+(G170-AA170)^2*S170</f>
        <v>1.3473141064831772E-8</v>
      </c>
      <c r="AF170" s="200">
        <f>+C170-15018.5</f>
        <v>33117.351999999999</v>
      </c>
      <c r="AG170" s="7"/>
      <c r="AH170" s="43">
        <f>$AB$6*($AB$11/AI170*AJ170+$AB$12)</f>
        <v>-7.2693911251534528E-3</v>
      </c>
      <c r="AI170" s="43">
        <f>1+$AB$7*COS(AL170)</f>
        <v>0.64803205839335754</v>
      </c>
      <c r="AJ170" s="43">
        <f>SIN(AL170+$AB$9)</f>
        <v>-0.43182497987464069</v>
      </c>
      <c r="AK170" s="43">
        <f>$AB$7*SIN(AL170)</f>
        <v>0.11409893987756027</v>
      </c>
      <c r="AL170" s="43">
        <f>2*ATAN(AM170)</f>
        <v>2.8281078076297748</v>
      </c>
      <c r="AM170" s="43">
        <f>SQRT((1+$AB$7)/(1-$AB$7))*TAN(AN170/2)</f>
        <v>6.3275604697237959</v>
      </c>
      <c r="AN170" s="132">
        <f>$AU170+$AB$7*SIN(AO170)</f>
        <v>2.6836615486112696</v>
      </c>
      <c r="AO170" s="132">
        <f>$AU170+$AB$7*SIN(AP170)</f>
        <v>2.6833809592759987</v>
      </c>
      <c r="AP170" s="132">
        <f>$AU170+$AB$7*SIN(AQ170)</f>
        <v>2.6842263579691141</v>
      </c>
      <c r="AQ170" s="132">
        <f>$AU170+$AB$7*SIN(AR170)</f>
        <v>2.6816781523782804</v>
      </c>
      <c r="AR170" s="132">
        <f>$AU170+$AB$7*SIN(AS170)</f>
        <v>2.6893493081634281</v>
      </c>
      <c r="AS170" s="132">
        <f>$AU170+$AB$7*SIN(AT170)</f>
        <v>2.6661665850854463</v>
      </c>
      <c r="AT170" s="132">
        <f>$AU170+$AB$7*SIN(AU170)</f>
        <v>2.735458078796444</v>
      </c>
      <c r="AU170" s="132">
        <f>$AB$9+$AB$18*(F170-AB$15)</f>
        <v>2.5199939052113089</v>
      </c>
      <c r="AV170" s="132"/>
      <c r="AX170" s="132"/>
    </row>
    <row r="171" spans="1:50" ht="12.95" customHeight="1">
      <c r="A171" s="41" t="s">
        <v>324</v>
      </c>
      <c r="B171" s="41"/>
      <c r="C171" s="36">
        <v>48176.639000000003</v>
      </c>
      <c r="D171" s="36"/>
      <c r="E171" s="41">
        <f>+(C171-C$7)/C$8</f>
        <v>23357.998107426738</v>
      </c>
      <c r="F171" s="132">
        <f>ROUND(2*E171,0)/2</f>
        <v>23358</v>
      </c>
      <c r="G171" s="132">
        <f>+C171-(C$7+F171*C$8)</f>
        <v>-6.4602599741192535E-4</v>
      </c>
      <c r="I171" s="202">
        <f>G171</f>
        <v>-6.4602599741192535E-4</v>
      </c>
      <c r="N171" s="132">
        <v>-6.4602599741192535E-4</v>
      </c>
      <c r="P171" s="199">
        <f>+D$11+D$12*F171+D$13*F171^2</f>
        <v>-1.1578005989587206E-2</v>
      </c>
      <c r="Q171" s="200">
        <f>+C171-15018.5</f>
        <v>33158.139000000003</v>
      </c>
      <c r="S171" s="132">
        <f>+(P171-G171)^2</f>
        <v>1.1950818654932065E-4</v>
      </c>
      <c r="T171" s="130">
        <v>0.1</v>
      </c>
      <c r="U171" s="43">
        <f>+T171*S171</f>
        <v>1.1950818654932065E-5</v>
      </c>
      <c r="V171" s="132">
        <f>+G171-P171</f>
        <v>1.0931979992175281E-2</v>
      </c>
      <c r="Z171" s="43">
        <f>F171</f>
        <v>23358</v>
      </c>
      <c r="AA171" s="132">
        <f>AB$3+AB$4*Z171+AB$5*Z171^2+AH171</f>
        <v>-4.5761064461716516E-3</v>
      </c>
      <c r="AB171" s="132">
        <f>+G171-AA171</f>
        <v>3.9300804487597263E-3</v>
      </c>
      <c r="AC171" s="132">
        <f>+G171-P171</f>
        <v>1.0931979992175281E-2</v>
      </c>
      <c r="AD171" s="132"/>
      <c r="AE171" s="132">
        <f>+(G171-AA171)^2*S171</f>
        <v>1.845867559492186E-9</v>
      </c>
      <c r="AF171" s="200">
        <f>+C171-15018.5</f>
        <v>33158.139000000003</v>
      </c>
      <c r="AG171" s="7"/>
      <c r="AH171" s="43">
        <f>$AB$6*($AB$11/AI171*AJ171+$AB$12)</f>
        <v>-7.485339954171652E-3</v>
      </c>
      <c r="AI171" s="43">
        <f>1+$AB$7*COS(AL171)</f>
        <v>0.64720713784433459</v>
      </c>
      <c r="AJ171" s="43">
        <f>SIN(AL171+$AB$9)</f>
        <v>-0.43840885696049442</v>
      </c>
      <c r="AK171" s="43">
        <f>$AB$7*SIN(AL171)</f>
        <v>0.11152217901392386</v>
      </c>
      <c r="AL171" s="43">
        <f>2*ATAN(AM171)</f>
        <v>2.8354202159475217</v>
      </c>
      <c r="AM171" s="43">
        <f>SQRT((1+$AB$7)/(1-$AB$7))*TAN(AN171/2)</f>
        <v>6.4811579951771083</v>
      </c>
      <c r="AN171" s="132">
        <f>$AU171+$AB$7*SIN(AO171)</f>
        <v>2.6941514672844127</v>
      </c>
      <c r="AO171" s="132">
        <f>$AU171+$AB$7*SIN(AP171)</f>
        <v>2.6938674548891859</v>
      </c>
      <c r="AP171" s="132">
        <f>$AU171+$AB$7*SIN(AQ171)</f>
        <v>2.6947188140258738</v>
      </c>
      <c r="AQ171" s="132">
        <f>$AU171+$AB$7*SIN(AR171)</f>
        <v>2.6921657254732856</v>
      </c>
      <c r="AR171" s="132">
        <f>$AU171+$AB$7*SIN(AS171)</f>
        <v>2.6998127032977166</v>
      </c>
      <c r="AS171" s="132">
        <f>$AU171+$AB$7*SIN(AT171)</f>
        <v>2.6768232135088867</v>
      </c>
      <c r="AT171" s="132">
        <f>$AU171+$AB$7*SIN(AU171)</f>
        <v>2.7452111395296717</v>
      </c>
      <c r="AU171" s="132">
        <f>$AB$9+$AB$18*(F171-AB$15)</f>
        <v>2.5339725205603436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>+(C172-C$7)/C$8</f>
        <v>23457.483105940573</v>
      </c>
      <c r="F172" s="132">
        <f>ROUND(2*E172,0)/2</f>
        <v>23457.5</v>
      </c>
      <c r="G172" s="132">
        <f>+C172-(C$7+F172*C$8)</f>
        <v>-5.7667525034048595E-3</v>
      </c>
      <c r="I172" s="132">
        <f>G172</f>
        <v>-5.7667525034048595E-3</v>
      </c>
      <c r="N172" s="132"/>
      <c r="P172" s="199">
        <f>+D$11+D$12*F172+D$13*F172^2</f>
        <v>-1.167070976330533E-2</v>
      </c>
      <c r="Q172" s="200">
        <f>+C172-15018.5</f>
        <v>33192.097999999998</v>
      </c>
      <c r="S172" s="132">
        <f>+(P172-G172)^2</f>
        <v>3.4856711326731472E-5</v>
      </c>
      <c r="T172" s="130">
        <v>0.1</v>
      </c>
      <c r="U172" s="43">
        <f>+T172*S172</f>
        <v>3.4856711326731475E-6</v>
      </c>
      <c r="V172" s="132">
        <f>+G172-P172</f>
        <v>5.9039572599004705E-3</v>
      </c>
      <c r="Z172" s="43">
        <f>F172</f>
        <v>23457.5</v>
      </c>
      <c r="AA172" s="132">
        <f>AB$3+AB$4*Z172+AB$5*Z172^2+AH172</f>
        <v>-4.7582067629968654E-3</v>
      </c>
      <c r="AB172" s="132">
        <f>+G172-AA172</f>
        <v>-1.008545740407994E-3</v>
      </c>
      <c r="AC172" s="132">
        <f>+G172-P172</f>
        <v>5.9039572599004705E-3</v>
      </c>
      <c r="AD172" s="132"/>
      <c r="AE172" s="132">
        <f>+(G172-AA172)^2*S172</f>
        <v>3.5455009714124139E-11</v>
      </c>
      <c r="AF172" s="200">
        <f>+C172-15018.5</f>
        <v>33192.097999999998</v>
      </c>
      <c r="AG172" s="7"/>
      <c r="AH172" s="43">
        <f>$AB$6*($AB$11/AI172*AJ172+$AB$12)</f>
        <v>-7.6643113442468654E-3</v>
      </c>
      <c r="AI172" s="43">
        <f>1+$AB$7*COS(AL172)</f>
        <v>0.64653621190072119</v>
      </c>
      <c r="AJ172" s="43">
        <f>SIN(AL172+$AB$9)</f>
        <v>-0.44386032759665239</v>
      </c>
      <c r="AK172" s="43">
        <f>$AB$7*SIN(AL172)</f>
        <v>0.10937710227697621</v>
      </c>
      <c r="AL172" s="43">
        <f>2*ATAN(AM172)</f>
        <v>2.841494693660934</v>
      </c>
      <c r="AM172" s="43">
        <f>SQRT((1+$AB$7)/(1-$AB$7))*TAN(AN172/2)</f>
        <v>6.6143989284635447</v>
      </c>
      <c r="AN172" s="132">
        <f>$AU172+$AB$7*SIN(AO172)</f>
        <v>2.7028755974066079</v>
      </c>
      <c r="AO172" s="132">
        <f>$AU172+$AB$7*SIN(AP172)</f>
        <v>2.7025890303018363</v>
      </c>
      <c r="AP172" s="132">
        <f>$AU172+$AB$7*SIN(AQ172)</f>
        <v>2.703444499944363</v>
      </c>
      <c r="AQ172" s="132">
        <f>$AU172+$AB$7*SIN(AR172)</f>
        <v>2.7008897038482917</v>
      </c>
      <c r="AR172" s="132">
        <f>$AU172+$AB$7*SIN(AS172)</f>
        <v>2.7085103783317623</v>
      </c>
      <c r="AS172" s="132">
        <f>$AU172+$AB$7*SIN(AT172)</f>
        <v>2.6856967217977274</v>
      </c>
      <c r="AT172" s="132">
        <f>$AU172+$AB$7*SIN(AU172)</f>
        <v>2.7533003617667573</v>
      </c>
      <c r="AU172" s="132">
        <f>$AB$9+$AB$18*(F172-AB$15)</f>
        <v>2.5456116186961504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>+(C173-C$7)/C$8</f>
        <v>23521.983274151633</v>
      </c>
      <c r="F173" s="132">
        <f>ROUND(2*E173,0)/2</f>
        <v>23522</v>
      </c>
      <c r="G173" s="132">
        <f>+C173-(C$7+F173*C$8)</f>
        <v>-5.709334000130184E-3</v>
      </c>
      <c r="I173" s="132">
        <f>G173</f>
        <v>-5.709334000130184E-3</v>
      </c>
      <c r="N173" s="132"/>
      <c r="P173" s="199">
        <f>+D$11+D$12*F173+D$13*F173^2</f>
        <v>-1.1730735947425344E-2</v>
      </c>
      <c r="Q173" s="200">
        <f>+C173-15018.5</f>
        <v>33214.114999999998</v>
      </c>
      <c r="S173" s="132">
        <f>+(P173-G173)^2</f>
        <v>3.625728141088994E-5</v>
      </c>
      <c r="T173" s="130">
        <v>0.1</v>
      </c>
      <c r="U173" s="43">
        <f>+T173*S173</f>
        <v>3.6257281410889941E-6</v>
      </c>
      <c r="V173" s="132">
        <f>+G173-P173</f>
        <v>6.0214019472951599E-3</v>
      </c>
      <c r="Z173" s="43">
        <f>F173</f>
        <v>23522</v>
      </c>
      <c r="AA173" s="132">
        <f>AB$3+AB$4*Z173+AB$5*Z173^2+AH173</f>
        <v>-4.8758738935875887E-3</v>
      </c>
      <c r="AB173" s="132">
        <f>+G173-AA173</f>
        <v>-8.3346010654259534E-4</v>
      </c>
      <c r="AC173" s="132">
        <f>+G173-P173</f>
        <v>6.0214019472951599E-3</v>
      </c>
      <c r="AD173" s="132"/>
      <c r="AE173" s="132">
        <f>+(G173-AA173)^2*S173</f>
        <v>2.5186328982364267E-11</v>
      </c>
      <c r="AF173" s="200">
        <f>+C173-15018.5</f>
        <v>33214.114999999998</v>
      </c>
      <c r="AG173" s="7"/>
      <c r="AH173" s="43">
        <f>$AB$6*($AB$11/AI173*AJ173+$AB$12)</f>
        <v>-7.7799184415875888E-3</v>
      </c>
      <c r="AI173" s="43">
        <f>1+$AB$7*COS(AL173)</f>
        <v>0.64610897970826853</v>
      </c>
      <c r="AJ173" s="43">
        <f>SIN(AL173+$AB$9)</f>
        <v>-0.44737946644391174</v>
      </c>
      <c r="AK173" s="43">
        <f>$AB$7*SIN(AL173)</f>
        <v>0.10798678510298054</v>
      </c>
      <c r="AL173" s="43">
        <f>2*ATAN(AM173)</f>
        <v>2.8454257205434117</v>
      </c>
      <c r="AM173" s="43">
        <f>SQRT((1+$AB$7)/(1-$AB$7))*TAN(AN173/2)</f>
        <v>6.703514875467401</v>
      </c>
      <c r="AN173" s="132">
        <f>$AU173+$AB$7*SIN(AO173)</f>
        <v>2.708526106192739</v>
      </c>
      <c r="AO173" s="132">
        <f>$AU173+$AB$7*SIN(AP173)</f>
        <v>2.7082380313623462</v>
      </c>
      <c r="AP173" s="132">
        <f>$AU173+$AB$7*SIN(AQ173)</f>
        <v>2.7090957425620985</v>
      </c>
      <c r="AQ173" s="132">
        <f>$AU173+$AB$7*SIN(AR173)</f>
        <v>2.7065409981785011</v>
      </c>
      <c r="AR173" s="132">
        <f>$AU173+$AB$7*SIN(AS173)</f>
        <v>2.7141416161792988</v>
      </c>
      <c r="AS173" s="132">
        <f>$AU173+$AB$7*SIN(AT173)</f>
        <v>2.691449155788165</v>
      </c>
      <c r="AT173" s="132">
        <f>$AU173+$AB$7*SIN(AU173)</f>
        <v>2.7585290681398105</v>
      </c>
      <c r="AU173" s="132">
        <f>$AB$9+$AB$18*(F173-AB$15)</f>
        <v>2.5531565617088092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>+(C174-C$7)/C$8</f>
        <v>23577.489686791636</v>
      </c>
      <c r="F174" s="132">
        <f>ROUND(2*E174,0)/2</f>
        <v>23577.5</v>
      </c>
      <c r="G174" s="132">
        <f>+C174-(C$7+F174*C$8)</f>
        <v>-3.5203924999223091E-3</v>
      </c>
      <c r="I174" s="132">
        <f>G174</f>
        <v>-3.5203924999223091E-3</v>
      </c>
      <c r="N174" s="132"/>
      <c r="P174" s="199">
        <f>+D$11+D$12*F174+D$13*F174^2</f>
        <v>-1.1782343431790659E-2</v>
      </c>
      <c r="Q174" s="200">
        <f>+C174-15018.5</f>
        <v>33233.061999999998</v>
      </c>
      <c r="S174" s="132">
        <f>+(P174-G174)^2</f>
        <v>6.8259833200600309E-5</v>
      </c>
      <c r="T174" s="130">
        <v>0.1</v>
      </c>
      <c r="U174" s="43">
        <f>+T174*S174</f>
        <v>6.8259833200600309E-6</v>
      </c>
      <c r="V174" s="132">
        <f>+G174-P174</f>
        <v>8.2619509318683504E-3</v>
      </c>
      <c r="Z174" s="43">
        <f>F174</f>
        <v>23577.5</v>
      </c>
      <c r="AA174" s="132">
        <f>AB$3+AB$4*Z174+AB$5*Z174^2+AH174</f>
        <v>-4.976882547805467E-3</v>
      </c>
      <c r="AB174" s="132">
        <f>+G174-AA174</f>
        <v>1.4564900478831579E-3</v>
      </c>
      <c r="AC174" s="132">
        <f>+G174-P174</f>
        <v>8.2619509318683504E-3</v>
      </c>
      <c r="AD174" s="132"/>
      <c r="AE174" s="132">
        <f>+(G174-AA174)^2*S174</f>
        <v>1.4480390225699576E-10</v>
      </c>
      <c r="AF174" s="200">
        <f>+C174-15018.5</f>
        <v>33233.061999999998</v>
      </c>
      <c r="AG174" s="7"/>
      <c r="AH174" s="43">
        <f>$AB$6*($AB$11/AI174*AJ174+$AB$12)</f>
        <v>-7.8791345290554673E-3</v>
      </c>
      <c r="AI174" s="43">
        <f>1+$AB$7*COS(AL174)</f>
        <v>0.64574618143379836</v>
      </c>
      <c r="AJ174" s="43">
        <f>SIN(AL174+$AB$9)</f>
        <v>-0.45039832667754881</v>
      </c>
      <c r="AK174" s="43">
        <f>$AB$7*SIN(AL174)</f>
        <v>0.10679059898354652</v>
      </c>
      <c r="AL174" s="43">
        <f>2*ATAN(AM174)</f>
        <v>2.84880408303676</v>
      </c>
      <c r="AM174" s="43">
        <f>SQRT((1+$AB$7)/(1-$AB$7))*TAN(AN174/2)</f>
        <v>6.7819997776938186</v>
      </c>
      <c r="AN174" s="132">
        <f>$AU174+$AB$7*SIN(AO174)</f>
        <v>2.7133851768474444</v>
      </c>
      <c r="AO174" s="132">
        <f>$AU174+$AB$7*SIN(AP174)</f>
        <v>2.7130959003799235</v>
      </c>
      <c r="AP174" s="132">
        <f>$AU174+$AB$7*SIN(AQ174)</f>
        <v>2.7139552697342317</v>
      </c>
      <c r="AQ174" s="132">
        <f>$AU174+$AB$7*SIN(AR174)</f>
        <v>2.7114013054825707</v>
      </c>
      <c r="AR174" s="132">
        <f>$AU174+$AB$7*SIN(AS174)</f>
        <v>2.7189827698696321</v>
      </c>
      <c r="AS174" s="132">
        <f>$AU174+$AB$7*SIN(AT174)</f>
        <v>2.6963991153958555</v>
      </c>
      <c r="AT174" s="132">
        <f>$AU174+$AB$7*SIN(AU174)</f>
        <v>2.7630188247811822</v>
      </c>
      <c r="AU174" s="132">
        <f>$AB$9+$AB$18*(F174-AB$15)</f>
        <v>2.5596487219755155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>+(C175-C$7)/C$8</f>
        <v>23706.475375403385</v>
      </c>
      <c r="F175" s="132">
        <f>ROUND(2*E175,0)/2</f>
        <v>23706.5</v>
      </c>
      <c r="G175" s="132">
        <f>+C175-(C$7+F175*C$8)</f>
        <v>-8.405555498029571E-3</v>
      </c>
      <c r="I175" s="132">
        <f>G175</f>
        <v>-8.405555498029571E-3</v>
      </c>
      <c r="N175" s="132"/>
      <c r="P175" s="199">
        <f>+D$11+D$12*F175+D$13*F175^2</f>
        <v>-1.1902142463611369E-2</v>
      </c>
      <c r="Q175" s="200">
        <f>+C175-15018.5</f>
        <v>33277.091</v>
      </c>
      <c r="S175" s="132">
        <f>+(P175-G175)^2</f>
        <v>1.2226120407876526E-5</v>
      </c>
      <c r="T175" s="130">
        <v>0.1</v>
      </c>
      <c r="U175" s="43">
        <f>+T175*S175</f>
        <v>1.2226120407876528E-6</v>
      </c>
      <c r="V175" s="132">
        <f>+G175-P175</f>
        <v>3.496586965581798E-3</v>
      </c>
      <c r="Z175" s="43">
        <f>F175</f>
        <v>23706.5</v>
      </c>
      <c r="AA175" s="132">
        <f>AB$3+AB$4*Z175+AB$5*Z175^2+AH175</f>
        <v>-5.2107946082634339E-3</v>
      </c>
      <c r="AB175" s="132">
        <f>+G175-AA175</f>
        <v>-3.1947608897661371E-3</v>
      </c>
      <c r="AC175" s="132">
        <f>+G175-P175</f>
        <v>3.496586965581798E-3</v>
      </c>
      <c r="AD175" s="132"/>
      <c r="AE175" s="132">
        <f>+(G175-AA175)^2*S175</f>
        <v>1.247858630102677E-10</v>
      </c>
      <c r="AF175" s="200">
        <f>+C175-15018.5</f>
        <v>33277.091</v>
      </c>
      <c r="AG175" s="7"/>
      <c r="AH175" s="43">
        <f>$AB$6*($AB$11/AI175*AJ175+$AB$12)</f>
        <v>-8.1088086815134346E-3</v>
      </c>
      <c r="AI175" s="43">
        <f>1+$AB$7*COS(AL175)</f>
        <v>0.64492006125936729</v>
      </c>
      <c r="AJ175" s="43">
        <f>SIN(AL175+$AB$9)</f>
        <v>-0.45738228102387274</v>
      </c>
      <c r="AK175" s="43">
        <f>$AB$7*SIN(AL175)</f>
        <v>0.10401075475136476</v>
      </c>
      <c r="AL175" s="43">
        <f>2*ATAN(AM175)</f>
        <v>2.8566419448967513</v>
      </c>
      <c r="AM175" s="43">
        <f>SQRT((1+$AB$7)/(1-$AB$7))*TAN(AN175/2)</f>
        <v>6.9712015884695662</v>
      </c>
      <c r="AN175" s="132">
        <f>$AU175+$AB$7*SIN(AO175)</f>
        <v>2.7246687198617678</v>
      </c>
      <c r="AO175" s="132">
        <f>$AU175+$AB$7*SIN(AP175)</f>
        <v>2.724377001411654</v>
      </c>
      <c r="AP175" s="132">
        <f>$AU175+$AB$7*SIN(AQ175)</f>
        <v>2.7252392414271678</v>
      </c>
      <c r="AQ175" s="132">
        <f>$AU175+$AB$7*SIN(AR175)</f>
        <v>2.7226897418423341</v>
      </c>
      <c r="AR175" s="132">
        <f>$AU175+$AB$7*SIN(AS175)</f>
        <v>2.7302199039378778</v>
      </c>
      <c r="AS175" s="132">
        <f>$AU175+$AB$7*SIN(AT175)</f>
        <v>2.707905212059277</v>
      </c>
      <c r="AT175" s="132">
        <f>$AU175+$AB$7*SIN(AU175)</f>
        <v>2.7734215042381836</v>
      </c>
      <c r="AU175" s="132">
        <f>$AB$9+$AB$18*(F175-AB$15)</f>
        <v>2.5747386080008328</v>
      </c>
      <c r="AV175" s="132"/>
      <c r="AX175" s="132"/>
    </row>
    <row r="176" spans="1:50" ht="12.95" customHeight="1">
      <c r="A176" s="41" t="s">
        <v>324</v>
      </c>
      <c r="B176" s="41"/>
      <c r="C176" s="36">
        <v>48312.322999999997</v>
      </c>
      <c r="D176" s="36"/>
      <c r="E176" s="41">
        <f>+(C176-C$7)/C$8</f>
        <v>23755.492808046671</v>
      </c>
      <c r="F176" s="132">
        <f>ROUND(2*E176,0)/2</f>
        <v>23755.5</v>
      </c>
      <c r="G176" s="132">
        <f>+C176-(C$7+F176*C$8)</f>
        <v>-2.454958506859839E-3</v>
      </c>
      <c r="I176" s="202">
        <f>G176</f>
        <v>-2.454958506859839E-3</v>
      </c>
      <c r="N176" s="132">
        <v>-2.454958506859839E-3</v>
      </c>
      <c r="P176" s="199">
        <f>+D$11+D$12*F176+D$13*F176^2</f>
        <v>-1.19475912703738E-2</v>
      </c>
      <c r="Q176" s="200">
        <f>+C176-15018.5</f>
        <v>33293.822999999997</v>
      </c>
      <c r="S176" s="132">
        <f>+(P176-G176)^2</f>
        <v>9.0110076782938707E-5</v>
      </c>
      <c r="T176" s="130">
        <v>0.1</v>
      </c>
      <c r="U176" s="43">
        <f>+T176*S176</f>
        <v>9.0110076782938704E-6</v>
      </c>
      <c r="V176" s="132">
        <f>+G176-P176</f>
        <v>9.4926327635139612E-3</v>
      </c>
      <c r="Z176" s="43">
        <f>F176</f>
        <v>23755.5</v>
      </c>
      <c r="AA176" s="132">
        <f>AB$3+AB$4*Z176+AB$5*Z176^2+AH176</f>
        <v>-5.2993253286115673E-3</v>
      </c>
      <c r="AB176" s="132">
        <f>+G176-AA176</f>
        <v>2.8443668217517284E-3</v>
      </c>
      <c r="AC176" s="132">
        <f>+G176-P176</f>
        <v>9.4926327635139612E-3</v>
      </c>
      <c r="AD176" s="132"/>
      <c r="AE176" s="132">
        <f>+(G176-AA176)^2*S176</f>
        <v>7.2902860319564147E-10</v>
      </c>
      <c r="AF176" s="200">
        <f>+C176-15018.5</f>
        <v>33293.822999999997</v>
      </c>
      <c r="AG176" s="7"/>
      <c r="AH176" s="43">
        <f>$AB$6*($AB$11/AI176*AJ176+$AB$12)</f>
        <v>-8.1957034878615675E-3</v>
      </c>
      <c r="AI176" s="43">
        <f>1+$AB$7*COS(AL176)</f>
        <v>0.64461251649359097</v>
      </c>
      <c r="AJ176" s="43">
        <f>SIN(AL176+$AB$9)</f>
        <v>-0.46002311145164682</v>
      </c>
      <c r="AK176" s="43">
        <f>$AB$7*SIN(AL176)</f>
        <v>0.10295502205809039</v>
      </c>
      <c r="AL176" s="43">
        <f>2*ATAN(AM176)</f>
        <v>2.8596138810704899</v>
      </c>
      <c r="AM176" s="43">
        <f>SQRT((1+$AB$7)/(1-$AB$7))*TAN(AN176/2)</f>
        <v>7.0456736252955503</v>
      </c>
      <c r="AN176" s="132">
        <f>$AU176+$AB$7*SIN(AO176)</f>
        <v>2.7289509292390042</v>
      </c>
      <c r="AO176" s="132">
        <f>$AU176+$AB$7*SIN(AP176)</f>
        <v>2.7286584148167701</v>
      </c>
      <c r="AP176" s="132">
        <f>$AU176+$AB$7*SIN(AQ176)</f>
        <v>2.7295213795591051</v>
      </c>
      <c r="AQ176" s="132">
        <f>$AU176+$AB$7*SIN(AR176)</f>
        <v>2.7269745544748734</v>
      </c>
      <c r="AR176" s="132">
        <f>$AU176+$AB$7*SIN(AS176)</f>
        <v>2.7344827425223803</v>
      </c>
      <c r="AS176" s="132">
        <f>$AU176+$AB$7*SIN(AT176)</f>
        <v>2.7122760663348711</v>
      </c>
      <c r="AT176" s="132">
        <f>$AU176+$AB$7*SIN(AU176)</f>
        <v>2.7773609956617387</v>
      </c>
      <c r="AU176" s="132">
        <f>$AB$9+$AB$18*(F176-AB$15)</f>
        <v>2.5804704251732402</v>
      </c>
      <c r="AV176" s="132"/>
      <c r="AX176" s="132"/>
    </row>
    <row r="177" spans="1:50" ht="12.95" customHeight="1">
      <c r="A177" s="41" t="s">
        <v>325</v>
      </c>
      <c r="B177" s="41"/>
      <c r="C177" s="36">
        <v>48558.600599999998</v>
      </c>
      <c r="D177" s="36"/>
      <c r="E177" s="41">
        <f>+(C177-C$7)/C$8</f>
        <v>24476.978324993404</v>
      </c>
      <c r="F177" s="132">
        <f>ROUND(2*E177,0)/2</f>
        <v>24477</v>
      </c>
      <c r="G177" s="132">
        <f>+C177-(C$7+F177*C$8)</f>
        <v>-7.3987190044135787E-3</v>
      </c>
      <c r="K177" s="202">
        <f>G177</f>
        <v>-7.3987190044135787E-3</v>
      </c>
      <c r="N177" s="132"/>
      <c r="O177" s="132">
        <f ca="1">+C$11+C$12*F177</f>
        <v>9.318348259263233E-3</v>
      </c>
      <c r="P177" s="199">
        <f>+D$11+D$12*F177+D$13*F177^2</f>
        <v>-1.2613216427952878E-2</v>
      </c>
      <c r="Q177" s="200">
        <f>+C177-15018.5</f>
        <v>33540.100599999998</v>
      </c>
      <c r="S177" s="132">
        <f>+(P177-G177)^2</f>
        <v>2.7190983380097989E-5</v>
      </c>
      <c r="T177" s="7">
        <v>10</v>
      </c>
      <c r="U177" s="43">
        <f>+T177*S177</f>
        <v>2.7190983380097989E-4</v>
      </c>
      <c r="V177" s="132">
        <f>+G177-P177</f>
        <v>5.2144974235392993E-3</v>
      </c>
      <c r="Z177" s="43">
        <f>F177</f>
        <v>24477</v>
      </c>
      <c r="AA177" s="132">
        <f>AB$3+AB$4*Z177+AB$5*Z177^2+AH177</f>
        <v>-6.581877780943898E-3</v>
      </c>
      <c r="AB177" s="132">
        <f>+G177-AA177</f>
        <v>-8.168412234696807E-4</v>
      </c>
      <c r="AC177" s="132">
        <f>+G177-P177</f>
        <v>5.2144974235392993E-3</v>
      </c>
      <c r="AD177" s="132"/>
      <c r="AE177" s="132">
        <f>+(G177-AA177)^2*S177</f>
        <v>1.8142628539027354E-11</v>
      </c>
      <c r="AF177" s="200">
        <f>+C177-15018.5</f>
        <v>33540.100599999998</v>
      </c>
      <c r="AG177" s="7"/>
      <c r="AH177" s="43">
        <f>$AB$6*($AB$11/AI177*AJ177+$AB$12)</f>
        <v>-9.4525001939438982E-3</v>
      </c>
      <c r="AI177" s="43">
        <f>1+$AB$7*COS(AL177)</f>
        <v>0.64047599166104852</v>
      </c>
      <c r="AJ177" s="43">
        <f>SIN(AL177+$AB$9)</f>
        <v>-0.49815588527116311</v>
      </c>
      <c r="AK177" s="43">
        <f>$AB$7*SIN(AL177)</f>
        <v>8.7421321357512627E-2</v>
      </c>
      <c r="AL177" s="43">
        <f>2*ATAN(AM177)</f>
        <v>2.9030633346590986</v>
      </c>
      <c r="AM177" s="43">
        <f>SQRT((1+$AB$7)/(1-$AB$7))*TAN(AN177/2)</f>
        <v>8.3449208615314419</v>
      </c>
      <c r="AN177" s="132">
        <f>$AU177+$AB$7*SIN(AO177)</f>
        <v>2.7917786568615659</v>
      </c>
      <c r="AO177" s="132">
        <f>$AU177+$AB$7*SIN(AP177)</f>
        <v>2.7914834368900467</v>
      </c>
      <c r="AP177" s="132">
        <f>$AU177+$AB$7*SIN(AQ177)</f>
        <v>2.7923327270692289</v>
      </c>
      <c r="AQ177" s="132">
        <f>$AU177+$AB$7*SIN(AR177)</f>
        <v>2.7898887732297335</v>
      </c>
      <c r="AR177" s="132">
        <f>$AU177+$AB$7*SIN(AS177)</f>
        <v>2.7969157441585097</v>
      </c>
      <c r="AS177" s="132">
        <f>$AU177+$AB$7*SIN(AT177)</f>
        <v>2.7766621018788866</v>
      </c>
      <c r="AT177" s="132">
        <f>$AU177+$AB$7*SIN(AU177)</f>
        <v>2.8346507920397883</v>
      </c>
      <c r="AU177" s="132">
        <f>$AB$9+$AB$18*(F177-AB$15)</f>
        <v>2.6648685086404225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>+(C178-C$7)/C$8</f>
        <v>24476.978910905826</v>
      </c>
      <c r="F178" s="132">
        <f>ROUND(2*E178,0)/2</f>
        <v>24477</v>
      </c>
      <c r="G178" s="132">
        <f>+C178-(C$7+F178*C$8)</f>
        <v>-7.198719002190046E-3</v>
      </c>
      <c r="J178" s="43">
        <f>G178</f>
        <v>-7.198719002190046E-3</v>
      </c>
      <c r="N178" s="132">
        <v>-7.198719002190046E-3</v>
      </c>
      <c r="O178" s="132">
        <f ca="1">+C$11+C$12*F178</f>
        <v>9.318348259263233E-3</v>
      </c>
      <c r="P178" s="199">
        <f>+D$11+D$12*F178+D$13*F178^2</f>
        <v>-1.2613216427952878E-2</v>
      </c>
      <c r="Q178" s="200">
        <f>+C178-15018.5</f>
        <v>33540.1008</v>
      </c>
      <c r="S178" s="132">
        <f>+(P178-G178)^2</f>
        <v>2.9316782373592336E-5</v>
      </c>
      <c r="T178" s="7">
        <v>10</v>
      </c>
      <c r="U178" s="43">
        <f>+T178*S178</f>
        <v>2.9316782373592338E-4</v>
      </c>
      <c r="V178" s="132">
        <f>+G178-P178</f>
        <v>5.414497425762832E-3</v>
      </c>
      <c r="W178" s="205"/>
      <c r="X178" s="204"/>
      <c r="Y178" s="204"/>
      <c r="Z178" s="43">
        <f>F178</f>
        <v>24477</v>
      </c>
      <c r="AA178" s="132">
        <f>AB$3+AB$4*Z178+AB$5*Z178^2+AH178</f>
        <v>-6.581877780943898E-3</v>
      </c>
      <c r="AB178" s="132">
        <f>+G178-AA178</f>
        <v>-6.1684122124614806E-4</v>
      </c>
      <c r="AC178" s="132">
        <f>+G178-P178</f>
        <v>5.414497425762832E-3</v>
      </c>
      <c r="AD178" s="132"/>
      <c r="AE178" s="132">
        <f>+(G178-AA178)^2*S178</f>
        <v>1.1154833179516353E-11</v>
      </c>
      <c r="AF178" s="200">
        <f>+C178-15018.5</f>
        <v>33540.1008</v>
      </c>
      <c r="AG178" s="7"/>
      <c r="AH178" s="43">
        <f>$AB$6*($AB$11/AI178*AJ178+$AB$12)</f>
        <v>-9.4525001939438982E-3</v>
      </c>
      <c r="AI178" s="43">
        <f>1+$AB$7*COS(AL178)</f>
        <v>0.64047599166104852</v>
      </c>
      <c r="AJ178" s="43">
        <f>SIN(AL178+$AB$9)</f>
        <v>-0.49815588527116311</v>
      </c>
      <c r="AK178" s="43">
        <f>$AB$7*SIN(AL178)</f>
        <v>8.7421321357512627E-2</v>
      </c>
      <c r="AL178" s="43">
        <f>2*ATAN(AM178)</f>
        <v>2.9030633346590986</v>
      </c>
      <c r="AM178" s="43">
        <f>SQRT((1+$AB$7)/(1-$AB$7))*TAN(AN178/2)</f>
        <v>8.3449208615314419</v>
      </c>
      <c r="AN178" s="132">
        <f>$AU178+$AB$7*SIN(AO178)</f>
        <v>2.7917786568615659</v>
      </c>
      <c r="AO178" s="132">
        <f>$AU178+$AB$7*SIN(AP178)</f>
        <v>2.7914834368900467</v>
      </c>
      <c r="AP178" s="132">
        <f>$AU178+$AB$7*SIN(AQ178)</f>
        <v>2.7923327270692289</v>
      </c>
      <c r="AQ178" s="132">
        <f>$AU178+$AB$7*SIN(AR178)</f>
        <v>2.7898887732297335</v>
      </c>
      <c r="AR178" s="132">
        <f>$AU178+$AB$7*SIN(AS178)</f>
        <v>2.7969157441585097</v>
      </c>
      <c r="AS178" s="132">
        <f>$AU178+$AB$7*SIN(AT178)</f>
        <v>2.7766621018788866</v>
      </c>
      <c r="AT178" s="132">
        <f>$AU178+$AB$7*SIN(AU178)</f>
        <v>2.8346507920397883</v>
      </c>
      <c r="AU178" s="132">
        <f>$AB$9+$AB$18*(F178-AB$15)</f>
        <v>2.6648685086404225</v>
      </c>
      <c r="AV178" s="132"/>
      <c r="AX178" s="132"/>
    </row>
    <row r="179" spans="1:50" ht="12.95" customHeight="1">
      <c r="A179" s="41" t="s">
        <v>325</v>
      </c>
      <c r="B179" s="41"/>
      <c r="C179" s="36">
        <v>48558.601000000002</v>
      </c>
      <c r="D179" s="36"/>
      <c r="E179" s="41">
        <f>+(C179-C$7)/C$8</f>
        <v>24476.979496818247</v>
      </c>
      <c r="F179" s="132">
        <f>ROUND(2*E179,0)/2</f>
        <v>24477</v>
      </c>
      <c r="G179" s="132">
        <f>+C179-(C$7+F179*C$8)</f>
        <v>-6.9987189999665134E-3</v>
      </c>
      <c r="I179" s="202">
        <f>G179</f>
        <v>-6.9987189999665134E-3</v>
      </c>
      <c r="N179" s="132"/>
      <c r="P179" s="199">
        <f>+D$11+D$12*F179+D$13*F179^2</f>
        <v>-1.2613216427952878E-2</v>
      </c>
      <c r="Q179" s="200">
        <f>+C179-15018.5</f>
        <v>33540.101000000002</v>
      </c>
      <c r="S179" s="132">
        <f>+(P179-G179)^2</f>
        <v>3.1522581368865505E-5</v>
      </c>
      <c r="T179" s="130">
        <v>0.1</v>
      </c>
      <c r="U179" s="43">
        <f>+T179*S179</f>
        <v>3.1522581368865505E-6</v>
      </c>
      <c r="V179" s="132">
        <f>+G179-P179</f>
        <v>5.6144974279863646E-3</v>
      </c>
      <c r="Z179" s="43">
        <f>F179</f>
        <v>24477</v>
      </c>
      <c r="AA179" s="132">
        <f>AB$3+AB$4*Z179+AB$5*Z179^2+AH179</f>
        <v>-6.581877780943898E-3</v>
      </c>
      <c r="AB179" s="132">
        <f>+G179-AA179</f>
        <v>-4.1684121902261541E-4</v>
      </c>
      <c r="AC179" s="132">
        <f>+G179-P179</f>
        <v>5.6144974279863646E-3</v>
      </c>
      <c r="AD179" s="132"/>
      <c r="AE179" s="132">
        <f>+(G179-AA179)^2*S179</f>
        <v>5.477256621021975E-12</v>
      </c>
      <c r="AF179" s="200">
        <f>+C179-15018.5</f>
        <v>33540.101000000002</v>
      </c>
      <c r="AG179" s="7"/>
      <c r="AH179" s="43">
        <f>$AB$6*($AB$11/AI179*AJ179+$AB$12)</f>
        <v>-9.4525001939438982E-3</v>
      </c>
      <c r="AI179" s="43">
        <f>1+$AB$7*COS(AL179)</f>
        <v>0.64047599166104852</v>
      </c>
      <c r="AJ179" s="43">
        <f>SIN(AL179+$AB$9)</f>
        <v>-0.49815588527116311</v>
      </c>
      <c r="AK179" s="43">
        <f>$AB$7*SIN(AL179)</f>
        <v>8.7421321357512627E-2</v>
      </c>
      <c r="AL179" s="43">
        <f>2*ATAN(AM179)</f>
        <v>2.9030633346590986</v>
      </c>
      <c r="AM179" s="43">
        <f>SQRT((1+$AB$7)/(1-$AB$7))*TAN(AN179/2)</f>
        <v>8.3449208615314419</v>
      </c>
      <c r="AN179" s="132">
        <f>$AU179+$AB$7*SIN(AO179)</f>
        <v>2.7917786568615659</v>
      </c>
      <c r="AO179" s="132">
        <f>$AU179+$AB$7*SIN(AP179)</f>
        <v>2.7914834368900467</v>
      </c>
      <c r="AP179" s="132">
        <f>$AU179+$AB$7*SIN(AQ179)</f>
        <v>2.7923327270692289</v>
      </c>
      <c r="AQ179" s="132">
        <f>$AU179+$AB$7*SIN(AR179)</f>
        <v>2.7898887732297335</v>
      </c>
      <c r="AR179" s="132">
        <f>$AU179+$AB$7*SIN(AS179)</f>
        <v>2.7969157441585097</v>
      </c>
      <c r="AS179" s="132">
        <f>$AU179+$AB$7*SIN(AT179)</f>
        <v>2.7766621018788866</v>
      </c>
      <c r="AT179" s="132">
        <f>$AU179+$AB$7*SIN(AU179)</f>
        <v>2.8346507920397883</v>
      </c>
      <c r="AU179" s="132">
        <f>$AB$9+$AB$18*(F179-AB$15)</f>
        <v>2.6648685086404225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>+(C180-C$7)/C$8</f>
        <v>24506.506552974814</v>
      </c>
      <c r="F180" s="132">
        <f>ROUND(2*E180,0)/2</f>
        <v>24506.5</v>
      </c>
      <c r="G180" s="132">
        <f>+C180-(C$7+F180*C$8)</f>
        <v>2.2368444988387637E-3</v>
      </c>
      <c r="I180" s="132">
        <f>G180</f>
        <v>2.2368444988387637E-3</v>
      </c>
      <c r="N180" s="132"/>
      <c r="P180" s="199">
        <f>+D$11+D$12*F180+D$13*F180^2</f>
        <v>-1.2640288987323833E-2</v>
      </c>
      <c r="Q180" s="200">
        <f>+C180-15018.5</f>
        <v>33550.18</v>
      </c>
      <c r="S180" s="132">
        <f>+(P180-G180)^2</f>
        <v>2.2132910076510045E-4</v>
      </c>
      <c r="T180" s="130">
        <v>0.1</v>
      </c>
      <c r="U180" s="43">
        <f>+T180*S180</f>
        <v>2.2132910076510047E-5</v>
      </c>
      <c r="V180" s="132">
        <f>+G180-P180</f>
        <v>1.4877133486162597E-2</v>
      </c>
      <c r="Z180" s="43">
        <f>F180</f>
        <v>24506.5</v>
      </c>
      <c r="AA180" s="132">
        <f>AB$3+AB$4*Z180+AB$5*Z180^2+AH180</f>
        <v>-6.6334573652954629E-3</v>
      </c>
      <c r="AB180" s="132">
        <f>+G180-AA180</f>
        <v>8.8703018641342266E-3</v>
      </c>
      <c r="AC180" s="132">
        <f>+G180-P180</f>
        <v>1.4877133486162597E-2</v>
      </c>
      <c r="AD180" s="132"/>
      <c r="AE180" s="132">
        <f>+(G180-AA180)^2*S180</f>
        <v>1.741467278092402E-8</v>
      </c>
      <c r="AF180" s="200">
        <f>+C180-15018.5</f>
        <v>33550.18</v>
      </c>
      <c r="AG180" s="7"/>
      <c r="AH180" s="43">
        <f>$AB$6*($AB$11/AI180*AJ180+$AB$12)</f>
        <v>-9.5029602385454624E-3</v>
      </c>
      <c r="AI180" s="43">
        <f>1+$AB$7*COS(AL180)</f>
        <v>0.64032225891223438</v>
      </c>
      <c r="AJ180" s="43">
        <f>SIN(AL180+$AB$9)</f>
        <v>-0.4996854600291486</v>
      </c>
      <c r="AK180" s="43">
        <f>$AB$7*SIN(AL180)</f>
        <v>8.6786649699145915E-2</v>
      </c>
      <c r="AL180" s="43">
        <f>2*ATAN(AM180)</f>
        <v>2.9048282677786941</v>
      </c>
      <c r="AM180" s="43">
        <f>SQRT((1+$AB$7)/(1-$AB$7))*TAN(AN180/2)</f>
        <v>8.4077187403507629</v>
      </c>
      <c r="AN180" s="132">
        <f>$AU180+$AB$7*SIN(AO180)</f>
        <v>2.7943390587952681</v>
      </c>
      <c r="AO180" s="132">
        <f>$AU180+$AB$7*SIN(AP180)</f>
        <v>2.7940441058409355</v>
      </c>
      <c r="AP180" s="132">
        <f>$AU180+$AB$7*SIN(AQ180)</f>
        <v>2.7948918392677649</v>
      </c>
      <c r="AQ180" s="132">
        <f>$AU180+$AB$7*SIN(AR180)</f>
        <v>2.7924546403273354</v>
      </c>
      <c r="AR180" s="132">
        <f>$AU180+$AB$7*SIN(AS180)</f>
        <v>2.7994557243580238</v>
      </c>
      <c r="AS180" s="132">
        <f>$AU180+$AB$7*SIN(AT180)</f>
        <v>2.7792959521070335</v>
      </c>
      <c r="AT180" s="132">
        <f>$AU180+$AB$7*SIN(AU180)</f>
        <v>2.836966138358362</v>
      </c>
      <c r="AU180" s="132">
        <f>$AB$9+$AB$18*(F180-AB$15)</f>
        <v>2.6683192965299334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>+(C181-C$7)/C$8</f>
        <v>24831.491662669931</v>
      </c>
      <c r="F181" s="132">
        <f>ROUND(2*E181,0)/2</f>
        <v>24831.5</v>
      </c>
      <c r="G181" s="132">
        <f>+C181-(C$7+F181*C$8)</f>
        <v>-2.8459305030992255E-3</v>
      </c>
      <c r="I181" s="132">
        <f>G181</f>
        <v>-2.8459305030992255E-3</v>
      </c>
      <c r="N181" s="132"/>
      <c r="P181" s="199">
        <f>+D$11+D$12*F181+D$13*F181^2</f>
        <v>-1.2937802943608526E-2</v>
      </c>
      <c r="Q181" s="200">
        <f>+C181-15018.5</f>
        <v>33661.112999999998</v>
      </c>
      <c r="S181" s="132">
        <f>+(P181-G181)^2</f>
        <v>1.0184588935551115E-4</v>
      </c>
      <c r="T181" s="130">
        <v>0.1</v>
      </c>
      <c r="U181" s="43">
        <f>+T181*S181</f>
        <v>1.0184588935551115E-5</v>
      </c>
      <c r="V181" s="132">
        <f>+G181-P181</f>
        <v>1.0091872440509301E-2</v>
      </c>
      <c r="Z181" s="43">
        <f>F181</f>
        <v>24831.5</v>
      </c>
      <c r="AA181" s="132">
        <f>AB$3+AB$4*Z181+AB$5*Z181^2+AH181</f>
        <v>-7.197078139555003E-3</v>
      </c>
      <c r="AB181" s="132">
        <f>+G181-AA181</f>
        <v>4.3511476364557775E-3</v>
      </c>
      <c r="AC181" s="132">
        <f>+G181-P181</f>
        <v>1.0091872440509301E-2</v>
      </c>
      <c r="AD181" s="132"/>
      <c r="AE181" s="132">
        <f>+(G181-AA181)^2*S181</f>
        <v>1.9281958493505784E-9</v>
      </c>
      <c r="AF181" s="200">
        <f>+C181-15018.5</f>
        <v>33661.112999999998</v>
      </c>
      <c r="AG181" s="7"/>
      <c r="AH181" s="43">
        <f>$AB$6*($AB$11/AI181*AJ181+$AB$12)</f>
        <v>-1.0053901462805003E-2</v>
      </c>
      <c r="AI181" s="43">
        <f>1+$AB$7*COS(AL181)</f>
        <v>0.63870723107157579</v>
      </c>
      <c r="AJ181" s="43">
        <f>SIN(AL181+$AB$9)</f>
        <v>-0.51638571842906611</v>
      </c>
      <c r="AK181" s="43">
        <f>$AB$7*SIN(AL181)</f>
        <v>7.979683652897715E-2</v>
      </c>
      <c r="AL181" s="43">
        <f>2*ATAN(AM181)</f>
        <v>2.9242176716094042</v>
      </c>
      <c r="AM181" s="43">
        <f>SQRT((1+$AB$7)/(1-$AB$7))*TAN(AN181/2)</f>
        <v>9.1644330870543378</v>
      </c>
      <c r="AN181" s="132">
        <f>$AU181+$AB$7*SIN(AO181)</f>
        <v>2.8225068214558044</v>
      </c>
      <c r="AO181" s="132">
        <f>$AU181+$AB$7*SIN(AP181)</f>
        <v>2.8222168673685544</v>
      </c>
      <c r="AP181" s="132">
        <f>$AU181+$AB$7*SIN(AQ181)</f>
        <v>2.8230421536441614</v>
      </c>
      <c r="AQ181" s="132">
        <f>$AU181+$AB$7*SIN(AR181)</f>
        <v>2.8206925773817759</v>
      </c>
      <c r="AR181" s="132">
        <f>$AU181+$AB$7*SIN(AS181)</f>
        <v>2.8273770116684971</v>
      </c>
      <c r="AS181" s="132">
        <f>$AU181+$AB$7*SIN(AT181)</f>
        <v>2.808320747801436</v>
      </c>
      <c r="AT181" s="132">
        <f>$AU181+$AB$7*SIN(AU181)</f>
        <v>2.8623442612578787</v>
      </c>
      <c r="AU181" s="132">
        <f>$AB$9+$AB$18*(F181-AB$15)</f>
        <v>2.70633645124488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>+(C182-C$7)/C$8</f>
        <v>24875.481966792086</v>
      </c>
      <c r="F182" s="132">
        <f>ROUND(2*E182,0)/2</f>
        <v>24875.5</v>
      </c>
      <c r="G182" s="132">
        <f>+C182-(C$7+F182*C$8)</f>
        <v>-6.1555985012091696E-3</v>
      </c>
      <c r="I182" s="132">
        <f>G182</f>
        <v>-6.1555985012091696E-3</v>
      </c>
      <c r="N182" s="132"/>
      <c r="P182" s="199">
        <f>+D$11+D$12*F182+D$13*F182^2</f>
        <v>-1.2977977043378068E-2</v>
      </c>
      <c r="Q182" s="200">
        <f>+C182-15018.5</f>
        <v>33676.129000000001</v>
      </c>
      <c r="S182" s="132">
        <f>+(P182-G182)^2</f>
        <v>4.6544848972646625E-5</v>
      </c>
      <c r="T182" s="130">
        <v>0.1</v>
      </c>
      <c r="U182" s="43">
        <f>+T182*S182</f>
        <v>4.6544848972646629E-6</v>
      </c>
      <c r="V182" s="132">
        <f>+G182-P182</f>
        <v>6.8223785421688988E-3</v>
      </c>
      <c r="Z182" s="43">
        <f>F182</f>
        <v>24875.5</v>
      </c>
      <c r="AA182" s="132">
        <f>AB$3+AB$4*Z182+AB$5*Z182^2+AH182</f>
        <v>-7.2727234155656358E-3</v>
      </c>
      <c r="AB182" s="132">
        <f>+G182-AA182</f>
        <v>1.1171249143564661E-3</v>
      </c>
      <c r="AC182" s="132">
        <f>+G182-P182</f>
        <v>6.8223785421688988E-3</v>
      </c>
      <c r="AD182" s="132"/>
      <c r="AE182" s="132">
        <f>+(G182-AA182)^2*S182</f>
        <v>5.8086485539858351E-11</v>
      </c>
      <c r="AF182" s="200">
        <f>+C182-15018.5</f>
        <v>33676.129000000001</v>
      </c>
      <c r="AG182" s="7"/>
      <c r="AH182" s="43">
        <f>$AB$6*($AB$11/AI182*AJ182+$AB$12)</f>
        <v>-1.0127781414815636E-2</v>
      </c>
      <c r="AI182" s="43">
        <f>1+$AB$7*COS(AL182)</f>
        <v>0.63849959375886123</v>
      </c>
      <c r="AJ182" s="43">
        <f>SIN(AL182+$AB$9)</f>
        <v>-0.51862553487854057</v>
      </c>
      <c r="AK182" s="43">
        <f>$AB$7*SIN(AL182)</f>
        <v>7.8850848362535961E-2</v>
      </c>
      <c r="AL182" s="43">
        <f>2*ATAN(AM182)</f>
        <v>2.926835260316099</v>
      </c>
      <c r="AM182" s="43">
        <f>SQRT((1+$AB$7)/(1-$AB$7))*TAN(AN182/2)</f>
        <v>9.2770137726088642</v>
      </c>
      <c r="AN182" s="132">
        <f>$AU182+$AB$7*SIN(AO182)</f>
        <v>2.826314855969013</v>
      </c>
      <c r="AO182" s="132">
        <f>$AU182+$AB$7*SIN(AP182)</f>
        <v>2.8260258714683646</v>
      </c>
      <c r="AP182" s="132">
        <f>$AU182+$AB$7*SIN(AQ182)</f>
        <v>2.8268473711628865</v>
      </c>
      <c r="AQ182" s="132">
        <f>$AU182+$AB$7*SIN(AR182)</f>
        <v>2.8245115063988591</v>
      </c>
      <c r="AR182" s="132">
        <f>$AU182+$AB$7*SIN(AS182)</f>
        <v>2.8311487002169855</v>
      </c>
      <c r="AS182" s="132">
        <f>$AU182+$AB$7*SIN(AT182)</f>
        <v>2.8122513961909514</v>
      </c>
      <c r="AT182" s="132">
        <f>$AU182+$AB$7*SIN(AU182)</f>
        <v>2.8657623326284707</v>
      </c>
      <c r="AU182" s="132">
        <f>$AB$9+$AB$18*(F182-AB$15)</f>
        <v>2.7114833891139805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>+(C183-C$7)/C$8</f>
        <v>25543.501218128029</v>
      </c>
      <c r="F183" s="132">
        <f>ROUND(2*E183,0)/2</f>
        <v>25543.5</v>
      </c>
      <c r="G183" s="132">
        <f>+C183-(C$7+F183*C$8)</f>
        <v>4.1580550168873742E-4</v>
      </c>
      <c r="I183" s="132">
        <f>G183</f>
        <v>4.1580550168873742E-4</v>
      </c>
      <c r="N183" s="132"/>
      <c r="P183" s="199">
        <f>+D$11+D$12*F183+D$13*F183^2</f>
        <v>-1.3584825474633137E-2</v>
      </c>
      <c r="Q183" s="200">
        <f>+C183-15018.5</f>
        <v>33904.156000000003</v>
      </c>
      <c r="S183" s="132">
        <f>+(P183-G183)^2</f>
        <v>1.9601766773514359E-4</v>
      </c>
      <c r="T183" s="130">
        <v>0.1</v>
      </c>
      <c r="U183" s="43">
        <f>+T183*S183</f>
        <v>1.960176677351436E-5</v>
      </c>
      <c r="V183" s="132">
        <f>+G183-P183</f>
        <v>1.4000630976321874E-2</v>
      </c>
      <c r="Z183" s="43">
        <f>F183</f>
        <v>25543.5</v>
      </c>
      <c r="AA183" s="132">
        <f>AB$3+AB$4*Z183+AB$5*Z183^2+AH183</f>
        <v>-8.4012120163205455E-3</v>
      </c>
      <c r="AB183" s="132">
        <f>+G183-AA183</f>
        <v>8.8170175180092829E-3</v>
      </c>
      <c r="AC183" s="132">
        <f>+G183-P183</f>
        <v>1.4000630976321874E-2</v>
      </c>
      <c r="AD183" s="132"/>
      <c r="AE183" s="132">
        <f>+(G183-AA183)^2*S183</f>
        <v>1.5238373877084624E-8</v>
      </c>
      <c r="AF183" s="200">
        <f>+C183-15018.5</f>
        <v>33904.156000000003</v>
      </c>
      <c r="AG183" s="7"/>
      <c r="AH183" s="43">
        <f>$AB$6*($AB$11/AI183*AJ183+$AB$12)</f>
        <v>-1.1228042339570546E-2</v>
      </c>
      <c r="AI183" s="43">
        <f>1+$AB$7*COS(AL183)</f>
        <v>0.63566500560414085</v>
      </c>
      <c r="AJ183" s="43">
        <f>SIN(AL183+$AB$9)</f>
        <v>-0.55202055745656442</v>
      </c>
      <c r="AK183" s="43">
        <f>$AB$7*SIN(AL183)</f>
        <v>6.4498153915979003E-2</v>
      </c>
      <c r="AL183" s="43">
        <f>2*ATAN(AM183)</f>
        <v>2.9663781764611126</v>
      </c>
      <c r="AM183" s="43">
        <f>SQRT((1+$AB$7)/(1-$AB$7))*TAN(AN183/2)</f>
        <v>11.385364538533437</v>
      </c>
      <c r="AN183" s="132">
        <f>$AU183+$AB$7*SIN(AO183)</f>
        <v>2.8839830927764121</v>
      </c>
      <c r="AO183" s="132">
        <f>$AU183+$AB$7*SIN(AP183)</f>
        <v>2.8837174779116466</v>
      </c>
      <c r="AP183" s="132">
        <f>$AU183+$AB$7*SIN(AQ183)</f>
        <v>2.8844598323768769</v>
      </c>
      <c r="AQ183" s="132">
        <f>$AU183+$AB$7*SIN(AR183)</f>
        <v>2.8823846959139776</v>
      </c>
      <c r="AR183" s="132">
        <f>$AU183+$AB$7*SIN(AS183)</f>
        <v>2.8881825845323097</v>
      </c>
      <c r="AS183" s="132">
        <f>$AU183+$AB$7*SIN(AT183)</f>
        <v>2.8719608704901574</v>
      </c>
      <c r="AT183" s="132">
        <f>$AU183+$AB$7*SIN(AU183)</f>
        <v>2.917179702914281</v>
      </c>
      <c r="AU183" s="132">
        <f>$AB$9+$AB$18*(F183-AB$15)</f>
        <v>2.7896232640357796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>+(C184-C$7)/C$8</f>
        <v>25701.984667275588</v>
      </c>
      <c r="F184" s="132">
        <f>ROUND(2*E184,0)/2</f>
        <v>25702</v>
      </c>
      <c r="G184" s="132">
        <f>+C184-(C$7+F184*C$8)</f>
        <v>-5.2337939996505156E-3</v>
      </c>
      <c r="I184" s="132">
        <f>G184</f>
        <v>-5.2337939996505156E-3</v>
      </c>
      <c r="N184" s="132"/>
      <c r="P184" s="199">
        <f>+D$11+D$12*F184+D$13*F184^2</f>
        <v>-1.3727970833140228E-2</v>
      </c>
      <c r="Q184" s="200">
        <f>+C184-15018.5</f>
        <v>33958.254000000001</v>
      </c>
      <c r="S184" s="132">
        <f>+(P184-G184)^2</f>
        <v>7.2151040078593311E-5</v>
      </c>
      <c r="T184" s="130">
        <v>0.1</v>
      </c>
      <c r="U184" s="43">
        <f>+T184*S184</f>
        <v>7.2151040078593314E-6</v>
      </c>
      <c r="V184" s="132">
        <f>+G184-P184</f>
        <v>8.4941768334897121E-3</v>
      </c>
      <c r="Z184" s="43">
        <f>F184</f>
        <v>25702</v>
      </c>
      <c r="AA184" s="132">
        <f>AB$3+AB$4*Z184+AB$5*Z184^2+AH184</f>
        <v>-8.6633442432875237E-3</v>
      </c>
      <c r="AB184" s="132">
        <f>+G184-AA184</f>
        <v>3.4295502436370081E-3</v>
      </c>
      <c r="AC184" s="132">
        <f>+G184-P184</f>
        <v>8.4941768334897121E-3</v>
      </c>
      <c r="AD184" s="132"/>
      <c r="AE184" s="132">
        <f>+(G184-AA184)^2*S184</f>
        <v>8.4862717634432072E-10</v>
      </c>
      <c r="AF184" s="200">
        <f>+C184-15018.5</f>
        <v>33958.254000000001</v>
      </c>
      <c r="AG184" s="7"/>
      <c r="AH184" s="43">
        <f>$AB$6*($AB$11/AI184*AJ184+$AB$12)</f>
        <v>-1.1483083831287523E-2</v>
      </c>
      <c r="AI184" s="43">
        <f>1+$AB$7*COS(AL184)</f>
        <v>0.63507891239387559</v>
      </c>
      <c r="AJ184" s="43">
        <f>SIN(AL184+$AB$9)</f>
        <v>-0.55977865467725185</v>
      </c>
      <c r="AK184" s="43">
        <f>$AB$7*SIN(AL184)</f>
        <v>6.1095006509233073E-2</v>
      </c>
      <c r="AL184" s="43">
        <f>2*ATAN(AM184)</f>
        <v>2.9757113113842761</v>
      </c>
      <c r="AM184" s="43">
        <f>SQRT((1+$AB$7)/(1-$AB$7))*TAN(AN184/2)</f>
        <v>12.029151474025264</v>
      </c>
      <c r="AN184" s="132">
        <f>$AU184+$AB$7*SIN(AO184)</f>
        <v>2.89762992644813</v>
      </c>
      <c r="AO184" s="132">
        <f>$AU184+$AB$7*SIN(AP184)</f>
        <v>2.8973722156483639</v>
      </c>
      <c r="AP184" s="132">
        <f>$AU184+$AB$7*SIN(AQ184)</f>
        <v>2.8980899675858098</v>
      </c>
      <c r="AQ184" s="132">
        <f>$AU184+$AB$7*SIN(AR184)</f>
        <v>2.8960906327698024</v>
      </c>
      <c r="AR184" s="132">
        <f>$AU184+$AB$7*SIN(AS184)</f>
        <v>2.9016574201311078</v>
      </c>
      <c r="AS184" s="132">
        <f>$AU184+$AB$7*SIN(AT184)</f>
        <v>2.8861382554550707</v>
      </c>
      <c r="AT184" s="132">
        <f>$AU184+$AB$7*SIN(AU184)</f>
        <v>2.9292593241182492</v>
      </c>
      <c r="AU184" s="132">
        <f>$AB$9+$AB$18*(F184-AB$15)</f>
        <v>2.8081639379506074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>+(C185-C$7)/C$8</f>
        <v>25786.493744460699</v>
      </c>
      <c r="F185" s="132">
        <f>ROUND(2*E185,0)/2</f>
        <v>25786.5</v>
      </c>
      <c r="G185" s="132">
        <f>+C185-(C$7+F185*C$8)</f>
        <v>-2.1353154952521436E-3</v>
      </c>
      <c r="I185" s="132">
        <f>G185</f>
        <v>-2.1353154952521436E-3</v>
      </c>
      <c r="N185" s="132"/>
      <c r="P185" s="199">
        <f>+D$11+D$12*F185+D$13*F185^2</f>
        <v>-1.3804152491014115E-2</v>
      </c>
      <c r="Q185" s="200">
        <f>+C185-15018.5</f>
        <v>33987.101000000002</v>
      </c>
      <c r="S185" s="132">
        <f>+(P185-G185)^2</f>
        <v>1.3616175683366327E-4</v>
      </c>
      <c r="T185" s="130">
        <v>0.1</v>
      </c>
      <c r="U185" s="43">
        <f>+T185*S185</f>
        <v>1.3616175683366328E-5</v>
      </c>
      <c r="V185" s="132">
        <f>+G185-P185</f>
        <v>1.1668836995761971E-2</v>
      </c>
      <c r="Z185" s="43">
        <f>F185</f>
        <v>25786.5</v>
      </c>
      <c r="AA185" s="132">
        <f>AB$3+AB$4*Z185+AB$5*Z185^2+AH185</f>
        <v>-8.8021881694142403E-3</v>
      </c>
      <c r="AB185" s="132">
        <f>+G185-AA185</f>
        <v>6.6668726741620967E-3</v>
      </c>
      <c r="AC185" s="132">
        <f>+G185-P185</f>
        <v>1.1668836995761971E-2</v>
      </c>
      <c r="AD185" s="132"/>
      <c r="AE185" s="132">
        <f>+(G185-AA185)^2*S185</f>
        <v>6.0520076473969306E-9</v>
      </c>
      <c r="AF185" s="200">
        <f>+C185-15018.5</f>
        <v>33987.101000000002</v>
      </c>
      <c r="AG185" s="7"/>
      <c r="AH185" s="43">
        <f>$AB$6*($AB$11/AI185*AJ185+$AB$12)</f>
        <v>-1.161808592266424E-2</v>
      </c>
      <c r="AI185" s="43">
        <f>1+$AB$7*COS(AL185)</f>
        <v>0.63477985324088371</v>
      </c>
      <c r="AJ185" s="43">
        <f>SIN(AL185+$AB$9)</f>
        <v>-0.56388903310716654</v>
      </c>
      <c r="AK185" s="43">
        <f>$AB$7*SIN(AL185)</f>
        <v>5.9281062754049332E-2</v>
      </c>
      <c r="AL185" s="43">
        <f>2*ATAN(AM185)</f>
        <v>2.9806800487678569</v>
      </c>
      <c r="AM185" s="43">
        <f>SQRT((1+$AB$7)/(1-$AB$7))*TAN(AN185/2)</f>
        <v>12.402276757578788</v>
      </c>
      <c r="AN185" s="132">
        <f>$AU185+$AB$7*SIN(AO185)</f>
        <v>2.9049002158340991</v>
      </c>
      <c r="AO185" s="132">
        <f>$AU185+$AB$7*SIN(AP185)</f>
        <v>2.9046470795205988</v>
      </c>
      <c r="AP185" s="132">
        <f>$AU185+$AB$7*SIN(AQ185)</f>
        <v>2.9053508369908996</v>
      </c>
      <c r="AQ185" s="132">
        <f>$AU185+$AB$7*SIN(AR185)</f>
        <v>2.9033939878660098</v>
      </c>
      <c r="AR185" s="132">
        <f>$AU185+$AB$7*SIN(AS185)</f>
        <v>2.9088328746877656</v>
      </c>
      <c r="AS185" s="132">
        <f>$AU185+$AB$7*SIN(AT185)</f>
        <v>2.893698068220822</v>
      </c>
      <c r="AT185" s="132">
        <f>$AU185+$AB$7*SIN(AU185)</f>
        <v>2.9356820950951228</v>
      </c>
      <c r="AU185" s="132">
        <f>$AB$9+$AB$18*(F185-AB$15)</f>
        <v>2.8180483981764937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>+(C186-C$7)/C$8</f>
        <v>25792.481769342518</v>
      </c>
      <c r="F186" s="132">
        <f>ROUND(2*E186,0)/2</f>
        <v>25792.5</v>
      </c>
      <c r="G186" s="132">
        <f>+C186-(C$7+F186*C$8)</f>
        <v>-6.222997501026839E-3</v>
      </c>
      <c r="I186" s="132">
        <f>G186</f>
        <v>-6.222997501026839E-3</v>
      </c>
      <c r="N186" s="132"/>
      <c r="P186" s="199">
        <f>+D$11+D$12*F186+D$13*F186^2</f>
        <v>-1.380955833746746E-2</v>
      </c>
      <c r="Q186" s="200">
        <f>+C186-15018.5</f>
        <v>33989.144999999997</v>
      </c>
      <c r="S186" s="132">
        <f>+(P186-G186)^2</f>
        <v>5.7555905325014608E-5</v>
      </c>
      <c r="T186" s="130">
        <v>0.1</v>
      </c>
      <c r="U186" s="43">
        <f>+T186*S186</f>
        <v>5.7555905325014608E-6</v>
      </c>
      <c r="V186" s="132">
        <f>+G186-P186</f>
        <v>7.5865608364406208E-3</v>
      </c>
      <c r="Z186" s="43">
        <f>F186</f>
        <v>25792.5</v>
      </c>
      <c r="AA186" s="132">
        <f>AB$3+AB$4*Z186+AB$5*Z186^2+AH186</f>
        <v>-8.8120228231379528E-3</v>
      </c>
      <c r="AB186" s="132">
        <f>+G186-AA186</f>
        <v>2.5890253221111138E-3</v>
      </c>
      <c r="AC186" s="132">
        <f>+G186-P186</f>
        <v>7.5865608364406208E-3</v>
      </c>
      <c r="AD186" s="132"/>
      <c r="AE186" s="132">
        <f>+(G186-AA186)^2*S186</f>
        <v>3.8580023312289844E-10</v>
      </c>
      <c r="AF186" s="200">
        <f>+C186-15018.5</f>
        <v>33989.144999999997</v>
      </c>
      <c r="AG186" s="7"/>
      <c r="AH186" s="43">
        <f>$AB$6*($AB$11/AI186*AJ186+$AB$12)</f>
        <v>-1.1627646154387952E-2</v>
      </c>
      <c r="AI186" s="43">
        <f>1+$AB$7*COS(AL186)</f>
        <v>0.63475897161200012</v>
      </c>
      <c r="AJ186" s="43">
        <f>SIN(AL186+$AB$9)</f>
        <v>-0.56418021849965305</v>
      </c>
      <c r="AK186" s="43">
        <f>$AB$7*SIN(AL186)</f>
        <v>5.9152271148927703E-2</v>
      </c>
      <c r="AL186" s="43">
        <f>2*ATAN(AM186)</f>
        <v>2.9810326797034055</v>
      </c>
      <c r="AM186" s="43">
        <f>SQRT((1+$AB$7)/(1-$AB$7))*TAN(AN186/2)</f>
        <v>12.429633116484787</v>
      </c>
      <c r="AN186" s="132">
        <f>$AU186+$AB$7*SIN(AO186)</f>
        <v>2.9054163171649892</v>
      </c>
      <c r="AO186" s="132">
        <f>$AU186+$AB$7*SIN(AP186)</f>
        <v>2.905163515101767</v>
      </c>
      <c r="AP186" s="132">
        <f>$AU186+$AB$7*SIN(AQ186)</f>
        <v>2.9058662559815289</v>
      </c>
      <c r="AQ186" s="132">
        <f>$AU186+$AB$7*SIN(AR186)</f>
        <v>2.9039124774945257</v>
      </c>
      <c r="AR186" s="132">
        <f>$AU186+$AB$7*SIN(AS186)</f>
        <v>2.9093421609820118</v>
      </c>
      <c r="AS186" s="132">
        <f>$AU186+$AB$7*SIN(AT186)</f>
        <v>2.8942348996068845</v>
      </c>
      <c r="AT186" s="132">
        <f>$AU186+$AB$7*SIN(AU186)</f>
        <v>2.9361377088406151</v>
      </c>
      <c r="AU186" s="132">
        <f>$AB$9+$AB$18*(F186-AB$15)</f>
        <v>2.818750253340462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>+(C187-C$7)/C$8</f>
        <v>25806.965524242627</v>
      </c>
      <c r="F187" s="132">
        <f>ROUND(2*E187,0)/2</f>
        <v>25807</v>
      </c>
      <c r="G187" s="132">
        <f>+C187-(C$7+F187*C$8)</f>
        <v>-1.1768229000153951E-2</v>
      </c>
      <c r="I187" s="132">
        <f>G187</f>
        <v>-1.1768229000153951E-2</v>
      </c>
      <c r="N187" s="132"/>
      <c r="P187" s="199">
        <f>+D$11+D$12*F187+D$13*F187^2</f>
        <v>-1.3822620549306448E-2</v>
      </c>
      <c r="Q187" s="200">
        <f>+C187-15018.5</f>
        <v>33994.089</v>
      </c>
      <c r="S187" s="132">
        <f>+(P187-G187)^2</f>
        <v>4.2205246372291961E-6</v>
      </c>
      <c r="T187" s="130">
        <v>0.1</v>
      </c>
      <c r="U187" s="43">
        <f>+T187*S187</f>
        <v>4.2205246372291963E-7</v>
      </c>
      <c r="V187" s="132">
        <f>+G187-P187</f>
        <v>2.0543915491524969E-3</v>
      </c>
      <c r="Z187" s="43">
        <f>F187</f>
        <v>25807</v>
      </c>
      <c r="AA187" s="132">
        <f>AB$3+AB$4*Z187+AB$5*Z187^2+AH187</f>
        <v>-8.835776680710802E-3</v>
      </c>
      <c r="AB187" s="132">
        <f>+G187-AA187</f>
        <v>-2.9324523194431493E-3</v>
      </c>
      <c r="AC187" s="132">
        <f>+G187-P187</f>
        <v>2.0543915491524969E-3</v>
      </c>
      <c r="AD187" s="132"/>
      <c r="AE187" s="132">
        <f>+(G187-AA187)^2*S187</f>
        <v>3.6293458777159241E-11</v>
      </c>
      <c r="AF187" s="200">
        <f>+C187-15018.5</f>
        <v>33994.089</v>
      </c>
      <c r="AG187" s="7"/>
      <c r="AH187" s="43">
        <f>$AB$6*($AB$11/AI187*AJ187+$AB$12)</f>
        <v>-1.1650735933710802E-2</v>
      </c>
      <c r="AI187" s="43">
        <f>1+$AB$7*COS(AL187)</f>
        <v>0.63470870086905351</v>
      </c>
      <c r="AJ187" s="43">
        <f>SIN(AL187+$AB$9)</f>
        <v>-0.56488354710557875</v>
      </c>
      <c r="AK187" s="43">
        <f>$AB$7*SIN(AL187)</f>
        <v>5.8841029726079221E-2</v>
      </c>
      <c r="AL187" s="43">
        <f>2*ATAN(AM187)</f>
        <v>2.9818847745178094</v>
      </c>
      <c r="AM187" s="43">
        <f>SQRT((1+$AB$7)/(1-$AB$7))*TAN(AN187/2)</f>
        <v>12.496234388723744</v>
      </c>
      <c r="AN187" s="132">
        <f>$AU187+$AB$7*SIN(AO187)</f>
        <v>2.9066634905828952</v>
      </c>
      <c r="AO187" s="132">
        <f>$AU187+$AB$7*SIN(AP187)</f>
        <v>2.9064115014298695</v>
      </c>
      <c r="AP187" s="132">
        <f>$AU187+$AB$7*SIN(AQ187)</f>
        <v>2.9071117730929972</v>
      </c>
      <c r="AQ187" s="132">
        <f>$AU187+$AB$7*SIN(AR187)</f>
        <v>2.9051654445937576</v>
      </c>
      <c r="AR187" s="132">
        <f>$AU187+$AB$7*SIN(AS187)</f>
        <v>2.9105728207005206</v>
      </c>
      <c r="AS187" s="132">
        <f>$AU187+$AB$7*SIN(AT187)</f>
        <v>2.89553226390559</v>
      </c>
      <c r="AT187" s="132">
        <f>$AU187+$AB$7*SIN(AU187)</f>
        <v>2.9372385368992893</v>
      </c>
      <c r="AU187" s="132">
        <f>$AB$9+$AB$18*(F187-AB$15)</f>
        <v>2.8204464033200516</v>
      </c>
      <c r="AV187" s="132"/>
      <c r="AX187" s="132"/>
    </row>
    <row r="188" spans="1:50" ht="12.95" customHeight="1">
      <c r="A188" s="41" t="s">
        <v>327</v>
      </c>
      <c r="B188" s="41"/>
      <c r="C188" s="36">
        <v>49028.292999999998</v>
      </c>
      <c r="D188" s="36"/>
      <c r="E188" s="41">
        <f>+(C188-C$7)/C$8</f>
        <v>25852.971367072547</v>
      </c>
      <c r="F188" s="132">
        <f>ROUND(2*E188,0)/2</f>
        <v>25853</v>
      </c>
      <c r="G188" s="132">
        <f>+C188-(C$7+F188*C$8)</f>
        <v>-9.7737910036812536E-3</v>
      </c>
      <c r="I188" s="202">
        <f>G188</f>
        <v>-9.7737910036812536E-3</v>
      </c>
      <c r="N188" s="132">
        <v>-9.7737910036812536E-3</v>
      </c>
      <c r="P188" s="199">
        <f>+D$11+D$12*F188+D$13*F188^2</f>
        <v>-1.3864041341578688E-2</v>
      </c>
      <c r="Q188" s="200">
        <f>+C188-15018.5</f>
        <v>34009.792999999998</v>
      </c>
      <c r="S188" s="132">
        <f>+(P188-G188)^2</f>
        <v>1.6730147826670075E-5</v>
      </c>
      <c r="T188" s="130">
        <v>0.1</v>
      </c>
      <c r="U188" s="43">
        <f>+T188*S188</f>
        <v>1.6730147826670075E-6</v>
      </c>
      <c r="V188" s="132">
        <f>+G188-P188</f>
        <v>4.0902503378974341E-3</v>
      </c>
      <c r="Z188" s="43">
        <f>F188</f>
        <v>25853</v>
      </c>
      <c r="AA188" s="132">
        <f>AB$3+AB$4*Z188+AB$5*Z188^2+AH188</f>
        <v>-8.9110097353125601E-3</v>
      </c>
      <c r="AB188" s="132">
        <f>+G188-AA188</f>
        <v>-8.6278126836869355E-4</v>
      </c>
      <c r="AC188" s="132">
        <f>+G188-P188</f>
        <v>4.0902503378974341E-3</v>
      </c>
      <c r="AD188" s="132"/>
      <c r="AE188" s="132">
        <f>+(G188-AA188)^2*S188</f>
        <v>1.2453780121130423E-11</v>
      </c>
      <c r="AF188" s="200">
        <f>+C188-15018.5</f>
        <v>34009.792999999998</v>
      </c>
      <c r="AG188" s="7"/>
      <c r="AH188" s="43">
        <f>$AB$6*($AB$11/AI188*AJ188+$AB$12)</f>
        <v>-1.172385390831256E-2</v>
      </c>
      <c r="AI188" s="43">
        <f>1+$AB$7*COS(AL188)</f>
        <v>0.63455102868256708</v>
      </c>
      <c r="AJ188" s="43">
        <f>SIN(AL188+$AB$9)</f>
        <v>-0.56711134078795944</v>
      </c>
      <c r="AK188" s="43">
        <f>$AB$7*SIN(AL188)</f>
        <v>5.7853689277608249E-2</v>
      </c>
      <c r="AL188" s="43">
        <f>2*ATAN(AM188)</f>
        <v>2.9845870748769596</v>
      </c>
      <c r="AM188" s="43">
        <f>SQRT((1+$AB$7)/(1-$AB$7))*TAN(AN188/2)</f>
        <v>12.712222513389177</v>
      </c>
      <c r="AN188" s="132">
        <f>$AU188+$AB$7*SIN(AO188)</f>
        <v>2.9106193771151796</v>
      </c>
      <c r="AO188" s="132">
        <f>$AU188+$AB$7*SIN(AP188)</f>
        <v>2.9103700147979685</v>
      </c>
      <c r="AP188" s="132">
        <f>$AU188+$AB$7*SIN(AQ188)</f>
        <v>2.9110623369551152</v>
      </c>
      <c r="AQ188" s="132">
        <f>$AU188+$AB$7*SIN(AR188)</f>
        <v>2.9091399156465934</v>
      </c>
      <c r="AR188" s="132">
        <f>$AU188+$AB$7*SIN(AS188)</f>
        <v>2.914475909286522</v>
      </c>
      <c r="AS188" s="132">
        <f>$AU188+$AB$7*SIN(AT188)</f>
        <v>2.8996482436863125</v>
      </c>
      <c r="AT188" s="132">
        <f>$AU188+$AB$7*SIN(AU188)</f>
        <v>2.9407286034640925</v>
      </c>
      <c r="AU188" s="132">
        <f>$AB$9+$AB$18*(F188-AB$15)</f>
        <v>2.8258272929104749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>+(C189-C$7)/C$8</f>
        <v>25877.474224270049</v>
      </c>
      <c r="F189" s="132">
        <f>ROUND(2*E189,0)/2</f>
        <v>25877.5</v>
      </c>
      <c r="G189" s="132">
        <f>+C189-(C$7+F189*C$8)</f>
        <v>-8.7984924975899048E-3</v>
      </c>
      <c r="I189" s="132">
        <f>G189</f>
        <v>-8.7984924975899048E-3</v>
      </c>
      <c r="N189" s="132"/>
      <c r="P189" s="199">
        <f>+D$11+D$12*F189+D$13*F189^2</f>
        <v>-1.3886091275963996E-2</v>
      </c>
      <c r="Q189" s="200">
        <f>+C189-15018.5</f>
        <v>34018.156999999999</v>
      </c>
      <c r="S189" s="132">
        <f>+(P189-G189)^2</f>
        <v>2.5883661329713545E-5</v>
      </c>
      <c r="T189" s="130">
        <v>0.1</v>
      </c>
      <c r="U189" s="43">
        <f>+T189*S189</f>
        <v>2.5883661329713545E-6</v>
      </c>
      <c r="V189" s="132">
        <f>+G189-P189</f>
        <v>5.0875987783740913E-3</v>
      </c>
      <c r="Z189" s="43">
        <f>F189</f>
        <v>25877.5</v>
      </c>
      <c r="AA189" s="132">
        <f>AB$3+AB$4*Z189+AB$5*Z189^2+AH189</f>
        <v>-8.9510023754959672E-3</v>
      </c>
      <c r="AB189" s="132">
        <f>+G189-AA189</f>
        <v>1.5250987790606241E-4</v>
      </c>
      <c r="AC189" s="132">
        <f>+G189-P189</f>
        <v>5.0875987783740913E-3</v>
      </c>
      <c r="AD189" s="132"/>
      <c r="AE189" s="132">
        <f>+(G189-AA189)^2*S189</f>
        <v>6.0203488261912346E-13</v>
      </c>
      <c r="AF189" s="200">
        <f>+C189-15018.5</f>
        <v>34018.156999999999</v>
      </c>
      <c r="AG189" s="7"/>
      <c r="AH189" s="43">
        <f>$AB$6*($AB$11/AI189*AJ189+$AB$12)</f>
        <v>-1.1762714856745968E-2</v>
      </c>
      <c r="AI189" s="43">
        <f>1+$AB$7*COS(AL189)</f>
        <v>0.63446817179298443</v>
      </c>
      <c r="AJ189" s="43">
        <f>SIN(AL189+$AB$9)</f>
        <v>-0.56829574073853695</v>
      </c>
      <c r="AK189" s="43">
        <f>$AB$7*SIN(AL189)</f>
        <v>5.7327851587486288E-2</v>
      </c>
      <c r="AL189" s="43">
        <f>2*ATAN(AM189)</f>
        <v>2.9860257928289524</v>
      </c>
      <c r="AM189" s="43">
        <f>SQRT((1+$AB$7)/(1-$AB$7))*TAN(AN189/2)</f>
        <v>12.830270241063236</v>
      </c>
      <c r="AN189" s="132">
        <f>$AU189+$AB$7*SIN(AO189)</f>
        <v>2.9127259091466895</v>
      </c>
      <c r="AO189" s="132">
        <f>$AU189+$AB$7*SIN(AP189)</f>
        <v>2.9124779755309596</v>
      </c>
      <c r="AP189" s="132">
        <f>$AU189+$AB$7*SIN(AQ189)</f>
        <v>2.9131659920353306</v>
      </c>
      <c r="AQ189" s="132">
        <f>$AU189+$AB$7*SIN(AR189)</f>
        <v>2.9112564720710568</v>
      </c>
      <c r="AR189" s="132">
        <f>$AU189+$AB$7*SIN(AS189)</f>
        <v>2.9165540684573843</v>
      </c>
      <c r="AS189" s="132">
        <f>$AU189+$AB$7*SIN(AT189)</f>
        <v>2.9018405760782287</v>
      </c>
      <c r="AT189" s="132">
        <f>$AU189+$AB$7*SIN(AU189)</f>
        <v>2.9425860819615903</v>
      </c>
      <c r="AU189" s="132">
        <f>$AB$9+$AB$18*(F189-AB$15)</f>
        <v>2.8286932014966784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>+(C190-C$7)/C$8</f>
        <v>26563.445832003195</v>
      </c>
      <c r="F190" s="132">
        <f>ROUND(2*E190,0)/2</f>
        <v>26563.5</v>
      </c>
      <c r="G190" s="132">
        <f>+C190-(C$7+F190*C$8)</f>
        <v>-1.8490134498279076E-2</v>
      </c>
      <c r="I190" s="132">
        <f>G190</f>
        <v>-1.8490134498279076E-2</v>
      </c>
      <c r="N190" s="132"/>
      <c r="P190" s="199">
        <f>+D$11+D$12*F190+D$13*F190^2</f>
        <v>-1.4500345972381725E-2</v>
      </c>
      <c r="Q190" s="200">
        <f>+C190-15018.5</f>
        <v>34252.311999999998</v>
      </c>
      <c r="S190" s="132">
        <f>+(P190-G190)^2</f>
        <v>1.5918412481382156E-5</v>
      </c>
      <c r="T190" s="130">
        <v>0.1</v>
      </c>
      <c r="U190" s="43">
        <f>+T190*S190</f>
        <v>1.5918412481382157E-6</v>
      </c>
      <c r="V190" s="132">
        <f>+G190-P190</f>
        <v>-3.989788525897351E-3</v>
      </c>
      <c r="Z190" s="43">
        <f>F190</f>
        <v>26563.5</v>
      </c>
      <c r="AA190" s="132">
        <f>AB$3+AB$4*Z190+AB$5*Z190^2+AH190</f>
        <v>-1.0048598462121481E-2</v>
      </c>
      <c r="AB190" s="132">
        <f>+G190-AA190</f>
        <v>-8.4415360361575955E-3</v>
      </c>
      <c r="AC190" s="132">
        <f>+G190-P190</f>
        <v>-3.989788525897351E-3</v>
      </c>
      <c r="AD190" s="132"/>
      <c r="AE190" s="132">
        <f>+(G190-AA190)^2*S190</f>
        <v>1.1343386021123715E-9</v>
      </c>
      <c r="AF190" s="200">
        <f>+C190-15018.5</f>
        <v>34252.311999999998</v>
      </c>
      <c r="AG190" s="7"/>
      <c r="AH190" s="43">
        <f>$AB$6*($AB$11/AI190*AJ190+$AB$12)</f>
        <v>-1.2827161365371481E-2</v>
      </c>
      <c r="AI190" s="43">
        <f>1+$AB$7*COS(AL190)</f>
        <v>0.63246193181258503</v>
      </c>
      <c r="AJ190" s="43">
        <f>SIN(AL190+$AB$9)</f>
        <v>-0.6008601756590527</v>
      </c>
      <c r="AK190" s="43">
        <f>$AB$7*SIN(AL190)</f>
        <v>4.2611834424994117E-2</v>
      </c>
      <c r="AL190" s="43">
        <f>2*ATAN(AM190)</f>
        <v>3.0261694160508341</v>
      </c>
      <c r="AM190" s="43">
        <f>SQRT((1+$AB$7)/(1-$AB$7))*TAN(AN190/2)</f>
        <v>17.308291889795036</v>
      </c>
      <c r="AN190" s="132">
        <f>$AU190+$AB$7*SIN(AO190)</f>
        <v>2.9716046593818661</v>
      </c>
      <c r="AO190" s="132">
        <f>$AU190+$AB$7*SIN(AP190)</f>
        <v>2.9714046751254175</v>
      </c>
      <c r="AP190" s="132">
        <f>$AU190+$AB$7*SIN(AQ190)</f>
        <v>2.9719530703705757</v>
      </c>
      <c r="AQ190" s="132">
        <f>$AU190+$AB$7*SIN(AR190)</f>
        <v>2.9704491416990364</v>
      </c>
      <c r="AR190" s="132">
        <f>$AU190+$AB$7*SIN(AS190)</f>
        <v>2.9745726186864183</v>
      </c>
      <c r="AS190" s="132">
        <f>$AU190+$AB$7*SIN(AT190)</f>
        <v>2.9632597872863382</v>
      </c>
      <c r="AT190" s="132">
        <f>$AU190+$AB$7*SIN(AU190)</f>
        <v>2.9942461525530062</v>
      </c>
      <c r="AU190" s="132">
        <f>$AB$9+$AB$18*(F190-AB$15)</f>
        <v>2.9089386419103818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>+(C191-C$7)/C$8</f>
        <v>26601.459829491811</v>
      </c>
      <c r="F191" s="132">
        <f>ROUND(2*E191,0)/2</f>
        <v>26601.5</v>
      </c>
      <c r="G191" s="132">
        <f>+C191-(C$7+F191*C$8)</f>
        <v>-1.3712120504351333E-2</v>
      </c>
      <c r="I191" s="132">
        <f>G191</f>
        <v>-1.3712120504351333E-2</v>
      </c>
      <c r="N191" s="132"/>
      <c r="P191" s="199">
        <f>+D$11+D$12*F191+D$13*F191^2</f>
        <v>-1.4534194306310288E-2</v>
      </c>
      <c r="Q191" s="200">
        <f>+C191-15018.5</f>
        <v>34265.288</v>
      </c>
      <c r="S191" s="132">
        <f>+(P191-G191)^2</f>
        <v>6.7580533586725176E-7</v>
      </c>
      <c r="T191" s="130">
        <v>0.1</v>
      </c>
      <c r="U191" s="43">
        <f>+T191*S191</f>
        <v>6.7580533586725179E-8</v>
      </c>
      <c r="V191" s="132">
        <f>+G191-P191</f>
        <v>8.2207380195895539E-4</v>
      </c>
      <c r="Z191" s="43">
        <f>F191</f>
        <v>26601.5</v>
      </c>
      <c r="AA191" s="132">
        <f>AB$3+AB$4*Z191+AB$5*Z191^2+AH191</f>
        <v>-1.0108121360676984E-2</v>
      </c>
      <c r="AB191" s="132">
        <f>+G191-AA191</f>
        <v>-3.6039991436743486E-3</v>
      </c>
      <c r="AC191" s="132">
        <f>+G191-P191</f>
        <v>8.2207380195895539E-4</v>
      </c>
      <c r="AD191" s="132"/>
      <c r="AE191" s="132">
        <f>+(G191-AA191)^2*S191</f>
        <v>8.7779069880607541E-12</v>
      </c>
      <c r="AF191" s="200">
        <f>+C191-15018.5</f>
        <v>34265.288</v>
      </c>
      <c r="AG191" s="7"/>
      <c r="AH191" s="43">
        <f>$AB$6*($AB$11/AI191*AJ191+$AB$12)</f>
        <v>-1.2884765453926984E-2</v>
      </c>
      <c r="AI191" s="43">
        <f>1+$AB$7*COS(AL191)</f>
        <v>0.63236838153607322</v>
      </c>
      <c r="AJ191" s="43">
        <f>SIN(AL191+$AB$9)</f>
        <v>-0.60263054414207673</v>
      </c>
      <c r="AK191" s="43">
        <f>$AB$7*SIN(AL191)</f>
        <v>4.1797046613292976E-2</v>
      </c>
      <c r="AL191" s="43">
        <f>2*ATAN(AM191)</f>
        <v>3.0283860130974403</v>
      </c>
      <c r="AM191" s="43">
        <f>SQRT((1+$AB$7)/(1-$AB$7))*TAN(AN191/2)</f>
        <v>17.647936355133108</v>
      </c>
      <c r="AN191" s="132">
        <f>$AU191+$AB$7*SIN(AO191)</f>
        <v>2.9748608899043179</v>
      </c>
      <c r="AO191" s="132">
        <f>$AU191+$AB$7*SIN(AP191)</f>
        <v>2.9746639826058079</v>
      </c>
      <c r="AP191" s="132">
        <f>$AU191+$AB$7*SIN(AQ191)</f>
        <v>2.9752036417311065</v>
      </c>
      <c r="AQ191" s="132">
        <f>$AU191+$AB$7*SIN(AR191)</f>
        <v>2.9737244937063725</v>
      </c>
      <c r="AR191" s="132">
        <f>$AU191+$AB$7*SIN(AS191)</f>
        <v>2.9777778061161091</v>
      </c>
      <c r="AS191" s="132">
        <f>$AU191+$AB$7*SIN(AT191)</f>
        <v>2.9666638195838817</v>
      </c>
      <c r="AT191" s="132">
        <f>$AU191+$AB$7*SIN(AU191)</f>
        <v>2.9970900282737172</v>
      </c>
      <c r="AU191" s="132">
        <f>$AB$9+$AB$18*(F191-AB$15)</f>
        <v>2.9133837246155148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>+(C192-C$7)/C$8</f>
        <v>26682.971964673925</v>
      </c>
      <c r="F192" s="132">
        <f>ROUND(2*E192,0)/2</f>
        <v>26683</v>
      </c>
      <c r="G192" s="132">
        <f>+C192-(C$7+F192*C$8)</f>
        <v>-9.5698009972693399E-3</v>
      </c>
      <c r="I192" s="132">
        <f>G192</f>
        <v>-9.5698009972693399E-3</v>
      </c>
      <c r="N192" s="132"/>
      <c r="P192" s="199">
        <f>+D$11+D$12*F192+D$13*F192^2</f>
        <v>-1.4606727262622722E-2</v>
      </c>
      <c r="Q192" s="200">
        <f>+C192-15018.5</f>
        <v>34293.112000000001</v>
      </c>
      <c r="S192" s="132">
        <f>+(P192-G192)^2</f>
        <v>2.5370626202606769E-5</v>
      </c>
      <c r="T192" s="130">
        <v>0.1</v>
      </c>
      <c r="U192" s="43">
        <f>+T192*S192</f>
        <v>2.5370626202606771E-6</v>
      </c>
      <c r="V192" s="132">
        <f>+G192-P192</f>
        <v>5.0369262653533822E-3</v>
      </c>
      <c r="Z192" s="43">
        <f>F192</f>
        <v>26683</v>
      </c>
      <c r="AA192" s="132">
        <f>AB$3+AB$4*Z192+AB$5*Z192^2+AH192</f>
        <v>-1.0235321239137561E-2</v>
      </c>
      <c r="AB192" s="132">
        <f>+G192-AA192</f>
        <v>6.6552024186822094E-4</v>
      </c>
      <c r="AC192" s="132">
        <f>+G192-P192</f>
        <v>5.0369262653533822E-3</v>
      </c>
      <c r="AD192" s="132"/>
      <c r="AE192" s="132">
        <f>+(G192-AA192)^2*S192</f>
        <v>1.1237086525473251E-11</v>
      </c>
      <c r="AF192" s="200">
        <f>+C192-15018.5</f>
        <v>34293.112000000001</v>
      </c>
      <c r="AG192" s="7"/>
      <c r="AH192" s="43">
        <f>$AB$6*($AB$11/AI192*AJ192+$AB$12)</f>
        <v>-1.300782077213756E-2</v>
      </c>
      <c r="AI192" s="43">
        <f>1+$AB$7*COS(AL192)</f>
        <v>0.63217392091353075</v>
      </c>
      <c r="AJ192" s="43">
        <f>SIN(AL192+$AB$9)</f>
        <v>-0.60641577203829444</v>
      </c>
      <c r="AK192" s="43">
        <f>$AB$7*SIN(AL192)</f>
        <v>4.0049663467680546E-2</v>
      </c>
      <c r="AL192" s="43">
        <f>2*ATAN(AM192)</f>
        <v>3.0331378291800624</v>
      </c>
      <c r="AM192" s="43">
        <f>SQRT((1+$AB$7)/(1-$AB$7))*TAN(AN192/2)</f>
        <v>18.422778500545554</v>
      </c>
      <c r="AN192" s="132">
        <f>$AU192+$AB$7*SIN(AO192)</f>
        <v>2.981843009660238</v>
      </c>
      <c r="AO192" s="132">
        <f>$AU192+$AB$7*SIN(AP192)</f>
        <v>2.9816528383661356</v>
      </c>
      <c r="AP192" s="132">
        <f>$AU192+$AB$7*SIN(AQ192)</f>
        <v>2.9821734377560736</v>
      </c>
      <c r="AQ192" s="132">
        <f>$AU192+$AB$7*SIN(AR192)</f>
        <v>2.9807481778676705</v>
      </c>
      <c r="AR192" s="132">
        <f>$AU192+$AB$7*SIN(AS192)</f>
        <v>2.9846493778491165</v>
      </c>
      <c r="AS192" s="132">
        <f>$AU192+$AB$7*SIN(AT192)</f>
        <v>2.9739651597733578</v>
      </c>
      <c r="AT192" s="132">
        <f>$AU192+$AB$7*SIN(AU192)</f>
        <v>3.0031838564859279</v>
      </c>
      <c r="AU192" s="132">
        <f>$AB$9+$AB$18*(F192-AB$15)</f>
        <v>2.9229172572594164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>+(C193-C$7)/C$8</f>
        <v>26683.502215409539</v>
      </c>
      <c r="F193" s="132">
        <f>ROUND(2*E193,0)/2</f>
        <v>26683.5</v>
      </c>
      <c r="G193" s="132">
        <f>+C193-(C$7+F193*C$8)</f>
        <v>7.5622549775289372E-4</v>
      </c>
      <c r="I193" s="132">
        <f>G193</f>
        <v>7.5622549775289372E-4</v>
      </c>
      <c r="N193" s="132"/>
      <c r="P193" s="199">
        <f>+D$11+D$12*F193+D$13*F193^2</f>
        <v>-1.4607171985658569E-2</v>
      </c>
      <c r="Q193" s="200">
        <f>+C193-15018.5</f>
        <v>34293.292999999998</v>
      </c>
      <c r="S193" s="132">
        <f>+(P193-G193)^2</f>
        <v>2.3603398223329366E-4</v>
      </c>
      <c r="T193" s="130">
        <v>0.1</v>
      </c>
      <c r="U193" s="43">
        <f>+T193*S193</f>
        <v>2.3603398223329367E-5</v>
      </c>
      <c r="V193" s="132">
        <f>+G193-P193</f>
        <v>1.5363397483411463E-2</v>
      </c>
      <c r="Z193" s="43">
        <f>F193</f>
        <v>26683.5</v>
      </c>
      <c r="AA193" s="132">
        <f>AB$3+AB$4*Z193+AB$5*Z193^2+AH193</f>
        <v>-1.0236099659815737E-2</v>
      </c>
      <c r="AB193" s="132">
        <f>+G193-AA193</f>
        <v>1.0992325157568631E-2</v>
      </c>
      <c r="AC193" s="132">
        <f>+G193-P193</f>
        <v>1.5363397483411463E-2</v>
      </c>
      <c r="AD193" s="132"/>
      <c r="AE193" s="132">
        <f>+(G193-AA193)^2*S193</f>
        <v>2.8520272233700934E-8</v>
      </c>
      <c r="AF193" s="200">
        <f>+C193-15018.5</f>
        <v>34293.292999999998</v>
      </c>
      <c r="AG193" s="7"/>
      <c r="AH193" s="43">
        <f>$AB$6*($AB$11/AI193*AJ193+$AB$12)</f>
        <v>-1.3008573643065737E-2</v>
      </c>
      <c r="AI193" s="43">
        <f>1+$AB$7*COS(AL193)</f>
        <v>0.63217275389541938</v>
      </c>
      <c r="AJ193" s="43">
        <f>SIN(AL193+$AB$9)</f>
        <v>-0.60643894490944772</v>
      </c>
      <c r="AK193" s="43">
        <f>$AB$7*SIN(AL193)</f>
        <v>4.0038943831227941E-2</v>
      </c>
      <c r="AL193" s="43">
        <f>2*ATAN(AM193)</f>
        <v>3.0331669723541221</v>
      </c>
      <c r="AM193" s="43">
        <f>SQRT((1+$AB$7)/(1-$AB$7))*TAN(AN193/2)</f>
        <v>18.427739982719565</v>
      </c>
      <c r="AN193" s="132">
        <f>$AU193+$AB$7*SIN(AO193)</f>
        <v>2.9818858379994198</v>
      </c>
      <c r="AO193" s="132">
        <f>$AU193+$AB$7*SIN(AP193)</f>
        <v>2.9816957085974543</v>
      </c>
      <c r="AP193" s="132">
        <f>$AU193+$AB$7*SIN(AQ193)</f>
        <v>2.9822161897183466</v>
      </c>
      <c r="AQ193" s="132">
        <f>$AU193+$AB$7*SIN(AR193)</f>
        <v>2.9807912634948619</v>
      </c>
      <c r="AR193" s="132">
        <f>$AU193+$AB$7*SIN(AS193)</f>
        <v>2.9846915235414264</v>
      </c>
      <c r="AS193" s="132">
        <f>$AU193+$AB$7*SIN(AT193)</f>
        <v>2.9740099557044331</v>
      </c>
      <c r="AT193" s="132">
        <f>$AU193+$AB$7*SIN(AU193)</f>
        <v>3.00322121909978</v>
      </c>
      <c r="AU193" s="132">
        <f>$AB$9+$AB$18*(F193-AB$15)</f>
        <v>2.9229757451897473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>+(C194-C$7)/C$8</f>
        <v>26747.970158437773</v>
      </c>
      <c r="F194" s="132">
        <f>ROUND(2*E194,0)/2</f>
        <v>26748</v>
      </c>
      <c r="G194" s="132">
        <f>+C194-(C$7+F194*C$8)</f>
        <v>-1.0186355997575447E-2</v>
      </c>
      <c r="I194" s="132">
        <f>G194</f>
        <v>-1.0186355997575447E-2</v>
      </c>
      <c r="N194" s="132"/>
      <c r="P194" s="199">
        <f>+D$11+D$12*F194+D$13*F194^2</f>
        <v>-1.4664514218091479E-2</v>
      </c>
      <c r="Q194" s="200">
        <f>+C194-15018.5</f>
        <v>34315.298999999999</v>
      </c>
      <c r="S194" s="132">
        <f>+(P194-G194)^2</f>
        <v>2.0053901047975313E-5</v>
      </c>
      <c r="T194" s="130">
        <v>0.1</v>
      </c>
      <c r="U194" s="43">
        <f>+T194*S194</f>
        <v>2.0053901047975315E-6</v>
      </c>
      <c r="V194" s="132">
        <f>+G194-P194</f>
        <v>4.478158220516032E-3</v>
      </c>
      <c r="Z194" s="43">
        <f>F194</f>
        <v>26748</v>
      </c>
      <c r="AA194" s="132">
        <f>AB$3+AB$4*Z194+AB$5*Z194^2+AH194</f>
        <v>-1.0336316162699595E-2</v>
      </c>
      <c r="AB194" s="132">
        <f>+G194-AA194</f>
        <v>1.4996016512414806E-4</v>
      </c>
      <c r="AC194" s="132">
        <f>+G194-P194</f>
        <v>4.478158220516032E-3</v>
      </c>
      <c r="AD194" s="132"/>
      <c r="AE194" s="132">
        <f>+(G194-AA194)^2*S194</f>
        <v>4.5097315200374436E-13</v>
      </c>
      <c r="AF194" s="200">
        <f>+C194-15018.5</f>
        <v>34315.298999999999</v>
      </c>
      <c r="AG194" s="7"/>
      <c r="AH194" s="43">
        <f>$AB$6*($AB$11/AI194*AJ194+$AB$12)</f>
        <v>-1.3105481650699595E-2</v>
      </c>
      <c r="AI194" s="43">
        <f>1+$AB$7*COS(AL194)</f>
        <v>0.63202486334379504</v>
      </c>
      <c r="AJ194" s="43">
        <f>SIN(AL194+$AB$9)</f>
        <v>-0.60942320323375454</v>
      </c>
      <c r="AK194" s="43">
        <f>$AB$7*SIN(AL194)</f>
        <v>3.8656161253378861E-2</v>
      </c>
      <c r="AL194" s="43">
        <f>2*ATAN(AM194)</f>
        <v>3.0369255384647684</v>
      </c>
      <c r="AM194" s="43">
        <f>SQRT((1+$AB$7)/(1-$AB$7))*TAN(AN194/2)</f>
        <v>19.090750677984072</v>
      </c>
      <c r="AN194" s="132">
        <f>$AU194+$AB$7*SIN(AO194)</f>
        <v>2.9874100212873693</v>
      </c>
      <c r="AO194" s="132">
        <f>$AU194+$AB$7*SIN(AP194)</f>
        <v>2.9872253528345638</v>
      </c>
      <c r="AP194" s="132">
        <f>$AU194+$AB$7*SIN(AQ194)</f>
        <v>2.9877304431944207</v>
      </c>
      <c r="AQ194" s="132">
        <f>$AU194+$AB$7*SIN(AR194)</f>
        <v>2.9863488662156588</v>
      </c>
      <c r="AR194" s="132">
        <f>$AU194+$AB$7*SIN(AS194)</f>
        <v>2.990127202037332</v>
      </c>
      <c r="AS194" s="132">
        <f>$AU194+$AB$7*SIN(AT194)</f>
        <v>2.9797888748633339</v>
      </c>
      <c r="AT194" s="132">
        <f>$AU194+$AB$7*SIN(AU194)</f>
        <v>3.0080387204123618</v>
      </c>
      <c r="AU194" s="132">
        <f>$AB$9+$AB$18*(F194-AB$15)</f>
        <v>2.9305206882024057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>+(C195-C$7)/C$8</f>
        <v>26934.952387453497</v>
      </c>
      <c r="F195" s="132">
        <f>ROUND(2*E195,0)/2</f>
        <v>26935</v>
      </c>
      <c r="G195" s="132">
        <f>+C195-(C$7+F195*C$8)</f>
        <v>-1.6252444998826832E-2</v>
      </c>
      <c r="I195" s="132">
        <f>G195</f>
        <v>-1.6252444998826832E-2</v>
      </c>
      <c r="N195" s="132"/>
      <c r="P195" s="199">
        <f>+D$11+D$12*F195+D$13*F195^2</f>
        <v>-1.4830458921384179E-2</v>
      </c>
      <c r="Q195" s="200">
        <f>+C195-15018.5</f>
        <v>34379.125</v>
      </c>
      <c r="S195" s="132">
        <f>+(P195-G195)^2</f>
        <v>2.022044404440743E-6</v>
      </c>
      <c r="T195" s="130">
        <v>0.1</v>
      </c>
      <c r="U195" s="43">
        <f>+T195*S195</f>
        <v>2.0220444044407432E-7</v>
      </c>
      <c r="V195" s="132">
        <f>+G195-P195</f>
        <v>-1.4219860774426531E-3</v>
      </c>
      <c r="Z195" s="43">
        <f>F195</f>
        <v>26935</v>
      </c>
      <c r="AA195" s="132">
        <f>AB$3+AB$4*Z195+AB$5*Z195^2+AH195</f>
        <v>-1.0624611832019121E-2</v>
      </c>
      <c r="AB195" s="132">
        <f>+G195-AA195</f>
        <v>-5.6278331668077105E-3</v>
      </c>
      <c r="AC195" s="132">
        <f>+G195-P195</f>
        <v>-1.4219860774426531E-3</v>
      </c>
      <c r="AD195" s="132"/>
      <c r="AE195" s="132">
        <f>+(G195-AA195)^2*S195</f>
        <v>6.404321384213974E-11</v>
      </c>
      <c r="AF195" s="200">
        <f>+C195-15018.5</f>
        <v>34379.125</v>
      </c>
      <c r="AG195" s="7"/>
      <c r="AH195" s="43">
        <f>$AB$6*($AB$11/AI195*AJ195+$AB$12)</f>
        <v>-1.3384044157019121E-2</v>
      </c>
      <c r="AI195" s="43">
        <f>1+$AB$7*COS(AL195)</f>
        <v>0.63162582016864754</v>
      </c>
      <c r="AJ195" s="43">
        <f>SIN(AL195+$AB$9)</f>
        <v>-0.61801882767605254</v>
      </c>
      <c r="AK195" s="43">
        <f>$AB$7*SIN(AL195)</f>
        <v>3.4647707479405265E-2</v>
      </c>
      <c r="AL195" s="43">
        <f>2*ATAN(AM195)</f>
        <v>3.0478128010446621</v>
      </c>
      <c r="AM195" s="43">
        <f>SQRT((1+$AB$7)/(1-$AB$7))*TAN(AN195/2)</f>
        <v>21.31091011635462</v>
      </c>
      <c r="AN195" s="132">
        <f>$AU195+$AB$7*SIN(AO195)</f>
        <v>3.0034186719993978</v>
      </c>
      <c r="AO195" s="132">
        <f>$AU195+$AB$7*SIN(AP195)</f>
        <v>3.0032504515856022</v>
      </c>
      <c r="AP195" s="132">
        <f>$AU195+$AB$7*SIN(AQ195)</f>
        <v>3.0037094723388575</v>
      </c>
      <c r="AQ195" s="132">
        <f>$AU195+$AB$7*SIN(AR195)</f>
        <v>3.0024568794048876</v>
      </c>
      <c r="AR195" s="132">
        <f>$AU195+$AB$7*SIN(AS195)</f>
        <v>3.0058744893847145</v>
      </c>
      <c r="AS195" s="132">
        <f>$AU195+$AB$7*SIN(AT195)</f>
        <v>2.996545902700023</v>
      </c>
      <c r="AT195" s="132">
        <f>$AU195+$AB$7*SIN(AU195)</f>
        <v>3.0219813537402023</v>
      </c>
      <c r="AU195" s="132">
        <f>$AB$9+$AB$18*(F195-AB$15)</f>
        <v>2.9523951741460834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>+(C196-C$7)/C$8</f>
        <v>27760.971710194579</v>
      </c>
      <c r="F196" s="132">
        <f>ROUND(2*E196,0)/2</f>
        <v>27761</v>
      </c>
      <c r="G196" s="132">
        <f>+C196-(C$7+F196*C$8)</f>
        <v>-9.6566670035826974E-3</v>
      </c>
      <c r="I196" s="132">
        <f>G196</f>
        <v>-9.6566670035826974E-3</v>
      </c>
      <c r="N196" s="132"/>
      <c r="P196" s="199">
        <f>+D$11+D$12*F196+D$13*F196^2</f>
        <v>-1.5558058837027267E-2</v>
      </c>
      <c r="Q196" s="200">
        <f>+C196-15018.5</f>
        <v>34661.084999999999</v>
      </c>
      <c r="S196" s="132">
        <f>+(P196-G196)^2</f>
        <v>3.4826425571846252E-5</v>
      </c>
      <c r="T196" s="130">
        <v>0.1</v>
      </c>
      <c r="U196" s="43">
        <f>+T196*S196</f>
        <v>3.4826425571846253E-6</v>
      </c>
      <c r="V196" s="132">
        <f>+G196-P196</f>
        <v>5.9013918334445692E-3</v>
      </c>
      <c r="Z196" s="43">
        <f>F196</f>
        <v>27761</v>
      </c>
      <c r="AA196" s="132">
        <f>AB$3+AB$4*Z196+AB$5*Z196^2+AH196</f>
        <v>-1.1856905630308327E-2</v>
      </c>
      <c r="AB196" s="132">
        <f>+G196-AA196</f>
        <v>2.2002386267256299E-3</v>
      </c>
      <c r="AC196" s="132">
        <f>+G196-P196</f>
        <v>5.9013918334445692E-3</v>
      </c>
      <c r="AD196" s="132"/>
      <c r="AE196" s="132">
        <f>+(G196-AA196)^2*S196</f>
        <v>1.6859646802080532E-10</v>
      </c>
      <c r="AF196" s="200">
        <f>+C196-15018.5</f>
        <v>34661.084999999999</v>
      </c>
      <c r="AG196" s="7"/>
      <c r="AH196" s="43">
        <f>$AB$6*($AB$11/AI196*AJ196+$AB$12)</f>
        <v>-1.4570835267308327E-2</v>
      </c>
      <c r="AI196" s="43">
        <f>1+$AB$7*COS(AL196)</f>
        <v>0.63038843928489363</v>
      </c>
      <c r="AJ196" s="43">
        <f>SIN(AL196+$AB$9)</f>
        <v>-0.65499334575324653</v>
      </c>
      <c r="AK196" s="43">
        <f>$AB$7*SIN(AL196)</f>
        <v>1.6949754739914287E-2</v>
      </c>
      <c r="AL196" s="43">
        <f>2*ATAN(AM196)</f>
        <v>3.0957664678630175</v>
      </c>
      <c r="AM196" s="43">
        <f>SQRT((1+$AB$7)/(1-$AB$7))*TAN(AN196/2)</f>
        <v>43.635531726805944</v>
      </c>
      <c r="AN196" s="132">
        <f>$AU196+$AB$7*SIN(AO196)</f>
        <v>3.0740287894963485</v>
      </c>
      <c r="AO196" s="132">
        <f>$AU196+$AB$7*SIN(AP196)</f>
        <v>3.0739422684292856</v>
      </c>
      <c r="AP196" s="132">
        <f>$AU196+$AB$7*SIN(AQ196)</f>
        <v>3.0741766434093436</v>
      </c>
      <c r="AQ196" s="132">
        <f>$AU196+$AB$7*SIN(AR196)</f>
        <v>3.0735417416553461</v>
      </c>
      <c r="AR196" s="132">
        <f>$AU196+$AB$7*SIN(AS196)</f>
        <v>3.0752615732946866</v>
      </c>
      <c r="AS196" s="132">
        <f>$AU196+$AB$7*SIN(AT196)</f>
        <v>3.0706023974374577</v>
      </c>
      <c r="AT196" s="132">
        <f>$AU196+$AB$7*SIN(AU196)</f>
        <v>3.0832212351182622</v>
      </c>
      <c r="AU196" s="132">
        <f>$AB$9+$AB$18*(F196-AB$15)</f>
        <v>3.0490172350523794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>+(C197-C$7)/C$8</f>
        <v>27784.472657162351</v>
      </c>
      <c r="F197" s="132">
        <f>ROUND(2*E197,0)/2</f>
        <v>27784.5</v>
      </c>
      <c r="G197" s="132">
        <f>+C197-(C$7+F197*C$8)</f>
        <v>-9.3334214980131947E-3</v>
      </c>
      <c r="I197" s="202">
        <f>G197</f>
        <v>-9.3334214980131947E-3</v>
      </c>
      <c r="N197" s="132">
        <v>-9.3334214980131947E-3</v>
      </c>
      <c r="P197" s="199">
        <f>+D$11+D$12*F197+D$13*F197^2</f>
        <v>-1.5578630567516651E-2</v>
      </c>
      <c r="Q197" s="200">
        <f>+C197-15018.5</f>
        <v>34669.107000000004</v>
      </c>
      <c r="S197" s="132">
        <f>+(P197-G197)^2</f>
        <v>3.900263632180823E-5</v>
      </c>
      <c r="T197" s="130">
        <v>0.1</v>
      </c>
      <c r="U197" s="43">
        <f>+T197*S197</f>
        <v>3.9002636321808229E-6</v>
      </c>
      <c r="V197" s="132">
        <f>+G197-P197</f>
        <v>6.2452090695034566E-3</v>
      </c>
      <c r="Z197" s="43">
        <f>F197</f>
        <v>27784.5</v>
      </c>
      <c r="AA197" s="132">
        <f>AB$3+AB$4*Z197+AB$5*Z197^2+AH197</f>
        <v>-1.1890959717501478E-2</v>
      </c>
      <c r="AB197" s="132">
        <f>+G197-AA197</f>
        <v>2.5575382194882833E-3</v>
      </c>
      <c r="AC197" s="132">
        <f>+G197-P197</f>
        <v>6.2452090695034566E-3</v>
      </c>
      <c r="AD197" s="132"/>
      <c r="AE197" s="132">
        <f>+(G197-AA197)^2*S197</f>
        <v>2.5511631220713439E-10</v>
      </c>
      <c r="AF197" s="200">
        <f>+C197-15018.5</f>
        <v>34669.107000000004</v>
      </c>
      <c r="AG197" s="7"/>
      <c r="AH197" s="43">
        <f>$AB$6*($AB$11/AI197*AJ197+$AB$12)</f>
        <v>-1.4603534896751478E-2</v>
      </c>
      <c r="AI197" s="43">
        <f>1+$AB$7*COS(AL197)</f>
        <v>0.63036569905840878</v>
      </c>
      <c r="AJ197" s="43">
        <f>SIN(AL197+$AB$9)</f>
        <v>-0.65602179713588415</v>
      </c>
      <c r="AK197" s="43">
        <f>$AB$7*SIN(AL197)</f>
        <v>1.6446384630707252E-2</v>
      </c>
      <c r="AL197" s="43">
        <f>2*ATAN(AM197)</f>
        <v>3.0971283152740585</v>
      </c>
      <c r="AM197" s="43">
        <f>SQRT((1+$AB$7)/(1-$AB$7))*TAN(AN197/2)</f>
        <v>44.972455500074375</v>
      </c>
      <c r="AN197" s="132">
        <f>$AU197+$AB$7*SIN(AO197)</f>
        <v>3.0760358415698925</v>
      </c>
      <c r="AO197" s="132">
        <f>$AU197+$AB$7*SIN(AP197)</f>
        <v>3.0759518127923182</v>
      </c>
      <c r="AP197" s="132">
        <f>$AU197+$AB$7*SIN(AQ197)</f>
        <v>3.0761794060414611</v>
      </c>
      <c r="AQ197" s="132">
        <f>$AU197+$AB$7*SIN(AR197)</f>
        <v>3.0755629583062847</v>
      </c>
      <c r="AR197" s="132">
        <f>$AU197+$AB$7*SIN(AS197)</f>
        <v>3.0772325804615339</v>
      </c>
      <c r="AS197" s="132">
        <f>$AU197+$AB$7*SIN(AT197)</f>
        <v>3.0727100516140604</v>
      </c>
      <c r="AT197" s="132">
        <f>$AU197+$AB$7*SIN(AU197)</f>
        <v>3.0849572900668414</v>
      </c>
      <c r="AU197" s="132">
        <f>$AB$9+$AB$18*(F197-AB$15)</f>
        <v>3.0517661677779211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1284</v>
      </c>
      <c r="B198" s="174" t="s">
        <v>288</v>
      </c>
      <c r="C198" s="162">
        <v>49689.31</v>
      </c>
      <c r="D198" s="162" t="s">
        <v>1236</v>
      </c>
      <c r="E198" s="41">
        <f>+(C198-C$7)/C$8</f>
        <v>27789.461701376506</v>
      </c>
      <c r="F198" s="132">
        <f>ROUND(2*E198,0)/2</f>
        <v>27789.5</v>
      </c>
      <c r="G198" s="132">
        <f>+C198-(C$7+F198*C$8)</f>
        <v>-1.3073156500468031E-2</v>
      </c>
      <c r="J198" s="43">
        <f>G198</f>
        <v>-1.3073156500468031E-2</v>
      </c>
      <c r="L198" s="132"/>
      <c r="N198" s="132"/>
      <c r="O198" s="132">
        <f ca="1">+C$11+C$12*F198</f>
        <v>5.873567331114285E-3</v>
      </c>
      <c r="P198" s="199">
        <f>+D$11+D$12*F198+D$13*F198^2</f>
        <v>-1.5583006612408298E-2</v>
      </c>
      <c r="Q198" s="200">
        <f>+C198-15018.5</f>
        <v>34670.81</v>
      </c>
      <c r="S198" s="132">
        <f>+(P198-G198)^2</f>
        <v>6.2993475844065714E-6</v>
      </c>
      <c r="T198" s="7">
        <v>10</v>
      </c>
      <c r="U198" s="43">
        <f>+T198*S198</f>
        <v>6.2993475844065714E-5</v>
      </c>
      <c r="V198" s="132">
        <f>+G198-P198</f>
        <v>2.5098501119402671E-3</v>
      </c>
      <c r="Z198" s="43">
        <f>F198</f>
        <v>27789.5</v>
      </c>
      <c r="AA198" s="132">
        <f>AB$3+AB$4*Z198+AB$5*Z198^2+AH198</f>
        <v>-1.189819795482323E-2</v>
      </c>
      <c r="AB198" s="132">
        <f>+G198-AA198</f>
        <v>-1.1749585456448004E-3</v>
      </c>
      <c r="AC198" s="132">
        <f>+G198-P198</f>
        <v>2.5098501119402671E-3</v>
      </c>
      <c r="AD198" s="132"/>
      <c r="AE198" s="132">
        <f>+(G198-AA198)^2*S198</f>
        <v>8.6964231013746413E-12</v>
      </c>
      <c r="AF198" s="200">
        <f>+C198-15018.5</f>
        <v>34670.81</v>
      </c>
      <c r="AG198" s="7"/>
      <c r="AH198" s="43">
        <f>$AB$6*($AB$11/AI198*AJ198+$AB$12)</f>
        <v>-1.4610484524073231E-2</v>
      </c>
      <c r="AI198" s="43">
        <f>1+$AB$7*COS(AL198)</f>
        <v>0.63036094936565823</v>
      </c>
      <c r="AJ198" s="43">
        <f>SIN(AL198+$AB$9)</f>
        <v>-0.65624045003275078</v>
      </c>
      <c r="AK198" s="43">
        <f>$AB$7*SIN(AL198)</f>
        <v>1.6339285362049445E-2</v>
      </c>
      <c r="AL198" s="43">
        <f>2*ATAN(AM198)</f>
        <v>3.0974180572691683</v>
      </c>
      <c r="AM198" s="43">
        <f>SQRT((1+$AB$7)/(1-$AB$7))*TAN(AN198/2)</f>
        <v>45.2675275720607</v>
      </c>
      <c r="AN198" s="132">
        <f>$AU198+$AB$7*SIN(AO198)</f>
        <v>3.0764628643751544</v>
      </c>
      <c r="AO198" s="132">
        <f>$AU198+$AB$7*SIN(AP198)</f>
        <v>3.0763793667683741</v>
      </c>
      <c r="AP198" s="132">
        <f>$AU198+$AB$7*SIN(AQ198)</f>
        <v>3.0766055150195561</v>
      </c>
      <c r="AQ198" s="132">
        <f>$AU198+$AB$7*SIN(AR198)</f>
        <v>3.0759929983350691</v>
      </c>
      <c r="AR198" s="132">
        <f>$AU198+$AB$7*SIN(AS198)</f>
        <v>3.0776519275585228</v>
      </c>
      <c r="AS198" s="132">
        <f>$AU198+$AB$7*SIN(AT198)</f>
        <v>3.0731584925132913</v>
      </c>
      <c r="AT198" s="132">
        <f>$AU198+$AB$7*SIN(AU198)</f>
        <v>3.0853266308416978</v>
      </c>
      <c r="AU198" s="132">
        <f>$AB$9+$AB$18*(F198-AB$15)</f>
        <v>3.0523510470812285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>+(C199-C$7)/C$8</f>
        <v>27860.453779146348</v>
      </c>
      <c r="F199" s="132">
        <f>ROUND(2*E199,0)/2</f>
        <v>27860.5</v>
      </c>
      <c r="G199" s="132">
        <f>+C199-(C$7+F199*C$8)</f>
        <v>-1.5777393498865422E-2</v>
      </c>
      <c r="I199" s="202">
        <f>G199</f>
        <v>-1.5777393498865422E-2</v>
      </c>
      <c r="N199" s="132"/>
      <c r="P199" s="199">
        <f>+D$11+D$12*F199+D$13*F199^2</f>
        <v>-1.5645111648802498E-2</v>
      </c>
      <c r="Q199" s="200">
        <f>+C199-15018.5</f>
        <v>34695.042999999998</v>
      </c>
      <c r="S199" s="132">
        <f>+(P199-G199)^2</f>
        <v>1.749848785606998E-8</v>
      </c>
      <c r="T199" s="130">
        <v>0.1</v>
      </c>
      <c r="U199" s="43">
        <f>+T199*S199</f>
        <v>1.7498487856069981E-9</v>
      </c>
      <c r="V199" s="132">
        <f>+G199-P199</f>
        <v>-1.3228185006292428E-4</v>
      </c>
      <c r="Z199" s="43">
        <f>F199</f>
        <v>27860.5</v>
      </c>
      <c r="AA199" s="132">
        <f>AB$3+AB$4*Z199+AB$5*Z199^2+AH199</f>
        <v>-1.2000703390015069E-2</v>
      </c>
      <c r="AB199" s="132">
        <f>+G199-AA199</f>
        <v>-3.7766901088503533E-3</v>
      </c>
      <c r="AC199" s="132">
        <f>+G199-P199</f>
        <v>-1.3228185006292428E-4</v>
      </c>
      <c r="AD199" s="132"/>
      <c r="AE199" s="132">
        <f>+(G199-AA199)^2*S199</f>
        <v>2.495877248241863E-13</v>
      </c>
      <c r="AF199" s="200">
        <f>+C199-15018.5</f>
        <v>34695.042999999998</v>
      </c>
      <c r="AG199" s="7"/>
      <c r="AH199" s="43">
        <f>$AB$6*($AB$11/AI199*AJ199+$AB$12)</f>
        <v>-1.4708875509265069E-2</v>
      </c>
      <c r="AI199" s="43">
        <f>1+$AB$7*COS(AL199)</f>
        <v>0.63029685967613536</v>
      </c>
      <c r="AJ199" s="43">
        <f>SIN(AL199+$AB$9)</f>
        <v>-0.65933901894125457</v>
      </c>
      <c r="AK199" s="43">
        <f>$AB$7*SIN(AL199)</f>
        <v>1.4818503118495068E-2</v>
      </c>
      <c r="AL199" s="43">
        <f>2*ATAN(AM199)</f>
        <v>3.1015319307024662</v>
      </c>
      <c r="AM199" s="43">
        <f>SQRT((1+$AB$7)/(1-$AB$7))*TAN(AN199/2)</f>
        <v>49.917534477597606</v>
      </c>
      <c r="AN199" s="132">
        <f>$AU199+$AB$7*SIN(AO199)</f>
        <v>3.0825262420636603</v>
      </c>
      <c r="AO199" s="132">
        <f>$AU199+$AB$7*SIN(AP199)</f>
        <v>3.082450319629888</v>
      </c>
      <c r="AP199" s="132">
        <f>$AU199+$AB$7*SIN(AQ199)</f>
        <v>3.0826558735396286</v>
      </c>
      <c r="AQ199" s="132">
        <f>$AU199+$AB$7*SIN(AR199)</f>
        <v>3.0820993470018538</v>
      </c>
      <c r="AR199" s="132">
        <f>$AU199+$AB$7*SIN(AS199)</f>
        <v>3.0836060715615221</v>
      </c>
      <c r="AS199" s="132">
        <f>$AU199+$AB$7*SIN(AT199)</f>
        <v>3.0795264927061208</v>
      </c>
      <c r="AT199" s="132">
        <f>$AU199+$AB$7*SIN(AU199)</f>
        <v>3.0905700874814275</v>
      </c>
      <c r="AU199" s="132">
        <f>$AB$9+$AB$18*(F199-AB$15)</f>
        <v>3.0606563331881862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>+(C200-C$7)/C$8</f>
        <v>27895.972375659265</v>
      </c>
      <c r="F200" s="132">
        <f>ROUND(2*E200,0)/2</f>
        <v>27896</v>
      </c>
      <c r="G200" s="132">
        <f>+C200-(C$7+F200*C$8)</f>
        <v>-9.429511999769602E-3</v>
      </c>
      <c r="I200" s="132"/>
      <c r="K200" s="43">
        <f>G200</f>
        <v>-9.429511999769602E-3</v>
      </c>
      <c r="N200" s="132">
        <v>-9.429511999769602E-3</v>
      </c>
      <c r="P200" s="199">
        <f>+D$11+D$12*F200+D$13*F200^2</f>
        <v>-1.5676139783357149E-2</v>
      </c>
      <c r="Q200" s="200">
        <f>+C200-15018.5</f>
        <v>34707.167200000004</v>
      </c>
      <c r="S200" s="132">
        <f>+(P200-G200)^2</f>
        <v>3.9020358666687864E-5</v>
      </c>
      <c r="T200" s="7">
        <v>10</v>
      </c>
      <c r="U200" s="43">
        <f>+T200*S200</f>
        <v>3.9020358666687864E-4</v>
      </c>
      <c r="V200" s="132">
        <f>+G200-P200</f>
        <v>6.2466277835875467E-3</v>
      </c>
      <c r="Z200" s="43">
        <f>F200</f>
        <v>27896</v>
      </c>
      <c r="AA200" s="132">
        <f>AB$3+AB$4*Z200+AB$5*Z200^2+AH200</f>
        <v>-1.2051761171426955E-2</v>
      </c>
      <c r="AB200" s="132">
        <f>+G200-AA200</f>
        <v>2.6222491716573534E-3</v>
      </c>
      <c r="AC200" s="132">
        <f>+G200-P200</f>
        <v>6.2466277835875467E-3</v>
      </c>
      <c r="AD200" s="132"/>
      <c r="AE200" s="132">
        <f>+(G200-AA200)^2*S200</f>
        <v>2.6831142808696455E-10</v>
      </c>
      <c r="AF200" s="200">
        <f>+C200-15018.5</f>
        <v>34707.167200000004</v>
      </c>
      <c r="AG200" s="7"/>
      <c r="AH200" s="43">
        <f>$AB$6*($AB$11/AI200*AJ200+$AB$12)</f>
        <v>-1.4757864723426956E-2</v>
      </c>
      <c r="AI200" s="43">
        <f>1+$AB$7*COS(AL200)</f>
        <v>0.63026716540929795</v>
      </c>
      <c r="AJ200" s="43">
        <f>SIN(AL200+$AB$9)</f>
        <v>-0.66088389102071965</v>
      </c>
      <c r="AK200" s="43">
        <f>$AB$7*SIN(AL200)</f>
        <v>1.4058130228608377E-2</v>
      </c>
      <c r="AL200" s="43">
        <f>2*ATAN(AM200)</f>
        <v>3.1035885593969539</v>
      </c>
      <c r="AM200" s="43">
        <f>SQRT((1+$AB$7)/(1-$AB$7))*TAN(AN200/2)</f>
        <v>52.619574762890032</v>
      </c>
      <c r="AN200" s="132">
        <f>$AU200+$AB$7*SIN(AO200)</f>
        <v>3.0855577005549613</v>
      </c>
      <c r="AO200" s="132">
        <f>$AU200+$AB$7*SIN(AP200)</f>
        <v>3.0854855874094609</v>
      </c>
      <c r="AP200" s="132">
        <f>$AU200+$AB$7*SIN(AQ200)</f>
        <v>3.0856807939102251</v>
      </c>
      <c r="AQ200" s="132">
        <f>$AU200+$AB$7*SIN(AR200)</f>
        <v>3.0851523752072763</v>
      </c>
      <c r="AR200" s="132">
        <f>$AU200+$AB$7*SIN(AS200)</f>
        <v>3.086582754278715</v>
      </c>
      <c r="AS200" s="132">
        <f>$AU200+$AB$7*SIN(AT200)</f>
        <v>3.0827105857565087</v>
      </c>
      <c r="AT200" s="132">
        <f>$AU200+$AB$7*SIN(AU200)</f>
        <v>3.0931910288310922</v>
      </c>
      <c r="AU200" s="132">
        <f>$AB$9+$AB$18*(F200-AB$15)</f>
        <v>3.0648089762416646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>+(C201-C$7)/C$8</f>
        <v>27948.4754012597</v>
      </c>
      <c r="F201" s="132">
        <f>ROUND(2*E201,0)/2</f>
        <v>27948.5</v>
      </c>
      <c r="G201" s="132">
        <f>+C201-(C$7+F201*C$8)</f>
        <v>-8.3967294995090924E-3</v>
      </c>
      <c r="I201" s="202">
        <f>G201</f>
        <v>-8.3967294995090924E-3</v>
      </c>
      <c r="N201" s="132"/>
      <c r="P201" s="199">
        <f>+D$11+D$12*F201+D$13*F201^2</f>
        <v>-1.5721996664901962E-2</v>
      </c>
      <c r="Q201" s="200">
        <f>+C201-15018.5</f>
        <v>34725.089</v>
      </c>
      <c r="S201" s="132">
        <f>+(P201-G201)^2</f>
        <v>5.3659539044382883E-5</v>
      </c>
      <c r="T201" s="130">
        <v>0.1</v>
      </c>
      <c r="U201" s="43">
        <f>+T201*S201</f>
        <v>5.3659539044382883E-6</v>
      </c>
      <c r="V201" s="132">
        <f>+G201-P201</f>
        <v>7.3252671653928694E-3</v>
      </c>
      <c r="Z201" s="43">
        <f>F201</f>
        <v>27948.5</v>
      </c>
      <c r="AA201" s="132">
        <f>AB$3+AB$4*Z201+AB$5*Z201^2+AH201</f>
        <v>-1.2127030114756656E-2</v>
      </c>
      <c r="AB201" s="132">
        <f>+G201-AA201</f>
        <v>3.7303006152475636E-3</v>
      </c>
      <c r="AC201" s="132">
        <f>+G201-P201</f>
        <v>7.3252671653928694E-3</v>
      </c>
      <c r="AD201" s="132"/>
      <c r="AE201" s="132">
        <f>+(G201-AA201)^2*S201</f>
        <v>7.4668014195186206E-10</v>
      </c>
      <c r="AF201" s="200">
        <f>+C201-15018.5</f>
        <v>34725.089</v>
      </c>
      <c r="AG201" s="7"/>
      <c r="AH201" s="43">
        <f>$AB$6*($AB$11/AI201*AJ201+$AB$12)</f>
        <v>-1.4830060658006657E-2</v>
      </c>
      <c r="AI201" s="43">
        <f>1+$AB$7*COS(AL201)</f>
        <v>0.63022612240814291</v>
      </c>
      <c r="AJ201" s="43">
        <f>SIN(AL201+$AB$9)</f>
        <v>-0.66316317483015697</v>
      </c>
      <c r="AK201" s="43">
        <f>$AB$7*SIN(AL201)</f>
        <v>1.2933655735417526E-2</v>
      </c>
      <c r="AL201" s="43">
        <f>2*ATAN(AM201)</f>
        <v>3.1066297045495763</v>
      </c>
      <c r="AM201" s="43">
        <f>SQRT((1+$AB$7)/(1-$AB$7))*TAN(AN201/2)</f>
        <v>57.197585332819472</v>
      </c>
      <c r="AN201" s="132">
        <f>$AU201+$AB$7*SIN(AO201)</f>
        <v>3.0900405831235842</v>
      </c>
      <c r="AO201" s="132">
        <f>$AU201+$AB$7*SIN(AP201)</f>
        <v>3.0899741280174924</v>
      </c>
      <c r="AP201" s="132">
        <f>$AU201+$AB$7*SIN(AQ201)</f>
        <v>3.090153975124486</v>
      </c>
      <c r="AQ201" s="132">
        <f>$AU201+$AB$7*SIN(AR201)</f>
        <v>3.0896672519753565</v>
      </c>
      <c r="AR201" s="132">
        <f>$AU201+$AB$7*SIN(AS201)</f>
        <v>3.0909844506487483</v>
      </c>
      <c r="AS201" s="132">
        <f>$AU201+$AB$7*SIN(AT201)</f>
        <v>3.0874195610492565</v>
      </c>
      <c r="AT201" s="132">
        <f>$AU201+$AB$7*SIN(AU201)</f>
        <v>3.0970661794715446</v>
      </c>
      <c r="AU201" s="132">
        <f>$AB$9+$AB$18*(F201-AB$15)</f>
        <v>3.0709502089263871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>+(C202-C$7)/C$8</f>
        <v>28053.992368086525</v>
      </c>
      <c r="F202" s="132">
        <f>ROUND(2*E202,0)/2</f>
        <v>28054</v>
      </c>
      <c r="G202" s="132">
        <f>+C202-(C$7+F202*C$8)</f>
        <v>-2.6051379973068833E-3</v>
      </c>
      <c r="I202" s="202">
        <f>G202</f>
        <v>-2.6051379973068833E-3</v>
      </c>
      <c r="N202" s="132"/>
      <c r="P202" s="199">
        <f>+D$11+D$12*F202+D$13*F202^2</f>
        <v>-1.5814039654824558E-2</v>
      </c>
      <c r="Q202" s="200">
        <f>+C202-15018.5</f>
        <v>34761.107000000004</v>
      </c>
      <c r="S202" s="132">
        <f>+(P202-G202)^2</f>
        <v>1.7447508299797316E-4</v>
      </c>
      <c r="T202" s="130">
        <v>0.1</v>
      </c>
      <c r="U202" s="43">
        <f>+T202*S202</f>
        <v>1.7447508299797317E-5</v>
      </c>
      <c r="V202" s="132">
        <f>+G202-P202</f>
        <v>1.3208901657517674E-2</v>
      </c>
      <c r="Z202" s="43">
        <f>F202</f>
        <v>28054</v>
      </c>
      <c r="AA202" s="132">
        <f>AB$3+AB$4*Z202+AB$5*Z202^2+AH202</f>
        <v>-1.2277418710360892E-2</v>
      </c>
      <c r="AB202" s="132">
        <f>+G202-AA202</f>
        <v>9.6722807130540083E-3</v>
      </c>
      <c r="AC202" s="132">
        <f>+G202-P202</f>
        <v>1.3208901657517674E-2</v>
      </c>
      <c r="AD202" s="132"/>
      <c r="AE202" s="132">
        <f>+(G202-AA202)^2*S202</f>
        <v>1.6322669915880097E-8</v>
      </c>
      <c r="AF202" s="200">
        <f>+C202-15018.5</f>
        <v>34761.107000000004</v>
      </c>
      <c r="AG202" s="7"/>
      <c r="AH202" s="43">
        <f>$AB$6*($AB$11/AI202*AJ202+$AB$12)</f>
        <v>-1.4974223962360892E-2</v>
      </c>
      <c r="AI202" s="43">
        <f>1+$AB$7*COS(AL202)</f>
        <v>0.63015399914961967</v>
      </c>
      <c r="AJ202" s="43">
        <f>SIN(AL202+$AB$9)</f>
        <v>-0.66772404047215195</v>
      </c>
      <c r="AK202" s="43">
        <f>$AB$7*SIN(AL202)</f>
        <v>1.0674064595104211E-2</v>
      </c>
      <c r="AL202" s="43">
        <f>2*ATAN(AM202)</f>
        <v>3.1127398272660689</v>
      </c>
      <c r="AM202" s="43">
        <f>SQRT((1+$AB$7)/(1-$AB$7))*TAN(AN202/2)</f>
        <v>69.312490500546971</v>
      </c>
      <c r="AN202" s="132">
        <f>$AU202+$AB$7*SIN(AO202)</f>
        <v>3.0990481964575505</v>
      </c>
      <c r="AO202" s="132">
        <f>$AU202+$AB$7*SIN(AP202)</f>
        <v>3.0989931914470925</v>
      </c>
      <c r="AP202" s="132">
        <f>$AU202+$AB$7*SIN(AQ202)</f>
        <v>3.0991419881579594</v>
      </c>
      <c r="AQ202" s="132">
        <f>$AU202+$AB$7*SIN(AR202)</f>
        <v>3.0987394688092067</v>
      </c>
      <c r="AR202" s="132">
        <f>$AU202+$AB$7*SIN(AS202)</f>
        <v>3.0998283333997829</v>
      </c>
      <c r="AS202" s="132">
        <f>$AU202+$AB$7*SIN(AT202)</f>
        <v>3.0968827021378704</v>
      </c>
      <c r="AT202" s="132">
        <f>$AU202+$AB$7*SIN(AU202)</f>
        <v>3.1048504955936358</v>
      </c>
      <c r="AU202" s="132">
        <f>$AB$9+$AB$18*(F202-AB$15)</f>
        <v>3.0832911622261623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>+(C203-C$7)/C$8</f>
        <v>28827.490501942295</v>
      </c>
      <c r="F203" s="132">
        <f>ROUND(2*E203,0)/2</f>
        <v>28827.5</v>
      </c>
      <c r="G203" s="132">
        <f>+C203-(C$7+F203*C$8)</f>
        <v>-3.2421424984931946E-3</v>
      </c>
      <c r="I203" s="202">
        <f>G203</f>
        <v>-3.2421424984931946E-3</v>
      </c>
      <c r="N203" s="132"/>
      <c r="P203" s="199">
        <f>+D$11+D$12*F203+D$13*F203^2</f>
        <v>-1.6484491171175269E-2</v>
      </c>
      <c r="Q203" s="200">
        <f>+C203-15018.5</f>
        <v>35025.139000000003</v>
      </c>
      <c r="S203" s="132">
        <f>+(P203-G203)^2</f>
        <v>1.7535979836888469E-4</v>
      </c>
      <c r="T203" s="130">
        <v>0.1</v>
      </c>
      <c r="U203" s="43">
        <f>+T203*S203</f>
        <v>1.7535979836888469E-5</v>
      </c>
      <c r="V203" s="132">
        <f>+G203-P203</f>
        <v>1.3242348672682074E-2</v>
      </c>
      <c r="Z203" s="43">
        <f>F203</f>
        <v>28827.5</v>
      </c>
      <c r="AA203" s="132">
        <f>AB$3+AB$4*Z203+AB$5*Z203^2+AH203</f>
        <v>-1.334398083384883E-2</v>
      </c>
      <c r="AB203" s="132">
        <f>+G203-AA203</f>
        <v>1.0101838335355636E-2</v>
      </c>
      <c r="AC203" s="132">
        <f>+G203-P203</f>
        <v>1.3242348672682074E-2</v>
      </c>
      <c r="AD203" s="132"/>
      <c r="AE203" s="132">
        <f>+(G203-AA203)^2*S203</f>
        <v>1.7894965500603746E-8</v>
      </c>
      <c r="AF203" s="200">
        <f>+C203-15018.5</f>
        <v>35025.139000000003</v>
      </c>
      <c r="AG203" s="7"/>
      <c r="AH203" s="43">
        <f>$AB$6*($AB$11/AI203*AJ203+$AB$12)</f>
        <v>-1.599310406509883E-2</v>
      </c>
      <c r="AI203" s="43">
        <f>1+$AB$7*COS(AL203)</f>
        <v>0.63004690662736529</v>
      </c>
      <c r="AJ203" s="43">
        <f>SIN(AL203+$AB$9)</f>
        <v>-0.70037547392833921</v>
      </c>
      <c r="AK203" s="43">
        <f>$AB$7*SIN(AL203)</f>
        <v>-5.8914093406124378E-3</v>
      </c>
      <c r="AL203" s="43">
        <f>2*ATAN(AM203)</f>
        <v>-3.1256692527418832</v>
      </c>
      <c r="AM203" s="43">
        <f>SQRT((1+$AB$7)/(1-$AB$7))*TAN(AN203/2)</f>
        <v>-125.59865570225446</v>
      </c>
      <c r="AN203" s="132">
        <f>$AU203+$AB$7*SIN(AO203)</f>
        <v>3.1650735708710593</v>
      </c>
      <c r="AO203" s="132">
        <f>$AU203+$AB$7*SIN(AP203)</f>
        <v>3.1651040617598265</v>
      </c>
      <c r="AP203" s="132">
        <f>$AU203+$AB$7*SIN(AQ203)</f>
        <v>3.1650216312499442</v>
      </c>
      <c r="AQ203" s="132">
        <f>$AU203+$AB$7*SIN(AR203)</f>
        <v>3.1652444781547588</v>
      </c>
      <c r="AR203" s="132">
        <f>$AU203+$AB$7*SIN(AS203)</f>
        <v>3.1646420249772556</v>
      </c>
      <c r="AS203" s="132">
        <f>$AU203+$AB$7*SIN(AT203)</f>
        <v>3.1662707407248547</v>
      </c>
      <c r="AT203" s="132">
        <f>$AU203+$AB$7*SIN(AU203)</f>
        <v>3.1618676905615692</v>
      </c>
      <c r="AU203" s="132">
        <f>$AB$9+$AB$18*(F203-AB$15)</f>
        <v>3.1737719904477357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>+(C204-C$7)/C$8</f>
        <v>28830.487443945272</v>
      </c>
      <c r="F204" s="132">
        <f>ROUND(2*E204,0)/2</f>
        <v>28830.5</v>
      </c>
      <c r="G204" s="132">
        <f>+C204-(C$7+F204*C$8)</f>
        <v>-4.2859835011768155E-3</v>
      </c>
      <c r="I204" s="202">
        <f>G204</f>
        <v>-4.2859835011768155E-3</v>
      </c>
      <c r="N204" s="132"/>
      <c r="P204" s="199">
        <f>+D$11+D$12*F204+D$13*F204^2</f>
        <v>-1.6487076476340082E-2</v>
      </c>
      <c r="Q204" s="200">
        <f>+C204-15018.5</f>
        <v>35026.161999999997</v>
      </c>
      <c r="S204" s="132">
        <f>+(P204-G204)^2</f>
        <v>1.4886666978857841E-4</v>
      </c>
      <c r="T204" s="130">
        <v>0.1</v>
      </c>
      <c r="U204" s="43">
        <f>+T204*S204</f>
        <v>1.4886666978857841E-5</v>
      </c>
      <c r="V204" s="132">
        <f>+G204-P204</f>
        <v>1.2201092975163266E-2</v>
      </c>
      <c r="Z204" s="43">
        <f>F204</f>
        <v>28830.5</v>
      </c>
      <c r="AA204" s="132">
        <f>AB$3+AB$4*Z204+AB$5*Z204^2+AH204</f>
        <v>-1.334799160751212E-2</v>
      </c>
      <c r="AB204" s="132">
        <f>+G204-AA204</f>
        <v>9.062008106335305E-3</v>
      </c>
      <c r="AC204" s="132">
        <f>+G204-P204</f>
        <v>1.2201092975163266E-2</v>
      </c>
      <c r="AD204" s="132"/>
      <c r="AE204" s="132">
        <f>+(G204-AA204)^2*S204</f>
        <v>1.2224929571222521E-8</v>
      </c>
      <c r="AF204" s="200">
        <f>+C204-15018.5</f>
        <v>35026.161999999997</v>
      </c>
      <c r="AG204" s="7"/>
      <c r="AH204" s="43">
        <f>$AB$6*($AB$11/AI204*AJ204+$AB$12)</f>
        <v>-1.5996922916762121E-2</v>
      </c>
      <c r="AI204" s="43">
        <f>1+$AB$7*COS(AL204)</f>
        <v>0.6300479353578472</v>
      </c>
      <c r="AJ204" s="43">
        <f>SIN(AL204+$AB$9)</f>
        <v>-0.70049942343993754</v>
      </c>
      <c r="AK204" s="43">
        <f>$AB$7*SIN(AL204)</f>
        <v>-5.9556584025954517E-3</v>
      </c>
      <c r="AL204" s="43">
        <f>2*ATAN(AM204)</f>
        <v>-3.1254955843706722</v>
      </c>
      <c r="AM204" s="43">
        <f>SQRT((1+$AB$7)/(1-$AB$7))*TAN(AN204/2)</f>
        <v>-124.24353692274893</v>
      </c>
      <c r="AN204" s="132">
        <f>$AU204+$AB$7*SIN(AO204)</f>
        <v>3.1653296522807888</v>
      </c>
      <c r="AO204" s="132">
        <f>$AU204+$AB$7*SIN(AP204)</f>
        <v>3.1653604744090007</v>
      </c>
      <c r="AP204" s="132">
        <f>$AU204+$AB$7*SIN(AQ204)</f>
        <v>3.1652771479073389</v>
      </c>
      <c r="AQ204" s="132">
        <f>$AU204+$AB$7*SIN(AR204)</f>
        <v>3.1655024184517884</v>
      </c>
      <c r="AR204" s="132">
        <f>$AU204+$AB$7*SIN(AS204)</f>
        <v>3.1648934094684988</v>
      </c>
      <c r="AS204" s="132">
        <f>$AU204+$AB$7*SIN(AT204)</f>
        <v>3.166539858945455</v>
      </c>
      <c r="AT204" s="132">
        <f>$AU204+$AB$7*SIN(AU204)</f>
        <v>3.1620888428950402</v>
      </c>
      <c r="AU204" s="132">
        <f>$AB$9+$AB$18*(F204-AB$15)</f>
        <v>3.1741229180297195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219" t="s">
        <v>599</v>
      </c>
      <c r="B205" s="219" t="s">
        <v>288</v>
      </c>
      <c r="C205" s="242">
        <v>50320.811999999998</v>
      </c>
      <c r="D205" s="242" t="s">
        <v>503</v>
      </c>
      <c r="E205" s="41">
        <f>+(C205-C$7)/C$8</f>
        <v>29639.486011029087</v>
      </c>
      <c r="F205" s="132">
        <f>ROUND(2*E205,0)/2</f>
        <v>29639.5</v>
      </c>
      <c r="G205" s="132">
        <f>+C205-(C$7+F205*C$8)</f>
        <v>-4.7751065067132004E-3</v>
      </c>
      <c r="I205" s="43">
        <f>G205</f>
        <v>-4.7751065067132004E-3</v>
      </c>
      <c r="L205" s="132"/>
      <c r="N205" s="132"/>
      <c r="O205" s="132">
        <f ca="1">+C$11+C$12*F205</f>
        <v>3.9496896806763791E-3</v>
      </c>
      <c r="P205" s="199">
        <f>+D$11+D$12*F205+D$13*F205^2</f>
        <v>-1.7180010427240724E-2</v>
      </c>
      <c r="Q205" s="200">
        <f>+C205-15018.5</f>
        <v>35302.311999999998</v>
      </c>
      <c r="S205" s="132">
        <f>+(P205-G205)^2</f>
        <v>1.5388164127751915E-4</v>
      </c>
      <c r="T205" s="7">
        <v>0.1</v>
      </c>
      <c r="U205" s="43">
        <f>+T205*S205</f>
        <v>1.5388164127751916E-5</v>
      </c>
      <c r="V205" s="132">
        <f>+G205-P205</f>
        <v>1.2404903920527524E-2</v>
      </c>
      <c r="Z205" s="43">
        <f>F205</f>
        <v>29639.5</v>
      </c>
      <c r="AA205" s="132">
        <f>AB$3+AB$4*Z205+AB$5*Z205^2+AH205</f>
        <v>-1.4392874819248872E-2</v>
      </c>
      <c r="AB205" s="132">
        <f>+G205-AA205</f>
        <v>9.6177683125356715E-3</v>
      </c>
      <c r="AC205" s="132">
        <f>+G205-P205</f>
        <v>1.2404903920527524E-2</v>
      </c>
      <c r="AD205" s="132"/>
      <c r="AE205" s="132">
        <f>+(G205-AA205)^2*S205</f>
        <v>1.4234277610797906E-8</v>
      </c>
      <c r="AF205" s="200">
        <f>+C205-15018.5</f>
        <v>35302.311999999998</v>
      </c>
      <c r="AG205" s="7"/>
      <c r="AH205" s="43">
        <f>$AB$6*($AB$11/AI205*AJ205+$AB$12)</f>
        <v>-1.6988080438498872E-2</v>
      </c>
      <c r="AI205" s="43">
        <f>1+$AB$7*COS(AL205)</f>
        <v>0.63073335173481082</v>
      </c>
      <c r="AJ205" s="43">
        <f>SIN(AL205+$AB$9)</f>
        <v>-0.73316962362889104</v>
      </c>
      <c r="AK205" s="43">
        <f>$AB$7*SIN(AL205)</f>
        <v>-2.3283953250963066E-2</v>
      </c>
      <c r="AL205" s="43">
        <f>2*ATAN(AM205)</f>
        <v>-3.0786214410620976</v>
      </c>
      <c r="AM205" s="43">
        <f>SQRT((1+$AB$7)/(1-$AB$7))*TAN(AN205/2)</f>
        <v>-31.750048640671196</v>
      </c>
      <c r="AN205" s="132">
        <f>$AU205+$AB$7*SIN(AO205)</f>
        <v>3.2344173663099602</v>
      </c>
      <c r="AO205" s="132">
        <f>$AU205+$AB$7*SIN(AP205)</f>
        <v>3.2345345745587455</v>
      </c>
      <c r="AP205" s="132">
        <f>$AU205+$AB$7*SIN(AQ205)</f>
        <v>3.2342164270775275</v>
      </c>
      <c r="AQ205" s="132">
        <f>$AU205+$AB$7*SIN(AR205)</f>
        <v>3.2350800215429301</v>
      </c>
      <c r="AR205" s="132">
        <f>$AU205+$AB$7*SIN(AS205)</f>
        <v>3.2327360009857502</v>
      </c>
      <c r="AS205" s="132">
        <f>$AU205+$AB$7*SIN(AT205)</f>
        <v>3.2390994900777135</v>
      </c>
      <c r="AT205" s="132">
        <f>$AU205+$AB$7*SIN(AU205)</f>
        <v>3.2218325107501147</v>
      </c>
      <c r="AU205" s="132">
        <f>$AB$9+$AB$18*(F205-AB$15)</f>
        <v>3.2687563893047722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219" t="s">
        <v>599</v>
      </c>
      <c r="B206" s="219" t="s">
        <v>288</v>
      </c>
      <c r="C206" s="242">
        <v>50376.788999999997</v>
      </c>
      <c r="D206" s="242" t="s">
        <v>503</v>
      </c>
      <c r="E206" s="41">
        <f>+(C206-C$7)/C$8</f>
        <v>29803.474107316066</v>
      </c>
      <c r="F206" s="132">
        <f>ROUND(2*E206,0)/2</f>
        <v>29803.5</v>
      </c>
      <c r="G206" s="132">
        <f>+C206-(C$7+F206*C$8)</f>
        <v>-8.8384145055897534E-3</v>
      </c>
      <c r="I206" s="43">
        <f>G206</f>
        <v>-8.8384145055897534E-3</v>
      </c>
      <c r="M206" s="132"/>
      <c r="N206" s="132"/>
      <c r="O206" s="132">
        <f ca="1">+C$11+C$12*F206</f>
        <v>3.7791405267997222E-3</v>
      </c>
      <c r="P206" s="199">
        <f>+D$11+D$12*F206+D$13*F206^2</f>
        <v>-1.7319452439877363E-2</v>
      </c>
      <c r="Q206" s="200">
        <f>+C206-15018.5</f>
        <v>35358.288999999997</v>
      </c>
      <c r="S206" s="132">
        <f>+(P206-G206)^2</f>
        <v>7.1928004442825441E-5</v>
      </c>
      <c r="T206" s="7">
        <v>0.1</v>
      </c>
      <c r="U206" s="43">
        <f>+T206*S206</f>
        <v>7.1928004442825443E-6</v>
      </c>
      <c r="V206" s="132">
        <f>+G206-P206</f>
        <v>8.4810379342876094E-3</v>
      </c>
      <c r="Z206" s="43">
        <f>F206</f>
        <v>29803.5</v>
      </c>
      <c r="AA206" s="132">
        <f>AB$3+AB$4*Z206+AB$5*Z206^2+AH206</f>
        <v>-1.4595600132801863E-2</v>
      </c>
      <c r="AB206" s="132">
        <f>+G206-AA206</f>
        <v>5.7571856272121101E-3</v>
      </c>
      <c r="AC206" s="132">
        <f>+G206-P206</f>
        <v>8.4810379342876094E-3</v>
      </c>
      <c r="AD206" s="132"/>
      <c r="AE206" s="132">
        <f>+(G206-AA206)^2*S206</f>
        <v>2.3840671107661469E-9</v>
      </c>
      <c r="AF206" s="200">
        <f>+C206-15018.5</f>
        <v>35358.288999999997</v>
      </c>
      <c r="AG206" s="7"/>
      <c r="AH206" s="43">
        <f>$AB$6*($AB$11/AI206*AJ206+$AB$12)</f>
        <v>-1.7179435796051863E-2</v>
      </c>
      <c r="AI206" s="43">
        <f>1+$AB$7*COS(AL206)</f>
        <v>0.63097170267952318</v>
      </c>
      <c r="AJ206" s="43">
        <f>SIN(AL206+$AB$9)</f>
        <v>-0.73960927841478252</v>
      </c>
      <c r="AK206" s="43">
        <f>$AB$7*SIN(AL206)</f>
        <v>-2.6797682301829721E-2</v>
      </c>
      <c r="AL206" s="43">
        <f>2*ATAN(AM206)</f>
        <v>-3.069103016093703</v>
      </c>
      <c r="AM206" s="43">
        <f>SQRT((1+$AB$7)/(1-$AB$7))*TAN(AN206/2)</f>
        <v>-27.578067722297671</v>
      </c>
      <c r="AN206" s="132">
        <f>$AU206+$AB$7*SIN(AO206)</f>
        <v>3.2484348392310998</v>
      </c>
      <c r="AO206" s="132">
        <f>$AU206+$AB$7*SIN(AP206)</f>
        <v>3.2485684402981234</v>
      </c>
      <c r="AP206" s="132">
        <f>$AU206+$AB$7*SIN(AQ206)</f>
        <v>3.2482052874187595</v>
      </c>
      <c r="AQ206" s="132">
        <f>$AU206+$AB$7*SIN(AR206)</f>
        <v>3.2491924384865563</v>
      </c>
      <c r="AR206" s="132">
        <f>$AU206+$AB$7*SIN(AS206)</f>
        <v>3.2465093288314297</v>
      </c>
      <c r="AS206" s="132">
        <f>$AU206+$AB$7*SIN(AT206)</f>
        <v>3.2538039380554595</v>
      </c>
      <c r="AT206" s="132">
        <f>$AU206+$AB$7*SIN(AU206)</f>
        <v>3.2339848358953494</v>
      </c>
      <c r="AU206" s="132">
        <f>$AB$9+$AB$18*(F206-AB$15)</f>
        <v>3.2879404304532382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>+(C207-C$7)/C$8</f>
        <v>29862.463769263573</v>
      </c>
      <c r="F207" s="132">
        <f>ROUND(2*E207,0)/2</f>
        <v>29862.5</v>
      </c>
      <c r="G207" s="132">
        <f>+C207-(C$7+F207*C$8)</f>
        <v>-1.2367287497909274E-2</v>
      </c>
      <c r="K207" s="43">
        <f>G207</f>
        <v>-1.2367287497909274E-2</v>
      </c>
      <c r="N207" s="132">
        <v>-1.2367287497909274E-2</v>
      </c>
      <c r="P207" s="199">
        <f>+D$11+D$12*F207+D$13*F207^2</f>
        <v>-1.7369532699168327E-2</v>
      </c>
      <c r="Q207" s="200">
        <f>+C207-15018.5</f>
        <v>35378.425000000003</v>
      </c>
      <c r="S207" s="132">
        <f>+(P207-G207)^2</f>
        <v>2.502245705351923E-5</v>
      </c>
      <c r="T207" s="7">
        <v>10</v>
      </c>
      <c r="U207" s="43">
        <f>+T207*S207</f>
        <v>2.5022457053519229E-4</v>
      </c>
      <c r="V207" s="132">
        <f>+G207-P207</f>
        <v>5.0022452012590535E-3</v>
      </c>
      <c r="Z207" s="43">
        <f>F207</f>
        <v>29862.5</v>
      </c>
      <c r="AA207" s="132">
        <f>AB$3+AB$4*Z207+AB$5*Z207^2+AH207</f>
        <v>-1.466776623393367E-2</v>
      </c>
      <c r="AB207" s="132">
        <f>+G207-AA207</f>
        <v>2.3004787360243958E-3</v>
      </c>
      <c r="AC207" s="132">
        <f>+G207-P207</f>
        <v>5.0022452012590535E-3</v>
      </c>
      <c r="AD207" s="132"/>
      <c r="AE207" s="132">
        <f>+(G207-AA207)^2*S207</f>
        <v>1.3242390764537607E-10</v>
      </c>
      <c r="AF207" s="200">
        <f>+C207-15018.5</f>
        <v>35378.425000000003</v>
      </c>
      <c r="AG207" s="7"/>
      <c r="AH207" s="43">
        <f>$AB$6*($AB$11/AI207*AJ207+$AB$12)</f>
        <v>-1.724747201518367E-2</v>
      </c>
      <c r="AI207" s="43">
        <f>1+$AB$7*COS(AL207)</f>
        <v>0.63106568181113487</v>
      </c>
      <c r="AJ207" s="43">
        <f>SIN(AL207+$AB$9)</f>
        <v>-0.74191086920429217</v>
      </c>
      <c r="AK207" s="43">
        <f>$AB$7*SIN(AL207)</f>
        <v>-2.806187560583261E-2</v>
      </c>
      <c r="AL207" s="43">
        <f>2*ATAN(AM207)</f>
        <v>-3.0656768477735854</v>
      </c>
      <c r="AM207" s="43">
        <f>SQRT((1+$AB$7)/(1-$AB$7))*TAN(AN207/2)</f>
        <v>-26.332321066781446</v>
      </c>
      <c r="AN207" s="132">
        <f>$AU207+$AB$7*SIN(AO207)</f>
        <v>3.2534790970791603</v>
      </c>
      <c r="AO207" s="132">
        <f>$AU207+$AB$7*SIN(AP207)</f>
        <v>3.2536184695842114</v>
      </c>
      <c r="AP207" s="132">
        <f>$AU207+$AB$7*SIN(AQ207)</f>
        <v>3.2532394191461509</v>
      </c>
      <c r="AQ207" s="132">
        <f>$AU207+$AB$7*SIN(AR207)</f>
        <v>3.2542703578328367</v>
      </c>
      <c r="AR207" s="132">
        <f>$AU207+$AB$7*SIN(AS207)</f>
        <v>3.2514666961307981</v>
      </c>
      <c r="AS207" s="132">
        <f>$AU207+$AB$7*SIN(AT207)</f>
        <v>3.2590934124800337</v>
      </c>
      <c r="AT207" s="132">
        <f>$AU207+$AB$7*SIN(AU207)</f>
        <v>3.2383614308152744</v>
      </c>
      <c r="AU207" s="132">
        <f>$AB$9+$AB$18*(F207-AB$15)</f>
        <v>3.2948420062322592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174" t="s">
        <v>1295</v>
      </c>
      <c r="B208" s="174" t="s">
        <v>292</v>
      </c>
      <c r="C208" s="162">
        <v>50397.095699999998</v>
      </c>
      <c r="D208" s="162" t="s">
        <v>445</v>
      </c>
      <c r="E208" s="41">
        <f>+(C208-C$7)/C$8</f>
        <v>29862.963845509807</v>
      </c>
      <c r="F208" s="132">
        <f>ROUND(2*E208,0)/2</f>
        <v>29863</v>
      </c>
      <c r="G208" s="132">
        <f>+C208-(C$7+F208*C$8)</f>
        <v>-1.2341261004621629E-2</v>
      </c>
      <c r="K208" s="43">
        <f>G208</f>
        <v>-1.2341261004621629E-2</v>
      </c>
      <c r="L208" s="132"/>
      <c r="N208" s="132"/>
      <c r="O208" s="132">
        <f ca="1">+C$11+C$12*F208</f>
        <v>3.7172644618261794E-3</v>
      </c>
      <c r="P208" s="199">
        <f>+D$11+D$12*F208+D$13*F208^2</f>
        <v>-1.7369956916275145E-2</v>
      </c>
      <c r="Q208" s="200">
        <f>+C208-15018.5</f>
        <v>35378.595699999998</v>
      </c>
      <c r="S208" s="132">
        <f>+(P208-G208)^2</f>
        <v>2.5287782571880789E-5</v>
      </c>
      <c r="T208" s="7">
        <v>10</v>
      </c>
      <c r="U208" s="43">
        <f>+T208*S208</f>
        <v>2.5287782571880787E-4</v>
      </c>
      <c r="V208" s="132">
        <f>+G208-P208</f>
        <v>5.0286959116535163E-3</v>
      </c>
      <c r="Z208" s="43">
        <f>F208</f>
        <v>29863</v>
      </c>
      <c r="AA208" s="132">
        <f>AB$3+AB$4*Z208+AB$5*Z208^2+AH208</f>
        <v>-1.466837607217979E-2</v>
      </c>
      <c r="AB208" s="132">
        <f>+G208-AA208</f>
        <v>2.3271150675581616E-3</v>
      </c>
      <c r="AC208" s="132">
        <f>+G208-P208</f>
        <v>5.0286959116535163E-3</v>
      </c>
      <c r="AD208" s="132"/>
      <c r="AE208" s="132">
        <f>+(G208-AA208)^2*S208</f>
        <v>1.3694508975398157E-10</v>
      </c>
      <c r="AF208" s="200">
        <f>+C208-15018.5</f>
        <v>35378.595699999998</v>
      </c>
      <c r="AG208" s="7"/>
      <c r="AH208" s="43">
        <f>$AB$6*($AB$11/AI208*AJ208+$AB$12)</f>
        <v>-1.7248046765179791E-2</v>
      </c>
      <c r="AI208" s="43">
        <f>1+$AB$7*COS(AL208)</f>
        <v>0.63106649687746785</v>
      </c>
      <c r="AJ208" s="43">
        <f>SIN(AL208+$AB$9)</f>
        <v>-0.74193034002272618</v>
      </c>
      <c r="AK208" s="43">
        <f>$AB$7*SIN(AL208)</f>
        <v>-2.8072589366436952E-2</v>
      </c>
      <c r="AL208" s="43">
        <f>2*ATAN(AM208)</f>
        <v>-3.0656478079908651</v>
      </c>
      <c r="AM208" s="43">
        <f>SQRT((1+$AB$7)/(1-$AB$7))*TAN(AN208/2)</f>
        <v>-26.322242436459643</v>
      </c>
      <c r="AN208" s="132">
        <f>$AU208+$AB$7*SIN(AO208)</f>
        <v>3.2535218483547146</v>
      </c>
      <c r="AO208" s="132">
        <f>$AU208+$AB$7*SIN(AP208)</f>
        <v>3.2536612694699092</v>
      </c>
      <c r="AP208" s="132">
        <f>$AU208+$AB$7*SIN(AQ208)</f>
        <v>3.2532820850070818</v>
      </c>
      <c r="AQ208" s="132">
        <f>$AU208+$AB$7*SIN(AR208)</f>
        <v>3.2543133931919401</v>
      </c>
      <c r="AR208" s="132">
        <f>$AU208+$AB$7*SIN(AS208)</f>
        <v>3.2515087133006255</v>
      </c>
      <c r="AS208" s="132">
        <f>$AU208+$AB$7*SIN(AT208)</f>
        <v>3.2591382372458568</v>
      </c>
      <c r="AT208" s="132">
        <f>$AU208+$AB$7*SIN(AU208)</f>
        <v>3.238398531928965</v>
      </c>
      <c r="AU208" s="132">
        <f>$AB$9+$AB$18*(F208-AB$15)</f>
        <v>3.2949004941625901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219" t="s">
        <v>599</v>
      </c>
      <c r="B209" s="219" t="s">
        <v>292</v>
      </c>
      <c r="C209" s="242">
        <v>50474.584999999999</v>
      </c>
      <c r="D209" s="242" t="s">
        <v>503</v>
      </c>
      <c r="E209" s="41">
        <f>+(C209-C$7)/C$8</f>
        <v>30089.973560028469</v>
      </c>
      <c r="F209" s="132">
        <f>ROUND(2*E209,0)/2</f>
        <v>30090</v>
      </c>
      <c r="G209" s="132">
        <f>+C209-(C$7+F209*C$8)</f>
        <v>-9.0252299996791407E-3</v>
      </c>
      <c r="I209" s="43">
        <f>G209</f>
        <v>-9.0252299996791407E-3</v>
      </c>
      <c r="L209" s="132"/>
      <c r="N209" s="132"/>
      <c r="O209" s="132">
        <f ca="1">+C$11+C$12*F209</f>
        <v>3.4811994744481239E-3</v>
      </c>
      <c r="P209" s="199">
        <f>+D$11+D$12*F209+D$13*F209^2</f>
        <v>-1.7562218418626804E-2</v>
      </c>
      <c r="Q209" s="200">
        <f>+C209-15018.5</f>
        <v>35456.084999999999</v>
      </c>
      <c r="S209" s="132">
        <f>+(P209-G209)^2</f>
        <v>7.2880171265246526E-5</v>
      </c>
      <c r="T209" s="7">
        <v>0.1</v>
      </c>
      <c r="U209" s="43">
        <f>+T209*S209</f>
        <v>7.2880171265246531E-6</v>
      </c>
      <c r="V209" s="132">
        <f>+G209-P209</f>
        <v>8.5369884189476636E-3</v>
      </c>
      <c r="Z209" s="43">
        <f>F209</f>
        <v>30090</v>
      </c>
      <c r="AA209" s="132">
        <f>AB$3+AB$4*Z209+AB$5*Z209^2+AH209</f>
        <v>-1.4942206681980916E-2</v>
      </c>
      <c r="AB209" s="132">
        <f>+G209-AA209</f>
        <v>5.916976682301775E-3</v>
      </c>
      <c r="AC209" s="132">
        <f>+G209-P209</f>
        <v>8.5369884189476636E-3</v>
      </c>
      <c r="AD209" s="132"/>
      <c r="AE209" s="132">
        <f>+(G209-AA209)^2*S209</f>
        <v>2.5515794758341213E-9</v>
      </c>
      <c r="AF209" s="200">
        <f>+C209-15018.5</f>
        <v>35456.084999999999</v>
      </c>
      <c r="AG209" s="7"/>
      <c r="AH209" s="43">
        <f>$AB$6*($AB$11/AI209*AJ209+$AB$12)</f>
        <v>-1.7505792381980915E-2</v>
      </c>
      <c r="AI209" s="43">
        <f>1+$AB$7*COS(AL209)</f>
        <v>0.63146893425916284</v>
      </c>
      <c r="AJ209" s="43">
        <f>SIN(AL209+$AB$9)</f>
        <v>-0.75071070771283721</v>
      </c>
      <c r="AK209" s="43">
        <f>$AB$7*SIN(AL209)</f>
        <v>-3.2937115598102522E-2</v>
      </c>
      <c r="AL209" s="43">
        <f>2*ATAN(AM209)</f>
        <v>-3.0524554299825652</v>
      </c>
      <c r="AM209" s="43">
        <f>SQRT((1+$AB$7)/(1-$AB$7))*TAN(AN209/2)</f>
        <v>-22.422457228871139</v>
      </c>
      <c r="AN209" s="132">
        <f>$AU209+$AB$7*SIN(AO209)</f>
        <v>3.2729371329083237</v>
      </c>
      <c r="AO209" s="132">
        <f>$AU209+$AB$7*SIN(AP209)</f>
        <v>3.2730980683699946</v>
      </c>
      <c r="AP209" s="132">
        <f>$AU209+$AB$7*SIN(AQ209)</f>
        <v>3.2726593320516999</v>
      </c>
      <c r="AQ209" s="132">
        <f>$AU209+$AB$7*SIN(AR209)</f>
        <v>3.2738554587763709</v>
      </c>
      <c r="AR209" s="132">
        <f>$AU209+$AB$7*SIN(AS209)</f>
        <v>3.2705949014810352</v>
      </c>
      <c r="AS209" s="132">
        <f>$AU209+$AB$7*SIN(AT209)</f>
        <v>3.2794863006973487</v>
      </c>
      <c r="AT209" s="132">
        <f>$AU209+$AB$7*SIN(AU209)</f>
        <v>3.2552635406915003</v>
      </c>
      <c r="AU209" s="132">
        <f>$AB$9+$AB$18*(F209-AB$15)</f>
        <v>3.3214540145327218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219" t="s">
        <v>599</v>
      </c>
      <c r="B210" s="219" t="s">
        <v>292</v>
      </c>
      <c r="C210" s="242">
        <v>50488.586000000003</v>
      </c>
      <c r="D210" s="242" t="s">
        <v>503</v>
      </c>
      <c r="E210" s="41">
        <f>+(C210-C$7)/C$8</f>
        <v>30130.990358644234</v>
      </c>
      <c r="F210" s="132">
        <f>ROUND(2*E210,0)/2</f>
        <v>30131</v>
      </c>
      <c r="G210" s="132">
        <f>+C210-(C$7+F210*C$8)</f>
        <v>-3.2910569934756495E-3</v>
      </c>
      <c r="I210" s="43">
        <f>G210</f>
        <v>-3.2910569934756495E-3</v>
      </c>
      <c r="M210" s="132"/>
      <c r="N210" s="132"/>
      <c r="O210" s="132">
        <f ca="1">+C$11+C$12*F210</f>
        <v>3.4385621859789606E-3</v>
      </c>
      <c r="P210" s="199">
        <f>+D$11+D$12*F210+D$13*F210^2</f>
        <v>-1.7596873198205475E-2</v>
      </c>
      <c r="Q210" s="200">
        <f>+C210-15018.5</f>
        <v>35470.086000000003</v>
      </c>
      <c r="S210" s="132">
        <f>+(P210-G210)^2</f>
        <v>2.0465637728351048E-4</v>
      </c>
      <c r="T210" s="7">
        <v>0.1</v>
      </c>
      <c r="U210" s="43">
        <f>+T210*S210</f>
        <v>2.0465637728351048E-5</v>
      </c>
      <c r="V210" s="132">
        <f>+G210-P210</f>
        <v>1.4305816204729826E-2</v>
      </c>
      <c r="Z210" s="43">
        <f>F210</f>
        <v>30131</v>
      </c>
      <c r="AA210" s="132">
        <f>AB$3+AB$4*Z210+AB$5*Z210^2+AH210</f>
        <v>-1.4991015621988629E-2</v>
      </c>
      <c r="AB210" s="132">
        <f>+G210-AA210</f>
        <v>1.1699958628512979E-2</v>
      </c>
      <c r="AC210" s="132">
        <f>+G210-P210</f>
        <v>1.4305816204729826E-2</v>
      </c>
      <c r="AD210" s="132"/>
      <c r="AE210" s="132">
        <f>+(G210-AA210)^2*S210</f>
        <v>2.8015213360325478E-8</v>
      </c>
      <c r="AF210" s="200">
        <f>+C210-15018.5</f>
        <v>35470.086000000003</v>
      </c>
      <c r="AG210" s="7"/>
      <c r="AH210" s="43">
        <f>$AB$6*($AB$11/AI210*AJ210+$AB$12)</f>
        <v>-1.7551663138988628E-2</v>
      </c>
      <c r="AI210" s="43">
        <f>1+$AB$7*COS(AL210)</f>
        <v>0.63154852549047957</v>
      </c>
      <c r="AJ210" s="43">
        <f>SIN(AL210+$AB$9)</f>
        <v>-0.75228394522220021</v>
      </c>
      <c r="AK210" s="43">
        <f>$AB$7*SIN(AL210)</f>
        <v>-3.3815838474895027E-2</v>
      </c>
      <c r="AL210" s="43">
        <f>2*ATAN(AM210)</f>
        <v>-3.0500707806526495</v>
      </c>
      <c r="AM210" s="43">
        <f>SQRT((1+$AB$7)/(1-$AB$7))*TAN(AN210/2)</f>
        <v>-21.837443866954469</v>
      </c>
      <c r="AN210" s="132">
        <f>$AU210+$AB$7*SIN(AO210)</f>
        <v>3.276445264245933</v>
      </c>
      <c r="AO210" s="132">
        <f>$AU210+$AB$7*SIN(AP210)</f>
        <v>3.2766099610883566</v>
      </c>
      <c r="AP210" s="132">
        <f>$AU210+$AB$7*SIN(AQ210)</f>
        <v>3.2761607598733828</v>
      </c>
      <c r="AQ210" s="132">
        <f>$AU210+$AB$7*SIN(AR210)</f>
        <v>3.2773859951188489</v>
      </c>
      <c r="AR210" s="132">
        <f>$AU210+$AB$7*SIN(AS210)</f>
        <v>3.274044537463412</v>
      </c>
      <c r="AS210" s="132">
        <f>$AU210+$AB$7*SIN(AT210)</f>
        <v>3.2831609673547644</v>
      </c>
      <c r="AT210" s="132">
        <f>$AU210+$AB$7*SIN(AU210)</f>
        <v>3.2583144208352159</v>
      </c>
      <c r="AU210" s="132">
        <f>$AB$9+$AB$18*(F210-AB$15)</f>
        <v>3.3262500248198386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219" t="s">
        <v>599</v>
      </c>
      <c r="B211" s="219" t="s">
        <v>292</v>
      </c>
      <c r="C211" s="242">
        <v>50503.610999999997</v>
      </c>
      <c r="D211" s="242" t="s">
        <v>503</v>
      </c>
      <c r="E211" s="41">
        <f>+(C211-C$7)/C$8</f>
        <v>30175.007028825039</v>
      </c>
      <c r="F211" s="132">
        <f>ROUND(2*E211,0)/2</f>
        <v>30175</v>
      </c>
      <c r="G211" s="132">
        <f>+C211-(C$7+F211*C$8)</f>
        <v>2.3992749993340112E-3</v>
      </c>
      <c r="I211" s="43">
        <f>G211</f>
        <v>2.3992749993340112E-3</v>
      </c>
      <c r="L211" s="132"/>
      <c r="N211" s="132"/>
      <c r="O211" s="132">
        <f ca="1">+C$11+C$12*F211</f>
        <v>3.3928050959144904E-3</v>
      </c>
      <c r="P211" s="199">
        <f>+D$11+D$12*F211+D$13*F211^2</f>
        <v>-1.7634039572534461E-2</v>
      </c>
      <c r="Q211" s="200">
        <f>+C211-15018.5</f>
        <v>35485.110999999997</v>
      </c>
      <c r="S211" s="132">
        <f>+(P211-G211)^2</f>
        <v>4.0133369273543767E-4</v>
      </c>
      <c r="T211" s="7">
        <v>0.1</v>
      </c>
      <c r="U211" s="43">
        <f>+T211*S211</f>
        <v>4.0133369273543767E-5</v>
      </c>
      <c r="V211" s="132">
        <f>+G211-P211</f>
        <v>2.0033314571868473E-2</v>
      </c>
      <c r="Z211" s="43">
        <f>F211</f>
        <v>30175</v>
      </c>
      <c r="AA211" s="132">
        <f>AB$3+AB$4*Z211+AB$5*Z211^2+AH211</f>
        <v>-1.5043173508791863E-2</v>
      </c>
      <c r="AB211" s="132">
        <f>+G211-AA211</f>
        <v>1.7442448508125874E-2</v>
      </c>
      <c r="AC211" s="132">
        <f>+G211-P211</f>
        <v>2.0033314571868473E-2</v>
      </c>
      <c r="AD211" s="132"/>
      <c r="AE211" s="132">
        <f>+(G211-AA211)^2*S211</f>
        <v>1.2210136534086757E-7</v>
      </c>
      <c r="AF211" s="200">
        <f>+C211-15018.5</f>
        <v>35485.110999999997</v>
      </c>
      <c r="AG211" s="7"/>
      <c r="AH211" s="43">
        <f>$AB$6*($AB$11/AI211*AJ211+$AB$12)</f>
        <v>-1.7600656633791862E-2</v>
      </c>
      <c r="AI211" s="43">
        <f>1+$AB$7*COS(AL211)</f>
        <v>0.63163629513912745</v>
      </c>
      <c r="AJ211" s="43">
        <f>SIN(AL211+$AB$9)</f>
        <v>-0.75396799008694459</v>
      </c>
      <c r="AK211" s="43">
        <f>$AB$7*SIN(AL211)</f>
        <v>-3.4758897295110232E-2</v>
      </c>
      <c r="AL211" s="43">
        <f>2*ATAN(AM211)</f>
        <v>-3.0475109574251849</v>
      </c>
      <c r="AM211" s="43">
        <f>SQRT((1+$AB$7)/(1-$AB$7))*TAN(AN211/2)</f>
        <v>-21.242437543170961</v>
      </c>
      <c r="AN211" s="132">
        <f>$AU211+$AB$7*SIN(AO211)</f>
        <v>3.2802106005379659</v>
      </c>
      <c r="AO211" s="132">
        <f>$AU211+$AB$7*SIN(AP211)</f>
        <v>3.2803792891366825</v>
      </c>
      <c r="AP211" s="132">
        <f>$AU211+$AB$7*SIN(AQ211)</f>
        <v>3.2799189624132592</v>
      </c>
      <c r="AQ211" s="132">
        <f>$AU211+$AB$7*SIN(AR211)</f>
        <v>3.2811751971722702</v>
      </c>
      <c r="AR211" s="132">
        <f>$AU211+$AB$7*SIN(AS211)</f>
        <v>3.2777474410017264</v>
      </c>
      <c r="AS211" s="132">
        <f>$AU211+$AB$7*SIN(AT211)</f>
        <v>3.2871043195490399</v>
      </c>
      <c r="AT211" s="132">
        <f>$AU211+$AB$7*SIN(AU211)</f>
        <v>3.2615902755237252</v>
      </c>
      <c r="AU211" s="132">
        <f>$AB$9+$AB$18*(F211-AB$15)</f>
        <v>3.331396962688939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219" t="s">
        <v>599</v>
      </c>
      <c r="B212" s="219" t="s">
        <v>292</v>
      </c>
      <c r="C212" s="242">
        <v>50517.601000000002</v>
      </c>
      <c r="D212" s="242" t="s">
        <v>503</v>
      </c>
      <c r="E212" s="41">
        <f>+(C212-C$7)/C$8</f>
        <v>30215.991602257978</v>
      </c>
      <c r="F212" s="132">
        <f>ROUND(2*E212,0)/2</f>
        <v>30216</v>
      </c>
      <c r="G212" s="132">
        <f>+C212-(C$7+F212*C$8)</f>
        <v>-2.8665520003414713E-3</v>
      </c>
      <c r="I212" s="43">
        <f>G212</f>
        <v>-2.8665520003414713E-3</v>
      </c>
      <c r="M212" s="132"/>
      <c r="N212" s="132"/>
      <c r="O212" s="132">
        <f ca="1">+C$11+C$12*F212</f>
        <v>3.350167807445327E-3</v>
      </c>
      <c r="P212" s="199">
        <f>+D$11+D$12*F212+D$13*F212^2</f>
        <v>-1.7668649399659807E-2</v>
      </c>
      <c r="Q212" s="200">
        <f>+C212-15018.5</f>
        <v>35499.101000000002</v>
      </c>
      <c r="S212" s="132">
        <f>+(P212-G212)^2</f>
        <v>2.1910208741890663E-4</v>
      </c>
      <c r="T212" s="7">
        <v>0.1</v>
      </c>
      <c r="U212" s="43">
        <f>+T212*S212</f>
        <v>2.1910208741890664E-5</v>
      </c>
      <c r="V212" s="132">
        <f>+G212-P212</f>
        <v>1.4802097399318336E-2</v>
      </c>
      <c r="Z212" s="43">
        <f>F212</f>
        <v>30216</v>
      </c>
      <c r="AA212" s="132">
        <f>AB$3+AB$4*Z212+AB$5*Z212^2+AH212</f>
        <v>-1.5091567380825179E-2</v>
      </c>
      <c r="AB212" s="132">
        <f>+G212-AA212</f>
        <v>1.2225015380483708E-2</v>
      </c>
      <c r="AC212" s="132">
        <f>+G212-P212</f>
        <v>1.4802097399318336E-2</v>
      </c>
      <c r="AD212" s="132"/>
      <c r="AE212" s="132">
        <f>+(G212-AA212)^2*S212</f>
        <v>3.2745026297571358E-8</v>
      </c>
      <c r="AF212" s="200">
        <f>+C212-15018.5</f>
        <v>35499.101000000002</v>
      </c>
      <c r="AG212" s="7"/>
      <c r="AH212" s="43">
        <f>$AB$6*($AB$11/AI212*AJ212+$AB$12)</f>
        <v>-1.7646091412825179E-2</v>
      </c>
      <c r="AI212" s="43">
        <f>1+$AB$7*COS(AL212)</f>
        <v>0.63172027646712081</v>
      </c>
      <c r="AJ212" s="43">
        <f>SIN(AL212+$AB$9)</f>
        <v>-0.75553319811186248</v>
      </c>
      <c r="AK212" s="43">
        <f>$AB$7*SIN(AL212)</f>
        <v>-3.5637694012745871E-2</v>
      </c>
      <c r="AL212" s="43">
        <f>2*ATAN(AM212)</f>
        <v>-3.0451250098503735</v>
      </c>
      <c r="AM212" s="43">
        <f>SQRT((1+$AB$7)/(1-$AB$7))*TAN(AN212/2)</f>
        <v>-20.716259679114806</v>
      </c>
      <c r="AN212" s="132">
        <f>$AU212+$AB$7*SIN(AO212)</f>
        <v>3.2837196995946929</v>
      </c>
      <c r="AO212" s="132">
        <f>$AU212+$AB$7*SIN(AP212)</f>
        <v>3.2838920650928518</v>
      </c>
      <c r="AP212" s="132">
        <f>$AU212+$AB$7*SIN(AQ212)</f>
        <v>3.2834214715628884</v>
      </c>
      <c r="AQ212" s="132">
        <f>$AU212+$AB$7*SIN(AR212)</f>
        <v>3.2847063644296846</v>
      </c>
      <c r="AR212" s="132">
        <f>$AU212+$AB$7*SIN(AS212)</f>
        <v>3.2811986913072579</v>
      </c>
      <c r="AS212" s="132">
        <f>$AU212+$AB$7*SIN(AT212)</f>
        <v>3.2907786235591887</v>
      </c>
      <c r="AT212" s="132">
        <f>$AU212+$AB$7*SIN(AU212)</f>
        <v>3.2646444398842593</v>
      </c>
      <c r="AU212" s="132">
        <f>$AB$9+$AB$18*(F212-AB$15)</f>
        <v>3.3361929729760558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219" t="s">
        <v>599</v>
      </c>
      <c r="B213" s="219" t="s">
        <v>288</v>
      </c>
      <c r="C213" s="242">
        <v>50779.584000000003</v>
      </c>
      <c r="D213" s="242" t="s">
        <v>503</v>
      </c>
      <c r="E213" s="41">
        <f>+(C213-C$7)/C$8</f>
        <v>30983.487063421544</v>
      </c>
      <c r="F213" s="132">
        <f>ROUND(2*E213,0)/2</f>
        <v>30983.5</v>
      </c>
      <c r="G213" s="132">
        <f>+C213-(C$7+F213*C$8)</f>
        <v>-4.4158745004097E-3</v>
      </c>
      <c r="I213" s="43">
        <f>G213</f>
        <v>-4.4158745004097E-3</v>
      </c>
      <c r="L213" s="132"/>
      <c r="N213" s="132"/>
      <c r="O213" s="132">
        <f ca="1">+C$11+C$12*F213</f>
        <v>2.5520185659798703E-3</v>
      </c>
      <c r="P213" s="199">
        <f>+D$11+D$12*F213+D$13*F213^2</f>
        <v>-1.8312526462683325E-2</v>
      </c>
      <c r="Q213" s="200">
        <f>+C213-15018.5</f>
        <v>35761.084000000003</v>
      </c>
      <c r="S213" s="132">
        <f>+(P213-G213)^2</f>
        <v>1.931169357605634E-4</v>
      </c>
      <c r="T213" s="7">
        <v>0.1</v>
      </c>
      <c r="U213" s="43">
        <f>+T213*S213</f>
        <v>1.9311693576056341E-5</v>
      </c>
      <c r="V213" s="132">
        <f>+G213-P213</f>
        <v>1.3896651962273625E-2</v>
      </c>
      <c r="Z213" s="43">
        <f>F213</f>
        <v>30983.5</v>
      </c>
      <c r="AA213" s="132">
        <f>AB$3+AB$4*Z213+AB$5*Z213^2+AH213</f>
        <v>-1.5959843435563496E-2</v>
      </c>
      <c r="AB213" s="132">
        <f>+G213-AA213</f>
        <v>1.1543968935153796E-2</v>
      </c>
      <c r="AC213" s="132">
        <f>+G213-P213</f>
        <v>1.3896651962273625E-2</v>
      </c>
      <c r="AD213" s="132"/>
      <c r="AE213" s="132">
        <f>+(G213-AA213)^2*S213</f>
        <v>2.5735384459571277E-8</v>
      </c>
      <c r="AF213" s="200">
        <f>+C213-15018.5</f>
        <v>35761.084000000003</v>
      </c>
      <c r="AG213" s="7"/>
      <c r="AH213" s="43">
        <f>$AB$6*($AB$11/AI213*AJ213+$AB$12)</f>
        <v>-1.8457113118813498E-2</v>
      </c>
      <c r="AI213" s="43">
        <f>1+$AB$7*COS(AL213)</f>
        <v>0.6336859192861326</v>
      </c>
      <c r="AJ213" s="43">
        <f>SIN(AL213+$AB$9)</f>
        <v>-0.78411537838633183</v>
      </c>
      <c r="AK213" s="43">
        <f>$AB$7*SIN(AL213)</f>
        <v>-5.2096010123177876E-2</v>
      </c>
      <c r="AL213" s="43">
        <f>2*ATAN(AM213)</f>
        <v>-3.0003232078381052</v>
      </c>
      <c r="AM213" s="43">
        <f>SQRT((1+$AB$7)/(1-$AB$7))*TAN(AN213/2)</f>
        <v>-14.133790264799496</v>
      </c>
      <c r="AN213" s="132">
        <f>$AU213+$AB$7*SIN(AO213)</f>
        <v>3.3495110213264798</v>
      </c>
      <c r="AO213" s="132">
        <f>$AU213+$AB$7*SIN(AP213)</f>
        <v>3.3497436356867625</v>
      </c>
      <c r="AP213" s="132">
        <f>$AU213+$AB$7*SIN(AQ213)</f>
        <v>3.3491011219801843</v>
      </c>
      <c r="AQ213" s="132">
        <f>$AU213+$AB$7*SIN(AR213)</f>
        <v>3.3508760479665161</v>
      </c>
      <c r="AR213" s="132">
        <f>$AU213+$AB$7*SIN(AS213)</f>
        <v>3.3459744751628149</v>
      </c>
      <c r="AS213" s="132">
        <f>$AU213+$AB$7*SIN(AT213)</f>
        <v>3.3595229930945716</v>
      </c>
      <c r="AT213" s="132">
        <f>$AU213+$AB$7*SIN(AU213)</f>
        <v>3.3221641066986214</v>
      </c>
      <c r="AU213" s="132">
        <f>$AB$9+$AB$18*(F213-AB$15)</f>
        <v>3.4259719460336608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219" t="s">
        <v>599</v>
      </c>
      <c r="B214" s="219" t="s">
        <v>292</v>
      </c>
      <c r="C214" s="242">
        <v>51141.580999999998</v>
      </c>
      <c r="D214" s="242" t="s">
        <v>503</v>
      </c>
      <c r="E214" s="41">
        <f>+(C214-C$7)/C$8</f>
        <v>32043.979745980421</v>
      </c>
      <c r="F214" s="132">
        <f>ROUND(2*E214,0)/2</f>
        <v>32044</v>
      </c>
      <c r="G214" s="132">
        <f>+C214-(C$7+F214*C$8)</f>
        <v>-6.9136680031078868E-3</v>
      </c>
      <c r="I214" s="43">
        <f>G214</f>
        <v>-6.9136680031078868E-3</v>
      </c>
      <c r="M214" s="132"/>
      <c r="N214" s="132"/>
      <c r="O214" s="132">
        <f ca="1">+C$11+C$12*F214</f>
        <v>1.4491687020396563E-3</v>
      </c>
      <c r="P214" s="199">
        <f>+D$11+D$12*F214+D$13*F214^2</f>
        <v>-1.9189706556363692E-2</v>
      </c>
      <c r="Q214" s="200">
        <f>+C214-15018.5</f>
        <v>36123.080999999998</v>
      </c>
      <c r="S214" s="132">
        <f>+(P214-G214)^2</f>
        <v>1.5070112256102287E-4</v>
      </c>
      <c r="T214" s="7">
        <v>0.1</v>
      </c>
      <c r="U214" s="43">
        <f>+T214*S214</f>
        <v>1.5070112256102288E-5</v>
      </c>
      <c r="V214" s="132">
        <f>+G214-P214</f>
        <v>1.2276038553255805E-2</v>
      </c>
      <c r="Z214" s="43">
        <f>F214</f>
        <v>32044</v>
      </c>
      <c r="AA214" s="132">
        <f>AB$3+AB$4*Z214+AB$5*Z214^2+AH214</f>
        <v>-1.7037590224052889E-2</v>
      </c>
      <c r="AB214" s="132">
        <f>+G214-AA214</f>
        <v>1.0123922220945002E-2</v>
      </c>
      <c r="AC214" s="132">
        <f>+G214-P214</f>
        <v>1.2276038553255805E-2</v>
      </c>
      <c r="AD214" s="132"/>
      <c r="AE214" s="132">
        <f>+(G214-AA214)^2*S214</f>
        <v>1.5445930886702861E-8</v>
      </c>
      <c r="AF214" s="200">
        <f>+C214-15018.5</f>
        <v>36123.080999999998</v>
      </c>
      <c r="AG214" s="7"/>
      <c r="AH214" s="43">
        <f>$AB$6*($AB$11/AI214*AJ214+$AB$12)</f>
        <v>-1.944993241605289E-2</v>
      </c>
      <c r="AI214" s="43">
        <f>1+$AB$7*COS(AL214)</f>
        <v>0.63765368095728003</v>
      </c>
      <c r="AJ214" s="43">
        <f>SIN(AL214+$AB$9)</f>
        <v>-0.82133735669744667</v>
      </c>
      <c r="AK214" s="43">
        <f>$AB$7*SIN(AL214)</f>
        <v>-7.486751682933912E-2</v>
      </c>
      <c r="AL214" s="43">
        <f>2*ATAN(AM214)</f>
        <v>-2.9378411575195891</v>
      </c>
      <c r="AM214" s="43">
        <f>SQRT((1+$AB$7)/(1-$AB$7))*TAN(AN214/2)</f>
        <v>-9.7818967431777892</v>
      </c>
      <c r="AN214" s="132">
        <f>$AU214+$AB$7*SIN(AO214)</f>
        <v>3.4408459058410306</v>
      </c>
      <c r="AO214" s="132">
        <f>$AU214+$AB$7*SIN(AP214)</f>
        <v>3.4411300336682062</v>
      </c>
      <c r="AP214" s="132">
        <f>$AU214+$AB$7*SIN(AQ214)</f>
        <v>3.440326434014759</v>
      </c>
      <c r="AQ214" s="132">
        <f>$AU214+$AB$7*SIN(AR214)</f>
        <v>3.4425997737564051</v>
      </c>
      <c r="AR214" s="132">
        <f>$AU214+$AB$7*SIN(AS214)</f>
        <v>3.4361727227851606</v>
      </c>
      <c r="AS214" s="132">
        <f>$AU214+$AB$7*SIN(AT214)</f>
        <v>3.454376332366154</v>
      </c>
      <c r="AT214" s="132">
        <f>$AU214+$AB$7*SIN(AU214)</f>
        <v>3.4030715873890713</v>
      </c>
      <c r="AU214" s="132">
        <f>$AB$9+$AB$18*(F214-AB$15)</f>
        <v>3.5500248462650497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219" t="s">
        <v>599</v>
      </c>
      <c r="B215" s="219" t="s">
        <v>288</v>
      </c>
      <c r="C215" s="242">
        <v>51144.830999999998</v>
      </c>
      <c r="D215" s="242" t="s">
        <v>503</v>
      </c>
      <c r="E215" s="41">
        <f>+(C215-C$7)/C$8</f>
        <v>32053.500822725026</v>
      </c>
      <c r="F215" s="132">
        <f>ROUND(2*E215,0)/2</f>
        <v>32053.5</v>
      </c>
      <c r="G215" s="132">
        <f>+C215-(C$7+F215*C$8)</f>
        <v>2.8083549841539934E-4</v>
      </c>
      <c r="I215" s="43">
        <f>G215</f>
        <v>2.8083549841539934E-4</v>
      </c>
      <c r="L215" s="132"/>
      <c r="N215" s="132"/>
      <c r="O215" s="132">
        <f ca="1">+C$11+C$12*F215</f>
        <v>1.4392893303211904E-3</v>
      </c>
      <c r="P215" s="199">
        <f>+D$11+D$12*F215+D$13*F215^2</f>
        <v>-1.9197498811207199E-2</v>
      </c>
      <c r="Q215" s="200">
        <f>+C215-15018.5</f>
        <v>36126.330999999998</v>
      </c>
      <c r="S215" s="132">
        <f>+(P215-G215)^2</f>
        <v>3.7940550747742085E-4</v>
      </c>
      <c r="T215" s="7">
        <v>0.1</v>
      </c>
      <c r="U215" s="43">
        <f>+T215*S215</f>
        <v>3.7940550747742089E-5</v>
      </c>
      <c r="V215" s="132">
        <f>+G215-P215</f>
        <v>1.9478334309622598E-2</v>
      </c>
      <c r="Z215" s="43">
        <f>F215</f>
        <v>32053.5</v>
      </c>
      <c r="AA215" s="132">
        <f>AB$3+AB$4*Z215+AB$5*Z215^2+AH215</f>
        <v>-1.7046581715174931E-2</v>
      </c>
      <c r="AB215" s="132">
        <f>+G215-AA215</f>
        <v>1.7327417213590331E-2</v>
      </c>
      <c r="AC215" s="132">
        <f>+G215-P215</f>
        <v>1.9478334309622598E-2</v>
      </c>
      <c r="AD215" s="132"/>
      <c r="AE215" s="132">
        <f>+(G215-AA215)^2*S215</f>
        <v>1.1391247710092415E-7</v>
      </c>
      <c r="AF215" s="200">
        <f>+C215-15018.5</f>
        <v>36126.330999999998</v>
      </c>
      <c r="AG215" s="7"/>
      <c r="AH215" s="43">
        <f>$AB$6*($AB$11/AI215*AJ215+$AB$12)</f>
        <v>-1.9458132628424933E-2</v>
      </c>
      <c r="AI215" s="43">
        <f>1+$AB$7*COS(AL215)</f>
        <v>0.63769592673108955</v>
      </c>
      <c r="AJ215" s="43">
        <f>SIN(AL215+$AB$9)</f>
        <v>-0.82165867382924773</v>
      </c>
      <c r="AK215" s="43">
        <f>$AB$7*SIN(AL215)</f>
        <v>-7.5071689022933305E-2</v>
      </c>
      <c r="AL215" s="43">
        <f>2*ATAN(AM215)</f>
        <v>-2.9372776521648478</v>
      </c>
      <c r="AM215" s="43">
        <f>SQRT((1+$AB$7)/(1-$AB$7))*TAN(AN215/2)</f>
        <v>-9.7547302158767497</v>
      </c>
      <c r="AN215" s="132">
        <f>$AU215+$AB$7*SIN(AO215)</f>
        <v>3.4416668797497199</v>
      </c>
      <c r="AO215" s="132">
        <f>$AU215+$AB$7*SIN(AP215)</f>
        <v>3.4419512869876332</v>
      </c>
      <c r="AP215" s="132">
        <f>$AU215+$AB$7*SIN(AQ215)</f>
        <v>3.4411466931521058</v>
      </c>
      <c r="AQ215" s="132">
        <f>$AU215+$AB$7*SIN(AR215)</f>
        <v>3.4434234247686066</v>
      </c>
      <c r="AR215" s="132">
        <f>$AU215+$AB$7*SIN(AS215)</f>
        <v>3.4369851658099693</v>
      </c>
      <c r="AS215" s="132">
        <f>$AU215+$AB$7*SIN(AT215)</f>
        <v>3.4552252757921336</v>
      </c>
      <c r="AT215" s="132">
        <f>$AU215+$AB$7*SIN(AU215)</f>
        <v>3.403805599680267</v>
      </c>
      <c r="AU215" s="132">
        <f>$AB$9+$AB$18*(F215-AB$15)</f>
        <v>3.5511361169413327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219" t="s">
        <v>599</v>
      </c>
      <c r="B216" s="219" t="s">
        <v>292</v>
      </c>
      <c r="C216" s="242">
        <v>51156.595999999998</v>
      </c>
      <c r="D216" s="242" t="s">
        <v>503</v>
      </c>
      <c r="E216" s="41">
        <f>+(C216-C$7)/C$8</f>
        <v>32087.967120540488</v>
      </c>
      <c r="F216" s="132">
        <f>ROUND(2*E216,0)/2</f>
        <v>32088</v>
      </c>
      <c r="G216" s="132">
        <f>+C216-(C$7+F216*C$8)</f>
        <v>-1.1223336005059537E-2</v>
      </c>
      <c r="I216" s="43">
        <f>G216</f>
        <v>-1.1223336005059537E-2</v>
      </c>
      <c r="M216" s="132"/>
      <c r="N216" s="132"/>
      <c r="O216" s="132">
        <f ca="1">+C$11+C$12*F216</f>
        <v>1.403411611975186E-3</v>
      </c>
      <c r="P216" s="199">
        <f>+D$11+D$12*F216+D$13*F216^2</f>
        <v>-1.9225787209630734E-2</v>
      </c>
      <c r="Q216" s="200">
        <f>+C216-15018.5</f>
        <v>36138.095999999998</v>
      </c>
      <c r="S216" s="132">
        <f>+(P216-G216)^2</f>
        <v>6.4039225281543015E-5</v>
      </c>
      <c r="T216" s="7">
        <v>0.1</v>
      </c>
      <c r="U216" s="43">
        <f>+T216*S216</f>
        <v>6.4039225281543016E-6</v>
      </c>
      <c r="V216" s="132">
        <f>+G216-P216</f>
        <v>8.0024512045711975E-3</v>
      </c>
      <c r="Z216" s="43">
        <f>F216</f>
        <v>32088</v>
      </c>
      <c r="AA216" s="132">
        <f>AB$3+AB$4*Z216+AB$5*Z216^2+AH216</f>
        <v>-1.7079133879237138E-2</v>
      </c>
      <c r="AB216" s="132">
        <f>+G216-AA216</f>
        <v>5.8557978741776012E-3</v>
      </c>
      <c r="AC216" s="132">
        <f>+G216-P216</f>
        <v>8.0024512045711975E-3</v>
      </c>
      <c r="AD216" s="132"/>
      <c r="AE216" s="132">
        <f>+(G216-AA216)^2*S216</f>
        <v>2.1959286489344332E-9</v>
      </c>
      <c r="AF216" s="200">
        <f>+C216-15018.5</f>
        <v>36138.095999999998</v>
      </c>
      <c r="AG216" s="7"/>
      <c r="AH216" s="43">
        <f>$AB$6*($AB$11/AI216*AJ216+$AB$12)</f>
        <v>-1.9487806647237139E-2</v>
      </c>
      <c r="AI216" s="43">
        <f>1+$AB$7*COS(AL216)</f>
        <v>0.63785036123446259</v>
      </c>
      <c r="AJ216" s="43">
        <f>SIN(AL216+$AB$9)</f>
        <v>-0.82282372877159726</v>
      </c>
      <c r="AK216" s="43">
        <f>$AB$7*SIN(AL216)</f>
        <v>-7.5813185805576097E-2</v>
      </c>
      <c r="AL216" s="43">
        <f>2*ATAN(AM216)</f>
        <v>-2.9352306020596619</v>
      </c>
      <c r="AM216" s="43">
        <f>SQRT((1+$AB$7)/(1-$AB$7))*TAN(AN216/2)</f>
        <v>-9.6572862752812583</v>
      </c>
      <c r="AN216" s="132">
        <f>$AU216+$AB$7*SIN(AO216)</f>
        <v>3.444648778492601</v>
      </c>
      <c r="AO216" s="132">
        <f>$AU216+$AB$7*SIN(AP216)</f>
        <v>3.4449341727558824</v>
      </c>
      <c r="AP216" s="132">
        <f>$AU216+$AB$7*SIN(AQ216)</f>
        <v>3.4441260378954937</v>
      </c>
      <c r="AQ216" s="132">
        <f>$AU216+$AB$7*SIN(AR216)</f>
        <v>3.4464149185938875</v>
      </c>
      <c r="AR216" s="132">
        <f>$AU216+$AB$7*SIN(AS216)</f>
        <v>3.4399363496454032</v>
      </c>
      <c r="AS216" s="132">
        <f>$AU216+$AB$7*SIN(AT216)</f>
        <v>3.4583081688590638</v>
      </c>
      <c r="AT216" s="132">
        <f>$AU216+$AB$7*SIN(AU216)</f>
        <v>3.4064727568237712</v>
      </c>
      <c r="AU216" s="132">
        <f>$AB$9+$AB$18*(F216-AB$15)</f>
        <v>3.5551717841341501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>+(C217-C$7)/C$8</f>
        <v>32116.461213109324</v>
      </c>
      <c r="F217" s="132">
        <f>ROUND(2*E217,0)/2</f>
        <v>32116.5</v>
      </c>
      <c r="G217" s="132">
        <f>+C217-(C$7+F217*C$8)</f>
        <v>-1.3239825500932056E-2</v>
      </c>
      <c r="K217" s="202">
        <f>G217</f>
        <v>-1.3239825500932056E-2</v>
      </c>
      <c r="N217" s="132">
        <v>-1.3239825500932056E-2</v>
      </c>
      <c r="O217" s="132">
        <f ca="1">+C$11+C$12*F217</f>
        <v>1.3737734968197884E-3</v>
      </c>
      <c r="P217" s="199">
        <f>+D$11+D$12*F217+D$13*F217^2</f>
        <v>-1.9249144306656744E-2</v>
      </c>
      <c r="Q217" s="200">
        <f>+C217-15018.5</f>
        <v>36147.822399999997</v>
      </c>
      <c r="S217" s="132">
        <f>+(P217-G217)^2</f>
        <v>3.611191250883639E-5</v>
      </c>
      <c r="T217" s="7">
        <v>10</v>
      </c>
      <c r="U217" s="43">
        <f>+T217*S217</f>
        <v>3.611191250883639E-4</v>
      </c>
      <c r="V217" s="132">
        <f>+G217-P217</f>
        <v>6.009318805724688E-3</v>
      </c>
      <c r="Z217" s="43">
        <f>F217</f>
        <v>32116.5</v>
      </c>
      <c r="AA217" s="132">
        <f>AB$3+AB$4*Z217+AB$5*Z217^2+AH217</f>
        <v>-1.7105904993491485E-2</v>
      </c>
      <c r="AB217" s="132">
        <f>+G217-AA217</f>
        <v>3.8660794925594287E-3</v>
      </c>
      <c r="AC217" s="132">
        <f>+G217-P217</f>
        <v>6.009318805724688E-3</v>
      </c>
      <c r="AD217" s="132"/>
      <c r="AE217" s="132">
        <f>+(G217-AA217)^2*S217</f>
        <v>5.3974925135952334E-10</v>
      </c>
      <c r="AF217" s="200">
        <f>+C217-15018.5</f>
        <v>36147.822399999997</v>
      </c>
      <c r="AG217" s="7"/>
      <c r="AH217" s="43">
        <f>$AB$6*($AB$11/AI217*AJ217+$AB$12)</f>
        <v>-1.9512194776741484E-2</v>
      </c>
      <c r="AI217" s="43">
        <f>1+$AB$7*COS(AL217)</f>
        <v>0.63797914012146251</v>
      </c>
      <c r="AJ217" s="43">
        <f>SIN(AL217+$AB$9)</f>
        <v>-0.82378399457569074</v>
      </c>
      <c r="AK217" s="43">
        <f>$AB$7*SIN(AL217)</f>
        <v>-7.6425761447330515E-2</v>
      </c>
      <c r="AL217" s="43">
        <f>2*ATAN(AM217)</f>
        <v>-2.9335388029687222</v>
      </c>
      <c r="AM217" s="43">
        <f>SQRT((1+$AB$7)/(1-$AB$7))*TAN(AN217/2)</f>
        <v>-9.578195179422794</v>
      </c>
      <c r="AN217" s="132">
        <f>$AU217+$AB$7*SIN(AO217)</f>
        <v>3.4471126426584315</v>
      </c>
      <c r="AO217" s="132">
        <f>$AU217+$AB$7*SIN(AP217)</f>
        <v>3.4473988195596998</v>
      </c>
      <c r="AP217" s="132">
        <f>$AU217+$AB$7*SIN(AQ217)</f>
        <v>3.4465878417156768</v>
      </c>
      <c r="AQ217" s="132">
        <f>$AU217+$AB$7*SIN(AR217)</f>
        <v>3.4488865584976049</v>
      </c>
      <c r="AR217" s="132">
        <f>$AU217+$AB$7*SIN(AS217)</f>
        <v>3.4423751561576452</v>
      </c>
      <c r="AS217" s="132">
        <f>$AU217+$AB$7*SIN(AT217)</f>
        <v>3.4608547744899587</v>
      </c>
      <c r="AT217" s="132">
        <f>$AU217+$AB$7*SIN(AU217)</f>
        <v>3.4086778862281348</v>
      </c>
      <c r="AU217" s="132">
        <f>$AB$9+$AB$18*(F217-AB$15)</f>
        <v>3.5585055961629992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>+(C218-C$7)/C$8</f>
        <v>32116.961289355579</v>
      </c>
      <c r="F218" s="132">
        <f>ROUND(2*E218,0)/2</f>
        <v>32117</v>
      </c>
      <c r="G218" s="132">
        <f>+C218-(C$7+F218*C$8)</f>
        <v>-1.3213799000368454E-2</v>
      </c>
      <c r="K218" s="202">
        <f>G218</f>
        <v>-1.3213799000368454E-2</v>
      </c>
      <c r="N218" s="132">
        <v>-1.3213799000368454E-2</v>
      </c>
      <c r="O218" s="132">
        <f ca="1">+C$11+C$12*F218</f>
        <v>1.3732535298872361E-3</v>
      </c>
      <c r="P218" s="199">
        <f>+D$11+D$12*F218+D$13*F218^2</f>
        <v>-1.9249553986772194E-2</v>
      </c>
      <c r="Q218" s="200">
        <f>+C218-15018.5</f>
        <v>36147.9931</v>
      </c>
      <c r="S218" s="132">
        <f>+(P218-G218)^2</f>
        <v>3.6430338255897618E-5</v>
      </c>
      <c r="T218" s="7">
        <v>10</v>
      </c>
      <c r="U218" s="43">
        <f>+T218*S218</f>
        <v>3.6430338255897621E-4</v>
      </c>
      <c r="V218" s="132">
        <f>+G218-P218</f>
        <v>6.0357549864037408E-3</v>
      </c>
      <c r="Z218" s="43">
        <f>F218</f>
        <v>32117</v>
      </c>
      <c r="AA218" s="132">
        <f>AB$3+AB$4*Z218+AB$5*Z218^2+AH218</f>
        <v>-1.7106373693467743E-2</v>
      </c>
      <c r="AB218" s="132">
        <f>+G218-AA218</f>
        <v>3.8925746930992891E-3</v>
      </c>
      <c r="AC218" s="132">
        <f>+G218-P218</f>
        <v>6.0357549864037408E-3</v>
      </c>
      <c r="AD218" s="132"/>
      <c r="AE218" s="132">
        <f>+(G218-AA218)^2*S218</f>
        <v>5.5199750321758895E-10</v>
      </c>
      <c r="AF218" s="200">
        <f>+C218-15018.5</f>
        <v>36147.9931</v>
      </c>
      <c r="AG218" s="7"/>
      <c r="AH218" s="43">
        <f>$AB$6*($AB$11/AI218*AJ218+$AB$12)</f>
        <v>-1.9512621626467743E-2</v>
      </c>
      <c r="AI218" s="43">
        <f>1+$AB$7*COS(AL218)</f>
        <v>0.63798140912064039</v>
      </c>
      <c r="AJ218" s="43">
        <f>SIN(AL218+$AB$9)</f>
        <v>-0.82380082379762776</v>
      </c>
      <c r="AK218" s="43">
        <f>$AB$7*SIN(AL218)</f>
        <v>-7.6436508670418124E-2</v>
      </c>
      <c r="AL218" s="43">
        <f>2*ATAN(AM218)</f>
        <v>-2.9335091161247924</v>
      </c>
      <c r="AM218" s="43">
        <f>SQRT((1+$AB$7)/(1-$AB$7))*TAN(AN218/2)</f>
        <v>-9.5768187691003224</v>
      </c>
      <c r="AN218" s="132">
        <f>$AU218+$AB$7*SIN(AO218)</f>
        <v>3.4471558728675555</v>
      </c>
      <c r="AO218" s="132">
        <f>$AU218+$AB$7*SIN(AP218)</f>
        <v>3.4474420632350475</v>
      </c>
      <c r="AP218" s="132">
        <f>$AU218+$AB$7*SIN(AQ218)</f>
        <v>3.4466310361786507</v>
      </c>
      <c r="AQ218" s="132">
        <f>$AU218+$AB$7*SIN(AR218)</f>
        <v>3.4489299239040561</v>
      </c>
      <c r="AR218" s="132">
        <f>$AU218+$AB$7*SIN(AS218)</f>
        <v>3.4424179493160176</v>
      </c>
      <c r="AS218" s="132">
        <f>$AU218+$AB$7*SIN(AT218)</f>
        <v>3.4608994507174597</v>
      </c>
      <c r="AT218" s="132">
        <f>$AU218+$AB$7*SIN(AU218)</f>
        <v>3.4087165875358116</v>
      </c>
      <c r="AU218" s="132">
        <f>$AB$9+$AB$18*(F218-AB$15)</f>
        <v>3.5585640840933301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>+(C219-C$7)/C$8</f>
        <v>32167.964672129692</v>
      </c>
      <c r="F219" s="132">
        <f>ROUND(2*E219,0)/2</f>
        <v>32168</v>
      </c>
      <c r="G219" s="132">
        <f>+C219-(C$7+F219*C$8)</f>
        <v>-1.205909599957522E-2</v>
      </c>
      <c r="K219" s="202">
        <f>G219</f>
        <v>-1.205909599957522E-2</v>
      </c>
      <c r="N219" s="132">
        <v>-1.205909599957522E-2</v>
      </c>
      <c r="O219" s="132">
        <f ca="1">+C$11+C$12*F219</f>
        <v>1.3202169027670616E-3</v>
      </c>
      <c r="P219" s="199">
        <f>+D$11+D$12*F219+D$13*F219^2</f>
        <v>-1.9291324419148388E-2</v>
      </c>
      <c r="Q219" s="200">
        <f>+C219-15018.5</f>
        <v>36165.402999999998</v>
      </c>
      <c r="S219" s="132">
        <f>+(P219-G219)^2</f>
        <v>5.2305127912881806E-5</v>
      </c>
      <c r="T219" s="7">
        <v>10</v>
      </c>
      <c r="U219" s="43">
        <f>+T219*S219</f>
        <v>5.23051279128818E-4</v>
      </c>
      <c r="V219" s="132">
        <f>+G219-P219</f>
        <v>7.2322284195731681E-3</v>
      </c>
      <c r="Z219" s="43">
        <f>F219</f>
        <v>32168</v>
      </c>
      <c r="AA219" s="132">
        <f>AB$3+AB$4*Z219+AB$5*Z219^2+AH219</f>
        <v>-1.7154005351882148E-2</v>
      </c>
      <c r="AB219" s="132">
        <f>+G219-AA219</f>
        <v>5.0949093523069283E-3</v>
      </c>
      <c r="AC219" s="132">
        <f>+G219-P219</f>
        <v>7.2322284195731681E-3</v>
      </c>
      <c r="AD219" s="132"/>
      <c r="AE219" s="132">
        <f>+(G219-AA219)^2*S219</f>
        <v>1.3577418093022325E-9</v>
      </c>
      <c r="AF219" s="200">
        <f>+C219-15018.5</f>
        <v>36165.402999999998</v>
      </c>
      <c r="AG219" s="7"/>
      <c r="AH219" s="43">
        <f>$AB$6*($AB$11/AI219*AJ219+$AB$12)</f>
        <v>-1.955597667988215E-2</v>
      </c>
      <c r="AI219" s="43">
        <f>1+$AB$7*COS(AL219)</f>
        <v>0.63821460983100942</v>
      </c>
      <c r="AJ219" s="43">
        <f>SIN(AL219+$AB$9)</f>
        <v>-0.82551422261654683</v>
      </c>
      <c r="AK219" s="43">
        <f>$AB$7*SIN(AL219)</f>
        <v>-7.7532776683614676E-2</v>
      </c>
      <c r="AL219" s="43">
        <f>2*ATAN(AM219)</f>
        <v>-2.9304799336289076</v>
      </c>
      <c r="AM219" s="43">
        <f>SQRT((1+$AB$7)/(1-$AB$7))*TAN(AN219/2)</f>
        <v>-9.4384003961983982</v>
      </c>
      <c r="AN219" s="132">
        <f>$AU219+$AB$7*SIN(AO219)</f>
        <v>3.4515661796502823</v>
      </c>
      <c r="AO219" s="132">
        <f>$AU219+$AB$7*SIN(AP219)</f>
        <v>3.451853695724167</v>
      </c>
      <c r="AP219" s="132">
        <f>$AU219+$AB$7*SIN(AQ219)</f>
        <v>3.4510377695035062</v>
      </c>
      <c r="AQ219" s="132">
        <f>$AU219+$AB$7*SIN(AR219)</f>
        <v>3.453353799403664</v>
      </c>
      <c r="AR219" s="132">
        <f>$AU219+$AB$7*SIN(AS219)</f>
        <v>3.4467841421641219</v>
      </c>
      <c r="AS219" s="132">
        <f>$AU219+$AB$7*SIN(AT219)</f>
        <v>3.465456233809439</v>
      </c>
      <c r="AT219" s="132">
        <f>$AU219+$AB$7*SIN(AU219)</f>
        <v>3.4126668255900805</v>
      </c>
      <c r="AU219" s="132">
        <f>$AB$9+$AB$18*(F219-AB$15)</f>
        <v>3.5645298529870599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>+(C220-C$7)/C$8</f>
        <v>32168.958672541827</v>
      </c>
      <c r="F220" s="132">
        <f>ROUND(2*E220,0)/2</f>
        <v>32169</v>
      </c>
      <c r="G220" s="132">
        <f>+C220-(C$7+F220*C$8)</f>
        <v>-1.4107043003605213E-2</v>
      </c>
      <c r="K220" s="202">
        <f>G220</f>
        <v>-1.4107043003605213E-2</v>
      </c>
      <c r="N220" s="132">
        <v>-1.4107043003605213E-2</v>
      </c>
      <c r="O220" s="132">
        <f ca="1">+C$11+C$12*F220</f>
        <v>1.319176968901957E-3</v>
      </c>
      <c r="P220" s="199">
        <f>+D$11+D$12*F220+D$13*F220^2</f>
        <v>-1.929214311186439E-2</v>
      </c>
      <c r="Q220" s="200">
        <f>+C220-15018.5</f>
        <v>36165.742299999998</v>
      </c>
      <c r="S220" s="132">
        <f>+(P220-G220)^2</f>
        <v>2.6885263132669334E-5</v>
      </c>
      <c r="T220" s="7">
        <v>10</v>
      </c>
      <c r="U220" s="43">
        <f>+T220*S220</f>
        <v>2.6885263132669332E-4</v>
      </c>
      <c r="V220" s="132">
        <f>+G220-P220</f>
        <v>5.1851001082591774E-3</v>
      </c>
      <c r="Z220" s="43">
        <f>F220</f>
        <v>32169</v>
      </c>
      <c r="AA220" s="132">
        <f>AB$3+AB$4*Z220+AB$5*Z220^2+AH220</f>
        <v>-1.7154935823113237E-2</v>
      </c>
      <c r="AB220" s="132">
        <f>+G220-AA220</f>
        <v>3.0478928195080239E-3</v>
      </c>
      <c r="AC220" s="132">
        <f>+G220-P220</f>
        <v>5.1851001082591774E-3</v>
      </c>
      <c r="AD220" s="132"/>
      <c r="AE220" s="132">
        <f>+(G220-AA220)^2*S220</f>
        <v>2.4975470184569233E-10</v>
      </c>
      <c r="AF220" s="200">
        <f>+C220-15018.5</f>
        <v>36165.742299999998</v>
      </c>
      <c r="AG220" s="7"/>
      <c r="AH220" s="43">
        <f>$AB$6*($AB$11/AI220*AJ220+$AB$12)</f>
        <v>-1.9556823140113238E-2</v>
      </c>
      <c r="AI220" s="43">
        <f>1+$AB$7*COS(AL220)</f>
        <v>0.63821921732093512</v>
      </c>
      <c r="AJ220" s="43">
        <f>SIN(AL220+$AB$9)</f>
        <v>-0.82554775563199667</v>
      </c>
      <c r="AK220" s="43">
        <f>$AB$7*SIN(AL220)</f>
        <v>-7.7554273151924091E-2</v>
      </c>
      <c r="AL220" s="43">
        <f>2*ATAN(AM220)</f>
        <v>-2.9304205155159284</v>
      </c>
      <c r="AM220" s="43">
        <f>SQRT((1+$AB$7)/(1-$AB$7))*TAN(AN220/2)</f>
        <v>-9.43572485355579</v>
      </c>
      <c r="AN220" s="132">
        <f>$AU220+$AB$7*SIN(AO220)</f>
        <v>3.4516526726788399</v>
      </c>
      <c r="AO220" s="132">
        <f>$AU220+$AB$7*SIN(AP220)</f>
        <v>3.4519402137999831</v>
      </c>
      <c r="AP220" s="132">
        <f>$AU220+$AB$7*SIN(AQ220)</f>
        <v>3.4511241939044148</v>
      </c>
      <c r="AQ220" s="132">
        <f>$AU220+$AB$7*SIN(AR220)</f>
        <v>3.4534405540946294</v>
      </c>
      <c r="AR220" s="132">
        <f>$AU220+$AB$7*SIN(AS220)</f>
        <v>3.4468697794506675</v>
      </c>
      <c r="AS220" s="132">
        <f>$AU220+$AB$7*SIN(AT220)</f>
        <v>3.4655455787031446</v>
      </c>
      <c r="AT220" s="132">
        <f>$AU220+$AB$7*SIN(AU220)</f>
        <v>3.4127443350319031</v>
      </c>
      <c r="AU220" s="132">
        <f>$AB$9+$AB$18*(F220-AB$15)</f>
        <v>3.5646468288477218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219" t="s">
        <v>599</v>
      </c>
      <c r="B221" s="219" t="s">
        <v>288</v>
      </c>
      <c r="C221" s="242">
        <v>51189.542999999998</v>
      </c>
      <c r="D221" s="242" t="s">
        <v>503</v>
      </c>
      <c r="E221" s="41">
        <f>+(C221-C$7)/C$8</f>
        <v>32184.487402234172</v>
      </c>
      <c r="F221" s="132">
        <f>ROUND(2*E221,0)/2</f>
        <v>32184.5</v>
      </c>
      <c r="G221" s="132">
        <f>+C221-(C$7+F221*C$8)</f>
        <v>-4.300221502489876E-3</v>
      </c>
      <c r="I221" s="43">
        <f>G221</f>
        <v>-4.300221502489876E-3</v>
      </c>
      <c r="L221" s="132"/>
      <c r="N221" s="132"/>
      <c r="O221" s="132">
        <f ca="1">+C$11+C$12*F221</f>
        <v>1.3030579939928844E-3</v>
      </c>
      <c r="P221" s="199">
        <f>+D$11+D$12*F221+D$13*F221^2</f>
        <v>-1.9304831199523344E-2</v>
      </c>
      <c r="Q221" s="200">
        <f>+C221-15018.5</f>
        <v>36171.042999999998</v>
      </c>
      <c r="S221" s="132">
        <f>+(P221-G221)^2</f>
        <v>2.2513831216031078E-4</v>
      </c>
      <c r="T221" s="7">
        <v>0.1</v>
      </c>
      <c r="U221" s="43">
        <f>+T221*S221</f>
        <v>2.251383121603108E-5</v>
      </c>
      <c r="V221" s="132">
        <f>+G221-P221</f>
        <v>1.5004609697033468E-2</v>
      </c>
      <c r="Z221" s="43">
        <f>F221</f>
        <v>32184.5</v>
      </c>
      <c r="AA221" s="132">
        <f>AB$3+AB$4*Z221+AB$5*Z221^2+AH221</f>
        <v>-1.716934097520512E-2</v>
      </c>
      <c r="AB221" s="132">
        <f>+G221-AA221</f>
        <v>1.2869119472715244E-2</v>
      </c>
      <c r="AC221" s="132">
        <f>+G221-P221</f>
        <v>1.5004609697033468E-2</v>
      </c>
      <c r="AD221" s="132"/>
      <c r="AE221" s="132">
        <f>+(G221-AA221)^2*S221</f>
        <v>3.7286109563439003E-8</v>
      </c>
      <c r="AF221" s="200">
        <f>+C221-15018.5</f>
        <v>36171.042999999998</v>
      </c>
      <c r="AG221" s="7"/>
      <c r="AH221" s="43">
        <f>$AB$6*($AB$11/AI221*AJ221+$AB$12)</f>
        <v>-1.956992535445512E-2</v>
      </c>
      <c r="AI221" s="43">
        <f>1+$AB$7*COS(AL221)</f>
        <v>0.63829080536545368</v>
      </c>
      <c r="AJ221" s="43">
        <f>SIN(AL221+$AB$9)</f>
        <v>-0.8260672070347469</v>
      </c>
      <c r="AK221" s="43">
        <f>$AB$7*SIN(AL221)</f>
        <v>-7.7887473426911921E-2</v>
      </c>
      <c r="AL221" s="43">
        <f>2*ATAN(AM221)</f>
        <v>-2.9294994239683509</v>
      </c>
      <c r="AM221" s="43">
        <f>SQRT((1+$AB$7)/(1-$AB$7))*TAN(AN221/2)</f>
        <v>-9.39443998425714</v>
      </c>
      <c r="AN221" s="132">
        <f>$AU221+$AB$7*SIN(AO221)</f>
        <v>3.4529933959258945</v>
      </c>
      <c r="AO221" s="132">
        <f>$AU221+$AB$7*SIN(AP221)</f>
        <v>3.4532813206244404</v>
      </c>
      <c r="AP221" s="132">
        <f>$AU221+$AB$7*SIN(AQ221)</f>
        <v>3.4524638605171036</v>
      </c>
      <c r="AQ221" s="132">
        <f>$AU221+$AB$7*SIN(AR221)</f>
        <v>3.4547853114682741</v>
      </c>
      <c r="AR221" s="132">
        <f>$AU221+$AB$7*SIN(AS221)</f>
        <v>3.4481972842907624</v>
      </c>
      <c r="AS221" s="132">
        <f>$AU221+$AB$7*SIN(AT221)</f>
        <v>3.4669304059540136</v>
      </c>
      <c r="AT221" s="132">
        <f>$AU221+$AB$7*SIN(AU221)</f>
        <v>3.4139459975065471</v>
      </c>
      <c r="AU221" s="132">
        <f>$AB$9+$AB$18*(F221-AB$15)</f>
        <v>3.5664599546879723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219" t="s">
        <v>599</v>
      </c>
      <c r="B222" s="219" t="s">
        <v>288</v>
      </c>
      <c r="C222" s="242">
        <v>51223.673999999999</v>
      </c>
      <c r="D222" s="242" t="s">
        <v>503</v>
      </c>
      <c r="E222" s="41">
        <f>+(C222-C$7)/C$8</f>
        <v>32284.476285424968</v>
      </c>
      <c r="F222" s="132">
        <f>ROUND(2*E222,0)/2</f>
        <v>32284.5</v>
      </c>
      <c r="G222" s="132">
        <f>+C222-(C$7+F222*C$8)</f>
        <v>-8.0949215043801814E-3</v>
      </c>
      <c r="I222" s="43">
        <f>G222</f>
        <v>-8.0949215043801814E-3</v>
      </c>
      <c r="M222" s="132"/>
      <c r="N222" s="132"/>
      <c r="O222" s="132">
        <f ca="1">+C$11+C$12*F222</f>
        <v>1.1990646074827235E-3</v>
      </c>
      <c r="P222" s="199">
        <f>+D$11+D$12*F222+D$13*F222^2</f>
        <v>-1.9386615338786887E-2</v>
      </c>
      <c r="Q222" s="200">
        <f>+C222-15018.5</f>
        <v>36205.173999999999</v>
      </c>
      <c r="S222" s="132">
        <f>+(P222-G222)^2</f>
        <v>1.2750234964997842E-4</v>
      </c>
      <c r="T222" s="7">
        <v>0.1</v>
      </c>
      <c r="U222" s="43">
        <f>+T222*S222</f>
        <v>1.2750234964997842E-5</v>
      </c>
      <c r="V222" s="132">
        <f>+G222-P222</f>
        <v>1.1291693834406705E-2</v>
      </c>
      <c r="Z222" s="43">
        <f>F222</f>
        <v>32284.5</v>
      </c>
      <c r="AA222" s="132">
        <f>AB$3+AB$4*Z222+AB$5*Z222^2+AH222</f>
        <v>-1.726150108720087E-2</v>
      </c>
      <c r="AB222" s="132">
        <f>+G222-AA222</f>
        <v>9.1665795828206886E-3</v>
      </c>
      <c r="AC222" s="132">
        <f>+G222-P222</f>
        <v>1.1291693834406705E-2</v>
      </c>
      <c r="AD222" s="132"/>
      <c r="AE222" s="132">
        <f>+(G222-AA222)^2*S222</f>
        <v>1.0713535541258558E-8</v>
      </c>
      <c r="AF222" s="200">
        <f>+C222-15018.5</f>
        <v>36205.173999999999</v>
      </c>
      <c r="AG222" s="7"/>
      <c r="AH222" s="43">
        <f>$AB$6*($AB$11/AI222*AJ222+$AB$12)</f>
        <v>-1.9653644766450869E-2</v>
      </c>
      <c r="AI222" s="43">
        <f>1+$AB$7*COS(AL222)</f>
        <v>0.63876044268245658</v>
      </c>
      <c r="AJ222" s="43">
        <f>SIN(AL222+$AB$9)</f>
        <v>-0.82940446819315772</v>
      </c>
      <c r="AK222" s="43">
        <f>$AB$7*SIN(AL222)</f>
        <v>-8.0037380198412472E-2</v>
      </c>
      <c r="AL222" s="43">
        <f>2*ATAN(AM222)</f>
        <v>-2.9235518365960469</v>
      </c>
      <c r="AM222" s="43">
        <f>SQRT((1+$AB$7)/(1-$AB$7))*TAN(AN222/2)</f>
        <v>-9.1362255424253256</v>
      </c>
      <c r="AN222" s="132">
        <f>$AU222+$AB$7*SIN(AO222)</f>
        <v>3.4616469358792701</v>
      </c>
      <c r="AO222" s="132">
        <f>$AU222+$AB$7*SIN(AP222)</f>
        <v>3.4619371252943134</v>
      </c>
      <c r="AP222" s="132">
        <f>$AU222+$AB$7*SIN(AQ222)</f>
        <v>3.4611109046473838</v>
      </c>
      <c r="AQ222" s="132">
        <f>$AU222+$AB$7*SIN(AR222)</f>
        <v>3.4634638974037157</v>
      </c>
      <c r="AR222" s="132">
        <f>$AU222+$AB$7*SIN(AS222)</f>
        <v>3.4567676157424465</v>
      </c>
      <c r="AS222" s="132">
        <f>$AU222+$AB$7*SIN(AT222)</f>
        <v>3.4758639404172262</v>
      </c>
      <c r="AT222" s="132">
        <f>$AU222+$AB$7*SIN(AU222)</f>
        <v>3.4217107981421417</v>
      </c>
      <c r="AU222" s="132">
        <f>$AB$9+$AB$18*(F222-AB$15)</f>
        <v>3.57815754075411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219" t="s">
        <v>599</v>
      </c>
      <c r="B223" s="219" t="s">
        <v>292</v>
      </c>
      <c r="C223" s="242">
        <v>51256.616999999998</v>
      </c>
      <c r="D223" s="242" t="s">
        <v>503</v>
      </c>
      <c r="E223" s="41">
        <f>+(C223-C$7)/C$8</f>
        <v>32380.984848870346</v>
      </c>
      <c r="F223" s="132">
        <f>ROUND(2*E223,0)/2</f>
        <v>32381</v>
      </c>
      <c r="G223" s="132">
        <f>+C223-(C$7+F223*C$8)</f>
        <v>-5.1718070026254281E-3</v>
      </c>
      <c r="I223" s="43">
        <f>G223</f>
        <v>-5.1718070026254281E-3</v>
      </c>
      <c r="L223" s="132"/>
      <c r="N223" s="132"/>
      <c r="O223" s="132">
        <f ca="1">+C$11+C$12*F223</f>
        <v>1.0987109895004218E-3</v>
      </c>
      <c r="P223" s="199">
        <f>+D$11+D$12*F223+D$13*F223^2</f>
        <v>-1.9465414737672909E-2</v>
      </c>
      <c r="Q223" s="200">
        <f>+C223-15018.5</f>
        <v>36238.116999999998</v>
      </c>
      <c r="S223" s="132">
        <f>+(P223-G223)^2</f>
        <v>2.0430722208340918E-4</v>
      </c>
      <c r="T223" s="7">
        <v>0.1</v>
      </c>
      <c r="U223" s="43">
        <f>+T223*S223</f>
        <v>2.0430722208340921E-5</v>
      </c>
      <c r="V223" s="132">
        <f>+G223-P223</f>
        <v>1.4293607735047481E-2</v>
      </c>
      <c r="W223" s="203"/>
      <c r="X223" s="204"/>
      <c r="Y223" s="204"/>
      <c r="Z223" s="43">
        <f>F223</f>
        <v>32381</v>
      </c>
      <c r="AA223" s="132">
        <f>AB$3+AB$4*Z223+AB$5*Z223^2+AH223</f>
        <v>-1.7349155781768582E-2</v>
      </c>
      <c r="AB223" s="132">
        <f>+G223-AA223</f>
        <v>1.2177348779143154E-2</v>
      </c>
      <c r="AC223" s="132">
        <f>+G223-P223</f>
        <v>1.4293607735047481E-2</v>
      </c>
      <c r="AD223" s="132"/>
      <c r="AE223" s="132">
        <f>+(G223-AA223)^2*S223</f>
        <v>3.0296273244950473E-8</v>
      </c>
      <c r="AF223" s="200">
        <f>+C223-15018.5</f>
        <v>36238.116999999998</v>
      </c>
      <c r="AG223" s="7"/>
      <c r="AH223" s="43">
        <f>$AB$6*($AB$11/AI223*AJ223+$AB$12)</f>
        <v>-1.9733097298768581E-2</v>
      </c>
      <c r="AI223" s="43">
        <f>1+$AB$7*COS(AL223)</f>
        <v>0.63922645466942729</v>
      </c>
      <c r="AJ223" s="43">
        <f>SIN(AL223+$AB$9)</f>
        <v>-0.83260180761782965</v>
      </c>
      <c r="AK223" s="43">
        <f>$AB$7*SIN(AL223)</f>
        <v>-8.2112416780954767E-2</v>
      </c>
      <c r="AL223" s="43">
        <f>2*ATAN(AM223)</f>
        <v>-2.9178039329584577</v>
      </c>
      <c r="AM223" s="43">
        <f>SQRT((1+$AB$7)/(1-$AB$7))*TAN(AN223/2)</f>
        <v>-8.8996716206758819</v>
      </c>
      <c r="AN223" s="132">
        <f>$AU223+$AB$7*SIN(AO223)</f>
        <v>3.4700038189620481</v>
      </c>
      <c r="AO223" s="132">
        <f>$AU223+$AB$7*SIN(AP223)</f>
        <v>3.4702958501046779</v>
      </c>
      <c r="AP223" s="132">
        <f>$AU223+$AB$7*SIN(AQ223)</f>
        <v>3.4694620486118981</v>
      </c>
      <c r="AQ223" s="132">
        <f>$AU223+$AB$7*SIN(AR223)</f>
        <v>3.4718433307812102</v>
      </c>
      <c r="AR223" s="132">
        <f>$AU223+$AB$7*SIN(AS223)</f>
        <v>3.465047639589399</v>
      </c>
      <c r="AS223" s="132">
        <f>$AU223+$AB$7*SIN(AT223)</f>
        <v>3.4844834477938691</v>
      </c>
      <c r="AT223" s="132">
        <f>$AU223+$AB$7*SIN(AU223)</f>
        <v>3.4292241209900314</v>
      </c>
      <c r="AU223" s="132">
        <f>$AB$9+$AB$18*(F223-AB$15)</f>
        <v>3.589445711307933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174" t="s">
        <v>1298</v>
      </c>
      <c r="B224" s="174" t="s">
        <v>292</v>
      </c>
      <c r="C224" s="162">
        <v>51425.915000000001</v>
      </c>
      <c r="D224" s="162" t="s">
        <v>1289</v>
      </c>
      <c r="E224" s="41">
        <f>+(C224-C$7)/C$8</f>
        <v>32876.95384908819</v>
      </c>
      <c r="F224" s="132">
        <f>ROUND(2*E224,0)/2</f>
        <v>32877</v>
      </c>
      <c r="G224" s="132">
        <f>+C224-(C$7+F224*C$8)</f>
        <v>-1.5753519001009408E-2</v>
      </c>
      <c r="K224" s="43">
        <f>G224</f>
        <v>-1.5753519001009408E-2</v>
      </c>
      <c r="L224" s="132"/>
      <c r="N224" s="132"/>
      <c r="O224" s="132">
        <f ca="1">+C$11+C$12*F224</f>
        <v>5.8290379241004303E-4</v>
      </c>
      <c r="P224" s="199">
        <f>+D$11+D$12*F224+D$13*F224^2</f>
        <v>-1.9868540126828663E-2</v>
      </c>
      <c r="Q224" s="200">
        <f>+C224-15018.5</f>
        <v>36407.415000000001</v>
      </c>
      <c r="S224" s="132">
        <f>+(P224-G224)^2</f>
        <v>1.6933398865938764E-5</v>
      </c>
      <c r="T224" s="7">
        <v>10</v>
      </c>
      <c r="U224" s="43">
        <f>+T224*S224</f>
        <v>1.6933398865938765E-4</v>
      </c>
      <c r="V224" s="132">
        <f>+G224-P224</f>
        <v>4.1150211258192543E-3</v>
      </c>
      <c r="W224" s="203"/>
      <c r="X224" s="204"/>
      <c r="Y224" s="204"/>
      <c r="Z224" s="43">
        <f>F224</f>
        <v>32877</v>
      </c>
      <c r="AA224" s="132">
        <f>AB$3+AB$4*Z224+AB$5*Z224^2+AH224</f>
        <v>-1.7779589799147379E-2</v>
      </c>
      <c r="AB224" s="132">
        <f>+G224-AA224</f>
        <v>2.0260707981379703E-3</v>
      </c>
      <c r="AC224" s="132">
        <f>+G224-P224</f>
        <v>4.1150211258192543E-3</v>
      </c>
      <c r="AD224" s="132"/>
      <c r="AE224" s="132">
        <f>+(G224-AA224)^2*S224</f>
        <v>6.9510973761121168E-11</v>
      </c>
      <c r="AF224" s="200">
        <f>+C224-15018.5</f>
        <v>36407.415000000001</v>
      </c>
      <c r="AG224" s="7"/>
      <c r="AH224" s="43">
        <f>$AB$6*($AB$11/AI224*AJ224+$AB$12)</f>
        <v>-2.0120491412147379E-2</v>
      </c>
      <c r="AI224" s="43">
        <f>1+$AB$7*COS(AL224)</f>
        <v>0.64182244776105946</v>
      </c>
      <c r="AJ224" s="43">
        <f>SIN(AL224+$AB$9)</f>
        <v>-0.8486736912413092</v>
      </c>
      <c r="AK224" s="43">
        <f>$AB$7*SIN(AL224)</f>
        <v>-9.2783840576476831E-2</v>
      </c>
      <c r="AL224" s="43">
        <f>2*ATAN(AM224)</f>
        <v>-2.8881200219385015</v>
      </c>
      <c r="AM224" s="43">
        <f>SQRT((1+$AB$7)/(1-$AB$7))*TAN(AN224/2)</f>
        <v>-7.848107469088248</v>
      </c>
      <c r="AN224" s="132">
        <f>$AU224+$AB$7*SIN(AO224)</f>
        <v>3.5130598962405739</v>
      </c>
      <c r="AO224" s="132">
        <f>$AU224+$AB$7*SIN(AP224)</f>
        <v>3.5133561581243167</v>
      </c>
      <c r="AP224" s="132">
        <f>$AU224+$AB$7*SIN(AQ224)</f>
        <v>3.5124968858927375</v>
      </c>
      <c r="AQ224" s="132">
        <f>$AU224+$AB$7*SIN(AR224)</f>
        <v>3.5149898968330358</v>
      </c>
      <c r="AR224" s="132">
        <f>$AU224+$AB$7*SIN(AS224)</f>
        <v>3.5077635529958444</v>
      </c>
      <c r="AS224" s="132">
        <f>$AU224+$AB$7*SIN(AT224)</f>
        <v>3.5287670489101011</v>
      </c>
      <c r="AT224" s="132">
        <f>$AU224+$AB$7*SIN(AU224)</f>
        <v>3.4681743360354296</v>
      </c>
      <c r="AU224" s="132">
        <f>$AB$9+$AB$18*(F224-AB$15)</f>
        <v>3.647465738195975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219" t="s">
        <v>599</v>
      </c>
      <c r="B225" s="219" t="s">
        <v>288</v>
      </c>
      <c r="C225" s="242">
        <v>51488.904999999999</v>
      </c>
      <c r="D225" s="242" t="s">
        <v>503</v>
      </c>
      <c r="E225" s="41">
        <f>+(C225-C$7)/C$8</f>
        <v>33061.486964208983</v>
      </c>
      <c r="F225" s="132">
        <f>ROUND(2*E225,0)/2</f>
        <v>33061.5</v>
      </c>
      <c r="G225" s="132">
        <f>+C225-(C$7+F225*C$8)</f>
        <v>-4.4497405033325776E-3</v>
      </c>
      <c r="I225" s="43">
        <f>G225</f>
        <v>-4.4497405033325776E-3</v>
      </c>
      <c r="M225" s="132"/>
      <c r="N225" s="132"/>
      <c r="O225" s="132">
        <f ca="1">+C$11+C$12*F225</f>
        <v>3.9103599429880787E-4</v>
      </c>
      <c r="P225" s="199">
        <f>+D$11+D$12*F225+D$13*F225^2</f>
        <v>-2.0017683279442287E-2</v>
      </c>
      <c r="Q225" s="200">
        <f>+C225-15018.5</f>
        <v>36470.404999999999</v>
      </c>
      <c r="S225" s="132">
        <f>+(P225-G225)^2</f>
        <v>2.4236084228022647E-4</v>
      </c>
      <c r="T225" s="7">
        <v>0.1</v>
      </c>
      <c r="U225" s="43">
        <f>+T225*S225</f>
        <v>2.4236084228022648E-5</v>
      </c>
      <c r="V225" s="132">
        <f>+G225-P225</f>
        <v>1.5567942776109709E-2</v>
      </c>
      <c r="W225" s="203"/>
      <c r="X225" s="204"/>
      <c r="Y225" s="204"/>
      <c r="Z225" s="43">
        <f>F225</f>
        <v>33061.5</v>
      </c>
      <c r="AA225" s="132">
        <f>AB$3+AB$4*Z225+AB$5*Z225^2+AH225</f>
        <v>-1.7930983251316198E-2</v>
      </c>
      <c r="AB225" s="132">
        <f>+G225-AA225</f>
        <v>1.348124274798362E-2</v>
      </c>
      <c r="AC225" s="132">
        <f>+G225-P225</f>
        <v>1.5567942776109709E-2</v>
      </c>
      <c r="AD225" s="132"/>
      <c r="AE225" s="132">
        <f>+(G225-AA225)^2*S225</f>
        <v>4.40476061447439E-8</v>
      </c>
      <c r="AF225" s="200">
        <f>+C225-15018.5</f>
        <v>36470.404999999999</v>
      </c>
      <c r="AG225" s="7"/>
      <c r="AH225" s="43">
        <f>$AB$6*($AB$11/AI225*AJ225+$AB$12)</f>
        <v>-2.0255498404566197E-2</v>
      </c>
      <c r="AI225" s="43">
        <f>1+$AB$7*COS(AL225)</f>
        <v>0.6428749655465873</v>
      </c>
      <c r="AJ225" s="43">
        <f>SIN(AL225+$AB$9)</f>
        <v>-0.85449534135217253</v>
      </c>
      <c r="AK225" s="43">
        <f>$AB$7*SIN(AL225)</f>
        <v>-9.6755928844948436E-2</v>
      </c>
      <c r="AL225" s="43">
        <f>2*ATAN(AM225)</f>
        <v>-2.8770140997306468</v>
      </c>
      <c r="AM225" s="43">
        <f>SQRT((1+$AB$7)/(1-$AB$7))*TAN(AN225/2)</f>
        <v>-7.5150437098137095</v>
      </c>
      <c r="AN225" s="132">
        <f>$AU225+$AB$7*SIN(AO225)</f>
        <v>3.5291225357994866</v>
      </c>
      <c r="AO225" s="132">
        <f>$AU225+$AB$7*SIN(AP225)</f>
        <v>3.5294182018757696</v>
      </c>
      <c r="AP225" s="132">
        <f>$AU225+$AB$7*SIN(AQ225)</f>
        <v>3.5285551492859537</v>
      </c>
      <c r="AQ225" s="132">
        <f>$AU225+$AB$7*SIN(AR225)</f>
        <v>3.5310752628451603</v>
      </c>
      <c r="AR225" s="132">
        <f>$AU225+$AB$7*SIN(AS225)</f>
        <v>3.5237237582310401</v>
      </c>
      <c r="AS225" s="132">
        <f>$AU225+$AB$7*SIN(AT225)</f>
        <v>3.5452318069789488</v>
      </c>
      <c r="AT225" s="132">
        <f>$AU225+$AB$7*SIN(AU225)</f>
        <v>3.4828134735479721</v>
      </c>
      <c r="AU225" s="132">
        <f>$AB$9+$AB$18*(F225-AB$15)</f>
        <v>3.669047784487999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>+(C226-C$7)/C$8</f>
        <v>33088.962741000454</v>
      </c>
      <c r="F226" s="132">
        <f>ROUND(2*E226,0)/2</f>
        <v>33089</v>
      </c>
      <c r="G226" s="132">
        <f>+C226-(C$7+F226*C$8)</f>
        <v>-1.2718283003778197E-2</v>
      </c>
      <c r="K226" s="43">
        <f>G226</f>
        <v>-1.2718283003778197E-2</v>
      </c>
      <c r="N226" s="132"/>
      <c r="P226" s="199">
        <f>+D$11+D$12*F226+D$13*F226^2</f>
        <v>-2.003987568852425E-2</v>
      </c>
      <c r="Q226" s="200">
        <f>+C226-15018.5</f>
        <v>36479.783799999997</v>
      </c>
      <c r="S226" s="132">
        <f>+(P226-G226)^2</f>
        <v>5.360571944132692E-5</v>
      </c>
      <c r="T226" s="7">
        <v>10</v>
      </c>
      <c r="U226" s="43">
        <f>+T226*S226</f>
        <v>5.3605719441326917E-4</v>
      </c>
      <c r="V226" s="132">
        <f>+G226-P226</f>
        <v>7.3215926847460533E-3</v>
      </c>
      <c r="Z226" s="43">
        <f>F226</f>
        <v>33089</v>
      </c>
      <c r="AA226" s="132">
        <f>AB$3+AB$4*Z226+AB$5*Z226^2+AH226</f>
        <v>-1.7953138333377226E-2</v>
      </c>
      <c r="AB226" s="132">
        <f>+G226-AA226</f>
        <v>5.2348553295990287E-3</v>
      </c>
      <c r="AC226" s="132">
        <f>+G226-P226</f>
        <v>7.3215926847460533E-3</v>
      </c>
      <c r="AD226" s="132"/>
      <c r="AE226" s="132">
        <f>+(G226-AA226)^2*S226</f>
        <v>1.4689956071634863E-9</v>
      </c>
      <c r="AF226" s="200">
        <f>+C226-15018.5</f>
        <v>36479.783799999997</v>
      </c>
      <c r="AG226" s="7"/>
      <c r="AH226" s="43">
        <f>$AB$6*($AB$11/AI226*AJ226+$AB$12)</f>
        <v>-2.0275193570377225E-2</v>
      </c>
      <c r="AI226" s="43">
        <f>1+$AB$7*COS(AL226)</f>
        <v>0.64303592836089174</v>
      </c>
      <c r="AJ226" s="43">
        <f>SIN(AL226+$AB$9)</f>
        <v>-0.85535569936603673</v>
      </c>
      <c r="AK226" s="43">
        <f>$AB$7*SIN(AL226)</f>
        <v>-9.7348094787877759E-2</v>
      </c>
      <c r="AL226" s="43">
        <f>2*ATAN(AM226)</f>
        <v>-2.8753555789602325</v>
      </c>
      <c r="AM226" s="43">
        <f>SQRT((1+$AB$7)/(1-$AB$7))*TAN(AN226/2)</f>
        <v>-7.4676764165048022</v>
      </c>
      <c r="AN226" s="132">
        <f>$AU226+$AB$7*SIN(AO226)</f>
        <v>3.5315189983723112</v>
      </c>
      <c r="AO226" s="132">
        <f>$AU226+$AB$7*SIN(AP226)</f>
        <v>3.5318144786118073</v>
      </c>
      <c r="AP226" s="132">
        <f>$AU226+$AB$7*SIN(AQ226)</f>
        <v>3.5309511219456753</v>
      </c>
      <c r="AQ226" s="132">
        <f>$AU226+$AB$7*SIN(AR226)</f>
        <v>3.5334746051648462</v>
      </c>
      <c r="AR226" s="132">
        <f>$AU226+$AB$7*SIN(AS226)</f>
        <v>3.5261060943576141</v>
      </c>
      <c r="AS226" s="132">
        <f>$AU226+$AB$7*SIN(AT226)</f>
        <v>3.5476855886224445</v>
      </c>
      <c r="AT226" s="132">
        <f>$AU226+$AB$7*SIN(AU226)</f>
        <v>3.4850028088198539</v>
      </c>
      <c r="AU226" s="132">
        <f>$AB$9+$AB$18*(F226-AB$15)</f>
        <v>3.6722646206561862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219" t="s">
        <v>599</v>
      </c>
      <c r="B227" s="219" t="s">
        <v>292</v>
      </c>
      <c r="C227" s="242">
        <v>51538.563000000002</v>
      </c>
      <c r="D227" s="242" t="s">
        <v>503</v>
      </c>
      <c r="E227" s="41">
        <f>+(C227-C$7)/C$8</f>
        <v>33206.963157742386</v>
      </c>
      <c r="F227" s="132">
        <f>ROUND(2*E227,0)/2</f>
        <v>33207</v>
      </c>
      <c r="G227" s="132">
        <f>+C227-(C$7+F227*C$8)</f>
        <v>-1.2576028995681554E-2</v>
      </c>
      <c r="I227" s="43">
        <f>G227</f>
        <v>-1.2576028995681554E-2</v>
      </c>
      <c r="L227" s="132"/>
      <c r="N227" s="132"/>
      <c r="O227" s="132">
        <f ca="1">+C$11+C$12*F227</f>
        <v>2.3972561692652689E-4</v>
      </c>
      <c r="P227" s="199">
        <f>+D$11+D$12*F227+D$13*F227^2</f>
        <v>-2.0134990568321298E-2</v>
      </c>
      <c r="Q227" s="200">
        <f>+C227-15018.5</f>
        <v>36520.063000000002</v>
      </c>
      <c r="S227" s="132">
        <f>+(P227-G227)^2</f>
        <v>5.7137900056644312E-5</v>
      </c>
      <c r="T227" s="7">
        <v>0.1</v>
      </c>
      <c r="U227" s="43">
        <f>+T227*S227</f>
        <v>5.7137900056644316E-6</v>
      </c>
      <c r="V227" s="132">
        <f>+G227-P227</f>
        <v>7.5589615726397441E-3</v>
      </c>
      <c r="Z227" s="43">
        <f>F227</f>
        <v>33207</v>
      </c>
      <c r="AA227" s="132">
        <f>AB$3+AB$4*Z227+AB$5*Z227^2+AH227</f>
        <v>-1.8046987673679644E-2</v>
      </c>
      <c r="AB227" s="132">
        <f>+G227-AA227</f>
        <v>5.4709586779980897E-3</v>
      </c>
      <c r="AC227" s="132">
        <f>+G227-P227</f>
        <v>7.5589615726397441E-3</v>
      </c>
      <c r="AD227" s="132"/>
      <c r="AE227" s="132">
        <f>+(G227-AA227)^2*S227</f>
        <v>1.7102167050314039E-9</v>
      </c>
      <c r="AF227" s="200">
        <f>+C227-15018.5</f>
        <v>36520.063000000002</v>
      </c>
      <c r="AG227" s="7"/>
      <c r="AH227" s="43">
        <f>$AB$6*($AB$11/AI227*AJ227+$AB$12)</f>
        <v>-2.0358436126679643E-2</v>
      </c>
      <c r="AI227" s="43">
        <f>1+$AB$7*COS(AL227)</f>
        <v>0.64373870262374611</v>
      </c>
      <c r="AJ227" s="43">
        <f>SIN(AL227+$AB$9)</f>
        <v>-0.85902558554350839</v>
      </c>
      <c r="AK227" s="43">
        <f>$AB$7*SIN(AL227)</f>
        <v>-9.9889378773663259E-2</v>
      </c>
      <c r="AL227" s="43">
        <f>2*ATAN(AM227)</f>
        <v>-2.8682294352701656</v>
      </c>
      <c r="AM227" s="43">
        <f>SQRT((1+$AB$7)/(1-$AB$7))*TAN(AN227/2)</f>
        <v>-7.270655862440293</v>
      </c>
      <c r="AN227" s="132">
        <f>$AU227+$AB$7*SIN(AO227)</f>
        <v>3.5418089587112993</v>
      </c>
      <c r="AO227" s="132">
        <f>$AU227+$AB$7*SIN(AP227)</f>
        <v>3.5421033620472877</v>
      </c>
      <c r="AP227" s="132">
        <f>$AU227+$AB$7*SIN(AQ227)</f>
        <v>3.5412394548586574</v>
      </c>
      <c r="AQ227" s="132">
        <f>$AU227+$AB$7*SIN(AR227)</f>
        <v>3.5437754316480312</v>
      </c>
      <c r="AR227" s="132">
        <f>$AU227+$AB$7*SIN(AS227)</f>
        <v>3.5363388249177832</v>
      </c>
      <c r="AS227" s="132">
        <f>$AU227+$AB$7*SIN(AT227)</f>
        <v>3.5582136830699924</v>
      </c>
      <c r="AT227" s="132">
        <f>$AU227+$AB$7*SIN(AU227)</f>
        <v>3.4944191760862564</v>
      </c>
      <c r="AU227" s="132">
        <f>$AB$9+$AB$18*(F227-AB$15)</f>
        <v>3.686067772214229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219" t="s">
        <v>599</v>
      </c>
      <c r="B228" s="219" t="s">
        <v>292</v>
      </c>
      <c r="C228" s="242">
        <v>51544.701000000001</v>
      </c>
      <c r="D228" s="242" t="s">
        <v>503</v>
      </c>
      <c r="E228" s="41">
        <f>+(C228-C$7)/C$8</f>
        <v>33224.944809760345</v>
      </c>
      <c r="F228" s="132">
        <f>ROUND(2*E228,0)/2</f>
        <v>33225</v>
      </c>
      <c r="G228" s="132">
        <f>+C228-(C$7+F228*C$8)</f>
        <v>-1.8839074997231364E-2</v>
      </c>
      <c r="I228" s="43">
        <f>G228</f>
        <v>-1.8839074997231364E-2</v>
      </c>
      <c r="M228" s="132"/>
      <c r="N228" s="132"/>
      <c r="O228" s="132">
        <f ca="1">+C$11+C$12*F228</f>
        <v>2.2100680735469974E-4</v>
      </c>
      <c r="P228" s="199">
        <f>+D$11+D$12*F228+D$13*F228^2</f>
        <v>-2.0149483829603139E-2</v>
      </c>
      <c r="Q228" s="200">
        <f>+C228-15018.5</f>
        <v>36526.201000000001</v>
      </c>
      <c r="S228" s="132">
        <f>+(P228-G228)^2</f>
        <v>1.7171713079579579E-6</v>
      </c>
      <c r="T228" s="7">
        <v>0.1</v>
      </c>
      <c r="U228" s="43">
        <f>+T228*S228</f>
        <v>1.7171713079579579E-7</v>
      </c>
      <c r="V228" s="132">
        <f>+G228-P228</f>
        <v>1.3104088323717747E-3</v>
      </c>
      <c r="Z228" s="43">
        <f>F228</f>
        <v>33225</v>
      </c>
      <c r="AA228" s="132">
        <f>AB$3+AB$4*Z228+AB$5*Z228^2+AH228</f>
        <v>-1.8061129734463943E-2</v>
      </c>
      <c r="AB228" s="132">
        <f>+G228-AA228</f>
        <v>-7.7794526276742104E-4</v>
      </c>
      <c r="AC228" s="132">
        <f>+G228-P228</f>
        <v>1.3104088323717747E-3</v>
      </c>
      <c r="AD228" s="132"/>
      <c r="AE228" s="132">
        <f>+(G228-AA228)^2*S228</f>
        <v>1.0392300696835655E-12</v>
      </c>
      <c r="AF228" s="200">
        <f>+C228-15018.5</f>
        <v>36526.201000000001</v>
      </c>
      <c r="AG228" s="7"/>
      <c r="AH228" s="43">
        <f>$AB$6*($AB$11/AI228*AJ228+$AB$12)</f>
        <v>-2.0370952859463942E-2</v>
      </c>
      <c r="AI228" s="43">
        <f>1+$AB$7*COS(AL228)</f>
        <v>0.64384763555683522</v>
      </c>
      <c r="AJ228" s="43">
        <f>SIN(AL228+$AB$9)</f>
        <v>-0.85958227604522741</v>
      </c>
      <c r="AK228" s="43">
        <f>$AB$7*SIN(AL228)</f>
        <v>-0.10027708263378569</v>
      </c>
      <c r="AL228" s="43">
        <f>2*ATAN(AM228)</f>
        <v>-2.8671410119492053</v>
      </c>
      <c r="AM228" s="43">
        <f>SQRT((1+$AB$7)/(1-$AB$7))*TAN(AN228/2)</f>
        <v>-7.2414588196097709</v>
      </c>
      <c r="AN228" s="132">
        <f>$AU228+$AB$7*SIN(AO228)</f>
        <v>3.5433796182541388</v>
      </c>
      <c r="AO228" s="132">
        <f>$AU228+$AB$7*SIN(AP228)</f>
        <v>3.543673817940133</v>
      </c>
      <c r="AP228" s="132">
        <f>$AU228+$AB$7*SIN(AQ228)</f>
        <v>3.5428099335534697</v>
      </c>
      <c r="AQ228" s="132">
        <f>$AU228+$AB$7*SIN(AR228)</f>
        <v>3.545347536652069</v>
      </c>
      <c r="AR228" s="132">
        <f>$AU228+$AB$7*SIN(AS228)</f>
        <v>3.5379012386694586</v>
      </c>
      <c r="AS228" s="132">
        <f>$AU228+$AB$7*SIN(AT228)</f>
        <v>3.5598195462304312</v>
      </c>
      <c r="AT228" s="132">
        <f>$AU228+$AB$7*SIN(AU228)</f>
        <v>3.495858760191541</v>
      </c>
      <c r="AU228" s="132">
        <f>$AB$9+$AB$18*(F228-AB$15)</f>
        <v>3.6881733377061332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219" t="s">
        <v>599</v>
      </c>
      <c r="B229" s="219" t="s">
        <v>292</v>
      </c>
      <c r="C229" s="242">
        <v>51567.576000000001</v>
      </c>
      <c r="D229" s="242" t="s">
        <v>503</v>
      </c>
      <c r="E229" s="41">
        <f>+(C229-C$7)/C$8</f>
        <v>33291.958542231987</v>
      </c>
      <c r="F229" s="132">
        <f>ROUND(2*E229,0)/2</f>
        <v>33292</v>
      </c>
      <c r="G229" s="132">
        <f>+C229-(C$7+F229*C$8)</f>
        <v>-1.4151523995678872E-2</v>
      </c>
      <c r="I229" s="43">
        <f>G229</f>
        <v>-1.4151523995678872E-2</v>
      </c>
      <c r="L229" s="132"/>
      <c r="N229" s="132"/>
      <c r="O229" s="132">
        <f ca="1">+C$11+C$12*F229</f>
        <v>1.5133123839289331E-4</v>
      </c>
      <c r="P229" s="199">
        <f>+D$11+D$12*F229+D$13*F229^2</f>
        <v>-2.0203394239375311E-2</v>
      </c>
      <c r="Q229" s="200">
        <f>+C229-15018.5</f>
        <v>36549.076000000001</v>
      </c>
      <c r="S229" s="132">
        <f>+(P229-G229)^2</f>
        <v>3.6625133446538395E-5</v>
      </c>
      <c r="T229" s="7">
        <v>0.1</v>
      </c>
      <c r="U229" s="43">
        <f>+T229*S229</f>
        <v>3.6625133446538398E-6</v>
      </c>
      <c r="V229" s="132">
        <f>+G229-P229</f>
        <v>6.0518702436964389E-3</v>
      </c>
      <c r="W229" s="205"/>
      <c r="X229" s="204"/>
      <c r="Y229" s="204"/>
      <c r="Z229" s="43">
        <f>F229</f>
        <v>33292</v>
      </c>
      <c r="AA229" s="132">
        <f>AB$3+AB$4*Z229+AB$5*Z229^2+AH229</f>
        <v>-1.8113363394971358E-2</v>
      </c>
      <c r="AB229" s="132">
        <f>+G229-AA229</f>
        <v>3.9618393992924862E-3</v>
      </c>
      <c r="AC229" s="132">
        <f>+G229-P229</f>
        <v>6.0518702436964389E-3</v>
      </c>
      <c r="AD229" s="132"/>
      <c r="AE229" s="132">
        <f>+(G229-AA229)^2*S229</f>
        <v>5.7487437306916415E-10</v>
      </c>
      <c r="AF229" s="200">
        <f>+C229-15018.5</f>
        <v>36549.076000000001</v>
      </c>
      <c r="AG229" s="7"/>
      <c r="AH229" s="43">
        <f>$AB$6*($AB$11/AI229*AJ229+$AB$12)</f>
        <v>-2.0417119602971358E-2</v>
      </c>
      <c r="AI229" s="43">
        <f>1+$AB$7*COS(AL229)</f>
        <v>0.64425714819787749</v>
      </c>
      <c r="AJ229" s="43">
        <f>SIN(AL229+$AB$9)</f>
        <v>-0.86164710843852654</v>
      </c>
      <c r="AK229" s="43">
        <f>$AB$7*SIN(AL229)</f>
        <v>-0.10172031946318834</v>
      </c>
      <c r="AL229" s="43">
        <f>2*ATAN(AM229)</f>
        <v>-2.8630863847534238</v>
      </c>
      <c r="AM229" s="43">
        <f>SQRT((1+$AB$7)/(1-$AB$7))*TAN(AN229/2)</f>
        <v>-7.1346890732560304</v>
      </c>
      <c r="AN229" s="132">
        <f>$AU229+$AB$7*SIN(AO229)</f>
        <v>3.5492283355979164</v>
      </c>
      <c r="AO229" s="132">
        <f>$AU229+$AB$7*SIN(AP229)</f>
        <v>3.5495216870791082</v>
      </c>
      <c r="AP229" s="132">
        <f>$AU229+$AB$7*SIN(AQ229)</f>
        <v>3.5486581336280913</v>
      </c>
      <c r="AQ229" s="132">
        <f>$AU229+$AB$7*SIN(AR229)</f>
        <v>3.5512011424646981</v>
      </c>
      <c r="AR229" s="132">
        <f>$AU229+$AB$7*SIN(AS229)</f>
        <v>3.5437203935201746</v>
      </c>
      <c r="AS229" s="132">
        <f>$AU229+$AB$7*SIN(AT229)</f>
        <v>3.5657966685252167</v>
      </c>
      <c r="AT229" s="132">
        <f>$AU229+$AB$7*SIN(AU229)</f>
        <v>3.5012247288584137</v>
      </c>
      <c r="AU229" s="132">
        <f>$AB$9+$AB$18*(F229-AB$15)</f>
        <v>3.6960107203704462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219" t="s">
        <v>599</v>
      </c>
      <c r="B230" s="219" t="s">
        <v>288</v>
      </c>
      <c r="C230" s="242">
        <v>51576.63</v>
      </c>
      <c r="D230" s="242" t="s">
        <v>503</v>
      </c>
      <c r="E230" s="41">
        <f>+(C230-C$7)/C$8</f>
        <v>33318.4827972614</v>
      </c>
      <c r="F230" s="132">
        <f>ROUND(2*E230,0)/2</f>
        <v>33318.5</v>
      </c>
      <c r="G230" s="132">
        <f>+C230-(C$7+F230*C$8)</f>
        <v>-5.8721195018733852E-3</v>
      </c>
      <c r="I230" s="43">
        <f>G230</f>
        <v>-5.8721195018733852E-3</v>
      </c>
      <c r="M230" s="132"/>
      <c r="N230" s="132"/>
      <c r="O230" s="132">
        <f ca="1">+C$11+C$12*F230</f>
        <v>1.2377299096770489E-4</v>
      </c>
      <c r="P230" s="199">
        <f>+D$11+D$12*F230+D$13*F230^2</f>
        <v>-2.0224701033340713E-2</v>
      </c>
      <c r="Q230" s="200">
        <f>+C230-15018.5</f>
        <v>36558.129999999997</v>
      </c>
      <c r="S230" s="132">
        <f>+(P230-G230)^2</f>
        <v>2.0599659661741705E-4</v>
      </c>
      <c r="T230" s="7">
        <v>0.1</v>
      </c>
      <c r="U230" s="43">
        <f>+T230*S230</f>
        <v>2.0599659661741705E-5</v>
      </c>
      <c r="V230" s="132">
        <f>+G230-P230</f>
        <v>1.4352581531467328E-2</v>
      </c>
      <c r="Z230" s="43">
        <f>F230</f>
        <v>33318.5</v>
      </c>
      <c r="AA230" s="132">
        <f>AB$3+AB$4*Z230+AB$5*Z230^2+AH230</f>
        <v>-1.8133845857051165E-2</v>
      </c>
      <c r="AB230" s="132">
        <f>+G230-AA230</f>
        <v>1.226172635517778E-2</v>
      </c>
      <c r="AC230" s="132">
        <f>+G230-P230</f>
        <v>1.4352581531467328E-2</v>
      </c>
      <c r="AD230" s="132"/>
      <c r="AE230" s="132">
        <f>+(G230-AA230)^2*S230</f>
        <v>3.0971574542763808E-8</v>
      </c>
      <c r="AF230" s="200">
        <f>+C230-15018.5</f>
        <v>36558.129999999997</v>
      </c>
      <c r="AG230" s="7"/>
      <c r="AH230" s="43">
        <f>$AB$6*($AB$11/AI230*AJ230+$AB$12)</f>
        <v>-2.0435195030301164E-2</v>
      </c>
      <c r="AI230" s="43">
        <f>1+$AB$7*COS(AL230)</f>
        <v>0.64442088103150441</v>
      </c>
      <c r="AJ230" s="43">
        <f>SIN(AL230+$AB$9)</f>
        <v>-0.86246061568445487</v>
      </c>
      <c r="AK230" s="43">
        <f>$AB$7*SIN(AL230)</f>
        <v>-0.10229120271845699</v>
      </c>
      <c r="AL230" s="43">
        <f>2*ATAN(AM230)</f>
        <v>-2.861481251898947</v>
      </c>
      <c r="AM230" s="43">
        <f>SQRT((1+$AB$7)/(1-$AB$7))*TAN(AN230/2)</f>
        <v>-7.0932699947380238</v>
      </c>
      <c r="AN230" s="132">
        <f>$AU230+$AB$7*SIN(AO230)</f>
        <v>3.5515426756303801</v>
      </c>
      <c r="AO230" s="132">
        <f>$AU230+$AB$7*SIN(AP230)</f>
        <v>3.5518356527510702</v>
      </c>
      <c r="AP230" s="132">
        <f>$AU230+$AB$7*SIN(AQ230)</f>
        <v>3.5509723366508346</v>
      </c>
      <c r="AQ230" s="132">
        <f>$AU230+$AB$7*SIN(AR230)</f>
        <v>3.5535172024267632</v>
      </c>
      <c r="AR230" s="132">
        <f>$AU230+$AB$7*SIN(AS230)</f>
        <v>3.5460235334410717</v>
      </c>
      <c r="AS230" s="132">
        <f>$AU230+$AB$7*SIN(AT230)</f>
        <v>3.5681606462252584</v>
      </c>
      <c r="AT230" s="132">
        <f>$AU230+$AB$7*SIN(AU230)</f>
        <v>3.5033503831705697</v>
      </c>
      <c r="AU230" s="132">
        <f>$AB$9+$AB$18*(F230-AB$15)</f>
        <v>3.6991105806779725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219" t="s">
        <v>599</v>
      </c>
      <c r="B231" s="219" t="s">
        <v>288</v>
      </c>
      <c r="C231" s="242">
        <v>51579.707000000002</v>
      </c>
      <c r="D231" s="242" t="s">
        <v>503</v>
      </c>
      <c r="E231" s="41">
        <f>+(C231-C$7)/C$8</f>
        <v>33327.497059767004</v>
      </c>
      <c r="F231" s="132">
        <f>ROUND(2*E231,0)/2</f>
        <v>33327.5</v>
      </c>
      <c r="G231" s="132">
        <f>+C231-(C$7+F231*C$8)</f>
        <v>-1.0036425010184757E-3</v>
      </c>
      <c r="I231" s="43">
        <f>G231</f>
        <v>-1.0036425010184757E-3</v>
      </c>
      <c r="L231" s="132"/>
      <c r="N231" s="132"/>
      <c r="O231" s="132">
        <f ca="1">+C$11+C$12*F231</f>
        <v>1.1441358618179132E-4</v>
      </c>
      <c r="P231" s="199">
        <f>+D$11+D$12*F231+D$13*F231^2</f>
        <v>-2.0231935242399846E-2</v>
      </c>
      <c r="Q231" s="200">
        <f>+C231-15018.5</f>
        <v>36561.207000000002</v>
      </c>
      <c r="S231" s="132">
        <f>+(P231-G231)^2</f>
        <v>3.6972724174825952E-4</v>
      </c>
      <c r="T231" s="7">
        <v>0.1</v>
      </c>
      <c r="U231" s="43">
        <f>+T231*S231</f>
        <v>3.6972724174825952E-5</v>
      </c>
      <c r="V231" s="132">
        <f>+G231-P231</f>
        <v>1.922829274138137E-2</v>
      </c>
      <c r="Z231" s="43">
        <f>F231</f>
        <v>33327.5</v>
      </c>
      <c r="AA231" s="132">
        <f>AB$3+AB$4*Z231+AB$5*Z231^2+AH231</f>
        <v>-1.8140779280758017E-2</v>
      </c>
      <c r="AB231" s="132">
        <f>+G231-AA231</f>
        <v>1.7137136779739541E-2</v>
      </c>
      <c r="AC231" s="132">
        <f>+G231-P231</f>
        <v>1.922829274138137E-2</v>
      </c>
      <c r="AD231" s="132"/>
      <c r="AE231" s="132">
        <f>+(G231-AA231)^2*S231</f>
        <v>1.0858203505199368E-7</v>
      </c>
      <c r="AF231" s="200">
        <f>+C231-15018.5</f>
        <v>36561.207000000002</v>
      </c>
      <c r="AG231" s="7"/>
      <c r="AH231" s="43">
        <f>$AB$6*($AB$11/AI231*AJ231+$AB$12)</f>
        <v>-2.0441310012008017E-2</v>
      </c>
      <c r="AI231" s="43">
        <f>1+$AB$7*COS(AL231)</f>
        <v>0.64447671598005352</v>
      </c>
      <c r="AJ231" s="43">
        <f>SIN(AL231+$AB$9)</f>
        <v>-0.862736490243318</v>
      </c>
      <c r="AK231" s="43">
        <f>$AB$7*SIN(AL231)</f>
        <v>-0.1024850941340863</v>
      </c>
      <c r="AL231" s="43">
        <f>2*ATAN(AM231)</f>
        <v>-2.8609359256280484</v>
      </c>
      <c r="AM231" s="43">
        <f>SQRT((1+$AB$7)/(1-$AB$7))*TAN(AN231/2)</f>
        <v>-7.079305436073553</v>
      </c>
      <c r="AN231" s="132">
        <f>$AU231+$AB$7*SIN(AO231)</f>
        <v>3.5523288132264015</v>
      </c>
      <c r="AO231" s="132">
        <f>$AU231+$AB$7*SIN(AP231)</f>
        <v>3.5526216582358146</v>
      </c>
      <c r="AP231" s="132">
        <f>$AU231+$AB$7*SIN(AQ231)</f>
        <v>3.5517584363999077</v>
      </c>
      <c r="AQ231" s="132">
        <f>$AU231+$AB$7*SIN(AR231)</f>
        <v>3.5543038966647296</v>
      </c>
      <c r="AR231" s="132">
        <f>$AU231+$AB$7*SIN(AS231)</f>
        <v>3.546805930823715</v>
      </c>
      <c r="AS231" s="132">
        <f>$AU231+$AB$7*SIN(AT231)</f>
        <v>3.5689634931296821</v>
      </c>
      <c r="AT231" s="132">
        <f>$AU231+$AB$7*SIN(AU231)</f>
        <v>3.5040727309496673</v>
      </c>
      <c r="AU231" s="132">
        <f>$AB$9+$AB$18*(F231-AB$15)</f>
        <v>3.7001633634239246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>+(C232-C$7)/C$8</f>
        <v>34039.95630300363</v>
      </c>
      <c r="F232" s="132">
        <f>ROUND(2*E232,0)/2</f>
        <v>34040</v>
      </c>
      <c r="G232" s="132">
        <f>+C232-(C$7+F232*C$8)</f>
        <v>-1.491587999771582E-2</v>
      </c>
      <c r="K232" s="43">
        <f>G232</f>
        <v>-1.491587999771582E-2</v>
      </c>
      <c r="N232" s="132">
        <v>-1.491587999771582E-2</v>
      </c>
      <c r="P232" s="199">
        <f>+D$11+D$12*F232+D$13*F232^2</f>
        <v>-2.0801328014603993E-2</v>
      </c>
      <c r="Q232" s="200">
        <f>+C232-15018.5</f>
        <v>36804.4035</v>
      </c>
      <c r="S232" s="132">
        <f>+(P232-G232)^2</f>
        <v>3.4638498359492924E-5</v>
      </c>
      <c r="T232" s="7">
        <v>10</v>
      </c>
      <c r="U232" s="43">
        <f>+T232*S232</f>
        <v>3.4638498359492923E-4</v>
      </c>
      <c r="V232" s="132">
        <f>+G232-P232</f>
        <v>5.8854480168881729E-3</v>
      </c>
      <c r="Z232" s="43">
        <f>F232</f>
        <v>34040</v>
      </c>
      <c r="AA232" s="132">
        <f>AB$3+AB$4*Z232+AB$5*Z232^2+AH232</f>
        <v>-1.8652321472987954E-2</v>
      </c>
      <c r="AB232" s="132">
        <f>+G232-AA232</f>
        <v>3.7364414752721342E-3</v>
      </c>
      <c r="AC232" s="132">
        <f>+G232-P232</f>
        <v>5.8854480168881729E-3</v>
      </c>
      <c r="AD232" s="132"/>
      <c r="AE232" s="132">
        <f>+(G232-AA232)^2*S232</f>
        <v>4.8358789887589674E-10</v>
      </c>
      <c r="AF232" s="200">
        <f>+C232-15018.5</f>
        <v>36804.4035</v>
      </c>
      <c r="AG232" s="7"/>
      <c r="AH232" s="43">
        <f>$AB$6*($AB$11/AI232*AJ232+$AB$12)</f>
        <v>-2.0886516672987954E-2</v>
      </c>
      <c r="AI232" s="43">
        <f>1+$AB$7*COS(AL232)</f>
        <v>0.64926858126839271</v>
      </c>
      <c r="AJ232" s="43">
        <f>SIN(AL232+$AB$9)</f>
        <v>-0.88390481431024193</v>
      </c>
      <c r="AK232" s="43">
        <f>$AB$7*SIN(AL232)</f>
        <v>-0.11784511833128257</v>
      </c>
      <c r="AL232" s="43">
        <f>2*ATAN(AM232)</f>
        <v>-2.817445657709488</v>
      </c>
      <c r="AM232" s="43">
        <f>SQRT((1+$AB$7)/(1-$AB$7))*TAN(AN232/2)</f>
        <v>-6.1159208708629667</v>
      </c>
      <c r="AN232" s="132">
        <f>$AU232+$AB$7*SIN(AO232)</f>
        <v>3.6147947441349735</v>
      </c>
      <c r="AO232" s="132">
        <f>$AU232+$AB$7*SIN(AP232)</f>
        <v>3.6150697020312896</v>
      </c>
      <c r="AP232" s="132">
        <f>$AU232+$AB$7*SIN(AQ232)</f>
        <v>3.6142348924782439</v>
      </c>
      <c r="AQ232" s="132">
        <f>$AU232+$AB$7*SIN(AR232)</f>
        <v>3.6167705930231175</v>
      </c>
      <c r="AR232" s="132">
        <f>$AU232+$AB$7*SIN(AS232)</f>
        <v>3.6090786329398279</v>
      </c>
      <c r="AS232" s="132">
        <f>$AU232+$AB$7*SIN(AT232)</f>
        <v>3.6325070766060552</v>
      </c>
      <c r="AT232" s="132">
        <f>$AU232+$AB$7*SIN(AU232)</f>
        <v>3.5619781319185884</v>
      </c>
      <c r="AU232" s="132">
        <f>$AB$9+$AB$18*(F232-AB$15)</f>
        <v>3.7835086641451543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>+(C233-C$7)/C$8</f>
        <v>34116.956619633638</v>
      </c>
      <c r="F233" s="132">
        <f>ROUND(2*E233,0)/2</f>
        <v>34117</v>
      </c>
      <c r="G233" s="132">
        <f>+C233-(C$7+F233*C$8)</f>
        <v>-1.4807798994297627E-2</v>
      </c>
      <c r="K233" s="43">
        <f>G233</f>
        <v>-1.4807798994297627E-2</v>
      </c>
      <c r="N233" s="132"/>
      <c r="P233" s="199">
        <f>+D$11+D$12*F233+D$13*F233^2</f>
        <v>-2.0862470321509213E-2</v>
      </c>
      <c r="Q233" s="200">
        <f>+C233-15018.5</f>
        <v>36830.687400000003</v>
      </c>
      <c r="S233" s="132">
        <f>+(P233-G233)^2</f>
        <v>3.6659044880558101E-5</v>
      </c>
      <c r="T233" s="7">
        <v>10</v>
      </c>
      <c r="U233" s="43">
        <f>+T233*S233</f>
        <v>3.66590448805581E-4</v>
      </c>
      <c r="V233" s="132">
        <f>+G233-P233</f>
        <v>6.0546713272115853E-3</v>
      </c>
      <c r="W233" s="205"/>
      <c r="X233" s="204"/>
      <c r="Y233" s="204"/>
      <c r="Z233" s="43">
        <f>F233</f>
        <v>34117</v>
      </c>
      <c r="AA233" s="132">
        <f>AB$3+AB$4*Z233+AB$5*Z233^2+AH233</f>
        <v>-1.8703118487335604E-2</v>
      </c>
      <c r="AB233" s="132">
        <f>+G233-AA233</f>
        <v>3.8953194930379763E-3</v>
      </c>
      <c r="AC233" s="132">
        <f>+G233-P233</f>
        <v>6.0546713272115853E-3</v>
      </c>
      <c r="AD233" s="132"/>
      <c r="AE233" s="132">
        <f>+(G233-AA233)^2*S233</f>
        <v>5.5624652899299608E-10</v>
      </c>
      <c r="AF233" s="200">
        <f>+C233-15018.5</f>
        <v>36830.687400000003</v>
      </c>
      <c r="AG233" s="7"/>
      <c r="AH233" s="43">
        <f>$AB$6*($AB$11/AI233*AJ233+$AB$12)</f>
        <v>-2.0929962420335603E-2</v>
      </c>
      <c r="AI233" s="43">
        <f>1+$AB$7*COS(AL233)</f>
        <v>0.64983110436394664</v>
      </c>
      <c r="AJ233" s="43">
        <f>SIN(AL233+$AB$9)</f>
        <v>-0.88611161450539833</v>
      </c>
      <c r="AK233" s="43">
        <f>$AB$7*SIN(AL233)</f>
        <v>-0.11950625309592294</v>
      </c>
      <c r="AL233" s="43">
        <f>2*ATAN(AM233)</f>
        <v>-2.8127056636748069</v>
      </c>
      <c r="AM233" s="43">
        <f>SQRT((1+$AB$7)/(1-$AB$7))*TAN(AN233/2)</f>
        <v>-6.0262026210294</v>
      </c>
      <c r="AN233" s="132">
        <f>$AU233+$AB$7*SIN(AO233)</f>
        <v>3.6215742234072827</v>
      </c>
      <c r="AO233" s="132">
        <f>$AU233+$AB$7*SIN(AP233)</f>
        <v>3.6218464487656883</v>
      </c>
      <c r="AP233" s="132">
        <f>$AU233+$AB$7*SIN(AQ233)</f>
        <v>3.6210170385915923</v>
      </c>
      <c r="AQ233" s="132">
        <f>$AU233+$AB$7*SIN(AR233)</f>
        <v>3.6235451860795376</v>
      </c>
      <c r="AR233" s="132">
        <f>$AU233+$AB$7*SIN(AS233)</f>
        <v>3.6158493984813176</v>
      </c>
      <c r="AS233" s="132">
        <f>$AU233+$AB$7*SIN(AT233)</f>
        <v>3.6393733933453678</v>
      </c>
      <c r="AT233" s="132">
        <f>$AU233+$AB$7*SIN(AU233)</f>
        <v>3.5683250154466464</v>
      </c>
      <c r="AU233" s="132">
        <f>$AB$9+$AB$18*(F233-AB$15)</f>
        <v>3.7925158054160804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>+(C234-C$7)/C$8</f>
        <v>34116.956912589842</v>
      </c>
      <c r="F234" s="132">
        <f>ROUND(2*E234,0)/2</f>
        <v>34117</v>
      </c>
      <c r="G234" s="132">
        <f>+C234-(C$7+F234*C$8)</f>
        <v>-1.470779899682384E-2</v>
      </c>
      <c r="K234" s="43">
        <f>G234</f>
        <v>-1.470779899682384E-2</v>
      </c>
      <c r="N234" s="132">
        <v>-1.470779899682384E-2</v>
      </c>
      <c r="P234" s="199">
        <f>+D$11+D$12*F234+D$13*F234^2</f>
        <v>-2.0862470321509213E-2</v>
      </c>
      <c r="Q234" s="200">
        <f>+C234-15018.5</f>
        <v>36830.6875</v>
      </c>
      <c r="S234" s="132">
        <f>+(P234-G234)^2</f>
        <v>3.7879979114904403E-5</v>
      </c>
      <c r="T234" s="7">
        <v>10</v>
      </c>
      <c r="U234" s="43">
        <f>+T234*S234</f>
        <v>3.7879979114904404E-4</v>
      </c>
      <c r="V234" s="132">
        <f>+G234-P234</f>
        <v>6.1546713246853728E-3</v>
      </c>
      <c r="Z234" s="43">
        <f>F234</f>
        <v>34117</v>
      </c>
      <c r="AA234" s="132">
        <f>AB$3+AB$4*Z234+AB$5*Z234^2+AH234</f>
        <v>-1.8703118487335604E-2</v>
      </c>
      <c r="AB234" s="132">
        <f>+G234-AA234</f>
        <v>3.9953194905117638E-3</v>
      </c>
      <c r="AC234" s="132">
        <f>+G234-P234</f>
        <v>6.1546713246853728E-3</v>
      </c>
      <c r="AD234" s="132"/>
      <c r="AE234" s="132">
        <f>+(G234-AA234)^2*S234</f>
        <v>6.0466211486828521E-10</v>
      </c>
      <c r="AF234" s="200">
        <f>+C234-15018.5</f>
        <v>36830.6875</v>
      </c>
      <c r="AG234" s="7"/>
      <c r="AH234" s="43">
        <f>$AB$6*($AB$11/AI234*AJ234+$AB$12)</f>
        <v>-2.0929962420335603E-2</v>
      </c>
      <c r="AI234" s="43">
        <f>1+$AB$7*COS(AL234)</f>
        <v>0.64983110436394664</v>
      </c>
      <c r="AJ234" s="43">
        <f>SIN(AL234+$AB$9)</f>
        <v>-0.88611161450539833</v>
      </c>
      <c r="AK234" s="43">
        <f>$AB$7*SIN(AL234)</f>
        <v>-0.11950625309592294</v>
      </c>
      <c r="AL234" s="43">
        <f>2*ATAN(AM234)</f>
        <v>-2.8127056636748069</v>
      </c>
      <c r="AM234" s="43">
        <f>SQRT((1+$AB$7)/(1-$AB$7))*TAN(AN234/2)</f>
        <v>-6.0262026210294</v>
      </c>
      <c r="AN234" s="132">
        <f>$AU234+$AB$7*SIN(AO234)</f>
        <v>3.6215742234072827</v>
      </c>
      <c r="AO234" s="132">
        <f>$AU234+$AB$7*SIN(AP234)</f>
        <v>3.6218464487656883</v>
      </c>
      <c r="AP234" s="132">
        <f>$AU234+$AB$7*SIN(AQ234)</f>
        <v>3.6210170385915923</v>
      </c>
      <c r="AQ234" s="132">
        <f>$AU234+$AB$7*SIN(AR234)</f>
        <v>3.6235451860795376</v>
      </c>
      <c r="AR234" s="132">
        <f>$AU234+$AB$7*SIN(AS234)</f>
        <v>3.6158493984813176</v>
      </c>
      <c r="AS234" s="132">
        <f>$AU234+$AB$7*SIN(AT234)</f>
        <v>3.6393733933453678</v>
      </c>
      <c r="AT234" s="132">
        <f>$AU234+$AB$7*SIN(AU234)</f>
        <v>3.5683250154466464</v>
      </c>
      <c r="AU234" s="132">
        <f>$AB$9+$AB$18*(F234-AB$15)</f>
        <v>3.7925158054160804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219" t="s">
        <v>599</v>
      </c>
      <c r="B235" s="219" t="s">
        <v>288</v>
      </c>
      <c r="C235" s="242">
        <v>51873.605000000003</v>
      </c>
      <c r="D235" s="242" t="s">
        <v>503</v>
      </c>
      <c r="E235" s="41">
        <f>+(C235-C$7)/C$8</f>
        <v>34188.489494562578</v>
      </c>
      <c r="F235" s="132">
        <f>ROUND(2*E235,0)/2</f>
        <v>34188.5</v>
      </c>
      <c r="G235" s="132">
        <f>+C235-(C$7+F235*C$8)</f>
        <v>-3.5860095013049431E-3</v>
      </c>
      <c r="I235" s="43">
        <f>G235</f>
        <v>-3.5860095013049431E-3</v>
      </c>
      <c r="M235" s="132"/>
      <c r="N235" s="132"/>
      <c r="O235" s="132">
        <f ca="1">+C$11+C$12*F235</f>
        <v>-7.8096947167066028E-4</v>
      </c>
      <c r="P235" s="199">
        <f>+D$11+D$12*F235+D$13*F235^2</f>
        <v>-2.091917684245536E-2</v>
      </c>
      <c r="Q235" s="200">
        <f>+C235-15018.5</f>
        <v>36855.105000000003</v>
      </c>
      <c r="S235" s="132">
        <f>+(P235-G235)^2</f>
        <v>3.0043869007632343E-4</v>
      </c>
      <c r="T235" s="7">
        <v>0.1</v>
      </c>
      <c r="U235" s="43">
        <f>+T235*S235</f>
        <v>3.0043869007632343E-5</v>
      </c>
      <c r="V235" s="132">
        <f>+G235-P235</f>
        <v>1.7333167341150417E-2</v>
      </c>
      <c r="Z235" s="43">
        <f>F235</f>
        <v>34188.5</v>
      </c>
      <c r="AA235" s="132">
        <f>AB$3+AB$4*Z235+AB$5*Z235^2+AH235</f>
        <v>-1.8749490735745854E-2</v>
      </c>
      <c r="AB235" s="132">
        <f>+G235-AA235</f>
        <v>1.5163481234440911E-2</v>
      </c>
      <c r="AC235" s="132">
        <f>+G235-P235</f>
        <v>1.7333167341150417E-2</v>
      </c>
      <c r="AD235" s="132"/>
      <c r="AE235" s="132">
        <f>+(G235-AA235)^2*S235</f>
        <v>6.9080217463682697E-8</v>
      </c>
      <c r="AF235" s="200">
        <f>+C235-15018.5</f>
        <v>36855.105000000003</v>
      </c>
      <c r="AG235" s="7"/>
      <c r="AH235" s="43">
        <f>$AB$6*($AB$11/AI235*AJ235+$AB$12)</f>
        <v>-2.0969476638995854E-2</v>
      </c>
      <c r="AI235" s="43">
        <f>1+$AB$7*COS(AL235)</f>
        <v>0.65036139142279525</v>
      </c>
      <c r="AJ235" s="43">
        <f>SIN(AL235+$AB$9)</f>
        <v>-0.88814637520981732</v>
      </c>
      <c r="AK235" s="43">
        <f>$AB$7*SIN(AL235)</f>
        <v>-0.12104892974411734</v>
      </c>
      <c r="AL235" s="43">
        <f>2*ATAN(AM235)</f>
        <v>-2.8082968108401949</v>
      </c>
      <c r="AM235" s="43">
        <f>SQRT((1+$AB$7)/(1-$AB$7))*TAN(AN235/2)</f>
        <v>-5.9450224805657754</v>
      </c>
      <c r="AN235" s="132">
        <f>$AU235+$AB$7*SIN(AO235)</f>
        <v>3.6278747798151461</v>
      </c>
      <c r="AO235" s="132">
        <f>$AU235+$AB$7*SIN(AP235)</f>
        <v>3.6281443443225885</v>
      </c>
      <c r="AP235" s="132">
        <f>$AU235+$AB$7*SIN(AQ235)</f>
        <v>3.627320322976193</v>
      </c>
      <c r="AQ235" s="132">
        <f>$AU235+$AB$7*SIN(AR235)</f>
        <v>3.6298403728467528</v>
      </c>
      <c r="AR235" s="132">
        <f>$AU235+$AB$7*SIN(AS235)</f>
        <v>3.6221439765061425</v>
      </c>
      <c r="AS235" s="132">
        <f>$AU235+$AB$7*SIN(AT235)</f>
        <v>3.6457493117987601</v>
      </c>
      <c r="AT235" s="132">
        <f>$AU235+$AB$7*SIN(AU235)</f>
        <v>3.5742348314005556</v>
      </c>
      <c r="AU235" s="132">
        <f>$AB$9+$AB$18*(F235-AB$15)</f>
        <v>3.800879579453369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>+(C236-C$7)/C$8</f>
        <v>34254.95598483854</v>
      </c>
      <c r="F236" s="132">
        <f>ROUND(2*E236,0)/2</f>
        <v>34255</v>
      </c>
      <c r="G236" s="132">
        <f>+C236-(C$7+F236*C$8)</f>
        <v>-1.502448500104947E-2</v>
      </c>
      <c r="K236" s="43">
        <f>G236</f>
        <v>-1.502448500104947E-2</v>
      </c>
      <c r="N236" s="132">
        <v>-1.502448500104947E-2</v>
      </c>
      <c r="P236" s="199">
        <f>+D$11+D$12*F236+D$13*F236^2</f>
        <v>-2.0971858686104281E-2</v>
      </c>
      <c r="Q236" s="200">
        <f>+C236-15018.5</f>
        <v>36877.7932</v>
      </c>
      <c r="S236" s="132">
        <f>+(P236-G236)^2</f>
        <v>3.5371253749682437E-5</v>
      </c>
      <c r="T236" s="7">
        <v>10</v>
      </c>
      <c r="U236" s="43">
        <f>+T236*S236</f>
        <v>3.5371253749682434E-4</v>
      </c>
      <c r="V236" s="132">
        <f>+G236-P236</f>
        <v>5.9473736850548103E-3</v>
      </c>
      <c r="Z236" s="43">
        <f>F236</f>
        <v>34255</v>
      </c>
      <c r="AA236" s="132">
        <f>AB$3+AB$4*Z236+AB$5*Z236^2+AH236</f>
        <v>-1.8791928988799726E-2</v>
      </c>
      <c r="AB236" s="132">
        <f>+G236-AA236</f>
        <v>3.7674439877502554E-3</v>
      </c>
      <c r="AC236" s="132">
        <f>+G236-P236</f>
        <v>5.9473736850548103E-3</v>
      </c>
      <c r="AD236" s="132"/>
      <c r="AE236" s="132">
        <f>+(G236-AA236)^2*S236</f>
        <v>5.0204663694792519E-10</v>
      </c>
      <c r="AF236" s="200">
        <f>+C236-15018.5</f>
        <v>36877.7932</v>
      </c>
      <c r="AG236" s="7"/>
      <c r="AH236" s="43">
        <f>$AB$6*($AB$11/AI236*AJ236+$AB$12)</f>
        <v>-2.1005508913799726E-2</v>
      </c>
      <c r="AI236" s="43">
        <f>1+$AB$7*COS(AL236)</f>
        <v>0.6508614942142219</v>
      </c>
      <c r="AJ236" s="43">
        <f>SIN(AL236+$AB$9)</f>
        <v>-0.89002632308781593</v>
      </c>
      <c r="AK236" s="43">
        <f>$AB$7*SIN(AL236)</f>
        <v>-0.12248389191103518</v>
      </c>
      <c r="AL236" s="43">
        <f>2*ATAN(AM236)</f>
        <v>-2.8041897497463215</v>
      </c>
      <c r="AM236" s="43">
        <f>SQRT((1+$AB$7)/(1-$AB$7))*TAN(AN236/2)</f>
        <v>-5.871290457590268</v>
      </c>
      <c r="AN236" s="132">
        <f>$AU236+$AB$7*SIN(AO236)</f>
        <v>3.6337394065169959</v>
      </c>
      <c r="AO236" s="132">
        <f>$AU236+$AB$7*SIN(AP236)</f>
        <v>3.6340063932439999</v>
      </c>
      <c r="AP236" s="132">
        <f>$AU236+$AB$7*SIN(AQ236)</f>
        <v>3.633187700501189</v>
      </c>
      <c r="AQ236" s="132">
        <f>$AU236+$AB$7*SIN(AR236)</f>
        <v>3.6356992950862987</v>
      </c>
      <c r="AR236" s="132">
        <f>$AU236+$AB$7*SIN(AS236)</f>
        <v>3.628004863429843</v>
      </c>
      <c r="AS236" s="132">
        <f>$AU236+$AB$7*SIN(AT236)</f>
        <v>3.6516794567756032</v>
      </c>
      <c r="AT236" s="132">
        <f>$AU236+$AB$7*SIN(AU236)</f>
        <v>3.5797455999849572</v>
      </c>
      <c r="AU236" s="132">
        <f>$AB$9+$AB$18*(F236-AB$15)</f>
        <v>3.8086584741873502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>+(C237-C$7)/C$8</f>
        <v>34254.956102021024</v>
      </c>
      <c r="F237" s="132">
        <f>ROUND(2*E237,0)/2</f>
        <v>34255</v>
      </c>
      <c r="G237" s="132">
        <f>+C237-(C$7+F237*C$8)</f>
        <v>-1.4984485002059955E-2</v>
      </c>
      <c r="K237" s="202">
        <f>G237</f>
        <v>-1.4984485002059955E-2</v>
      </c>
      <c r="N237" s="132">
        <v>-1.4984485002059955E-2</v>
      </c>
      <c r="O237" s="132">
        <f ca="1">+C$11+C$12*F237</f>
        <v>-8.5012507369991441E-4</v>
      </c>
      <c r="P237" s="199">
        <f>+D$11+D$12*F237+D$13*F237^2</f>
        <v>-2.0971858686104281E-2</v>
      </c>
      <c r="Q237" s="200">
        <f>+C237-15018.5</f>
        <v>36877.793239999999</v>
      </c>
      <c r="S237" s="132">
        <f>+(P237-G237)^2</f>
        <v>3.5848643632386516E-5</v>
      </c>
      <c r="T237" s="7">
        <v>10</v>
      </c>
      <c r="U237" s="43">
        <f>+T237*S237</f>
        <v>3.5848643632386515E-4</v>
      </c>
      <c r="V237" s="132">
        <f>+G237-P237</f>
        <v>5.9873736840443254E-3</v>
      </c>
      <c r="W237" s="203"/>
      <c r="X237" s="204"/>
      <c r="Y237" s="204"/>
      <c r="Z237" s="43">
        <f>F237</f>
        <v>34255</v>
      </c>
      <c r="AA237" s="132">
        <f>AB$3+AB$4*Z237+AB$5*Z237^2+AH237</f>
        <v>-1.8791928988799726E-2</v>
      </c>
      <c r="AB237" s="132">
        <f>+G237-AA237</f>
        <v>3.8074439867397704E-3</v>
      </c>
      <c r="AC237" s="132">
        <f>+G237-P237</f>
        <v>5.9873736840443254E-3</v>
      </c>
      <c r="AD237" s="132"/>
      <c r="AE237" s="132">
        <f>+(G237-AA237)^2*S237</f>
        <v>5.1968451242191973E-10</v>
      </c>
      <c r="AF237" s="200">
        <f>+C237-15018.5</f>
        <v>36877.793239999999</v>
      </c>
      <c r="AG237" s="7"/>
      <c r="AH237" s="43">
        <f>$AB$6*($AB$11/AI237*AJ237+$AB$12)</f>
        <v>-2.1005508913799726E-2</v>
      </c>
      <c r="AI237" s="43">
        <f>1+$AB$7*COS(AL237)</f>
        <v>0.6508614942142219</v>
      </c>
      <c r="AJ237" s="43">
        <f>SIN(AL237+$AB$9)</f>
        <v>-0.89002632308781593</v>
      </c>
      <c r="AK237" s="43">
        <f>$AB$7*SIN(AL237)</f>
        <v>-0.12248389191103518</v>
      </c>
      <c r="AL237" s="43">
        <f>2*ATAN(AM237)</f>
        <v>-2.8041897497463215</v>
      </c>
      <c r="AM237" s="43">
        <f>SQRT((1+$AB$7)/(1-$AB$7))*TAN(AN237/2)</f>
        <v>-5.871290457590268</v>
      </c>
      <c r="AN237" s="132">
        <f>$AU237+$AB$7*SIN(AO237)</f>
        <v>3.6337394065169959</v>
      </c>
      <c r="AO237" s="132">
        <f>$AU237+$AB$7*SIN(AP237)</f>
        <v>3.6340063932439999</v>
      </c>
      <c r="AP237" s="132">
        <f>$AU237+$AB$7*SIN(AQ237)</f>
        <v>3.633187700501189</v>
      </c>
      <c r="AQ237" s="132">
        <f>$AU237+$AB$7*SIN(AR237)</f>
        <v>3.6356992950862987</v>
      </c>
      <c r="AR237" s="132">
        <f>$AU237+$AB$7*SIN(AS237)</f>
        <v>3.628004863429843</v>
      </c>
      <c r="AS237" s="132">
        <f>$AU237+$AB$7*SIN(AT237)</f>
        <v>3.6516794567756032</v>
      </c>
      <c r="AT237" s="132">
        <f>$AU237+$AB$7*SIN(AU237)</f>
        <v>3.5797455999849572</v>
      </c>
      <c r="AU237" s="132">
        <f>$AB$9+$AB$18*(F237-AB$15)</f>
        <v>3.8086584741873502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>+(C238-C$7)/C$8</f>
        <v>34263.956771358571</v>
      </c>
      <c r="F238" s="132">
        <f>ROUND(2*E238,0)/2</f>
        <v>34264</v>
      </c>
      <c r="G238" s="132">
        <f>+C238-(C$7+F238*C$8)</f>
        <v>-1.4756008000404108E-2</v>
      </c>
      <c r="K238" s="43">
        <f>G238</f>
        <v>-1.4756008000404108E-2</v>
      </c>
      <c r="N238" s="132">
        <v>-1.4756008000404108E-2</v>
      </c>
      <c r="P238" s="199">
        <f>+D$11+D$12*F238+D$13*F238^2</f>
        <v>-2.097898417730033E-2</v>
      </c>
      <c r="Q238" s="200">
        <f>+C238-15018.5</f>
        <v>36880.865599999997</v>
      </c>
      <c r="S238" s="132">
        <f>+(P238-G238)^2</f>
        <v>3.872543249821791E-5</v>
      </c>
      <c r="T238" s="7">
        <v>10</v>
      </c>
      <c r="U238" s="43">
        <f>+T238*S238</f>
        <v>3.872543249821791E-4</v>
      </c>
      <c r="V238" s="132">
        <f>+G238-P238</f>
        <v>6.2229761768962215E-3</v>
      </c>
      <c r="Z238" s="43">
        <f>F238</f>
        <v>34264</v>
      </c>
      <c r="AA238" s="132">
        <f>AB$3+AB$4*Z238+AB$5*Z238^2+AH238</f>
        <v>-1.8797621189898504E-2</v>
      </c>
      <c r="AB238" s="132">
        <f>+G238-AA238</f>
        <v>4.0416131894943953E-3</v>
      </c>
      <c r="AC238" s="132">
        <f>+G238-P238</f>
        <v>6.2229761768962215E-3</v>
      </c>
      <c r="AD238" s="132"/>
      <c r="AE238" s="132">
        <f>+(G238-AA238)^2*S238</f>
        <v>6.3256588924506401E-10</v>
      </c>
      <c r="AF238" s="200">
        <f>+C238-15018.5</f>
        <v>36880.865599999997</v>
      </c>
      <c r="AG238" s="7"/>
      <c r="AH238" s="43">
        <f>$AB$6*($AB$11/AI238*AJ238+$AB$12)</f>
        <v>-2.1010332101898503E-2</v>
      </c>
      <c r="AI238" s="43">
        <f>1+$AB$7*COS(AL238)</f>
        <v>0.65092968977547006</v>
      </c>
      <c r="AJ238" s="43">
        <f>SIN(AL238+$AB$9)</f>
        <v>-0.8902798215390928</v>
      </c>
      <c r="AK238" s="43">
        <f>$AB$7*SIN(AL238)</f>
        <v>-0.12267810937469815</v>
      </c>
      <c r="AL238" s="43">
        <f>2*ATAN(AM238)</f>
        <v>-2.8036334191638361</v>
      </c>
      <c r="AM238" s="43">
        <f>SQRT((1+$AB$7)/(1-$AB$7))*TAN(AN238/2)</f>
        <v>-5.8614394523171134</v>
      </c>
      <c r="AN238" s="132">
        <f>$AU238+$AB$7*SIN(AO238)</f>
        <v>3.6345334644132969</v>
      </c>
      <c r="AO238" s="132">
        <f>$AU238+$AB$7*SIN(AP238)</f>
        <v>3.6348000948326047</v>
      </c>
      <c r="AP238" s="132">
        <f>$AU238+$AB$7*SIN(AQ238)</f>
        <v>3.6339821463043642</v>
      </c>
      <c r="AQ238" s="132">
        <f>$AU238+$AB$7*SIN(AR238)</f>
        <v>3.6364925288368877</v>
      </c>
      <c r="AR238" s="132">
        <f>$AU238+$AB$7*SIN(AS238)</f>
        <v>3.6287985496650585</v>
      </c>
      <c r="AS238" s="132">
        <f>$AU238+$AB$7*SIN(AT238)</f>
        <v>3.6524820423821489</v>
      </c>
      <c r="AT238" s="132">
        <f>$AU238+$AB$7*SIN(AU238)</f>
        <v>3.5804924794524116</v>
      </c>
      <c r="AU238" s="132">
        <f>$AB$9+$AB$18*(F238-AB$15)</f>
        <v>3.8097112569333023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>+(C239-C$7)/C$8</f>
        <v>34298.955077646911</v>
      </c>
      <c r="F239" s="132">
        <f>ROUND(2*E239,0)/2</f>
        <v>34299</v>
      </c>
      <c r="G239" s="132">
        <f>+C239-(C$7+F239*C$8)</f>
        <v>-1.5334153002186213E-2</v>
      </c>
      <c r="K239" s="43">
        <f>G239</f>
        <v>-1.5334153002186213E-2</v>
      </c>
      <c r="N239" s="132">
        <v>-1.5334153002186213E-2</v>
      </c>
      <c r="P239" s="199">
        <f>+D$11+D$12*F239+D$13*F239^2</f>
        <v>-2.1006684488734644E-2</v>
      </c>
      <c r="Q239" s="200">
        <f>+C239-15018.5</f>
        <v>36892.8122</v>
      </c>
      <c r="S239" s="132">
        <f>+(P239-G239)^2</f>
        <v>3.2177613465883358E-5</v>
      </c>
      <c r="T239" s="7">
        <v>10</v>
      </c>
      <c r="U239" s="43">
        <f>+T239*S239</f>
        <v>3.2177613465883358E-4</v>
      </c>
      <c r="V239" s="132">
        <f>+G239-P239</f>
        <v>5.6725314865484315E-3</v>
      </c>
      <c r="W239" s="205"/>
      <c r="X239" s="204"/>
      <c r="Y239" s="204"/>
      <c r="Z239" s="43">
        <f>F239</f>
        <v>34299</v>
      </c>
      <c r="AA239" s="132">
        <f>AB$3+AB$4*Z239+AB$5*Z239^2+AH239</f>
        <v>-1.8819640966707813E-2</v>
      </c>
      <c r="AB239" s="132">
        <f>+G239-AA239</f>
        <v>3.4854879645216004E-3</v>
      </c>
      <c r="AC239" s="132">
        <f>+G239-P239</f>
        <v>5.6725314865484315E-3</v>
      </c>
      <c r="AD239" s="132"/>
      <c r="AE239" s="132">
        <f>+(G239-AA239)^2*S239</f>
        <v>3.9091380285828964E-10</v>
      </c>
      <c r="AF239" s="200">
        <f>+C239-15018.5</f>
        <v>36892.8122</v>
      </c>
      <c r="AG239" s="7"/>
      <c r="AH239" s="43">
        <f>$AB$6*($AB$11/AI239*AJ239+$AB$12)</f>
        <v>-2.1028967763707811E-2</v>
      </c>
      <c r="AI239" s="43">
        <f>1+$AB$7*COS(AL239)</f>
        <v>0.6511960590686181</v>
      </c>
      <c r="AJ239" s="43">
        <f>SIN(AL239+$AB$9)</f>
        <v>-0.89126353389680779</v>
      </c>
      <c r="AK239" s="43">
        <f>$AB$7*SIN(AL239)</f>
        <v>-0.12343342655349517</v>
      </c>
      <c r="AL239" s="43">
        <f>2*ATAN(AM239)</f>
        <v>-2.8014687974354358</v>
      </c>
      <c r="AM239" s="43">
        <f>SQRT((1+$AB$7)/(1-$AB$7))*TAN(AN239/2)</f>
        <v>-5.8234139730363674</v>
      </c>
      <c r="AN239" s="132">
        <f>$AU239+$AB$7*SIN(AO239)</f>
        <v>3.6376222640500924</v>
      </c>
      <c r="AO239" s="132">
        <f>$AU239+$AB$7*SIN(AP239)</f>
        <v>3.6378874923072071</v>
      </c>
      <c r="AP239" s="132">
        <f>$AU239+$AB$7*SIN(AQ239)</f>
        <v>3.6370724895054201</v>
      </c>
      <c r="AQ239" s="132">
        <f>$AU239+$AB$7*SIN(AR239)</f>
        <v>3.6395780061994203</v>
      </c>
      <c r="AR239" s="132">
        <f>$AU239+$AB$7*SIN(AS239)</f>
        <v>3.6318862081170109</v>
      </c>
      <c r="AS239" s="132">
        <f>$AU239+$AB$7*SIN(AT239)</f>
        <v>3.6556032348453278</v>
      </c>
      <c r="AT239" s="132">
        <f>$AU239+$AB$7*SIN(AU239)</f>
        <v>3.5833994289049294</v>
      </c>
      <c r="AU239" s="132">
        <f>$AB$9+$AB$18*(F239-AB$15)</f>
        <v>3.8138054120564506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>+(C240-C$7)/C$8</f>
        <v>34298.95680608855</v>
      </c>
      <c r="F240" s="132">
        <f>ROUND(2*E240,0)/2</f>
        <v>34299</v>
      </c>
      <c r="G240" s="132">
        <f>+C240-(C$7+F240*C$8)</f>
        <v>-1.4744152998900972E-2</v>
      </c>
      <c r="K240" s="43">
        <f>G240</f>
        <v>-1.4744152998900972E-2</v>
      </c>
      <c r="N240" s="132">
        <v>-1.4744152998900972E-2</v>
      </c>
      <c r="P240" s="199">
        <f>+D$11+D$12*F240+D$13*F240^2</f>
        <v>-2.1006684488734644E-2</v>
      </c>
      <c r="Q240" s="200">
        <f>+C240-15018.5</f>
        <v>36892.812790000004</v>
      </c>
      <c r="S240" s="132">
        <f>+(P240-G240)^2</f>
        <v>3.9219300661158349E-5</v>
      </c>
      <c r="T240" s="7">
        <v>10</v>
      </c>
      <c r="U240" s="43">
        <f>+T240*S240</f>
        <v>3.921930066115835E-4</v>
      </c>
      <c r="V240" s="132">
        <f>+G240-P240</f>
        <v>6.2625314898336719E-3</v>
      </c>
      <c r="Z240" s="43">
        <f>F240</f>
        <v>34299</v>
      </c>
      <c r="AA240" s="132">
        <f>AB$3+AB$4*Z240+AB$5*Z240^2+AH240</f>
        <v>-1.8819640966707813E-2</v>
      </c>
      <c r="AB240" s="132">
        <f>+G240-AA240</f>
        <v>4.0754879678068408E-3</v>
      </c>
      <c r="AC240" s="132">
        <f>+G240-P240</f>
        <v>6.2625314898336719E-3</v>
      </c>
      <c r="AD240" s="132"/>
      <c r="AE240" s="132">
        <f>+(G240-AA240)^2*S240</f>
        <v>6.5141698159251159E-10</v>
      </c>
      <c r="AF240" s="200">
        <f>+C240-15018.5</f>
        <v>36892.812790000004</v>
      </c>
      <c r="AG240" s="7"/>
      <c r="AH240" s="43">
        <f>$AB$6*($AB$11/AI240*AJ240+$AB$12)</f>
        <v>-2.1028967763707811E-2</v>
      </c>
      <c r="AI240" s="43">
        <f>1+$AB$7*COS(AL240)</f>
        <v>0.6511960590686181</v>
      </c>
      <c r="AJ240" s="43">
        <f>SIN(AL240+$AB$9)</f>
        <v>-0.89126353389680779</v>
      </c>
      <c r="AK240" s="43">
        <f>$AB$7*SIN(AL240)</f>
        <v>-0.12343342655349517</v>
      </c>
      <c r="AL240" s="43">
        <f>2*ATAN(AM240)</f>
        <v>-2.8014687974354358</v>
      </c>
      <c r="AM240" s="43">
        <f>SQRT((1+$AB$7)/(1-$AB$7))*TAN(AN240/2)</f>
        <v>-5.8234139730363674</v>
      </c>
      <c r="AN240" s="132">
        <f>$AU240+$AB$7*SIN(AO240)</f>
        <v>3.6376222640500924</v>
      </c>
      <c r="AO240" s="132">
        <f>$AU240+$AB$7*SIN(AP240)</f>
        <v>3.6378874923072071</v>
      </c>
      <c r="AP240" s="132">
        <f>$AU240+$AB$7*SIN(AQ240)</f>
        <v>3.6370724895054201</v>
      </c>
      <c r="AQ240" s="132">
        <f>$AU240+$AB$7*SIN(AR240)</f>
        <v>3.6395780061994203</v>
      </c>
      <c r="AR240" s="132">
        <f>$AU240+$AB$7*SIN(AS240)</f>
        <v>3.6318862081170109</v>
      </c>
      <c r="AS240" s="132">
        <f>$AU240+$AB$7*SIN(AT240)</f>
        <v>3.6556032348453278</v>
      </c>
      <c r="AT240" s="132">
        <f>$AU240+$AB$7*SIN(AU240)</f>
        <v>3.5833994289049294</v>
      </c>
      <c r="AU240" s="132">
        <f>$AB$9+$AB$18*(F240-AB$15)</f>
        <v>3.8138054120564506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174" t="s">
        <v>1305</v>
      </c>
      <c r="B241" s="174" t="s">
        <v>292</v>
      </c>
      <c r="C241" s="162">
        <v>51911.3128</v>
      </c>
      <c r="D241" s="162" t="s">
        <v>277</v>
      </c>
      <c r="E241" s="41">
        <f>+(C241-C$7)/C$8</f>
        <v>34298.956835384161</v>
      </c>
      <c r="F241" s="132">
        <f>ROUND(2*E241,0)/2</f>
        <v>34299</v>
      </c>
      <c r="G241" s="132">
        <f>+C241-(C$7+F241*C$8)</f>
        <v>-1.4734153002791572E-2</v>
      </c>
      <c r="K241" s="43">
        <f>G241</f>
        <v>-1.4734153002791572E-2</v>
      </c>
      <c r="M241" s="132"/>
      <c r="N241" s="132"/>
      <c r="O241" s="132">
        <f ca="1">+C$11+C$12*F241</f>
        <v>-8.9588216376438462E-4</v>
      </c>
      <c r="P241" s="199">
        <f>+D$11+D$12*F241+D$13*F241^2</f>
        <v>-2.1006684488734644E-2</v>
      </c>
      <c r="Q241" s="200">
        <f>+C241-15018.5</f>
        <v>36892.8128</v>
      </c>
      <c r="S241" s="132">
        <f>+(P241-G241)^2</f>
        <v>3.9344651242147199E-5</v>
      </c>
      <c r="T241" s="7">
        <v>10</v>
      </c>
      <c r="U241" s="43">
        <f>+T241*S241</f>
        <v>3.9344651242147199E-4</v>
      </c>
      <c r="V241" s="132">
        <f>+G241-P241</f>
        <v>6.2725314859430718E-3</v>
      </c>
      <c r="Z241" s="43">
        <f>F241</f>
        <v>34299</v>
      </c>
      <c r="AA241" s="132">
        <f>AB$3+AB$4*Z241+AB$5*Z241^2+AH241</f>
        <v>-1.8819640966707813E-2</v>
      </c>
      <c r="AB241" s="132">
        <f>+G241-AA241</f>
        <v>4.0854879639162407E-3</v>
      </c>
      <c r="AC241" s="132">
        <f>+G241-P241</f>
        <v>6.2725314859430718E-3</v>
      </c>
      <c r="AD241" s="132"/>
      <c r="AE241" s="132">
        <f>+(G241-AA241)^2*S241</f>
        <v>6.5670991114429034E-10</v>
      </c>
      <c r="AF241" s="200">
        <f>+C241-15018.5</f>
        <v>36892.8128</v>
      </c>
      <c r="AG241" s="7"/>
      <c r="AH241" s="43">
        <f>$AB$6*($AB$11/AI241*AJ241+$AB$12)</f>
        <v>-2.1028967763707811E-2</v>
      </c>
      <c r="AI241" s="43">
        <f>1+$AB$7*COS(AL241)</f>
        <v>0.6511960590686181</v>
      </c>
      <c r="AJ241" s="43">
        <f>SIN(AL241+$AB$9)</f>
        <v>-0.89126353389680779</v>
      </c>
      <c r="AK241" s="43">
        <f>$AB$7*SIN(AL241)</f>
        <v>-0.12343342655349517</v>
      </c>
      <c r="AL241" s="43">
        <f>2*ATAN(AM241)</f>
        <v>-2.8014687974354358</v>
      </c>
      <c r="AM241" s="43">
        <f>SQRT((1+$AB$7)/(1-$AB$7))*TAN(AN241/2)</f>
        <v>-5.8234139730363674</v>
      </c>
      <c r="AN241" s="132">
        <f>$AU241+$AB$7*SIN(AO241)</f>
        <v>3.6376222640500924</v>
      </c>
      <c r="AO241" s="132">
        <f>$AU241+$AB$7*SIN(AP241)</f>
        <v>3.6378874923072071</v>
      </c>
      <c r="AP241" s="132">
        <f>$AU241+$AB$7*SIN(AQ241)</f>
        <v>3.6370724895054201</v>
      </c>
      <c r="AQ241" s="132">
        <f>$AU241+$AB$7*SIN(AR241)</f>
        <v>3.6395780061994203</v>
      </c>
      <c r="AR241" s="132">
        <f>$AU241+$AB$7*SIN(AS241)</f>
        <v>3.6318862081170109</v>
      </c>
      <c r="AS241" s="132">
        <f>$AU241+$AB$7*SIN(AT241)</f>
        <v>3.6556032348453278</v>
      </c>
      <c r="AT241" s="132">
        <f>$AU241+$AB$7*SIN(AU241)</f>
        <v>3.5833994289049294</v>
      </c>
      <c r="AU241" s="132">
        <f>$AB$9+$AB$18*(F241-AB$15)</f>
        <v>3.8138054120564506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>+(C242-C$7)/C$8</f>
        <v>34354.449186126192</v>
      </c>
      <c r="F242" s="132">
        <f>ROUND(2*E242,0)/2</f>
        <v>34354.5</v>
      </c>
      <c r="G242" s="132">
        <f>+C242-(C$7+F242*C$8)</f>
        <v>-1.7345211505016778E-2</v>
      </c>
      <c r="K242" s="43">
        <f>G242</f>
        <v>-1.7345211505016778E-2</v>
      </c>
      <c r="N242" s="132">
        <v>-1.7345211505016778E-2</v>
      </c>
      <c r="P242" s="199">
        <f>+D$11+D$12*F242+D$13*F242^2</f>
        <v>-2.1050576874473394E-2</v>
      </c>
      <c r="Q242" s="200">
        <f>+C242-15018.5</f>
        <v>36911.754999999997</v>
      </c>
      <c r="S242" s="132">
        <f>+(P242-G242)^2</f>
        <v>1.372973252116837E-5</v>
      </c>
      <c r="T242" s="7">
        <v>10</v>
      </c>
      <c r="U242" s="43">
        <f>+T242*S242</f>
        <v>1.3729732521168371E-4</v>
      </c>
      <c r="V242" s="132">
        <f>+G242-P242</f>
        <v>3.7053653694566167E-3</v>
      </c>
      <c r="W242" s="205"/>
      <c r="X242" s="204"/>
      <c r="Y242" s="204"/>
      <c r="Z242" s="43">
        <f>F242</f>
        <v>34354.5</v>
      </c>
      <c r="AA242" s="132">
        <f>AB$3+AB$4*Z242+AB$5*Z242^2+AH242</f>
        <v>-1.8854177150145618E-2</v>
      </c>
      <c r="AB242" s="132">
        <f>+G242-AA242</f>
        <v>1.5089656451288402E-3</v>
      </c>
      <c r="AC242" s="132">
        <f>+G242-P242</f>
        <v>3.7053653694566167E-3</v>
      </c>
      <c r="AD242" s="132"/>
      <c r="AE242" s="132">
        <f>+(G242-AA242)^2*S242</f>
        <v>3.1262289535366292E-11</v>
      </c>
      <c r="AF242" s="200">
        <f>+C242-15018.5</f>
        <v>36911.754999999997</v>
      </c>
      <c r="AG242" s="7"/>
      <c r="AH242" s="43">
        <f>$AB$6*($AB$11/AI242*AJ242+$AB$12)</f>
        <v>-2.1058122639395618E-2</v>
      </c>
      <c r="AI242" s="43">
        <f>1+$AB$7*COS(AL242)</f>
        <v>0.65162225066963009</v>
      </c>
      <c r="AJ242" s="43">
        <f>SIN(AL242+$AB$9)</f>
        <v>-0.89281650512095068</v>
      </c>
      <c r="AK242" s="43">
        <f>$AB$7*SIN(AL242)</f>
        <v>-0.12463123112408835</v>
      </c>
      <c r="AL242" s="43">
        <f>2*ATAN(AM242)</f>
        <v>-2.7980326676323006</v>
      </c>
      <c r="AM242" s="43">
        <f>SQRT((1+$AB$7)/(1-$AB$7))*TAN(AN242/2)</f>
        <v>-5.7640267439476798</v>
      </c>
      <c r="AN242" s="132">
        <f>$AU242+$AB$7*SIN(AO242)</f>
        <v>3.6425228330226336</v>
      </c>
      <c r="AO242" s="132">
        <f>$AU242+$AB$7*SIN(AP242)</f>
        <v>3.6427857849435137</v>
      </c>
      <c r="AP242" s="132">
        <f>$AU242+$AB$7*SIN(AQ242)</f>
        <v>3.6419756193506179</v>
      </c>
      <c r="AQ242" s="132">
        <f>$AU242+$AB$7*SIN(AR242)</f>
        <v>3.6444729270825151</v>
      </c>
      <c r="AR242" s="132">
        <f>$AU242+$AB$7*SIN(AS242)</f>
        <v>3.6367859576208983</v>
      </c>
      <c r="AS242" s="132">
        <f>$AU242+$AB$7*SIN(AT242)</f>
        <v>3.6605526532285477</v>
      </c>
      <c r="AT242" s="132">
        <f>$AU242+$AB$7*SIN(AU242)</f>
        <v>3.5880169457881816</v>
      </c>
      <c r="AU242" s="132">
        <f>$AB$9+$AB$18*(F242-AB$15)</f>
        <v>3.8202975723231569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>+(C243-C$7)/C$8</f>
        <v>34354.453580469322</v>
      </c>
      <c r="F243" s="132">
        <f>ROUND(2*E243,0)/2</f>
        <v>34354.5</v>
      </c>
      <c r="G243" s="132">
        <f>+C243-(C$7+F243*C$8)</f>
        <v>-1.5845211499254219E-2</v>
      </c>
      <c r="K243" s="43">
        <f>G243</f>
        <v>-1.5845211499254219E-2</v>
      </c>
      <c r="N243" s="132">
        <v>-1.5845211499254219E-2</v>
      </c>
      <c r="P243" s="199">
        <f>+D$11+D$12*F243+D$13*F243^2</f>
        <v>-2.1050576874473394E-2</v>
      </c>
      <c r="Q243" s="200">
        <f>+C243-15018.5</f>
        <v>36911.756500000003</v>
      </c>
      <c r="S243" s="132">
        <f>+(P243-G243)^2</f>
        <v>2.7095828689530663E-5</v>
      </c>
      <c r="T243" s="7">
        <v>10</v>
      </c>
      <c r="U243" s="43">
        <f>+T243*S243</f>
        <v>2.7095828689530663E-4</v>
      </c>
      <c r="V243" s="132">
        <f>+G243-P243</f>
        <v>5.2053653752191752E-3</v>
      </c>
      <c r="Z243" s="43">
        <f>F243</f>
        <v>34354.5</v>
      </c>
      <c r="AA243" s="132">
        <f>AB$3+AB$4*Z243+AB$5*Z243^2+AH243</f>
        <v>-1.8854177150145618E-2</v>
      </c>
      <c r="AB243" s="132">
        <f>+G243-AA243</f>
        <v>3.0089656508913987E-3</v>
      </c>
      <c r="AC243" s="132">
        <f>+G243-P243</f>
        <v>5.2053653752191752E-3</v>
      </c>
      <c r="AD243" s="132"/>
      <c r="AE243" s="132">
        <f>+(G243-AA243)^2*S243</f>
        <v>2.4532222669081391E-10</v>
      </c>
      <c r="AF243" s="200">
        <f>+C243-15018.5</f>
        <v>36911.756500000003</v>
      </c>
      <c r="AG243" s="7"/>
      <c r="AH243" s="43">
        <f>$AB$6*($AB$11/AI243*AJ243+$AB$12)</f>
        <v>-2.1058122639395618E-2</v>
      </c>
      <c r="AI243" s="43">
        <f>1+$AB$7*COS(AL243)</f>
        <v>0.65162225066963009</v>
      </c>
      <c r="AJ243" s="43">
        <f>SIN(AL243+$AB$9)</f>
        <v>-0.89281650512095068</v>
      </c>
      <c r="AK243" s="43">
        <f>$AB$7*SIN(AL243)</f>
        <v>-0.12463123112408835</v>
      </c>
      <c r="AL243" s="43">
        <f>2*ATAN(AM243)</f>
        <v>-2.7980326676323006</v>
      </c>
      <c r="AM243" s="43">
        <f>SQRT((1+$AB$7)/(1-$AB$7))*TAN(AN243/2)</f>
        <v>-5.7640267439476798</v>
      </c>
      <c r="AN243" s="132">
        <f>$AU243+$AB$7*SIN(AO243)</f>
        <v>3.6425228330226336</v>
      </c>
      <c r="AO243" s="132">
        <f>$AU243+$AB$7*SIN(AP243)</f>
        <v>3.6427857849435137</v>
      </c>
      <c r="AP243" s="132">
        <f>$AU243+$AB$7*SIN(AQ243)</f>
        <v>3.6419756193506179</v>
      </c>
      <c r="AQ243" s="132">
        <f>$AU243+$AB$7*SIN(AR243)</f>
        <v>3.6444729270825151</v>
      </c>
      <c r="AR243" s="132">
        <f>$AU243+$AB$7*SIN(AS243)</f>
        <v>3.6367859576208983</v>
      </c>
      <c r="AS243" s="132">
        <f>$AU243+$AB$7*SIN(AT243)</f>
        <v>3.6605526532285477</v>
      </c>
      <c r="AT243" s="132">
        <f>$AU243+$AB$7*SIN(AU243)</f>
        <v>3.5880169457881816</v>
      </c>
      <c r="AU243" s="132">
        <f>$AB$9+$AB$18*(F243-AB$15)</f>
        <v>3.8202975723231569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219" t="s">
        <v>599</v>
      </c>
      <c r="B244" s="219" t="s">
        <v>288</v>
      </c>
      <c r="C244" s="242">
        <v>51930.595000000001</v>
      </c>
      <c r="D244" s="242" t="s">
        <v>503</v>
      </c>
      <c r="E244" s="41">
        <f>+(C244-C$7)/C$8</f>
        <v>34355.445237231797</v>
      </c>
      <c r="F244" s="132">
        <f>ROUND(2*E244,0)/2</f>
        <v>34355.5</v>
      </c>
      <c r="G244" s="132">
        <f>+C244-(C$7+F244*C$8)</f>
        <v>-1.8693158497626428E-2</v>
      </c>
      <c r="I244" s="43">
        <f>G244</f>
        <v>-1.8693158497626428E-2</v>
      </c>
      <c r="L244" s="132"/>
      <c r="N244" s="132"/>
      <c r="O244" s="132">
        <f ca="1">+C$11+C$12*F244</f>
        <v>-9.5463842714262753E-4</v>
      </c>
      <c r="P244" s="199">
        <f>+D$11+D$12*F244+D$13*F244^2</f>
        <v>-2.1051367363878297E-2</v>
      </c>
      <c r="Q244" s="200">
        <f>+C244-15018.5</f>
        <v>36912.095000000001</v>
      </c>
      <c r="S244" s="132">
        <f>+(P244-G244)^2</f>
        <v>5.5611490568689271E-6</v>
      </c>
      <c r="T244" s="7">
        <v>0.1</v>
      </c>
      <c r="U244" s="43">
        <f>+T244*S244</f>
        <v>5.5611490568689271E-7</v>
      </c>
      <c r="V244" s="132">
        <f>+G244-P244</f>
        <v>2.3582088662518694E-3</v>
      </c>
      <c r="Z244" s="43">
        <f>F244</f>
        <v>34355.5</v>
      </c>
      <c r="AA244" s="132">
        <f>AB$3+AB$4*Z244+AB$5*Z244^2+AH244</f>
        <v>-1.8854795131633108E-2</v>
      </c>
      <c r="AB244" s="132">
        <f>+G244-AA244</f>
        <v>1.6163663400668021E-4</v>
      </c>
      <c r="AC244" s="132">
        <f>+G244-P244</f>
        <v>2.3582088662518694E-3</v>
      </c>
      <c r="AD244" s="132"/>
      <c r="AE244" s="132">
        <f>+(G244-AA244)^2*S244</f>
        <v>1.4529281279978268E-13</v>
      </c>
      <c r="AF244" s="200">
        <f>+C244-15018.5</f>
        <v>36912.095000000001</v>
      </c>
      <c r="AG244" s="7"/>
      <c r="AH244" s="43">
        <f>$AB$6*($AB$11/AI244*AJ244+$AB$12)</f>
        <v>-2.1058643490883107E-2</v>
      </c>
      <c r="AI244" s="43">
        <f>1+$AB$7*COS(AL244)</f>
        <v>0.65162997269914469</v>
      </c>
      <c r="AJ244" s="43">
        <f>SIN(AL244+$AB$9)</f>
        <v>-0.89284440861030889</v>
      </c>
      <c r="AK244" s="43">
        <f>$AB$7*SIN(AL244)</f>
        <v>-0.12465281416157957</v>
      </c>
      <c r="AL244" s="43">
        <f>2*ATAN(AM244)</f>
        <v>-2.7979707139721435</v>
      </c>
      <c r="AM244" s="43">
        <f>SQRT((1+$AB$7)/(1-$AB$7))*TAN(AN244/2)</f>
        <v>-5.7629667820389336</v>
      </c>
      <c r="AN244" s="132">
        <f>$AU244+$AB$7*SIN(AO244)</f>
        <v>3.6426111611551972</v>
      </c>
      <c r="AO244" s="132">
        <f>$AU244+$AB$7*SIN(AP244)</f>
        <v>3.6428740714760135</v>
      </c>
      <c r="AP244" s="132">
        <f>$AU244+$AB$7*SIN(AQ244)</f>
        <v>3.6420639948875837</v>
      </c>
      <c r="AQ244" s="132">
        <f>$AU244+$AB$7*SIN(AR244)</f>
        <v>3.6445611492008698</v>
      </c>
      <c r="AR244" s="132">
        <f>$AU244+$AB$7*SIN(AS244)</f>
        <v>3.6368742821053366</v>
      </c>
      <c r="AS244" s="132">
        <f>$AU244+$AB$7*SIN(AT244)</f>
        <v>3.6606418331911064</v>
      </c>
      <c r="AT244" s="132">
        <f>$AU244+$AB$7*SIN(AU244)</f>
        <v>3.5881002338428591</v>
      </c>
      <c r="AU244" s="132">
        <f>$AB$9+$AB$18*(F244-AB$15)</f>
        <v>3.8204145481838188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219" t="s">
        <v>599</v>
      </c>
      <c r="B245" s="219" t="s">
        <v>288</v>
      </c>
      <c r="C245" s="242">
        <v>51937.603000000003</v>
      </c>
      <c r="D245" s="242" t="s">
        <v>503</v>
      </c>
      <c r="E245" s="41">
        <f>+(C245-C$7)/C$8</f>
        <v>34375.975608255241</v>
      </c>
      <c r="F245" s="132">
        <f>ROUND(2*E245,0)/2</f>
        <v>34376</v>
      </c>
      <c r="G245" s="132">
        <f>+C245-(C$7+F245*C$8)</f>
        <v>-8.3260719984536991E-3</v>
      </c>
      <c r="I245" s="43">
        <f>G245</f>
        <v>-8.3260719984536991E-3</v>
      </c>
      <c r="M245" s="132"/>
      <c r="N245" s="132"/>
      <c r="O245" s="132">
        <f ca="1">+C$11+C$12*F245</f>
        <v>-9.7595707137720922E-4</v>
      </c>
      <c r="P245" s="199">
        <f>+D$11+D$12*F245+D$13*F245^2</f>
        <v>-2.1067569554097089E-2</v>
      </c>
      <c r="Q245" s="200">
        <f>+C245-15018.5</f>
        <v>36919.103000000003</v>
      </c>
      <c r="S245" s="132">
        <f>+(P245-G245)^2</f>
        <v>1.6234575996046648E-4</v>
      </c>
      <c r="T245" s="7">
        <v>0.1</v>
      </c>
      <c r="U245" s="43">
        <f>+T245*S245</f>
        <v>1.623457599604665E-5</v>
      </c>
      <c r="V245" s="132">
        <f>+G245-P245</f>
        <v>1.274149755564339E-2</v>
      </c>
      <c r="Z245" s="43">
        <f>F245</f>
        <v>34376</v>
      </c>
      <c r="AA245" s="132">
        <f>AB$3+AB$4*Z245+AB$5*Z245^2+AH245</f>
        <v>-1.8867430220648317E-2</v>
      </c>
      <c r="AB245" s="132">
        <f>+G245-AA245</f>
        <v>1.0541358222194618E-2</v>
      </c>
      <c r="AC245" s="132">
        <f>+G245-P245</f>
        <v>1.274149755564339E-2</v>
      </c>
      <c r="AD245" s="132"/>
      <c r="AE245" s="132">
        <f>+(G245-AA245)^2*S245</f>
        <v>1.8039898700745482E-8</v>
      </c>
      <c r="AF245" s="200">
        <f>+C245-15018.5</f>
        <v>36919.103000000003</v>
      </c>
      <c r="AG245" s="7"/>
      <c r="AH245" s="43">
        <f>$AB$6*($AB$11/AI245*AJ245+$AB$12)</f>
        <v>-2.1069286092648316E-2</v>
      </c>
      <c r="AI245" s="43">
        <f>1+$AB$7*COS(AL245)</f>
        <v>0.65178860955885443</v>
      </c>
      <c r="AJ245" s="43">
        <f>SIN(AL245+$AB$9)</f>
        <v>-0.89341582066522662</v>
      </c>
      <c r="AK245" s="43">
        <f>$AB$7*SIN(AL245)</f>
        <v>-0.12509527395966674</v>
      </c>
      <c r="AL245" s="43">
        <f>2*ATAN(AM245)</f>
        <v>-2.7967003391751355</v>
      </c>
      <c r="AM245" s="43">
        <f>SQRT((1+$AB$7)/(1-$AB$7))*TAN(AN245/2)</f>
        <v>-5.7413151409118104</v>
      </c>
      <c r="AN245" s="132">
        <f>$AU245+$AB$7*SIN(AO245)</f>
        <v>3.6444221198643363</v>
      </c>
      <c r="AO245" s="132">
        <f>$AU245+$AB$7*SIN(AP245)</f>
        <v>3.6446841728873549</v>
      </c>
      <c r="AP245" s="132">
        <f>$AU245+$AB$7*SIN(AQ245)</f>
        <v>3.6438759351625278</v>
      </c>
      <c r="AQ245" s="132">
        <f>$AU245+$AB$7*SIN(AR245)</f>
        <v>3.6463699016680104</v>
      </c>
      <c r="AR245" s="132">
        <f>$AU245+$AB$7*SIN(AS245)</f>
        <v>3.6386852526090983</v>
      </c>
      <c r="AS245" s="132">
        <f>$AU245+$AB$7*SIN(AT245)</f>
        <v>3.66247003313187</v>
      </c>
      <c r="AT245" s="132">
        <f>$AU245+$AB$7*SIN(AU245)</f>
        <v>3.5898083401602325</v>
      </c>
      <c r="AU245" s="132">
        <f>$AB$9+$AB$18*(F245-AB$15)</f>
        <v>3.8228125533273767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219" t="s">
        <v>849</v>
      </c>
      <c r="B246" s="219" t="s">
        <v>288</v>
      </c>
      <c r="C246" s="242">
        <v>51946.641799999998</v>
      </c>
      <c r="D246" s="242" t="s">
        <v>485</v>
      </c>
      <c r="E246" s="41">
        <f>+(C246-C$7)/C$8</f>
        <v>34402.455333941107</v>
      </c>
      <c r="F246" s="132">
        <f>ROUND(2*E246,0)/2</f>
        <v>34402.5</v>
      </c>
      <c r="G246" s="132">
        <f>+C246-(C$7+F246*C$8)</f>
        <v>-1.5246667506289668E-2</v>
      </c>
      <c r="K246" s="43">
        <f>G246</f>
        <v>-1.5246667506289668E-2</v>
      </c>
      <c r="L246" s="132"/>
      <c r="N246" s="132"/>
      <c r="O246" s="132">
        <f ca="1">+C$11+C$12*F246</f>
        <v>-1.0035153188023976E-3</v>
      </c>
      <c r="P246" s="199">
        <f>+D$11+D$12*F246+D$13*F246^2</f>
        <v>-2.1088505816018288E-2</v>
      </c>
      <c r="Q246" s="200">
        <f>+C246-15018.5</f>
        <v>36928.141799999998</v>
      </c>
      <c r="S246" s="132">
        <f>+(P246-G246)^2</f>
        <v>3.4127074837012937E-5</v>
      </c>
      <c r="T246" s="7">
        <v>10</v>
      </c>
      <c r="U246" s="43">
        <f>+T246*S246</f>
        <v>3.4127074837012939E-4</v>
      </c>
      <c r="V246" s="132">
        <f>+G246-P246</f>
        <v>5.8418383097286197E-3</v>
      </c>
      <c r="Z246" s="43">
        <f>F246</f>
        <v>34402.5</v>
      </c>
      <c r="AA246" s="132">
        <f>AB$3+AB$4*Z246+AB$5*Z246^2+AH246</f>
        <v>-1.8883668541926617E-2</v>
      </c>
      <c r="AB246" s="132">
        <f>+G246-AA246</f>
        <v>3.6370010356369491E-3</v>
      </c>
      <c r="AC246" s="132">
        <f>+G246-P246</f>
        <v>5.8418383097286197E-3</v>
      </c>
      <c r="AD246" s="132"/>
      <c r="AE246" s="132">
        <f>+(G246-AA246)^2*S246</f>
        <v>4.5142531967662718E-10</v>
      </c>
      <c r="AF246" s="200">
        <f>+C246-15018.5</f>
        <v>36928.141799999998</v>
      </c>
      <c r="AG246" s="7"/>
      <c r="AH246" s="43">
        <f>$AB$6*($AB$11/AI246*AJ246+$AB$12)</f>
        <v>-2.1082945023176616E-2</v>
      </c>
      <c r="AI246" s="43">
        <f>1+$AB$7*COS(AL246)</f>
        <v>0.6519946251388542</v>
      </c>
      <c r="AJ246" s="43">
        <f>SIN(AL246+$AB$9)</f>
        <v>-0.89415275082654688</v>
      </c>
      <c r="AK246" s="43">
        <f>$AB$7*SIN(AL246)</f>
        <v>-0.12566725535219356</v>
      </c>
      <c r="AL246" s="43">
        <f>2*ATAN(AM246)</f>
        <v>-2.7950572265919695</v>
      </c>
      <c r="AM246" s="43">
        <f>SQRT((1+$AB$7)/(1-$AB$7))*TAN(AN246/2)</f>
        <v>-5.7135438571398112</v>
      </c>
      <c r="AN246" s="132">
        <f>$AU246+$AB$7*SIN(AO246)</f>
        <v>3.6467637728641402</v>
      </c>
      <c r="AO246" s="132">
        <f>$AU246+$AB$7*SIN(AP246)</f>
        <v>3.647024705085022</v>
      </c>
      <c r="AP246" s="132">
        <f>$AU246+$AB$7*SIN(AQ246)</f>
        <v>3.6462188845090844</v>
      </c>
      <c r="AQ246" s="132">
        <f>$AU246+$AB$7*SIN(AR246)</f>
        <v>3.6487086099009995</v>
      </c>
      <c r="AR246" s="132">
        <f>$AU246+$AB$7*SIN(AS246)</f>
        <v>3.6410271652622646</v>
      </c>
      <c r="AS246" s="132">
        <f>$AU246+$AB$7*SIN(AT246)</f>
        <v>3.6648333479087998</v>
      </c>
      <c r="AT246" s="132">
        <f>$AU246+$AB$7*SIN(AU246)</f>
        <v>3.5920183661061231</v>
      </c>
      <c r="AU246" s="132">
        <f>$AB$9+$AB$18*(F246-AB$15)</f>
        <v>3.825912413634903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219" t="s">
        <v>599</v>
      </c>
      <c r="B247" s="219" t="s">
        <v>288</v>
      </c>
      <c r="C247" s="242">
        <v>51951.597000000002</v>
      </c>
      <c r="D247" s="242" t="s">
        <v>503</v>
      </c>
      <c r="E247" s="41">
        <f>+(C247-C$7)/C$8</f>
        <v>34416.971899936463</v>
      </c>
      <c r="F247" s="132">
        <f>ROUND(2*E247,0)/2</f>
        <v>34417</v>
      </c>
      <c r="G247" s="132">
        <f>+C247-(C$7+F247*C$8)</f>
        <v>-9.5918989973142743E-3</v>
      </c>
      <c r="I247" s="43">
        <f>G247</f>
        <v>-9.5918989973142743E-3</v>
      </c>
      <c r="L247" s="132"/>
      <c r="N247" s="132"/>
      <c r="O247" s="132">
        <f ca="1">+C$11+C$12*F247</f>
        <v>-1.0185943598463726E-3</v>
      </c>
      <c r="P247" s="199">
        <f>+D$11+D$12*F247+D$13*F247^2</f>
        <v>-2.1099957672323633E-2</v>
      </c>
      <c r="Q247" s="200">
        <f>+C247-15018.5</f>
        <v>36933.097000000002</v>
      </c>
      <c r="S247" s="132">
        <f>+(P247-G247)^2</f>
        <v>1.3243541446745816E-4</v>
      </c>
      <c r="T247" s="7">
        <v>0.1</v>
      </c>
      <c r="U247" s="43">
        <f>+T247*S247</f>
        <v>1.3243541446745817E-5</v>
      </c>
      <c r="V247" s="132">
        <f>+G247-P247</f>
        <v>1.1508058675009359E-2</v>
      </c>
      <c r="Z247" s="43">
        <f>F247</f>
        <v>34417</v>
      </c>
      <c r="AA247" s="132">
        <f>AB$3+AB$4*Z247+AB$5*Z247^2+AH247</f>
        <v>-1.8892508337677787E-2</v>
      </c>
      <c r="AB247" s="132">
        <f>+G247-AA247</f>
        <v>9.300609340363513E-3</v>
      </c>
      <c r="AC247" s="132">
        <f>+G247-P247</f>
        <v>1.1508058675009359E-2</v>
      </c>
      <c r="AD247" s="132"/>
      <c r="AE247" s="132">
        <f>+(G247-AA247)^2*S247</f>
        <v>1.1455840033793995E-8</v>
      </c>
      <c r="AF247" s="200">
        <f>+C247-15018.5</f>
        <v>36933.097000000002</v>
      </c>
      <c r="AG247" s="7"/>
      <c r="AH247" s="43">
        <f>$AB$6*($AB$11/AI247*AJ247+$AB$12)</f>
        <v>-2.1090371670677788E-2</v>
      </c>
      <c r="AI247" s="43">
        <f>1+$AB$7*COS(AL247)</f>
        <v>0.65210780397854262</v>
      </c>
      <c r="AJ247" s="43">
        <f>SIN(AL247+$AB$9)</f>
        <v>-0.89455515233523575</v>
      </c>
      <c r="AK247" s="43">
        <f>$AB$7*SIN(AL247)</f>
        <v>-0.12598023633637098</v>
      </c>
      <c r="AL247" s="43">
        <f>2*ATAN(AM247)</f>
        <v>-2.7941577236301254</v>
      </c>
      <c r="AM247" s="43">
        <f>SQRT((1+$AB$7)/(1-$AB$7))*TAN(AN247/2)</f>
        <v>-5.6984509388017335</v>
      </c>
      <c r="AN247" s="132">
        <f>$AU247+$AB$7*SIN(AO247)</f>
        <v>3.6480453698122108</v>
      </c>
      <c r="AO247" s="132">
        <f>$AU247+$AB$7*SIN(AP247)</f>
        <v>3.6483056828282687</v>
      </c>
      <c r="AP247" s="132">
        <f>$AU247+$AB$7*SIN(AQ247)</f>
        <v>3.6475012038213888</v>
      </c>
      <c r="AQ247" s="132">
        <f>$AU247+$AB$7*SIN(AR247)</f>
        <v>3.6499885514652788</v>
      </c>
      <c r="AR247" s="132">
        <f>$AU247+$AB$7*SIN(AS247)</f>
        <v>3.6423090207817803</v>
      </c>
      <c r="AS247" s="132">
        <f>$AU247+$AB$7*SIN(AT247)</f>
        <v>3.6661264986753599</v>
      </c>
      <c r="AT247" s="132">
        <f>$AU247+$AB$7*SIN(AU247)</f>
        <v>3.5932285763748824</v>
      </c>
      <c r="AU247" s="132">
        <f>$AB$9+$AB$18*(F247-AB$15)</f>
        <v>3.8276085636144934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219" t="s">
        <v>599</v>
      </c>
      <c r="B248" s="219" t="s">
        <v>288</v>
      </c>
      <c r="C248" s="242">
        <v>51957.58</v>
      </c>
      <c r="D248" s="242" t="s">
        <v>503</v>
      </c>
      <c r="E248" s="41">
        <f>+(C248-C$7)/C$8</f>
        <v>34434.499469832765</v>
      </c>
      <c r="F248" s="132">
        <f>ROUND(2*E248,0)/2</f>
        <v>34434.5</v>
      </c>
      <c r="G248" s="132">
        <f>+C248-(C$7+F248*C$8)</f>
        <v>-1.8097149586537853E-4</v>
      </c>
      <c r="I248" s="43">
        <f>G248</f>
        <v>-1.8097149586537853E-4</v>
      </c>
      <c r="M248" s="132"/>
      <c r="N248" s="132"/>
      <c r="O248" s="132">
        <f ca="1">+C$11+C$12*F248</f>
        <v>-1.0367932024856474E-3</v>
      </c>
      <c r="P248" s="199">
        <f>+D$11+D$12*F248+D$13*F248^2</f>
        <v>-2.1113775266534518E-2</v>
      </c>
      <c r="Q248" s="200">
        <f>+C248-15018.5</f>
        <v>36939.08</v>
      </c>
      <c r="S248" s="132">
        <f>+(P248-G248)^2</f>
        <v>4.3818227370134014E-4</v>
      </c>
      <c r="T248" s="7">
        <v>0.1</v>
      </c>
      <c r="U248" s="43">
        <f>+T248*S248</f>
        <v>4.3818227370134018E-5</v>
      </c>
      <c r="V248" s="132">
        <f>+G248-P248</f>
        <v>2.0932803770669139E-2</v>
      </c>
      <c r="Z248" s="43">
        <f>F248</f>
        <v>34434.5</v>
      </c>
      <c r="AA248" s="132">
        <f>AB$3+AB$4*Z248+AB$5*Z248^2+AH248</f>
        <v>-1.8903134315608906E-2</v>
      </c>
      <c r="AB248" s="132">
        <f>+G248-AA248</f>
        <v>1.8722162819743527E-2</v>
      </c>
      <c r="AC248" s="132">
        <f>+G248-P248</f>
        <v>2.0932803770669139E-2</v>
      </c>
      <c r="AD248" s="132"/>
      <c r="AE248" s="132">
        <f>+(G248-AA248)^2*S248</f>
        <v>1.5359137918915862E-7</v>
      </c>
      <c r="AF248" s="200">
        <f>+C248-15018.5</f>
        <v>36939.08</v>
      </c>
      <c r="AG248" s="7"/>
      <c r="AH248" s="43">
        <f>$AB$6*($AB$11/AI248*AJ248+$AB$12)</f>
        <v>-2.1099290444858906E-2</v>
      </c>
      <c r="AI248" s="43">
        <f>1+$AB$7*COS(AL248)</f>
        <v>0.65224482672754303</v>
      </c>
      <c r="AJ248" s="43">
        <f>SIN(AL248+$AB$9)</f>
        <v>-0.89504003155466516</v>
      </c>
      <c r="AK248" s="43">
        <f>$AB$7*SIN(AL248)</f>
        <v>-0.12635798139509602</v>
      </c>
      <c r="AL248" s="43">
        <f>2*ATAN(AM248)</f>
        <v>-2.7930716991922528</v>
      </c>
      <c r="AM248" s="43">
        <f>SQRT((1+$AB$7)/(1-$AB$7))*TAN(AN248/2)</f>
        <v>-5.6803311144088333</v>
      </c>
      <c r="AN248" s="132">
        <f>$AU248+$AB$7*SIN(AO248)</f>
        <v>3.6495924226893037</v>
      </c>
      <c r="AO248" s="132">
        <f>$AU248+$AB$7*SIN(AP248)</f>
        <v>3.6498519828632943</v>
      </c>
      <c r="AP248" s="132">
        <f>$AU248+$AB$7*SIN(AQ248)</f>
        <v>3.6490491407300101</v>
      </c>
      <c r="AQ248" s="132">
        <f>$AU248+$AB$7*SIN(AR248)</f>
        <v>3.6515335651062468</v>
      </c>
      <c r="AR248" s="132">
        <f>$AU248+$AB$7*SIN(AS248)</f>
        <v>3.6438564953141284</v>
      </c>
      <c r="AS248" s="132">
        <f>$AU248+$AB$7*SIN(AT248)</f>
        <v>3.6676872141271502</v>
      </c>
      <c r="AT248" s="132">
        <f>$AU248+$AB$7*SIN(AU248)</f>
        <v>3.5946900730922309</v>
      </c>
      <c r="AU248" s="132">
        <f>$AB$9+$AB$18*(F248-AB$15)</f>
        <v>3.8296556411760667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219" t="s">
        <v>599</v>
      </c>
      <c r="B249" s="219" t="s">
        <v>288</v>
      </c>
      <c r="C249" s="242">
        <v>51958.601000000002</v>
      </c>
      <c r="D249" s="242" t="s">
        <v>503</v>
      </c>
      <c r="E249" s="41">
        <f>+(C249-C$7)/C$8</f>
        <v>34437.490552711606</v>
      </c>
      <c r="F249" s="132">
        <f>ROUND(2*E249,0)/2</f>
        <v>34437.5</v>
      </c>
      <c r="G249" s="132">
        <f>+C249-(C$7+F249*C$8)</f>
        <v>-3.2248124989564531E-3</v>
      </c>
      <c r="I249" s="43">
        <f>G249</f>
        <v>-3.2248124989564531E-3</v>
      </c>
      <c r="L249" s="132"/>
      <c r="N249" s="132"/>
      <c r="O249" s="132">
        <f ca="1">+C$11+C$12*F249</f>
        <v>-1.0399130040809543E-3</v>
      </c>
      <c r="P249" s="199">
        <f>+D$11+D$12*F249+D$13*F249^2</f>
        <v>-2.1116143600331379E-2</v>
      </c>
      <c r="Q249" s="200">
        <f>+C249-15018.5</f>
        <v>36940.101000000002</v>
      </c>
      <c r="S249" s="132">
        <f>+(P249-G249)^2</f>
        <v>3.2009972857902574E-4</v>
      </c>
      <c r="T249" s="7">
        <v>0.1</v>
      </c>
      <c r="U249" s="43">
        <f>+T249*S249</f>
        <v>3.2009972857902572E-5</v>
      </c>
      <c r="V249" s="132">
        <f>+G249-P249</f>
        <v>1.7891331101374926E-2</v>
      </c>
      <c r="Z249" s="43">
        <f>F249</f>
        <v>34437.5</v>
      </c>
      <c r="AA249" s="132">
        <f>AB$3+AB$4*Z249+AB$5*Z249^2+AH249</f>
        <v>-1.8904951214792673E-2</v>
      </c>
      <c r="AB249" s="132">
        <f>+G249-AA249</f>
        <v>1.568013871583622E-2</v>
      </c>
      <c r="AC249" s="132">
        <f>+G249-P249</f>
        <v>1.7891331101374926E-2</v>
      </c>
      <c r="AD249" s="132"/>
      <c r="AE249" s="132">
        <f>+(G249-AA249)^2*S249</f>
        <v>7.8701879988939021E-8</v>
      </c>
      <c r="AF249" s="200">
        <f>+C249-15018.5</f>
        <v>36940.101000000002</v>
      </c>
      <c r="AG249" s="7"/>
      <c r="AH249" s="43">
        <f>$AB$6*($AB$11/AI249*AJ249+$AB$12)</f>
        <v>-2.1100814496042675E-2</v>
      </c>
      <c r="AI249" s="43">
        <f>1+$AB$7*COS(AL249)</f>
        <v>0.6522683633387425</v>
      </c>
      <c r="AJ249" s="43">
        <f>SIN(AL249+$AB$9)</f>
        <v>-0.89512306821190846</v>
      </c>
      <c r="AK249" s="43">
        <f>$AB$7*SIN(AL249)</f>
        <v>-0.12642273871769721</v>
      </c>
      <c r="AL249" s="43">
        <f>2*ATAN(AM249)</f>
        <v>-2.7928854776234493</v>
      </c>
      <c r="AM249" s="43">
        <f>SQRT((1+$AB$7)/(1-$AB$7))*TAN(AN249/2)</f>
        <v>-5.6772353133715692</v>
      </c>
      <c r="AN249" s="132">
        <f>$AU249+$AB$7*SIN(AO249)</f>
        <v>3.6498576645470431</v>
      </c>
      <c r="AO249" s="132">
        <f>$AU249+$AB$7*SIN(AP249)</f>
        <v>3.6501170950598376</v>
      </c>
      <c r="AP249" s="132">
        <f>$AU249+$AB$7*SIN(AQ249)</f>
        <v>3.6493145354723957</v>
      </c>
      <c r="AQ249" s="132">
        <f>$AU249+$AB$7*SIN(AR249)</f>
        <v>3.6517984528503353</v>
      </c>
      <c r="AR249" s="132">
        <f>$AU249+$AB$7*SIN(AS249)</f>
        <v>3.6441218214804638</v>
      </c>
      <c r="AS249" s="132">
        <f>$AU249+$AB$7*SIN(AT249)</f>
        <v>3.6679547671936108</v>
      </c>
      <c r="AT249" s="132">
        <f>$AU249+$AB$7*SIN(AU249)</f>
        <v>3.5949407141834451</v>
      </c>
      <c r="AU249" s="132">
        <f>$AB$9+$AB$18*(F249-AB$15)</f>
        <v>3.8300065687580513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219" t="s">
        <v>599</v>
      </c>
      <c r="B250" s="219" t="s">
        <v>288</v>
      </c>
      <c r="C250" s="242">
        <v>51987.599000000002</v>
      </c>
      <c r="D250" s="242" t="s">
        <v>503</v>
      </c>
      <c r="E250" s="41">
        <f>+(C250-C$7)/C$8</f>
        <v>34522.441993770073</v>
      </c>
      <c r="F250" s="132">
        <f>ROUND(2*E250,0)/2</f>
        <v>34522.5</v>
      </c>
      <c r="G250" s="132">
        <f>+C250-(C$7+F250*C$8)</f>
        <v>-1.9800307498371694E-2</v>
      </c>
      <c r="I250" s="43">
        <f>G250</f>
        <v>-1.9800307498371694E-2</v>
      </c>
      <c r="M250" s="132"/>
      <c r="N250" s="132"/>
      <c r="O250" s="132">
        <f ca="1">+C$11+C$12*F250</f>
        <v>-1.1283073826145879E-3</v>
      </c>
      <c r="P250" s="199">
        <f>+D$11+D$12*F250+D$13*F250^2</f>
        <v>-2.1183198149585119E-2</v>
      </c>
      <c r="Q250" s="200">
        <f>+C250-15018.5</f>
        <v>36969.099000000002</v>
      </c>
      <c r="S250" s="132">
        <f>+(P250-G250)^2</f>
        <v>1.9123865532134899E-6</v>
      </c>
      <c r="T250" s="7">
        <v>0.1</v>
      </c>
      <c r="U250" s="43">
        <f>+T250*S250</f>
        <v>1.91238655321349E-7</v>
      </c>
      <c r="V250" s="132">
        <f>+G250-P250</f>
        <v>1.3828906512134247E-3</v>
      </c>
      <c r="W250" s="203"/>
      <c r="X250" s="23"/>
      <c r="Y250" s="204"/>
      <c r="Z250" s="43">
        <f>F250</f>
        <v>34522.5</v>
      </c>
      <c r="AA250" s="132">
        <f>AB$3+AB$4*Z250+AB$5*Z250^2+AH250</f>
        <v>-1.8955857587968583E-2</v>
      </c>
      <c r="AB250" s="132">
        <f>+G250-AA250</f>
        <v>-8.4444991040311113E-4</v>
      </c>
      <c r="AC250" s="132">
        <f>+G250-P250</f>
        <v>1.3828906512134247E-3</v>
      </c>
      <c r="AD250" s="132"/>
      <c r="AE250" s="132">
        <f>+(G250-AA250)^2*S250</f>
        <v>1.3637145344713097E-12</v>
      </c>
      <c r="AF250" s="200">
        <f>+C250-15018.5</f>
        <v>36969.099000000002</v>
      </c>
      <c r="AG250" s="7"/>
      <c r="AH250" s="43">
        <f>$AB$6*($AB$11/AI250*AJ250+$AB$12)</f>
        <v>-2.1143401069218585E-2</v>
      </c>
      <c r="AI250" s="43">
        <f>1+$AB$7*COS(AL250)</f>
        <v>0.6529409639701651</v>
      </c>
      <c r="AJ250" s="43">
        <f>SIN(AL250+$AB$9)</f>
        <v>-0.89746534612508</v>
      </c>
      <c r="AK250" s="43">
        <f>$AB$7*SIN(AL250)</f>
        <v>-0.12825765283226484</v>
      </c>
      <c r="AL250" s="43">
        <f>2*ATAN(AM250)</f>
        <v>-2.7876035706528035</v>
      </c>
      <c r="AM250" s="43">
        <f>SQRT((1+$AB$7)/(1-$AB$7))*TAN(AN250/2)</f>
        <v>-5.5907699867828038</v>
      </c>
      <c r="AN250" s="132">
        <f>$AU250+$AB$7*SIN(AO250)</f>
        <v>3.6573768658003352</v>
      </c>
      <c r="AO250" s="132">
        <f>$AU250+$AB$7*SIN(AP250)</f>
        <v>3.6576325508786609</v>
      </c>
      <c r="AP250" s="132">
        <f>$AU250+$AB$7*SIN(AQ250)</f>
        <v>3.6568382292050989</v>
      </c>
      <c r="AQ250" s="132">
        <f>$AU250+$AB$7*SIN(AR250)</f>
        <v>3.6593070742762817</v>
      </c>
      <c r="AR250" s="132">
        <f>$AU250+$AB$7*SIN(AS250)</f>
        <v>3.6516448701580346</v>
      </c>
      <c r="AS250" s="132">
        <f>$AU250+$AB$7*SIN(AT250)</f>
        <v>3.6755356848074121</v>
      </c>
      <c r="AT250" s="132">
        <f>$AU250+$AB$7*SIN(AU250)</f>
        <v>3.6020542880937039</v>
      </c>
      <c r="AU250" s="132">
        <f>$AB$9+$AB$18*(F250-AB$15)</f>
        <v>3.8399495169142677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>+(C251-C$7)/C$8</f>
        <v>35101.953608644384</v>
      </c>
      <c r="F251" s="132">
        <f>ROUND(2*E251,0)/2</f>
        <v>35102</v>
      </c>
      <c r="G251" s="132">
        <f>+C251-(C$7+F251*C$8)</f>
        <v>-1.5835594000236597E-2</v>
      </c>
      <c r="K251" s="202">
        <f>G251</f>
        <v>-1.5835594000236597E-2</v>
      </c>
      <c r="N251" s="132">
        <v>-1.5835594000236597E-2</v>
      </c>
      <c r="O251" s="132">
        <f ca="1">+C$11+C$12*F251</f>
        <v>-1.7309490574409503E-3</v>
      </c>
      <c r="P251" s="199">
        <f>+D$11+D$12*F251+D$13*F251^2</f>
        <v>-2.1637868872168647E-2</v>
      </c>
      <c r="Q251" s="200">
        <f>+C251-15018.5</f>
        <v>37166.914100000002</v>
      </c>
      <c r="S251" s="132">
        <f>+(P251-G251)^2</f>
        <v>3.366639368945409E-5</v>
      </c>
      <c r="T251" s="7">
        <v>10</v>
      </c>
      <c r="U251" s="43">
        <f>+T251*S251</f>
        <v>3.3666393689454091E-4</v>
      </c>
      <c r="V251" s="132">
        <f>+G251-P251</f>
        <v>5.8022748719320505E-3</v>
      </c>
      <c r="Z251" s="43">
        <f>F251</f>
        <v>35102</v>
      </c>
      <c r="AA251" s="132">
        <f>AB$3+AB$4*Z251+AB$5*Z251^2+AH251</f>
        <v>-1.9273069443396792E-2</v>
      </c>
      <c r="AB251" s="132">
        <f>+G251-AA251</f>
        <v>3.4374754431601949E-3</v>
      </c>
      <c r="AC251" s="132">
        <f>+G251-P251</f>
        <v>5.8022748719320505E-3</v>
      </c>
      <c r="AD251" s="132"/>
      <c r="AE251" s="132">
        <f>+(G251-AA251)^2*S251</f>
        <v>3.9781010098820106E-10</v>
      </c>
      <c r="AF251" s="200">
        <f>+C251-15018.5</f>
        <v>37166.914100000002</v>
      </c>
      <c r="AG251" s="7"/>
      <c r="AH251" s="43">
        <f>$AB$6*($AB$11/AI251*AJ251+$AB$12)</f>
        <v>-2.1402736231396793E-2</v>
      </c>
      <c r="AI251" s="43">
        <f>1+$AB$7*COS(AL251)</f>
        <v>0.6578262070454397</v>
      </c>
      <c r="AJ251" s="43">
        <f>SIN(AL251+$AB$9)</f>
        <v>-0.91288743969734143</v>
      </c>
      <c r="AK251" s="43">
        <f>$AB$7*SIN(AL251)</f>
        <v>-0.14077320560067447</v>
      </c>
      <c r="AL251" s="43">
        <f>2*ATAN(AM251)</f>
        <v>-2.7512902178956016</v>
      </c>
      <c r="AM251" s="43">
        <f>SQRT((1+$AB$7)/(1-$AB$7))*TAN(AN251/2)</f>
        <v>-5.059015243104958</v>
      </c>
      <c r="AN251" s="132">
        <f>$AU251+$AB$7*SIN(AO251)</f>
        <v>3.7088556707635574</v>
      </c>
      <c r="AO251" s="132">
        <f>$AU251+$AB$7*SIN(AP251)</f>
        <v>3.7090826565957467</v>
      </c>
      <c r="AP251" s="132">
        <f>$AU251+$AB$7*SIN(AQ251)</f>
        <v>3.7083553146902268</v>
      </c>
      <c r="AQ251" s="132">
        <f>$AU251+$AB$7*SIN(AR251)</f>
        <v>3.7106871649975641</v>
      </c>
      <c r="AR251" s="132">
        <f>$AU251+$AB$7*SIN(AS251)</f>
        <v>3.7032234573235208</v>
      </c>
      <c r="AS251" s="132">
        <f>$AU251+$AB$7*SIN(AT251)</f>
        <v>3.7272404962386609</v>
      </c>
      <c r="AT251" s="132">
        <f>$AU251+$AB$7*SIN(AU251)</f>
        <v>3.6511930598465936</v>
      </c>
      <c r="AU251" s="132">
        <f>$AB$9+$AB$18*(F251-AB$15)</f>
        <v>3.907737028167535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>+(C252-C$7)/C$8</f>
        <v>35102.444515361327</v>
      </c>
      <c r="F252" s="132">
        <f>ROUND(2*E252,0)/2</f>
        <v>35102.5</v>
      </c>
      <c r="G252" s="132">
        <f>+C252-(C$7+F252*C$8)</f>
        <v>-1.8939567497000098E-2</v>
      </c>
      <c r="K252" s="43">
        <f>G252</f>
        <v>-1.8939567497000098E-2</v>
      </c>
      <c r="N252" s="132">
        <v>-1.8939567497000098E-2</v>
      </c>
      <c r="P252" s="199">
        <f>+D$11+D$12*F252+D$13*F252^2</f>
        <v>-2.1638259297542442E-2</v>
      </c>
      <c r="Q252" s="200">
        <f>+C252-15018.5</f>
        <v>37167.08167</v>
      </c>
      <c r="S252" s="132">
        <f>+(P252-G252)^2</f>
        <v>7.2829374343144773E-6</v>
      </c>
      <c r="T252" s="7">
        <v>10</v>
      </c>
      <c r="U252" s="43">
        <f>+T252*S252</f>
        <v>7.282937434314477E-5</v>
      </c>
      <c r="V252" s="132">
        <f>+G252-P252</f>
        <v>2.6986918005423438E-3</v>
      </c>
      <c r="Z252" s="43">
        <f>F252</f>
        <v>35102.5</v>
      </c>
      <c r="AA252" s="132">
        <f>AB$3+AB$4*Z252+AB$5*Z252^2+AH252</f>
        <v>-1.927332036999687E-2</v>
      </c>
      <c r="AB252" s="132">
        <f>+G252-AA252</f>
        <v>3.3375287299677175E-4</v>
      </c>
      <c r="AC252" s="132">
        <f>+G252-P252</f>
        <v>2.6986918005423438E-3</v>
      </c>
      <c r="AD252" s="132"/>
      <c r="AE252" s="132">
        <f>+(G252-AA252)^2*S252</f>
        <v>8.1125353978826402E-13</v>
      </c>
      <c r="AF252" s="200">
        <f>+C252-15018.5</f>
        <v>37167.08167</v>
      </c>
      <c r="AG252" s="7"/>
      <c r="AH252" s="43">
        <f>$AB$6*($AB$11/AI252*AJ252+$AB$12)</f>
        <v>-2.1402936351246869E-2</v>
      </c>
      <c r="AI252" s="43">
        <f>1+$AB$7*COS(AL252)</f>
        <v>0.65783065144824149</v>
      </c>
      <c r="AJ252" s="43">
        <f>SIN(AL252+$AB$9)</f>
        <v>-0.91290032653968567</v>
      </c>
      <c r="AK252" s="43">
        <f>$AB$7*SIN(AL252)</f>
        <v>-0.1407840080110847</v>
      </c>
      <c r="AL252" s="43">
        <f>2*ATAN(AM252)</f>
        <v>-2.7512586477380179</v>
      </c>
      <c r="AM252" s="43">
        <f>SQRT((1+$AB$7)/(1-$AB$7))*TAN(AN252/2)</f>
        <v>-5.0585954939973394</v>
      </c>
      <c r="AN252" s="132">
        <f>$AU252+$AB$7*SIN(AO252)</f>
        <v>3.7089002563691236</v>
      </c>
      <c r="AO252" s="132">
        <f>$AU252+$AB$7*SIN(AP252)</f>
        <v>3.7091272154569803</v>
      </c>
      <c r="AP252" s="132">
        <f>$AU252+$AB$7*SIN(AQ252)</f>
        <v>3.7083999385933759</v>
      </c>
      <c r="AQ252" s="132">
        <f>$AU252+$AB$7*SIN(AR252)</f>
        <v>3.7107316466625235</v>
      </c>
      <c r="AR252" s="132">
        <f>$AU252+$AB$7*SIN(AS252)</f>
        <v>3.7032681830477601</v>
      </c>
      <c r="AS252" s="132">
        <f>$AU252+$AB$7*SIN(AT252)</f>
        <v>3.7272851299651224</v>
      </c>
      <c r="AT252" s="132">
        <f>$AU252+$AB$7*SIN(AU252)</f>
        <v>3.6512359542769497</v>
      </c>
      <c r="AU252" s="132">
        <f>$AB$9+$AB$18*(F252-AB$15)</f>
        <v>3.9077955160978659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>+(C253-C$7)/C$8</f>
        <v>35102.455735584081</v>
      </c>
      <c r="F253" s="132">
        <f>ROUND(2*E253,0)/2</f>
        <v>35102.5</v>
      </c>
      <c r="G253" s="132">
        <f>+C253-(C$7+F253*C$8)</f>
        <v>-1.5109567495528609E-2</v>
      </c>
      <c r="K253" s="43">
        <f>G253</f>
        <v>-1.5109567495528609E-2</v>
      </c>
      <c r="N253" s="132">
        <v>-1.5109567495528609E-2</v>
      </c>
      <c r="P253" s="199">
        <f>+D$11+D$12*F253+D$13*F253^2</f>
        <v>-2.1638259297542442E-2</v>
      </c>
      <c r="Q253" s="200">
        <f>+C253-15018.5</f>
        <v>37167.085500000001</v>
      </c>
      <c r="S253" s="132">
        <f>+(P253-G253)^2</f>
        <v>4.2623816645682638E-5</v>
      </c>
      <c r="T253" s="7">
        <v>10</v>
      </c>
      <c r="U253" s="43">
        <f>+T253*S253</f>
        <v>4.2623816645682641E-4</v>
      </c>
      <c r="V253" s="132">
        <f>+G253-P253</f>
        <v>6.5286918020138335E-3</v>
      </c>
      <c r="W253" s="205"/>
      <c r="X253" s="23"/>
      <c r="Y253" s="204"/>
      <c r="Z253" s="43">
        <f>F253</f>
        <v>35102.5</v>
      </c>
      <c r="AA253" s="132">
        <f>AB$3+AB$4*Z253+AB$5*Z253^2+AH253</f>
        <v>-1.927332036999687E-2</v>
      </c>
      <c r="AB253" s="132">
        <f>+G253-AA253</f>
        <v>4.1637528744682614E-3</v>
      </c>
      <c r="AC253" s="132">
        <f>+G253-P253</f>
        <v>6.5286918020138335E-3</v>
      </c>
      <c r="AD253" s="132"/>
      <c r="AE253" s="132">
        <f>+(G253-AA253)^2*S253</f>
        <v>7.3896220411267415E-10</v>
      </c>
      <c r="AF253" s="200">
        <f>+C253-15018.5</f>
        <v>37167.085500000001</v>
      </c>
      <c r="AG253" s="7"/>
      <c r="AH253" s="43">
        <f>$AB$6*($AB$11/AI253*AJ253+$AB$12)</f>
        <v>-2.1402936351246869E-2</v>
      </c>
      <c r="AI253" s="43">
        <f>1+$AB$7*COS(AL253)</f>
        <v>0.65783065144824149</v>
      </c>
      <c r="AJ253" s="43">
        <f>SIN(AL253+$AB$9)</f>
        <v>-0.91290032653968567</v>
      </c>
      <c r="AK253" s="43">
        <f>$AB$7*SIN(AL253)</f>
        <v>-0.1407840080110847</v>
      </c>
      <c r="AL253" s="43">
        <f>2*ATAN(AM253)</f>
        <v>-2.7512586477380179</v>
      </c>
      <c r="AM253" s="43">
        <f>SQRT((1+$AB$7)/(1-$AB$7))*TAN(AN253/2)</f>
        <v>-5.0585954939973394</v>
      </c>
      <c r="AN253" s="132">
        <f>$AU253+$AB$7*SIN(AO253)</f>
        <v>3.7089002563691236</v>
      </c>
      <c r="AO253" s="132">
        <f>$AU253+$AB$7*SIN(AP253)</f>
        <v>3.7091272154569803</v>
      </c>
      <c r="AP253" s="132">
        <f>$AU253+$AB$7*SIN(AQ253)</f>
        <v>3.7083999385933759</v>
      </c>
      <c r="AQ253" s="132">
        <f>$AU253+$AB$7*SIN(AR253)</f>
        <v>3.7107316466625235</v>
      </c>
      <c r="AR253" s="132">
        <f>$AU253+$AB$7*SIN(AS253)</f>
        <v>3.7032681830477601</v>
      </c>
      <c r="AS253" s="132">
        <f>$AU253+$AB$7*SIN(AT253)</f>
        <v>3.7272851299651224</v>
      </c>
      <c r="AT253" s="132">
        <f>$AU253+$AB$7*SIN(AU253)</f>
        <v>3.6512359542769497</v>
      </c>
      <c r="AU253" s="132">
        <f>$AB$9+$AB$18*(F253-AB$15)</f>
        <v>3.9077955160978659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>+(C254-C$7)/C$8</f>
        <v>35125.444595101071</v>
      </c>
      <c r="F254" s="132">
        <f>ROUND(2*E254,0)/2</f>
        <v>35125.5</v>
      </c>
      <c r="G254" s="132">
        <f>+C254-(C$7+F254*C$8)</f>
        <v>-1.8912348503363319E-2</v>
      </c>
      <c r="K254" s="43">
        <f>G254</f>
        <v>-1.8912348503363319E-2</v>
      </c>
      <c r="N254" s="132">
        <v>-1.8912348503363319E-2</v>
      </c>
      <c r="O254" s="132">
        <f ca="1">+C$11+C$12*F254</f>
        <v>-1.7553875032708319E-3</v>
      </c>
      <c r="P254" s="199">
        <f>+D$11+D$12*F254+D$13*F254^2</f>
        <v>-2.165621537882564E-2</v>
      </c>
      <c r="Q254" s="200">
        <f>+C254-15018.5</f>
        <v>37174.932699999998</v>
      </c>
      <c r="S254" s="132">
        <f>+(P254-G254)^2</f>
        <v>7.5288054302593643E-6</v>
      </c>
      <c r="T254" s="7">
        <v>10</v>
      </c>
      <c r="U254" s="43">
        <f>+T254*S254</f>
        <v>7.5288054302593646E-5</v>
      </c>
      <c r="V254" s="132">
        <f>+G254-P254</f>
        <v>2.7438668754623217E-3</v>
      </c>
      <c r="W254" s="203"/>
      <c r="X254" s="204"/>
      <c r="Y254" s="204"/>
      <c r="Z254" s="43">
        <f>F254</f>
        <v>35125.5</v>
      </c>
      <c r="AA254" s="132">
        <f>AB$3+AB$4*Z254+AB$5*Z254^2+AH254</f>
        <v>-1.9284820067158547E-2</v>
      </c>
      <c r="AB254" s="132">
        <f>+G254-AA254</f>
        <v>3.7247156379522847E-4</v>
      </c>
      <c r="AC254" s="132">
        <f>+G254-P254</f>
        <v>2.7438668754623217E-3</v>
      </c>
      <c r="AD254" s="132"/>
      <c r="AE254" s="132">
        <f>+(G254-AA254)^2*S254</f>
        <v>1.0445093170339411E-12</v>
      </c>
      <c r="AF254" s="200">
        <f>+C254-15018.5</f>
        <v>37174.932699999998</v>
      </c>
      <c r="AG254" s="7"/>
      <c r="AH254" s="43">
        <f>$AB$6*($AB$11/AI254*AJ254+$AB$12)</f>
        <v>-2.1412097316408547E-2</v>
      </c>
      <c r="AI254" s="43">
        <f>1+$AB$7*COS(AL254)</f>
        <v>0.65803552785386354</v>
      </c>
      <c r="AJ254" s="43">
        <f>SIN(AL254+$AB$9)</f>
        <v>-0.91349232554576199</v>
      </c>
      <c r="AK254" s="43">
        <f>$AB$7*SIN(AL254)</f>
        <v>-0.14128092507417356</v>
      </c>
      <c r="AL254" s="43">
        <f>2*ATAN(AM254)</f>
        <v>-2.7498059583352497</v>
      </c>
      <c r="AM254" s="43">
        <f>SQRT((1+$AB$7)/(1-$AB$7))*TAN(AN254/2)</f>
        <v>-5.0393531311629625</v>
      </c>
      <c r="AN254" s="132">
        <f>$AU254+$AB$7*SIN(AO254)</f>
        <v>3.7109515207597528</v>
      </c>
      <c r="AO254" s="132">
        <f>$AU254+$AB$7*SIN(AP254)</f>
        <v>3.7111772465959971</v>
      </c>
      <c r="AP254" s="132">
        <f>$AU254+$AB$7*SIN(AQ254)</f>
        <v>3.7104529736143044</v>
      </c>
      <c r="AQ254" s="132">
        <f>$AU254+$AB$7*SIN(AR254)</f>
        <v>3.712778097060295</v>
      </c>
      <c r="AR254" s="132">
        <f>$AU254+$AB$7*SIN(AS254)</f>
        <v>3.7053259909204379</v>
      </c>
      <c r="AS254" s="132">
        <f>$AU254+$AB$7*SIN(AT254)</f>
        <v>3.7293383344610493</v>
      </c>
      <c r="AT254" s="132">
        <f>$AU254+$AB$7*SIN(AU254)</f>
        <v>3.6532100476759286</v>
      </c>
      <c r="AU254" s="132">
        <f>$AB$9+$AB$18*(F254-AB$15)</f>
        <v>3.9104859608930775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>+(C255-C$7)/C$8</f>
        <v>35131.452541005034</v>
      </c>
      <c r="F255" s="132">
        <f>ROUND(2*E255,0)/2</f>
        <v>35131.5</v>
      </c>
      <c r="G255" s="132">
        <f>+C255-(C$7+F255*C$8)</f>
        <v>-1.6200030499021523E-2</v>
      </c>
      <c r="K255" s="43">
        <f>G255</f>
        <v>-1.6200030499021523E-2</v>
      </c>
      <c r="N255" s="132">
        <v>-1.6200030499021523E-2</v>
      </c>
      <c r="O255" s="132">
        <f ca="1">+C$11+C$12*F255</f>
        <v>-1.7616271064614455E-3</v>
      </c>
      <c r="P255" s="199">
        <f>+D$11+D$12*F255+D$13*F255^2</f>
        <v>-2.1660898451744019E-2</v>
      </c>
      <c r="Q255" s="200">
        <f>+C255-15018.5</f>
        <v>37176.983500000002</v>
      </c>
      <c r="S255" s="132">
        <f>+(P255-G255)^2</f>
        <v>2.9821078797071584E-5</v>
      </c>
      <c r="T255" s="7">
        <v>10</v>
      </c>
      <c r="U255" s="43">
        <f>+T255*S255</f>
        <v>2.9821078797071584E-4</v>
      </c>
      <c r="V255" s="132">
        <f>+G255-P255</f>
        <v>5.4608679527224958E-3</v>
      </c>
      <c r="Z255" s="43">
        <f>F255</f>
        <v>35131.5</v>
      </c>
      <c r="AA255" s="132">
        <f>AB$3+AB$4*Z255+AB$5*Z255^2+AH255</f>
        <v>-1.9287806161280785E-2</v>
      </c>
      <c r="AB255" s="132">
        <f>+G255-AA255</f>
        <v>3.0877756622592623E-3</v>
      </c>
      <c r="AC255" s="132">
        <f>+G255-P255</f>
        <v>5.4608679527224958E-3</v>
      </c>
      <c r="AD255" s="132"/>
      <c r="AE255" s="132">
        <f>+(G255-AA255)^2*S255</f>
        <v>2.843248573140123E-10</v>
      </c>
      <c r="AF255" s="200">
        <f>+C255-15018.5</f>
        <v>37176.983500000002</v>
      </c>
      <c r="AG255" s="7"/>
      <c r="AH255" s="43">
        <f>$AB$6*($AB$11/AI255*AJ255+$AB$12)</f>
        <v>-2.1414472784530784E-2</v>
      </c>
      <c r="AI255" s="43">
        <f>1+$AB$7*COS(AL255)</f>
        <v>0.65808911365232903</v>
      </c>
      <c r="AJ255" s="43">
        <f>SIN(AL255+$AB$9)</f>
        <v>-0.91364650367399269</v>
      </c>
      <c r="AK255" s="43">
        <f>$AB$7*SIN(AL255)</f>
        <v>-0.14141055758658927</v>
      </c>
      <c r="AL255" s="43">
        <f>2*ATAN(AM255)</f>
        <v>-2.7494268468224483</v>
      </c>
      <c r="AM255" s="43">
        <f>SQRT((1+$AB$7)/(1-$AB$7))*TAN(AN255/2)</f>
        <v>-5.0343545665729366</v>
      </c>
      <c r="AN255" s="132">
        <f>$AU255+$AB$7*SIN(AO255)</f>
        <v>3.7114867385119181</v>
      </c>
      <c r="AO255" s="132">
        <f>$AU255+$AB$7*SIN(AP255)</f>
        <v>3.7117121416713705</v>
      </c>
      <c r="AP255" s="132">
        <f>$AU255+$AB$7*SIN(AQ255)</f>
        <v>3.7109886561341425</v>
      </c>
      <c r="AQ255" s="132">
        <f>$AU255+$AB$7*SIN(AR255)</f>
        <v>3.713312048490637</v>
      </c>
      <c r="AR255" s="132">
        <f>$AU255+$AB$7*SIN(AS255)</f>
        <v>3.7058629471769287</v>
      </c>
      <c r="AS255" s="132">
        <f>$AU255+$AB$7*SIN(AT255)</f>
        <v>3.7298739703095869</v>
      </c>
      <c r="AT255" s="132">
        <f>$AU255+$AB$7*SIN(AU255)</f>
        <v>3.6537253346271652</v>
      </c>
      <c r="AU255" s="132">
        <f>$AB$9+$AB$18*(F255-AB$15)</f>
        <v>3.9111878160570459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>+(C256-C$7)/C$8</f>
        <v>35140.44688248849</v>
      </c>
      <c r="F256" s="132">
        <f>ROUND(2*E256,0)/2</f>
        <v>35140.5</v>
      </c>
      <c r="G256" s="132">
        <f>+C256-(C$7+F256*C$8)</f>
        <v>-1.8131553501007147E-2</v>
      </c>
      <c r="K256" s="43">
        <f>G256</f>
        <v>-1.8131553501007147E-2</v>
      </c>
      <c r="N256" s="132">
        <v>-1.8131553501007147E-2</v>
      </c>
      <c r="O256" s="132">
        <f ca="1">+C$11+C$12*F256</f>
        <v>-1.7709865112473591E-3</v>
      </c>
      <c r="P256" s="199">
        <f>+D$11+D$12*F256+D$13*F256^2</f>
        <v>-2.1667922190449971E-2</v>
      </c>
      <c r="Q256" s="200">
        <f>+C256-15018.5</f>
        <v>37180.053699999997</v>
      </c>
      <c r="S256" s="132">
        <f>+(P256-G256)^2</f>
        <v>1.2505903507671555E-5</v>
      </c>
      <c r="T256" s="7">
        <v>10</v>
      </c>
      <c r="U256" s="43">
        <f>+T256*S256</f>
        <v>1.2505903507671555E-4</v>
      </c>
      <c r="V256" s="132">
        <f>+G256-P256</f>
        <v>3.5363686894428238E-3</v>
      </c>
      <c r="Z256" s="43">
        <f>F256</f>
        <v>35140.5</v>
      </c>
      <c r="AA256" s="132">
        <f>AB$3+AB$4*Z256+AB$5*Z256^2+AH256</f>
        <v>-1.9292274566896878E-2</v>
      </c>
      <c r="AB256" s="132">
        <f>+G256-AA256</f>
        <v>1.1607210658897311E-3</v>
      </c>
      <c r="AC256" s="132">
        <f>+G256-P256</f>
        <v>3.5363686894428238E-3</v>
      </c>
      <c r="AD256" s="132"/>
      <c r="AE256" s="132">
        <f>+(G256-AA256)^2*S256</f>
        <v>1.6848871048812496E-11</v>
      </c>
      <c r="AF256" s="200">
        <f>+C256-15018.5</f>
        <v>37180.053699999997</v>
      </c>
      <c r="AG256" s="7"/>
      <c r="AH256" s="43">
        <f>$AB$6*($AB$11/AI256*AJ256+$AB$12)</f>
        <v>-2.1418024846146879E-2</v>
      </c>
      <c r="AI256" s="43">
        <f>1+$AB$7*COS(AL256)</f>
        <v>0.65816960090407828</v>
      </c>
      <c r="AJ256" s="43">
        <f>SIN(AL256+$AB$9)</f>
        <v>-0.91387757171204864</v>
      </c>
      <c r="AK256" s="43">
        <f>$AB$7*SIN(AL256)</f>
        <v>-0.14160500787021213</v>
      </c>
      <c r="AL256" s="43">
        <f>2*ATAN(AM256)</f>
        <v>-2.7488580636217836</v>
      </c>
      <c r="AM256" s="43">
        <f>SQRT((1+$AB$7)/(1-$AB$7))*TAN(AN256/2)</f>
        <v>-5.0268730590965296</v>
      </c>
      <c r="AN256" s="132">
        <f>$AU256+$AB$7*SIN(AO256)</f>
        <v>3.7122896470234328</v>
      </c>
      <c r="AO256" s="132">
        <f>$AU256+$AB$7*SIN(AP256)</f>
        <v>3.7125145654344092</v>
      </c>
      <c r="AP256" s="132">
        <f>$AU256+$AB$7*SIN(AQ256)</f>
        <v>3.7117922640049317</v>
      </c>
      <c r="AQ256" s="132">
        <f>$AU256+$AB$7*SIN(AR256)</f>
        <v>3.7141130494121697</v>
      </c>
      <c r="AR256" s="132">
        <f>$AU256+$AB$7*SIN(AS256)</f>
        <v>3.7066684878442993</v>
      </c>
      <c r="AS256" s="132">
        <f>$AU256+$AB$7*SIN(AT256)</f>
        <v>3.7306774376903671</v>
      </c>
      <c r="AT256" s="132">
        <f>$AU256+$AB$7*SIN(AU256)</f>
        <v>3.6544985028818213</v>
      </c>
      <c r="AU256" s="132">
        <f>$AB$9+$AB$18*(F256-AB$15)</f>
        <v>3.912240598802998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>+(C257-C$7)/C$8</f>
        <v>35201.952569528723</v>
      </c>
      <c r="F257" s="132">
        <f>ROUND(2*E257,0)/2</f>
        <v>35202</v>
      </c>
      <c r="G257" s="132">
        <f>+C257-(C$7+F257*C$8)</f>
        <v>-1.6190293994441163E-2</v>
      </c>
      <c r="K257" s="43">
        <f>G257</f>
        <v>-1.6190293994441163E-2</v>
      </c>
      <c r="M257" s="132"/>
      <c r="N257" s="132"/>
      <c r="O257" s="132">
        <f ca="1">+C$11+C$12*F257</f>
        <v>-1.8349424439511042E-3</v>
      </c>
      <c r="P257" s="199">
        <f>+D$11+D$12*F257+D$13*F257^2</f>
        <v>-2.1715889775203719E-2</v>
      </c>
      <c r="Q257" s="200">
        <f>+C257-15018.5</f>
        <v>37201.048540000003</v>
      </c>
      <c r="S257" s="132">
        <f>+(P257-G257)^2</f>
        <v>3.0532208732380967E-5</v>
      </c>
      <c r="T257" s="7">
        <v>10</v>
      </c>
      <c r="U257" s="43">
        <f>+T257*S257</f>
        <v>3.0532208732380966E-4</v>
      </c>
      <c r="V257" s="132">
        <f>+G257-P257</f>
        <v>5.5255957807625565E-3</v>
      </c>
      <c r="Z257" s="43">
        <f>F257</f>
        <v>35202</v>
      </c>
      <c r="AA257" s="132">
        <f>AB$3+AB$4*Z257+AB$5*Z257^2+AH257</f>
        <v>-1.932246337504108E-2</v>
      </c>
      <c r="AB257" s="132">
        <f>+G257-AA257</f>
        <v>3.1321693805999168E-3</v>
      </c>
      <c r="AC257" s="132">
        <f>+G257-P257</f>
        <v>5.5255957807625565E-3</v>
      </c>
      <c r="AD257" s="132"/>
      <c r="AE257" s="132">
        <f>+(G257-AA257)^2*S257</f>
        <v>2.9953577666423288E-10</v>
      </c>
      <c r="AF257" s="200">
        <f>+C257-15018.5</f>
        <v>37201.048540000003</v>
      </c>
      <c r="AG257" s="7"/>
      <c r="AH257" s="43">
        <f>$AB$6*($AB$11/AI257*AJ257+$AB$12)</f>
        <v>-2.1441938963041078E-2</v>
      </c>
      <c r="AI257" s="43">
        <f>1+$AB$7*COS(AL257)</f>
        <v>0.6587230903007254</v>
      </c>
      <c r="AJ257" s="43">
        <f>SIN(AL257+$AB$9)</f>
        <v>-0.91545012568724604</v>
      </c>
      <c r="AK257" s="43">
        <f>$AB$7*SIN(AL257)</f>
        <v>-0.1429337990333748</v>
      </c>
      <c r="AL257" s="43">
        <f>2*ATAN(AM257)</f>
        <v>-2.7449676368321145</v>
      </c>
      <c r="AM257" s="43">
        <f>SQRT((1+$AB$7)/(1-$AB$7))*TAN(AN257/2)</f>
        <v>-4.9762681360844052</v>
      </c>
      <c r="AN257" s="132">
        <f>$AU257+$AB$7*SIN(AO257)</f>
        <v>3.7177788301983865</v>
      </c>
      <c r="AO257" s="132">
        <f>$AU257+$AB$7*SIN(AP257)</f>
        <v>3.7180004133051061</v>
      </c>
      <c r="AP257" s="132">
        <f>$AU257+$AB$7*SIN(AQ257)</f>
        <v>3.7172862961054203</v>
      </c>
      <c r="AQ257" s="132">
        <f>$AU257+$AB$7*SIN(AR257)</f>
        <v>3.7195889394498276</v>
      </c>
      <c r="AR257" s="132">
        <f>$AU257+$AB$7*SIN(AS257)</f>
        <v>3.7121764379357112</v>
      </c>
      <c r="AS257" s="132">
        <f>$AU257+$AB$7*SIN(AT257)</f>
        <v>3.7361682480723966</v>
      </c>
      <c r="AT257" s="132">
        <f>$AU257+$AB$7*SIN(AU257)</f>
        <v>3.6597894809886853</v>
      </c>
      <c r="AU257" s="132">
        <f>$AB$9+$AB$18*(F257-AB$15)</f>
        <v>3.9194346142336727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>+(C258-C$7)/C$8</f>
        <v>35201.952774598052</v>
      </c>
      <c r="F258" s="132">
        <f>ROUND(2*E258,0)/2</f>
        <v>35202</v>
      </c>
      <c r="G258" s="132">
        <f>+C258-(C$7+F258*C$8)</f>
        <v>-1.612029399984749E-2</v>
      </c>
      <c r="K258" s="43">
        <f>G258</f>
        <v>-1.612029399984749E-2</v>
      </c>
      <c r="M258" s="132"/>
      <c r="N258" s="132"/>
      <c r="O258" s="132">
        <f ca="1">+C$11+C$12*F258</f>
        <v>-1.8349424439511042E-3</v>
      </c>
      <c r="P258" s="199">
        <f>+D$11+D$12*F258+D$13*F258^2</f>
        <v>-2.1715889775203719E-2</v>
      </c>
      <c r="Q258" s="200">
        <f>+C258-15018.5</f>
        <v>37201.048609999998</v>
      </c>
      <c r="S258" s="132">
        <f>+(P258-G258)^2</f>
        <v>3.1310692081184479E-5</v>
      </c>
      <c r="T258" s="7">
        <v>10</v>
      </c>
      <c r="U258" s="43">
        <f>+T258*S258</f>
        <v>3.131069208118448E-4</v>
      </c>
      <c r="V258" s="132">
        <f>+G258-P258</f>
        <v>5.595595775356229E-3</v>
      </c>
      <c r="Z258" s="43">
        <f>F258</f>
        <v>35202</v>
      </c>
      <c r="AA258" s="132">
        <f>AB$3+AB$4*Z258+AB$5*Z258^2+AH258</f>
        <v>-1.932246337504108E-2</v>
      </c>
      <c r="AB258" s="132">
        <f>+G258-AA258</f>
        <v>3.2021693751935892E-3</v>
      </c>
      <c r="AC258" s="132">
        <f>+G258-P258</f>
        <v>5.595595775356229E-3</v>
      </c>
      <c r="AD258" s="132"/>
      <c r="AE258" s="132">
        <f>+(G258-AA258)^2*S258</f>
        <v>3.2105635195300352E-10</v>
      </c>
      <c r="AF258" s="200">
        <f>+C258-15018.5</f>
        <v>37201.048609999998</v>
      </c>
      <c r="AG258" s="7"/>
      <c r="AH258" s="43">
        <f>$AB$6*($AB$11/AI258*AJ258+$AB$12)</f>
        <v>-2.1441938963041078E-2</v>
      </c>
      <c r="AI258" s="43">
        <f>1+$AB$7*COS(AL258)</f>
        <v>0.6587230903007254</v>
      </c>
      <c r="AJ258" s="43">
        <f>SIN(AL258+$AB$9)</f>
        <v>-0.91545012568724604</v>
      </c>
      <c r="AK258" s="43">
        <f>$AB$7*SIN(AL258)</f>
        <v>-0.1429337990333748</v>
      </c>
      <c r="AL258" s="43">
        <f>2*ATAN(AM258)</f>
        <v>-2.7449676368321145</v>
      </c>
      <c r="AM258" s="43">
        <f>SQRT((1+$AB$7)/(1-$AB$7))*TAN(AN258/2)</f>
        <v>-4.9762681360844052</v>
      </c>
      <c r="AN258" s="132">
        <f>$AU258+$AB$7*SIN(AO258)</f>
        <v>3.7177788301983865</v>
      </c>
      <c r="AO258" s="132">
        <f>$AU258+$AB$7*SIN(AP258)</f>
        <v>3.7180004133051061</v>
      </c>
      <c r="AP258" s="132">
        <f>$AU258+$AB$7*SIN(AQ258)</f>
        <v>3.7172862961054203</v>
      </c>
      <c r="AQ258" s="132">
        <f>$AU258+$AB$7*SIN(AR258)</f>
        <v>3.7195889394498276</v>
      </c>
      <c r="AR258" s="132">
        <f>$AU258+$AB$7*SIN(AS258)</f>
        <v>3.7121764379357112</v>
      </c>
      <c r="AS258" s="132">
        <f>$AU258+$AB$7*SIN(AT258)</f>
        <v>3.7361682480723966</v>
      </c>
      <c r="AT258" s="132">
        <f>$AU258+$AB$7*SIN(AU258)</f>
        <v>3.6597894809886853</v>
      </c>
      <c r="AU258" s="132">
        <f>$AB$9+$AB$18*(F258-AB$15)</f>
        <v>3.9194346142336727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>+(C259-C$7)/C$8</f>
        <v>35201.953858536021</v>
      </c>
      <c r="F259" s="132">
        <f>ROUND(2*E259,0)/2</f>
        <v>35202</v>
      </c>
      <c r="G259" s="132">
        <f>+C259-(C$7+F259*C$8)</f>
        <v>-1.575029399828054E-2</v>
      </c>
      <c r="K259" s="43">
        <f>G259</f>
        <v>-1.575029399828054E-2</v>
      </c>
      <c r="M259" s="132"/>
      <c r="N259" s="132"/>
      <c r="O259" s="132">
        <f ca="1">+C$11+C$12*F259</f>
        <v>-1.8349424439511042E-3</v>
      </c>
      <c r="P259" s="199">
        <f>+D$11+D$12*F259+D$13*F259^2</f>
        <v>-2.1715889775203719E-2</v>
      </c>
      <c r="Q259" s="200">
        <f>+C259-15018.5</f>
        <v>37201.04898</v>
      </c>
      <c r="S259" s="132">
        <f>+(P259-G259)^2</f>
        <v>3.5588332973643672E-5</v>
      </c>
      <c r="T259" s="7">
        <v>10</v>
      </c>
      <c r="U259" s="43">
        <f>+T259*S259</f>
        <v>3.558833297364367E-4</v>
      </c>
      <c r="V259" s="132">
        <f>+G259-P259</f>
        <v>5.9655957769231792E-3</v>
      </c>
      <c r="Z259" s="43">
        <f>F259</f>
        <v>35202</v>
      </c>
      <c r="AA259" s="132">
        <f>AB$3+AB$4*Z259+AB$5*Z259^2+AH259</f>
        <v>-1.932246337504108E-2</v>
      </c>
      <c r="AB259" s="132">
        <f>+G259-AA259</f>
        <v>3.5721693767605395E-3</v>
      </c>
      <c r="AC259" s="132">
        <f>+G259-P259</f>
        <v>5.9655957769231792E-3</v>
      </c>
      <c r="AD259" s="132"/>
      <c r="AE259" s="132">
        <f>+(G259-AA259)^2*S259</f>
        <v>4.5412115254929019E-10</v>
      </c>
      <c r="AF259" s="200">
        <f>+C259-15018.5</f>
        <v>37201.04898</v>
      </c>
      <c r="AG259" s="7"/>
      <c r="AH259" s="43">
        <f>$AB$6*($AB$11/AI259*AJ259+$AB$12)</f>
        <v>-2.1441938963041078E-2</v>
      </c>
      <c r="AI259" s="43">
        <f>1+$AB$7*COS(AL259)</f>
        <v>0.6587230903007254</v>
      </c>
      <c r="AJ259" s="43">
        <f>SIN(AL259+$AB$9)</f>
        <v>-0.91545012568724604</v>
      </c>
      <c r="AK259" s="43">
        <f>$AB$7*SIN(AL259)</f>
        <v>-0.1429337990333748</v>
      </c>
      <c r="AL259" s="43">
        <f>2*ATAN(AM259)</f>
        <v>-2.7449676368321145</v>
      </c>
      <c r="AM259" s="43">
        <f>SQRT((1+$AB$7)/(1-$AB$7))*TAN(AN259/2)</f>
        <v>-4.9762681360844052</v>
      </c>
      <c r="AN259" s="132">
        <f>$AU259+$AB$7*SIN(AO259)</f>
        <v>3.7177788301983865</v>
      </c>
      <c r="AO259" s="132">
        <f>$AU259+$AB$7*SIN(AP259)</f>
        <v>3.7180004133051061</v>
      </c>
      <c r="AP259" s="132">
        <f>$AU259+$AB$7*SIN(AQ259)</f>
        <v>3.7172862961054203</v>
      </c>
      <c r="AQ259" s="132">
        <f>$AU259+$AB$7*SIN(AR259)</f>
        <v>3.7195889394498276</v>
      </c>
      <c r="AR259" s="132">
        <f>$AU259+$AB$7*SIN(AS259)</f>
        <v>3.7121764379357112</v>
      </c>
      <c r="AS259" s="132">
        <f>$AU259+$AB$7*SIN(AT259)</f>
        <v>3.7361682480723966</v>
      </c>
      <c r="AT259" s="132">
        <f>$AU259+$AB$7*SIN(AU259)</f>
        <v>3.6597894809886853</v>
      </c>
      <c r="AU259" s="132">
        <f>$AB$9+$AB$18*(F259-AB$15)</f>
        <v>3.9194346142336727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>+(C260-C$7)/C$8</f>
        <v>35201.954210083459</v>
      </c>
      <c r="F260" s="132">
        <f>ROUND(2*E260,0)/2</f>
        <v>35202</v>
      </c>
      <c r="G260" s="132">
        <f>+C260-(C$7+F260*C$8)</f>
        <v>-1.5630294001311995E-2</v>
      </c>
      <c r="K260" s="43">
        <f>G260</f>
        <v>-1.5630294001311995E-2</v>
      </c>
      <c r="N260" s="132">
        <v>-1.5630294001311995E-2</v>
      </c>
      <c r="O260" s="132">
        <f ca="1">+C$11+C$12*F260</f>
        <v>-1.8349424439511042E-3</v>
      </c>
      <c r="P260" s="199">
        <f>+D$11+D$12*F260+D$13*F260^2</f>
        <v>-2.1715889775203719E-2</v>
      </c>
      <c r="Q260" s="200">
        <f>+C260-15018.5</f>
        <v>37201.049099999997</v>
      </c>
      <c r="S260" s="132">
        <f>+(P260-G260)^2</f>
        <v>3.7034475923208813E-5</v>
      </c>
      <c r="T260" s="7">
        <v>10</v>
      </c>
      <c r="U260" s="43">
        <f>+T260*S260</f>
        <v>3.703447592320881E-4</v>
      </c>
      <c r="V260" s="132">
        <f>+G260-P260</f>
        <v>6.0855957738917242E-3</v>
      </c>
      <c r="Z260" s="43">
        <f>F260</f>
        <v>35202</v>
      </c>
      <c r="AA260" s="132">
        <f>AB$3+AB$4*Z260+AB$5*Z260^2+AH260</f>
        <v>-1.932246337504108E-2</v>
      </c>
      <c r="AB260" s="132">
        <f>+G260-AA260</f>
        <v>3.6921693737290845E-3</v>
      </c>
      <c r="AC260" s="132">
        <f>+G260-P260</f>
        <v>6.0855957738917242E-3</v>
      </c>
      <c r="AD260" s="132"/>
      <c r="AE260" s="132">
        <f>+(G260-AA260)^2*S260</f>
        <v>5.0485822305824149E-10</v>
      </c>
      <c r="AF260" s="200">
        <f>+C260-15018.5</f>
        <v>37201.049099999997</v>
      </c>
      <c r="AG260" s="7"/>
      <c r="AH260" s="43">
        <f>$AB$6*($AB$11/AI260*AJ260+$AB$12)</f>
        <v>-2.1441938963041078E-2</v>
      </c>
      <c r="AI260" s="43">
        <f>1+$AB$7*COS(AL260)</f>
        <v>0.6587230903007254</v>
      </c>
      <c r="AJ260" s="43">
        <f>SIN(AL260+$AB$9)</f>
        <v>-0.91545012568724604</v>
      </c>
      <c r="AK260" s="43">
        <f>$AB$7*SIN(AL260)</f>
        <v>-0.1429337990333748</v>
      </c>
      <c r="AL260" s="43">
        <f>2*ATAN(AM260)</f>
        <v>-2.7449676368321145</v>
      </c>
      <c r="AM260" s="43">
        <f>SQRT((1+$AB$7)/(1-$AB$7))*TAN(AN260/2)</f>
        <v>-4.9762681360844052</v>
      </c>
      <c r="AN260" s="132">
        <f>$AU260+$AB$7*SIN(AO260)</f>
        <v>3.7177788301983865</v>
      </c>
      <c r="AO260" s="132">
        <f>$AU260+$AB$7*SIN(AP260)</f>
        <v>3.7180004133051061</v>
      </c>
      <c r="AP260" s="132">
        <f>$AU260+$AB$7*SIN(AQ260)</f>
        <v>3.7172862961054203</v>
      </c>
      <c r="AQ260" s="132">
        <f>$AU260+$AB$7*SIN(AR260)</f>
        <v>3.7195889394498276</v>
      </c>
      <c r="AR260" s="132">
        <f>$AU260+$AB$7*SIN(AS260)</f>
        <v>3.7121764379357112</v>
      </c>
      <c r="AS260" s="132">
        <f>$AU260+$AB$7*SIN(AT260)</f>
        <v>3.7361682480723966</v>
      </c>
      <c r="AT260" s="132">
        <f>$AU260+$AB$7*SIN(AU260)</f>
        <v>3.6597894809886853</v>
      </c>
      <c r="AU260" s="132">
        <f>$AB$9+$AB$18*(F260-AB$15)</f>
        <v>3.9194346142336727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219" t="s">
        <v>849</v>
      </c>
      <c r="B261" s="219" t="s">
        <v>288</v>
      </c>
      <c r="C261" s="242">
        <v>52224.841099999998</v>
      </c>
      <c r="D261" s="242" t="s">
        <v>485</v>
      </c>
      <c r="E261" s="41">
        <f>+(C261-C$7)/C$8</f>
        <v>35217.457452585753</v>
      </c>
      <c r="F261" s="132">
        <f>ROUND(2*E261,0)/2</f>
        <v>35217.5</v>
      </c>
      <c r="G261" s="132">
        <f>+C261-(C$7+F261*C$8)</f>
        <v>-1.45234724986949E-2</v>
      </c>
      <c r="K261" s="43">
        <f>G261</f>
        <v>-1.45234724986949E-2</v>
      </c>
      <c r="L261" s="132"/>
      <c r="N261" s="132"/>
      <c r="O261" s="132">
        <f ca="1">+C$11+C$12*F261</f>
        <v>-1.8510614188601768E-3</v>
      </c>
      <c r="P261" s="199">
        <f>+D$11+D$12*F261+D$13*F261^2</f>
        <v>-2.1727971469101048E-2</v>
      </c>
      <c r="Q261" s="200">
        <f>+C261-15018.5</f>
        <v>37206.341099999998</v>
      </c>
      <c r="S261" s="132">
        <f>+(P261-G261)^2</f>
        <v>5.1904805414583243E-5</v>
      </c>
      <c r="T261" s="7">
        <v>10</v>
      </c>
      <c r="U261" s="43">
        <f>+T261*S261</f>
        <v>5.1904805414583238E-4</v>
      </c>
      <c r="V261" s="132">
        <f>+G261-P261</f>
        <v>7.204498970406148E-3</v>
      </c>
      <c r="Z261" s="43">
        <f>F261</f>
        <v>35217.5</v>
      </c>
      <c r="AA261" s="132">
        <f>AB$3+AB$4*Z261+AB$5*Z261^2+AH261</f>
        <v>-1.93299767298322E-2</v>
      </c>
      <c r="AB261" s="132">
        <f>+G261-AA261</f>
        <v>4.8065042311372999E-3</v>
      </c>
      <c r="AC261" s="132">
        <f>+G261-P261</f>
        <v>7.204498970406148E-3</v>
      </c>
      <c r="AD261" s="132"/>
      <c r="AE261" s="132">
        <f>+(G261-AA261)^2*S261</f>
        <v>1.1991298807608776E-9</v>
      </c>
      <c r="AF261" s="200">
        <f>+C261-15018.5</f>
        <v>37206.341099999998</v>
      </c>
      <c r="AG261" s="7"/>
      <c r="AH261" s="43">
        <f>$AB$6*($AB$11/AI261*AJ261+$AB$12)</f>
        <v>-2.1447867311082201E-2</v>
      </c>
      <c r="AI261" s="43">
        <f>1+$AB$7*COS(AL261)</f>
        <v>0.65886355130222818</v>
      </c>
      <c r="AJ261" s="43">
        <f>SIN(AL261+$AB$9)</f>
        <v>-0.91584469108722533</v>
      </c>
      <c r="AK261" s="43">
        <f>$AB$7*SIN(AL261)</f>
        <v>-0.14326871036577557</v>
      </c>
      <c r="AL261" s="43">
        <f>2*ATAN(AM261)</f>
        <v>-2.7439860871558346</v>
      </c>
      <c r="AM261" s="43">
        <f>SQRT((1+$AB$7)/(1-$AB$7))*TAN(AN261/2)</f>
        <v>-4.963654987067228</v>
      </c>
      <c r="AN261" s="132">
        <f>$AU261+$AB$7*SIN(AO261)</f>
        <v>3.7191630137199923</v>
      </c>
      <c r="AO261" s="132">
        <f>$AU261+$AB$7*SIN(AP261)</f>
        <v>3.7193837501446443</v>
      </c>
      <c r="AP261" s="132">
        <f>$AU261+$AB$7*SIN(AQ261)</f>
        <v>3.7186717206837541</v>
      </c>
      <c r="AQ261" s="132">
        <f>$AU261+$AB$7*SIN(AR261)</f>
        <v>3.7209697024254522</v>
      </c>
      <c r="AR261" s="132">
        <f>$AU261+$AB$7*SIN(AS261)</f>
        <v>3.713565565206852</v>
      </c>
      <c r="AS261" s="132">
        <f>$AU261+$AB$7*SIN(AT261)</f>
        <v>3.7375522387366269</v>
      </c>
      <c r="AT261" s="132">
        <f>$AU261+$AB$7*SIN(AU261)</f>
        <v>3.6611250958106729</v>
      </c>
      <c r="AU261" s="132">
        <f>$AB$9+$AB$18*(F261-AB$15)</f>
        <v>3.9212477400739241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>+(C262-C$7)/C$8</f>
        <v>35218.954751762431</v>
      </c>
      <c r="F262" s="132">
        <f>ROUND(2*E262,0)/2</f>
        <v>35219</v>
      </c>
      <c r="G262" s="132">
        <f>+C262-(C$7+F262*C$8)</f>
        <v>-1.5445393000845797E-2</v>
      </c>
      <c r="K262" s="43">
        <f>G262</f>
        <v>-1.5445393000845797E-2</v>
      </c>
      <c r="N262" s="132">
        <v>-1.5445393000845797E-2</v>
      </c>
      <c r="P262" s="199">
        <f>+D$11+D$12*F262+D$13*F262^2</f>
        <v>-2.1729140500824466E-2</v>
      </c>
      <c r="Q262" s="200">
        <f>+C262-15018.5</f>
        <v>37206.852200000001</v>
      </c>
      <c r="S262" s="132">
        <f>+(P262-G262)^2</f>
        <v>3.9485482643488169E-5</v>
      </c>
      <c r="T262" s="7">
        <v>10</v>
      </c>
      <c r="U262" s="43">
        <f>+T262*S262</f>
        <v>3.9485482643488172E-4</v>
      </c>
      <c r="V262" s="132">
        <f>+G262-P262</f>
        <v>6.2837474999786688E-3</v>
      </c>
      <c r="Z262" s="43">
        <f>F262</f>
        <v>35219</v>
      </c>
      <c r="AA262" s="132">
        <f>AB$3+AB$4*Z262+AB$5*Z262^2+AH262</f>
        <v>-1.9330701791460365E-2</v>
      </c>
      <c r="AB262" s="132">
        <f>+G262-AA262</f>
        <v>3.8853087906145674E-3</v>
      </c>
      <c r="AC262" s="132">
        <f>+G262-P262</f>
        <v>6.2837474999786688E-3</v>
      </c>
      <c r="AD262" s="132"/>
      <c r="AE262" s="132">
        <f>+(G262-AA262)^2*S262</f>
        <v>5.9605801517669917E-10</v>
      </c>
      <c r="AF262" s="200">
        <f>+C262-15018.5</f>
        <v>37206.852200000001</v>
      </c>
      <c r="AG262" s="7"/>
      <c r="AH262" s="43">
        <f>$AB$6*($AB$11/AI262*AJ262+$AB$12)</f>
        <v>-2.1448438908460366E-2</v>
      </c>
      <c r="AI262" s="43">
        <f>1+$AB$7*COS(AL262)</f>
        <v>0.65887716493328341</v>
      </c>
      <c r="AJ262" s="43">
        <f>SIN(AL262+$AB$9)</f>
        <v>-0.91588283694205419</v>
      </c>
      <c r="AK262" s="43">
        <f>$AB$7*SIN(AL262)</f>
        <v>-0.14330112140540149</v>
      </c>
      <c r="AL262" s="43">
        <f>2*ATAN(AM262)</f>
        <v>-2.7438910762402697</v>
      </c>
      <c r="AM262" s="43">
        <f>SQRT((1+$AB$7)/(1-$AB$7))*TAN(AN262/2)</f>
        <v>-4.9624373353990539</v>
      </c>
      <c r="AN262" s="132">
        <f>$AU262+$AB$7*SIN(AO262)</f>
        <v>3.7192969826510414</v>
      </c>
      <c r="AO262" s="132">
        <f>$AU262+$AB$7*SIN(AP262)</f>
        <v>3.7195176370130651</v>
      </c>
      <c r="AP262" s="132">
        <f>$AU262+$AB$7*SIN(AQ262)</f>
        <v>3.7188058101166708</v>
      </c>
      <c r="AQ262" s="132">
        <f>$AU262+$AB$7*SIN(AR262)</f>
        <v>3.7211033388500359</v>
      </c>
      <c r="AR262" s="132">
        <f>$AU262+$AB$7*SIN(AS262)</f>
        <v>3.7137000171155798</v>
      </c>
      <c r="AS262" s="132">
        <f>$AU262+$AB$7*SIN(AT262)</f>
        <v>3.7376861761286118</v>
      </c>
      <c r="AT262" s="132">
        <f>$AU262+$AB$7*SIN(AU262)</f>
        <v>3.6612543942145996</v>
      </c>
      <c r="AU262" s="132">
        <f>$AB$9+$AB$18*(F262-AB$15)</f>
        <v>3.9214232038649159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>+(C263-C$7)/C$8</f>
        <v>35219.456585745931</v>
      </c>
      <c r="F263" s="132">
        <f>ROUND(2*E263,0)/2</f>
        <v>35219.5</v>
      </c>
      <c r="G263" s="132">
        <f>+C263-(C$7+F263*C$8)</f>
        <v>-1.4819366500887554E-2</v>
      </c>
      <c r="K263" s="43">
        <f>G263</f>
        <v>-1.4819366500887554E-2</v>
      </c>
      <c r="N263" s="132">
        <v>-1.4819366500887554E-2</v>
      </c>
      <c r="P263" s="199">
        <f>+D$11+D$12*F263+D$13*F263^2</f>
        <v>-2.1729530171616183E-2</v>
      </c>
      <c r="Q263" s="200">
        <f>+C263-15018.5</f>
        <v>37207.023500000003</v>
      </c>
      <c r="S263" s="132">
        <f>+(P263-G263)^2</f>
        <v>4.7750361956257767E-5</v>
      </c>
      <c r="T263" s="7">
        <v>10</v>
      </c>
      <c r="U263" s="43">
        <f>+T263*S263</f>
        <v>4.7750361956257767E-4</v>
      </c>
      <c r="V263" s="132">
        <f>+G263-P263</f>
        <v>6.9101636707286293E-3</v>
      </c>
      <c r="Z263" s="43">
        <f>F263</f>
        <v>35219.5</v>
      </c>
      <c r="AA263" s="132">
        <f>AB$3+AB$4*Z263+AB$5*Z263^2+AH263</f>
        <v>-1.9330943398751868E-2</v>
      </c>
      <c r="AB263" s="132">
        <f>+G263-AA263</f>
        <v>4.5115768978643139E-3</v>
      </c>
      <c r="AC263" s="132">
        <f>+G263-P263</f>
        <v>6.9101636707286293E-3</v>
      </c>
      <c r="AD263" s="132"/>
      <c r="AE263" s="132">
        <f>+(G263-AA263)^2*S263</f>
        <v>9.7192643890583406E-10</v>
      </c>
      <c r="AF263" s="200">
        <f>+C263-15018.5</f>
        <v>37207.023500000003</v>
      </c>
      <c r="AG263" s="7"/>
      <c r="AH263" s="43">
        <f>$AB$6*($AB$11/AI263*AJ263+$AB$12)</f>
        <v>-2.1448629358001868E-2</v>
      </c>
      <c r="AI263" s="43">
        <f>1+$AB$7*COS(AL263)</f>
        <v>0.65888170361971965</v>
      </c>
      <c r="AJ263" s="43">
        <f>SIN(AL263+$AB$9)</f>
        <v>-0.91589555074018214</v>
      </c>
      <c r="AK263" s="43">
        <f>$AB$7*SIN(AL263)</f>
        <v>-0.14331192509562923</v>
      </c>
      <c r="AL263" s="43">
        <f>2*ATAN(AM263)</f>
        <v>-2.7438594050620635</v>
      </c>
      <c r="AM263" s="43">
        <f>SQRT((1+$AB$7)/(1-$AB$7))*TAN(AN263/2)</f>
        <v>-4.9620315678947531</v>
      </c>
      <c r="AN263" s="132">
        <f>$AU263+$AB$7*SIN(AO263)</f>
        <v>3.7193416395771979</v>
      </c>
      <c r="AO263" s="132">
        <f>$AU263+$AB$7*SIN(AP263)</f>
        <v>3.7195622665801209</v>
      </c>
      <c r="AP263" s="132">
        <f>$AU263+$AB$7*SIN(AQ263)</f>
        <v>3.7188505072257376</v>
      </c>
      <c r="AQ263" s="132">
        <f>$AU263+$AB$7*SIN(AR263)</f>
        <v>3.7211478848825648</v>
      </c>
      <c r="AR263" s="132">
        <f>$AU263+$AB$7*SIN(AS263)</f>
        <v>3.7137448352125686</v>
      </c>
      <c r="AS263" s="132">
        <f>$AU263+$AB$7*SIN(AT263)</f>
        <v>3.7377308220368954</v>
      </c>
      <c r="AT263" s="132">
        <f>$AU263+$AB$7*SIN(AU263)</f>
        <v>3.6612974954624962</v>
      </c>
      <c r="AU263" s="132">
        <f>$AB$9+$AB$18*(F263-AB$15)</f>
        <v>3.9214816917952469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>+(C264-C$7)/C$8</f>
        <v>35232.953078226652</v>
      </c>
      <c r="F264" s="132">
        <f>ROUND(2*E264,0)/2</f>
        <v>35233</v>
      </c>
      <c r="G264" s="132">
        <f>+C264-(C$7+F264*C$8)</f>
        <v>-1.6016651003155857E-2</v>
      </c>
      <c r="K264" s="202">
        <f>G264</f>
        <v>-1.6016651003155857E-2</v>
      </c>
      <c r="N264" s="132"/>
      <c r="O264" s="132">
        <f ca="1">+C$11+C$12*F264</f>
        <v>-1.8671803937692494E-3</v>
      </c>
      <c r="P264" s="199">
        <f>+D$11+D$12*F264+D$13*F264^2</f>
        <v>-2.1740050064052351E-2</v>
      </c>
      <c r="Q264" s="200">
        <f>+C264-15018.5</f>
        <v>37211.630499999999</v>
      </c>
      <c r="S264" s="132">
        <f>+(P264-G264)^2</f>
        <v>3.2757296810270858E-5</v>
      </c>
      <c r="T264" s="7">
        <v>10</v>
      </c>
      <c r="U264" s="43">
        <f>+T264*S264</f>
        <v>3.2757296810270861E-4</v>
      </c>
      <c r="V264" s="132">
        <f>+G264-P264</f>
        <v>5.7233990608964933E-3</v>
      </c>
      <c r="Z264" s="43">
        <f>F264</f>
        <v>35233</v>
      </c>
      <c r="AA264" s="132">
        <f>AB$3+AB$4*Z264+AB$5*Z264^2+AH264</f>
        <v>-1.9337451686648195E-2</v>
      </c>
      <c r="AB264" s="132">
        <f>+G264-AA264</f>
        <v>3.3208006834923379E-3</v>
      </c>
      <c r="AC264" s="132">
        <f>+G264-P264</f>
        <v>5.7233990608964933E-3</v>
      </c>
      <c r="AD264" s="132"/>
      <c r="AE264" s="132">
        <f>+(G264-AA264)^2*S264</f>
        <v>3.6123820478805348E-10</v>
      </c>
      <c r="AF264" s="200">
        <f>+C264-15018.5</f>
        <v>37211.630499999999</v>
      </c>
      <c r="AG264" s="7"/>
      <c r="AH264" s="43">
        <f>$AB$6*($AB$11/AI264*AJ264+$AB$12)</f>
        <v>-2.1453755819648195E-2</v>
      </c>
      <c r="AI264" s="43">
        <f>1+$AB$7*COS(AL264)</f>
        <v>0.65900440119429271</v>
      </c>
      <c r="AJ264" s="43">
        <f>SIN(AL264+$AB$9)</f>
        <v>-0.91623854214846412</v>
      </c>
      <c r="AK264" s="43">
        <f>$AB$7*SIN(AL264)</f>
        <v>-0.14360362667821841</v>
      </c>
      <c r="AL264" s="43">
        <f>2*ATAN(AM264)</f>
        <v>-2.743004118087657</v>
      </c>
      <c r="AM264" s="43">
        <f>SQRT((1+$AB$7)/(1-$AB$7))*TAN(AN264/2)</f>
        <v>-4.951097790857883</v>
      </c>
      <c r="AN264" s="132">
        <f>$AU264+$AB$7*SIN(AO264)</f>
        <v>3.7205474930762183</v>
      </c>
      <c r="AO264" s="132">
        <f>$AU264+$AB$7*SIN(AP264)</f>
        <v>3.7207673804651353</v>
      </c>
      <c r="AP264" s="132">
        <f>$AU264+$AB$7*SIN(AQ264)</f>
        <v>3.720057448607256</v>
      </c>
      <c r="AQ264" s="132">
        <f>$AU264+$AB$7*SIN(AR264)</f>
        <v>3.7223507332873571</v>
      </c>
      <c r="AR264" s="132">
        <f>$AU264+$AB$7*SIN(AS264)</f>
        <v>3.7149550739887403</v>
      </c>
      <c r="AS264" s="132">
        <f>$AU264+$AB$7*SIN(AT264)</f>
        <v>3.7389362826483099</v>
      </c>
      <c r="AT264" s="132">
        <f>$AU264+$AB$7*SIN(AU264)</f>
        <v>3.6624615657661916</v>
      </c>
      <c r="AU264" s="132">
        <f>$AB$9+$AB$18*(F264-AB$15)</f>
        <v>3.9230608659141755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>+(C265-C$7)/C$8</f>
        <v>35232.953664139073</v>
      </c>
      <c r="F265" s="132">
        <f>ROUND(2*E265,0)/2</f>
        <v>35233</v>
      </c>
      <c r="G265" s="132">
        <f>+C265-(C$7+F265*C$8)</f>
        <v>-1.5816651000932325E-2</v>
      </c>
      <c r="K265" s="43">
        <f>G265</f>
        <v>-1.5816651000932325E-2</v>
      </c>
      <c r="N265" s="132">
        <v>-1.5816651000932325E-2</v>
      </c>
      <c r="O265" s="132">
        <f ca="1">+C$11+C$12*F265</f>
        <v>-1.8671803937692494E-3</v>
      </c>
      <c r="P265" s="199">
        <f>+D$11+D$12*F265+D$13*F265^2</f>
        <v>-2.1740050064052351E-2</v>
      </c>
      <c r="Q265" s="200">
        <f>+C265-15018.5</f>
        <v>37211.630700000002</v>
      </c>
      <c r="S265" s="132">
        <f>+(P265-G265)^2</f>
        <v>3.5086656460971204E-5</v>
      </c>
      <c r="T265" s="7">
        <v>10</v>
      </c>
      <c r="U265" s="43">
        <f>+T265*S265</f>
        <v>3.5086656460971204E-4</v>
      </c>
      <c r="V265" s="132">
        <f>+G265-P265</f>
        <v>5.9233990631200259E-3</v>
      </c>
      <c r="Z265" s="43">
        <f>F265</f>
        <v>35233</v>
      </c>
      <c r="AA265" s="132">
        <f>AB$3+AB$4*Z265+AB$5*Z265^2+AH265</f>
        <v>-1.9337451686648195E-2</v>
      </c>
      <c r="AB265" s="132">
        <f>+G265-AA265</f>
        <v>3.5208006857158705E-3</v>
      </c>
      <c r="AC265" s="132">
        <f>+G265-P265</f>
        <v>5.9233990631200259E-3</v>
      </c>
      <c r="AD265" s="132"/>
      <c r="AE265" s="132">
        <f>+(G265-AA265)^2*S265</f>
        <v>4.3493550813589695E-10</v>
      </c>
      <c r="AF265" s="200">
        <f>+C265-15018.5</f>
        <v>37211.630700000002</v>
      </c>
      <c r="AG265" s="7"/>
      <c r="AH265" s="43">
        <f>$AB$6*($AB$11/AI265*AJ265+$AB$12)</f>
        <v>-2.1453755819648195E-2</v>
      </c>
      <c r="AI265" s="43">
        <f>1+$AB$7*COS(AL265)</f>
        <v>0.65900440119429271</v>
      </c>
      <c r="AJ265" s="43">
        <f>SIN(AL265+$AB$9)</f>
        <v>-0.91623854214846412</v>
      </c>
      <c r="AK265" s="43">
        <f>$AB$7*SIN(AL265)</f>
        <v>-0.14360362667821841</v>
      </c>
      <c r="AL265" s="43">
        <f>2*ATAN(AM265)</f>
        <v>-2.743004118087657</v>
      </c>
      <c r="AM265" s="43">
        <f>SQRT((1+$AB$7)/(1-$AB$7))*TAN(AN265/2)</f>
        <v>-4.951097790857883</v>
      </c>
      <c r="AN265" s="132">
        <f>$AU265+$AB$7*SIN(AO265)</f>
        <v>3.7205474930762183</v>
      </c>
      <c r="AO265" s="132">
        <f>$AU265+$AB$7*SIN(AP265)</f>
        <v>3.7207673804651353</v>
      </c>
      <c r="AP265" s="132">
        <f>$AU265+$AB$7*SIN(AQ265)</f>
        <v>3.720057448607256</v>
      </c>
      <c r="AQ265" s="132">
        <f>$AU265+$AB$7*SIN(AR265)</f>
        <v>3.7223507332873571</v>
      </c>
      <c r="AR265" s="132">
        <f>$AU265+$AB$7*SIN(AS265)</f>
        <v>3.7149550739887403</v>
      </c>
      <c r="AS265" s="132">
        <f>$AU265+$AB$7*SIN(AT265)</f>
        <v>3.7389362826483099</v>
      </c>
      <c r="AT265" s="132">
        <f>$AU265+$AB$7*SIN(AU265)</f>
        <v>3.6624615657661916</v>
      </c>
      <c r="AU265" s="132">
        <f>$AB$9+$AB$18*(F265-AB$15)</f>
        <v>3.9230608659141755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>+(C266-C$7)/C$8</f>
        <v>35239.450553953393</v>
      </c>
      <c r="F266" s="132">
        <f>ROUND(2*E266,0)/2</f>
        <v>35239.5</v>
      </c>
      <c r="G266" s="132">
        <f>+C266-(C$7+F266*C$8)</f>
        <v>-1.6878306501894258E-2</v>
      </c>
      <c r="K266" s="43">
        <f>G266</f>
        <v>-1.6878306501894258E-2</v>
      </c>
      <c r="N266" s="132">
        <v>-1.6878306501894258E-2</v>
      </c>
      <c r="P266" s="199">
        <f>+D$11+D$12*F266+D$13*F266^2</f>
        <v>-2.1745114359023012E-2</v>
      </c>
      <c r="Q266" s="200">
        <f>+C266-15018.5</f>
        <v>37213.848400000003</v>
      </c>
      <c r="S266" s="132">
        <f>+(P266-G266)^2</f>
        <v>2.3685818718210175E-5</v>
      </c>
      <c r="T266" s="7">
        <v>10</v>
      </c>
      <c r="U266" s="43">
        <f>+T266*S266</f>
        <v>2.3685818718210174E-4</v>
      </c>
      <c r="V266" s="132">
        <f>+G266-P266</f>
        <v>4.8668078571287542E-3</v>
      </c>
      <c r="Z266" s="43">
        <f>F266</f>
        <v>35239.5</v>
      </c>
      <c r="AA266" s="132">
        <f>AB$3+AB$4*Z266+AB$5*Z266^2+AH266</f>
        <v>-1.9340574910243356E-2</v>
      </c>
      <c r="AB266" s="132">
        <f>+G266-AA266</f>
        <v>2.4622684083490977E-3</v>
      </c>
      <c r="AC266" s="132">
        <f>+G266-P266</f>
        <v>4.8668078571287542E-3</v>
      </c>
      <c r="AD266" s="132"/>
      <c r="AE266" s="132">
        <f>+(G266-AA266)^2*S266</f>
        <v>1.4360156965064315E-10</v>
      </c>
      <c r="AF266" s="200">
        <f>+C266-15018.5</f>
        <v>37213.848400000003</v>
      </c>
      <c r="AG266" s="7"/>
      <c r="AH266" s="43">
        <f>$AB$6*($AB$11/AI266*AJ266+$AB$12)</f>
        <v>-2.1456213329493354E-2</v>
      </c>
      <c r="AI266" s="43">
        <f>1+$AB$7*COS(AL266)</f>
        <v>0.65906358312580249</v>
      </c>
      <c r="AJ266" s="43">
        <f>SIN(AL266+$AB$9)</f>
        <v>-0.91640349266108279</v>
      </c>
      <c r="AK266" s="43">
        <f>$AB$7*SIN(AL266)</f>
        <v>-0.14374407691791463</v>
      </c>
      <c r="AL266" s="43">
        <f>2*ATAN(AM266)</f>
        <v>-2.7425921994961233</v>
      </c>
      <c r="AM266" s="43">
        <f>SQRT((1+$AB$7)/(1-$AB$7))*TAN(AN266/2)</f>
        <v>-4.945848428107265</v>
      </c>
      <c r="AN266" s="132">
        <f>$AU266+$AB$7*SIN(AO266)</f>
        <v>3.7211281694286069</v>
      </c>
      <c r="AO266" s="132">
        <f>$AU266+$AB$7*SIN(AP266)</f>
        <v>3.7213477000810085</v>
      </c>
      <c r="AP266" s="132">
        <f>$AU266+$AB$7*SIN(AQ266)</f>
        <v>3.7206386507722056</v>
      </c>
      <c r="AQ266" s="132">
        <f>$AU266+$AB$7*SIN(AR266)</f>
        <v>3.7229299552196071</v>
      </c>
      <c r="AR266" s="132">
        <f>$AU266+$AB$7*SIN(AS266)</f>
        <v>3.7155378849002094</v>
      </c>
      <c r="AS266" s="132">
        <f>$AU266+$AB$7*SIN(AT266)</f>
        <v>3.7395167042209478</v>
      </c>
      <c r="AT266" s="132">
        <f>$AU266+$AB$7*SIN(AU266)</f>
        <v>3.6630222757784408</v>
      </c>
      <c r="AU266" s="132">
        <f>$AB$9+$AB$18*(F266-AB$15)</f>
        <v>3.9238212090084739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>+(C267-C$7)/C$8</f>
        <v>35239.950923155848</v>
      </c>
      <c r="F267" s="132">
        <f>ROUND(2*E267,0)/2</f>
        <v>35240</v>
      </c>
      <c r="G267" s="132">
        <f>+C267-(C$7+F267*C$8)</f>
        <v>-1.675227999658091E-2</v>
      </c>
      <c r="K267" s="43">
        <f>G267</f>
        <v>-1.675227999658091E-2</v>
      </c>
      <c r="N267" s="132">
        <v>-1.675227999658091E-2</v>
      </c>
      <c r="P267" s="199">
        <f>+D$11+D$12*F267+D$13*F267^2</f>
        <v>-2.1745503897601638E-2</v>
      </c>
      <c r="Q267" s="200">
        <f>+C267-15018.5</f>
        <v>37214.019200000002</v>
      </c>
      <c r="S267" s="132">
        <f>+(P267-G267)^2</f>
        <v>2.4932284925724661E-5</v>
      </c>
      <c r="T267" s="7">
        <v>10</v>
      </c>
      <c r="U267" s="43">
        <f>+T267*S267</f>
        <v>2.4932284925724662E-4</v>
      </c>
      <c r="V267" s="132">
        <f>+G267-P267</f>
        <v>4.9932239010207283E-3</v>
      </c>
      <c r="Z267" s="43">
        <f>F267</f>
        <v>35240</v>
      </c>
      <c r="AA267" s="132">
        <f>AB$3+AB$4*Z267+AB$5*Z267^2+AH267</f>
        <v>-1.9340814878196291E-2</v>
      </c>
      <c r="AB267" s="132">
        <f>+G267-AA267</f>
        <v>2.5885348816153814E-3</v>
      </c>
      <c r="AC267" s="132">
        <f>+G267-P267</f>
        <v>4.9932239010207283E-3</v>
      </c>
      <c r="AD267" s="132"/>
      <c r="AE267" s="132">
        <f>+(G267-AA267)^2*S267</f>
        <v>1.6705909510929648E-10</v>
      </c>
      <c r="AF267" s="200">
        <f>+C267-15018.5</f>
        <v>37214.019200000002</v>
      </c>
      <c r="AG267" s="7"/>
      <c r="AH267" s="43">
        <f>$AB$6*($AB$11/AI267*AJ267+$AB$12)</f>
        <v>-2.1456402078196293E-2</v>
      </c>
      <c r="AI267" s="43">
        <f>1+$AB$7*COS(AL267)</f>
        <v>0.65906813841914458</v>
      </c>
      <c r="AJ267" s="43">
        <f>SIN(AL267+$AB$9)</f>
        <v>-0.91641617594920199</v>
      </c>
      <c r="AK267" s="43">
        <f>$AB$7*SIN(AL267)</f>
        <v>-0.14375488081805243</v>
      </c>
      <c r="AL267" s="43">
        <f>2*ATAN(AM267)</f>
        <v>-2.7425605103840813</v>
      </c>
      <c r="AM267" s="43">
        <f>SQRT((1+$AB$7)/(1-$AB$7))*TAN(AN267/2)</f>
        <v>-4.9454450348761867</v>
      </c>
      <c r="AN267" s="132">
        <f>$AU267+$AB$7*SIN(AO267)</f>
        <v>3.7211728390027692</v>
      </c>
      <c r="AO267" s="132">
        <f>$AU267+$AB$7*SIN(AP267)</f>
        <v>3.7213923421971935</v>
      </c>
      <c r="AP267" s="132">
        <f>$AU267+$AB$7*SIN(AQ267)</f>
        <v>3.7206833608475933</v>
      </c>
      <c r="AQ267" s="132">
        <f>$AU267+$AB$7*SIN(AR267)</f>
        <v>3.7229745127132965</v>
      </c>
      <c r="AR267" s="132">
        <f>$AU267+$AB$7*SIN(AS267)</f>
        <v>3.7155827192932271</v>
      </c>
      <c r="AS267" s="132">
        <f>$AU267+$AB$7*SIN(AT267)</f>
        <v>3.7395613524304978</v>
      </c>
      <c r="AT267" s="132">
        <f>$AU267+$AB$7*SIN(AU267)</f>
        <v>3.6630654135614305</v>
      </c>
      <c r="AU267" s="132">
        <f>$AB$9+$AB$18*(F267-AB$15)</f>
        <v>3.9238796969388048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219" t="s">
        <v>599</v>
      </c>
      <c r="B268" s="219" t="s">
        <v>292</v>
      </c>
      <c r="C268" s="242">
        <v>52235.601999999999</v>
      </c>
      <c r="D268" s="242" t="s">
        <v>503</v>
      </c>
      <c r="E268" s="41">
        <f>+(C268-C$7)/C$8</f>
        <v>35248.982177121456</v>
      </c>
      <c r="F268" s="132">
        <f>ROUND(2*E268,0)/2</f>
        <v>35249</v>
      </c>
      <c r="G268" s="132">
        <f>+C268-(C$7+F268*C$8)</f>
        <v>-6.0838030040031299E-3</v>
      </c>
      <c r="I268" s="43">
        <f>G268</f>
        <v>-6.0838030040031299E-3</v>
      </c>
      <c r="L268" s="132"/>
      <c r="N268" s="132"/>
      <c r="O268" s="132">
        <f ca="1">+C$11+C$12*F268</f>
        <v>-1.8838193356108743E-3</v>
      </c>
      <c r="P268" s="199">
        <f>+D$11+D$12*F268+D$13*F268^2</f>
        <v>-2.1752515040591464E-2</v>
      </c>
      <c r="Q268" s="200">
        <f>+C268-15018.5</f>
        <v>37217.101999999999</v>
      </c>
      <c r="S268" s="132">
        <f>+(P268-G268)^2</f>
        <v>2.4550853688552814E-4</v>
      </c>
      <c r="T268" s="7">
        <v>0.1</v>
      </c>
      <c r="U268" s="43">
        <f>+T268*S268</f>
        <v>2.4550853688552816E-5</v>
      </c>
      <c r="V268" s="132">
        <f>+G268-P268</f>
        <v>1.5668712036588334E-2</v>
      </c>
      <c r="Z268" s="43">
        <f>F268</f>
        <v>35249</v>
      </c>
      <c r="AA268" s="132">
        <f>AB$3+AB$4*Z268+AB$5*Z268^2+AH268</f>
        <v>-1.9345127458860474E-2</v>
      </c>
      <c r="AB268" s="132">
        <f>+G268-AA268</f>
        <v>1.3261324454857344E-2</v>
      </c>
      <c r="AC268" s="132">
        <f>+G268-P268</f>
        <v>1.5668712036588334E-2</v>
      </c>
      <c r="AD268" s="132"/>
      <c r="AE268" s="132">
        <f>+(G268-AA268)^2*S268</f>
        <v>4.3175800625875938E-8</v>
      </c>
      <c r="AF268" s="200">
        <f>+C268-15018.5</f>
        <v>37217.101999999999</v>
      </c>
      <c r="AG268" s="7"/>
      <c r="AH268" s="43">
        <f>$AB$6*($AB$11/AI268*AJ268+$AB$12)</f>
        <v>-2.1459792455860476E-2</v>
      </c>
      <c r="AI268" s="43">
        <f>1+$AB$7*COS(AL268)</f>
        <v>0.65915020303342398</v>
      </c>
      <c r="AJ268" s="43">
        <f>SIN(AL268+$AB$9)</f>
        <v>-0.91664434773037828</v>
      </c>
      <c r="AK268" s="43">
        <f>$AB$7*SIN(AL268)</f>
        <v>-0.14394935188407046</v>
      </c>
      <c r="AL268" s="43">
        <f>2*ATAN(AM268)</f>
        <v>-2.7419900313801193</v>
      </c>
      <c r="AM268" s="43">
        <f>SQRT((1+$AB$7)/(1-$AB$7))*TAN(AN268/2)</f>
        <v>-4.9381937998516214</v>
      </c>
      <c r="AN268" s="132">
        <f>$AU268+$AB$7*SIN(AO268)</f>
        <v>3.7219769442122659</v>
      </c>
      <c r="AO268" s="132">
        <f>$AU268+$AB$7*SIN(AP268)</f>
        <v>3.7221959527578639</v>
      </c>
      <c r="AP268" s="132">
        <f>$AU268+$AB$7*SIN(AQ268)</f>
        <v>3.7214881963969462</v>
      </c>
      <c r="AQ268" s="132">
        <f>$AU268+$AB$7*SIN(AR268)</f>
        <v>3.7237765955500373</v>
      </c>
      <c r="AR268" s="132">
        <f>$AU268+$AB$7*SIN(AS268)</f>
        <v>3.7163898064231988</v>
      </c>
      <c r="AS268" s="132">
        <f>$AU268+$AB$7*SIN(AT268)</f>
        <v>3.7403650299377622</v>
      </c>
      <c r="AT268" s="132">
        <f>$AU268+$AB$7*SIN(AU268)</f>
        <v>3.6638420462728924</v>
      </c>
      <c r="AU268" s="132">
        <f>$AB$9+$AB$18*(F268-AB$15)</f>
        <v>3.9249324796847569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>+(C269-C$7)/C$8</f>
        <v>35283.451111542781</v>
      </c>
      <c r="F269" s="132">
        <f>ROUND(2*E269,0)/2</f>
        <v>35283.5</v>
      </c>
      <c r="G269" s="132">
        <f>+C269-(C$7+F269*C$8)</f>
        <v>-1.6687974501110148E-2</v>
      </c>
      <c r="K269" s="43">
        <f>G269</f>
        <v>-1.6687974501110148E-2</v>
      </c>
      <c r="N269" s="132">
        <v>-1.6687974501110148E-2</v>
      </c>
      <c r="P269" s="199">
        <f>+D$11+D$12*F269+D$13*F269^2</f>
        <v>-2.1779381409752965E-2</v>
      </c>
      <c r="Q269" s="200">
        <f>+C269-15018.5</f>
        <v>37228.867899999997</v>
      </c>
      <c r="S269" s="132">
        <f>+(P269-G269)^2</f>
        <v>2.5922424309375806E-5</v>
      </c>
      <c r="T269" s="7">
        <v>10</v>
      </c>
      <c r="U269" s="43">
        <f>+T269*S269</f>
        <v>2.5922424309375808E-4</v>
      </c>
      <c r="V269" s="132">
        <f>+G269-P269</f>
        <v>5.0914069086428169E-3</v>
      </c>
      <c r="Z269" s="43">
        <f>F269</f>
        <v>35283.5</v>
      </c>
      <c r="AA269" s="132">
        <f>AB$3+AB$4*Z269+AB$5*Z269^2+AH269</f>
        <v>-1.9361538812964516E-2</v>
      </c>
      <c r="AB269" s="132">
        <f>+G269-AA269</f>
        <v>2.6735643118543685E-3</v>
      </c>
      <c r="AC269" s="132">
        <f>+G269-P269</f>
        <v>5.0914069086428169E-3</v>
      </c>
      <c r="AD269" s="132"/>
      <c r="AE269" s="132">
        <f>+(G269-AA269)^2*S269</f>
        <v>1.8529209251260448E-10</v>
      </c>
      <c r="AF269" s="200">
        <f>+C269-15018.5</f>
        <v>37228.867899999997</v>
      </c>
      <c r="AG269" s="7"/>
      <c r="AH269" s="43">
        <f>$AB$6*($AB$11/AI269*AJ269+$AB$12)</f>
        <v>-2.1472664196214516E-2</v>
      </c>
      <c r="AI269" s="43">
        <f>1+$AB$7*COS(AL269)</f>
        <v>0.65946600243037601</v>
      </c>
      <c r="AJ269" s="43">
        <f>SIN(AL269+$AB$9)</f>
        <v>-0.91751676690768902</v>
      </c>
      <c r="AK269" s="43">
        <f>$AB$7*SIN(AL269)</f>
        <v>-0.14469483922811915</v>
      </c>
      <c r="AL269" s="43">
        <f>2*ATAN(AM269)</f>
        <v>-2.7398018752995803</v>
      </c>
      <c r="AM269" s="43">
        <f>SQRT((1+$AB$7)/(1-$AB$7))*TAN(AN269/2)</f>
        <v>-4.9105690386747618</v>
      </c>
      <c r="AN269" s="132">
        <f>$AU269+$AB$7*SIN(AO269)</f>
        <v>3.7250602779847175</v>
      </c>
      <c r="AO269" s="132">
        <f>$AU269+$AB$7*SIN(AP269)</f>
        <v>3.7252773834009067</v>
      </c>
      <c r="AP269" s="132">
        <f>$AU269+$AB$7*SIN(AQ269)</f>
        <v>3.7245743527460453</v>
      </c>
      <c r="AQ269" s="132">
        <f>$AU269+$AB$7*SIN(AR269)</f>
        <v>3.726852090959663</v>
      </c>
      <c r="AR269" s="132">
        <f>$AU269+$AB$7*SIN(AS269)</f>
        <v>3.7194848366974216</v>
      </c>
      <c r="AS269" s="132">
        <f>$AU269+$AB$7*SIN(AT269)</f>
        <v>3.7434459672680909</v>
      </c>
      <c r="AT269" s="132">
        <f>$AU269+$AB$7*SIN(AU269)</f>
        <v>3.6668218217909887</v>
      </c>
      <c r="AU269" s="132">
        <f>$AB$9+$AB$18*(F269-AB$15)</f>
        <v>3.9289681468775743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>+(C270-C$7)/C$8</f>
        <v>35291.45526104483</v>
      </c>
      <c r="F270" s="132">
        <f>ROUND(2*E270,0)/2</f>
        <v>35291.5</v>
      </c>
      <c r="G270" s="132">
        <f>+C270-(C$7+F270*C$8)</f>
        <v>-1.5271550495526753E-2</v>
      </c>
      <c r="K270" s="43">
        <f>G270</f>
        <v>-1.5271550495526753E-2</v>
      </c>
      <c r="N270" s="132">
        <v>-1.5271550495526753E-2</v>
      </c>
      <c r="O270" s="132">
        <f ca="1">+C$11+C$12*F270</f>
        <v>-1.9280165248776945E-3</v>
      </c>
      <c r="P270" s="199">
        <f>+D$11+D$12*F270+D$13*F270^2</f>
        <v>-2.1785609099654484E-2</v>
      </c>
      <c r="Q270" s="200">
        <f>+C270-15018.5</f>
        <v>37231.600100000003</v>
      </c>
      <c r="S270" s="132">
        <f>+(P270-G270)^2</f>
        <v>4.2432959498010514E-5</v>
      </c>
      <c r="T270" s="7">
        <v>10</v>
      </c>
      <c r="U270" s="43">
        <f>+T270*S270</f>
        <v>4.2432959498010515E-4</v>
      </c>
      <c r="V270" s="132">
        <f>+G270-P270</f>
        <v>6.5140586041277301E-3</v>
      </c>
      <c r="Z270" s="43">
        <f>F270</f>
        <v>35291.5</v>
      </c>
      <c r="AA270" s="132">
        <f>AB$3+AB$4*Z270+AB$5*Z270^2+AH270</f>
        <v>-1.9365317084559276E-2</v>
      </c>
      <c r="AB270" s="132">
        <f>+G270-AA270</f>
        <v>4.0937665890325228E-3</v>
      </c>
      <c r="AC270" s="132">
        <f>+G270-P270</f>
        <v>6.5140586041277301E-3</v>
      </c>
      <c r="AD270" s="132"/>
      <c r="AE270" s="132">
        <f>+(G270-AA270)^2*S270</f>
        <v>7.1113078089572986E-10</v>
      </c>
      <c r="AF270" s="200">
        <f>+C270-15018.5</f>
        <v>37231.600100000003</v>
      </c>
      <c r="AG270" s="7"/>
      <c r="AH270" s="43">
        <f>$AB$6*($AB$11/AI270*AJ270+$AB$12)</f>
        <v>-2.1475620667809274E-2</v>
      </c>
      <c r="AI270" s="43">
        <f>1+$AB$7*COS(AL270)</f>
        <v>0.6595395076698789</v>
      </c>
      <c r="AJ270" s="43">
        <f>SIN(AL270+$AB$9)</f>
        <v>-0.91771855887701803</v>
      </c>
      <c r="AK270" s="43">
        <f>$AB$7*SIN(AL270)</f>
        <v>-0.14486770917748235</v>
      </c>
      <c r="AL270" s="43">
        <f>2*ATAN(AM270)</f>
        <v>-2.7392941767845</v>
      </c>
      <c r="AM270" s="43">
        <f>SQRT((1+$AB$7)/(1-$AB$7))*TAN(AN270/2)</f>
        <v>-4.904201884353065</v>
      </c>
      <c r="AN270" s="132">
        <f>$AU270+$AB$7*SIN(AO270)</f>
        <v>3.7257754653650461</v>
      </c>
      <c r="AO270" s="132">
        <f>$AU270+$AB$7*SIN(AP270)</f>
        <v>3.7259921279319932</v>
      </c>
      <c r="AP270" s="132">
        <f>$AU270+$AB$7*SIN(AQ270)</f>
        <v>3.7252901997835988</v>
      </c>
      <c r="AQ270" s="132">
        <f>$AU270+$AB$7*SIN(AR270)</f>
        <v>3.7275654414129544</v>
      </c>
      <c r="AR270" s="132">
        <f>$AU270+$AB$7*SIN(AS270)</f>
        <v>3.7202027963527291</v>
      </c>
      <c r="AS270" s="132">
        <f>$AU270+$AB$7*SIN(AT270)</f>
        <v>3.7441604275492213</v>
      </c>
      <c r="AT270" s="132">
        <f>$AU270+$AB$7*SIN(AU270)</f>
        <v>3.6675133933985542</v>
      </c>
      <c r="AU270" s="132">
        <f>$AB$9+$AB$18*(F270-AB$15)</f>
        <v>3.9299039537628655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>+(C271-C$7)/C$8</f>
        <v>35291.455554001033</v>
      </c>
      <c r="F271" s="132">
        <f>ROUND(2*E271,0)/2</f>
        <v>35291.5</v>
      </c>
      <c r="G271" s="132">
        <f>+C271-(C$7+F271*C$8)</f>
        <v>-1.5171550498052966E-2</v>
      </c>
      <c r="K271" s="202">
        <f>G271</f>
        <v>-1.5171550498052966E-2</v>
      </c>
      <c r="N271" s="132"/>
      <c r="O271" s="132">
        <f ca="1">+C$11+C$12*F271</f>
        <v>-1.9280165248776945E-3</v>
      </c>
      <c r="P271" s="199">
        <f>+D$11+D$12*F271+D$13*F271^2</f>
        <v>-2.1785609099654484E-2</v>
      </c>
      <c r="Q271" s="200">
        <f>+C271-15018.5</f>
        <v>37231.600200000001</v>
      </c>
      <c r="S271" s="132">
        <f>+(P271-G271)^2</f>
        <v>4.374577118541902E-5</v>
      </c>
      <c r="T271" s="7">
        <v>10</v>
      </c>
      <c r="U271" s="43">
        <f>+T271*S271</f>
        <v>4.3745771185419021E-4</v>
      </c>
      <c r="V271" s="132">
        <f>+G271-P271</f>
        <v>6.6140586016015177E-3</v>
      </c>
      <c r="Z271" s="43">
        <f>F271</f>
        <v>35291.5</v>
      </c>
      <c r="AA271" s="132">
        <f>AB$3+AB$4*Z271+AB$5*Z271^2+AH271</f>
        <v>-1.9365317084559276E-2</v>
      </c>
      <c r="AB271" s="132">
        <f>+G271-AA271</f>
        <v>4.1937665865063103E-3</v>
      </c>
      <c r="AC271" s="132">
        <f>+G271-P271</f>
        <v>6.6140586016015177E-3</v>
      </c>
      <c r="AD271" s="132"/>
      <c r="AE271" s="132">
        <f>+(G271-AA271)^2*S271</f>
        <v>7.693865454367926E-10</v>
      </c>
      <c r="AF271" s="200">
        <f>+C271-15018.5</f>
        <v>37231.600200000001</v>
      </c>
      <c r="AG271" s="7"/>
      <c r="AH271" s="43">
        <f>$AB$6*($AB$11/AI271*AJ271+$AB$12)</f>
        <v>-2.1475620667809274E-2</v>
      </c>
      <c r="AI271" s="43">
        <f>1+$AB$7*COS(AL271)</f>
        <v>0.6595395076698789</v>
      </c>
      <c r="AJ271" s="43">
        <f>SIN(AL271+$AB$9)</f>
        <v>-0.91771855887701803</v>
      </c>
      <c r="AK271" s="43">
        <f>$AB$7*SIN(AL271)</f>
        <v>-0.14486770917748235</v>
      </c>
      <c r="AL271" s="43">
        <f>2*ATAN(AM271)</f>
        <v>-2.7392941767845</v>
      </c>
      <c r="AM271" s="43">
        <f>SQRT((1+$AB$7)/(1-$AB$7))*TAN(AN271/2)</f>
        <v>-4.904201884353065</v>
      </c>
      <c r="AN271" s="132">
        <f>$AU271+$AB$7*SIN(AO271)</f>
        <v>3.7257754653650461</v>
      </c>
      <c r="AO271" s="132">
        <f>$AU271+$AB$7*SIN(AP271)</f>
        <v>3.7259921279319932</v>
      </c>
      <c r="AP271" s="132">
        <f>$AU271+$AB$7*SIN(AQ271)</f>
        <v>3.7252901997835988</v>
      </c>
      <c r="AQ271" s="132">
        <f>$AU271+$AB$7*SIN(AR271)</f>
        <v>3.7275654414129544</v>
      </c>
      <c r="AR271" s="132">
        <f>$AU271+$AB$7*SIN(AS271)</f>
        <v>3.7202027963527291</v>
      </c>
      <c r="AS271" s="132">
        <f>$AU271+$AB$7*SIN(AT271)</f>
        <v>3.7441604275492213</v>
      </c>
      <c r="AT271" s="132">
        <f>$AU271+$AB$7*SIN(AU271)</f>
        <v>3.6675133933985542</v>
      </c>
      <c r="AU271" s="132">
        <f>$AB$9+$AB$18*(F271-AB$15)</f>
        <v>3.9299039537628655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>+(C272-C$7)/C$8</f>
        <v>35291.954165466246</v>
      </c>
      <c r="F272" s="132">
        <f>ROUND(2*E272,0)/2</f>
        <v>35292</v>
      </c>
      <c r="G272" s="132">
        <f>+C272-(C$7+F272*C$8)</f>
        <v>-1.5645523999410216E-2</v>
      </c>
      <c r="K272" s="43">
        <f>G272</f>
        <v>-1.5645523999410216E-2</v>
      </c>
      <c r="N272" s="132">
        <v>-1.5645523999410216E-2</v>
      </c>
      <c r="O272" s="132">
        <f ca="1">+C$11+C$12*F272</f>
        <v>-1.9285364918102468E-3</v>
      </c>
      <c r="P272" s="199">
        <f>+D$11+D$12*F272+D$13*F272^2</f>
        <v>-2.1785998302863291E-2</v>
      </c>
      <c r="Q272" s="200">
        <f>+C272-15018.5</f>
        <v>37231.770400000001</v>
      </c>
      <c r="S272" s="132">
        <f>+(P272-G272)^2</f>
        <v>3.7705424671367529E-5</v>
      </c>
      <c r="T272" s="7">
        <v>10</v>
      </c>
      <c r="U272" s="43">
        <f>+T272*S272</f>
        <v>3.770542467136753E-4</v>
      </c>
      <c r="V272" s="132">
        <f>+G272-P272</f>
        <v>6.1404743034530751E-3</v>
      </c>
      <c r="Z272" s="43">
        <f>F272</f>
        <v>35292</v>
      </c>
      <c r="AA272" s="132">
        <f>AB$3+AB$4*Z272+AB$5*Z272^2+AH272</f>
        <v>-1.9365552885505396E-2</v>
      </c>
      <c r="AB272" s="132">
        <f>+G272-AA272</f>
        <v>3.7200288860951801E-3</v>
      </c>
      <c r="AC272" s="132">
        <f>+G272-P272</f>
        <v>6.1404743034530751E-3</v>
      </c>
      <c r="AD272" s="132"/>
      <c r="AE272" s="132">
        <f>+(G272-AA272)^2*S272</f>
        <v>5.2179085217260888E-10</v>
      </c>
      <c r="AF272" s="200">
        <f>+C272-15018.5</f>
        <v>37231.770400000001</v>
      </c>
      <c r="AG272" s="7"/>
      <c r="AH272" s="43">
        <f>$AB$6*($AB$11/AI272*AJ272+$AB$12)</f>
        <v>-2.1475805093505395E-2</v>
      </c>
      <c r="AI272" s="43">
        <f>1+$AB$7*COS(AL272)</f>
        <v>0.65954410520610862</v>
      </c>
      <c r="AJ272" s="43">
        <f>SIN(AL272+$AB$9)</f>
        <v>-0.91773116451504988</v>
      </c>
      <c r="AK272" s="43">
        <f>$AB$7*SIN(AL272)</f>
        <v>-0.14487851359014806</v>
      </c>
      <c r="AL272" s="43">
        <f>2*ATAN(AM272)</f>
        <v>-2.739262441867059</v>
      </c>
      <c r="AM272" s="43">
        <f>SQRT((1+$AB$7)/(1-$AB$7))*TAN(AN272/2)</f>
        <v>-4.9038044164625063</v>
      </c>
      <c r="AN272" s="132">
        <f>$AU272+$AB$7*SIN(AO272)</f>
        <v>3.7258201672258346</v>
      </c>
      <c r="AO272" s="132">
        <f>$AU272+$AB$7*SIN(AP272)</f>
        <v>3.7260368020957859</v>
      </c>
      <c r="AP272" s="132">
        <f>$AU272+$AB$7*SIN(AQ272)</f>
        <v>3.7253349429367684</v>
      </c>
      <c r="AQ272" s="132">
        <f>$AU272+$AB$7*SIN(AR272)</f>
        <v>3.7276100282255</v>
      </c>
      <c r="AR272" s="132">
        <f>$AU272+$AB$7*SIN(AS272)</f>
        <v>3.7202476722293789</v>
      </c>
      <c r="AS272" s="132">
        <f>$AU272+$AB$7*SIN(AT272)</f>
        <v>3.7442050818246386</v>
      </c>
      <c r="AT272" s="132">
        <f>$AU272+$AB$7*SIN(AU272)</f>
        <v>3.6675566242513709</v>
      </c>
      <c r="AU272" s="132">
        <f>$AB$9+$AB$18*(F272-AB$15)</f>
        <v>3.9299624416931964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>+(C273-C$7)/C$8</f>
        <v>35291.955337291067</v>
      </c>
      <c r="F273" s="132">
        <f>ROUND(2*E273,0)/2</f>
        <v>35292</v>
      </c>
      <c r="G273" s="132">
        <f>+C273-(C$7+F273*C$8)</f>
        <v>-1.5245524002239108E-2</v>
      </c>
      <c r="K273" s="202">
        <f>G273</f>
        <v>-1.5245524002239108E-2</v>
      </c>
      <c r="N273" s="132"/>
      <c r="O273" s="132">
        <f ca="1">+C$11+C$12*F273</f>
        <v>-1.9285364918102468E-3</v>
      </c>
      <c r="P273" s="199">
        <f>+D$11+D$12*F273+D$13*F273^2</f>
        <v>-2.1785998302863291E-2</v>
      </c>
      <c r="Q273" s="200">
        <f>+C273-15018.5</f>
        <v>37231.770799999998</v>
      </c>
      <c r="S273" s="132">
        <f>+(P273-G273)^2</f>
        <v>4.2777804077125392E-5</v>
      </c>
      <c r="T273" s="7">
        <v>10</v>
      </c>
      <c r="U273" s="43">
        <f>+T273*S273</f>
        <v>4.2777804077125391E-4</v>
      </c>
      <c r="V273" s="132">
        <f>+G273-P273</f>
        <v>6.5404743006241828E-3</v>
      </c>
      <c r="Z273" s="43">
        <f>F273</f>
        <v>35292</v>
      </c>
      <c r="AA273" s="132">
        <f>AB$3+AB$4*Z273+AB$5*Z273^2+AH273</f>
        <v>-1.9365552885505396E-2</v>
      </c>
      <c r="AB273" s="132">
        <f>+G273-AA273</f>
        <v>4.1200288832662878E-3</v>
      </c>
      <c r="AC273" s="132">
        <f>+G273-P273</f>
        <v>6.5404743006241828E-3</v>
      </c>
      <c r="AD273" s="132"/>
      <c r="AE273" s="132">
        <f>+(G273-AA273)^2*S273</f>
        <v>7.2613773859914482E-10</v>
      </c>
      <c r="AF273" s="200">
        <f>+C273-15018.5</f>
        <v>37231.770799999998</v>
      </c>
      <c r="AG273" s="7"/>
      <c r="AH273" s="43">
        <f>$AB$6*($AB$11/AI273*AJ273+$AB$12)</f>
        <v>-2.1475805093505395E-2</v>
      </c>
      <c r="AI273" s="43">
        <f>1+$AB$7*COS(AL273)</f>
        <v>0.65954410520610862</v>
      </c>
      <c r="AJ273" s="43">
        <f>SIN(AL273+$AB$9)</f>
        <v>-0.91773116451504988</v>
      </c>
      <c r="AK273" s="43">
        <f>$AB$7*SIN(AL273)</f>
        <v>-0.14487851359014806</v>
      </c>
      <c r="AL273" s="43">
        <f>2*ATAN(AM273)</f>
        <v>-2.739262441867059</v>
      </c>
      <c r="AM273" s="43">
        <f>SQRT((1+$AB$7)/(1-$AB$7))*TAN(AN273/2)</f>
        <v>-4.9038044164625063</v>
      </c>
      <c r="AN273" s="132">
        <f>$AU273+$AB$7*SIN(AO273)</f>
        <v>3.7258201672258346</v>
      </c>
      <c r="AO273" s="132">
        <f>$AU273+$AB$7*SIN(AP273)</f>
        <v>3.7260368020957859</v>
      </c>
      <c r="AP273" s="132">
        <f>$AU273+$AB$7*SIN(AQ273)</f>
        <v>3.7253349429367684</v>
      </c>
      <c r="AQ273" s="132">
        <f>$AU273+$AB$7*SIN(AR273)</f>
        <v>3.7276100282255</v>
      </c>
      <c r="AR273" s="132">
        <f>$AU273+$AB$7*SIN(AS273)</f>
        <v>3.7202476722293789</v>
      </c>
      <c r="AS273" s="132">
        <f>$AU273+$AB$7*SIN(AT273)</f>
        <v>3.7442050818246386</v>
      </c>
      <c r="AT273" s="132">
        <f>$AU273+$AB$7*SIN(AU273)</f>
        <v>3.6675566242513709</v>
      </c>
      <c r="AU273" s="132">
        <f>$AB$9+$AB$18*(F273-AB$15)</f>
        <v>3.9299624416931964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>+(C274-C$7)/C$8</f>
        <v>35297.952736771549</v>
      </c>
      <c r="F274" s="132">
        <f>ROUND(2*E274,0)/2</f>
        <v>35298</v>
      </c>
      <c r="G274" s="132">
        <f>+C274-(C$7+F274*C$8)</f>
        <v>-1.6133206001541112E-2</v>
      </c>
      <c r="K274" s="43">
        <f>G274</f>
        <v>-1.6133206001541112E-2</v>
      </c>
      <c r="N274" s="132">
        <v>-1.6133206001541112E-2</v>
      </c>
      <c r="P274" s="199">
        <f>+D$11+D$12*F274+D$13*F274^2</f>
        <v>-2.179066848984168E-2</v>
      </c>
      <c r="Q274" s="200">
        <f>+C274-15018.5</f>
        <v>37233.817999999999</v>
      </c>
      <c r="S274" s="132">
        <f>+(P274-G274)^2</f>
        <v>3.2006881806528064E-5</v>
      </c>
      <c r="T274" s="7">
        <v>10</v>
      </c>
      <c r="U274" s="43">
        <f>+T274*S274</f>
        <v>3.2006881806528062E-4</v>
      </c>
      <c r="V274" s="132">
        <f>+G274-P274</f>
        <v>5.6574624883005686E-3</v>
      </c>
      <c r="Z274" s="43">
        <f>F274</f>
        <v>35298</v>
      </c>
      <c r="AA274" s="132">
        <f>AB$3+AB$4*Z274+AB$5*Z274^2+AH274</f>
        <v>-1.9368379366549782E-2</v>
      </c>
      <c r="AB274" s="132">
        <f>+G274-AA274</f>
        <v>3.23517336500867E-3</v>
      </c>
      <c r="AC274" s="132">
        <f>+G274-P274</f>
        <v>5.6574624883005686E-3</v>
      </c>
      <c r="AD274" s="132"/>
      <c r="AE274" s="132">
        <f>+(G274-AA274)^2*S274</f>
        <v>3.3499512182622517E-10</v>
      </c>
      <c r="AF274" s="200">
        <f>+C274-15018.5</f>
        <v>37233.817999999999</v>
      </c>
      <c r="AG274" s="7"/>
      <c r="AH274" s="43">
        <f>$AB$6*($AB$11/AI274*AJ274+$AB$12)</f>
        <v>-2.1478014954549783E-2</v>
      </c>
      <c r="AI274" s="43">
        <f>1+$AB$7*COS(AL274)</f>
        <v>0.65959930739198325</v>
      </c>
      <c r="AJ274" s="43">
        <f>SIN(AL274+$AB$9)</f>
        <v>-0.91788237378243898</v>
      </c>
      <c r="AK274" s="43">
        <f>$AB$7*SIN(AL274)</f>
        <v>-0.14500816691477245</v>
      </c>
      <c r="AL274" s="43">
        <f>2*ATAN(AM274)</f>
        <v>-2.7388815883203468</v>
      </c>
      <c r="AM274" s="43">
        <f>SQRT((1+$AB$7)/(1-$AB$7))*TAN(AN274/2)</f>
        <v>-4.8990391901550634</v>
      </c>
      <c r="AN274" s="132">
        <f>$AU274+$AB$7*SIN(AO274)</f>
        <v>3.7263566138889739</v>
      </c>
      <c r="AO274" s="132">
        <f>$AU274+$AB$7*SIN(AP274)</f>
        <v>3.7265729162225512</v>
      </c>
      <c r="AP274" s="132">
        <f>$AU274+$AB$7*SIN(AQ274)</f>
        <v>3.7258718856923458</v>
      </c>
      <c r="AQ274" s="132">
        <f>$AU274+$AB$7*SIN(AR274)</f>
        <v>3.7281450921089099</v>
      </c>
      <c r="AR274" s="132">
        <f>$AU274+$AB$7*SIN(AS274)</f>
        <v>3.7207862139472447</v>
      </c>
      <c r="AS274" s="132">
        <f>$AU274+$AB$7*SIN(AT274)</f>
        <v>3.7447409378130896</v>
      </c>
      <c r="AT274" s="132">
        <f>$AU274+$AB$7*SIN(AU274)</f>
        <v>3.6680754645166225</v>
      </c>
      <c r="AU274" s="132">
        <f>$AB$9+$AB$18*(F274-AB$15)</f>
        <v>3.9306642968571648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219" t="s">
        <v>599</v>
      </c>
      <c r="B275" s="219" t="s">
        <v>292</v>
      </c>
      <c r="C275" s="242">
        <v>52252.66</v>
      </c>
      <c r="D275" s="242" t="s">
        <v>503</v>
      </c>
      <c r="E275" s="41">
        <f>+(C275-C$7)/C$8</f>
        <v>35298.954647001301</v>
      </c>
      <c r="F275" s="132">
        <f>ROUND(2*E275,0)/2</f>
        <v>35299</v>
      </c>
      <c r="G275" s="132">
        <f>+C275-(C$7+F275*C$8)</f>
        <v>-1.5481152993743308E-2</v>
      </c>
      <c r="I275" s="43">
        <f>G275</f>
        <v>-1.5481152993743308E-2</v>
      </c>
      <c r="M275" s="132"/>
      <c r="N275" s="132"/>
      <c r="O275" s="132">
        <f ca="1">+C$11+C$12*F275</f>
        <v>-1.9358160288659582E-3</v>
      </c>
      <c r="P275" s="199">
        <f>+D$11+D$12*F275+D$13*F275^2</f>
        <v>-2.1791446809192143E-2</v>
      </c>
      <c r="Q275" s="200">
        <f>+C275-15018.5</f>
        <v>37234.160000000003</v>
      </c>
      <c r="S275" s="132">
        <f>+(P275-G275)^2</f>
        <v>3.9819808037291814E-5</v>
      </c>
      <c r="T275" s="7">
        <v>0.1</v>
      </c>
      <c r="U275" s="43">
        <f>+T275*S275</f>
        <v>3.981980803729182E-6</v>
      </c>
      <c r="V275" s="132">
        <f>+G275-P275</f>
        <v>6.310293815448835E-3</v>
      </c>
      <c r="Z275" s="43">
        <f>F275</f>
        <v>35299</v>
      </c>
      <c r="AA275" s="132">
        <f>AB$3+AB$4*Z275+AB$5*Z275^2+AH275</f>
        <v>-1.9368849884792642E-2</v>
      </c>
      <c r="AB275" s="132">
        <f>+G275-AA275</f>
        <v>3.8876968910493345E-3</v>
      </c>
      <c r="AC275" s="132">
        <f>+G275-P275</f>
        <v>6.310293815448835E-3</v>
      </c>
      <c r="AD275" s="132"/>
      <c r="AE275" s="132">
        <f>+(G275-AA275)^2*S275</f>
        <v>6.0184402962569408E-10</v>
      </c>
      <c r="AF275" s="200">
        <f>+C275-15018.5</f>
        <v>37234.160000000003</v>
      </c>
      <c r="AG275" s="7"/>
      <c r="AH275" s="43">
        <f>$AB$6*($AB$11/AI275*AJ275+$AB$12)</f>
        <v>-2.1478382681792644E-2</v>
      </c>
      <c r="AI275" s="43">
        <f>1+$AB$7*COS(AL275)</f>
        <v>0.65960851345632077</v>
      </c>
      <c r="AJ275" s="43">
        <f>SIN(AL275+$AB$9)</f>
        <v>-0.91790756484449598</v>
      </c>
      <c r="AK275" s="43">
        <f>$AB$7*SIN(AL275)</f>
        <v>-0.14502977586890295</v>
      </c>
      <c r="AL275" s="43">
        <f>2*ATAN(AM275)</f>
        <v>-2.7388181065272681</v>
      </c>
      <c r="AM275" s="43">
        <f>SQRT((1+$AB$7)/(1-$AB$7))*TAN(AN275/2)</f>
        <v>-4.8982457725496618</v>
      </c>
      <c r="AN275" s="132">
        <f>$AU275+$AB$7*SIN(AO275)</f>
        <v>3.7264460260356462</v>
      </c>
      <c r="AO275" s="132">
        <f>$AU275+$AB$7*SIN(AP275)</f>
        <v>3.7266622729156555</v>
      </c>
      <c r="AP275" s="132">
        <f>$AU275+$AB$7*SIN(AQ275)</f>
        <v>3.7259613806257352</v>
      </c>
      <c r="AQ275" s="132">
        <f>$AU275+$AB$7*SIN(AR275)</f>
        <v>3.7282342733976783</v>
      </c>
      <c r="AR275" s="132">
        <f>$AU275+$AB$7*SIN(AS275)</f>
        <v>3.7208759765012367</v>
      </c>
      <c r="AS275" s="132">
        <f>$AU275+$AB$7*SIN(AT275)</f>
        <v>3.7448302479872728</v>
      </c>
      <c r="AT275" s="132">
        <f>$AU275+$AB$7*SIN(AU275)</f>
        <v>3.6681619504675638</v>
      </c>
      <c r="AU275" s="132">
        <f>$AB$9+$AB$18*(F275-AB$15)</f>
        <v>3.9307812727178257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219" t="s">
        <v>849</v>
      </c>
      <c r="B276" s="219" t="s">
        <v>288</v>
      </c>
      <c r="C276" s="242">
        <v>52256.585800000001</v>
      </c>
      <c r="D276" s="242" t="s">
        <v>485</v>
      </c>
      <c r="E276" s="41">
        <f>+(C276-C$7)/C$8</f>
        <v>35310.455521796357</v>
      </c>
      <c r="F276" s="132">
        <f>ROUND(2*E276,0)/2</f>
        <v>35310.5</v>
      </c>
      <c r="G276" s="132">
        <f>+C276-(C$7+F276*C$8)</f>
        <v>-1.5182543502305634E-2</v>
      </c>
      <c r="K276" s="43">
        <f>G276</f>
        <v>-1.5182543502305634E-2</v>
      </c>
      <c r="M276" s="132"/>
      <c r="N276" s="132"/>
      <c r="O276" s="132">
        <f ca="1">+C$11+C$12*F276</f>
        <v>-1.9477752683146263E-3</v>
      </c>
      <c r="P276" s="199">
        <f>+D$11+D$12*F276+D$13*F276^2</f>
        <v>-2.180039655461842E-2</v>
      </c>
      <c r="Q276" s="200">
        <f>+C276-15018.5</f>
        <v>37238.085800000001</v>
      </c>
      <c r="S276" s="132">
        <f>+(P276-G276)^2</f>
        <v>4.379597902200566E-5</v>
      </c>
      <c r="T276" s="7">
        <v>10</v>
      </c>
      <c r="U276" s="43">
        <f>+T276*S276</f>
        <v>4.3795979022005663E-4</v>
      </c>
      <c r="V276" s="132">
        <f>+G276-P276</f>
        <v>6.617853052312786E-3</v>
      </c>
      <c r="Z276" s="43">
        <f>F276</f>
        <v>35310.5</v>
      </c>
      <c r="AA276" s="132">
        <f>AB$3+AB$4*Z276+AB$5*Z276^2+AH276</f>
        <v>-1.9374249300830405E-2</v>
      </c>
      <c r="AB276" s="132">
        <f>+G276-AA276</f>
        <v>4.191705798524771E-3</v>
      </c>
      <c r="AC276" s="132">
        <f>+G276-P276</f>
        <v>6.617853052312786E-3</v>
      </c>
      <c r="AD276" s="132"/>
      <c r="AE276" s="132">
        <f>+(G276-AA276)^2*S276</f>
        <v>7.6951276037901028E-10</v>
      </c>
      <c r="AF276" s="200">
        <f>+C276-15018.5</f>
        <v>37238.085800000001</v>
      </c>
      <c r="AG276" s="7"/>
      <c r="AH276" s="43">
        <f>$AB$6*($AB$11/AI276*AJ276+$AB$12)</f>
        <v>-2.1482599570080405E-2</v>
      </c>
      <c r="AI276" s="43">
        <f>1+$AB$7*COS(AL276)</f>
        <v>0.65971450030637657</v>
      </c>
      <c r="AJ276" s="43">
        <f>SIN(AL276+$AB$9)</f>
        <v>-0.91819704666902879</v>
      </c>
      <c r="AK276" s="43">
        <f>$AB$7*SIN(AL276)</f>
        <v>-0.14527828020134662</v>
      </c>
      <c r="AL276" s="43">
        <f>2*ATAN(AM276)</f>
        <v>-2.7380879383963412</v>
      </c>
      <c r="AM276" s="43">
        <f>SQRT((1+$AB$7)/(1-$AB$7))*TAN(AN276/2)</f>
        <v>-4.8891375827770798</v>
      </c>
      <c r="AN276" s="132">
        <f>$AU276+$AB$7*SIN(AO276)</f>
        <v>3.7274743555491097</v>
      </c>
      <c r="AO276" s="132">
        <f>$AU276+$AB$7*SIN(AP276)</f>
        <v>3.7276899640853132</v>
      </c>
      <c r="AP276" s="132">
        <f>$AU276+$AB$7*SIN(AQ276)</f>
        <v>3.726990664327638</v>
      </c>
      <c r="AQ276" s="132">
        <f>$AU276+$AB$7*SIN(AR276)</f>
        <v>3.7292599399618953</v>
      </c>
      <c r="AR276" s="132">
        <f>$AU276+$AB$7*SIN(AS276)</f>
        <v>3.7219083609618742</v>
      </c>
      <c r="AS276" s="132">
        <f>$AU276+$AB$7*SIN(AT276)</f>
        <v>3.7458573324068216</v>
      </c>
      <c r="AT276" s="132">
        <f>$AU276+$AB$7*SIN(AU276)</f>
        <v>3.6691567972920227</v>
      </c>
      <c r="AU276" s="132">
        <f>$AB$9+$AB$18*(F276-AB$15)</f>
        <v>3.9321264951154316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219" t="s">
        <v>599</v>
      </c>
      <c r="B277" s="219" t="s">
        <v>292</v>
      </c>
      <c r="C277" s="242">
        <v>52263.591</v>
      </c>
      <c r="D277" s="242" t="s">
        <v>503</v>
      </c>
      <c r="E277" s="41">
        <f>+(C277-C$7)/C$8</f>
        <v>35330.977690045984</v>
      </c>
      <c r="F277" s="132">
        <f>ROUND(2*E277,0)/2</f>
        <v>35331</v>
      </c>
      <c r="G277" s="132">
        <f>+C277-(C$7+F277*C$8)</f>
        <v>-7.6154569978825748E-3</v>
      </c>
      <c r="I277" s="43">
        <f>G277</f>
        <v>-7.6154569978825748E-3</v>
      </c>
      <c r="L277" s="132"/>
      <c r="N277" s="132"/>
      <c r="O277" s="132">
        <f ca="1">+C$11+C$12*F277</f>
        <v>-1.969093912549208E-3</v>
      </c>
      <c r="P277" s="199">
        <f>+D$11+D$12*F277+D$13*F277^2</f>
        <v>-2.181634621782004E-2</v>
      </c>
      <c r="Q277" s="200">
        <f>+C277-15018.5</f>
        <v>37245.091</v>
      </c>
      <c r="S277" s="132">
        <f>+(P277-G277)^2</f>
        <v>2.0166525463693612E-4</v>
      </c>
      <c r="T277" s="7">
        <v>0.1</v>
      </c>
      <c r="U277" s="43">
        <f>+T277*S277</f>
        <v>2.0166525463693614E-5</v>
      </c>
      <c r="V277" s="132">
        <f>+G277-P277</f>
        <v>1.4200889219937465E-2</v>
      </c>
      <c r="W277" s="205"/>
      <c r="X277" s="204"/>
      <c r="Y277" s="204"/>
      <c r="Z277" s="43">
        <f>F277</f>
        <v>35331</v>
      </c>
      <c r="AA277" s="132">
        <f>AB$3+AB$4*Z277+AB$5*Z277^2+AH277</f>
        <v>-1.9383821633767728E-2</v>
      </c>
      <c r="AB277" s="132">
        <f>+G277-AA277</f>
        <v>1.1768364635885153E-2</v>
      </c>
      <c r="AC277" s="132">
        <f>+G277-P277</f>
        <v>1.4200889219937465E-2</v>
      </c>
      <c r="AD277" s="132"/>
      <c r="AE277" s="132">
        <f>+(G277-AA277)^2*S277</f>
        <v>2.7929509692749974E-8</v>
      </c>
      <c r="AF277" s="200">
        <f>+C277-15018.5</f>
        <v>37245.091</v>
      </c>
      <c r="AG277" s="7"/>
      <c r="AH277" s="43">
        <f>$AB$6*($AB$11/AI277*AJ277+$AB$12)</f>
        <v>-2.149006195076773E-2</v>
      </c>
      <c r="AI277" s="43">
        <f>1+$AB$7*COS(AL277)</f>
        <v>0.65990396827411013</v>
      </c>
      <c r="AJ277" s="43">
        <f>SIN(AL277+$AB$9)</f>
        <v>-0.91871209555640088</v>
      </c>
      <c r="AK277" s="43">
        <f>$AB$7*SIN(AL277)</f>
        <v>-0.1457212723122554</v>
      </c>
      <c r="AL277" s="43">
        <f>2*ATAN(AM277)</f>
        <v>-2.7367857512326585</v>
      </c>
      <c r="AM277" s="43">
        <f>SQRT((1+$AB$7)/(1-$AB$7))*TAN(AN277/2)</f>
        <v>-4.8729744151854311</v>
      </c>
      <c r="AN277" s="132">
        <f>$AU277+$AB$7*SIN(AO277)</f>
        <v>3.7293078753883835</v>
      </c>
      <c r="AO277" s="132">
        <f>$AU277+$AB$7*SIN(AP277)</f>
        <v>3.7295223431874915</v>
      </c>
      <c r="AP277" s="132">
        <f>$AU277+$AB$7*SIN(AQ277)</f>
        <v>3.7288258948198387</v>
      </c>
      <c r="AQ277" s="132">
        <f>$AU277+$AB$7*SIN(AR277)</f>
        <v>3.7310886760827575</v>
      </c>
      <c r="AR277" s="132">
        <f>$AU277+$AB$7*SIN(AS277)</f>
        <v>3.7237492242481109</v>
      </c>
      <c r="AS277" s="132">
        <f>$AU277+$AB$7*SIN(AT277)</f>
        <v>3.7476883023980352</v>
      </c>
      <c r="AT277" s="132">
        <f>$AU277+$AB$7*SIN(AU277)</f>
        <v>3.6709314005463414</v>
      </c>
      <c r="AU277" s="132">
        <f>$AB$9+$AB$18*(F277-AB$15)</f>
        <v>3.9345245002589904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219" t="s">
        <v>849</v>
      </c>
      <c r="B278" s="219" t="s">
        <v>288</v>
      </c>
      <c r="C278" s="242">
        <v>52265.802600000003</v>
      </c>
      <c r="D278" s="242" t="s">
        <v>485</v>
      </c>
      <c r="E278" s="41">
        <f>+(C278-C$7)/C$8</f>
        <v>35337.456709531645</v>
      </c>
      <c r="F278" s="132">
        <f>ROUND(2*E278,0)/2</f>
        <v>35337.5</v>
      </c>
      <c r="G278" s="132">
        <f>+C278-(C$7+F278*C$8)</f>
        <v>-1.4777112497540656E-2</v>
      </c>
      <c r="K278" s="43">
        <f>G278</f>
        <v>-1.4777112497540656E-2</v>
      </c>
      <c r="L278" s="132"/>
      <c r="N278" s="132"/>
      <c r="O278" s="132">
        <f ca="1">+C$11+C$12*F278</f>
        <v>-1.975853482672367E-3</v>
      </c>
      <c r="P278" s="199">
        <f>+D$11+D$12*F278+D$13*F278^2</f>
        <v>-2.1821402296230367E-2</v>
      </c>
      <c r="Q278" s="200">
        <f>+C278-15018.5</f>
        <v>37247.302600000003</v>
      </c>
      <c r="S278" s="132">
        <f>+(P278-G278)^2</f>
        <v>4.9622018767923922E-5</v>
      </c>
      <c r="T278" s="7">
        <v>10</v>
      </c>
      <c r="U278" s="43">
        <f>+T278*S278</f>
        <v>4.9622018767923924E-4</v>
      </c>
      <c r="V278" s="132">
        <f>+G278-P278</f>
        <v>7.0442897986897103E-3</v>
      </c>
      <c r="Z278" s="43">
        <f>F278</f>
        <v>35337.5</v>
      </c>
      <c r="AA278" s="132">
        <f>AB$3+AB$4*Z278+AB$5*Z278^2+AH278</f>
        <v>-1.9386842650956412E-2</v>
      </c>
      <c r="AB278" s="132">
        <f>+G278-AA278</f>
        <v>4.6097301534157552E-3</v>
      </c>
      <c r="AC278" s="132">
        <f>+G278-P278</f>
        <v>7.0442897986897103E-3</v>
      </c>
      <c r="AD278" s="132"/>
      <c r="AE278" s="132">
        <f>+(G278-AA278)^2*S278</f>
        <v>1.0544486498076218E-9</v>
      </c>
      <c r="AF278" s="200">
        <f>+C278-15018.5</f>
        <v>37247.302600000003</v>
      </c>
      <c r="AG278" s="7"/>
      <c r="AH278" s="43">
        <f>$AB$6*($AB$11/AI278*AJ278+$AB$12)</f>
        <v>-2.1492413432206411E-2</v>
      </c>
      <c r="AI278" s="43">
        <f>1+$AB$7*COS(AL278)</f>
        <v>0.6599641867250986</v>
      </c>
      <c r="AJ278" s="43">
        <f>SIN(AL278+$AB$9)</f>
        <v>-0.91887514019382599</v>
      </c>
      <c r="AK278" s="43">
        <f>$AB$7*SIN(AL278)</f>
        <v>-0.14586173483980086</v>
      </c>
      <c r="AL278" s="43">
        <f>2*ATAN(AM278)</f>
        <v>-2.7363727062426881</v>
      </c>
      <c r="AM278" s="43">
        <f>SQRT((1+$AB$7)/(1-$AB$7))*TAN(AN278/2)</f>
        <v>-4.8678689723163524</v>
      </c>
      <c r="AN278" s="132">
        <f>$AU278+$AB$7*SIN(AO278)</f>
        <v>3.7298893454589361</v>
      </c>
      <c r="AO278" s="132">
        <f>$AU278+$AB$7*SIN(AP278)</f>
        <v>3.7301034508205371</v>
      </c>
      <c r="AP278" s="132">
        <f>$AU278+$AB$7*SIN(AQ278)</f>
        <v>3.7294079098701118</v>
      </c>
      <c r="AQ278" s="132">
        <f>$AU278+$AB$7*SIN(AR278)</f>
        <v>3.7316686195923308</v>
      </c>
      <c r="AR278" s="132">
        <f>$AU278+$AB$7*SIN(AS278)</f>
        <v>3.7243330534410974</v>
      </c>
      <c r="AS278" s="132">
        <f>$AU278+$AB$7*SIN(AT278)</f>
        <v>3.7482688756412061</v>
      </c>
      <c r="AT278" s="132">
        <f>$AU278+$AB$7*SIN(AU278)</f>
        <v>3.6714943959566311</v>
      </c>
      <c r="AU278" s="132">
        <f>$AB$9+$AB$18*(F278-AB$15)</f>
        <v>3.9352848433532888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>+(C279-C$7)/C$8</f>
        <v>35427.953225686157</v>
      </c>
      <c r="F279" s="132">
        <f>ROUND(2*E279,0)/2</f>
        <v>35428</v>
      </c>
      <c r="G279" s="132">
        <f>+C279-(C$7+F279*C$8)</f>
        <v>-1.5966316001140513E-2</v>
      </c>
      <c r="K279" s="43">
        <f>G279</f>
        <v>-1.5966316001140513E-2</v>
      </c>
      <c r="N279" s="132">
        <v>-1.5966316001140513E-2</v>
      </c>
      <c r="O279" s="132">
        <f ca="1">+C$11+C$12*F279</f>
        <v>-2.0699674974640619E-3</v>
      </c>
      <c r="P279" s="199">
        <f>+D$11+D$12*F279+D$13*F279^2</f>
        <v>-2.1891741848638187E-2</v>
      </c>
      <c r="Q279" s="200">
        <f>+C279-15018.5</f>
        <v>37278.193399999996</v>
      </c>
      <c r="S279" s="132">
        <f>+(P279-G279)^2</f>
        <v>3.511067147419353E-5</v>
      </c>
      <c r="T279" s="7">
        <v>10</v>
      </c>
      <c r="U279" s="43">
        <f>+T279*S279</f>
        <v>3.511067147419353E-4</v>
      </c>
      <c r="V279" s="132">
        <f>+G279-P279</f>
        <v>5.9254258474976743E-3</v>
      </c>
      <c r="Z279" s="43">
        <f>F279</f>
        <v>35428</v>
      </c>
      <c r="AA279" s="132">
        <f>AB$3+AB$4*Z279+AB$5*Z279^2+AH279</f>
        <v>-1.9428196991843821E-2</v>
      </c>
      <c r="AB279" s="132">
        <f>+G279-AA279</f>
        <v>3.4618809907033081E-3</v>
      </c>
      <c r="AC279" s="132">
        <f>+G279-P279</f>
        <v>5.9254258474976743E-3</v>
      </c>
      <c r="AD279" s="132"/>
      <c r="AE279" s="132">
        <f>+(G279-AA279)^2*S279</f>
        <v>4.2078805534511441E-10</v>
      </c>
      <c r="AF279" s="200">
        <f>+C279-15018.5</f>
        <v>37278.193399999996</v>
      </c>
      <c r="AG279" s="7"/>
      <c r="AH279" s="43">
        <f>$AB$6*($AB$11/AI279*AJ279+$AB$12)</f>
        <v>-2.1524419439843821E-2</v>
      </c>
      <c r="AI279" s="43">
        <f>1+$AB$7*COS(AL279)</f>
        <v>0.66080979977868604</v>
      </c>
      <c r="AJ279" s="43">
        <f>SIN(AL279+$AB$9)</f>
        <v>-0.92113199214235519</v>
      </c>
      <c r="AK279" s="43">
        <f>$AB$7*SIN(AL279)</f>
        <v>-0.14781748230106259</v>
      </c>
      <c r="AL279" s="43">
        <f>2*ATAN(AM279)</f>
        <v>-2.7306139690402893</v>
      </c>
      <c r="AM279" s="43">
        <f>SQRT((1+$AB$7)/(1-$AB$7))*TAN(AN279/2)</f>
        <v>-4.7977423859573882</v>
      </c>
      <c r="AN279" s="132">
        <f>$AU279+$AB$7*SIN(AO279)</f>
        <v>3.7379907437502906</v>
      </c>
      <c r="AO279" s="132">
        <f>$AU279+$AB$7*SIN(AP279)</f>
        <v>3.7381997679680681</v>
      </c>
      <c r="AP279" s="132">
        <f>$AU279+$AB$7*SIN(AQ279)</f>
        <v>3.7375170218623732</v>
      </c>
      <c r="AQ279" s="132">
        <f>$AU279+$AB$7*SIN(AR279)</f>
        <v>3.7397482826568429</v>
      </c>
      <c r="AR279" s="132">
        <f>$AU279+$AB$7*SIN(AS279)</f>
        <v>3.7324688232583516</v>
      </c>
      <c r="AS279" s="132">
        <f>$AU279+$AB$7*SIN(AT279)</f>
        <v>3.7563533743950028</v>
      </c>
      <c r="AT279" s="132">
        <f>$AU279+$AB$7*SIN(AU279)</f>
        <v>3.6793489184234782</v>
      </c>
      <c r="AU279" s="132">
        <f>$AB$9+$AB$18*(F279-AB$15)</f>
        <v>3.9458711587431434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219" t="s">
        <v>599</v>
      </c>
      <c r="B280" s="219" t="s">
        <v>292</v>
      </c>
      <c r="C280" s="242">
        <v>52307.620999999999</v>
      </c>
      <c r="D280" s="242" t="s">
        <v>503</v>
      </c>
      <c r="E280" s="41">
        <f>+(C280-C$7)/C$8</f>
        <v>35459.966308219802</v>
      </c>
      <c r="F280" s="132">
        <f>ROUND(2*E280,0)/2</f>
        <v>35460</v>
      </c>
      <c r="G280" s="132">
        <f>+C280-(C$7+F280*C$8)</f>
        <v>-1.1500619999424089E-2</v>
      </c>
      <c r="I280" s="43">
        <f>G280</f>
        <v>-1.1500619999424089E-2</v>
      </c>
      <c r="M280" s="132"/>
      <c r="N280" s="132"/>
      <c r="O280" s="132">
        <f ca="1">+C$11+C$12*F280</f>
        <v>-2.1032453811473117E-3</v>
      </c>
      <c r="P280" s="199">
        <f>+D$11+D$12*F280+D$13*F280^2</f>
        <v>-2.1916588010859391E-2</v>
      </c>
      <c r="Q280" s="200">
        <f>+C280-15018.5</f>
        <v>37289.120999999999</v>
      </c>
      <c r="S280" s="132">
        <f>+(P280-G280)^2</f>
        <v>1.0849238961524347E-4</v>
      </c>
      <c r="T280" s="7">
        <v>0.1</v>
      </c>
      <c r="U280" s="43">
        <f>+T280*S280</f>
        <v>1.0849238961524348E-5</v>
      </c>
      <c r="V280" s="132">
        <f>+G280-P280</f>
        <v>1.0415968011435302E-2</v>
      </c>
      <c r="W280" s="203"/>
      <c r="X280" s="204"/>
      <c r="Y280" s="204"/>
      <c r="Z280" s="43">
        <f>F280</f>
        <v>35460</v>
      </c>
      <c r="AA280" s="132">
        <f>AB$3+AB$4*Z280+AB$5*Z280^2+AH280</f>
        <v>-1.9442502800804902E-2</v>
      </c>
      <c r="AB280" s="132">
        <f>+G280-AA280</f>
        <v>7.9418828013808132E-3</v>
      </c>
      <c r="AC280" s="132">
        <f>+G280-P280</f>
        <v>1.0415968011435302E-2</v>
      </c>
      <c r="AD280" s="132"/>
      <c r="AE280" s="132">
        <f>+(G280-AA280)^2*S280</f>
        <v>6.8429950001277751E-9</v>
      </c>
      <c r="AF280" s="200">
        <f>+C280-15018.5</f>
        <v>37289.120999999999</v>
      </c>
      <c r="AG280" s="7"/>
      <c r="AH280" s="43">
        <f>$AB$6*($AB$11/AI280*AJ280+$AB$12)</f>
        <v>-2.1535408000804904E-2</v>
      </c>
      <c r="AI280" s="43">
        <f>1+$AB$7*COS(AL280)</f>
        <v>0.66111202123158841</v>
      </c>
      <c r="AJ280" s="43">
        <f>SIN(AL280+$AB$9)</f>
        <v>-0.92192406274500316</v>
      </c>
      <c r="AK280" s="43">
        <f>$AB$7*SIN(AL280)</f>
        <v>-0.14850904971166112</v>
      </c>
      <c r="AL280" s="43">
        <f>2*ATAN(AM280)</f>
        <v>-2.7285741830915846</v>
      </c>
      <c r="AM280" s="43">
        <f>SQRT((1+$AB$7)/(1-$AB$7))*TAN(AN280/2)</f>
        <v>-4.773365529876858</v>
      </c>
      <c r="AN280" s="132">
        <f>$AU280+$AB$7*SIN(AO280)</f>
        <v>3.7408578214514216</v>
      </c>
      <c r="AO280" s="132">
        <f>$AU280+$AB$7*SIN(AP280)</f>
        <v>3.7410650344813074</v>
      </c>
      <c r="AP280" s="132">
        <f>$AU280+$AB$7*SIN(AQ280)</f>
        <v>3.7403868817915118</v>
      </c>
      <c r="AQ280" s="132">
        <f>$AU280+$AB$7*SIN(AR280)</f>
        <v>3.7426074642339389</v>
      </c>
      <c r="AR280" s="132">
        <f>$AU280+$AB$7*SIN(AS280)</f>
        <v>3.7353487300521806</v>
      </c>
      <c r="AS280" s="132">
        <f>$AU280+$AB$7*SIN(AT280)</f>
        <v>3.7592125090502249</v>
      </c>
      <c r="AT280" s="132">
        <f>$AU280+$AB$7*SIN(AU280)</f>
        <v>3.6821333403422924</v>
      </c>
      <c r="AU280" s="132">
        <f>$AB$9+$AB$18*(F280-AB$15)</f>
        <v>3.9496143862843072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219" t="s">
        <v>849</v>
      </c>
      <c r="B281" s="219" t="s">
        <v>288</v>
      </c>
      <c r="C281" s="242">
        <v>52310.519399999997</v>
      </c>
      <c r="D281" s="242" t="s">
        <v>485</v>
      </c>
      <c r="E281" s="41">
        <f>+(C281-C$7)/C$8</f>
        <v>35468.457350938741</v>
      </c>
      <c r="F281" s="132">
        <f>ROUND(2*E281,0)/2</f>
        <v>35468.5</v>
      </c>
      <c r="G281" s="132">
        <f>+C281-(C$7+F281*C$8)</f>
        <v>-1.4558169503288809E-2</v>
      </c>
      <c r="K281" s="43">
        <f>G281</f>
        <v>-1.4558169503288809E-2</v>
      </c>
      <c r="M281" s="132"/>
      <c r="N281" s="132"/>
      <c r="O281" s="132">
        <f ca="1">+C$11+C$12*F281</f>
        <v>-2.112084819000673E-3</v>
      </c>
      <c r="P281" s="199">
        <f>+D$11+D$12*F281+D$13*F281^2</f>
        <v>-2.1923185552486762E-2</v>
      </c>
      <c r="Q281" s="200">
        <f>+C281-15018.5</f>
        <v>37292.019399999997</v>
      </c>
      <c r="S281" s="132">
        <f>+(P281-G281)^2</f>
        <v>5.424346140494343E-5</v>
      </c>
      <c r="T281" s="7">
        <v>10</v>
      </c>
      <c r="U281" s="43">
        <f>+T281*S281</f>
        <v>5.424346140494343E-4</v>
      </c>
      <c r="V281" s="132">
        <f>+G281-P281</f>
        <v>7.3650160491979533E-3</v>
      </c>
      <c r="Z281" s="43">
        <f>F281</f>
        <v>35468.5</v>
      </c>
      <c r="AA281" s="132">
        <f>AB$3+AB$4*Z281+AB$5*Z281^2+AH281</f>
        <v>-1.944627489727694E-2</v>
      </c>
      <c r="AB281" s="132">
        <f>+G281-AA281</f>
        <v>4.8881053939881305E-3</v>
      </c>
      <c r="AC281" s="132">
        <f>+G281-P281</f>
        <v>7.3650160491979533E-3</v>
      </c>
      <c r="AD281" s="132"/>
      <c r="AE281" s="132">
        <f>+(G281-AA281)^2*S281</f>
        <v>1.296070177686339E-9</v>
      </c>
      <c r="AF281" s="200">
        <f>+C281-15018.5</f>
        <v>37292.019399999997</v>
      </c>
      <c r="AG281" s="7"/>
      <c r="AH281" s="43">
        <f>$AB$6*($AB$11/AI281*AJ281+$AB$12)</f>
        <v>-2.1538297920526941E-2</v>
      </c>
      <c r="AI281" s="43">
        <f>1+$AB$7*COS(AL281)</f>
        <v>0.66119258257060465</v>
      </c>
      <c r="AJ281" s="43">
        <f>SIN(AL281+$AB$9)</f>
        <v>-0.92213393336990479</v>
      </c>
      <c r="AK281" s="43">
        <f>$AB$7*SIN(AL281)</f>
        <v>-0.1486927499739765</v>
      </c>
      <c r="AL281" s="43">
        <f>2*ATAN(AM281)</f>
        <v>-2.7280320508627196</v>
      </c>
      <c r="AM281" s="43">
        <f>SQRT((1+$AB$7)/(1-$AB$7))*TAN(AN281/2)</f>
        <v>-4.7669265485603516</v>
      </c>
      <c r="AN281" s="132">
        <f>$AU281+$AB$7*SIN(AO281)</f>
        <v>3.7416196097126093</v>
      </c>
      <c r="AO281" s="132">
        <f>$AU281+$AB$7*SIN(AP281)</f>
        <v>3.7418263404615466</v>
      </c>
      <c r="AP281" s="132">
        <f>$AU281+$AB$7*SIN(AQ281)</f>
        <v>3.7411494137547678</v>
      </c>
      <c r="AQ281" s="132">
        <f>$AU281+$AB$7*SIN(AR281)</f>
        <v>3.7433671369361696</v>
      </c>
      <c r="AR281" s="132">
        <f>$AU281+$AB$7*SIN(AS281)</f>
        <v>3.7361139848753862</v>
      </c>
      <c r="AS281" s="132">
        <f>$AU281+$AB$7*SIN(AT281)</f>
        <v>3.7599720149465199</v>
      </c>
      <c r="AT281" s="132">
        <f>$AU281+$AB$7*SIN(AU281)</f>
        <v>3.6828735818460907</v>
      </c>
      <c r="AU281" s="132">
        <f>$AB$9+$AB$18*(F281-AB$15)</f>
        <v>3.9506086810999292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219" t="s">
        <v>599</v>
      </c>
      <c r="B282" s="219" t="s">
        <v>288</v>
      </c>
      <c r="C282" s="242">
        <v>52311.548999999999</v>
      </c>
      <c r="D282" s="242" t="s">
        <v>503</v>
      </c>
      <c r="E282" s="41">
        <f>+(C282-C$7)/C$8</f>
        <v>35471.473628051433</v>
      </c>
      <c r="F282" s="132">
        <f>ROUND(2*E282,0)/2</f>
        <v>35471.5</v>
      </c>
      <c r="G282" s="132">
        <f>+C282-(C$7+F282*C$8)</f>
        <v>-9.0020104980794713E-3</v>
      </c>
      <c r="I282" s="43">
        <f>G282</f>
        <v>-9.0020104980794713E-3</v>
      </c>
      <c r="L282" s="132"/>
      <c r="N282" s="132"/>
      <c r="O282" s="132">
        <f ca="1">+C$11+C$12*F282</f>
        <v>-2.1152046205959799E-3</v>
      </c>
      <c r="P282" s="199">
        <f>+D$11+D$12*F282+D$13*F282^2</f>
        <v>-2.1925513874085568E-2</v>
      </c>
      <c r="Q282" s="200">
        <f>+C282-15018.5</f>
        <v>37293.048999999999</v>
      </c>
      <c r="S282" s="132">
        <f>+(P282-G282)^2</f>
        <v>1.6701693950964098E-4</v>
      </c>
      <c r="T282" s="7">
        <v>0.1</v>
      </c>
      <c r="U282" s="43">
        <f>+T282*S282</f>
        <v>1.6701693950964101E-5</v>
      </c>
      <c r="V282" s="132">
        <f>+G282-P282</f>
        <v>1.2923503376006097E-2</v>
      </c>
      <c r="Z282" s="43">
        <f>F282</f>
        <v>35471.5</v>
      </c>
      <c r="AA282" s="132">
        <f>AB$3+AB$4*Z282+AB$5*Z282^2+AH282</f>
        <v>-1.944760342863084E-2</v>
      </c>
      <c r="AB282" s="132">
        <f>+G282-AA282</f>
        <v>1.0445592930551369E-2</v>
      </c>
      <c r="AC282" s="132">
        <f>+G282-P282</f>
        <v>1.2923503376006097E-2</v>
      </c>
      <c r="AD282" s="132"/>
      <c r="AE282" s="132">
        <f>+(G282-AA282)^2*S282</f>
        <v>1.822328702589148E-8</v>
      </c>
      <c r="AF282" s="200">
        <f>+C282-15018.5</f>
        <v>37293.048999999999</v>
      </c>
      <c r="AG282" s="7"/>
      <c r="AH282" s="43">
        <f>$AB$6*($AB$11/AI282*AJ282+$AB$12)</f>
        <v>-2.1539314991880842E-2</v>
      </c>
      <c r="AI282" s="43">
        <f>1+$AB$7*COS(AL282)</f>
        <v>0.6612210444554395</v>
      </c>
      <c r="AJ282" s="43">
        <f>SIN(AL282+$AB$9)</f>
        <v>-0.92220795285573753</v>
      </c>
      <c r="AK282" s="43">
        <f>$AB$7*SIN(AL282)</f>
        <v>-0.14875758562216818</v>
      </c>
      <c r="AL282" s="43">
        <f>2*ATAN(AM282)</f>
        <v>-2.7278406785135112</v>
      </c>
      <c r="AM282" s="43">
        <f>SQRT((1+$AB$7)/(1-$AB$7))*TAN(AN282/2)</f>
        <v>-4.7646575640505473</v>
      </c>
      <c r="AN282" s="132">
        <f>$AU282+$AB$7*SIN(AO282)</f>
        <v>3.7418884983355487</v>
      </c>
      <c r="AO282" s="132">
        <f>$AU282+$AB$7*SIN(AP282)</f>
        <v>3.7420950587520823</v>
      </c>
      <c r="AP282" s="132">
        <f>$AU282+$AB$7*SIN(AQ282)</f>
        <v>3.7414185653246119</v>
      </c>
      <c r="AQ282" s="132">
        <f>$AU282+$AB$7*SIN(AR282)</f>
        <v>3.7436352770841208</v>
      </c>
      <c r="AR282" s="132">
        <f>$AU282+$AB$7*SIN(AS282)</f>
        <v>3.736384102870161</v>
      </c>
      <c r="AS282" s="132">
        <f>$AU282+$AB$7*SIN(AT282)</f>
        <v>3.760240080752332</v>
      </c>
      <c r="AT282" s="132">
        <f>$AU282+$AB$7*SIN(AU282)</f>
        <v>3.6831349067359915</v>
      </c>
      <c r="AU282" s="132">
        <f>$AB$9+$AB$18*(F282-AB$15)</f>
        <v>3.950959608681913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219" t="s">
        <v>599</v>
      </c>
      <c r="B283" s="219" t="s">
        <v>292</v>
      </c>
      <c r="C283" s="242">
        <v>52319.576000000001</v>
      </c>
      <c r="D283" s="242" t="s">
        <v>503</v>
      </c>
      <c r="E283" s="41">
        <f>+(C283-C$7)/C$8</f>
        <v>35494.989222829572</v>
      </c>
      <c r="F283" s="132">
        <f>ROUND(2*E283,0)/2</f>
        <v>35495</v>
      </c>
      <c r="G283" s="132">
        <f>+C283-(C$7+F283*C$8)</f>
        <v>-3.6787650024052709E-3</v>
      </c>
      <c r="I283" s="43">
        <f>G283</f>
        <v>-3.6787650024052709E-3</v>
      </c>
      <c r="M283" s="132"/>
      <c r="N283" s="132"/>
      <c r="O283" s="132">
        <f ca="1">+C$11+C$12*F283</f>
        <v>-2.1396430664258614E-3</v>
      </c>
      <c r="P283" s="199">
        <f>+D$11+D$12*F283+D$13*F283^2</f>
        <v>-2.1943748376900305E-2</v>
      </c>
      <c r="Q283" s="200">
        <f>+C283-15018.5</f>
        <v>37301.076000000001</v>
      </c>
      <c r="S283" s="132">
        <f>+(P283-G283)^2</f>
        <v>3.3360961767058E-4</v>
      </c>
      <c r="T283" s="7">
        <v>0.1</v>
      </c>
      <c r="U283" s="43">
        <f>+T283*S283</f>
        <v>3.3360961767058002E-5</v>
      </c>
      <c r="V283" s="132">
        <f>+G283-P283</f>
        <v>1.8264983374495034E-2</v>
      </c>
      <c r="Z283" s="43">
        <f>F283</f>
        <v>35495</v>
      </c>
      <c r="AA283" s="132">
        <f>AB$3+AB$4*Z283+AB$5*Z283^2+AH283</f>
        <v>-1.9457959739134532E-2</v>
      </c>
      <c r="AB283" s="132">
        <f>+G283-AA283</f>
        <v>1.5779194736729261E-2</v>
      </c>
      <c r="AC283" s="132">
        <f>+G283-P283</f>
        <v>1.8264983374495034E-2</v>
      </c>
      <c r="AD283" s="132"/>
      <c r="AE283" s="132">
        <f>+(G283-AA283)^2*S283</f>
        <v>8.3063118945963271E-8</v>
      </c>
      <c r="AF283" s="200">
        <f>+C283-15018.5</f>
        <v>37301.076000000001</v>
      </c>
      <c r="AG283" s="7"/>
      <c r="AH283" s="43">
        <f>$AB$6*($AB$11/AI283*AJ283+$AB$12)</f>
        <v>-2.1547229664134533E-2</v>
      </c>
      <c r="AI283" s="43">
        <f>1+$AB$7*COS(AL283)</f>
        <v>0.66144451028627838</v>
      </c>
      <c r="AJ283" s="43">
        <f>SIN(AL283+$AB$9)</f>
        <v>-0.92278682345021068</v>
      </c>
      <c r="AK283" s="43">
        <f>$AB$7*SIN(AL283)</f>
        <v>-0.14926546949881653</v>
      </c>
      <c r="AL283" s="43">
        <f>2*ATAN(AM283)</f>
        <v>-2.7263410241403445</v>
      </c>
      <c r="AM283" s="43">
        <f>SQRT((1+$AB$7)/(1-$AB$7))*TAN(AN283/2)</f>
        <v>-4.7469484542728724</v>
      </c>
      <c r="AN283" s="132">
        <f>$AU283+$AB$7*SIN(AO283)</f>
        <v>3.7439951936746998</v>
      </c>
      <c r="AO283" s="132">
        <f>$AU283+$AB$7*SIN(AP283)</f>
        <v>3.7442004177786981</v>
      </c>
      <c r="AP283" s="132">
        <f>$AU283+$AB$7*SIN(AQ283)</f>
        <v>3.7435273287217301</v>
      </c>
      <c r="AQ283" s="132">
        <f>$AU283+$AB$7*SIN(AR283)</f>
        <v>3.7457360769233263</v>
      </c>
      <c r="AR283" s="132">
        <f>$AU283+$AB$7*SIN(AS283)</f>
        <v>3.7385005341679234</v>
      </c>
      <c r="AS283" s="132">
        <f>$AU283+$AB$7*SIN(AT283)</f>
        <v>3.7623400189905341</v>
      </c>
      <c r="AT283" s="132">
        <f>$AU283+$AB$7*SIN(AU283)</f>
        <v>3.6851830936839778</v>
      </c>
      <c r="AU283" s="132">
        <f>$AB$9+$AB$18*(F283-AB$15)</f>
        <v>3.9537085414074555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>+(C284-C$7)/C$8</f>
        <v>35549.958353784968</v>
      </c>
      <c r="F284" s="132">
        <f>ROUND(2*E284,0)/2</f>
        <v>35550</v>
      </c>
      <c r="G284" s="132">
        <f>+C284-(C$7+F284*C$8)</f>
        <v>-1.4215850002074149E-2</v>
      </c>
      <c r="K284" s="43">
        <f>G284</f>
        <v>-1.4215850002074149E-2</v>
      </c>
      <c r="N284" s="132">
        <v>-1.4215850002074149E-2</v>
      </c>
      <c r="P284" s="199">
        <f>+D$11+D$12*F284+D$13*F284^2</f>
        <v>-2.1986397027481345E-2</v>
      </c>
      <c r="Q284" s="200">
        <f>+C284-15018.5</f>
        <v>37319.839599999999</v>
      </c>
      <c r="S284" s="132">
        <f>+(P284-G284)^2</f>
        <v>6.0381401074064629E-5</v>
      </c>
      <c r="T284" s="7">
        <v>10</v>
      </c>
      <c r="U284" s="43">
        <f>+T284*S284</f>
        <v>6.0381401074064626E-4</v>
      </c>
      <c r="V284" s="132">
        <f>+G284-P284</f>
        <v>7.7705470254071964E-3</v>
      </c>
      <c r="Z284" s="43">
        <f>F284</f>
        <v>35550</v>
      </c>
      <c r="AA284" s="132">
        <f>AB$3+AB$4*Z284+AB$5*Z284^2+AH284</f>
        <v>-1.9481847121745912E-2</v>
      </c>
      <c r="AB284" s="132">
        <f>+G284-AA284</f>
        <v>5.2659971196717635E-3</v>
      </c>
      <c r="AC284" s="132">
        <f>+G284-P284</f>
        <v>7.7705470254071964E-3</v>
      </c>
      <c r="AD284" s="132"/>
      <c r="AE284" s="132">
        <f>+(G284-AA284)^2*S284</f>
        <v>1.674420068416469E-9</v>
      </c>
      <c r="AF284" s="200">
        <f>+C284-15018.5</f>
        <v>37319.839599999999</v>
      </c>
      <c r="AG284" s="7"/>
      <c r="AH284" s="43">
        <f>$AB$6*($AB$11/AI284*AJ284+$AB$12)</f>
        <v>-2.1565389621745912E-2</v>
      </c>
      <c r="AI284" s="43">
        <f>1+$AB$7*COS(AL284)</f>
        <v>0.66197108945804917</v>
      </c>
      <c r="AJ284" s="43">
        <f>SIN(AL284+$AB$9)</f>
        <v>-0.92413503240342942</v>
      </c>
      <c r="AK284" s="43">
        <f>$AB$7*SIN(AL284)</f>
        <v>-0.15045416457453675</v>
      </c>
      <c r="AL284" s="43">
        <f>2*ATAN(AM284)</f>
        <v>-2.7228272161003786</v>
      </c>
      <c r="AM284" s="43">
        <f>SQRT((1+$AB$7)/(1-$AB$7))*TAN(AN284/2)</f>
        <v>-4.7059442491615755</v>
      </c>
      <c r="AN284" s="132">
        <f>$AU284+$AB$7*SIN(AO284)</f>
        <v>3.7489285511729258</v>
      </c>
      <c r="AO284" s="132">
        <f>$AU284+$AB$7*SIN(AP284)</f>
        <v>3.7491306342976554</v>
      </c>
      <c r="AP284" s="132">
        <f>$AU284+$AB$7*SIN(AQ284)</f>
        <v>3.748465582894998</v>
      </c>
      <c r="AQ284" s="132">
        <f>$AU284+$AB$7*SIN(AR284)</f>
        <v>3.7506554143191408</v>
      </c>
      <c r="AR284" s="132">
        <f>$AU284+$AB$7*SIN(AS284)</f>
        <v>3.7434574079668361</v>
      </c>
      <c r="AS284" s="132">
        <f>$AU284+$AB$7*SIN(AT284)</f>
        <v>3.7672554035871668</v>
      </c>
      <c r="AT284" s="132">
        <f>$AU284+$AB$7*SIN(AU284)</f>
        <v>3.6899846638817659</v>
      </c>
      <c r="AU284" s="132">
        <f>$AB$9+$AB$18*(F284-AB$15)</f>
        <v>3.9601422137438309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219" t="s">
        <v>849</v>
      </c>
      <c r="B285" s="219" t="s">
        <v>288</v>
      </c>
      <c r="C285" s="242">
        <v>52496.8946</v>
      </c>
      <c r="D285" s="242" t="s">
        <v>485</v>
      </c>
      <c r="E285" s="41">
        <f>+(C285-C$7)/C$8</f>
        <v>36014.455068628253</v>
      </c>
      <c r="F285" s="132">
        <f>ROUND(2*E285,0)/2</f>
        <v>36014.5</v>
      </c>
      <c r="G285" s="132">
        <f>+C285-(C$7+F285*C$8)</f>
        <v>-1.5337231496232562E-2</v>
      </c>
      <c r="K285" s="43">
        <f>G285</f>
        <v>-1.5337231496232562E-2</v>
      </c>
      <c r="L285" s="132"/>
      <c r="N285" s="132"/>
      <c r="O285" s="132">
        <f ca="1">+C$11+C$12*F285</f>
        <v>-2.6798887093461288E-3</v>
      </c>
      <c r="P285" s="199">
        <f>+D$11+D$12*F285+D$13*F285^2</f>
        <v>-2.2345027972500771E-2</v>
      </c>
      <c r="Q285" s="200">
        <f>+C285-15018.5</f>
        <v>37478.3946</v>
      </c>
      <c r="S285" s="132">
        <f>+(P285-G285)^2</f>
        <v>4.9109211452797126E-5</v>
      </c>
      <c r="T285" s="7">
        <v>10</v>
      </c>
      <c r="U285" s="43">
        <f>+T285*S285</f>
        <v>4.9109211452797125E-4</v>
      </c>
      <c r="V285" s="132">
        <f>+G285-P285</f>
        <v>7.0077964762682091E-3</v>
      </c>
      <c r="Z285" s="43">
        <f>F285</f>
        <v>36014.5</v>
      </c>
      <c r="AA285" s="132">
        <f>AB$3+AB$4*Z285+AB$5*Z285^2+AH285</f>
        <v>-1.9663774921553294E-2</v>
      </c>
      <c r="AB285" s="132">
        <f>+G285-AA285</f>
        <v>4.3265434253207322E-3</v>
      </c>
      <c r="AC285" s="132">
        <f>+G285-P285</f>
        <v>7.0077964762682091E-3</v>
      </c>
      <c r="AD285" s="132"/>
      <c r="AE285" s="132">
        <f>+(G285-AA285)^2*S285</f>
        <v>9.1927424933159576E-10</v>
      </c>
      <c r="AF285" s="200">
        <f>+C285-15018.5</f>
        <v>37478.3946</v>
      </c>
      <c r="AG285" s="7"/>
      <c r="AH285" s="43">
        <f>$AB$6*($AB$11/AI285*AJ285+$AB$12)</f>
        <v>-2.1698222790803294E-2</v>
      </c>
      <c r="AI285" s="43">
        <f>1+$AB$7*COS(AL285)</f>
        <v>0.66662100218471676</v>
      </c>
      <c r="AJ285" s="43">
        <f>SIN(AL285+$AB$9)</f>
        <v>-0.9351460598143031</v>
      </c>
      <c r="AK285" s="43">
        <f>$AB$7*SIN(AL285)</f>
        <v>-0.16049437315892834</v>
      </c>
      <c r="AL285" s="43">
        <f>2*ATAN(AM285)</f>
        <v>-2.6929215204439387</v>
      </c>
      <c r="AM285" s="43">
        <f>SQRT((1+$AB$7)/(1-$AB$7))*TAN(AN285/2)</f>
        <v>-4.3825773076715109</v>
      </c>
      <c r="AN285" s="132">
        <f>$AU285+$AB$7*SIN(AO285)</f>
        <v>3.7907540310613004</v>
      </c>
      <c r="AO285" s="132">
        <f>$AU285+$AB$7*SIN(AP285)</f>
        <v>3.790929098290635</v>
      </c>
      <c r="AP285" s="132">
        <f>$AU285+$AB$7*SIN(AQ285)</f>
        <v>3.7903351788313646</v>
      </c>
      <c r="AQ285" s="132">
        <f>$AU285+$AB$7*SIN(AR285)</f>
        <v>3.7923511521083784</v>
      </c>
      <c r="AR285" s="132">
        <f>$AU285+$AB$7*SIN(AS285)</f>
        <v>3.7855206851793661</v>
      </c>
      <c r="AS285" s="132">
        <f>$AU285+$AB$7*SIN(AT285)</f>
        <v>3.8088096480084288</v>
      </c>
      <c r="AT285" s="132">
        <f>$AU285+$AB$7*SIN(AU285)</f>
        <v>3.7309886883650085</v>
      </c>
      <c r="AU285" s="132">
        <f>$AB$9+$AB$18*(F285-AB$15)</f>
        <v>4.0144775010210401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>+(C286-C$7)/C$8</f>
        <v>36165.955613613216</v>
      </c>
      <c r="F286" s="132">
        <f>ROUND(2*E286,0)/2</f>
        <v>36166</v>
      </c>
      <c r="G286" s="132">
        <f>+C286-(C$7+F286*C$8)</f>
        <v>-1.5151202002016362E-2</v>
      </c>
      <c r="K286" s="43">
        <f>G286</f>
        <v>-1.5151202002016362E-2</v>
      </c>
      <c r="N286" s="132"/>
      <c r="P286" s="199">
        <f>+D$11+D$12*F286+D$13*F286^2</f>
        <v>-2.2461396136765864E-2</v>
      </c>
      <c r="Q286" s="200">
        <f>+C286-15018.5</f>
        <v>37530.108999999997</v>
      </c>
      <c r="S286" s="132">
        <f>+(P286-G286)^2</f>
        <v>5.3438938287726025E-5</v>
      </c>
      <c r="T286" s="7">
        <v>10</v>
      </c>
      <c r="U286" s="43">
        <f>+T286*S286</f>
        <v>5.3438938287726019E-4</v>
      </c>
      <c r="V286" s="132">
        <f>+G286-P286</f>
        <v>7.3101941347495022E-3</v>
      </c>
      <c r="Z286" s="43">
        <f>F286</f>
        <v>36166</v>
      </c>
      <c r="AA286" s="132">
        <f>AB$3+AB$4*Z286+AB$5*Z286^2+AH286</f>
        <v>-1.9715350246197701E-2</v>
      </c>
      <c r="AB286" s="132">
        <f>+G286-AA286</f>
        <v>4.5641482441813389E-3</v>
      </c>
      <c r="AC286" s="132">
        <f>+G286-P286</f>
        <v>7.3101941347495022E-3</v>
      </c>
      <c r="AD286" s="132"/>
      <c r="AE286" s="132">
        <f>+(G286-AA286)^2*S286</f>
        <v>1.1132105279682157E-9</v>
      </c>
      <c r="AF286" s="200">
        <f>+C286-15018.5</f>
        <v>37530.108999999997</v>
      </c>
      <c r="AG286" s="7"/>
      <c r="AH286" s="43">
        <f>$AB$6*($AB$11/AI286*AJ286+$AB$12)</f>
        <v>-2.1733505578197702E-2</v>
      </c>
      <c r="AI286" s="43">
        <f>1+$AB$7*COS(AL286)</f>
        <v>0.66821746539244586</v>
      </c>
      <c r="AJ286" s="43">
        <f>SIN(AL286+$AB$9)</f>
        <v>-0.9385889575496299</v>
      </c>
      <c r="AK286" s="43">
        <f>$AB$7*SIN(AL286)</f>
        <v>-0.16376919652177313</v>
      </c>
      <c r="AL286" s="43">
        <f>2*ATAN(AM286)</f>
        <v>-2.6830748990032638</v>
      </c>
      <c r="AM286" s="43">
        <f>SQRT((1+$AB$7)/(1-$AB$7))*TAN(AN286/2)</f>
        <v>-4.2851925118546443</v>
      </c>
      <c r="AN286" s="132">
        <f>$AU286+$AB$7*SIN(AO286)</f>
        <v>3.8044603564384469</v>
      </c>
      <c r="AO286" s="132">
        <f>$AU286+$AB$7*SIN(AP286)</f>
        <v>3.8046265446518008</v>
      </c>
      <c r="AP286" s="132">
        <f>$AU286+$AB$7*SIN(AQ286)</f>
        <v>3.8040567676878525</v>
      </c>
      <c r="AQ286" s="132">
        <f>$AU286+$AB$7*SIN(AR286)</f>
        <v>3.8060113073403805</v>
      </c>
      <c r="AR286" s="132">
        <f>$AU286+$AB$7*SIN(AS286)</f>
        <v>3.7993188959600754</v>
      </c>
      <c r="AS286" s="132">
        <f>$AU286+$AB$7*SIN(AT286)</f>
        <v>3.822382017740336</v>
      </c>
      <c r="AT286" s="132">
        <f>$AU286+$AB$7*SIN(AU286)</f>
        <v>3.7445415627201917</v>
      </c>
      <c r="AU286" s="132">
        <f>$AB$9+$AB$18*(F286-AB$15)</f>
        <v>4.0321993439112385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>+(C287-C$7)/C$8</f>
        <v>36165.955613613216</v>
      </c>
      <c r="F287" s="132">
        <f>ROUND(2*E287,0)/2</f>
        <v>36166</v>
      </c>
      <c r="G287" s="132">
        <f>+C287-(C$7+F287*C$8)</f>
        <v>-1.5151202002016362E-2</v>
      </c>
      <c r="K287" s="43">
        <f>G287</f>
        <v>-1.5151202002016362E-2</v>
      </c>
      <c r="N287" s="132"/>
      <c r="P287" s="199">
        <f>+D$11+D$12*F287+D$13*F287^2</f>
        <v>-2.2461396136765864E-2</v>
      </c>
      <c r="Q287" s="200">
        <f>+C287-15018.5</f>
        <v>37530.108999999997</v>
      </c>
      <c r="S287" s="132">
        <f>+(P287-G287)^2</f>
        <v>5.3438938287726025E-5</v>
      </c>
      <c r="T287" s="7">
        <v>10</v>
      </c>
      <c r="U287" s="43">
        <f>+T287*S287</f>
        <v>5.3438938287726019E-4</v>
      </c>
      <c r="V287" s="132">
        <f>+G287-P287</f>
        <v>7.3101941347495022E-3</v>
      </c>
      <c r="Z287" s="43">
        <f>F287</f>
        <v>36166</v>
      </c>
      <c r="AA287" s="132">
        <f>AB$3+AB$4*Z287+AB$5*Z287^2+AH287</f>
        <v>-1.9715350246197701E-2</v>
      </c>
      <c r="AB287" s="132">
        <f>+G287-AA287</f>
        <v>4.5641482441813389E-3</v>
      </c>
      <c r="AC287" s="132">
        <f>+G287-P287</f>
        <v>7.3101941347495022E-3</v>
      </c>
      <c r="AD287" s="132"/>
      <c r="AE287" s="132">
        <f>+(G287-AA287)^2*S287</f>
        <v>1.1132105279682157E-9</v>
      </c>
      <c r="AF287" s="200">
        <f>+C287-15018.5</f>
        <v>37530.108999999997</v>
      </c>
      <c r="AG287" s="7"/>
      <c r="AH287" s="43">
        <f>$AB$6*($AB$11/AI287*AJ287+$AB$12)</f>
        <v>-2.1733505578197702E-2</v>
      </c>
      <c r="AI287" s="43">
        <f>1+$AB$7*COS(AL287)</f>
        <v>0.66821746539244586</v>
      </c>
      <c r="AJ287" s="43">
        <f>SIN(AL287+$AB$9)</f>
        <v>-0.9385889575496299</v>
      </c>
      <c r="AK287" s="43">
        <f>$AB$7*SIN(AL287)</f>
        <v>-0.16376919652177313</v>
      </c>
      <c r="AL287" s="43">
        <f>2*ATAN(AM287)</f>
        <v>-2.6830748990032638</v>
      </c>
      <c r="AM287" s="43">
        <f>SQRT((1+$AB$7)/(1-$AB$7))*TAN(AN287/2)</f>
        <v>-4.2851925118546443</v>
      </c>
      <c r="AN287" s="132">
        <f>$AU287+$AB$7*SIN(AO287)</f>
        <v>3.8044603564384469</v>
      </c>
      <c r="AO287" s="132">
        <f>$AU287+$AB$7*SIN(AP287)</f>
        <v>3.8046265446518008</v>
      </c>
      <c r="AP287" s="132">
        <f>$AU287+$AB$7*SIN(AQ287)</f>
        <v>3.8040567676878525</v>
      </c>
      <c r="AQ287" s="132">
        <f>$AU287+$AB$7*SIN(AR287)</f>
        <v>3.8060113073403805</v>
      </c>
      <c r="AR287" s="132">
        <f>$AU287+$AB$7*SIN(AS287)</f>
        <v>3.7993188959600754</v>
      </c>
      <c r="AS287" s="132">
        <f>$AU287+$AB$7*SIN(AT287)</f>
        <v>3.822382017740336</v>
      </c>
      <c r="AT287" s="132">
        <f>$AU287+$AB$7*SIN(AU287)</f>
        <v>3.7445415627201917</v>
      </c>
      <c r="AU287" s="132">
        <f>$AB$9+$AB$18*(F287-AB$15)</f>
        <v>4.0321993439112385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219" t="s">
        <v>599</v>
      </c>
      <c r="B288" s="219" t="s">
        <v>292</v>
      </c>
      <c r="C288" s="242">
        <v>52558.857000000004</v>
      </c>
      <c r="D288" s="242" t="s">
        <v>503</v>
      </c>
      <c r="E288" s="41">
        <f>+(C288-C$7)/C$8</f>
        <v>36195.97776576053</v>
      </c>
      <c r="F288" s="132">
        <f>ROUND(2*E288,0)/2</f>
        <v>36196</v>
      </c>
      <c r="G288" s="132">
        <f>+C288-(C$7+F288*C$8)</f>
        <v>-7.5896119960816577E-3</v>
      </c>
      <c r="I288" s="43">
        <f>G288</f>
        <v>-7.5896119960816577E-3</v>
      </c>
      <c r="L288" s="132"/>
      <c r="N288" s="132"/>
      <c r="O288" s="132">
        <f ca="1">+C$11+C$12*F288</f>
        <v>-2.868636705862064E-3</v>
      </c>
      <c r="P288" s="199">
        <f>+D$11+D$12*F288+D$13*F288^2</f>
        <v>-2.2484404220521718E-2</v>
      </c>
      <c r="Q288" s="200">
        <f>+C288-15018.5</f>
        <v>37540.357000000004</v>
      </c>
      <c r="S288" s="132">
        <f>+(P288-G288)^2</f>
        <v>2.2185483540924008E-4</v>
      </c>
      <c r="T288" s="7">
        <v>0.1</v>
      </c>
      <c r="U288" s="43">
        <f>+T288*S288</f>
        <v>2.2185483540924008E-5</v>
      </c>
      <c r="V288" s="132">
        <f>+G288-P288</f>
        <v>1.4894792224440061E-2</v>
      </c>
      <c r="Z288" s="43">
        <f>F288</f>
        <v>36196</v>
      </c>
      <c r="AA288" s="132">
        <f>AB$3+AB$4*Z288+AB$5*Z288^2+AH288</f>
        <v>-1.9725104665864027E-2</v>
      </c>
      <c r="AB288" s="132">
        <f>+G288-AA288</f>
        <v>1.213549266978237E-2</v>
      </c>
      <c r="AC288" s="132">
        <f>+G288-P288</f>
        <v>1.4894792224440061E-2</v>
      </c>
      <c r="AD288" s="132"/>
      <c r="AE288" s="132">
        <f>+(G288-AA288)^2*S288</f>
        <v>3.2672602063361555E-8</v>
      </c>
      <c r="AF288" s="200">
        <f>+C288-15018.5</f>
        <v>37540.357000000004</v>
      </c>
      <c r="AG288" s="7"/>
      <c r="AH288" s="43">
        <f>$AB$6*($AB$11/AI288*AJ288+$AB$12)</f>
        <v>-2.1740017417864028E-2</v>
      </c>
      <c r="AI288" s="43">
        <f>1+$AB$7*COS(AL288)</f>
        <v>0.66853834131859879</v>
      </c>
      <c r="AJ288" s="43">
        <f>SIN(AL288+$AB$9)</f>
        <v>-0.93926186449956894</v>
      </c>
      <c r="AK288" s="43">
        <f>$AB$7*SIN(AL288)</f>
        <v>-0.16441766579104067</v>
      </c>
      <c r="AL288" s="43">
        <f>2*ATAN(AM288)</f>
        <v>-2.681119453123161</v>
      </c>
      <c r="AM288" s="43">
        <f>SQRT((1+$AB$7)/(1-$AB$7))*TAN(AN288/2)</f>
        <v>-4.2663399660039749</v>
      </c>
      <c r="AN288" s="132">
        <f>$AU288+$AB$7*SIN(AO288)</f>
        <v>3.8071783871047717</v>
      </c>
      <c r="AO288" s="132">
        <f>$AU288+$AB$7*SIN(AP288)</f>
        <v>3.8073428197212089</v>
      </c>
      <c r="AP288" s="132">
        <f>$AU288+$AB$7*SIN(AQ288)</f>
        <v>3.806777860907959</v>
      </c>
      <c r="AQ288" s="132">
        <f>$AU288+$AB$7*SIN(AR288)</f>
        <v>3.8087200010455295</v>
      </c>
      <c r="AR288" s="132">
        <f>$AU288+$AB$7*SIN(AS288)</f>
        <v>3.8020559075535529</v>
      </c>
      <c r="AS288" s="132">
        <f>$AU288+$AB$7*SIN(AT288)</f>
        <v>3.8250709157867764</v>
      </c>
      <c r="AT288" s="132">
        <f>$AU288+$AB$7*SIN(AU288)</f>
        <v>3.7472359750051529</v>
      </c>
      <c r="AU288" s="132">
        <f>$AB$9+$AB$18*(F288-AB$15)</f>
        <v>4.0357086197310794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>+(C289-C$7)/C$8</f>
        <v>36293.952575024559</v>
      </c>
      <c r="F289" s="132">
        <f>ROUND(2*E289,0)/2</f>
        <v>36294</v>
      </c>
      <c r="G289" s="132">
        <f>+C289-(C$7+F289*C$8)</f>
        <v>-1.6188418005185667E-2</v>
      </c>
      <c r="K289" s="43">
        <f>G289</f>
        <v>-1.6188418005185667E-2</v>
      </c>
      <c r="N289" s="132">
        <v>-1.6188418005185667E-2</v>
      </c>
      <c r="P289" s="199">
        <f>+D$11+D$12*F289+D$13*F289^2</f>
        <v>-2.2559483059273723E-2</v>
      </c>
      <c r="Q289" s="200">
        <f>+C289-15018.5</f>
        <v>37573.800499999998</v>
      </c>
      <c r="S289" s="132">
        <f>+(P289-G289)^2</f>
        <v>4.0590469923422037E-5</v>
      </c>
      <c r="T289" s="7">
        <v>10</v>
      </c>
      <c r="U289" s="43">
        <f>+T289*S289</f>
        <v>4.0590469923422034E-4</v>
      </c>
      <c r="V289" s="132">
        <f>+G289-P289</f>
        <v>6.3710650540880556E-3</v>
      </c>
      <c r="Z289" s="43">
        <f>F289</f>
        <v>36294</v>
      </c>
      <c r="AA289" s="132">
        <f>AB$3+AB$4*Z289+AB$5*Z289^2+AH289</f>
        <v>-1.975590708383889E-2</v>
      </c>
      <c r="AB289" s="132">
        <f>+G289-AA289</f>
        <v>3.5674890786532229E-3</v>
      </c>
      <c r="AC289" s="132">
        <f>+G289-P289</f>
        <v>6.3710650540880556E-3</v>
      </c>
      <c r="AD289" s="132"/>
      <c r="AE289" s="132">
        <f>+(G289-AA289)^2*S289</f>
        <v>5.16594030970131E-10</v>
      </c>
      <c r="AF289" s="200">
        <f>+C289-15018.5</f>
        <v>37573.800499999998</v>
      </c>
      <c r="AG289" s="7"/>
      <c r="AH289" s="43">
        <f>$AB$6*($AB$11/AI289*AJ289+$AB$12)</f>
        <v>-2.1760189775838889E-2</v>
      </c>
      <c r="AI289" s="43">
        <f>1+$AB$7*COS(AL289)</f>
        <v>0.66959755442154756</v>
      </c>
      <c r="AJ289" s="43">
        <f>SIN(AL289+$AB$9)</f>
        <v>-0.94143942372189537</v>
      </c>
      <c r="AK289" s="43">
        <f>$AB$7*SIN(AL289)</f>
        <v>-0.16653595394321832</v>
      </c>
      <c r="AL289" s="43">
        <f>2*ATAN(AM289)</f>
        <v>-2.6747184988911386</v>
      </c>
      <c r="AM289" s="43">
        <f>SQRT((1+$AB$7)/(1-$AB$7))*TAN(AN289/2)</f>
        <v>-4.205713114762351</v>
      </c>
      <c r="AN289" s="132">
        <f>$AU289+$AB$7*SIN(AO289)</f>
        <v>3.8160664246223166</v>
      </c>
      <c r="AO289" s="132">
        <f>$AU289+$AB$7*SIN(AP289)</f>
        <v>3.8162251345652782</v>
      </c>
      <c r="AP289" s="132">
        <f>$AU289+$AB$7*SIN(AQ289)</f>
        <v>3.8156759841545989</v>
      </c>
      <c r="AQ289" s="132">
        <f>$AU289+$AB$7*SIN(AR289)</f>
        <v>3.8175771210586578</v>
      </c>
      <c r="AR289" s="132">
        <f>$AU289+$AB$7*SIN(AS289)</f>
        <v>3.8110077063877568</v>
      </c>
      <c r="AS289" s="132">
        <f>$AU289+$AB$7*SIN(AT289)</f>
        <v>3.8338578369560867</v>
      </c>
      <c r="AT289" s="132">
        <f>$AU289+$AB$7*SIN(AU289)</f>
        <v>3.7560625316067187</v>
      </c>
      <c r="AU289" s="132">
        <f>$AB$9+$AB$18*(F289-AB$15)</f>
        <v>4.0471722540758943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>+(C290-C$7)/C$8</f>
        <v>36294.455580832881</v>
      </c>
      <c r="F290" s="132">
        <f>ROUND(2*E290,0)/2</f>
        <v>36294.5</v>
      </c>
      <c r="G290" s="132">
        <f>+C290-(C$7+F290*C$8)</f>
        <v>-1.5162391508056317E-2</v>
      </c>
      <c r="K290" s="43">
        <f>G290</f>
        <v>-1.5162391508056317E-2</v>
      </c>
      <c r="N290" s="132">
        <v>-1.5162391508056317E-2</v>
      </c>
      <c r="P290" s="199">
        <f>+D$11+D$12*F290+D$13*F290^2</f>
        <v>-2.2559865796939575E-2</v>
      </c>
      <c r="Q290" s="200">
        <f>+C290-15018.5</f>
        <v>37573.972199999997</v>
      </c>
      <c r="S290" s="132">
        <f>+(P290-G290)^2</f>
        <v>5.4722625854688877E-5</v>
      </c>
      <c r="T290" s="7">
        <v>10</v>
      </c>
      <c r="U290" s="43">
        <f>+T290*S290</f>
        <v>5.4722625854688881E-4</v>
      </c>
      <c r="V290" s="132">
        <f>+G290-P290</f>
        <v>7.3974742888832587E-3</v>
      </c>
      <c r="Z290" s="43">
        <f>F290</f>
        <v>36294.5</v>
      </c>
      <c r="AA290" s="132">
        <f>AB$3+AB$4*Z290+AB$5*Z290^2+AH290</f>
        <v>-1.9756060059004432E-2</v>
      </c>
      <c r="AB290" s="132">
        <f>+G290-AA290</f>
        <v>4.5936685509481157E-3</v>
      </c>
      <c r="AC290" s="132">
        <f>+G290-P290</f>
        <v>7.3974742888832587E-3</v>
      </c>
      <c r="AD290" s="132"/>
      <c r="AE290" s="132">
        <f>+(G290-AA290)^2*S290</f>
        <v>1.1547454004028657E-9</v>
      </c>
      <c r="AF290" s="200">
        <f>+C290-15018.5</f>
        <v>37573.972199999997</v>
      </c>
      <c r="AG290" s="7"/>
      <c r="AH290" s="43">
        <f>$AB$6*($AB$11/AI290*AJ290+$AB$12)</f>
        <v>-2.1760288368254433E-2</v>
      </c>
      <c r="AI290" s="43">
        <f>1+$AB$7*COS(AL290)</f>
        <v>0.66960300199127354</v>
      </c>
      <c r="AJ290" s="43">
        <f>SIN(AL290+$AB$9)</f>
        <v>-0.94145045245070325</v>
      </c>
      <c r="AK290" s="43">
        <f>$AB$7*SIN(AL290)</f>
        <v>-0.16654676132192311</v>
      </c>
      <c r="AL290" s="43">
        <f>2*ATAN(AM290)</f>
        <v>-2.6746857888796254</v>
      </c>
      <c r="AM290" s="43">
        <f>SQRT((1+$AB$7)/(1-$AB$7))*TAN(AN290/2)</f>
        <v>-4.2054074930638166</v>
      </c>
      <c r="AN290" s="132">
        <f>$AU290+$AB$7*SIN(AO290)</f>
        <v>3.8161118078761187</v>
      </c>
      <c r="AO290" s="132">
        <f>$AU290+$AB$7*SIN(AP290)</f>
        <v>3.8162704886809742</v>
      </c>
      <c r="AP290" s="132">
        <f>$AU290+$AB$7*SIN(AQ290)</f>
        <v>3.8157214191659854</v>
      </c>
      <c r="AQ290" s="132">
        <f>$AU290+$AB$7*SIN(AR290)</f>
        <v>3.8176223449900446</v>
      </c>
      <c r="AR290" s="132">
        <f>$AU290+$AB$7*SIN(AS290)</f>
        <v>3.8110534217539991</v>
      </c>
      <c r="AS290" s="132">
        <f>$AU290+$AB$7*SIN(AT290)</f>
        <v>3.8339026810561592</v>
      </c>
      <c r="AT290" s="132">
        <f>$AU290+$AB$7*SIN(AU290)</f>
        <v>3.7561076628553138</v>
      </c>
      <c r="AU290" s="132">
        <f>$AB$9+$AB$18*(F290-AB$15)</f>
        <v>4.0472307420062252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>+(C291-C$7)/C$8</f>
        <v>36296.953911370663</v>
      </c>
      <c r="F291" s="132">
        <f>ROUND(2*E291,0)/2</f>
        <v>36297</v>
      </c>
      <c r="G291" s="132">
        <f>+C291-(C$7+F291*C$8)</f>
        <v>-1.573225900210673E-2</v>
      </c>
      <c r="K291" s="43">
        <f>G291</f>
        <v>-1.573225900210673E-2</v>
      </c>
      <c r="N291" s="132">
        <v>-1.573225900210673E-2</v>
      </c>
      <c r="P291" s="199">
        <f>+D$11+D$12*F291+D$13*F291^2</f>
        <v>-2.2561779436898168E-2</v>
      </c>
      <c r="Q291" s="200">
        <f>+C291-15018.5</f>
        <v>37574.824999999997</v>
      </c>
      <c r="S291" s="132">
        <f>+(P291-G291)^2</f>
        <v>4.6642349369233825E-5</v>
      </c>
      <c r="T291" s="7">
        <v>10</v>
      </c>
      <c r="U291" s="43">
        <f>+T291*S291</f>
        <v>4.6642349369233825E-4</v>
      </c>
      <c r="V291" s="132">
        <f>+G291-P291</f>
        <v>6.8295204347914376E-3</v>
      </c>
      <c r="Z291" s="43">
        <f>F291</f>
        <v>36297</v>
      </c>
      <c r="AA291" s="132">
        <f>AB$3+AB$4*Z291+AB$5*Z291^2+AH291</f>
        <v>-1.9756824297038303E-2</v>
      </c>
      <c r="AB291" s="132">
        <f>+G291-AA291</f>
        <v>4.024565294931573E-3</v>
      </c>
      <c r="AC291" s="132">
        <f>+G291-P291</f>
        <v>6.8295204347914376E-3</v>
      </c>
      <c r="AD291" s="132"/>
      <c r="AE291" s="132">
        <f>+(G291-AA291)^2*S291</f>
        <v>7.5547200095520139E-10</v>
      </c>
      <c r="AF291" s="200">
        <f>+C291-15018.5</f>
        <v>37574.824999999997</v>
      </c>
      <c r="AG291" s="7"/>
      <c r="AH291" s="43">
        <f>$AB$6*($AB$11/AI291*AJ291+$AB$12)</f>
        <v>-2.1760780670038303E-2</v>
      </c>
      <c r="AI291" s="43">
        <f>1+$AB$7*COS(AL291)</f>
        <v>0.6696302464716668</v>
      </c>
      <c r="AJ291" s="43">
        <f>SIN(AL291+$AB$9)</f>
        <v>-0.94150558367385373</v>
      </c>
      <c r="AK291" s="43">
        <f>$AB$7*SIN(AL291)</f>
        <v>-0.16660079817824522</v>
      </c>
      <c r="AL291" s="43">
        <f>2*ATAN(AM291)</f>
        <v>-2.6745222308432202</v>
      </c>
      <c r="AM291" s="43">
        <f>SQRT((1+$AB$7)/(1-$AB$7))*TAN(AN291/2)</f>
        <v>-4.2038799404731062</v>
      </c>
      <c r="AN291" s="132">
        <f>$AU291+$AB$7*SIN(AO291)</f>
        <v>3.8163387296760516</v>
      </c>
      <c r="AO291" s="132">
        <f>$AU291+$AB$7*SIN(AP291)</f>
        <v>3.8164972648006961</v>
      </c>
      <c r="AP291" s="132">
        <f>$AU291+$AB$7*SIN(AQ291)</f>
        <v>3.8159485997971334</v>
      </c>
      <c r="AQ291" s="132">
        <f>$AU291+$AB$7*SIN(AR291)</f>
        <v>3.8178484699440323</v>
      </c>
      <c r="AR291" s="132">
        <f>$AU291+$AB$7*SIN(AS291)</f>
        <v>3.8112820051396925</v>
      </c>
      <c r="AS291" s="132">
        <f>$AU291+$AB$7*SIN(AT291)</f>
        <v>3.8341269035592287</v>
      </c>
      <c r="AT291" s="132">
        <f>$AU291+$AB$7*SIN(AU291)</f>
        <v>3.7563333340374778</v>
      </c>
      <c r="AU291" s="132">
        <f>$AB$9+$AB$18*(F291-AB$15)</f>
        <v>4.0475231816578789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219" t="s">
        <v>599</v>
      </c>
      <c r="B292" s="219" t="s">
        <v>292</v>
      </c>
      <c r="C292" s="242">
        <v>52606.637000000002</v>
      </c>
      <c r="D292" s="242" t="s">
        <v>485</v>
      </c>
      <c r="E292" s="41">
        <f>+(C292-C$7)/C$8</f>
        <v>36335.952241716579</v>
      </c>
      <c r="F292" s="132">
        <f>ROUND(2*E292,0)/2</f>
        <v>36336</v>
      </c>
      <c r="G292" s="132">
        <f>+C292-(C$7+F292*C$8)</f>
        <v>-1.6302192001603544E-2</v>
      </c>
      <c r="K292" s="43">
        <f>G292</f>
        <v>-1.6302192001603544E-2</v>
      </c>
      <c r="M292" s="132"/>
      <c r="N292" s="132"/>
      <c r="O292" s="132">
        <f ca="1">+C$11+C$12*F292</f>
        <v>-3.0142274469762836E-3</v>
      </c>
      <c r="P292" s="199">
        <f>+D$11+D$12*F292+D$13*F292^2</f>
        <v>-2.2591621781866994E-2</v>
      </c>
      <c r="Q292" s="200">
        <f>+C292-15018.5</f>
        <v>37588.137000000002</v>
      </c>
      <c r="S292" s="132">
        <f>+(P292-G292)^2</f>
        <v>3.9556926960864755E-5</v>
      </c>
      <c r="T292" s="7">
        <v>10</v>
      </c>
      <c r="U292" s="43">
        <f>+T292*S292</f>
        <v>3.9556926960864755E-4</v>
      </c>
      <c r="V292" s="132">
        <f>+G292-P292</f>
        <v>6.2894297802634502E-3</v>
      </c>
      <c r="Z292" s="43">
        <f>F292</f>
        <v>36336</v>
      </c>
      <c r="AA292" s="132">
        <f>AB$3+AB$4*Z292+AB$5*Z292^2+AH292</f>
        <v>-1.9768608662813641E-2</v>
      </c>
      <c r="AB292" s="132">
        <f>+G292-AA292</f>
        <v>3.466416661210097E-3</v>
      </c>
      <c r="AC292" s="132">
        <f>+G292-P292</f>
        <v>6.2894297802634502E-3</v>
      </c>
      <c r="AD292" s="132"/>
      <c r="AE292" s="132">
        <f>+(G292-AA292)^2*S292</f>
        <v>4.7531779342328319E-10</v>
      </c>
      <c r="AF292" s="200">
        <f>+C292-15018.5</f>
        <v>37588.137000000002</v>
      </c>
      <c r="AG292" s="7"/>
      <c r="AH292" s="43">
        <f>$AB$6*($AB$11/AI292*AJ292+$AB$12)</f>
        <v>-2.1768317974813642E-2</v>
      </c>
      <c r="AI292" s="43">
        <f>1+$AB$7*COS(AL292)</f>
        <v>0.67005669325237993</v>
      </c>
      <c r="AJ292" s="43">
        <f>SIN(AL292+$AB$9)</f>
        <v>-0.94236294623797612</v>
      </c>
      <c r="AK292" s="43">
        <f>$AB$7*SIN(AL292)</f>
        <v>-0.16744376468667288</v>
      </c>
      <c r="AL292" s="43">
        <f>2*ATAN(AM292)</f>
        <v>-2.6719689993498603</v>
      </c>
      <c r="AM292" s="43">
        <f>SQRT((1+$AB$7)/(1-$AB$7))*TAN(AN292/2)</f>
        <v>-4.1801694321516285</v>
      </c>
      <c r="AN292" s="132">
        <f>$AU292+$AB$7*SIN(AO292)</f>
        <v>3.8198799060175448</v>
      </c>
      <c r="AO292" s="132">
        <f>$AU292+$AB$7*SIN(AP292)</f>
        <v>3.8200361708735744</v>
      </c>
      <c r="AP292" s="132">
        <f>$AU292+$AB$7*SIN(AQ292)</f>
        <v>3.8194938230356716</v>
      </c>
      <c r="AQ292" s="132">
        <f>$AU292+$AB$7*SIN(AR292)</f>
        <v>3.8213771656267483</v>
      </c>
      <c r="AR292" s="132">
        <f>$AU292+$AB$7*SIN(AS292)</f>
        <v>3.8148493220216282</v>
      </c>
      <c r="AS292" s="132">
        <f>$AU292+$AB$7*SIN(AT292)</f>
        <v>3.8376252106778121</v>
      </c>
      <c r="AT292" s="132">
        <f>$AU292+$AB$7*SIN(AU292)</f>
        <v>3.7598570324901703</v>
      </c>
      <c r="AU292" s="132">
        <f>$AB$9+$AB$18*(F292-AB$15)</f>
        <v>4.052085240223672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>+(C293-C$7)/C$8</f>
        <v>36341.952570759124</v>
      </c>
      <c r="F293" s="132">
        <f>ROUND(2*E293,0)/2</f>
        <v>36342</v>
      </c>
      <c r="G293" s="132">
        <f>+C293-(C$7+F293*C$8)</f>
        <v>-1.6189873997063842E-2</v>
      </c>
      <c r="K293" s="43">
        <f>G293</f>
        <v>-1.6189873997063842E-2</v>
      </c>
      <c r="N293" s="132">
        <v>-1.6189873997063842E-2</v>
      </c>
      <c r="P293" s="199">
        <f>+D$11+D$12*F293+D$13*F293^2</f>
        <v>-2.2596211170518958E-2</v>
      </c>
      <c r="Q293" s="200">
        <f>+C293-15018.5</f>
        <v>37590.1852</v>
      </c>
      <c r="S293" s="132">
        <f>+(P293-G293)^2</f>
        <v>4.1041155979992888E-5</v>
      </c>
      <c r="T293" s="7">
        <v>10</v>
      </c>
      <c r="U293" s="43">
        <f>+T293*S293</f>
        <v>4.1041155979992886E-4</v>
      </c>
      <c r="V293" s="132">
        <f>+G293-P293</f>
        <v>6.4063371734551164E-3</v>
      </c>
      <c r="Z293" s="43">
        <f>F293</f>
        <v>36342</v>
      </c>
      <c r="AA293" s="132">
        <f>AB$3+AB$4*Z293+AB$5*Z293^2+AH293</f>
        <v>-1.9770398641880127E-2</v>
      </c>
      <c r="AB293" s="132">
        <f>+G293-AA293</f>
        <v>3.5805246448162853E-3</v>
      </c>
      <c r="AC293" s="132">
        <f>+G293-P293</f>
        <v>6.4063371734551164E-3</v>
      </c>
      <c r="AD293" s="132"/>
      <c r="AE293" s="132">
        <f>+(G293-AA293)^2*S293</f>
        <v>5.2615405213158171E-10</v>
      </c>
      <c r="AF293" s="200">
        <f>+C293-15018.5</f>
        <v>37590.1852</v>
      </c>
      <c r="AG293" s="7"/>
      <c r="AH293" s="43">
        <f>$AB$6*($AB$11/AI293*AJ293+$AB$12)</f>
        <v>-2.1769453749880128E-2</v>
      </c>
      <c r="AI293" s="43">
        <f>1+$AB$7*COS(AL293)</f>
        <v>0.67012253981649761</v>
      </c>
      <c r="AJ293" s="43">
        <f>SIN(AL293+$AB$9)</f>
        <v>-0.94249439956288106</v>
      </c>
      <c r="AK293" s="43">
        <f>$AB$7*SIN(AL293)</f>
        <v>-0.16757345035202248</v>
      </c>
      <c r="AL293" s="43">
        <f>2*ATAN(AM293)</f>
        <v>-2.6715759057396582</v>
      </c>
      <c r="AM293" s="43">
        <f>SQRT((1+$AB$7)/(1-$AB$7))*TAN(AN293/2)</f>
        <v>-4.1765414432493078</v>
      </c>
      <c r="AN293" s="132">
        <f>$AU293+$AB$7*SIN(AO293)</f>
        <v>3.8204249024475492</v>
      </c>
      <c r="AO293" s="132">
        <f>$AU293+$AB$7*SIN(AP293)</f>
        <v>3.8205808184440162</v>
      </c>
      <c r="AP293" s="132">
        <f>$AU293+$AB$7*SIN(AQ293)</f>
        <v>3.820039443548374</v>
      </c>
      <c r="AQ293" s="132">
        <f>$AU293+$AB$7*SIN(AR293)</f>
        <v>3.821920233751928</v>
      </c>
      <c r="AR293" s="132">
        <f>$AU293+$AB$7*SIN(AS293)</f>
        <v>3.8153983765362658</v>
      </c>
      <c r="AS293" s="132">
        <f>$AU293+$AB$7*SIN(AT293)</f>
        <v>3.8381634852545616</v>
      </c>
      <c r="AT293" s="132">
        <f>$AU293+$AB$7*SIN(AU293)</f>
        <v>3.7603996792234855</v>
      </c>
      <c r="AU293" s="132">
        <f>$AB$9+$AB$18*(F293-AB$15)</f>
        <v>4.0527870953876404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>+(C294-C$7)/C$8</f>
        <v>36359.45523937777</v>
      </c>
      <c r="F294" s="132">
        <f>ROUND(2*E294,0)/2</f>
        <v>36359.5</v>
      </c>
      <c r="G294" s="132">
        <f>+C294-(C$7+F294*C$8)</f>
        <v>-1.5278946506441571E-2</v>
      </c>
      <c r="K294" s="43">
        <f>G294</f>
        <v>-1.5278946506441571E-2</v>
      </c>
      <c r="N294" s="132">
        <v>-1.5278946506441571E-2</v>
      </c>
      <c r="O294" s="132">
        <f ca="1">+C$11+C$12*F294</f>
        <v>-3.0386658928061722E-3</v>
      </c>
      <c r="P294" s="199">
        <f>+D$11+D$12*F294+D$13*F294^2</f>
        <v>-2.2609594235096776E-2</v>
      </c>
      <c r="Q294" s="200">
        <f>+C294-15018.5</f>
        <v>37596.159699999997</v>
      </c>
      <c r="S294" s="132">
        <f>+(P294-G294)^2</f>
        <v>5.3738396121637715E-5</v>
      </c>
      <c r="T294" s="7">
        <v>10</v>
      </c>
      <c r="U294" s="43">
        <f>+T294*S294</f>
        <v>5.3738396121637711E-4</v>
      </c>
      <c r="V294" s="132">
        <f>+G294-P294</f>
        <v>7.3306477286552048E-3</v>
      </c>
      <c r="Z294" s="43">
        <f>F294</f>
        <v>36359.5</v>
      </c>
      <c r="AA294" s="132">
        <f>AB$3+AB$4*Z294+AB$5*Z294^2+AH294</f>
        <v>-1.9775584339023381E-2</v>
      </c>
      <c r="AB294" s="132">
        <f>+G294-AA294</f>
        <v>4.4966378325818103E-3</v>
      </c>
      <c r="AC294" s="132">
        <f>+G294-P294</f>
        <v>7.3306477286552048E-3</v>
      </c>
      <c r="AD294" s="132"/>
      <c r="AE294" s="132">
        <f>+(G294-AA294)^2*S294</f>
        <v>1.086577031570202E-9</v>
      </c>
      <c r="AF294" s="200">
        <f>+C294-15018.5</f>
        <v>37596.159699999997</v>
      </c>
      <c r="AG294" s="7"/>
      <c r="AH294" s="43">
        <f>$AB$6*($AB$11/AI294*AJ294+$AB$12)</f>
        <v>-2.1772730118273381E-2</v>
      </c>
      <c r="AI294" s="43">
        <f>1+$AB$7*COS(AL294)</f>
        <v>0.67031495755282888</v>
      </c>
      <c r="AJ294" s="43">
        <f>SIN(AL294+$AB$9)</f>
        <v>-0.94287712024002668</v>
      </c>
      <c r="AK294" s="43">
        <f>$AB$7*SIN(AL294)</f>
        <v>-0.16795169777828098</v>
      </c>
      <c r="AL294" s="43">
        <f>2*ATAN(AM294)</f>
        <v>-2.6704289412494586</v>
      </c>
      <c r="AM294" s="43">
        <f>SQRT((1+$AB$7)/(1-$AB$7))*TAN(AN294/2)</f>
        <v>-4.1659896964593379</v>
      </c>
      <c r="AN294" s="132">
        <f>$AU294+$AB$7*SIN(AO294)</f>
        <v>3.8220147811237748</v>
      </c>
      <c r="AO294" s="132">
        <f>$AU294+$AB$7*SIN(AP294)</f>
        <v>3.822169680284822</v>
      </c>
      <c r="AP294" s="132">
        <f>$AU294+$AB$7*SIN(AQ294)</f>
        <v>3.8216311446448707</v>
      </c>
      <c r="AQ294" s="132">
        <f>$AU294+$AB$7*SIN(AR294)</f>
        <v>3.8235044759404526</v>
      </c>
      <c r="AR294" s="132">
        <f>$AU294+$AB$7*SIN(AS294)</f>
        <v>3.8170001464190135</v>
      </c>
      <c r="AS294" s="132">
        <f>$AU294+$AB$7*SIN(AT294)</f>
        <v>3.8397335661749574</v>
      </c>
      <c r="AT294" s="132">
        <f>$AU294+$AB$7*SIN(AU294)</f>
        <v>3.7619832218208731</v>
      </c>
      <c r="AU294" s="132">
        <f>$AB$9+$AB$18*(F294-AB$15)</f>
        <v>4.0548341729492146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>+(C295-C$7)/C$8</f>
        <v>36369.956254636563</v>
      </c>
      <c r="F295" s="132">
        <f>ROUND(2*E295,0)/2</f>
        <v>36370</v>
      </c>
      <c r="G295" s="132">
        <f>+C295-(C$7+F295*C$8)</f>
        <v>-1.4932389996829443E-2</v>
      </c>
      <c r="K295" s="43">
        <f>G295</f>
        <v>-1.4932389996829443E-2</v>
      </c>
      <c r="N295" s="132">
        <v>-1.4932389996829443E-2</v>
      </c>
      <c r="P295" s="199">
        <f>+D$11+D$12*F295+D$13*F295^2</f>
        <v>-2.261762217771416E-2</v>
      </c>
      <c r="Q295" s="200">
        <f>+C295-15018.5</f>
        <v>37599.744200000001</v>
      </c>
      <c r="S295" s="132">
        <f>+(P295-G295)^2</f>
        <v>5.9062793674106062E-5</v>
      </c>
      <c r="T295" s="7">
        <v>10</v>
      </c>
      <c r="U295" s="43">
        <f>+T295*S295</f>
        <v>5.9062793674106062E-4</v>
      </c>
      <c r="V295" s="132">
        <f>+G295-P295</f>
        <v>7.6852321808847171E-3</v>
      </c>
      <c r="Z295" s="43">
        <f>F295</f>
        <v>36370</v>
      </c>
      <c r="AA295" s="132">
        <f>AB$3+AB$4*Z295+AB$5*Z295^2+AH295</f>
        <v>-1.9778670665851608E-2</v>
      </c>
      <c r="AB295" s="132">
        <f>+G295-AA295</f>
        <v>4.8462806690221655E-3</v>
      </c>
      <c r="AC295" s="132">
        <f>+G295-P295</f>
        <v>7.6852321808847171E-3</v>
      </c>
      <c r="AD295" s="132"/>
      <c r="AE295" s="132">
        <f>+(G295-AA295)^2*S295</f>
        <v>1.3871745426817132E-9</v>
      </c>
      <c r="AF295" s="200">
        <f>+C295-15018.5</f>
        <v>37599.744200000001</v>
      </c>
      <c r="AG295" s="7"/>
      <c r="AH295" s="43">
        <f>$AB$6*($AB$11/AI295*AJ295+$AB$12)</f>
        <v>-2.1774669965851607E-2</v>
      </c>
      <c r="AI295" s="43">
        <f>1+$AB$7*COS(AL295)</f>
        <v>0.67043066957496911</v>
      </c>
      <c r="AJ295" s="43">
        <f>SIN(AL295+$AB$9)</f>
        <v>-0.94310626244024165</v>
      </c>
      <c r="AK295" s="43">
        <f>$AB$7*SIN(AL295)</f>
        <v>-0.16817864443262956</v>
      </c>
      <c r="AL295" s="43">
        <f>2*ATAN(AM295)</f>
        <v>-2.6697404463233045</v>
      </c>
      <c r="AM295" s="43">
        <f>SQRT((1+$AB$7)/(1-$AB$7))*TAN(AN295/2)</f>
        <v>-4.1596799212237086</v>
      </c>
      <c r="AN295" s="132">
        <f>$AU295+$AB$7*SIN(AO295)</f>
        <v>3.8229689273092369</v>
      </c>
      <c r="AO295" s="132">
        <f>$AU295+$AB$7*SIN(AP295)</f>
        <v>3.8231232168659099</v>
      </c>
      <c r="AP295" s="132">
        <f>$AU295+$AB$7*SIN(AQ295)</f>
        <v>3.8225863858092124</v>
      </c>
      <c r="AQ295" s="132">
        <f>$AU295+$AB$7*SIN(AR295)</f>
        <v>3.8244552315543725</v>
      </c>
      <c r="AR295" s="132">
        <f>$AU295+$AB$7*SIN(AS295)</f>
        <v>3.8179614665766559</v>
      </c>
      <c r="AS295" s="132">
        <f>$AU295+$AB$7*SIN(AT295)</f>
        <v>3.8406756963788253</v>
      </c>
      <c r="AT295" s="132">
        <f>$AU295+$AB$7*SIN(AU295)</f>
        <v>3.7629339363108447</v>
      </c>
      <c r="AU295" s="132">
        <f>$AB$9+$AB$18*(F295-AB$15)</f>
        <v>4.0560624194861585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>+(C296-C$7)/C$8</f>
        <v>36375.954240029445</v>
      </c>
      <c r="F296" s="132">
        <f>ROUND(2*E296,0)/2</f>
        <v>36376</v>
      </c>
      <c r="G296" s="132">
        <f>+C296-(C$7+F296*C$8)</f>
        <v>-1.5620072001183871E-2</v>
      </c>
      <c r="K296" s="43">
        <f>G296</f>
        <v>-1.5620072001183871E-2</v>
      </c>
      <c r="N296" s="132">
        <v>-1.5620072001183871E-2</v>
      </c>
      <c r="P296" s="199">
        <f>+D$11+D$12*F296+D$13*F296^2</f>
        <v>-2.2622208935002996E-2</v>
      </c>
      <c r="Q296" s="200">
        <f>+C296-15018.5</f>
        <v>37601.791599999997</v>
      </c>
      <c r="S296" s="132">
        <f>+(P296-G296)^2</f>
        <v>4.9029921639953904E-5</v>
      </c>
      <c r="T296" s="7">
        <v>10</v>
      </c>
      <c r="U296" s="43">
        <f>+T296*S296</f>
        <v>4.9029921639953905E-4</v>
      </c>
      <c r="V296" s="132">
        <f>+G296-P296</f>
        <v>7.0021369338191253E-3</v>
      </c>
      <c r="Z296" s="43">
        <f>F296</f>
        <v>36376</v>
      </c>
      <c r="AA296" s="132">
        <f>AB$3+AB$4*Z296+AB$5*Z296^2+AH296</f>
        <v>-1.9780425826468561E-2</v>
      </c>
      <c r="AB296" s="132">
        <f>+G296-AA296</f>
        <v>4.1603538252846899E-3</v>
      </c>
      <c r="AC296" s="132">
        <f>+G296-P296</f>
        <v>7.0021369338191253E-3</v>
      </c>
      <c r="AD296" s="132"/>
      <c r="AE296" s="132">
        <f>+(G296-AA296)^2*S296</f>
        <v>8.4863655364673162E-10</v>
      </c>
      <c r="AF296" s="200">
        <f>+C296-15018.5</f>
        <v>37601.791599999997</v>
      </c>
      <c r="AG296" s="7"/>
      <c r="AH296" s="43">
        <f>$AB$6*($AB$11/AI296*AJ296+$AB$12)</f>
        <v>-2.1775769698468561E-2</v>
      </c>
      <c r="AI296" s="43">
        <f>1+$AB$7*COS(AL296)</f>
        <v>0.67049687883401998</v>
      </c>
      <c r="AJ296" s="43">
        <f>SIN(AL296+$AB$9)</f>
        <v>-0.94323703556557192</v>
      </c>
      <c r="AK296" s="43">
        <f>$AB$7*SIN(AL296)</f>
        <v>-0.16830832760703629</v>
      </c>
      <c r="AL296" s="43">
        <f>2*ATAN(AM296)</f>
        <v>-2.6693469139508923</v>
      </c>
      <c r="AM296" s="43">
        <f>SQRT((1+$AB$7)/(1-$AB$7))*TAN(AN296/2)</f>
        <v>-4.1560814673363584</v>
      </c>
      <c r="AN296" s="132">
        <f>$AU296+$AB$7*SIN(AO296)</f>
        <v>3.8235142275728649</v>
      </c>
      <c r="AO296" s="132">
        <f>$AU296+$AB$7*SIN(AP296)</f>
        <v>3.8236681689571101</v>
      </c>
      <c r="AP296" s="132">
        <f>$AU296+$AB$7*SIN(AQ296)</f>
        <v>3.8231323122786933</v>
      </c>
      <c r="AQ296" s="132">
        <f>$AU296+$AB$7*SIN(AR296)</f>
        <v>3.8249985914561924</v>
      </c>
      <c r="AR296" s="132">
        <f>$AU296+$AB$7*SIN(AS296)</f>
        <v>3.8185108794147675</v>
      </c>
      <c r="AS296" s="132">
        <f>$AU296+$AB$7*SIN(AT296)</f>
        <v>3.8412140841858586</v>
      </c>
      <c r="AT296" s="132">
        <f>$AU296+$AB$7*SIN(AU296)</f>
        <v>3.7634774002503546</v>
      </c>
      <c r="AU296" s="132">
        <f>$AB$9+$AB$18*(F296-AB$15)</f>
        <v>4.0567642746501269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>+(C297-C$7)/C$8</f>
        <v>36376.954392521955</v>
      </c>
      <c r="F297" s="132">
        <f>ROUND(2*E297,0)/2</f>
        <v>36377</v>
      </c>
      <c r="G297" s="132">
        <f>+C297-(C$7+F297*C$8)</f>
        <v>-1.5568019000056665E-2</v>
      </c>
      <c r="K297" s="43">
        <f>G297</f>
        <v>-1.5568019000056665E-2</v>
      </c>
      <c r="N297" s="132">
        <v>-1.5568019000056665E-2</v>
      </c>
      <c r="O297" s="132">
        <f ca="1">+C$11+C$12*F297</f>
        <v>-3.056864735445447E-3</v>
      </c>
      <c r="P297" s="199">
        <f>+D$11+D$12*F297+D$13*F297^2</f>
        <v>-2.2622973349405204E-2</v>
      </c>
      <c r="Q297" s="200">
        <f>+C297-15018.5</f>
        <v>37602.133000000002</v>
      </c>
      <c r="S297" s="132">
        <f>+(P297-G297)^2</f>
        <v>4.9772380871391856E-5</v>
      </c>
      <c r="T297" s="7">
        <v>10</v>
      </c>
      <c r="U297" s="43">
        <f>+T297*S297</f>
        <v>4.9772380871391858E-4</v>
      </c>
      <c r="V297" s="132">
        <f>+G297-P297</f>
        <v>7.0549543493485384E-3</v>
      </c>
      <c r="Z297" s="43">
        <f>F297</f>
        <v>36377</v>
      </c>
      <c r="AA297" s="132">
        <f>AB$3+AB$4*Z297+AB$5*Z297^2+AH297</f>
        <v>-1.9780717755227967E-2</v>
      </c>
      <c r="AB297" s="132">
        <f>+G297-AA297</f>
        <v>4.2126987551713013E-3</v>
      </c>
      <c r="AC297" s="132">
        <f>+G297-P297</f>
        <v>7.0549543493485384E-3</v>
      </c>
      <c r="AD297" s="132"/>
      <c r="AE297" s="132">
        <f>+(G297-AA297)^2*S297</f>
        <v>8.8330202192842471E-10</v>
      </c>
      <c r="AF297" s="200">
        <f>+C297-15018.5</f>
        <v>37602.133000000002</v>
      </c>
      <c r="AG297" s="7"/>
      <c r="AH297" s="43">
        <f>$AB$6*($AB$11/AI297*AJ297+$AB$12)</f>
        <v>-2.1775952368227967E-2</v>
      </c>
      <c r="AI297" s="43">
        <f>1+$AB$7*COS(AL297)</f>
        <v>0.6705079199432693</v>
      </c>
      <c r="AJ297" s="43">
        <f>SIN(AL297+$AB$9)</f>
        <v>-0.94325881939287226</v>
      </c>
      <c r="AK297" s="43">
        <f>$AB$7*SIN(AL297)</f>
        <v>-0.16832994142424282</v>
      </c>
      <c r="AL297" s="43">
        <f>2*ATAN(AM297)</f>
        <v>-2.6692813176698915</v>
      </c>
      <c r="AM297" s="43">
        <f>SQRT((1+$AB$7)/(1-$AB$7))*TAN(AN297/2)</f>
        <v>-4.1554822281663899</v>
      </c>
      <c r="AN297" s="132">
        <f>$AU297+$AB$7*SIN(AO297)</f>
        <v>3.8236051161782805</v>
      </c>
      <c r="AO297" s="132">
        <f>$AU297+$AB$7*SIN(AP297)</f>
        <v>3.8237589995462185</v>
      </c>
      <c r="AP297" s="132">
        <f>$AU297+$AB$7*SIN(AQ297)</f>
        <v>3.8232233052869811</v>
      </c>
      <c r="AQ297" s="132">
        <f>$AU297+$AB$7*SIN(AR297)</f>
        <v>3.8250891564645606</v>
      </c>
      <c r="AR297" s="132">
        <f>$AU297+$AB$7*SIN(AS297)</f>
        <v>3.8186024543779102</v>
      </c>
      <c r="AS297" s="132">
        <f>$AU297+$AB$7*SIN(AT297)</f>
        <v>3.8413038174520842</v>
      </c>
      <c r="AT297" s="132">
        <f>$AU297+$AB$7*SIN(AU297)</f>
        <v>3.7635679916175162</v>
      </c>
      <c r="AU297" s="132">
        <f>$AB$9+$AB$18*(F297-AB$15)</f>
        <v>4.0568812505107887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219" t="s">
        <v>930</v>
      </c>
      <c r="B298" s="219" t="s">
        <v>292</v>
      </c>
      <c r="C298" s="242">
        <v>52645.550799999997</v>
      </c>
      <c r="D298" s="242" t="s">
        <v>485</v>
      </c>
      <c r="E298" s="41">
        <f>+(C298-C$7)/C$8</f>
        <v>36449.952634400921</v>
      </c>
      <c r="F298" s="132">
        <f>ROUND(2*E298,0)/2</f>
        <v>36450</v>
      </c>
      <c r="G298" s="132">
        <f>+C298-(C$7+F298*C$8)</f>
        <v>-1.6168150003068149E-2</v>
      </c>
      <c r="K298" s="43">
        <f>G298</f>
        <v>-1.6168150003068149E-2</v>
      </c>
      <c r="L298" s="132"/>
      <c r="N298" s="132"/>
      <c r="O298" s="132">
        <f ca="1">+C$11+C$12*F298</f>
        <v>-3.1327799075978602E-3</v>
      </c>
      <c r="P298" s="199">
        <f>+D$11+D$12*F298+D$13*F298^2</f>
        <v>-2.2678740761002431E-2</v>
      </c>
      <c r="Q298" s="200">
        <f>+C298-15018.5</f>
        <v>37627.050799999997</v>
      </c>
      <c r="S298" s="132">
        <f>+(P298-G298)^2</f>
        <v>4.2387792017299278E-5</v>
      </c>
      <c r="T298" s="7">
        <v>10</v>
      </c>
      <c r="U298" s="43">
        <f>+T298*S298</f>
        <v>4.2387792017299278E-4</v>
      </c>
      <c r="V298" s="132">
        <f>+G298-P298</f>
        <v>6.5105907579342814E-3</v>
      </c>
      <c r="Z298" s="43">
        <f>F298</f>
        <v>36450</v>
      </c>
      <c r="AA298" s="132">
        <f>AB$3+AB$4*Z298+AB$5*Z298^2+AH298</f>
        <v>-1.9801566347804337E-2</v>
      </c>
      <c r="AB298" s="132">
        <f>+G298-AA298</f>
        <v>3.6334163447361879E-3</v>
      </c>
      <c r="AC298" s="132">
        <f>+G298-P298</f>
        <v>6.5105907579342814E-3</v>
      </c>
      <c r="AD298" s="132"/>
      <c r="AE298" s="132">
        <f>+(G298-AA298)^2*S298</f>
        <v>5.5959152146970212E-10</v>
      </c>
      <c r="AF298" s="200">
        <f>+C298-15018.5</f>
        <v>37627.050799999997</v>
      </c>
      <c r="AG298" s="7"/>
      <c r="AH298" s="43">
        <f>$AB$6*($AB$11/AI298*AJ298+$AB$12)</f>
        <v>-2.1788808847804337E-2</v>
      </c>
      <c r="AI298" s="43">
        <f>1+$AB$7*COS(AL298)</f>
        <v>0.67131874214381659</v>
      </c>
      <c r="AJ298" s="43">
        <f>SIN(AL298+$AB$9)</f>
        <v>-0.94483998809583702</v>
      </c>
      <c r="AK298" s="43">
        <f>$AB$7*SIN(AL298)</f>
        <v>-0.16990771240316627</v>
      </c>
      <c r="AL298" s="43">
        <f>2*ATAN(AM298)</f>
        <v>-2.6644869333768746</v>
      </c>
      <c r="AM298" s="43">
        <f>SQRT((1+$AB$7)/(1-$AB$7))*TAN(AN298/2)</f>
        <v>-4.1121220924822675</v>
      </c>
      <c r="AN298" s="132">
        <f>$AU298+$AB$7*SIN(AO298)</f>
        <v>3.8302440362447867</v>
      </c>
      <c r="AO298" s="132">
        <f>$AU298+$AB$7*SIN(AP298)</f>
        <v>3.8303936947277899</v>
      </c>
      <c r="AP298" s="132">
        <f>$AU298+$AB$7*SIN(AQ298)</f>
        <v>3.8298698726095859</v>
      </c>
      <c r="AQ298" s="132">
        <f>$AU298+$AB$7*SIN(AR298)</f>
        <v>3.8317043008452081</v>
      </c>
      <c r="AR298" s="132">
        <f>$AU298+$AB$7*SIN(AS298)</f>
        <v>3.8252921881537847</v>
      </c>
      <c r="AS298" s="132">
        <f>$AU298+$AB$7*SIN(AT298)</f>
        <v>3.8478558876853186</v>
      </c>
      <c r="AT298" s="132">
        <f>$AU298+$AB$7*SIN(AU298)</f>
        <v>3.7701920252433694</v>
      </c>
      <c r="AU298" s="132">
        <f>$AB$9+$AB$18*(F298-AB$15)</f>
        <v>4.0654204883390692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219" t="s">
        <v>933</v>
      </c>
      <c r="B299" s="219" t="s">
        <v>292</v>
      </c>
      <c r="C299" s="242">
        <v>52647.941899999998</v>
      </c>
      <c r="D299" s="242" t="s">
        <v>465</v>
      </c>
      <c r="E299" s="41">
        <f>+(C299-C$7)/C$8</f>
        <v>36456.957510279084</v>
      </c>
      <c r="F299" s="132">
        <f>ROUND(2*E299,0)/2</f>
        <v>36457</v>
      </c>
      <c r="G299" s="132">
        <f>+C299-(C$7+F299*C$8)</f>
        <v>-1.450377899891464E-2</v>
      </c>
      <c r="J299" s="43">
        <f>G299</f>
        <v>-1.450377899891464E-2</v>
      </c>
      <c r="L299" s="132"/>
      <c r="N299" s="132"/>
      <c r="O299" s="132">
        <f ca="1">+C$11+C$12*F299</f>
        <v>-3.1400594446535715E-3</v>
      </c>
      <c r="P299" s="199">
        <f>+D$11+D$12*F299+D$13*F299^2</f>
        <v>-2.2684084709343733E-2</v>
      </c>
      <c r="Q299" s="200">
        <f>+C299-15018.5</f>
        <v>37629.441899999998</v>
      </c>
      <c r="S299" s="132">
        <f>+(P299-G299)^2</f>
        <v>6.6917401516078832E-5</v>
      </c>
      <c r="T299" s="7">
        <v>10</v>
      </c>
      <c r="U299" s="43">
        <f>+T299*S299</f>
        <v>6.6917401516078834E-4</v>
      </c>
      <c r="V299" s="132">
        <f>+G299-P299</f>
        <v>8.1803057104290929E-3</v>
      </c>
      <c r="Z299" s="43">
        <f>F299</f>
        <v>36457</v>
      </c>
      <c r="AA299" s="132">
        <f>AB$3+AB$4*Z299+AB$5*Z299^2+AH299</f>
        <v>-1.9803517538054302E-2</v>
      </c>
      <c r="AB299" s="132">
        <f>+G299-AA299</f>
        <v>5.2997385391396618E-3</v>
      </c>
      <c r="AC299" s="132">
        <f>+G299-P299</f>
        <v>8.1803057104290929E-3</v>
      </c>
      <c r="AD299" s="132"/>
      <c r="AE299" s="132">
        <f>+(G299-AA299)^2*S299</f>
        <v>1.879524352578704E-9</v>
      </c>
      <c r="AF299" s="200">
        <f>+C299-15018.5</f>
        <v>37629.441899999998</v>
      </c>
      <c r="AG299" s="7"/>
      <c r="AH299" s="43">
        <f>$AB$6*($AB$11/AI299*AJ299+$AB$12)</f>
        <v>-2.1789991991054303E-2</v>
      </c>
      <c r="AI299" s="43">
        <f>1+$AB$7*COS(AL299)</f>
        <v>0.67139699320589585</v>
      </c>
      <c r="AJ299" s="43">
        <f>SIN(AL299+$AB$9)</f>
        <v>-0.94499066596469938</v>
      </c>
      <c r="AK299" s="43">
        <f>$AB$7*SIN(AL299)</f>
        <v>-0.17005900130799875</v>
      </c>
      <c r="AL299" s="43">
        <f>2*ATAN(AM299)</f>
        <v>-2.6640265879516232</v>
      </c>
      <c r="AM299" s="43">
        <f>SQRT((1+$AB$7)/(1-$AB$7))*TAN(AN299/2)</f>
        <v>-4.1080037011910004</v>
      </c>
      <c r="AN299" s="132">
        <f>$AU299+$AB$7*SIN(AO299)</f>
        <v>3.8308810668698161</v>
      </c>
      <c r="AO299" s="132">
        <f>$AU299+$AB$7*SIN(AP299)</f>
        <v>3.8310303213693517</v>
      </c>
      <c r="AP299" s="132">
        <f>$AU299+$AB$7*SIN(AQ299)</f>
        <v>3.830507639071937</v>
      </c>
      <c r="AQ299" s="132">
        <f>$AU299+$AB$7*SIN(AR299)</f>
        <v>3.832339036145735</v>
      </c>
      <c r="AR299" s="132">
        <f>$AU299+$AB$7*SIN(AS299)</f>
        <v>3.8259341641416191</v>
      </c>
      <c r="AS299" s="132">
        <f>$AU299+$AB$7*SIN(AT299)</f>
        <v>3.8484843308997729</v>
      </c>
      <c r="AT299" s="132">
        <f>$AU299+$AB$7*SIN(AU299)</f>
        <v>3.7708283354648922</v>
      </c>
      <c r="AU299" s="132">
        <f>$AB$9+$AB$18*(F299-AB$15)</f>
        <v>4.0662393193636985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219" t="s">
        <v>933</v>
      </c>
      <c r="B300" s="219" t="s">
        <v>288</v>
      </c>
      <c r="C300" s="242">
        <v>52648.113100000002</v>
      </c>
      <c r="D300" s="242" t="s">
        <v>465</v>
      </c>
      <c r="E300" s="41">
        <f>+(C300-C$7)/C$8</f>
        <v>36457.459051306381</v>
      </c>
      <c r="F300" s="132">
        <f>ROUND(2*E300,0)/2</f>
        <v>36457.5</v>
      </c>
      <c r="G300" s="132">
        <f>+C300-(C$7+F300*C$8)</f>
        <v>-1.3977752496430185E-2</v>
      </c>
      <c r="J300" s="43">
        <f>G300</f>
        <v>-1.3977752496430185E-2</v>
      </c>
      <c r="M300" s="132"/>
      <c r="N300" s="132"/>
      <c r="O300" s="132">
        <f ca="1">+C$11+C$12*F300</f>
        <v>-3.1405794115861238E-3</v>
      </c>
      <c r="P300" s="199">
        <f>+D$11+D$12*F300+D$13*F300^2</f>
        <v>-2.2684466395754221E-2</v>
      </c>
      <c r="Q300" s="200">
        <f>+C300-15018.5</f>
        <v>37629.613100000002</v>
      </c>
      <c r="S300" s="132">
        <f>+(P300-G300)^2</f>
        <v>7.5806866924682376E-5</v>
      </c>
      <c r="T300" s="7">
        <v>10</v>
      </c>
      <c r="U300" s="43">
        <f>+T300*S300</f>
        <v>7.5806866924682374E-4</v>
      </c>
      <c r="V300" s="132">
        <f>+G300-P300</f>
        <v>8.7067138993240367E-3</v>
      </c>
      <c r="Z300" s="43">
        <f>F300</f>
        <v>36457.5</v>
      </c>
      <c r="AA300" s="132">
        <f>AB$3+AB$4*Z300+AB$5*Z300^2+AH300</f>
        <v>-1.9803656586925678E-2</v>
      </c>
      <c r="AB300" s="132">
        <f>+G300-AA300</f>
        <v>5.8259040904954928E-3</v>
      </c>
      <c r="AC300" s="132">
        <f>+G300-P300</f>
        <v>8.7067138993240367E-3</v>
      </c>
      <c r="AD300" s="132"/>
      <c r="AE300" s="132">
        <f>+(G300-AA300)^2*S300</f>
        <v>2.5729728835300876E-9</v>
      </c>
      <c r="AF300" s="200">
        <f>+C300-15018.5</f>
        <v>37629.613100000002</v>
      </c>
      <c r="AG300" s="7"/>
      <c r="AH300" s="43">
        <f>$AB$6*($AB$11/AI300*AJ300+$AB$12)</f>
        <v>-2.1790076168175677E-2</v>
      </c>
      <c r="AI300" s="43">
        <f>1+$AB$7*COS(AL300)</f>
        <v>0.67140258593028279</v>
      </c>
      <c r="AJ300" s="43">
        <f>SIN(AL300+$AB$9)</f>
        <v>-0.94500142234919293</v>
      </c>
      <c r="AK300" s="43">
        <f>$AB$7*SIN(AL300)</f>
        <v>-0.17006980762820542</v>
      </c>
      <c r="AL300" s="43">
        <f>2*ATAN(AM300)</f>
        <v>-2.6639937020317039</v>
      </c>
      <c r="AM300" s="43">
        <f>SQRT((1+$AB$7)/(1-$AB$7))*TAN(AN300/2)</f>
        <v>-4.107709791716478</v>
      </c>
      <c r="AN300" s="132">
        <f>$AU300+$AB$7*SIN(AO300)</f>
        <v>3.8309265718943064</v>
      </c>
      <c r="AO300" s="132">
        <f>$AU300+$AB$7*SIN(AP300)</f>
        <v>3.8310757975460206</v>
      </c>
      <c r="AP300" s="132">
        <f>$AU300+$AB$7*SIN(AQ300)</f>
        <v>3.8305531966723025</v>
      </c>
      <c r="AQ300" s="132">
        <f>$AU300+$AB$7*SIN(AR300)</f>
        <v>3.8323843771176316</v>
      </c>
      <c r="AR300" s="132">
        <f>$AU300+$AB$7*SIN(AS300)</f>
        <v>3.8259800228889249</v>
      </c>
      <c r="AS300" s="132">
        <f>$AU300+$AB$7*SIN(AT300)</f>
        <v>3.8485292208069355</v>
      </c>
      <c r="AT300" s="132">
        <f>$AU300+$AB$7*SIN(AU300)</f>
        <v>3.7708737937727004</v>
      </c>
      <c r="AU300" s="132">
        <f>$AB$9+$AB$18*(F300-AB$15)</f>
        <v>4.0662978072940295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219" t="s">
        <v>939</v>
      </c>
      <c r="B301" s="219" t="s">
        <v>288</v>
      </c>
      <c r="C301" s="242">
        <v>52672.692300000002</v>
      </c>
      <c r="D301" s="242" t="s">
        <v>485</v>
      </c>
      <c r="E301" s="41">
        <f>+(C301-C$7)/C$8</f>
        <v>36529.465343466683</v>
      </c>
      <c r="F301" s="132">
        <f>ROUND(2*E301,0)/2</f>
        <v>36529.5</v>
      </c>
      <c r="G301" s="132">
        <f>+C301-(C$7+F301*C$8)</f>
        <v>-1.1829936498543248E-2</v>
      </c>
      <c r="K301" s="43">
        <f>G301</f>
        <v>-1.1829936498543248E-2</v>
      </c>
      <c r="M301" s="132"/>
      <c r="N301" s="132"/>
      <c r="O301" s="132">
        <f ca="1">+C$11+C$12*F301</f>
        <v>-3.2154546498734393E-3</v>
      </c>
      <c r="P301" s="199">
        <f>+D$11+D$12*F301+D$13*F301^2</f>
        <v>-2.2739395572894609E-2</v>
      </c>
      <c r="Q301" s="200">
        <f>+C301-15018.5</f>
        <v>37654.192300000002</v>
      </c>
      <c r="S301" s="132">
        <f>+(P301-G301)^2</f>
        <v>1.1901629729494727E-4</v>
      </c>
      <c r="T301" s="7">
        <v>10</v>
      </c>
      <c r="U301" s="43">
        <f>+T301*S301</f>
        <v>1.1901629729494728E-3</v>
      </c>
      <c r="V301" s="132">
        <f>+G301-P301</f>
        <v>1.0909459074351362E-2</v>
      </c>
      <c r="Z301" s="43">
        <f>F301</f>
        <v>36529.5</v>
      </c>
      <c r="AA301" s="132">
        <f>AB$3+AB$4*Z301+AB$5*Z301^2+AH301</f>
        <v>-1.98232309049933E-2</v>
      </c>
      <c r="AB301" s="132">
        <f>+G301-AA301</f>
        <v>7.9932944064500522E-3</v>
      </c>
      <c r="AC301" s="132">
        <f>+G301-P301</f>
        <v>1.0909459074351362E-2</v>
      </c>
      <c r="AD301" s="132"/>
      <c r="AE301" s="132">
        <f>+(G301-AA301)^2*S301</f>
        <v>7.6042791797949566E-9</v>
      </c>
      <c r="AF301" s="200">
        <f>+C301-15018.5</f>
        <v>37654.192300000002</v>
      </c>
      <c r="AG301" s="7"/>
      <c r="AH301" s="43">
        <f>$AB$6*($AB$11/AI301*AJ301+$AB$12)</f>
        <v>-2.18017332942433E-2</v>
      </c>
      <c r="AI301" s="43">
        <f>1+$AB$7*COS(AL301)</f>
        <v>0.67221263032333867</v>
      </c>
      <c r="AJ301" s="43">
        <f>SIN(AL301+$AB$9)</f>
        <v>-0.94654151763913252</v>
      </c>
      <c r="AK301" s="43">
        <f>$AB$7*SIN(AL301)</f>
        <v>-0.1716258729925525</v>
      </c>
      <c r="AL301" s="43">
        <f>2*ATAN(AM301)</f>
        <v>-2.659252390265058</v>
      </c>
      <c r="AM301" s="43">
        <f>SQRT((1+$AB$7)/(1-$AB$7))*TAN(AN301/2)</f>
        <v>-4.0657469500938284</v>
      </c>
      <c r="AN301" s="132">
        <f>$AU301+$AB$7*SIN(AO301)</f>
        <v>3.8374832611882783</v>
      </c>
      <c r="AO301" s="132">
        <f>$AU301+$AB$7*SIN(AP301)</f>
        <v>3.8376283447482815</v>
      </c>
      <c r="AP301" s="132">
        <f>$AU301+$AB$7*SIN(AQ301)</f>
        <v>3.8371174779754078</v>
      </c>
      <c r="AQ301" s="132">
        <f>$AU301+$AB$7*SIN(AR301)</f>
        <v>3.8389173061955622</v>
      </c>
      <c r="AR301" s="132">
        <f>$AU301+$AB$7*SIN(AS301)</f>
        <v>3.8325883131396044</v>
      </c>
      <c r="AS301" s="132">
        <f>$AU301+$AB$7*SIN(AT301)</f>
        <v>3.8549949320613166</v>
      </c>
      <c r="AT301" s="132">
        <f>$AU301+$AB$7*SIN(AU301)</f>
        <v>3.7774303628550028</v>
      </c>
      <c r="AU301" s="132">
        <f>$AB$9+$AB$18*(F301-AB$15)</f>
        <v>4.0747200692616481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>+(C302-C$7)/C$8</f>
        <v>36564.455154024989</v>
      </c>
      <c r="F302" s="132">
        <f>ROUND(2*E302,0)/2</f>
        <v>36564.5</v>
      </c>
      <c r="G302" s="132">
        <f>+C302-(C$7+F302*C$8)</f>
        <v>-1.5308081499824766E-2</v>
      </c>
      <c r="H302" s="43"/>
      <c r="I302" s="43"/>
      <c r="J302" s="43"/>
      <c r="K302" s="43">
        <f>G302</f>
        <v>-1.5308081499824766E-2</v>
      </c>
      <c r="L302" s="43"/>
      <c r="M302" s="43"/>
      <c r="N302" s="132">
        <v>-1.5308081499824766E-2</v>
      </c>
      <c r="O302" s="132">
        <f ca="1">+C$11+C$12*F302</f>
        <v>-3.251852335151996E-3</v>
      </c>
      <c r="P302" s="199">
        <f>+D$11+D$12*F302+D$13*F302^2</f>
        <v>-2.2766073103151055E-2</v>
      </c>
      <c r="Q302" s="200">
        <f>+C302-15018.5</f>
        <v>37666.135999999999</v>
      </c>
      <c r="R302" s="43"/>
      <c r="S302" s="132">
        <f>+(P302-G302)^2</f>
        <v>5.5621638755285429E-5</v>
      </c>
      <c r="T302" s="7">
        <v>10</v>
      </c>
      <c r="U302" s="43">
        <f>+T302*S302</f>
        <v>5.5621638755285429E-4</v>
      </c>
      <c r="V302" s="132">
        <f>+G302-P302</f>
        <v>7.4579916033262889E-3</v>
      </c>
      <c r="Z302" s="43">
        <f>F302</f>
        <v>36564.5</v>
      </c>
      <c r="AA302" s="132">
        <f>AB$3+AB$4*Z302+AB$5*Z302^2+AH302</f>
        <v>-1.9832423602503625E-2</v>
      </c>
      <c r="AB302" s="132">
        <f>+G302-AA302</f>
        <v>4.5243421026788591E-3</v>
      </c>
      <c r="AC302" s="132">
        <f>+G302-P302</f>
        <v>7.4579916033262889E-3</v>
      </c>
      <c r="AE302" s="132">
        <f>+(G302-AA302)^2*S302</f>
        <v>1.1385566715027753E-9</v>
      </c>
      <c r="AF302" s="200">
        <f>+C302-15018.5</f>
        <v>37666.135999999999</v>
      </c>
      <c r="AG302" s="7"/>
      <c r="AH302" s="43">
        <f>$AB$6*($AB$11/AI302*AJ302+$AB$12)</f>
        <v>-2.1807066121753624E-2</v>
      </c>
      <c r="AI302" s="43">
        <f>1+$AB$7*COS(AL302)</f>
        <v>0.67260977893619067</v>
      </c>
      <c r="AJ302" s="43">
        <f>SIN(AL302+$AB$9)</f>
        <v>-0.94728381893872204</v>
      </c>
      <c r="AK302" s="43">
        <f>$AB$7*SIN(AL302)</f>
        <v>-0.17238225880812108</v>
      </c>
      <c r="AL302" s="43">
        <f>2*ATAN(AM302)</f>
        <v>-2.6569434423089042</v>
      </c>
      <c r="AM302" s="43">
        <f>SQRT((1+$AB$7)/(1-$AB$7))*TAN(AN302/2)</f>
        <v>-4.0456032186007933</v>
      </c>
      <c r="AN302" s="132">
        <f>$AU302+$AB$7*SIN(AO302)</f>
        <v>3.840673402104358</v>
      </c>
      <c r="AO302" s="132">
        <f>$AU302+$AB$7*SIN(AP302)</f>
        <v>3.8408164813889369</v>
      </c>
      <c r="AP302" s="132">
        <f>$AU302+$AB$7*SIN(AQ302)</f>
        <v>3.8403113233369046</v>
      </c>
      <c r="AQ302" s="132">
        <f>$AU302+$AB$7*SIN(AR302)</f>
        <v>3.8420958025978416</v>
      </c>
      <c r="AR302" s="132">
        <f>$AU302+$AB$7*SIN(AS302)</f>
        <v>3.8358040080799922</v>
      </c>
      <c r="AS302" s="132">
        <f>$AU302+$AB$7*SIN(AT302)</f>
        <v>3.8581391329947512</v>
      </c>
      <c r="AT302" s="132">
        <f>$AU302+$AB$7*SIN(AU302)</f>
        <v>3.780625192940275</v>
      </c>
      <c r="AU302" s="132">
        <f>$AB$9+$AB$18*(F302-AB$15)</f>
        <v>4.0788142243847965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>+(C303-C$7)/C$8</f>
        <v>37202.953794240915</v>
      </c>
      <c r="F303" s="132">
        <f>ROUND(2*E303,0)/2</f>
        <v>37203</v>
      </c>
      <c r="G303" s="132">
        <f>+C303-(C$7+F303*C$8)</f>
        <v>-1.5772241000377107E-2</v>
      </c>
      <c r="K303" s="43">
        <f>G303</f>
        <v>-1.5772241000377107E-2</v>
      </c>
      <c r="N303" s="132">
        <v>-1.5772241000377107E-2</v>
      </c>
      <c r="P303" s="199">
        <f>+D$11+D$12*F303+D$13*F303^2</f>
        <v>-2.3249974034324827E-2</v>
      </c>
      <c r="Q303" s="200">
        <f>+C303-15018.5</f>
        <v>37884.086199999998</v>
      </c>
      <c r="S303" s="132">
        <f>+(P303-G303)^2</f>
        <v>5.5916491326992971E-5</v>
      </c>
      <c r="T303" s="7">
        <v>10</v>
      </c>
      <c r="U303" s="43">
        <f>+T303*S303</f>
        <v>5.5916491326992975E-4</v>
      </c>
      <c r="V303" s="132">
        <f>+G303-P303</f>
        <v>7.4777330339477199E-3</v>
      </c>
      <c r="Z303" s="43">
        <f>F303</f>
        <v>37203</v>
      </c>
      <c r="AA303" s="132">
        <f>AB$3+AB$4*Z303+AB$5*Z303^2+AH303</f>
        <v>-1.9962541515046155E-2</v>
      </c>
      <c r="AB303" s="132">
        <f>+G303-AA303</f>
        <v>4.1903005146690479E-3</v>
      </c>
      <c r="AC303" s="132">
        <f>+G303-P303</f>
        <v>7.4777330339477199E-3</v>
      </c>
      <c r="AD303" s="132"/>
      <c r="AE303" s="132">
        <f>+(G303-AA303)^2*S303</f>
        <v>9.8181633365850737E-10</v>
      </c>
      <c r="AF303" s="200">
        <f>+C303-15018.5</f>
        <v>37884.086199999998</v>
      </c>
      <c r="AG303" s="7"/>
      <c r="AH303" s="43">
        <f>$AB$6*($AB$11/AI303*AJ303+$AB$12)</f>
        <v>-2.1865478888046155E-2</v>
      </c>
      <c r="AI303" s="43">
        <f>1+$AB$7*COS(AL303)</f>
        <v>0.68025157990068763</v>
      </c>
      <c r="AJ303" s="43">
        <f>SIN(AL303+$AB$9)</f>
        <v>-0.96007441117506298</v>
      </c>
      <c r="AK303" s="43">
        <f>$AB$7*SIN(AL303)</f>
        <v>-0.18617450911441569</v>
      </c>
      <c r="AL303" s="43">
        <f>2*ATAN(AM303)</f>
        <v>-2.6143245606210641</v>
      </c>
      <c r="AM303" s="43">
        <f>SQRT((1+$AB$7)/(1-$AB$7))*TAN(AN303/2)</f>
        <v>-3.70484887206239</v>
      </c>
      <c r="AN303" s="132">
        <f>$AU303+$AB$7*SIN(AO303)</f>
        <v>3.8992124134135513</v>
      </c>
      <c r="AO303" s="132">
        <f>$AU303+$AB$7*SIN(AP303)</f>
        <v>3.8993204557590468</v>
      </c>
      <c r="AP303" s="132">
        <f>$AU303+$AB$7*SIN(AQ303)</f>
        <v>3.8989185407854317</v>
      </c>
      <c r="AQ303" s="132">
        <f>$AU303+$AB$7*SIN(AR303)</f>
        <v>3.9004144291946616</v>
      </c>
      <c r="AR303" s="132">
        <f>$AU303+$AB$7*SIN(AS303)</f>
        <v>3.8948575429309642</v>
      </c>
      <c r="AS303" s="132">
        <f>$AU303+$AB$7*SIN(AT303)</f>
        <v>3.915650425852184</v>
      </c>
      <c r="AT303" s="132">
        <f>$AU303+$AB$7*SIN(AU303)</f>
        <v>3.8398001056316851</v>
      </c>
      <c r="AU303" s="132">
        <f>$AB$9+$AB$18*(F303-AB$15)</f>
        <v>4.1535033114170847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>+(C304-C$7)/C$8</f>
        <v>37202.953794240915</v>
      </c>
      <c r="F304" s="132">
        <f>ROUND(2*E304,0)/2</f>
        <v>37203</v>
      </c>
      <c r="G304" s="132">
        <f>+C304-(C$7+F304*C$8)</f>
        <v>-1.5772241000377107E-2</v>
      </c>
      <c r="K304" s="43">
        <f>G304</f>
        <v>-1.5772241000377107E-2</v>
      </c>
      <c r="N304" s="132">
        <v>-1.5772241000377107E-2</v>
      </c>
      <c r="P304" s="199">
        <f>+D$11+D$12*F304+D$13*F304^2</f>
        <v>-2.3249974034324827E-2</v>
      </c>
      <c r="Q304" s="200">
        <f>+C304-15018.5</f>
        <v>37884.086199999998</v>
      </c>
      <c r="S304" s="132">
        <f>+(P304-G304)^2</f>
        <v>5.5916491326992971E-5</v>
      </c>
      <c r="T304" s="7">
        <v>10</v>
      </c>
      <c r="U304" s="43">
        <f>+T304*S304</f>
        <v>5.5916491326992975E-4</v>
      </c>
      <c r="V304" s="132">
        <f>+G304-P304</f>
        <v>7.4777330339477199E-3</v>
      </c>
      <c r="Z304" s="43">
        <f>F304</f>
        <v>37203</v>
      </c>
      <c r="AA304" s="132">
        <f>AB$3+AB$4*Z304+AB$5*Z304^2+AH304</f>
        <v>-1.9962541515046155E-2</v>
      </c>
      <c r="AB304" s="132">
        <f>+G304-AA304</f>
        <v>4.1903005146690479E-3</v>
      </c>
      <c r="AC304" s="132">
        <f>+G304-P304</f>
        <v>7.4777330339477199E-3</v>
      </c>
      <c r="AD304" s="132"/>
      <c r="AE304" s="132">
        <f>+(G304-AA304)^2*S304</f>
        <v>9.8181633365850737E-10</v>
      </c>
      <c r="AF304" s="200">
        <f>+C304-15018.5</f>
        <v>37884.086199999998</v>
      </c>
      <c r="AG304" s="7"/>
      <c r="AH304" s="43">
        <f>$AB$6*($AB$11/AI304*AJ304+$AB$12)</f>
        <v>-2.1865478888046155E-2</v>
      </c>
      <c r="AI304" s="43">
        <f>1+$AB$7*COS(AL304)</f>
        <v>0.68025157990068763</v>
      </c>
      <c r="AJ304" s="43">
        <f>SIN(AL304+$AB$9)</f>
        <v>-0.96007441117506298</v>
      </c>
      <c r="AK304" s="43">
        <f>$AB$7*SIN(AL304)</f>
        <v>-0.18617450911441569</v>
      </c>
      <c r="AL304" s="43">
        <f>2*ATAN(AM304)</f>
        <v>-2.6143245606210641</v>
      </c>
      <c r="AM304" s="43">
        <f>SQRT((1+$AB$7)/(1-$AB$7))*TAN(AN304/2)</f>
        <v>-3.70484887206239</v>
      </c>
      <c r="AN304" s="132">
        <f>$AU304+$AB$7*SIN(AO304)</f>
        <v>3.8992124134135513</v>
      </c>
      <c r="AO304" s="132">
        <f>$AU304+$AB$7*SIN(AP304)</f>
        <v>3.8993204557590468</v>
      </c>
      <c r="AP304" s="132">
        <f>$AU304+$AB$7*SIN(AQ304)</f>
        <v>3.8989185407854317</v>
      </c>
      <c r="AQ304" s="132">
        <f>$AU304+$AB$7*SIN(AR304)</f>
        <v>3.9004144291946616</v>
      </c>
      <c r="AR304" s="132">
        <f>$AU304+$AB$7*SIN(AS304)</f>
        <v>3.8948575429309642</v>
      </c>
      <c r="AS304" s="132">
        <f>$AU304+$AB$7*SIN(AT304)</f>
        <v>3.915650425852184</v>
      </c>
      <c r="AT304" s="132">
        <f>$AU304+$AB$7*SIN(AU304)</f>
        <v>3.8398001056316851</v>
      </c>
      <c r="AU304" s="132">
        <f>$AB$9+$AB$18*(F304-AB$15)</f>
        <v>4.1535033114170847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>+(C305-C$7)/C$8</f>
        <v>37261.44748132908</v>
      </c>
      <c r="F305" s="132">
        <f>ROUND(2*E305,0)/2</f>
        <v>37261.5</v>
      </c>
      <c r="G305" s="132">
        <f>+C305-(C$7+F305*C$8)</f>
        <v>-1.7927140499523375E-2</v>
      </c>
      <c r="K305" s="43">
        <f>G305</f>
        <v>-1.7927140499523375E-2</v>
      </c>
      <c r="N305" s="132">
        <v>-1.7927140499523375E-2</v>
      </c>
      <c r="P305" s="199">
        <f>+D$11+D$12*F305+D$13*F305^2</f>
        <v>-2.3294046543246079E-2</v>
      </c>
      <c r="Q305" s="200">
        <f>+C305-15018.5</f>
        <v>37904.052900000002</v>
      </c>
      <c r="S305" s="132">
        <f>+(P305-G305)^2</f>
        <v>2.8803680482147283E-5</v>
      </c>
      <c r="T305" s="7">
        <v>10</v>
      </c>
      <c r="U305" s="43">
        <f>+T305*S305</f>
        <v>2.8803680482147284E-4</v>
      </c>
      <c r="V305" s="132">
        <f>+G305-P305</f>
        <v>5.3669060437227037E-3</v>
      </c>
      <c r="Z305" s="43">
        <f>F305</f>
        <v>37261.5</v>
      </c>
      <c r="AA305" s="132">
        <f>AB$3+AB$4*Z305+AB$5*Z305^2+AH305</f>
        <v>-1.9970848510078961E-2</v>
      </c>
      <c r="AB305" s="132">
        <f>+G305-AA305</f>
        <v>2.0437080105555859E-3</v>
      </c>
      <c r="AC305" s="132">
        <f>+G305-P305</f>
        <v>5.3669060437227037E-3</v>
      </c>
      <c r="AD305" s="132"/>
      <c r="AE305" s="132">
        <f>+(G305-AA305)^2*S305</f>
        <v>1.2030555447933752E-10</v>
      </c>
      <c r="AF305" s="200">
        <f>+C305-15018.5</f>
        <v>37904.052900000002</v>
      </c>
      <c r="AG305" s="7"/>
      <c r="AH305" s="43">
        <f>$AB$6*($AB$11/AI305*AJ305+$AB$12)</f>
        <v>-2.1867093863328961E-2</v>
      </c>
      <c r="AI305" s="43">
        <f>1+$AB$7*COS(AL305)</f>
        <v>0.68099020201999438</v>
      </c>
      <c r="AJ305" s="43">
        <f>SIN(AL305+$AB$9)</f>
        <v>-0.96117300015828155</v>
      </c>
      <c r="AK305" s="43">
        <f>$AB$7*SIN(AL305)</f>
        <v>-0.18743731963714158</v>
      </c>
      <c r="AL305" s="43">
        <f>2*ATAN(AM305)</f>
        <v>-2.6103706110928035</v>
      </c>
      <c r="AM305" s="43">
        <f>SQRT((1+$AB$7)/(1-$AB$7))*TAN(AN305/2)</f>
        <v>-3.6759477745085887</v>
      </c>
      <c r="AN305" s="132">
        <f>$AU305+$AB$7*SIN(AO305)</f>
        <v>3.9046094667813729</v>
      </c>
      <c r="AO305" s="132">
        <f>$AU305+$AB$7*SIN(AP305)</f>
        <v>3.9047144827849802</v>
      </c>
      <c r="AP305" s="132">
        <f>$AU305+$AB$7*SIN(AQ305)</f>
        <v>3.9043218151361252</v>
      </c>
      <c r="AQ305" s="132">
        <f>$AU305+$AB$7*SIN(AR305)</f>
        <v>3.9057908035086637</v>
      </c>
      <c r="AR305" s="132">
        <f>$AU305+$AB$7*SIN(AS305)</f>
        <v>3.9003057717790823</v>
      </c>
      <c r="AS305" s="132">
        <f>$AU305+$AB$7*SIN(AT305)</f>
        <v>3.9209360886149924</v>
      </c>
      <c r="AT305" s="132">
        <f>$AU305+$AB$7*SIN(AU305)</f>
        <v>3.845308007340047</v>
      </c>
      <c r="AU305" s="132">
        <f>$AB$9+$AB$18*(F305-AB$15)</f>
        <v>4.1603463992657748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>+(C306-C$7)/C$8</f>
        <v>37263.953428728259</v>
      </c>
      <c r="F306" s="132">
        <f>ROUND(2*E306,0)/2</f>
        <v>37264</v>
      </c>
      <c r="G306" s="132">
        <f>+C306-(C$7+F306*C$8)</f>
        <v>-1.5897008001047652E-2</v>
      </c>
      <c r="K306" s="43">
        <f>G306</f>
        <v>-1.5897008001047652E-2</v>
      </c>
      <c r="N306" s="132">
        <v>-1.5897008001047652E-2</v>
      </c>
      <c r="P306" s="199">
        <f>+D$11+D$12*F306+D$13*F306^2</f>
        <v>-2.3295929000261811E-2</v>
      </c>
      <c r="Q306" s="200">
        <f>+C306-15018.5</f>
        <v>37904.908300000003</v>
      </c>
      <c r="S306" s="132">
        <f>+(P306-G306)^2</f>
        <v>5.4744031952612251E-5</v>
      </c>
      <c r="T306" s="7">
        <v>10</v>
      </c>
      <c r="U306" s="43">
        <f>+T306*S306</f>
        <v>5.4744031952612252E-4</v>
      </c>
      <c r="V306" s="132">
        <f>+G306-P306</f>
        <v>7.3989209992141591E-3</v>
      </c>
      <c r="Z306" s="43">
        <f>F306</f>
        <v>37264</v>
      </c>
      <c r="AA306" s="132">
        <f>AB$3+AB$4*Z306+AB$5*Z306^2+AH306</f>
        <v>-1.9971189806696772E-2</v>
      </c>
      <c r="AB306" s="132">
        <f>+G306-AA306</f>
        <v>4.07418180564912E-3</v>
      </c>
      <c r="AC306" s="132">
        <f>+G306-P306</f>
        <v>7.3989209992141591E-3</v>
      </c>
      <c r="AD306" s="132"/>
      <c r="AE306" s="132">
        <f>+(G306-AA306)^2*S306</f>
        <v>9.0869385349089345E-10</v>
      </c>
      <c r="AF306" s="200">
        <f>+C306-15018.5</f>
        <v>37904.908300000003</v>
      </c>
      <c r="AG306" s="7"/>
      <c r="AH306" s="43">
        <f>$AB$6*($AB$11/AI306*AJ306+$AB$12)</f>
        <v>-2.1867148718696772E-2</v>
      </c>
      <c r="AI306" s="43">
        <f>1+$AB$7*COS(AL306)</f>
        <v>0.68102191414417412</v>
      </c>
      <c r="AJ306" s="43">
        <f>SIN(AL306+$AB$9)</f>
        <v>-0.9612196664891427</v>
      </c>
      <c r="AK306" s="43">
        <f>$AB$7*SIN(AL306)</f>
        <v>-0.18749128178065608</v>
      </c>
      <c r="AL306" s="43">
        <f>2*ATAN(AM306)</f>
        <v>-2.6102014475561504</v>
      </c>
      <c r="AM306" s="43">
        <f>SQRT((1+$AB$7)/(1-$AB$7))*TAN(AN306/2)</f>
        <v>-3.6747206553414764</v>
      </c>
      <c r="AN306" s="132">
        <f>$AU306+$AB$7*SIN(AO306)</f>
        <v>3.9048402404955183</v>
      </c>
      <c r="AO306" s="132">
        <f>$AU306+$AB$7*SIN(AP306)</f>
        <v>3.9049451279802354</v>
      </c>
      <c r="AP306" s="132">
        <f>$AU306+$AB$7*SIN(AQ306)</f>
        <v>3.9045528542965839</v>
      </c>
      <c r="AQ306" s="132">
        <f>$AU306+$AB$7*SIN(AR306)</f>
        <v>3.9060206926254608</v>
      </c>
      <c r="AR306" s="132">
        <f>$AU306+$AB$7*SIN(AS306)</f>
        <v>3.9005387455332676</v>
      </c>
      <c r="AS306" s="132">
        <f>$AU306+$AB$7*SIN(AT306)</f>
        <v>3.921162040544464</v>
      </c>
      <c r="AT306" s="132">
        <f>$AU306+$AB$7*SIN(AU306)</f>
        <v>3.8455437160087107</v>
      </c>
      <c r="AU306" s="132">
        <f>$AB$9+$AB$18*(F306-AB$15)</f>
        <v>4.1606388389174285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219" t="s">
        <v>849</v>
      </c>
      <c r="B307" s="219" t="s">
        <v>288</v>
      </c>
      <c r="C307" s="242">
        <v>52928.699399999998</v>
      </c>
      <c r="D307" s="242" t="s">
        <v>485</v>
      </c>
      <c r="E307" s="41">
        <f>+(C307-C$7)/C$8</f>
        <v>37279.454034624665</v>
      </c>
      <c r="F307" s="132">
        <f>ROUND(2*E307,0)/2</f>
        <v>37279.5</v>
      </c>
      <c r="G307" s="132">
        <f>+C307-(C$7+F307*C$8)</f>
        <v>-1.5690186504798476E-2</v>
      </c>
      <c r="H307" s="43"/>
      <c r="I307" s="43"/>
      <c r="J307" s="43"/>
      <c r="K307" s="43">
        <f>G307</f>
        <v>-1.5690186504798476E-2</v>
      </c>
      <c r="M307" s="43"/>
      <c r="O307" s="132">
        <f ca="1">+C$11+C$12*F307</f>
        <v>-3.9954050486996143E-3</v>
      </c>
      <c r="P307" s="199">
        <f>+D$11+D$12*F307+D$13*F307^2</f>
        <v>-2.3307598434371309E-2</v>
      </c>
      <c r="Q307" s="200">
        <f>+C307-15018.5</f>
        <v>37910.199399999998</v>
      </c>
      <c r="R307" s="43"/>
      <c r="S307" s="132">
        <f>+(P307-G307)^2</f>
        <v>5.802496450479851E-5</v>
      </c>
      <c r="T307" s="7">
        <v>10</v>
      </c>
      <c r="U307" s="43">
        <f>+T307*S307</f>
        <v>5.802496450479851E-4</v>
      </c>
      <c r="V307" s="132">
        <f>+G307-P307</f>
        <v>7.6174119295728329E-3</v>
      </c>
      <c r="Z307" s="43">
        <f>F307</f>
        <v>37279.5</v>
      </c>
      <c r="AA307" s="132">
        <f>AB$3+AB$4*Z307+AB$5*Z307^2+AH307</f>
        <v>-1.9973280738295372E-2</v>
      </c>
      <c r="AB307" s="132">
        <f>+G307-AA307</f>
        <v>4.2830942334968966E-3</v>
      </c>
      <c r="AC307" s="132">
        <f>+G307-P307</f>
        <v>7.6174119295728329E-3</v>
      </c>
      <c r="AE307" s="132">
        <f>+(G307-AA307)^2*S307</f>
        <v>1.0644619516043715E-9</v>
      </c>
      <c r="AF307" s="200">
        <f>+C307-15018.5</f>
        <v>37910.199399999998</v>
      </c>
      <c r="AG307" s="7"/>
      <c r="AH307" s="43">
        <f>$AB$6*($AB$11/AI307*AJ307+$AB$12)</f>
        <v>-2.1867462877545374E-2</v>
      </c>
      <c r="AI307" s="43">
        <f>1+$AB$7*COS(AL307)</f>
        <v>0.68121879905029625</v>
      </c>
      <c r="AJ307" s="43">
        <f>SIN(AL307+$AB$9)</f>
        <v>-0.96150848034698377</v>
      </c>
      <c r="AK307" s="43">
        <f>$AB$7*SIN(AL307)</f>
        <v>-0.1878258393327836</v>
      </c>
      <c r="AL307" s="43">
        <f>2*ATAN(AM307)</f>
        <v>-2.6091522820532389</v>
      </c>
      <c r="AM307" s="43">
        <f>SQRT((1+$AB$7)/(1-$AB$7))*TAN(AN307/2)</f>
        <v>-3.6671269693055604</v>
      </c>
      <c r="AN307" s="132">
        <f>$AU307+$AB$7*SIN(AO307)</f>
        <v>3.906271277032078</v>
      </c>
      <c r="AO307" s="132">
        <f>$AU307+$AB$7*SIN(AP307)</f>
        <v>3.9063753692071153</v>
      </c>
      <c r="AP307" s="132">
        <f>$AU307+$AB$7*SIN(AQ307)</f>
        <v>3.9059855357963329</v>
      </c>
      <c r="AQ307" s="132">
        <f>$AU307+$AB$7*SIN(AR307)</f>
        <v>3.9074462432401065</v>
      </c>
      <c r="AR307" s="132">
        <f>$AU307+$AB$7*SIN(AS307)</f>
        <v>3.9019834457802971</v>
      </c>
      <c r="AS307" s="132">
        <f>$AU307+$AB$7*SIN(AT307)</f>
        <v>3.9225630701343084</v>
      </c>
      <c r="AT307" s="132">
        <f>$AU307+$AB$7*SIN(AU307)</f>
        <v>3.8470057114042069</v>
      </c>
      <c r="AU307" s="132">
        <f>$AB$9+$AB$18*(F307-AB$15)</f>
        <v>4.1624519647576799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>+(C308-C$7)/C$8</f>
        <v>37311.954889243847</v>
      </c>
      <c r="F308" s="132">
        <f>ROUND(2*E308,0)/2</f>
        <v>37312</v>
      </c>
      <c r="G308" s="132">
        <f>+C308-(C$7+F308*C$8)</f>
        <v>-1.5398463998280931E-2</v>
      </c>
      <c r="H308" s="43"/>
      <c r="I308" s="43"/>
      <c r="J308" s="43"/>
      <c r="K308" s="202">
        <f>G308</f>
        <v>-1.5398463998280931E-2</v>
      </c>
      <c r="L308" s="43"/>
      <c r="M308" s="43"/>
      <c r="N308" s="132">
        <v>-1.5398463998280931E-2</v>
      </c>
      <c r="O308" s="132">
        <f ca="1">+C$11+C$12*F308</f>
        <v>-4.0292028993154164E-3</v>
      </c>
      <c r="P308" s="199">
        <f>+D$11+D$12*F308+D$13*F308^2</f>
        <v>-2.3332056541571135E-2</v>
      </c>
      <c r="Q308" s="200">
        <f>+C308-15018.5</f>
        <v>37921.2935</v>
      </c>
      <c r="R308" s="43"/>
      <c r="S308" s="132">
        <f>+(P308-G308)^2</f>
        <v>6.2941890642949927E-5</v>
      </c>
      <c r="T308" s="7">
        <v>10</v>
      </c>
      <c r="U308" s="43">
        <f>+T308*S308</f>
        <v>6.2941890642949925E-4</v>
      </c>
      <c r="V308" s="132">
        <f>+G308-P308</f>
        <v>7.9335925432902042E-3</v>
      </c>
      <c r="Z308" s="43">
        <f>F308</f>
        <v>37312</v>
      </c>
      <c r="AA308" s="132">
        <f>AB$3+AB$4*Z308+AB$5*Z308^2+AH308</f>
        <v>-1.9977524425876979E-2</v>
      </c>
      <c r="AB308" s="132">
        <f>+G308-AA308</f>
        <v>4.5790604275960482E-3</v>
      </c>
      <c r="AC308" s="132">
        <f>+G308-P308</f>
        <v>7.9335925432902042E-3</v>
      </c>
      <c r="AE308" s="132">
        <f>+(G308-AA308)^2*S308</f>
        <v>1.319752622121977E-9</v>
      </c>
      <c r="AF308" s="200">
        <f>+C308-15018.5</f>
        <v>37921.2935</v>
      </c>
      <c r="AG308" s="7"/>
      <c r="AH308" s="43">
        <f>$AB$6*($AB$11/AI308*AJ308+$AB$12)</f>
        <v>-2.186797639387698E-2</v>
      </c>
      <c r="AI308" s="43">
        <f>1+$AB$7*COS(AL308)</f>
        <v>0.68163313288717864</v>
      </c>
      <c r="AJ308" s="43">
        <f>SIN(AL308+$AB$9)</f>
        <v>-0.96211115879838804</v>
      </c>
      <c r="AK308" s="43">
        <f>$AB$7*SIN(AL308)</f>
        <v>-0.18852728695010471</v>
      </c>
      <c r="AL308" s="43">
        <f>2*ATAN(AM308)</f>
        <v>-2.6069504474433818</v>
      </c>
      <c r="AM308" s="43">
        <f>SQRT((1+$AB$7)/(1-$AB$7))*TAN(AN308/2)</f>
        <v>-3.6512850646124426</v>
      </c>
      <c r="AN308" s="132">
        <f>$AU308+$AB$7*SIN(AO308)</f>
        <v>3.9092731801312088</v>
      </c>
      <c r="AO308" s="132">
        <f>$AU308+$AB$7*SIN(AP308)</f>
        <v>3.9093756132294293</v>
      </c>
      <c r="AP308" s="132">
        <f>$AU308+$AB$7*SIN(AQ308)</f>
        <v>3.9089908833035154</v>
      </c>
      <c r="AQ308" s="132">
        <f>$AU308+$AB$7*SIN(AR308)</f>
        <v>3.910436636354794</v>
      </c>
      <c r="AR308" s="132">
        <f>$AU308+$AB$7*SIN(AS308)</f>
        <v>3.9050141282264237</v>
      </c>
      <c r="AS308" s="132">
        <f>$AU308+$AB$7*SIN(AT308)</f>
        <v>3.9255014322470396</v>
      </c>
      <c r="AT308" s="132">
        <f>$AU308+$AB$7*SIN(AU308)</f>
        <v>3.8500745537480503</v>
      </c>
      <c r="AU308" s="132">
        <f>$AB$9+$AB$18*(F308-AB$15)</f>
        <v>4.1662536802291745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>+(C309-C$7)/C$8</f>
        <v>37360.952107908837</v>
      </c>
      <c r="F309" s="132">
        <f>ROUND(2*E309,0)/2</f>
        <v>37361</v>
      </c>
      <c r="G309" s="132">
        <f>+C309-(C$7+F309*C$8)</f>
        <v>-1.6347866992873605E-2</v>
      </c>
      <c r="K309" s="43">
        <f>G309</f>
        <v>-1.6347866992873605E-2</v>
      </c>
      <c r="N309" s="132">
        <v>-1.6347866992873605E-2</v>
      </c>
      <c r="P309" s="199">
        <f>+D$11+D$12*F309+D$13*F309^2</f>
        <v>-2.3368906085900615E-2</v>
      </c>
      <c r="Q309" s="200">
        <f>+C309-15018.5</f>
        <v>37938.018600000003</v>
      </c>
      <c r="S309" s="132">
        <f>+(P309-G309)^2</f>
        <v>4.9294989945813535E-5</v>
      </c>
      <c r="T309" s="7">
        <v>10</v>
      </c>
      <c r="U309" s="43">
        <f>+T309*S309</f>
        <v>4.9294989945813537E-4</v>
      </c>
      <c r="V309" s="132">
        <f>+G309-P309</f>
        <v>7.0210390930270095E-3</v>
      </c>
      <c r="Z309" s="43">
        <f>F309</f>
        <v>37361</v>
      </c>
      <c r="AA309" s="132">
        <f>AB$3+AB$4*Z309+AB$5*Z309^2+AH309</f>
        <v>-1.9983562188304164E-2</v>
      </c>
      <c r="AB309" s="132">
        <f>+G309-AA309</f>
        <v>3.6356951954305584E-3</v>
      </c>
      <c r="AC309" s="132">
        <f>+G309-P309</f>
        <v>7.0210390930270095E-3</v>
      </c>
      <c r="AD309" s="132"/>
      <c r="AE309" s="132">
        <f>+(G309-AA309)^2*S309</f>
        <v>6.5159495771917084E-10</v>
      </c>
      <c r="AF309" s="200">
        <f>+C309-15018.5</f>
        <v>37938.018600000003</v>
      </c>
      <c r="AG309" s="7"/>
      <c r="AH309" s="43">
        <f>$AB$6*($AB$11/AI309*AJ309+$AB$12)</f>
        <v>-2.1868378225304165E-2</v>
      </c>
      <c r="AI309" s="43">
        <f>1+$AB$7*COS(AL309)</f>
        <v>0.6822617000586052</v>
      </c>
      <c r="AJ309" s="43">
        <f>SIN(AL309+$AB$9)</f>
        <v>-0.96301236134919277</v>
      </c>
      <c r="AK309" s="43">
        <f>$AB$7*SIN(AL309)</f>
        <v>-0.18958473765140543</v>
      </c>
      <c r="AL309" s="43">
        <f>2*ATAN(AM309)</f>
        <v>-2.6036256836087963</v>
      </c>
      <c r="AM309" s="43">
        <f>SQRT((1+$AB$7)/(1-$AB$7))*TAN(AN309/2)</f>
        <v>-3.6276037220145749</v>
      </c>
      <c r="AN309" s="132">
        <f>$AU309+$AB$7*SIN(AO309)</f>
        <v>3.9138025802698206</v>
      </c>
      <c r="AO309" s="132">
        <f>$AU309+$AB$7*SIN(AP309)</f>
        <v>3.9139025341527955</v>
      </c>
      <c r="AP309" s="132">
        <f>$AU309+$AB$7*SIN(AQ309)</f>
        <v>3.913525463455882</v>
      </c>
      <c r="AQ309" s="132">
        <f>$AU309+$AB$7*SIN(AR309)</f>
        <v>3.9149486677934204</v>
      </c>
      <c r="AR309" s="132">
        <f>$AU309+$AB$7*SIN(AS309)</f>
        <v>3.9095872429392693</v>
      </c>
      <c r="AS309" s="132">
        <f>$AU309+$AB$7*SIN(AT309)</f>
        <v>3.9299334486189683</v>
      </c>
      <c r="AT309" s="132">
        <f>$AU309+$AB$7*SIN(AU309)</f>
        <v>3.8547100658228635</v>
      </c>
      <c r="AU309" s="132">
        <f>$AB$9+$AB$18*(F309-AB$15)</f>
        <v>4.1719854974015815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>+(C310-C$7)/C$8</f>
        <v>37384.952545210414</v>
      </c>
      <c r="F310" s="132">
        <f>ROUND(2*E310,0)/2</f>
        <v>37385</v>
      </c>
      <c r="G310" s="132">
        <f>+C310-(C$7+F310*C$8)</f>
        <v>-1.619859499623999E-2</v>
      </c>
      <c r="K310" s="43">
        <f>G310</f>
        <v>-1.619859499623999E-2</v>
      </c>
      <c r="N310" s="132">
        <v>-1.619859499623999E-2</v>
      </c>
      <c r="P310" s="199">
        <f>+D$11+D$12*F310+D$13*F310^2</f>
        <v>-2.3386943542924074E-2</v>
      </c>
      <c r="Q310" s="200">
        <f>+C310-15018.5</f>
        <v>37946.2111</v>
      </c>
      <c r="S310" s="132">
        <f>+(P310-G310)^2</f>
        <v>5.1672354828615182E-5</v>
      </c>
      <c r="T310" s="7">
        <v>10</v>
      </c>
      <c r="U310" s="43">
        <f>+T310*S310</f>
        <v>5.167235482861518E-4</v>
      </c>
      <c r="V310" s="132">
        <f>+G310-P310</f>
        <v>7.1883485466840841E-3</v>
      </c>
      <c r="Z310" s="43">
        <f>F310</f>
        <v>37385</v>
      </c>
      <c r="AA310" s="132">
        <f>AB$3+AB$4*Z310+AB$5*Z310^2+AH310</f>
        <v>-1.9986361016520668E-2</v>
      </c>
      <c r="AB310" s="132">
        <f>+G310-AA310</f>
        <v>3.7877660202806779E-3</v>
      </c>
      <c r="AC310" s="132">
        <f>+G310-P310</f>
        <v>7.1883485466840841E-3</v>
      </c>
      <c r="AD310" s="132"/>
      <c r="AE310" s="132">
        <f>+(G310-AA310)^2*S310</f>
        <v>7.4135213262819952E-10</v>
      </c>
      <c r="AF310" s="200">
        <f>+C310-15018.5</f>
        <v>37946.2111</v>
      </c>
      <c r="AG310" s="7"/>
      <c r="AH310" s="43">
        <f>$AB$6*($AB$11/AI310*AJ310+$AB$12)</f>
        <v>-2.186841134152067E-2</v>
      </c>
      <c r="AI310" s="43">
        <f>1+$AB$7*COS(AL310)</f>
        <v>0.68257127735695222</v>
      </c>
      <c r="AJ310" s="43">
        <f>SIN(AL310+$AB$9)</f>
        <v>-0.96345048341650186</v>
      </c>
      <c r="AK310" s="43">
        <f>$AB$7*SIN(AL310)</f>
        <v>-0.19010261976417647</v>
      </c>
      <c r="AL310" s="43">
        <f>2*ATAN(AM310)</f>
        <v>-2.6019949881236859</v>
      </c>
      <c r="AM310" s="43">
        <f>SQRT((1+$AB$7)/(1-$AB$7))*TAN(AN310/2)</f>
        <v>-3.6160928423596022</v>
      </c>
      <c r="AN310" s="132">
        <f>$AU310+$AB$7*SIN(AO310)</f>
        <v>3.9160225853460595</v>
      </c>
      <c r="AO310" s="132">
        <f>$AU310+$AB$7*SIN(AP310)</f>
        <v>3.9161213348201804</v>
      </c>
      <c r="AP310" s="132">
        <f>$AU310+$AB$7*SIN(AQ310)</f>
        <v>3.9157479994448283</v>
      </c>
      <c r="AQ310" s="132">
        <f>$AU310+$AB$7*SIN(AR310)</f>
        <v>3.9171601606876569</v>
      </c>
      <c r="AR310" s="132">
        <f>$AU310+$AB$7*SIN(AS310)</f>
        <v>3.9118287977775967</v>
      </c>
      <c r="AS310" s="132">
        <f>$AU310+$AB$7*SIN(AT310)</f>
        <v>3.9321050665334285</v>
      </c>
      <c r="AT310" s="132">
        <f>$AU310+$AB$7*SIN(AU310)</f>
        <v>3.8569843215434649</v>
      </c>
      <c r="AU310" s="132">
        <f>$AB$9+$AB$18*(F310-AB$15)</f>
        <v>4.174792918057455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>+(C311-C$7)/C$8</f>
        <v>37436.955494564616</v>
      </c>
      <c r="F311" s="132">
        <f>ROUND(2*E311,0)/2</f>
        <v>37437</v>
      </c>
      <c r="G311" s="132">
        <f>+C311-(C$7+F311*C$8)</f>
        <v>-1.5191838996543083E-2</v>
      </c>
      <c r="K311" s="43">
        <f>G311</f>
        <v>-1.5191838996543083E-2</v>
      </c>
      <c r="N311" s="132">
        <v>-1.5191838996543083E-2</v>
      </c>
      <c r="P311" s="199">
        <f>+D$11+D$12*F311+D$13*F311^2</f>
        <v>-2.34259992117027E-2</v>
      </c>
      <c r="Q311" s="200">
        <f>+C311-15018.5</f>
        <v>37963.962200000002</v>
      </c>
      <c r="S311" s="132">
        <f>+(P311-G311)^2</f>
        <v>6.7801394448917468E-5</v>
      </c>
      <c r="T311" s="7">
        <v>10</v>
      </c>
      <c r="U311" s="43">
        <f>+T311*S311</f>
        <v>6.7801394448917468E-4</v>
      </c>
      <c r="V311" s="132">
        <f>+G311-P311</f>
        <v>8.2341602151596166E-3</v>
      </c>
      <c r="Z311" s="43">
        <f>F311</f>
        <v>37437</v>
      </c>
      <c r="AA311" s="132">
        <f>AB$3+AB$4*Z311+AB$5*Z311^2+AH311</f>
        <v>-1.9992066870570261E-2</v>
      </c>
      <c r="AB311" s="132">
        <f>+G311-AA311</f>
        <v>4.8002278740271777E-3</v>
      </c>
      <c r="AC311" s="132">
        <f>+G311-P311</f>
        <v>8.2341602151596166E-3</v>
      </c>
      <c r="AD311" s="132"/>
      <c r="AE311" s="132">
        <f>+(G311-AA311)^2*S311</f>
        <v>1.5622924533210453E-9</v>
      </c>
      <c r="AF311" s="200">
        <f>+C311-15018.5</f>
        <v>37963.962200000002</v>
      </c>
      <c r="AG311" s="7"/>
      <c r="AH311" s="43">
        <f>$AB$6*($AB$11/AI311*AJ311+$AB$12)</f>
        <v>-2.186811296357026E-2</v>
      </c>
      <c r="AI311" s="43">
        <f>1+$AB$7*COS(AL311)</f>
        <v>0.68324589575845973</v>
      </c>
      <c r="AJ311" s="43">
        <f>SIN(AL311+$AB$9)</f>
        <v>-0.9643923030503585</v>
      </c>
      <c r="AK311" s="43">
        <f>$AB$7*SIN(AL311)</f>
        <v>-0.19122457333235032</v>
      </c>
      <c r="AL311" s="43">
        <f>2*ATAN(AM311)</f>
        <v>-2.5984567264423362</v>
      </c>
      <c r="AM311" s="43">
        <f>SQRT((1+$AB$7)/(1-$AB$7))*TAN(AN311/2)</f>
        <v>-3.5913486027130745</v>
      </c>
      <c r="AN311" s="132">
        <f>$AU311+$AB$7*SIN(AO311)</f>
        <v>3.9208360543526513</v>
      </c>
      <c r="AO311" s="132">
        <f>$AU311+$AB$7*SIN(AP311)</f>
        <v>3.9209322170668126</v>
      </c>
      <c r="AP311" s="132">
        <f>$AU311+$AB$7*SIN(AQ311)</f>
        <v>3.9205669367255758</v>
      </c>
      <c r="AQ311" s="132">
        <f>$AU311+$AB$7*SIN(AR311)</f>
        <v>3.9219551794613192</v>
      </c>
      <c r="AR311" s="132">
        <f>$AU311+$AB$7*SIN(AS311)</f>
        <v>3.9166892605651853</v>
      </c>
      <c r="AS311" s="132">
        <f>$AU311+$AB$7*SIN(AT311)</f>
        <v>3.9368121580553628</v>
      </c>
      <c r="AT311" s="132">
        <f>$AU311+$AB$7*SIN(AU311)</f>
        <v>3.8619204741831461</v>
      </c>
      <c r="AU311" s="132">
        <f>$AB$9+$AB$18*(F311-AB$15)</f>
        <v>4.1808756628118466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>+(C312-C$7)/C$8</f>
        <v>37439.953022480011</v>
      </c>
      <c r="F312" s="132">
        <f>ROUND(2*E312,0)/2</f>
        <v>37440</v>
      </c>
      <c r="G312" s="132">
        <f>+C312-(C$7+F312*C$8)</f>
        <v>-1.6035680004279129E-2</v>
      </c>
      <c r="K312" s="43">
        <f>G312</f>
        <v>-1.6035680004279129E-2</v>
      </c>
      <c r="N312" s="132">
        <v>-1.6035680004279129E-2</v>
      </c>
      <c r="P312" s="199">
        <f>+D$11+D$12*F312+D$13*F312^2</f>
        <v>-2.3428251359208806E-2</v>
      </c>
      <c r="Q312" s="200">
        <f>+C312-15018.5</f>
        <v>37964.985399999998</v>
      </c>
      <c r="S312" s="132">
        <f>+(P312-G312)^2</f>
        <v>5.4650111237726794E-5</v>
      </c>
      <c r="T312" s="7">
        <v>10</v>
      </c>
      <c r="U312" s="43">
        <f>+T312*S312</f>
        <v>5.4650111237726788E-4</v>
      </c>
      <c r="V312" s="132">
        <f>+G312-P312</f>
        <v>7.3925713549296765E-3</v>
      </c>
      <c r="Z312" s="43">
        <f>F312</f>
        <v>37440</v>
      </c>
      <c r="AA312" s="132">
        <f>AB$3+AB$4*Z312+AB$5*Z312^2+AH312</f>
        <v>-1.999238107309911E-2</v>
      </c>
      <c r="AB312" s="132">
        <f>+G312-AA312</f>
        <v>3.9567010688199809E-3</v>
      </c>
      <c r="AC312" s="132">
        <f>+G312-P312</f>
        <v>7.3925713549296765E-3</v>
      </c>
      <c r="AD312" s="132"/>
      <c r="AE312" s="132">
        <f>+(G312-AA312)^2*S312</f>
        <v>8.5557390644864389E-10</v>
      </c>
      <c r="AF312" s="200">
        <f>+C312-15018.5</f>
        <v>37964.985399999998</v>
      </c>
      <c r="AG312" s="7"/>
      <c r="AH312" s="43">
        <f>$AB$6*($AB$11/AI312*AJ312+$AB$12)</f>
        <v>-2.1868080273099111E-2</v>
      </c>
      <c r="AI312" s="43">
        <f>1+$AB$7*COS(AL312)</f>
        <v>0.68328497794064402</v>
      </c>
      <c r="AJ312" s="43">
        <f>SIN(AL312+$AB$9)</f>
        <v>-0.96444632693778287</v>
      </c>
      <c r="AK312" s="43">
        <f>$AB$7*SIN(AL312)</f>
        <v>-0.19128929609871453</v>
      </c>
      <c r="AL312" s="43">
        <f>2*ATAN(AM312)</f>
        <v>-2.5982523825731505</v>
      </c>
      <c r="AM312" s="43">
        <f>SQRT((1+$AB$7)/(1-$AB$7))*TAN(AN312/2)</f>
        <v>-3.5899291599932384</v>
      </c>
      <c r="AN312" s="132">
        <f>$AU312+$AB$7*SIN(AO312)</f>
        <v>3.9211138994379353</v>
      </c>
      <c r="AO312" s="132">
        <f>$AU312+$AB$7*SIN(AP312)</f>
        <v>3.9212099138793453</v>
      </c>
      <c r="AP312" s="132">
        <f>$AU312+$AB$7*SIN(AQ312)</f>
        <v>3.9208450966124833</v>
      </c>
      <c r="AQ312" s="132">
        <f>$AU312+$AB$7*SIN(AR312)</f>
        <v>3.9222319599223248</v>
      </c>
      <c r="AR312" s="132">
        <f>$AU312+$AB$7*SIN(AS312)</f>
        <v>3.9169698292034365</v>
      </c>
      <c r="AS312" s="132">
        <f>$AU312+$AB$7*SIN(AT312)</f>
        <v>3.9370838021535852</v>
      </c>
      <c r="AT312" s="132">
        <f>$AU312+$AB$7*SIN(AU312)</f>
        <v>3.8622056118755586</v>
      </c>
      <c r="AU312" s="132">
        <f>$AB$9+$AB$18*(F312-AB$15)</f>
        <v>4.1812265903938304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219" t="s">
        <v>967</v>
      </c>
      <c r="B313" s="219" t="s">
        <v>292</v>
      </c>
      <c r="C313" s="242">
        <v>52991.684000000001</v>
      </c>
      <c r="D313" s="242" t="s">
        <v>503</v>
      </c>
      <c r="E313" s="41">
        <f>+(C313-C$7)/C$8</f>
        <v>37463.971330110275</v>
      </c>
      <c r="F313" s="132">
        <f>ROUND(2*E313,0)/2</f>
        <v>37464</v>
      </c>
      <c r="G313" s="132">
        <f>+C313-(C$7+F313*C$8)</f>
        <v>-9.7864080016734079E-3</v>
      </c>
      <c r="I313" s="43">
        <f>G313</f>
        <v>-9.7864080016734079E-3</v>
      </c>
      <c r="M313" s="132"/>
      <c r="N313" s="132"/>
      <c r="O313" s="132">
        <f ca="1">+C$11+C$12*F313</f>
        <v>-4.1872728468108564E-3</v>
      </c>
      <c r="P313" s="199">
        <f>+D$11+D$12*F313+D$13*F313^2</f>
        <v>-2.3446264360033844E-2</v>
      </c>
      <c r="Q313" s="200">
        <f>+C313-15018.5</f>
        <v>37973.184000000001</v>
      </c>
      <c r="S313" s="132">
        <f>+(P313-G313)^2</f>
        <v>1.8659167573104005E-4</v>
      </c>
      <c r="T313" s="7">
        <v>0.1</v>
      </c>
      <c r="U313" s="43">
        <f>+T313*S313</f>
        <v>1.8659167573104005E-5</v>
      </c>
      <c r="V313" s="132">
        <f>+G313-P313</f>
        <v>1.3659856358360437E-2</v>
      </c>
      <c r="Z313" s="43">
        <f>F313</f>
        <v>37464</v>
      </c>
      <c r="AA313" s="132">
        <f>AB$3+AB$4*Z313+AB$5*Z313^2+AH313</f>
        <v>-1.9994835766697139E-2</v>
      </c>
      <c r="AB313" s="132">
        <f>+G313-AA313</f>
        <v>1.0208427765023731E-2</v>
      </c>
      <c r="AC313" s="132">
        <f>+G313-P313</f>
        <v>1.3659856358360437E-2</v>
      </c>
      <c r="AD313" s="132"/>
      <c r="AE313" s="132">
        <f>+(G313-AA313)^2*S313</f>
        <v>1.944509123243431E-8</v>
      </c>
      <c r="AF313" s="200">
        <f>+C313-15018.5</f>
        <v>37973.184000000001</v>
      </c>
      <c r="AG313" s="7"/>
      <c r="AH313" s="43">
        <f>$AB$6*($AB$11/AI313*AJ313+$AB$12)</f>
        <v>-2.1867757878697141E-2</v>
      </c>
      <c r="AI313" s="43">
        <f>1+$AB$7*COS(AL313)</f>
        <v>0.68359827281739016</v>
      </c>
      <c r="AJ313" s="43">
        <f>SIN(AL313+$AB$9)</f>
        <v>-0.96487728920112736</v>
      </c>
      <c r="AK313" s="43">
        <f>$AB$7*SIN(AL313)</f>
        <v>-0.19180705679369911</v>
      </c>
      <c r="AL313" s="43">
        <f>2*ATAN(AM313)</f>
        <v>-2.5966167898323804</v>
      </c>
      <c r="AM313" s="43">
        <f>SQRT((1+$AB$7)/(1-$AB$7))*TAN(AN313/2)</f>
        <v>-3.5786051809390891</v>
      </c>
      <c r="AN313" s="132">
        <f>$AU313+$AB$7*SIN(AO313)</f>
        <v>3.923337231643532</v>
      </c>
      <c r="AO313" s="132">
        <f>$AU313+$AB$7*SIN(AP313)</f>
        <v>3.9234320637316853</v>
      </c>
      <c r="AP313" s="132">
        <f>$AU313+$AB$7*SIN(AQ313)</f>
        <v>3.9230709444447376</v>
      </c>
      <c r="AQ313" s="132">
        <f>$AU313+$AB$7*SIN(AR313)</f>
        <v>3.9244467748333012</v>
      </c>
      <c r="AR313" s="132">
        <f>$AU313+$AB$7*SIN(AS313)</f>
        <v>3.9192149973945449</v>
      </c>
      <c r="AS313" s="132">
        <f>$AU313+$AB$7*SIN(AT313)</f>
        <v>3.9392572774534238</v>
      </c>
      <c r="AT313" s="132">
        <f>$AU313+$AB$7*SIN(AU313)</f>
        <v>3.8644881284439316</v>
      </c>
      <c r="AU313" s="132">
        <f>$AB$9+$AB$18*(F313-AB$15)</f>
        <v>4.1840340110497038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212"/>
      <c r="C314" s="36">
        <v>53014.889799999997</v>
      </c>
      <c r="D314" s="36"/>
      <c r="E314" s="41">
        <f>+(C314-C$7)/C$8</f>
        <v>37531.954161716392</v>
      </c>
      <c r="F314" s="132">
        <f>ROUND(2*E314,0)/2</f>
        <v>37532</v>
      </c>
      <c r="G314" s="132">
        <f>+C314-(C$7+F314*C$8)</f>
        <v>-1.5646804000425618E-2</v>
      </c>
      <c r="K314" s="202">
        <f>G314</f>
        <v>-1.5646804000425618E-2</v>
      </c>
      <c r="N314" s="132">
        <v>-1.5646804000425618E-2</v>
      </c>
      <c r="O314" s="132">
        <f ca="1">+C$11+C$12*F314</f>
        <v>-4.2579883496377605E-3</v>
      </c>
      <c r="P314" s="199">
        <f>+D$11+D$12*F314+D$13*F314^2</f>
        <v>-2.3497260848136914E-2</v>
      </c>
      <c r="Q314" s="200">
        <f>+C314-15018.5</f>
        <v>37996.389799999997</v>
      </c>
      <c r="S314" s="132">
        <f>+(P314-G314)^2</f>
        <v>6.162967271777717E-5</v>
      </c>
      <c r="T314" s="7">
        <v>10</v>
      </c>
      <c r="U314" s="43">
        <f>+T314*S314</f>
        <v>6.1629672717777167E-4</v>
      </c>
      <c r="V314" s="132">
        <f>+G314-P314</f>
        <v>7.8504568477112957E-3</v>
      </c>
      <c r="Z314" s="43">
        <f>F314</f>
        <v>37532</v>
      </c>
      <c r="AA314" s="132">
        <f>AB$3+AB$4*Z314+AB$5*Z314^2+AH314</f>
        <v>-2.0001220778979971E-2</v>
      </c>
      <c r="AB314" s="132">
        <f>+G314-AA314</f>
        <v>4.3544167785543528E-3</v>
      </c>
      <c r="AC314" s="132">
        <f>+G314-P314</f>
        <v>7.8504568477112957E-3</v>
      </c>
      <c r="AD314" s="132"/>
      <c r="AE314" s="132">
        <f>+(G314-AA314)^2*S314</f>
        <v>1.1685568644355658E-9</v>
      </c>
      <c r="AF314" s="200">
        <f>+C314-15018.5</f>
        <v>37996.389799999997</v>
      </c>
      <c r="AG314" s="7"/>
      <c r="AH314" s="43">
        <f>$AB$6*($AB$11/AI314*AJ314+$AB$12)</f>
        <v>-2.1866255706979972E-2</v>
      </c>
      <c r="AI314" s="43">
        <f>1+$AB$7*COS(AL314)</f>
        <v>0.68449211458404546</v>
      </c>
      <c r="AJ314" s="43">
        <f>SIN(AL314+$AB$9)</f>
        <v>-0.96608643764261148</v>
      </c>
      <c r="AK314" s="43">
        <f>$AB$7*SIN(AL314)</f>
        <v>-0.19327383227005374</v>
      </c>
      <c r="AL314" s="43">
        <f>2*ATAN(AM314)</f>
        <v>-2.5919744396833941</v>
      </c>
      <c r="AM314" s="43">
        <f>SQRT((1+$AB$7)/(1-$AB$7))*TAN(AN314/2)</f>
        <v>-3.5468220263678627</v>
      </c>
      <c r="AN314" s="132">
        <f>$AU314+$AB$7*SIN(AO314)</f>
        <v>3.9296422169469056</v>
      </c>
      <c r="AO314" s="132">
        <f>$AU314+$AB$7*SIN(AP314)</f>
        <v>3.9297337365053515</v>
      </c>
      <c r="AP314" s="132">
        <f>$AU314+$AB$7*SIN(AQ314)</f>
        <v>3.9293830289357654</v>
      </c>
      <c r="AQ314" s="132">
        <f>$AU314+$AB$7*SIN(AR314)</f>
        <v>3.9307276299482359</v>
      </c>
      <c r="AR314" s="132">
        <f>$AU314+$AB$7*SIN(AS314)</f>
        <v>3.9255822984709519</v>
      </c>
      <c r="AS314" s="132">
        <f>$AU314+$AB$7*SIN(AT314)</f>
        <v>3.9454186169075123</v>
      </c>
      <c r="AT314" s="132">
        <f>$AU314+$AB$7*SIN(AU314)</f>
        <v>3.8709689494130997</v>
      </c>
      <c r="AU314" s="132">
        <f>$AB$9+$AB$18*(F314-AB$15)</f>
        <v>4.1919883695746769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>+(C315-C$7)/C$8</f>
        <v>37539.954502787732</v>
      </c>
      <c r="F315" s="132">
        <f>ROUND(2*E315,0)/2</f>
        <v>37540</v>
      </c>
      <c r="G315" s="132">
        <f>+C315-(C$7+F315*C$8)</f>
        <v>-1.553037999838125E-2</v>
      </c>
      <c r="H315" s="43"/>
      <c r="I315" s="43"/>
      <c r="J315" s="43"/>
      <c r="K315" s="202">
        <f>G315</f>
        <v>-1.553037999838125E-2</v>
      </c>
      <c r="L315" s="43"/>
      <c r="M315" s="43"/>
      <c r="N315" s="132">
        <v>-1.553037999838125E-2</v>
      </c>
      <c r="O315" s="132">
        <f ca="1">+C$11+C$12*F315</f>
        <v>-4.2663078205585764E-3</v>
      </c>
      <c r="P315" s="199">
        <f>+D$11+D$12*F315+D$13*F315^2</f>
        <v>-2.3503256513725569E-2</v>
      </c>
      <c r="Q315" s="200">
        <f>+C315-15018.5</f>
        <v>37999.120699999999</v>
      </c>
      <c r="R315" s="43"/>
      <c r="S315" s="132">
        <f>+(P315-G315)^2</f>
        <v>6.3566759928928982E-5</v>
      </c>
      <c r="T315" s="7">
        <v>10</v>
      </c>
      <c r="U315" s="43">
        <f>+T315*S315</f>
        <v>6.3566759928928977E-4</v>
      </c>
      <c r="V315" s="132">
        <f>+G315-P315</f>
        <v>7.9728765153443196E-3</v>
      </c>
      <c r="Z315" s="43">
        <f>F315</f>
        <v>37540</v>
      </c>
      <c r="AA315" s="132">
        <f>AB$3+AB$4*Z315+AB$5*Z315^2+AH315</f>
        <v>-2.0001916456799249E-2</v>
      </c>
      <c r="AB315" s="132">
        <f>+G315-AA315</f>
        <v>4.4715364584179997E-3</v>
      </c>
      <c r="AC315" s="132">
        <f>+G315-P315</f>
        <v>7.9728765153443196E-3</v>
      </c>
      <c r="AE315" s="132">
        <f>+(G315-AA315)^2*S315</f>
        <v>1.2709943726158474E-9</v>
      </c>
      <c r="AF315" s="200">
        <f>+C315-15018.5</f>
        <v>37999.120699999999</v>
      </c>
      <c r="AG315" s="7"/>
      <c r="AH315" s="43">
        <f>$AB$6*($AB$11/AI315*AJ315+$AB$12)</f>
        <v>-2.186602165679925E-2</v>
      </c>
      <c r="AI315" s="43">
        <f>1+$AB$7*COS(AL315)</f>
        <v>0.68459787433071906</v>
      </c>
      <c r="AJ315" s="43">
        <f>SIN(AL315+$AB$9)</f>
        <v>-0.96622752786656152</v>
      </c>
      <c r="AK315" s="43">
        <f>$AB$7*SIN(AL315)</f>
        <v>-0.19344637273233931</v>
      </c>
      <c r="AL315" s="43">
        <f>2*ATAN(AM315)</f>
        <v>-2.5914274822569703</v>
      </c>
      <c r="AM315" s="43">
        <f>SQRT((1+$AB$7)/(1-$AB$7))*TAN(AN315/2)</f>
        <v>-3.5431117988323964</v>
      </c>
      <c r="AN315" s="132">
        <f>$AU315+$AB$7*SIN(AO315)</f>
        <v>3.9303845214385227</v>
      </c>
      <c r="AO315" s="132">
        <f>$AU315+$AB$7*SIN(AP315)</f>
        <v>3.9304756549798952</v>
      </c>
      <c r="AP315" s="132">
        <f>$AU315+$AB$7*SIN(AQ315)</f>
        <v>3.9301261657094537</v>
      </c>
      <c r="AQ315" s="132">
        <f>$AU315+$AB$7*SIN(AR315)</f>
        <v>3.9314670963169984</v>
      </c>
      <c r="AR315" s="132">
        <f>$AU315+$AB$7*SIN(AS315)</f>
        <v>3.9263319764524458</v>
      </c>
      <c r="AS315" s="132">
        <f>$AU315+$AB$7*SIN(AT315)</f>
        <v>3.946143792139015</v>
      </c>
      <c r="AT315" s="132">
        <f>$AU315+$AB$7*SIN(AU315)</f>
        <v>3.871732732499185</v>
      </c>
      <c r="AU315" s="132">
        <f>$AB$9+$AB$18*(F315-AB$15)</f>
        <v>4.1929241764599681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>+(C316-C$7)/C$8</f>
        <v>37540.457215639857</v>
      </c>
      <c r="F316" s="132">
        <f>ROUND(2*E316,0)/2</f>
        <v>37540.5</v>
      </c>
      <c r="G316" s="132">
        <f>+C316-(C$7+F316*C$8)</f>
        <v>-1.4604353498725686E-2</v>
      </c>
      <c r="H316" s="43"/>
      <c r="I316" s="43"/>
      <c r="J316" s="43"/>
      <c r="K316" s="202">
        <f>G316</f>
        <v>-1.4604353498725686E-2</v>
      </c>
      <c r="L316" s="43"/>
      <c r="M316" s="43"/>
      <c r="N316" s="132">
        <v>-1.4604353498725686E-2</v>
      </c>
      <c r="O316" s="132">
        <f ca="1">+C$11+C$12*F316</f>
        <v>-4.2668277874911217E-3</v>
      </c>
      <c r="P316" s="199">
        <f>+D$11+D$12*F316+D$13*F316^2</f>
        <v>-2.3503631215414818E-2</v>
      </c>
      <c r="Q316" s="200">
        <f>+C316-15018.5</f>
        <v>37999.292300000001</v>
      </c>
      <c r="R316" s="43"/>
      <c r="S316" s="132">
        <f>+(P316-G316)^2</f>
        <v>7.919714387875973E-5</v>
      </c>
      <c r="T316" s="7">
        <v>10</v>
      </c>
      <c r="U316" s="43">
        <f>+T316*S316</f>
        <v>7.9197143878759733E-4</v>
      </c>
      <c r="V316" s="132">
        <f>+G316-P316</f>
        <v>8.8992777166891322E-3</v>
      </c>
      <c r="Z316" s="43">
        <f>F316</f>
        <v>37540.5</v>
      </c>
      <c r="AA316" s="132">
        <f>AB$3+AB$4*Z316+AB$5*Z316^2+AH316</f>
        <v>-2.0001959548130083E-2</v>
      </c>
      <c r="AB316" s="132">
        <f>+G316-AA316</f>
        <v>5.3976060494043965E-3</v>
      </c>
      <c r="AC316" s="132">
        <f>+G316-P316</f>
        <v>8.8992777166891322E-3</v>
      </c>
      <c r="AE316" s="132">
        <f>+(G316-AA316)^2*S316</f>
        <v>2.3073415536460286E-9</v>
      </c>
      <c r="AF316" s="200">
        <f>+C316-15018.5</f>
        <v>37999.292300000001</v>
      </c>
      <c r="AG316" s="7"/>
      <c r="AH316" s="43">
        <f>$AB$6*($AB$11/AI316*AJ316+$AB$12)</f>
        <v>-2.1866006627380082E-2</v>
      </c>
      <c r="AI316" s="43">
        <f>1+$AB$7*COS(AL316)</f>
        <v>0.68460448853273592</v>
      </c>
      <c r="AJ316" s="43">
        <f>SIN(AL316+$AB$9)</f>
        <v>-0.96623633785285701</v>
      </c>
      <c r="AK316" s="43">
        <f>$AB$7*SIN(AL316)</f>
        <v>-0.19345715635846331</v>
      </c>
      <c r="AL316" s="43">
        <f>2*ATAN(AM316)</f>
        <v>-2.5913932918114515</v>
      </c>
      <c r="AM316" s="43">
        <f>SQRT((1+$AB$7)/(1-$AB$7))*TAN(AN316/2)</f>
        <v>-3.5428801103499699</v>
      </c>
      <c r="AN316" s="132">
        <f>$AU316+$AB$7*SIN(AO316)</f>
        <v>3.9304309192690186</v>
      </c>
      <c r="AO316" s="132">
        <f>$AU316+$AB$7*SIN(AP316)</f>
        <v>3.9305220287103975</v>
      </c>
      <c r="AP316" s="132">
        <f>$AU316+$AB$7*SIN(AQ316)</f>
        <v>3.9301726155363741</v>
      </c>
      <c r="AQ316" s="132">
        <f>$AU316+$AB$7*SIN(AR316)</f>
        <v>3.931513316772608</v>
      </c>
      <c r="AR316" s="132">
        <f>$AU316+$AB$7*SIN(AS316)</f>
        <v>3.9263788354145803</v>
      </c>
      <c r="AS316" s="132">
        <f>$AU316+$AB$7*SIN(AT316)</f>
        <v>3.9461891177956052</v>
      </c>
      <c r="AT316" s="132">
        <f>$AU316+$AB$7*SIN(AU316)</f>
        <v>3.8717804782798262</v>
      </c>
      <c r="AU316" s="132">
        <f>$AB$9+$AB$18*(F316-AB$15)</f>
        <v>4.192982664390299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>+(C317-C$7)/C$8</f>
        <v>37544.45811856605</v>
      </c>
      <c r="F317" s="132">
        <f>ROUND(2*E317,0)/2</f>
        <v>37544.5</v>
      </c>
      <c r="G317" s="132">
        <f>+C317-(C$7+F317*C$8)</f>
        <v>-1.4296141496743076E-2</v>
      </c>
      <c r="H317" s="43"/>
      <c r="I317" s="43"/>
      <c r="J317" s="43"/>
      <c r="K317" s="43">
        <f>G317</f>
        <v>-1.4296141496743076E-2</v>
      </c>
      <c r="L317" s="43"/>
      <c r="M317" s="43"/>
      <c r="N317" s="132">
        <v>-1.4296141496743076E-2</v>
      </c>
      <c r="O317" s="43"/>
      <c r="P317" s="199">
        <f>+D$11+D$12*F317+D$13*F317^2</f>
        <v>-2.3506628712839345E-2</v>
      </c>
      <c r="Q317" s="200">
        <f>+C317-15018.5</f>
        <v>38000.658000000003</v>
      </c>
      <c r="R317" s="43"/>
      <c r="S317" s="132">
        <f>+(P317-G317)^2</f>
        <v>8.4833074757872804E-5</v>
      </c>
      <c r="T317" s="7">
        <v>10</v>
      </c>
      <c r="U317" s="43">
        <f>+T317*S317</f>
        <v>8.4833074757872809E-4</v>
      </c>
      <c r="V317" s="132">
        <f>+G317-P317</f>
        <v>9.2104872160962692E-3</v>
      </c>
      <c r="Z317" s="43">
        <f>F317</f>
        <v>37544.5</v>
      </c>
      <c r="AA317" s="132">
        <f>AB$3+AB$4*Z317+AB$5*Z317^2+AH317</f>
        <v>-2.0002302632823939E-2</v>
      </c>
      <c r="AB317" s="132">
        <f>+G317-AA317</f>
        <v>5.7061611360808631E-3</v>
      </c>
      <c r="AC317" s="132">
        <f>+G317-P317</f>
        <v>9.2104872160962692E-3</v>
      </c>
      <c r="AE317" s="132">
        <f>+(G317-AA317)^2*S317</f>
        <v>2.7621882356549364E-9</v>
      </c>
      <c r="AF317" s="200">
        <f>+C317-15018.5</f>
        <v>38000.658000000003</v>
      </c>
      <c r="AG317" s="7"/>
      <c r="AH317" s="43">
        <f>$AB$6*($AB$11/AI317*AJ317+$AB$12)</f>
        <v>-2.1865884692073938E-2</v>
      </c>
      <c r="AI317" s="43">
        <f>1+$AB$7*COS(AL317)</f>
        <v>0.68465742002003138</v>
      </c>
      <c r="AJ317" s="43">
        <f>SIN(AL317+$AB$9)</f>
        <v>-0.96630678319574781</v>
      </c>
      <c r="AK317" s="43">
        <f>$AB$7*SIN(AL317)</f>
        <v>-0.19354342471801281</v>
      </c>
      <c r="AL317" s="43">
        <f>2*ATAN(AM317)</f>
        <v>-2.5911197444859249</v>
      </c>
      <c r="AM317" s="43">
        <f>SQRT((1+$AB$7)/(1-$AB$7))*TAN(AN317/2)</f>
        <v>-3.5410274514801667</v>
      </c>
      <c r="AN317" s="132">
        <f>$AU317+$AB$7*SIN(AO317)</f>
        <v>3.9308021180161887</v>
      </c>
      <c r="AO317" s="132">
        <f>$AU317+$AB$7*SIN(AP317)</f>
        <v>3.930893034768228</v>
      </c>
      <c r="AP317" s="132">
        <f>$AU317+$AB$7*SIN(AQ317)</f>
        <v>3.930544230164569</v>
      </c>
      <c r="AQ317" s="132">
        <f>$AU317+$AB$7*SIN(AR317)</f>
        <v>3.9318830965555769</v>
      </c>
      <c r="AR317" s="132">
        <f>$AU317+$AB$7*SIN(AS317)</f>
        <v>3.9267537244322388</v>
      </c>
      <c r="AS317" s="132">
        <f>$AU317+$AB$7*SIN(AT317)</f>
        <v>3.9465517324031572</v>
      </c>
      <c r="AT317" s="132">
        <f>$AU317+$AB$7*SIN(AU317)</f>
        <v>3.8721624840841429</v>
      </c>
      <c r="AU317" s="132">
        <f>$AB$9+$AB$18*(F317-AB$15)</f>
        <v>4.1934505678329446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>+(C318-C$7)/C$8</f>
        <v>38330.953840481132</v>
      </c>
      <c r="F318" s="132">
        <f>ROUND(2*E318,0)/2</f>
        <v>38331</v>
      </c>
      <c r="G318" s="132">
        <f>+C318-(C$7+F318*C$8)</f>
        <v>-1.5756457003590185E-2</v>
      </c>
      <c r="K318" s="43">
        <f>G318</f>
        <v>-1.5756457003590185E-2</v>
      </c>
      <c r="N318" s="132">
        <v>-1.5756457003590185E-2</v>
      </c>
      <c r="O318" s="132">
        <f ca="1">+C$11+C$12*F318</f>
        <v>-5.0888955078539147E-3</v>
      </c>
      <c r="P318" s="199">
        <f>+D$11+D$12*F318+D$13*F318^2</f>
        <v>-2.4092001857688679E-2</v>
      </c>
      <c r="Q318" s="200">
        <f>+C318-15018.5</f>
        <v>38269.126700000001</v>
      </c>
      <c r="S318" s="132">
        <f>+(P318-G318)^2</f>
        <v>6.9481308014687873E-5</v>
      </c>
      <c r="T318" s="7">
        <v>10</v>
      </c>
      <c r="U318" s="43">
        <f>+T318*S318</f>
        <v>6.9481308014687879E-4</v>
      </c>
      <c r="V318" s="132">
        <f>+G318-P318</f>
        <v>8.3355448540984936E-3</v>
      </c>
      <c r="Z318" s="43">
        <f>F318</f>
        <v>38331</v>
      </c>
      <c r="AA318" s="132">
        <f>AB$3+AB$4*Z318+AB$5*Z318^2+AH318</f>
        <v>-2.0012018932460095E-2</v>
      </c>
      <c r="AB318" s="132">
        <f>+G318-AA318</f>
        <v>4.2555619288699095E-3</v>
      </c>
      <c r="AC318" s="132">
        <f>+G318-P318</f>
        <v>8.3355448540984936E-3</v>
      </c>
      <c r="AD318" s="132"/>
      <c r="AE318" s="132">
        <f>+(G318-AA318)^2*S318</f>
        <v>1.2582931012134392E-9</v>
      </c>
      <c r="AF318" s="200">
        <f>+C318-15018.5</f>
        <v>38269.126700000001</v>
      </c>
      <c r="AG318" s="7"/>
      <c r="AH318" s="43">
        <f>$AB$6*($AB$11/AI318*AJ318+$AB$12)</f>
        <v>-2.1782301249460095E-2</v>
      </c>
      <c r="AI318" s="43">
        <f>1+$AB$7*COS(AL318)</f>
        <v>0.6956989703974028</v>
      </c>
      <c r="AJ318" s="43">
        <f>SIN(AL318+$AB$9)</f>
        <v>-0.97892258907929197</v>
      </c>
      <c r="AK318" s="43">
        <f>$AB$7*SIN(AL318)</f>
        <v>-0.21047775032720026</v>
      </c>
      <c r="AL318" s="43">
        <f>2*ATAN(AM318)</f>
        <v>-2.5364750704960835</v>
      </c>
      <c r="AM318" s="43">
        <f>SQRT((1+$AB$7)/(1-$AB$7))*TAN(AN318/2)</f>
        <v>-3.2036689320099434</v>
      </c>
      <c r="AN318" s="132">
        <f>$AU318+$AB$7*SIN(AO318)</f>
        <v>4.0043677479594741</v>
      </c>
      <c r="AO318" s="132">
        <f>$AU318+$AB$7*SIN(AP318)</f>
        <v>4.0044249083259809</v>
      </c>
      <c r="AP318" s="132">
        <f>$AU318+$AB$7*SIN(AQ318)</f>
        <v>4.0041873736651086</v>
      </c>
      <c r="AQ318" s="132">
        <f>$AU318+$AB$7*SIN(AR318)</f>
        <v>4.0051749013420332</v>
      </c>
      <c r="AR318" s="132">
        <f>$AU318+$AB$7*SIN(AS318)</f>
        <v>4.001076791513742</v>
      </c>
      <c r="AS318" s="132">
        <f>$AU318+$AB$7*SIN(AT318)</f>
        <v>4.0182141499734341</v>
      </c>
      <c r="AT318" s="132">
        <f>$AU318+$AB$7*SIN(AU318)</f>
        <v>3.9486638738053217</v>
      </c>
      <c r="AU318" s="132">
        <f>$AB$9+$AB$18*(F318-AB$15)</f>
        <v>4.2854520822431157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>+(C319-C$7)/C$8</f>
        <v>38345.955248999933</v>
      </c>
      <c r="F319" s="132">
        <f>ROUND(2*E319,0)/2</f>
        <v>38346</v>
      </c>
      <c r="G319" s="132">
        <f>+C319-(C$7+F319*C$8)</f>
        <v>-1.5275662000931334E-2</v>
      </c>
      <c r="K319" s="202">
        <f>G319</f>
        <v>-1.5275662000931334E-2</v>
      </c>
      <c r="N319" s="132">
        <v>-1.5275662000931334E-2</v>
      </c>
      <c r="O319" s="132">
        <f ca="1">+C$11+C$12*F319</f>
        <v>-5.1044945158304419E-3</v>
      </c>
      <c r="P319" s="199">
        <f>+D$11+D$12*F319+D$13*F319^2</f>
        <v>-2.4103088460894997E-2</v>
      </c>
      <c r="Q319" s="200">
        <f>+C319-15018.5</f>
        <v>38274.2474</v>
      </c>
      <c r="S319" s="132">
        <f>+(P319-G319)^2</f>
        <v>7.7923457906066613E-5</v>
      </c>
      <c r="T319" s="7">
        <v>10</v>
      </c>
      <c r="U319" s="43">
        <f>+T319*S319</f>
        <v>7.7923457906066613E-4</v>
      </c>
      <c r="V319" s="132">
        <f>+G319-P319</f>
        <v>8.8274264599636637E-3</v>
      </c>
      <c r="Z319" s="43">
        <f>F319</f>
        <v>38346</v>
      </c>
      <c r="AA319" s="132">
        <f>AB$3+AB$4*Z319+AB$5*Z319^2+AH319</f>
        <v>-2.0011069865815561E-2</v>
      </c>
      <c r="AB319" s="132">
        <f>+G319-AA319</f>
        <v>4.7354078648842272E-3</v>
      </c>
      <c r="AC319" s="132">
        <f>+G319-P319</f>
        <v>8.8274264599636637E-3</v>
      </c>
      <c r="AD319" s="132"/>
      <c r="AE319" s="132">
        <f>+(G319-AA319)^2*S319</f>
        <v>1.7473624498279444E-9</v>
      </c>
      <c r="AF319" s="200">
        <f>+C319-15018.5</f>
        <v>38274.2474</v>
      </c>
      <c r="AG319" s="7"/>
      <c r="AH319" s="43">
        <f>$AB$6*($AB$11/AI319*AJ319+$AB$12)</f>
        <v>-2.1779536717815563E-2</v>
      </c>
      <c r="AI319" s="43">
        <f>1+$AB$7*COS(AL319)</f>
        <v>0.69592215042296224</v>
      </c>
      <c r="AJ319" s="43">
        <f>SIN(AL319+$AB$9)</f>
        <v>-0.97913843082979157</v>
      </c>
      <c r="AK319" s="43">
        <f>$AB$7*SIN(AL319)</f>
        <v>-0.21080005075095312</v>
      </c>
      <c r="AL319" s="43">
        <f>2*ATAN(AM319)</f>
        <v>-2.5354155320912142</v>
      </c>
      <c r="AM319" s="43">
        <f>SQRT((1+$AB$7)/(1-$AB$7))*TAN(AN319/2)</f>
        <v>-3.1977119890422498</v>
      </c>
      <c r="AN319" s="132">
        <f>$AU319+$AB$7*SIN(AO319)</f>
        <v>4.0057824216184326</v>
      </c>
      <c r="AO319" s="132">
        <f>$AU319+$AB$7*SIN(AP319)</f>
        <v>4.0058390226094671</v>
      </c>
      <c r="AP319" s="132">
        <f>$AU319+$AB$7*SIN(AQ319)</f>
        <v>4.0056034228577406</v>
      </c>
      <c r="AQ319" s="132">
        <f>$AU319+$AB$7*SIN(AR319)</f>
        <v>4.0065845274870089</v>
      </c>
      <c r="AR319" s="132">
        <f>$AU319+$AB$7*SIN(AS319)</f>
        <v>4.0025063228590101</v>
      </c>
      <c r="AS319" s="132">
        <f>$AU319+$AB$7*SIN(AT319)</f>
        <v>4.0195887350305854</v>
      </c>
      <c r="AT319" s="132">
        <f>$AU319+$AB$7*SIN(AU319)</f>
        <v>3.9501501999406994</v>
      </c>
      <c r="AU319" s="132">
        <f>$AB$9+$AB$18*(F319-AB$15)</f>
        <v>4.2872067201530362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>+(C320-C$7)/C$8</f>
        <v>38351.956163954899</v>
      </c>
      <c r="F320" s="132">
        <f>ROUND(2*E320,0)/2</f>
        <v>38352</v>
      </c>
      <c r="G320" s="132">
        <f>+C320-(C$7+F320*C$8)</f>
        <v>-1.4963344001444057E-2</v>
      </c>
      <c r="H320" s="43"/>
      <c r="I320" s="43"/>
      <c r="J320" s="43"/>
      <c r="K320" s="202">
        <f>G320</f>
        <v>-1.4963344001444057E-2</v>
      </c>
      <c r="L320" s="43"/>
      <c r="M320" s="43"/>
      <c r="N320" s="132">
        <v>-1.4963344001444057E-2</v>
      </c>
      <c r="O320" s="132">
        <f ca="1">+C$11+C$12*F320</f>
        <v>-5.1107341190210487E-3</v>
      </c>
      <c r="P320" s="199">
        <f>+D$11+D$12*F320+D$13*F320^2</f>
        <v>-2.4107522289550667E-2</v>
      </c>
      <c r="Q320" s="200">
        <f>+C320-15018.5</f>
        <v>38276.2958</v>
      </c>
      <c r="R320" s="43"/>
      <c r="S320" s="132">
        <f>+(P320-G320)^2</f>
        <v>8.3615996564680351E-5</v>
      </c>
      <c r="T320" s="7">
        <v>10</v>
      </c>
      <c r="U320" s="43">
        <f>+T320*S320</f>
        <v>8.3615996564680357E-4</v>
      </c>
      <c r="V320" s="132">
        <f>+G320-P320</f>
        <v>9.1441782881066108E-3</v>
      </c>
      <c r="Z320" s="43">
        <f>F320</f>
        <v>38352</v>
      </c>
      <c r="AA320" s="132">
        <f>AB$3+AB$4*Z320+AB$5*Z320^2+AH320</f>
        <v>-2.0010678160935734E-2</v>
      </c>
      <c r="AB320" s="132">
        <f>+G320-AA320</f>
        <v>5.0473341594916774E-3</v>
      </c>
      <c r="AC320" s="132">
        <f>+G320-P320</f>
        <v>9.1441782881066108E-3</v>
      </c>
      <c r="AE320" s="132">
        <f>+(G320-AA320)^2*S320</f>
        <v>2.1301661868260953E-9</v>
      </c>
      <c r="AF320" s="200">
        <f>+C320-15018.5</f>
        <v>38276.2958</v>
      </c>
      <c r="AG320" s="7"/>
      <c r="AH320" s="43">
        <f>$AB$6*($AB$11/AI320*AJ320+$AB$12)</f>
        <v>-2.1778418448935737E-2</v>
      </c>
      <c r="AI320" s="43">
        <f>1+$AB$7*COS(AL320)</f>
        <v>0.69601155815917182</v>
      </c>
      <c r="AJ320" s="43">
        <f>SIN(AL320+$AB$9)</f>
        <v>-0.97922449834641367</v>
      </c>
      <c r="AK320" s="43">
        <f>$AB$7*SIN(AL320)</f>
        <v>-0.21092896251388857</v>
      </c>
      <c r="AL320" s="43">
        <f>2*ATAN(AM320)</f>
        <v>-2.5349915264759595</v>
      </c>
      <c r="AM320" s="43">
        <f>SQRT((1+$AB$7)/(1-$AB$7))*TAN(AN320/2)</f>
        <v>-3.1953337929894277</v>
      </c>
      <c r="AN320" s="132">
        <f>$AU320+$AB$7*SIN(AO320)</f>
        <v>4.0063484179459161</v>
      </c>
      <c r="AO320" s="132">
        <f>$AU320+$AB$7*SIN(AP320)</f>
        <v>4.0064047961027116</v>
      </c>
      <c r="AP320" s="132">
        <f>$AU320+$AB$7*SIN(AQ320)</f>
        <v>4.0061699681288969</v>
      </c>
      <c r="AQ320" s="132">
        <f>$AU320+$AB$7*SIN(AR320)</f>
        <v>4.0071485073838797</v>
      </c>
      <c r="AR320" s="132">
        <f>$AU320+$AB$7*SIN(AS320)</f>
        <v>4.0030782644207212</v>
      </c>
      <c r="AS320" s="132">
        <f>$AU320+$AB$7*SIN(AT320)</f>
        <v>4.0201386603656895</v>
      </c>
      <c r="AT320" s="132">
        <f>$AU320+$AB$7*SIN(AU320)</f>
        <v>3.950745020908593</v>
      </c>
      <c r="AU320" s="132">
        <f>$AB$9+$AB$18*(F320-AB$15)</f>
        <v>4.2879085753170045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>+(C321-C$7)/C$8</f>
        <v>38360.955192737682</v>
      </c>
      <c r="F321" s="132">
        <f>ROUND(2*E321,0)/2</f>
        <v>38361</v>
      </c>
      <c r="G321" s="132">
        <f>+C321-(C$7+F321*C$8)</f>
        <v>-1.5294867000193335E-2</v>
      </c>
      <c r="K321" s="43">
        <f>G321</f>
        <v>-1.5294867000193335E-2</v>
      </c>
      <c r="N321" s="132">
        <v>-1.5294867000193335E-2</v>
      </c>
      <c r="O321" s="132">
        <f ca="1">+C$11+C$12*F321</f>
        <v>-5.1200935238069623E-3</v>
      </c>
      <c r="P321" s="199">
        <f>+D$11+D$12*F321+D$13*F321^2</f>
        <v>-2.4114172161862565E-2</v>
      </c>
      <c r="Q321" s="200">
        <f>+C321-15018.5</f>
        <v>38279.367599999998</v>
      </c>
      <c r="S321" s="132">
        <f>+(P321-G321)^2</f>
        <v>7.7780143534645518E-5</v>
      </c>
      <c r="T321" s="7">
        <v>10</v>
      </c>
      <c r="U321" s="43">
        <f>+T321*S321</f>
        <v>7.7780143534645512E-4</v>
      </c>
      <c r="V321" s="132">
        <f>+G321-P321</f>
        <v>8.8193051616692296E-3</v>
      </c>
      <c r="Z321" s="43">
        <f>F321</f>
        <v>38361</v>
      </c>
      <c r="AA321" s="132">
        <f>AB$3+AB$4*Z321+AB$5*Z321^2+AH321</f>
        <v>-2.0010077655009076E-2</v>
      </c>
      <c r="AB321" s="132">
        <f>+G321-AA321</f>
        <v>4.7152106548157408E-3</v>
      </c>
      <c r="AC321" s="132">
        <f>+G321-P321</f>
        <v>8.8193051616692296E-3</v>
      </c>
      <c r="AD321" s="132"/>
      <c r="AE321" s="132">
        <f>+(G321-AA321)^2*S321</f>
        <v>1.7293023832063459E-9</v>
      </c>
      <c r="AF321" s="200">
        <f>+C321-15018.5</f>
        <v>38279.367599999998</v>
      </c>
      <c r="AG321" s="7"/>
      <c r="AH321" s="43">
        <f>$AB$6*($AB$11/AI321*AJ321+$AB$12)</f>
        <v>-2.1776727692009074E-2</v>
      </c>
      <c r="AI321" s="43">
        <f>1+$AB$7*COS(AL321)</f>
        <v>0.69614581533698261</v>
      </c>
      <c r="AJ321" s="43">
        <f>SIN(AL321+$AB$9)</f>
        <v>-0.97935331080746113</v>
      </c>
      <c r="AK321" s="43">
        <f>$AB$7*SIN(AL321)</f>
        <v>-0.21112232109081427</v>
      </c>
      <c r="AL321" s="43">
        <f>2*ATAN(AM321)</f>
        <v>-2.5343553138710102</v>
      </c>
      <c r="AM321" s="43">
        <f>SQRT((1+$AB$7)/(1-$AB$7))*TAN(AN321/2)</f>
        <v>-3.1917713919655091</v>
      </c>
      <c r="AN321" s="132">
        <f>$AU321+$AB$7*SIN(AO321)</f>
        <v>4.0071975485601747</v>
      </c>
      <c r="AO321" s="132">
        <f>$AU321+$AB$7*SIN(AP321)</f>
        <v>4.007253593447583</v>
      </c>
      <c r="AP321" s="132">
        <f>$AU321+$AB$7*SIN(AQ321)</f>
        <v>4.0070199207914454</v>
      </c>
      <c r="AQ321" s="132">
        <f>$AU321+$AB$7*SIN(AR321)</f>
        <v>4.0079946161388227</v>
      </c>
      <c r="AR321" s="132">
        <f>$AU321+$AB$7*SIN(AS321)</f>
        <v>4.0039363151140845</v>
      </c>
      <c r="AS321" s="132">
        <f>$AU321+$AB$7*SIN(AT321)</f>
        <v>4.0209636465765799</v>
      </c>
      <c r="AT321" s="132">
        <f>$AU321+$AB$7*SIN(AU321)</f>
        <v>3.9516375637899874</v>
      </c>
      <c r="AU321" s="132">
        <f>$AB$9+$AB$18*(F321-AB$15)</f>
        <v>4.2889613580629575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219" t="s">
        <v>849</v>
      </c>
      <c r="B322" s="219" t="s">
        <v>288</v>
      </c>
      <c r="C322" s="242">
        <v>53302.817799999997</v>
      </c>
      <c r="D322" s="242" t="s">
        <v>485</v>
      </c>
      <c r="E322" s="41">
        <f>+(C322-C$7)/C$8</f>
        <v>38375.457110922645</v>
      </c>
      <c r="F322" s="132">
        <f>ROUND(2*E322,0)/2</f>
        <v>38375.5</v>
      </c>
      <c r="G322" s="132">
        <f>+C322-(C$7+F322*C$8)</f>
        <v>-1.4640098503150512E-2</v>
      </c>
      <c r="K322" s="43">
        <f>G322</f>
        <v>-1.4640098503150512E-2</v>
      </c>
      <c r="M322" s="132"/>
      <c r="N322" s="132"/>
      <c r="O322" s="132">
        <f ca="1">+C$11+C$12*F322</f>
        <v>-5.1351725648509372E-3</v>
      </c>
      <c r="P322" s="199">
        <f>+D$11+D$12*F322+D$13*F322^2</f>
        <v>-2.412488364739207E-2</v>
      </c>
      <c r="Q322" s="200">
        <f>+C322-15018.5</f>
        <v>38284.317799999997</v>
      </c>
      <c r="S322" s="132">
        <f>+(P322-G322)^2</f>
        <v>8.9961149232425369E-5</v>
      </c>
      <c r="T322" s="7">
        <v>10</v>
      </c>
      <c r="U322" s="43">
        <f>+T322*S322</f>
        <v>8.9961149232425366E-4</v>
      </c>
      <c r="V322" s="132">
        <f>+G322-P322</f>
        <v>9.4847851442415587E-3</v>
      </c>
      <c r="Z322" s="43">
        <f>F322</f>
        <v>38375.5</v>
      </c>
      <c r="AA322" s="132">
        <f>AB$3+AB$4*Z322+AB$5*Z322^2+AH322</f>
        <v>-2.0009077470981282E-2</v>
      </c>
      <c r="AB322" s="132">
        <f>+G322-AA322</f>
        <v>5.3689789678307703E-3</v>
      </c>
      <c r="AC322" s="132">
        <f>+G322-P322</f>
        <v>9.4847851442415587E-3</v>
      </c>
      <c r="AD322" s="132"/>
      <c r="AE322" s="132">
        <f>+(G322-AA322)^2*S322</f>
        <v>2.5932142544239183E-9</v>
      </c>
      <c r="AF322" s="200">
        <f>+C322-15018.5</f>
        <v>38284.317799999997</v>
      </c>
      <c r="AG322" s="7"/>
      <c r="AH322" s="43">
        <f>$AB$6*($AB$11/AI322*AJ322+$AB$12)</f>
        <v>-2.1773969970231281E-2</v>
      </c>
      <c r="AI322" s="43">
        <f>1+$AB$7*COS(AL322)</f>
        <v>0.69636248638619047</v>
      </c>
      <c r="AJ322" s="43">
        <f>SIN(AL322+$AB$9)</f>
        <v>-0.97956011200433857</v>
      </c>
      <c r="AK322" s="43">
        <f>$AB$7*SIN(AL322)</f>
        <v>-0.21143382020486606</v>
      </c>
      <c r="AL322" s="43">
        <f>2*ATAN(AM322)</f>
        <v>-2.5333297884600952</v>
      </c>
      <c r="AM322" s="43">
        <f>SQRT((1+$AB$7)/(1-$AB$7))*TAN(AN322/2)</f>
        <v>-3.1860442807167608</v>
      </c>
      <c r="AN322" s="132">
        <f>$AU322+$AB$7*SIN(AO322)</f>
        <v>4.0085659364028103</v>
      </c>
      <c r="AO322" s="132">
        <f>$AU322+$AB$7*SIN(AP322)</f>
        <v>4.0086214468361794</v>
      </c>
      <c r="AP322" s="132">
        <f>$AU322+$AB$7*SIN(AQ322)</f>
        <v>4.0083896295776995</v>
      </c>
      <c r="AQ322" s="132">
        <f>$AU322+$AB$7*SIN(AR322)</f>
        <v>4.0093581425324087</v>
      </c>
      <c r="AR322" s="132">
        <f>$AU322+$AB$7*SIN(AS322)</f>
        <v>4.005319079604365</v>
      </c>
      <c r="AS322" s="132">
        <f>$AU322+$AB$7*SIN(AT322)</f>
        <v>4.0222930398417187</v>
      </c>
      <c r="AT322" s="132">
        <f>$AU322+$AB$7*SIN(AU322)</f>
        <v>3.9530763360225381</v>
      </c>
      <c r="AU322" s="132">
        <f>$AB$9+$AB$18*(F322-AB$15)</f>
        <v>4.2906575080425471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219" t="s">
        <v>599</v>
      </c>
      <c r="B323" s="219" t="s">
        <v>292</v>
      </c>
      <c r="C323" s="242">
        <v>53341.558900000004</v>
      </c>
      <c r="D323" s="242" t="s">
        <v>485</v>
      </c>
      <c r="E323" s="41">
        <f>+(C323-C$7)/C$8</f>
        <v>38488.951568236625</v>
      </c>
      <c r="F323" s="132">
        <f>ROUND(2*E323,0)/2</f>
        <v>38489</v>
      </c>
      <c r="G323" s="132">
        <f>+C323-(C$7+F323*C$8)</f>
        <v>-1.6532082998310216E-2</v>
      </c>
      <c r="H323" s="43"/>
      <c r="I323" s="43"/>
      <c r="J323" s="43"/>
      <c r="K323" s="43">
        <f>G323</f>
        <v>-1.6532082998310216E-2</v>
      </c>
      <c r="M323" s="43"/>
      <c r="O323" s="132">
        <f ca="1">+C$11+C$12*F323</f>
        <v>-5.2532050585399614E-3</v>
      </c>
      <c r="P323" s="199">
        <f>+D$11+D$12*F323+D$13*F323^2</f>
        <v>-2.4208635026612937E-2</v>
      </c>
      <c r="Q323" s="200">
        <f>+C323-15018.5</f>
        <v>38323.058900000004</v>
      </c>
      <c r="R323" s="43"/>
      <c r="S323" s="132">
        <f>+(P323-G323)^2</f>
        <v>5.8929451043238618E-5</v>
      </c>
      <c r="T323" s="7">
        <v>10</v>
      </c>
      <c r="U323" s="43">
        <f>+T323*S323</f>
        <v>5.8929451043238622E-4</v>
      </c>
      <c r="V323" s="132">
        <f>+G323-P323</f>
        <v>7.676552028302721E-3</v>
      </c>
      <c r="Z323" s="43">
        <f>F323</f>
        <v>38489</v>
      </c>
      <c r="AA323" s="132">
        <f>AB$3+AB$4*Z323+AB$5*Z323^2+AH323</f>
        <v>-1.9999850397419833E-2</v>
      </c>
      <c r="AB323" s="132">
        <f>+G323-AA323</f>
        <v>3.467767399109617E-3</v>
      </c>
      <c r="AC323" s="132">
        <f>+G323-P323</f>
        <v>7.676552028302721E-3</v>
      </c>
      <c r="AE323" s="132">
        <f>+(G323-AA323)^2*S323</f>
        <v>7.0865085314338723E-10</v>
      </c>
      <c r="AF323" s="200">
        <f>+C323-15018.5</f>
        <v>38323.058900000004</v>
      </c>
      <c r="AG323" s="7"/>
      <c r="AH323" s="43">
        <f>$AB$6*($AB$11/AI323*AJ323+$AB$12)</f>
        <v>-2.1750942034419834E-2</v>
      </c>
      <c r="AI323" s="43">
        <f>1+$AB$7*COS(AL323)</f>
        <v>0.69807425549455626</v>
      </c>
      <c r="AJ323" s="43">
        <f>SIN(AL323+$AB$9)</f>
        <v>-0.98114754252457215</v>
      </c>
      <c r="AK323" s="43">
        <f>$AB$7*SIN(AL323)</f>
        <v>-0.21387109389731357</v>
      </c>
      <c r="AL323" s="43">
        <f>2*ATAN(AM323)</f>
        <v>-2.5252802230368618</v>
      </c>
      <c r="AM323" s="43">
        <f>SQRT((1+$AB$7)/(1-$AB$7))*TAN(AN323/2)</f>
        <v>-3.1417323971235551</v>
      </c>
      <c r="AN323" s="132">
        <f>$AU323+$AB$7*SIN(AO323)</f>
        <v>4.0192918774974764</v>
      </c>
      <c r="AO323" s="132">
        <f>$AU323+$AB$7*SIN(AP323)</f>
        <v>4.0193433104043592</v>
      </c>
      <c r="AP323" s="132">
        <f>$AU323+$AB$7*SIN(AQ323)</f>
        <v>4.0191257594414171</v>
      </c>
      <c r="AQ323" s="132">
        <f>$AU323+$AB$7*SIN(AR323)</f>
        <v>4.0200463463943539</v>
      </c>
      <c r="AR323" s="132">
        <f>$AU323+$AB$7*SIN(AS323)</f>
        <v>4.0161577434203553</v>
      </c>
      <c r="AS323" s="132">
        <f>$AU323+$AB$7*SIN(AT323)</f>
        <v>4.0327097737541626</v>
      </c>
      <c r="AT323" s="132">
        <f>$AU323+$AB$7*SIN(AU323)</f>
        <v>3.9643720615522406</v>
      </c>
      <c r="AU323" s="132">
        <f>$AB$9+$AB$18*(F323-AB$15)</f>
        <v>4.3039342682276134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>+(C324-C$7)/C$8</f>
        <v>38511.455292273953</v>
      </c>
      <c r="F324" s="132">
        <f>ROUND(2*E324,0)/2</f>
        <v>38511.5</v>
      </c>
      <c r="G324" s="132">
        <f>+C324-(C$7+F324*C$8)</f>
        <v>-1.5260890504578128E-2</v>
      </c>
      <c r="H324" s="43"/>
      <c r="I324" s="43"/>
      <c r="J324" s="43"/>
      <c r="K324" s="43">
        <f>G324</f>
        <v>-1.5260890504578128E-2</v>
      </c>
      <c r="L324" s="43"/>
      <c r="M324" s="43"/>
      <c r="N324" s="132">
        <v>-1.5260890504578128E-2</v>
      </c>
      <c r="O324" s="132">
        <f ca="1">+C$11+C$12*F324</f>
        <v>-5.2766035705047523E-3</v>
      </c>
      <c r="P324" s="199">
        <f>+D$11+D$12*F324+D$13*F324^2</f>
        <v>-2.4225217987710837E-2</v>
      </c>
      <c r="Q324" s="200">
        <f>+C324-15018.5</f>
        <v>38330.7405</v>
      </c>
      <c r="R324" s="43"/>
      <c r="S324" s="132">
        <f>+(P324-G324)^2</f>
        <v>8.0359167224848397E-5</v>
      </c>
      <c r="T324" s="7">
        <v>10</v>
      </c>
      <c r="U324" s="43">
        <f>+T324*S324</f>
        <v>8.0359167224848397E-4</v>
      </c>
      <c r="V324" s="132">
        <f>+G324-P324</f>
        <v>8.9643274831327086E-3</v>
      </c>
      <c r="Z324" s="43">
        <f>F324</f>
        <v>38511.5</v>
      </c>
      <c r="AA324" s="132">
        <f>AB$3+AB$4*Z324+AB$5*Z324^2+AH324</f>
        <v>-1.9997725898656879E-2</v>
      </c>
      <c r="AB324" s="132">
        <f>+G324-AA324</f>
        <v>4.7368353940787505E-3</v>
      </c>
      <c r="AC324" s="132">
        <f>+G324-P324</f>
        <v>8.9643274831327086E-3</v>
      </c>
      <c r="AE324" s="132">
        <f>+(G324-AA324)^2*S324</f>
        <v>1.8030676180022951E-9</v>
      </c>
      <c r="AF324" s="200">
        <f>+C324-15018.5</f>
        <v>38330.7405</v>
      </c>
      <c r="AG324" s="7"/>
      <c r="AH324" s="43">
        <f>$AB$6*($AB$11/AI324*AJ324+$AB$12)</f>
        <v>-2.1746072501906879E-2</v>
      </c>
      <c r="AI324" s="43">
        <f>1+$AB$7*COS(AL324)</f>
        <v>0.69841692965867097</v>
      </c>
      <c r="AJ324" s="43">
        <f>SIN(AL324+$AB$9)</f>
        <v>-0.9814555869690722</v>
      </c>
      <c r="AK324" s="43">
        <f>$AB$7*SIN(AL324)</f>
        <v>-0.21435403351347743</v>
      </c>
      <c r="AL324" s="43">
        <f>2*ATAN(AM324)</f>
        <v>-2.5236797840666281</v>
      </c>
      <c r="AM324" s="43">
        <f>SQRT((1+$AB$7)/(1-$AB$7))*TAN(AN324/2)</f>
        <v>-3.1330554379285962</v>
      </c>
      <c r="AN324" s="132">
        <f>$AU324+$AB$7*SIN(AO324)</f>
        <v>4.021421298444122</v>
      </c>
      <c r="AO324" s="132">
        <f>$AU324+$AB$7*SIN(AP324)</f>
        <v>4.0214719453868462</v>
      </c>
      <c r="AP324" s="132">
        <f>$AU324+$AB$7*SIN(AQ324)</f>
        <v>4.0212571676603588</v>
      </c>
      <c r="AQ324" s="132">
        <f>$AU324+$AB$7*SIN(AR324)</f>
        <v>4.0221683560369916</v>
      </c>
      <c r="AR324" s="132">
        <f>$AU324+$AB$7*SIN(AS324)</f>
        <v>4.018309540144414</v>
      </c>
      <c r="AS324" s="132">
        <f>$AU324+$AB$7*SIN(AT324)</f>
        <v>4.034777081649513</v>
      </c>
      <c r="AT324" s="132">
        <f>$AU324+$AB$7*SIN(AU324)</f>
        <v>3.9666184002055798</v>
      </c>
      <c r="AU324" s="132">
        <f>$AB$9+$AB$18*(F324-AB$15)</f>
        <v>4.3065662250924941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>+(C325-C$7)/C$8</f>
        <v>38511.95361078297</v>
      </c>
      <c r="F325" s="132">
        <f>ROUND(2*E325,0)/2</f>
        <v>38512</v>
      </c>
      <c r="G325" s="132">
        <f>+C325-(C$7+F325*C$8)</f>
        <v>-1.5834863996133208E-2</v>
      </c>
      <c r="K325" s="43">
        <f>G325</f>
        <v>-1.5834863996133208E-2</v>
      </c>
      <c r="N325" s="132">
        <v>-1.5834863996133208E-2</v>
      </c>
      <c r="O325" s="132">
        <f ca="1">+C$11+C$12*F325</f>
        <v>-5.2771235374372977E-3</v>
      </c>
      <c r="P325" s="199">
        <f>+D$11+D$12*F325+D$13*F325^2</f>
        <v>-2.4225586423789136E-2</v>
      </c>
      <c r="Q325" s="200">
        <f>+C325-15018.5</f>
        <v>38330.910600000003</v>
      </c>
      <c r="S325" s="132">
        <f>+(P325-G325)^2</f>
        <v>7.0404222857968189E-5</v>
      </c>
      <c r="T325" s="7">
        <v>10</v>
      </c>
      <c r="U325" s="43">
        <f>+T325*S325</f>
        <v>7.0404222857968187E-4</v>
      </c>
      <c r="V325" s="132">
        <f>+G325-P325</f>
        <v>8.3907224276559278E-3</v>
      </c>
      <c r="Z325" s="43">
        <f>F325</f>
        <v>38512</v>
      </c>
      <c r="AA325" s="132">
        <f>AB$3+AB$4*Z325+AB$5*Z325^2+AH325</f>
        <v>-1.9997677574630345E-2</v>
      </c>
      <c r="AB325" s="132">
        <f>+G325-AA325</f>
        <v>4.1628135784971369E-3</v>
      </c>
      <c r="AC325" s="132">
        <f>+G325-P325</f>
        <v>8.3907224276559278E-3</v>
      </c>
      <c r="AD325" s="132"/>
      <c r="AE325" s="132">
        <f>+(G325-AA325)^2*S325</f>
        <v>1.2200359669851898E-9</v>
      </c>
      <c r="AF325" s="200">
        <f>+C325-15018.5</f>
        <v>38330.910600000003</v>
      </c>
      <c r="AG325" s="7"/>
      <c r="AH325" s="43">
        <f>$AB$6*($AB$11/AI325*AJ325+$AB$12)</f>
        <v>-2.1745963142630345E-2</v>
      </c>
      <c r="AI325" s="43">
        <f>1+$AB$7*COS(AL325)</f>
        <v>0.6984245572404495</v>
      </c>
      <c r="AJ325" s="43">
        <f>SIN(AL325+$AB$9)</f>
        <v>-0.98146240726934375</v>
      </c>
      <c r="AK325" s="43">
        <f>$AB$7*SIN(AL325)</f>
        <v>-0.21436476465217189</v>
      </c>
      <c r="AL325" s="43">
        <f>2*ATAN(AM325)</f>
        <v>-2.5236442009207045</v>
      </c>
      <c r="AM325" s="43">
        <f>SQRT((1+$AB$7)/(1-$AB$7))*TAN(AN325/2)</f>
        <v>-3.1328630143542866</v>
      </c>
      <c r="AN325" s="132">
        <f>$AU325+$AB$7*SIN(AO325)</f>
        <v>4.0214686307617589</v>
      </c>
      <c r="AO325" s="132">
        <f>$AU325+$AB$7*SIN(AP325)</f>
        <v>4.0215192603227177</v>
      </c>
      <c r="AP325" s="132">
        <f>$AU325+$AB$7*SIN(AQ325)</f>
        <v>4.0213045440149884</v>
      </c>
      <c r="AQ325" s="132">
        <f>$AU325+$AB$7*SIN(AR325)</f>
        <v>4.0222155239309627</v>
      </c>
      <c r="AR325" s="132">
        <f>$AU325+$AB$7*SIN(AS325)</f>
        <v>4.0183573697804311</v>
      </c>
      <c r="AS325" s="132">
        <f>$AU325+$AB$7*SIN(AT325)</f>
        <v>4.0348230306792825</v>
      </c>
      <c r="AT325" s="132">
        <f>$AU325+$AB$7*SIN(AU325)</f>
        <v>3.9666683455792953</v>
      </c>
      <c r="AU325" s="132">
        <f>$AB$9+$AB$18*(F325-AB$15)</f>
        <v>4.306624713022825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>+(C326-C$7)/C$8</f>
        <v>38512.458374328533</v>
      </c>
      <c r="F326" s="132">
        <f>ROUND(2*E326,0)/2</f>
        <v>38512.5</v>
      </c>
      <c r="G326" s="132">
        <f>+C326-(C$7+F326*C$8)</f>
        <v>-1.4208837499609217E-2</v>
      </c>
      <c r="K326" s="43">
        <f>G326</f>
        <v>-1.4208837499609217E-2</v>
      </c>
      <c r="N326" s="132">
        <v>-1.4208837499609217E-2</v>
      </c>
      <c r="O326" s="132">
        <f ca="1">+C$11+C$12*F326</f>
        <v>-5.27764350436985E-3</v>
      </c>
      <c r="P326" s="199">
        <f>+D$11+D$12*F326+D$13*F326^2</f>
        <v>-2.4225954856642723E-2</v>
      </c>
      <c r="Q326" s="200">
        <f>+C326-15018.5</f>
        <v>38331.082900000001</v>
      </c>
      <c r="S326" s="132">
        <f>+(P326-G326)^2</f>
        <v>1.0034264014458194E-4</v>
      </c>
      <c r="T326" s="7">
        <v>10</v>
      </c>
      <c r="U326" s="43">
        <f>+T326*S326</f>
        <v>1.0034264014458193E-3</v>
      </c>
      <c r="V326" s="132">
        <f>+G326-P326</f>
        <v>1.0017117357033506E-2</v>
      </c>
      <c r="Z326" s="43">
        <f>F326</f>
        <v>38512.5</v>
      </c>
      <c r="AA326" s="132">
        <f>AB$3+AB$4*Z326+AB$5*Z326^2+AH326</f>
        <v>-1.9997629202192543E-2</v>
      </c>
      <c r="AB326" s="132">
        <f>+G326-AA326</f>
        <v>5.7887917025833263E-3</v>
      </c>
      <c r="AC326" s="132">
        <f>+G326-P326</f>
        <v>1.0017117357033506E-2</v>
      </c>
      <c r="AD326" s="132"/>
      <c r="AE326" s="132">
        <f>+(G326-AA326)^2*S326</f>
        <v>3.3624928463112705E-9</v>
      </c>
      <c r="AF326" s="200">
        <f>+C326-15018.5</f>
        <v>38331.082900000001</v>
      </c>
      <c r="AG326" s="7"/>
      <c r="AH326" s="43">
        <f>$AB$6*($AB$11/AI326*AJ326+$AB$12)</f>
        <v>-2.1745853733442542E-2</v>
      </c>
      <c r="AI326" s="43">
        <f>1+$AB$7*COS(AL326)</f>
        <v>0.69843218537052554</v>
      </c>
      <c r="AJ326" s="43">
        <f>SIN(AL326+$AB$9)</f>
        <v>-0.98146922647571244</v>
      </c>
      <c r="AK326" s="43">
        <f>$AB$7*SIN(AL326)</f>
        <v>-0.2143754957536026</v>
      </c>
      <c r="AL326" s="43">
        <f>2*ATAN(AM326)</f>
        <v>-2.5236086169983176</v>
      </c>
      <c r="AM326" s="43">
        <f>SQRT((1+$AB$7)/(1-$AB$7))*TAN(AN326/2)</f>
        <v>-3.1326706080314164</v>
      </c>
      <c r="AN326" s="132">
        <f>$AU326+$AB$7*SIN(AO326)</f>
        <v>4.0215159635952897</v>
      </c>
      <c r="AO326" s="132">
        <f>$AU326+$AB$7*SIN(AP326)</f>
        <v>4.0215665757781407</v>
      </c>
      <c r="AP326" s="132">
        <f>$AU326+$AB$7*SIN(AQ326)</f>
        <v>4.0213519208800763</v>
      </c>
      <c r="AQ326" s="132">
        <f>$AU326+$AB$7*SIN(AR326)</f>
        <v>4.0222626923527294</v>
      </c>
      <c r="AR326" s="132">
        <f>$AU326+$AB$7*SIN(AS326)</f>
        <v>4.0184051999355228</v>
      </c>
      <c r="AS326" s="132">
        <f>$AU326+$AB$7*SIN(AT326)</f>
        <v>4.0348689800951387</v>
      </c>
      <c r="AT326" s="132">
        <f>$AU326+$AB$7*SIN(AU326)</f>
        <v>3.9667182921159467</v>
      </c>
      <c r="AU326" s="132">
        <f>$AB$9+$AB$18*(F326-AB$15)</f>
        <v>4.3066832009531559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>+(C327-C$7)/C$8</f>
        <v>38519.474382542576</v>
      </c>
      <c r="F327" s="132">
        <f>ROUND(2*E327,0)/2</f>
        <v>38519.5</v>
      </c>
      <c r="G327" s="132">
        <f>+C327-(C$7+F327*C$8)</f>
        <v>-8.7444665041402914E-3</v>
      </c>
      <c r="K327" s="43">
        <f>G327</f>
        <v>-8.7444665041402914E-3</v>
      </c>
      <c r="N327" s="132"/>
      <c r="P327" s="199">
        <f>+D$11+D$12*F327+D$13*F327^2</f>
        <v>-2.4231112577998426E-2</v>
      </c>
      <c r="Q327" s="200">
        <f>+C327-15018.5</f>
        <v>38333.477800000001</v>
      </c>
      <c r="S327" s="132">
        <f>+(P327-G327)^2</f>
        <v>2.3983620661694558E-4</v>
      </c>
      <c r="T327" s="7">
        <v>10</v>
      </c>
      <c r="U327" s="43">
        <f>+T327*S327</f>
        <v>2.398362066169456E-3</v>
      </c>
      <c r="V327" s="132">
        <f>+G327-P327</f>
        <v>1.5486646073858135E-2</v>
      </c>
      <c r="Z327" s="43">
        <f>F327</f>
        <v>38519.5</v>
      </c>
      <c r="AA327" s="132">
        <f>AB$3+AB$4*Z327+AB$5*Z327^2+AH327</f>
        <v>-1.9996946904075906E-2</v>
      </c>
      <c r="AB327" s="132">
        <f>+G327-AA327</f>
        <v>1.1252480399935615E-2</v>
      </c>
      <c r="AC327" s="132">
        <f>+G327-P327</f>
        <v>1.5486646073858135E-2</v>
      </c>
      <c r="AD327" s="132"/>
      <c r="AE327" s="132">
        <f>+(G327-AA327)^2*S327</f>
        <v>3.0367656394029219E-8</v>
      </c>
      <c r="AF327" s="200">
        <f>+C327-15018.5</f>
        <v>38333.477800000001</v>
      </c>
      <c r="AG327" s="7"/>
      <c r="AH327" s="43">
        <f>$AB$6*($AB$11/AI327*AJ327+$AB$12)</f>
        <v>-2.1744316763325906E-2</v>
      </c>
      <c r="AI327" s="43">
        <f>1+$AB$7*COS(AL327)</f>
        <v>0.69853903677915707</v>
      </c>
      <c r="AJ327" s="43">
        <f>SIN(AL327+$AB$9)</f>
        <v>-0.98156458046156325</v>
      </c>
      <c r="AK327" s="43">
        <f>$AB$7*SIN(AL327)</f>
        <v>-0.21452572725424246</v>
      </c>
      <c r="AL327" s="43">
        <f>2*ATAN(AM327)</f>
        <v>-2.5231103605201861</v>
      </c>
      <c r="AM327" s="43">
        <f>SQRT((1+$AB$7)/(1-$AB$7))*TAN(AN327/2)</f>
        <v>-3.1299787294279606</v>
      </c>
      <c r="AN327" s="132">
        <f>$AU327+$AB$7*SIN(AO327)</f>
        <v>4.022178677454435</v>
      </c>
      <c r="AO327" s="132">
        <f>$AU327+$AB$7*SIN(AP327)</f>
        <v>4.0222290467277739</v>
      </c>
      <c r="AP327" s="132">
        <f>$AU327+$AB$7*SIN(AQ327)</f>
        <v>4.0220152506096998</v>
      </c>
      <c r="AQ327" s="132">
        <f>$AU327+$AB$7*SIN(AR327)</f>
        <v>4.022923105699447</v>
      </c>
      <c r="AR327" s="132">
        <f>$AU327+$AB$7*SIN(AS327)</f>
        <v>4.0190748766215165</v>
      </c>
      <c r="AS327" s="132">
        <f>$AU327+$AB$7*SIN(AT327)</f>
        <v>4.035512312496123</v>
      </c>
      <c r="AT327" s="132">
        <f>$AU327+$AB$7*SIN(AU327)</f>
        <v>3.9674176657536595</v>
      </c>
      <c r="AU327" s="132">
        <f>$AB$9+$AB$18*(F327-AB$15)</f>
        <v>4.3075020319777853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>+(C328-C$7)/C$8</f>
        <v>38519.953658898085</v>
      </c>
      <c r="F328" s="132">
        <f>ROUND(2*E328,0)/2</f>
        <v>38520</v>
      </c>
      <c r="G328" s="132">
        <f>+C328-(C$7+F328*C$8)</f>
        <v>-1.5818439998838585E-2</v>
      </c>
      <c r="K328" s="43">
        <f>G328</f>
        <v>-1.5818439998838585E-2</v>
      </c>
      <c r="N328" s="132"/>
      <c r="P328" s="199">
        <f>+D$11+D$12*F328+D$13*F328^2</f>
        <v>-2.4231480962481372E-2</v>
      </c>
      <c r="Q328" s="200">
        <f>+C328-15018.5</f>
        <v>38333.6414</v>
      </c>
      <c r="S328" s="132">
        <f>+(P328-G328)^2</f>
        <v>7.0779258255931554E-5</v>
      </c>
      <c r="T328" s="7">
        <v>10</v>
      </c>
      <c r="U328" s="43">
        <f>+T328*S328</f>
        <v>7.0779258255931551E-4</v>
      </c>
      <c r="V328" s="132">
        <f>+G328-P328</f>
        <v>8.4130409636427872E-3</v>
      </c>
      <c r="Z328" s="43">
        <f>F328</f>
        <v>38520</v>
      </c>
      <c r="AA328" s="132">
        <f>AB$3+AB$4*Z328+AB$5*Z328^2+AH328</f>
        <v>-1.9996897805296815E-2</v>
      </c>
      <c r="AB328" s="132">
        <f>+G328-AA328</f>
        <v>4.1784578064582301E-3</v>
      </c>
      <c r="AC328" s="132">
        <f>+G328-P328</f>
        <v>8.4130409636427872E-3</v>
      </c>
      <c r="AD328" s="132"/>
      <c r="AE328" s="132">
        <f>+(G328-AA328)^2*S328</f>
        <v>1.2357711418563813E-9</v>
      </c>
      <c r="AF328" s="200">
        <f>+C328-15018.5</f>
        <v>38333.6414</v>
      </c>
      <c r="AG328" s="7"/>
      <c r="AH328" s="43">
        <f>$AB$6*($AB$11/AI328*AJ328+$AB$12)</f>
        <v>-2.1744206605296815E-2</v>
      </c>
      <c r="AI328" s="43">
        <f>1+$AB$7*COS(AL328)</f>
        <v>0.69854667313719476</v>
      </c>
      <c r="AJ328" s="43">
        <f>SIN(AL328+$AB$9)</f>
        <v>-0.98157138325006432</v>
      </c>
      <c r="AK328" s="43">
        <f>$AB$7*SIN(AL328)</f>
        <v>-0.21453645779528183</v>
      </c>
      <c r="AL328" s="43">
        <f>2*ATAN(AM328)</f>
        <v>-2.5230747649431207</v>
      </c>
      <c r="AM328" s="43">
        <f>SQRT((1+$AB$7)/(1-$AB$7))*TAN(AN328/2)</f>
        <v>-3.1297865815586885</v>
      </c>
      <c r="AN328" s="132">
        <f>$AU328+$AB$7*SIN(AO328)</f>
        <v>4.0222260180308425</v>
      </c>
      <c r="AO328" s="132">
        <f>$AU328+$AB$7*SIN(AP328)</f>
        <v>4.0222763699809327</v>
      </c>
      <c r="AP328" s="132">
        <f>$AU328+$AB$7*SIN(AQ328)</f>
        <v>4.0220626351360034</v>
      </c>
      <c r="AQ328" s="132">
        <f>$AU328+$AB$7*SIN(AR328)</f>
        <v>4.0229702820431799</v>
      </c>
      <c r="AR328" s="132">
        <f>$AU328+$AB$7*SIN(AS328)</f>
        <v>4.0191227145652775</v>
      </c>
      <c r="AS328" s="132">
        <f>$AU328+$AB$7*SIN(AT328)</f>
        <v>4.035558267711834</v>
      </c>
      <c r="AT328" s="132">
        <f>$AU328+$AB$7*SIN(AU328)</f>
        <v>3.9674676297378495</v>
      </c>
      <c r="AU328" s="132">
        <f>$AB$9+$AB$18*(F328-AB$15)</f>
        <v>4.3075605199081162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>+(C329-C$7)/C$8</f>
        <v>38519.953951854288</v>
      </c>
      <c r="F329" s="132">
        <f>ROUND(2*E329,0)/2</f>
        <v>38520</v>
      </c>
      <c r="G329" s="132">
        <f>+C329-(C$7+F329*C$8)</f>
        <v>-1.5718440001364797E-2</v>
      </c>
      <c r="K329" s="43">
        <f>G329</f>
        <v>-1.5718440001364797E-2</v>
      </c>
      <c r="N329" s="132">
        <v>-1.5718440001364797E-2</v>
      </c>
      <c r="O329" s="132">
        <f ca="1">+C$11+C$12*F329</f>
        <v>-5.2854430083581136E-3</v>
      </c>
      <c r="P329" s="199">
        <f>+D$11+D$12*F329+D$13*F329^2</f>
        <v>-2.4231480962481372E-2</v>
      </c>
      <c r="Q329" s="200">
        <f>+C329-15018.5</f>
        <v>38333.641499999998</v>
      </c>
      <c r="S329" s="132">
        <f>+(P329-G329)^2</f>
        <v>7.2471866405648619E-5</v>
      </c>
      <c r="T329" s="7">
        <v>10</v>
      </c>
      <c r="U329" s="43">
        <f>+T329*S329</f>
        <v>7.2471866405648619E-4</v>
      </c>
      <c r="V329" s="132">
        <f>+G329-P329</f>
        <v>8.5130409611165747E-3</v>
      </c>
      <c r="Z329" s="43">
        <f>F329</f>
        <v>38520</v>
      </c>
      <c r="AA329" s="132">
        <f>AB$3+AB$4*Z329+AB$5*Z329^2+AH329</f>
        <v>-1.9996897805296815E-2</v>
      </c>
      <c r="AB329" s="132">
        <f>+G329-AA329</f>
        <v>4.2784578039320176E-3</v>
      </c>
      <c r="AC329" s="132">
        <f>+G329-P329</f>
        <v>8.5130409611165747E-3</v>
      </c>
      <c r="AD329" s="132"/>
      <c r="AE329" s="132">
        <f>+(G329-AA329)^2*S329</f>
        <v>1.3266120944474224E-9</v>
      </c>
      <c r="AF329" s="200">
        <f>+C329-15018.5</f>
        <v>38333.641499999998</v>
      </c>
      <c r="AG329" s="7"/>
      <c r="AH329" s="43">
        <f>$AB$6*($AB$11/AI329*AJ329+$AB$12)</f>
        <v>-2.1744206605296815E-2</v>
      </c>
      <c r="AI329" s="43">
        <f>1+$AB$7*COS(AL329)</f>
        <v>0.69854667313719476</v>
      </c>
      <c r="AJ329" s="43">
        <f>SIN(AL329+$AB$9)</f>
        <v>-0.98157138325006432</v>
      </c>
      <c r="AK329" s="43">
        <f>$AB$7*SIN(AL329)</f>
        <v>-0.21453645779528183</v>
      </c>
      <c r="AL329" s="43">
        <f>2*ATAN(AM329)</f>
        <v>-2.5230747649431207</v>
      </c>
      <c r="AM329" s="43">
        <f>SQRT((1+$AB$7)/(1-$AB$7))*TAN(AN329/2)</f>
        <v>-3.1297865815586885</v>
      </c>
      <c r="AN329" s="132">
        <f>$AU329+$AB$7*SIN(AO329)</f>
        <v>4.0222260180308425</v>
      </c>
      <c r="AO329" s="132">
        <f>$AU329+$AB$7*SIN(AP329)</f>
        <v>4.0222763699809327</v>
      </c>
      <c r="AP329" s="132">
        <f>$AU329+$AB$7*SIN(AQ329)</f>
        <v>4.0220626351360034</v>
      </c>
      <c r="AQ329" s="132">
        <f>$AU329+$AB$7*SIN(AR329)</f>
        <v>4.0229702820431799</v>
      </c>
      <c r="AR329" s="132">
        <f>$AU329+$AB$7*SIN(AS329)</f>
        <v>4.0191227145652775</v>
      </c>
      <c r="AS329" s="132">
        <f>$AU329+$AB$7*SIN(AT329)</f>
        <v>4.035558267711834</v>
      </c>
      <c r="AT329" s="132">
        <f>$AU329+$AB$7*SIN(AU329)</f>
        <v>3.9674676297378495</v>
      </c>
      <c r="AU329" s="132">
        <f>$AB$9+$AB$18*(F329-AB$15)</f>
        <v>4.3075605199081162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>+(C330-C$7)/C$8</f>
        <v>38519.954244810506</v>
      </c>
      <c r="F330" s="132">
        <f>ROUND(2*E330,0)/2</f>
        <v>38520</v>
      </c>
      <c r="G330" s="132">
        <f>+C330-(C$7+F330*C$8)</f>
        <v>-1.5618439996615052E-2</v>
      </c>
      <c r="K330" s="43">
        <f>G330</f>
        <v>-1.5618439996615052E-2</v>
      </c>
      <c r="N330" s="132"/>
      <c r="P330" s="199">
        <f>+D$11+D$12*F330+D$13*F330^2</f>
        <v>-2.4231480962481372E-2</v>
      </c>
      <c r="Q330" s="200">
        <f>+C330-15018.5</f>
        <v>38333.641600000003</v>
      </c>
      <c r="S330" s="132">
        <f>+(P330-G330)^2</f>
        <v>7.4184474679691434E-5</v>
      </c>
      <c r="T330" s="7">
        <v>10</v>
      </c>
      <c r="U330" s="43">
        <f>+T330*S330</f>
        <v>7.4184474679691431E-4</v>
      </c>
      <c r="V330" s="132">
        <f>+G330-P330</f>
        <v>8.6130409658663198E-3</v>
      </c>
      <c r="Z330" s="43">
        <f>F330</f>
        <v>38520</v>
      </c>
      <c r="AA330" s="132">
        <f>AB$3+AB$4*Z330+AB$5*Z330^2+AH330</f>
        <v>-1.9996897805296815E-2</v>
      </c>
      <c r="AB330" s="132">
        <f>+G330-AA330</f>
        <v>4.3784578086817627E-3</v>
      </c>
      <c r="AC330" s="132">
        <f>+G330-P330</f>
        <v>8.6130409658663198E-3</v>
      </c>
      <c r="AD330" s="132"/>
      <c r="AE330" s="132">
        <f>+(G330-AA330)^2*S330</f>
        <v>1.4221826102034997E-9</v>
      </c>
      <c r="AF330" s="200">
        <f>+C330-15018.5</f>
        <v>38333.641600000003</v>
      </c>
      <c r="AG330" s="7"/>
      <c r="AH330" s="43">
        <f>$AB$6*($AB$11/AI330*AJ330+$AB$12)</f>
        <v>-2.1744206605296815E-2</v>
      </c>
      <c r="AI330" s="43">
        <f>1+$AB$7*COS(AL330)</f>
        <v>0.69854667313719476</v>
      </c>
      <c r="AJ330" s="43">
        <f>SIN(AL330+$AB$9)</f>
        <v>-0.98157138325006432</v>
      </c>
      <c r="AK330" s="43">
        <f>$AB$7*SIN(AL330)</f>
        <v>-0.21453645779528183</v>
      </c>
      <c r="AL330" s="43">
        <f>2*ATAN(AM330)</f>
        <v>-2.5230747649431207</v>
      </c>
      <c r="AM330" s="43">
        <f>SQRT((1+$AB$7)/(1-$AB$7))*TAN(AN330/2)</f>
        <v>-3.1297865815586885</v>
      </c>
      <c r="AN330" s="132">
        <f>$AU330+$AB$7*SIN(AO330)</f>
        <v>4.0222260180308425</v>
      </c>
      <c r="AO330" s="132">
        <f>$AU330+$AB$7*SIN(AP330)</f>
        <v>4.0222763699809327</v>
      </c>
      <c r="AP330" s="132">
        <f>$AU330+$AB$7*SIN(AQ330)</f>
        <v>4.0220626351360034</v>
      </c>
      <c r="AQ330" s="132">
        <f>$AU330+$AB$7*SIN(AR330)</f>
        <v>4.0229702820431799</v>
      </c>
      <c r="AR330" s="132">
        <f>$AU330+$AB$7*SIN(AS330)</f>
        <v>4.0191227145652775</v>
      </c>
      <c r="AS330" s="132">
        <f>$AU330+$AB$7*SIN(AT330)</f>
        <v>4.035558267711834</v>
      </c>
      <c r="AT330" s="132">
        <f>$AU330+$AB$7*SIN(AU330)</f>
        <v>3.9674676297378495</v>
      </c>
      <c r="AU330" s="132">
        <f>$AB$9+$AB$18*(F330-AB$15)</f>
        <v>4.3075605199081162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>+(C331-C$7)/C$8</f>
        <v>38537.457206385356</v>
      </c>
      <c r="F331" s="132">
        <f>ROUND(2*E331,0)/2</f>
        <v>38537.5</v>
      </c>
      <c r="G331" s="132">
        <f>+C331-(C$7+F331*C$8)</f>
        <v>-1.4607512501243036E-2</v>
      </c>
      <c r="K331" s="43">
        <f>G331</f>
        <v>-1.4607512501243036E-2</v>
      </c>
      <c r="N331" s="132"/>
      <c r="P331" s="199">
        <f>+D$11+D$12*F331+D$13*F331^2</f>
        <v>-2.4244372387817202E-2</v>
      </c>
      <c r="Q331" s="200">
        <f>+C331-15018.5</f>
        <v>38339.616199999997</v>
      </c>
      <c r="S331" s="132">
        <f>+(P331-G331)^2</f>
        <v>9.2869068473462246E-5</v>
      </c>
      <c r="T331" s="7">
        <v>10</v>
      </c>
      <c r="U331" s="43">
        <f>+T331*S331</f>
        <v>9.2869068473462244E-4</v>
      </c>
      <c r="V331" s="132">
        <f>+G331-P331</f>
        <v>9.6368598865741659E-3</v>
      </c>
      <c r="Z331" s="43">
        <f>F331</f>
        <v>38537.5</v>
      </c>
      <c r="AA331" s="132">
        <f>AB$3+AB$4*Z331+AB$5*Z331^2+AH331</f>
        <v>-1.9995148824217164E-2</v>
      </c>
      <c r="AB331" s="132">
        <f>+G331-AA331</f>
        <v>5.3876363229741278E-3</v>
      </c>
      <c r="AC331" s="132">
        <f>+G331-P331</f>
        <v>9.6368598865741659E-3</v>
      </c>
      <c r="AD331" s="132"/>
      <c r="AE331" s="132">
        <f>+(G331-AA331)^2*S331</f>
        <v>2.6956756384816574E-9</v>
      </c>
      <c r="AF331" s="200">
        <f>+C331-15018.5</f>
        <v>38339.616199999997</v>
      </c>
      <c r="AG331" s="7"/>
      <c r="AH331" s="43">
        <f>$AB$6*($AB$11/AI331*AJ331+$AB$12)</f>
        <v>-2.1740319605467164E-2</v>
      </c>
      <c r="AI331" s="43">
        <f>1+$AB$7*COS(AL331)</f>
        <v>0.69881429159846153</v>
      </c>
      <c r="AJ331" s="43">
        <f>SIN(AL331+$AB$9)</f>
        <v>-0.9818087903492615</v>
      </c>
      <c r="AK331" s="43">
        <f>$AB$7*SIN(AL331)</f>
        <v>-0.21491200304930258</v>
      </c>
      <c r="AL331" s="43">
        <f>2*ATAN(AM331)</f>
        <v>-2.5218284294638957</v>
      </c>
      <c r="AM331" s="43">
        <f>SQRT((1+$AB$7)/(1-$AB$7))*TAN(AN331/2)</f>
        <v>-3.1230722289976653</v>
      </c>
      <c r="AN331" s="132">
        <f>$AU331+$AB$7*SIN(AO331)</f>
        <v>4.0238832638597932</v>
      </c>
      <c r="AO331" s="132">
        <f>$AU331+$AB$7*SIN(AP331)</f>
        <v>4.0239330118003771</v>
      </c>
      <c r="AP331" s="132">
        <f>$AU331+$AB$7*SIN(AQ331)</f>
        <v>4.0237214157683674</v>
      </c>
      <c r="AQ331" s="132">
        <f>$AU331+$AB$7*SIN(AR331)</f>
        <v>4.0246217873086287</v>
      </c>
      <c r="AR331" s="132">
        <f>$AU331+$AB$7*SIN(AS331)</f>
        <v>4.0207973699810875</v>
      </c>
      <c r="AS331" s="132">
        <f>$AU331+$AB$7*SIN(AT331)</f>
        <v>4.0371669447255769</v>
      </c>
      <c r="AT331" s="132">
        <f>$AU331+$AB$7*SIN(AU331)</f>
        <v>3.9692171023361156</v>
      </c>
      <c r="AU331" s="132">
        <f>$AB$9+$AB$18*(F331-AB$15)</f>
        <v>4.3096075974696895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>+(C332-C$7)/C$8</f>
        <v>38537.457499341581</v>
      </c>
      <c r="F332" s="132">
        <f>ROUND(2*E332,0)/2</f>
        <v>38537.5</v>
      </c>
      <c r="G332" s="132">
        <f>+C332-(C$7+F332*C$8)</f>
        <v>-1.4507512496493291E-2</v>
      </c>
      <c r="K332" s="43">
        <f>G332</f>
        <v>-1.4507512496493291E-2</v>
      </c>
      <c r="N332" s="132">
        <v>-1.4507512496493291E-2</v>
      </c>
      <c r="O332" s="132">
        <f ca="1">+C$11+C$12*F332</f>
        <v>-5.3036418509973884E-3</v>
      </c>
      <c r="P332" s="199">
        <f>+D$11+D$12*F332+D$13*F332^2</f>
        <v>-2.4244372387817202E-2</v>
      </c>
      <c r="Q332" s="200">
        <f>+C332-15018.5</f>
        <v>38339.616300000002</v>
      </c>
      <c r="S332" s="132">
        <f>+(P332-G332)^2</f>
        <v>9.4806440543272286E-5</v>
      </c>
      <c r="T332" s="7">
        <v>10</v>
      </c>
      <c r="U332" s="43">
        <f>+T332*S332</f>
        <v>9.4806440543272286E-4</v>
      </c>
      <c r="V332" s="132">
        <f>+G332-P332</f>
        <v>9.736859891323911E-3</v>
      </c>
      <c r="Z332" s="43">
        <f>F332</f>
        <v>38537.5</v>
      </c>
      <c r="AA332" s="132">
        <f>AB$3+AB$4*Z332+AB$5*Z332^2+AH332</f>
        <v>-1.9995148824217164E-2</v>
      </c>
      <c r="AB332" s="132">
        <f>+G332-AA332</f>
        <v>5.4876363277238729E-3</v>
      </c>
      <c r="AC332" s="132">
        <f>+G332-P332</f>
        <v>9.736859891323911E-3</v>
      </c>
      <c r="AD332" s="132"/>
      <c r="AE332" s="132">
        <f>+(G332-AA332)^2*S332</f>
        <v>2.8550156052176921E-9</v>
      </c>
      <c r="AF332" s="200">
        <f>+C332-15018.5</f>
        <v>38339.616300000002</v>
      </c>
      <c r="AG332" s="7"/>
      <c r="AH332" s="43">
        <f>$AB$6*($AB$11/AI332*AJ332+$AB$12)</f>
        <v>-2.1740319605467164E-2</v>
      </c>
      <c r="AI332" s="43">
        <f>1+$AB$7*COS(AL332)</f>
        <v>0.69881429159846153</v>
      </c>
      <c r="AJ332" s="43">
        <f>SIN(AL332+$AB$9)</f>
        <v>-0.9818087903492615</v>
      </c>
      <c r="AK332" s="43">
        <f>$AB$7*SIN(AL332)</f>
        <v>-0.21491200304930258</v>
      </c>
      <c r="AL332" s="43">
        <f>2*ATAN(AM332)</f>
        <v>-2.5218284294638957</v>
      </c>
      <c r="AM332" s="43">
        <f>SQRT((1+$AB$7)/(1-$AB$7))*TAN(AN332/2)</f>
        <v>-3.1230722289976653</v>
      </c>
      <c r="AN332" s="132">
        <f>$AU332+$AB$7*SIN(AO332)</f>
        <v>4.0238832638597932</v>
      </c>
      <c r="AO332" s="132">
        <f>$AU332+$AB$7*SIN(AP332)</f>
        <v>4.0239330118003771</v>
      </c>
      <c r="AP332" s="132">
        <f>$AU332+$AB$7*SIN(AQ332)</f>
        <v>4.0237214157683674</v>
      </c>
      <c r="AQ332" s="132">
        <f>$AU332+$AB$7*SIN(AR332)</f>
        <v>4.0246217873086287</v>
      </c>
      <c r="AR332" s="132">
        <f>$AU332+$AB$7*SIN(AS332)</f>
        <v>4.0207973699810875</v>
      </c>
      <c r="AS332" s="132">
        <f>$AU332+$AB$7*SIN(AT332)</f>
        <v>4.0371669447255769</v>
      </c>
      <c r="AT332" s="132">
        <f>$AU332+$AB$7*SIN(AU332)</f>
        <v>3.9692171023361156</v>
      </c>
      <c r="AU332" s="132">
        <f>$AB$9+$AB$18*(F332-AB$15)</f>
        <v>4.3096075974696895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>+(C333-C$7)/C$8</f>
        <v>38537.457792297777</v>
      </c>
      <c r="F333" s="132">
        <f>ROUND(2*E333,0)/2</f>
        <v>38537.5</v>
      </c>
      <c r="G333" s="132">
        <f>+C333-(C$7+F333*C$8)</f>
        <v>-1.4407512499019504E-2</v>
      </c>
      <c r="K333" s="43">
        <f>G333</f>
        <v>-1.4407512499019504E-2</v>
      </c>
      <c r="N333" s="132"/>
      <c r="P333" s="199">
        <f>+D$11+D$12*F333+D$13*F333^2</f>
        <v>-2.4244372387817202E-2</v>
      </c>
      <c r="Q333" s="200">
        <f>+C333-15018.5</f>
        <v>38339.616399999999</v>
      </c>
      <c r="S333" s="132">
        <f>+(P333-G333)^2</f>
        <v>9.6763812471837063E-5</v>
      </c>
      <c r="T333" s="7">
        <v>10</v>
      </c>
      <c r="U333" s="43">
        <f>+T333*S333</f>
        <v>9.6763812471837066E-4</v>
      </c>
      <c r="V333" s="132">
        <f>+G333-P333</f>
        <v>9.8368598887976985E-3</v>
      </c>
      <c r="Z333" s="43">
        <f>F333</f>
        <v>38537.5</v>
      </c>
      <c r="AA333" s="132">
        <f>AB$3+AB$4*Z333+AB$5*Z333^2+AH333</f>
        <v>-1.9995148824217164E-2</v>
      </c>
      <c r="AB333" s="132">
        <f>+G333-AA333</f>
        <v>5.5876363251976605E-3</v>
      </c>
      <c r="AC333" s="132">
        <f>+G333-P333</f>
        <v>9.8368598887976985E-3</v>
      </c>
      <c r="AD333" s="132"/>
      <c r="AE333" s="132">
        <f>+(G333-AA333)^2*S333</f>
        <v>3.0211287598047682E-9</v>
      </c>
      <c r="AF333" s="200">
        <f>+C333-15018.5</f>
        <v>38339.616399999999</v>
      </c>
      <c r="AG333" s="7"/>
      <c r="AH333" s="43">
        <f>$AB$6*($AB$11/AI333*AJ333+$AB$12)</f>
        <v>-2.1740319605467164E-2</v>
      </c>
      <c r="AI333" s="43">
        <f>1+$AB$7*COS(AL333)</f>
        <v>0.69881429159846153</v>
      </c>
      <c r="AJ333" s="43">
        <f>SIN(AL333+$AB$9)</f>
        <v>-0.9818087903492615</v>
      </c>
      <c r="AK333" s="43">
        <f>$AB$7*SIN(AL333)</f>
        <v>-0.21491200304930258</v>
      </c>
      <c r="AL333" s="43">
        <f>2*ATAN(AM333)</f>
        <v>-2.5218284294638957</v>
      </c>
      <c r="AM333" s="43">
        <f>SQRT((1+$AB$7)/(1-$AB$7))*TAN(AN333/2)</f>
        <v>-3.1230722289976653</v>
      </c>
      <c r="AN333" s="132">
        <f>$AU333+$AB$7*SIN(AO333)</f>
        <v>4.0238832638597932</v>
      </c>
      <c r="AO333" s="132">
        <f>$AU333+$AB$7*SIN(AP333)</f>
        <v>4.0239330118003771</v>
      </c>
      <c r="AP333" s="132">
        <f>$AU333+$AB$7*SIN(AQ333)</f>
        <v>4.0237214157683674</v>
      </c>
      <c r="AQ333" s="132">
        <f>$AU333+$AB$7*SIN(AR333)</f>
        <v>4.0246217873086287</v>
      </c>
      <c r="AR333" s="132">
        <f>$AU333+$AB$7*SIN(AS333)</f>
        <v>4.0207973699810875</v>
      </c>
      <c r="AS333" s="132">
        <f>$AU333+$AB$7*SIN(AT333)</f>
        <v>4.0371669447255769</v>
      </c>
      <c r="AT333" s="132">
        <f>$AU333+$AB$7*SIN(AU333)</f>
        <v>3.9692171023361156</v>
      </c>
      <c r="AU333" s="132">
        <f>$AB$9+$AB$18*(F333-AB$15)</f>
        <v>4.3096075974696895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219" t="s">
        <v>987</v>
      </c>
      <c r="B334" s="219" t="s">
        <v>292</v>
      </c>
      <c r="C334" s="242">
        <v>53392.419699999999</v>
      </c>
      <c r="D334" s="242" t="s">
        <v>485</v>
      </c>
      <c r="E334" s="41">
        <f>+(C334-C$7)/C$8</f>
        <v>38637.951439034136</v>
      </c>
      <c r="F334" s="132">
        <f>ROUND(2*E334,0)/2</f>
        <v>38638</v>
      </c>
      <c r="G334" s="132">
        <f>+C334-(C$7+F334*C$8)</f>
        <v>-1.6576186004385818E-2</v>
      </c>
      <c r="K334" s="43">
        <f>G334</f>
        <v>-1.6576186004385818E-2</v>
      </c>
      <c r="M334" s="132"/>
      <c r="N334" s="132"/>
      <c r="O334" s="132">
        <f ca="1">+C$11+C$12*F334</f>
        <v>-5.4081552044401016E-3</v>
      </c>
      <c r="P334" s="199">
        <f>+D$11+D$12*F334+D$13*F334^2</f>
        <v>-2.4318329518223894E-2</v>
      </c>
      <c r="Q334" s="200">
        <f>+C334-15018.5</f>
        <v>38373.919699999999</v>
      </c>
      <c r="S334" s="132">
        <f>+(P334-G334)^2</f>
        <v>5.9940786188864992E-5</v>
      </c>
      <c r="T334" s="7">
        <v>10</v>
      </c>
      <c r="U334" s="43">
        <f>+T334*S334</f>
        <v>5.994078618886499E-4</v>
      </c>
      <c r="V334" s="132">
        <f>+G334-P334</f>
        <v>7.7421435138380762E-3</v>
      </c>
      <c r="Z334" s="43">
        <f>F334</f>
        <v>38638</v>
      </c>
      <c r="AA334" s="132">
        <f>AB$3+AB$4*Z334+AB$5*Z334^2+AH334</f>
        <v>-1.9983952832173208E-2</v>
      </c>
      <c r="AB334" s="132">
        <f>+G334-AA334</f>
        <v>3.4077668277873903E-3</v>
      </c>
      <c r="AC334" s="132">
        <f>+G334-P334</f>
        <v>7.7421435138380762E-3</v>
      </c>
      <c r="AD334" s="132"/>
      <c r="AE334" s="132">
        <f>+(G334-AA334)^2*S334</f>
        <v>6.9608484258175486E-10</v>
      </c>
      <c r="AF334" s="200">
        <f>+C334-15018.5</f>
        <v>38373.919699999999</v>
      </c>
      <c r="AG334" s="7"/>
      <c r="AH334" s="43">
        <f>$AB$6*($AB$11/AI334*AJ334+$AB$12)</f>
        <v>-2.1716809700173208E-2</v>
      </c>
      <c r="AI334" s="43">
        <f>1+$AB$7*COS(AL334)</f>
        <v>0.70036426464057433</v>
      </c>
      <c r="AJ334" s="43">
        <f>SIN(AL334+$AB$9)</f>
        <v>-0.98314604281970863</v>
      </c>
      <c r="AK334" s="43">
        <f>$AB$7*SIN(AL334)</f>
        <v>-0.21706779147449823</v>
      </c>
      <c r="AL334" s="43">
        <f>2*ATAN(AM334)</f>
        <v>-2.5146523234967146</v>
      </c>
      <c r="AM334" s="43">
        <f>SQRT((1+$AB$7)/(1-$AB$7))*TAN(AN334/2)</f>
        <v>-3.0849152276840504</v>
      </c>
      <c r="AN334" s="132">
        <f>$AU334+$AB$7*SIN(AO334)</f>
        <v>4.0334129200950892</v>
      </c>
      <c r="AO334" s="132">
        <f>$AU334+$AB$7*SIN(AP334)</f>
        <v>4.033459286039367</v>
      </c>
      <c r="AP334" s="132">
        <f>$AU334+$AB$7*SIN(AQ334)</f>
        <v>4.033259754560981</v>
      </c>
      <c r="AQ334" s="132">
        <f>$AU334+$AB$7*SIN(AR334)</f>
        <v>4.0341187705460788</v>
      </c>
      <c r="AR334" s="132">
        <f>$AU334+$AB$7*SIN(AS334)</f>
        <v>4.0304270423150754</v>
      </c>
      <c r="AS334" s="132">
        <f>$AU334+$AB$7*SIN(AT334)</f>
        <v>4.0464146850879494</v>
      </c>
      <c r="AT334" s="132">
        <f>$AU334+$AB$7*SIN(AU334)</f>
        <v>3.9792917290844865</v>
      </c>
      <c r="AU334" s="132">
        <f>$AB$9+$AB$18*(F334-AB$15)</f>
        <v>4.3213636714661581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219" t="s">
        <v>599</v>
      </c>
      <c r="B335" s="219" t="s">
        <v>288</v>
      </c>
      <c r="C335" s="242">
        <v>53645.872900000002</v>
      </c>
      <c r="D335" s="242" t="s">
        <v>485</v>
      </c>
      <c r="E335" s="41">
        <f>+(C335-C$7)/C$8</f>
        <v>39380.45832160813</v>
      </c>
      <c r="F335" s="132">
        <f>ROUND(2*E335,0)/2</f>
        <v>39380.5</v>
      </c>
      <c r="G335" s="132">
        <f>+C335-(C$7+F335*C$8)</f>
        <v>-1.4226833496650215E-2</v>
      </c>
      <c r="K335" s="43">
        <f>G335</f>
        <v>-1.4226833496650215E-2</v>
      </c>
      <c r="L335" s="132"/>
      <c r="N335" s="132"/>
      <c r="O335" s="132">
        <f ca="1">+C$11+C$12*F335</f>
        <v>-6.1803060992780129E-3</v>
      </c>
      <c r="P335" s="199">
        <f>+D$11+D$12*F335+D$13*F335^2</f>
        <v>-2.4860692344048925E-2</v>
      </c>
      <c r="Q335" s="200">
        <f>+C335-15018.5</f>
        <v>38627.372900000002</v>
      </c>
      <c r="S335" s="132">
        <f>+(P335-G335)^2</f>
        <v>1.1307895398639981E-4</v>
      </c>
      <c r="T335" s="7">
        <v>10</v>
      </c>
      <c r="U335" s="43">
        <f>+T335*S335</f>
        <v>1.130789539863998E-3</v>
      </c>
      <c r="V335" s="132">
        <f>+G335-P335</f>
        <v>1.063385884739871E-2</v>
      </c>
      <c r="Z335" s="43">
        <f>F335</f>
        <v>39380.5</v>
      </c>
      <c r="AA335" s="132">
        <f>AB$3+AB$4*Z335+AB$5*Z335^2+AH335</f>
        <v>-1.9839392481980578E-2</v>
      </c>
      <c r="AB335" s="132">
        <f>+G335-AA335</f>
        <v>5.6125589853303626E-3</v>
      </c>
      <c r="AC335" s="132">
        <f>+G335-P335</f>
        <v>1.063385884739871E-2</v>
      </c>
      <c r="AD335" s="132"/>
      <c r="AE335" s="132">
        <f>+(G335-AA335)^2*S335</f>
        <v>3.5620795902955018E-9</v>
      </c>
      <c r="AF335" s="200">
        <f>+C335-15018.5</f>
        <v>38627.372900000002</v>
      </c>
      <c r="AG335" s="7"/>
      <c r="AH335" s="43">
        <f>$AB$6*($AB$11/AI335*AJ335+$AB$12)</f>
        <v>-2.1479395641230577E-2</v>
      </c>
      <c r="AI335" s="43">
        <f>1+$AB$7*COS(AL335)</f>
        <v>0.71252776136290652</v>
      </c>
      <c r="AJ335" s="43">
        <f>SIN(AL335+$AB$9)</f>
        <v>-0.99158653691978649</v>
      </c>
      <c r="AK335" s="43">
        <f>$AB$7*SIN(AL335)</f>
        <v>-0.23293714176356237</v>
      </c>
      <c r="AL335" s="43">
        <f>2*ATAN(AM335)</f>
        <v>-2.460606090280602</v>
      </c>
      <c r="AM335" s="43">
        <f>SQRT((1+$AB$7)/(1-$AB$7))*TAN(AN335/2)</f>
        <v>-2.8225307207746462</v>
      </c>
      <c r="AN335" s="132">
        <f>$AU335+$AB$7*SIN(AO335)</f>
        <v>4.1044968919487772</v>
      </c>
      <c r="AO335" s="132">
        <f>$AU335+$AB$7*SIN(AP335)</f>
        <v>4.1045227704978586</v>
      </c>
      <c r="AP335" s="132">
        <f>$AU335+$AB$7*SIN(AQ335)</f>
        <v>4.104400315999623</v>
      </c>
      <c r="AQ335" s="132">
        <f>$AU335+$AB$7*SIN(AR335)</f>
        <v>4.1049799478916311</v>
      </c>
      <c r="AR335" s="132">
        <f>$AU335+$AB$7*SIN(AS335)</f>
        <v>4.102240541982674</v>
      </c>
      <c r="AS335" s="132">
        <f>$AU335+$AB$7*SIN(AT335)</f>
        <v>4.1152839430869266</v>
      </c>
      <c r="AT335" s="132">
        <f>$AU335+$AB$7*SIN(AU335)</f>
        <v>4.0552028582569779</v>
      </c>
      <c r="AU335" s="132">
        <f>$AB$9+$AB$18*(F335-AB$15)</f>
        <v>4.4082182480072296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>+(C336-C$7)/C$8</f>
        <v>39399.956607912449</v>
      </c>
      <c r="F336" s="132">
        <f>ROUND(2*E336,0)/2</f>
        <v>39400</v>
      </c>
      <c r="G336" s="132">
        <f>+C336-(C$7+F336*C$8)</f>
        <v>-1.4811799999733921E-2</v>
      </c>
      <c r="K336" s="43">
        <f>G336</f>
        <v>-1.4811799999733921E-2</v>
      </c>
      <c r="N336" s="132"/>
      <c r="O336" s="132">
        <f ca="1">+C$11+C$12*F336</f>
        <v>-6.2005848096474969E-3</v>
      </c>
      <c r="P336" s="199">
        <f>+D$11+D$12*F336+D$13*F336^2</f>
        <v>-2.4874840384319231E-2</v>
      </c>
      <c r="Q336" s="200">
        <f>+C336-15018.5</f>
        <v>38634.028599999998</v>
      </c>
      <c r="S336" s="132">
        <f>+(P336-G336)^2</f>
        <v>1.0126478178179487E-4</v>
      </c>
      <c r="T336" s="7">
        <v>10</v>
      </c>
      <c r="U336" s="43">
        <f>+T336*S336</f>
        <v>1.0126478178179488E-3</v>
      </c>
      <c r="V336" s="132">
        <f>+G336-P336</f>
        <v>1.006304038458531E-2</v>
      </c>
      <c r="Z336" s="43">
        <f>F336</f>
        <v>39400</v>
      </c>
      <c r="AA336" s="132">
        <f>AB$3+AB$4*Z336+AB$5*Z336^2+AH336</f>
        <v>-1.9834102498972345E-2</v>
      </c>
      <c r="AB336" s="132">
        <f>+G336-AA336</f>
        <v>5.0223024992384242E-3</v>
      </c>
      <c r="AC336" s="132">
        <f>+G336-P336</f>
        <v>1.006304038458531E-2</v>
      </c>
      <c r="AD336" s="132"/>
      <c r="AE336" s="132">
        <f>+(G336-AA336)^2*S336</f>
        <v>2.554254490982097E-9</v>
      </c>
      <c r="AF336" s="200">
        <f>+C336-15018.5</f>
        <v>38634.028599999998</v>
      </c>
      <c r="AG336" s="7"/>
      <c r="AH336" s="43">
        <f>$AB$6*($AB$11/AI336*AJ336+$AB$12)</f>
        <v>-2.1471622498972345E-2</v>
      </c>
      <c r="AI336" s="43">
        <f>1+$AB$7*COS(AL336)</f>
        <v>0.71286465586601944</v>
      </c>
      <c r="AJ336" s="43">
        <f>SIN(AL336+$AB$9)</f>
        <v>-0.9917725505653846</v>
      </c>
      <c r="AK336" s="43">
        <f>$AB$7*SIN(AL336)</f>
        <v>-0.2333522962155303</v>
      </c>
      <c r="AL336" s="43">
        <f>2*ATAN(AM336)</f>
        <v>-2.4591610888842474</v>
      </c>
      <c r="AM336" s="43">
        <f>SQRT((1+$AB$7)/(1-$AB$7))*TAN(AN336/2)</f>
        <v>-2.8160654717836286</v>
      </c>
      <c r="AN336" s="132">
        <f>$AU336+$AB$7*SIN(AO336)</f>
        <v>4.1063805168155447</v>
      </c>
      <c r="AO336" s="132">
        <f>$AU336+$AB$7*SIN(AP336)</f>
        <v>4.1064059604804228</v>
      </c>
      <c r="AP336" s="132">
        <f>$AU336+$AB$7*SIN(AQ336)</f>
        <v>4.106285236720927</v>
      </c>
      <c r="AQ336" s="132">
        <f>$AU336+$AB$7*SIN(AR336)</f>
        <v>4.1068582274322898</v>
      </c>
      <c r="AR336" s="132">
        <f>$AU336+$AB$7*SIN(AS336)</f>
        <v>4.1041428405191533</v>
      </c>
      <c r="AS336" s="132">
        <f>$AU336+$AB$7*SIN(AT336)</f>
        <v>4.1171069219036367</v>
      </c>
      <c r="AT336" s="132">
        <f>$AU336+$AB$7*SIN(AU336)</f>
        <v>4.0572320321314264</v>
      </c>
      <c r="AU336" s="132">
        <f>$AB$9+$AB$18*(F336-AB$15)</f>
        <v>4.4104992772901257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>+(C337-C$7)/C$8</f>
        <v>39490.456639541466</v>
      </c>
      <c r="F337" s="132">
        <f>ROUND(2*E337,0)/2</f>
        <v>39490.5</v>
      </c>
      <c r="G337" s="132">
        <f>+C337-(C$7+F337*C$8)</f>
        <v>-1.4801003504544497E-2</v>
      </c>
      <c r="K337" s="43">
        <f>G337</f>
        <v>-1.4801003504544497E-2</v>
      </c>
      <c r="N337" s="132"/>
      <c r="O337" s="132">
        <f ca="1">+C$11+C$12*F337</f>
        <v>-6.2946988244391849E-3</v>
      </c>
      <c r="P337" s="199">
        <f>+D$11+D$12*F337+D$13*F337^2</f>
        <v>-2.494043759801369E-2</v>
      </c>
      <c r="Q337" s="200">
        <f>+C337-15018.5</f>
        <v>38664.920599999998</v>
      </c>
      <c r="S337" s="132">
        <f>+(P337-G337)^2</f>
        <v>1.0280812373580544E-4</v>
      </c>
      <c r="T337" s="7">
        <v>10</v>
      </c>
      <c r="U337" s="43">
        <f>+T337*S337</f>
        <v>1.0280812373580544E-3</v>
      </c>
      <c r="V337" s="132">
        <f>+G337-P337</f>
        <v>1.0139434093469193E-2</v>
      </c>
      <c r="Z337" s="43">
        <f>F337</f>
        <v>39490.5</v>
      </c>
      <c r="AA337" s="132">
        <f>AB$3+AB$4*Z337+AB$5*Z337^2+AH337</f>
        <v>-1.9808533945190346E-2</v>
      </c>
      <c r="AB337" s="132">
        <f>+G337-AA337</f>
        <v>5.0075304406458493E-3</v>
      </c>
      <c r="AC337" s="132">
        <f>+G337-P337</f>
        <v>1.0139434093469193E-2</v>
      </c>
      <c r="AD337" s="132"/>
      <c r="AE337" s="132">
        <f>+(G337-AA337)^2*S337</f>
        <v>2.5779508281275827E-9</v>
      </c>
      <c r="AF337" s="200">
        <f>+C337-15018.5</f>
        <v>38664.920599999998</v>
      </c>
      <c r="AG337" s="7"/>
      <c r="AH337" s="43">
        <f>$AB$6*($AB$11/AI337*AJ337+$AB$12)</f>
        <v>-2.1434499674440347E-2</v>
      </c>
      <c r="AI337" s="43">
        <f>1+$AB$7*COS(AL337)</f>
        <v>0.71444025630182817</v>
      </c>
      <c r="AJ337" s="43">
        <f>SIN(AL337+$AB$9)</f>
        <v>-0.99261091149025382</v>
      </c>
      <c r="AK337" s="43">
        <f>$AB$7*SIN(AL337)</f>
        <v>-0.23527777791163015</v>
      </c>
      <c r="AL337" s="43">
        <f>2*ATAN(AM337)</f>
        <v>-2.4524368320088228</v>
      </c>
      <c r="AM337" s="43">
        <f>SQRT((1+$AB$7)/(1-$AB$7))*TAN(AN337/2)</f>
        <v>-2.7863224037435392</v>
      </c>
      <c r="AN337" s="132">
        <f>$AU337+$AB$7*SIN(AO337)</f>
        <v>4.115134161658502</v>
      </c>
      <c r="AO337" s="132">
        <f>$AU337+$AB$7*SIN(AP337)</f>
        <v>4.1151576525989331</v>
      </c>
      <c r="AP337" s="132">
        <f>$AU337+$AB$7*SIN(AQ337)</f>
        <v>4.1150447635278162</v>
      </c>
      <c r="AQ337" s="132">
        <f>$AU337+$AB$7*SIN(AR337)</f>
        <v>4.1155874395653305</v>
      </c>
      <c r="AR337" s="132">
        <f>$AU337+$AB$7*SIN(AS337)</f>
        <v>4.1129826563206713</v>
      </c>
      <c r="AS337" s="132">
        <f>$AU337+$AB$7*SIN(AT337)</f>
        <v>4.1255778948302897</v>
      </c>
      <c r="AT337" s="132">
        <f>$AU337+$AB$7*SIN(AU337)</f>
        <v>4.066673561306926</v>
      </c>
      <c r="AU337" s="132">
        <f>$AB$9+$AB$18*(F337-AB$15)</f>
        <v>4.4210855926799804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>+(C338-C$7)/C$8</f>
        <v>39490.956422831514</v>
      </c>
      <c r="F338" s="132">
        <f>ROUND(2*E338,0)/2</f>
        <v>39491</v>
      </c>
      <c r="G338" s="132">
        <f>+C338-(C$7+F338*C$8)</f>
        <v>-1.4874976994178724E-2</v>
      </c>
      <c r="K338" s="43">
        <f>G338</f>
        <v>-1.4874976994178724E-2</v>
      </c>
      <c r="N338" s="132"/>
      <c r="O338" s="132">
        <f ca="1">+C$11+C$12*F338</f>
        <v>-6.2952187913717372E-3</v>
      </c>
      <c r="P338" s="199">
        <f>+D$11+D$12*F338+D$13*F338^2</f>
        <v>-2.4940799720110381E-2</v>
      </c>
      <c r="Q338" s="200">
        <f>+C338-15018.5</f>
        <v>38665.091200000003</v>
      </c>
      <c r="S338" s="132">
        <f>+(P338-G338)^2</f>
        <v>1.0132078714988222E-4</v>
      </c>
      <c r="T338" s="7">
        <v>10</v>
      </c>
      <c r="U338" s="43">
        <f>+T338*S338</f>
        <v>1.0132078714988222E-3</v>
      </c>
      <c r="V338" s="132">
        <f>+G338-P338</f>
        <v>1.0065822725931657E-2</v>
      </c>
      <c r="Z338" s="43">
        <f>F338</f>
        <v>39491</v>
      </c>
      <c r="AA338" s="132">
        <f>AB$3+AB$4*Z338+AB$5*Z338^2+AH338</f>
        <v>-1.980838802117324E-2</v>
      </c>
      <c r="AB338" s="132">
        <f>+G338-AA338</f>
        <v>4.9334110269945164E-3</v>
      </c>
      <c r="AC338" s="132">
        <f>+G338-P338</f>
        <v>1.0065822725931657E-2</v>
      </c>
      <c r="AD338" s="132"/>
      <c r="AE338" s="132">
        <f>+(G338-AA338)^2*S338</f>
        <v>2.4660004727663143E-9</v>
      </c>
      <c r="AF338" s="200">
        <f>+C338-15018.5</f>
        <v>38665.091200000003</v>
      </c>
      <c r="AG338" s="7"/>
      <c r="AH338" s="43">
        <f>$AB$6*($AB$11/AI338*AJ338+$AB$12)</f>
        <v>-2.143428977817324E-2</v>
      </c>
      <c r="AI338" s="43">
        <f>1+$AB$7*COS(AL338)</f>
        <v>0.71444901664770144</v>
      </c>
      <c r="AJ338" s="43">
        <f>SIN(AL338+$AB$9)</f>
        <v>-0.99261542870849284</v>
      </c>
      <c r="AK338" s="43">
        <f>$AB$7*SIN(AL338)</f>
        <v>-0.23528841005569168</v>
      </c>
      <c r="AL338" s="43">
        <f>2*ATAN(AM338)</f>
        <v>-2.452399598794468</v>
      </c>
      <c r="AM338" s="43">
        <f>SQRT((1+$AB$7)/(1-$AB$7))*TAN(AN338/2)</f>
        <v>-2.7861592638461561</v>
      </c>
      <c r="AN338" s="132">
        <f>$AU338+$AB$7*SIN(AO338)</f>
        <v>4.1151825780601046</v>
      </c>
      <c r="AO338" s="132">
        <f>$AU338+$AB$7*SIN(AP338)</f>
        <v>4.1152060585091359</v>
      </c>
      <c r="AP338" s="132">
        <f>$AU338+$AB$7*SIN(AQ338)</f>
        <v>4.1150932118212014</v>
      </c>
      <c r="AQ338" s="132">
        <f>$AU338+$AB$7*SIN(AR338)</f>
        <v>4.1156357227118034</v>
      </c>
      <c r="AR338" s="132">
        <f>$AU338+$AB$7*SIN(AS338)</f>
        <v>4.1130315464505189</v>
      </c>
      <c r="AS338" s="132">
        <f>$AU338+$AB$7*SIN(AT338)</f>
        <v>4.1256247442462799</v>
      </c>
      <c r="AT338" s="132">
        <f>$AU338+$AB$7*SIN(AU338)</f>
        <v>4.0667258346615718</v>
      </c>
      <c r="AU338" s="132">
        <f>$AB$9+$AB$18*(F338-AB$15)</f>
        <v>4.4211440806103113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219" t="s">
        <v>599</v>
      </c>
      <c r="B339" s="219" t="s">
        <v>292</v>
      </c>
      <c r="C339" s="242">
        <v>53686.663699999997</v>
      </c>
      <c r="D339" s="242" t="s">
        <v>485</v>
      </c>
      <c r="E339" s="41">
        <f>+(C339-C$7)/C$8</f>
        <v>39499.957502307749</v>
      </c>
      <c r="F339" s="132">
        <f>ROUND(2*E339,0)/2</f>
        <v>39500</v>
      </c>
      <c r="G339" s="132">
        <f>+C339-(C$7+F339*C$8)</f>
        <v>-1.4506500003335532E-2</v>
      </c>
      <c r="K339" s="43">
        <f>G339</f>
        <v>-1.4506500003335532E-2</v>
      </c>
      <c r="M339" s="132"/>
      <c r="N339" s="132"/>
      <c r="O339" s="132">
        <f ca="1">+C$11+C$12*F339</f>
        <v>-6.3045781961576508E-3</v>
      </c>
      <c r="P339" s="199">
        <f>+D$11+D$12*F339+D$13*F339^2</f>
        <v>-2.4947317366425439E-2</v>
      </c>
      <c r="Q339" s="200">
        <f>+C339-15018.5</f>
        <v>38668.163699999997</v>
      </c>
      <c r="S339" s="132">
        <f>+(P339-G339)^2</f>
        <v>1.0901066720939968E-4</v>
      </c>
      <c r="T339" s="7">
        <v>10</v>
      </c>
      <c r="U339" s="43">
        <f>+T339*S339</f>
        <v>1.0901066720939968E-3</v>
      </c>
      <c r="V339" s="132">
        <f>+G339-P339</f>
        <v>1.0440817363089907E-2</v>
      </c>
      <c r="Z339" s="43">
        <f>F339</f>
        <v>39500</v>
      </c>
      <c r="AA339" s="132">
        <f>AB$3+AB$4*Z339+AB$5*Z339^2+AH339</f>
        <v>-1.9805752612278179E-2</v>
      </c>
      <c r="AB339" s="132">
        <f>+G339-AA339</f>
        <v>5.2992526089426471E-3</v>
      </c>
      <c r="AC339" s="132">
        <f>+G339-P339</f>
        <v>1.0440817363089907E-2</v>
      </c>
      <c r="AD339" s="132"/>
      <c r="AE339" s="132">
        <f>+(G339-AA339)^2*S339</f>
        <v>3.0612460826676946E-9</v>
      </c>
      <c r="AF339" s="200">
        <f>+C339-15018.5</f>
        <v>38668.163699999997</v>
      </c>
      <c r="AG339" s="7"/>
      <c r="AH339" s="43">
        <f>$AB$6*($AB$11/AI339*AJ339+$AB$12)</f>
        <v>-2.143050261227818E-2</v>
      </c>
      <c r="AI339" s="43">
        <f>1+$AB$7*COS(AL339)</f>
        <v>0.71460680731535819</v>
      </c>
      <c r="AJ339" s="43">
        <f>SIN(AL339+$AB$9)</f>
        <v>-0.99269652215500481</v>
      </c>
      <c r="AK339" s="43">
        <f>$AB$7*SIN(AL339)</f>
        <v>-0.23547977741043258</v>
      </c>
      <c r="AL339" s="43">
        <f>2*ATAN(AM339)</f>
        <v>-2.4517292448243024</v>
      </c>
      <c r="AM339" s="43">
        <f>SQRT((1+$AB$7)/(1-$AB$7))*TAN(AN339/2)</f>
        <v>-2.783224954142518</v>
      </c>
      <c r="AN339" s="132">
        <f>$AU339+$AB$7*SIN(AO339)</f>
        <v>4.1160541747131267</v>
      </c>
      <c r="AO339" s="132">
        <f>$AU339+$AB$7*SIN(AP339)</f>
        <v>4.1160774668707365</v>
      </c>
      <c r="AP339" s="132">
        <f>$AU339+$AB$7*SIN(AQ339)</f>
        <v>4.1159653813869941</v>
      </c>
      <c r="AQ339" s="132">
        <f>$AU339+$AB$7*SIN(AR339)</f>
        <v>4.1165049240570468</v>
      </c>
      <c r="AR339" s="132">
        <f>$AU339+$AB$7*SIN(AS339)</f>
        <v>4.1139116656247303</v>
      </c>
      <c r="AS339" s="132">
        <f>$AU339+$AB$7*SIN(AT339)</f>
        <v>4.1264681257438358</v>
      </c>
      <c r="AT339" s="132">
        <f>$AU339+$AB$7*SIN(AU339)</f>
        <v>4.0676669623874302</v>
      </c>
      <c r="AU339" s="132">
        <f>$AB$9+$AB$18*(F339-AB$15)</f>
        <v>4.4221968633562634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219" t="s">
        <v>997</v>
      </c>
      <c r="B340" s="219" t="s">
        <v>292</v>
      </c>
      <c r="C340" s="242">
        <v>53702.707300000002</v>
      </c>
      <c r="D340" s="242" t="s">
        <v>485</v>
      </c>
      <c r="E340" s="41">
        <f>+(C340-C$7)/C$8</f>
        <v>39546.958224418442</v>
      </c>
      <c r="F340" s="132">
        <f>ROUND(2*E340,0)/2</f>
        <v>39547</v>
      </c>
      <c r="G340" s="132">
        <f>+C340-(C$7+F340*C$8)</f>
        <v>-1.4260008996643592E-2</v>
      </c>
      <c r="K340" s="43">
        <f>G340</f>
        <v>-1.4260008996643592E-2</v>
      </c>
      <c r="L340" s="132"/>
      <c r="N340" s="132"/>
      <c r="O340" s="132">
        <f ca="1">+C$11+C$12*F340</f>
        <v>-6.3534550878174278E-3</v>
      </c>
      <c r="P340" s="199">
        <f>+D$11+D$12*F340+D$13*F340^2</f>
        <v>-2.4981336988976616E-2</v>
      </c>
      <c r="Q340" s="200">
        <f>+C340-15018.5</f>
        <v>38684.207300000002</v>
      </c>
      <c r="S340" s="132">
        <f>+(P340-G340)^2</f>
        <v>1.1494687391918368E-4</v>
      </c>
      <c r="T340" s="7">
        <v>10</v>
      </c>
      <c r="U340" s="43">
        <f>+T340*S340</f>
        <v>1.1494687391918367E-3</v>
      </c>
      <c r="V340" s="132">
        <f>+G340-P340</f>
        <v>1.0721327992333024E-2</v>
      </c>
      <c r="Z340" s="43">
        <f>F340</f>
        <v>39547</v>
      </c>
      <c r="AA340" s="132">
        <f>AB$3+AB$4*Z340+AB$5*Z340^2+AH340</f>
        <v>-1.9791719441760808E-2</v>
      </c>
      <c r="AB340" s="132">
        <f>+G340-AA340</f>
        <v>5.5317104451172161E-3</v>
      </c>
      <c r="AC340" s="132">
        <f>+G340-P340</f>
        <v>1.0721327992333024E-2</v>
      </c>
      <c r="AD340" s="132"/>
      <c r="AE340" s="132">
        <f>+(G340-AA340)^2*S340</f>
        <v>3.5173537030570565E-9</v>
      </c>
      <c r="AF340" s="200">
        <f>+C340-15018.5</f>
        <v>38684.207300000002</v>
      </c>
      <c r="AG340" s="7"/>
      <c r="AH340" s="43">
        <f>$AB$6*($AB$11/AI340*AJ340+$AB$12)</f>
        <v>-2.1410446814760807E-2</v>
      </c>
      <c r="AI340" s="43">
        <f>1+$AB$7*COS(AL340)</f>
        <v>0.71543404722589155</v>
      </c>
      <c r="AJ340" s="43">
        <f>SIN(AL340+$AB$9)</f>
        <v>-0.99311332648316653</v>
      </c>
      <c r="AK340" s="43">
        <f>$AB$7*SIN(AL340)</f>
        <v>-0.23647879084975859</v>
      </c>
      <c r="AL340" s="43">
        <f>2*ATAN(AM340)</f>
        <v>-2.4482236868410054</v>
      </c>
      <c r="AM340" s="43">
        <f>SQRT((1+$AB$7)/(1-$AB$7))*TAN(AN340/2)</f>
        <v>-2.7679689600154127</v>
      </c>
      <c r="AN340" s="132">
        <f>$AU340+$AB$7*SIN(AO340)</f>
        <v>4.1206089765767171</v>
      </c>
      <c r="AO340" s="132">
        <f>$AU340+$AB$7*SIN(AP340)</f>
        <v>4.1206313024000565</v>
      </c>
      <c r="AP340" s="132">
        <f>$AU340+$AB$7*SIN(AQ340)</f>
        <v>4.1205231400290661</v>
      </c>
      <c r="AQ340" s="132">
        <f>$AU340+$AB$7*SIN(AR340)</f>
        <v>4.1210473186955792</v>
      </c>
      <c r="AR340" s="132">
        <f>$AU340+$AB$7*SIN(AS340)</f>
        <v>4.118510829962875</v>
      </c>
      <c r="AS340" s="132">
        <f>$AU340+$AB$7*SIN(AT340)</f>
        <v>4.130875300280155</v>
      </c>
      <c r="AT340" s="132">
        <f>$AU340+$AB$7*SIN(AU340)</f>
        <v>4.072588127445691</v>
      </c>
      <c r="AU340" s="132">
        <f>$AB$9+$AB$18*(F340-AB$15)</f>
        <v>4.4276947288073485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41"/>
      <c r="C341" s="36">
        <v>53724.553899999999</v>
      </c>
      <c r="D341" s="36"/>
      <c r="E341" s="41">
        <f>+(C341-C$7)/C$8</f>
        <v>39610.959195251875</v>
      </c>
      <c r="F341" s="132">
        <f>ROUND(2*E341,0)/2</f>
        <v>39611</v>
      </c>
      <c r="G341" s="132">
        <f>+C341-(C$7+F341*C$8)</f>
        <v>-1.3928617001511157E-2</v>
      </c>
      <c r="K341" s="202">
        <f>G341</f>
        <v>-1.3928617001511157E-2</v>
      </c>
      <c r="N341" s="132">
        <v>-1.3928617001511157E-2</v>
      </c>
      <c r="O341" s="132">
        <f ca="1">+C$11+C$12*F341</f>
        <v>-6.4200108551839274E-3</v>
      </c>
      <c r="P341" s="199">
        <f>+D$11+D$12*F341+D$13*F341^2</f>
        <v>-2.5027615764711214E-2</v>
      </c>
      <c r="Q341" s="200">
        <f>+C341-15018.5</f>
        <v>38706.053899999999</v>
      </c>
      <c r="S341" s="132">
        <f>+(P341-G341)^2</f>
        <v>1.231877735455164E-4</v>
      </c>
      <c r="T341" s="7">
        <v>10</v>
      </c>
      <c r="U341" s="43">
        <f>+T341*S341</f>
        <v>1.2318777354551639E-3</v>
      </c>
      <c r="V341" s="132">
        <f>+G341-P341</f>
        <v>1.1098998763200058E-2</v>
      </c>
      <c r="Z341" s="43">
        <f>F341</f>
        <v>39611</v>
      </c>
      <c r="AA341" s="132">
        <f>AB$3+AB$4*Z341+AB$5*Z341^2+AH341</f>
        <v>-1.9771878646470176E-2</v>
      </c>
      <c r="AB341" s="132">
        <f>+G341-AA341</f>
        <v>5.8432616449590191E-3</v>
      </c>
      <c r="AC341" s="132">
        <f>+G341-P341</f>
        <v>1.1098998763200058E-2</v>
      </c>
      <c r="AD341" s="132"/>
      <c r="AE341" s="132">
        <f>+(G341-AA341)^2*S341</f>
        <v>4.2060872029832643E-9</v>
      </c>
      <c r="AF341" s="200">
        <f>+C341-15018.5</f>
        <v>38706.053899999999</v>
      </c>
      <c r="AG341" s="7"/>
      <c r="AH341" s="43">
        <f>$AB$6*($AB$11/AI341*AJ341+$AB$12)</f>
        <v>-2.1382383683470178E-2</v>
      </c>
      <c r="AI341" s="43">
        <f>1+$AB$7*COS(AL341)</f>
        <v>0.71656923761151614</v>
      </c>
      <c r="AJ341" s="43">
        <f>SIN(AL341+$AB$9)</f>
        <v>-0.99366273696964791</v>
      </c>
      <c r="AK341" s="43">
        <f>$AB$7*SIN(AL341)</f>
        <v>-0.23783818644591703</v>
      </c>
      <c r="AL341" s="43">
        <f>2*ATAN(AM341)</f>
        <v>-2.4434370640864831</v>
      </c>
      <c r="AM341" s="43">
        <f>SQRT((1+$AB$7)/(1-$AB$7))*TAN(AN341/2)</f>
        <v>-2.7473753149268565</v>
      </c>
      <c r="AN341" s="132">
        <f>$AU341+$AB$7*SIN(AO341)</f>
        <v>4.1268197567891303</v>
      </c>
      <c r="AO341" s="132">
        <f>$AU341+$AB$7*SIN(AP341)</f>
        <v>4.1268408120644633</v>
      </c>
      <c r="AP341" s="132">
        <f>$AU341+$AB$7*SIN(AQ341)</f>
        <v>4.1267378516335489</v>
      </c>
      <c r="AQ341" s="132">
        <f>$AU341+$AB$7*SIN(AR341)</f>
        <v>4.1272414809460427</v>
      </c>
      <c r="AR341" s="132">
        <f>$AU341+$AB$7*SIN(AS341)</f>
        <v>4.1247816138910087</v>
      </c>
      <c r="AS341" s="132">
        <f>$AU341+$AB$7*SIN(AT341)</f>
        <v>4.1368843439944083</v>
      </c>
      <c r="AT341" s="132">
        <f>$AU341+$AB$7*SIN(AU341)</f>
        <v>4.0793065509998847</v>
      </c>
      <c r="AU341" s="132">
        <f>$AB$9+$AB$18*(F341-AB$15)</f>
        <v>4.435181183889676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41"/>
      <c r="C342" s="36">
        <v>53748.618600000002</v>
      </c>
      <c r="D342" s="36"/>
      <c r="E342" s="41">
        <f>+(C342-C$7)/C$8</f>
        <v>39681.458227724455</v>
      </c>
      <c r="F342" s="132">
        <f>ROUND(2*E342,0)/2</f>
        <v>39681.5</v>
      </c>
      <c r="G342" s="132">
        <f>+C342-(C$7+F342*C$8)</f>
        <v>-1.4258880502893589E-2</v>
      </c>
      <c r="K342" s="202">
        <f>G342</f>
        <v>-1.4258880502893589E-2</v>
      </c>
      <c r="N342" s="132">
        <v>-1.4258880502893589E-2</v>
      </c>
      <c r="O342" s="132">
        <f ca="1">+C$11+C$12*F342</f>
        <v>-6.4933261926735861E-3</v>
      </c>
      <c r="P342" s="199">
        <f>+D$11+D$12*F342+D$13*F342^2</f>
        <v>-2.5078533573599106E-2</v>
      </c>
      <c r="Q342" s="200">
        <f>+C342-15018.5</f>
        <v>38730.118600000002</v>
      </c>
      <c r="S342" s="132">
        <f>+(P342-G342)^2</f>
        <v>1.1706489257042731E-4</v>
      </c>
      <c r="T342" s="7">
        <v>10</v>
      </c>
      <c r="U342" s="43">
        <f>+T342*S342</f>
        <v>1.170648925704273E-3</v>
      </c>
      <c r="V342" s="132">
        <f>+G342-P342</f>
        <v>1.0819653070705516E-2</v>
      </c>
      <c r="Z342" s="43">
        <f>F342</f>
        <v>39681.5</v>
      </c>
      <c r="AA342" s="132">
        <f>AB$3+AB$4*Z342+AB$5*Z342^2+AH342</f>
        <v>-1.9749042443246548E-2</v>
      </c>
      <c r="AB342" s="132">
        <f>+G342-AA342</f>
        <v>5.490161940352959E-3</v>
      </c>
      <c r="AC342" s="132">
        <f>+G342-P342</f>
        <v>1.0819653070705516E-2</v>
      </c>
      <c r="AD342" s="132"/>
      <c r="AE342" s="132">
        <f>+(G342-AA342)^2*S342</f>
        <v>3.5285557253115666E-9</v>
      </c>
      <c r="AF342" s="200">
        <f>+C342-15018.5</f>
        <v>38730.118600000002</v>
      </c>
      <c r="AG342" s="7"/>
      <c r="AH342" s="43">
        <f>$AB$6*($AB$11/AI342*AJ342+$AB$12)</f>
        <v>-2.1350461616496549E-2</v>
      </c>
      <c r="AI342" s="43">
        <f>1+$AB$7*COS(AL342)</f>
        <v>0.71783146209599225</v>
      </c>
      <c r="AJ342" s="43">
        <f>SIN(AL342+$AB$9)</f>
        <v>-0.99424348611704405</v>
      </c>
      <c r="AK342" s="43">
        <f>$AB$7*SIN(AL342)</f>
        <v>-0.23933431892880405</v>
      </c>
      <c r="AL342" s="43">
        <f>2*ATAN(AM342)</f>
        <v>-2.4381466438452843</v>
      </c>
      <c r="AM342" s="43">
        <f>SQRT((1+$AB$7)/(1-$AB$7))*TAN(AN342/2)</f>
        <v>-2.7249269591713321</v>
      </c>
      <c r="AN342" s="132">
        <f>$AU342+$AB$7*SIN(AO342)</f>
        <v>4.13367275705063</v>
      </c>
      <c r="AO342" s="132">
        <f>$AU342+$AB$7*SIN(AP342)</f>
        <v>4.1336924722182617</v>
      </c>
      <c r="AP342" s="132">
        <f>$AU342+$AB$7*SIN(AQ342)</f>
        <v>4.1335950558071106</v>
      </c>
      <c r="AQ342" s="132">
        <f>$AU342+$AB$7*SIN(AR342)</f>
        <v>4.1340765504457035</v>
      </c>
      <c r="AR342" s="132">
        <f>$AU342+$AB$7*SIN(AS342)</f>
        <v>4.1317001397294026</v>
      </c>
      <c r="AS342" s="132">
        <f>$AU342+$AB$7*SIN(AT342)</f>
        <v>4.143514265650011</v>
      </c>
      <c r="AT342" s="132">
        <f>$AU342+$AB$7*SIN(AU342)</f>
        <v>4.0867304031738332</v>
      </c>
      <c r="AU342" s="132">
        <f>$AB$9+$AB$18*(F342-AB$15)</f>
        <v>4.4434279820663036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219" t="s">
        <v>1003</v>
      </c>
      <c r="B343" s="219" t="s">
        <v>292</v>
      </c>
      <c r="C343" s="242">
        <v>53758.347500000003</v>
      </c>
      <c r="D343" s="242" t="s">
        <v>485</v>
      </c>
      <c r="E343" s="41">
        <f>+(C343-C$7)/C$8</f>
        <v>39709.959644198483</v>
      </c>
      <c r="F343" s="132">
        <f>ROUND(2*E343,0)/2</f>
        <v>39710</v>
      </c>
      <c r="G343" s="132">
        <f>+C343-(C$7+F343*C$8)</f>
        <v>-1.3775369996437803E-2</v>
      </c>
      <c r="K343" s="43">
        <f>G343</f>
        <v>-1.3775369996437803E-2</v>
      </c>
      <c r="M343" s="132"/>
      <c r="N343" s="132"/>
      <c r="O343" s="132">
        <f ca="1">+C$11+C$12*F343</f>
        <v>-6.5229643078289837E-3</v>
      </c>
      <c r="P343" s="199">
        <f>+D$11+D$12*F343+D$13*F343^2</f>
        <v>-2.5099099171644584E-2</v>
      </c>
      <c r="Q343" s="200">
        <f>+C343-15018.5</f>
        <v>38739.847500000003</v>
      </c>
      <c r="S343" s="132">
        <f>+(P343-G343)^2</f>
        <v>1.2822684243342925E-4</v>
      </c>
      <c r="T343" s="7">
        <v>10</v>
      </c>
      <c r="U343" s="43">
        <f>+T343*S343</f>
        <v>1.2822684243342926E-3</v>
      </c>
      <c r="V343" s="132">
        <f>+G343-P343</f>
        <v>1.1323729175206781E-2</v>
      </c>
      <c r="Z343" s="43">
        <f>F343</f>
        <v>39710</v>
      </c>
      <c r="AA343" s="132">
        <f>AB$3+AB$4*Z343+AB$5*Z343^2+AH343</f>
        <v>-1.9739518134681892E-2</v>
      </c>
      <c r="AB343" s="132">
        <f>+G343-AA343</f>
        <v>5.9641481382440888E-3</v>
      </c>
      <c r="AC343" s="132">
        <f>+G343-P343</f>
        <v>1.1323729175206781E-2</v>
      </c>
      <c r="AD343" s="132"/>
      <c r="AE343" s="132">
        <f>+(G343-AA343)^2*S343</f>
        <v>4.5611650924037853E-9</v>
      </c>
      <c r="AF343" s="200">
        <f>+C343-15018.5</f>
        <v>38739.847500000003</v>
      </c>
      <c r="AG343" s="7"/>
      <c r="AH343" s="43">
        <f>$AB$6*($AB$11/AI343*AJ343+$AB$12)</f>
        <v>-2.1337255834681892E-2</v>
      </c>
      <c r="AI343" s="43">
        <f>1+$AB$7*COS(AL343)</f>
        <v>0.71834523850986687</v>
      </c>
      <c r="AJ343" s="43">
        <f>SIN(AL343+$AB$9)</f>
        <v>-0.99447091610723026</v>
      </c>
      <c r="AK343" s="43">
        <f>$AB$7*SIN(AL343)</f>
        <v>-0.23993873245046585</v>
      </c>
      <c r="AL343" s="43">
        <f>2*ATAN(AM343)</f>
        <v>-2.4360026625987206</v>
      </c>
      <c r="AM343" s="43">
        <f>SQRT((1+$AB$7)/(1-$AB$7))*TAN(AN343/2)</f>
        <v>-2.7159214972708252</v>
      </c>
      <c r="AN343" s="132">
        <f>$AU343+$AB$7*SIN(AO343)</f>
        <v>4.1364465481054093</v>
      </c>
      <c r="AO343" s="132">
        <f>$AU343+$AB$7*SIN(AP343)</f>
        <v>4.1364657389497674</v>
      </c>
      <c r="AP343" s="132">
        <f>$AU343+$AB$7*SIN(AQ343)</f>
        <v>4.1363705085880982</v>
      </c>
      <c r="AQ343" s="132">
        <f>$AU343+$AB$7*SIN(AR343)</f>
        <v>4.1368432057852607</v>
      </c>
      <c r="AR343" s="132">
        <f>$AU343+$AB$7*SIN(AS343)</f>
        <v>4.1345002411206107</v>
      </c>
      <c r="AS343" s="132">
        <f>$AU343+$AB$7*SIN(AT343)</f>
        <v>4.1461976482830902</v>
      </c>
      <c r="AT343" s="132">
        <f>$AU343+$AB$7*SIN(AU343)</f>
        <v>4.0897384173806426</v>
      </c>
      <c r="AU343" s="132">
        <f>$AB$9+$AB$18*(F343-AB$15)</f>
        <v>4.4467617940951527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41"/>
      <c r="C344" s="36">
        <v>53762.614099999999</v>
      </c>
      <c r="D344" s="36"/>
      <c r="E344" s="41">
        <f>+(C344-C$7)/C$8</f>
        <v>39722.458913748786</v>
      </c>
      <c r="F344" s="132">
        <f>ROUND(2*E344,0)/2</f>
        <v>39722.5</v>
      </c>
      <c r="G344" s="132">
        <f>+C344-(C$7+F344*C$8)</f>
        <v>-1.4024707503267564E-2</v>
      </c>
      <c r="K344" s="202">
        <f>G344</f>
        <v>-1.4024707503267564E-2</v>
      </c>
      <c r="N344" s="132">
        <v>-1.4024707503267564E-2</v>
      </c>
      <c r="O344" s="132">
        <f ca="1">+C$11+C$12*F344</f>
        <v>-6.5359634811427494E-3</v>
      </c>
      <c r="P344" s="199">
        <f>+D$11+D$12*F344+D$13*F344^2</f>
        <v>-2.5108115865459871E-2</v>
      </c>
      <c r="Q344" s="200">
        <f>+C344-15018.5</f>
        <v>38744.114099999999</v>
      </c>
      <c r="S344" s="132">
        <f>+(P344-G344)^2</f>
        <v>1.2284194092311435E-4</v>
      </c>
      <c r="T344" s="7">
        <v>10</v>
      </c>
      <c r="U344" s="43">
        <f>+T344*S344</f>
        <v>1.2284194092311435E-3</v>
      </c>
      <c r="V344" s="132">
        <f>+G344-P344</f>
        <v>1.1083408362192307E-2</v>
      </c>
      <c r="Z344" s="43">
        <f>F344</f>
        <v>39722.5</v>
      </c>
      <c r="AA344" s="132">
        <f>AB$3+AB$4*Z344+AB$5*Z344^2+AH344</f>
        <v>-1.9735287530430835E-2</v>
      </c>
      <c r="AB344" s="132">
        <f>+G344-AA344</f>
        <v>5.7105800271632715E-3</v>
      </c>
      <c r="AC344" s="132">
        <f>+G344-P344</f>
        <v>1.1083408362192307E-2</v>
      </c>
      <c r="AD344" s="132"/>
      <c r="AE344" s="132">
        <f>+(G344-AA344)^2*S344</f>
        <v>4.0059646613652407E-9</v>
      </c>
      <c r="AF344" s="200">
        <f>+C344-15018.5</f>
        <v>38744.114099999999</v>
      </c>
      <c r="AG344" s="7"/>
      <c r="AH344" s="43">
        <f>$AB$6*($AB$11/AI344*AJ344+$AB$12)</f>
        <v>-2.1331409011680836E-2</v>
      </c>
      <c r="AI344" s="43">
        <f>1+$AB$7*COS(AL344)</f>
        <v>0.7185712203152218</v>
      </c>
      <c r="AJ344" s="43">
        <f>SIN(AL344+$AB$9)</f>
        <v>-0.99456932484248639</v>
      </c>
      <c r="AK344" s="43">
        <f>$AB$7*SIN(AL344)</f>
        <v>-0.24020375093894047</v>
      </c>
      <c r="AL344" s="43">
        <f>2*ATAN(AM344)</f>
        <v>-2.4350613512318389</v>
      </c>
      <c r="AM344" s="43">
        <f>SQRT((1+$AB$7)/(1-$AB$7))*TAN(AN344/2)</f>
        <v>-2.711984209815153</v>
      </c>
      <c r="AN344" s="132">
        <f>$AU344+$AB$7*SIN(AO344)</f>
        <v>4.1376637492550064</v>
      </c>
      <c r="AO344" s="132">
        <f>$AU344+$AB$7*SIN(AP344)</f>
        <v>4.1376827132624046</v>
      </c>
      <c r="AP344" s="132">
        <f>$AU344+$AB$7*SIN(AQ344)</f>
        <v>4.1375884317141134</v>
      </c>
      <c r="AQ344" s="132">
        <f>$AU344+$AB$7*SIN(AR344)</f>
        <v>4.1380572978957213</v>
      </c>
      <c r="AR344" s="132">
        <f>$AU344+$AB$7*SIN(AS344)</f>
        <v>4.1357289483894792</v>
      </c>
      <c r="AS344" s="132">
        <f>$AU344+$AB$7*SIN(AT344)</f>
        <v>4.1473751585290159</v>
      </c>
      <c r="AT344" s="132">
        <f>$AU344+$AB$7*SIN(AU344)</f>
        <v>4.0910589734960752</v>
      </c>
      <c r="AU344" s="132">
        <f>$AB$9+$AB$18*(F344-AB$15)</f>
        <v>4.4482239923534195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41"/>
      <c r="C345" s="36">
        <v>53776.609700000001</v>
      </c>
      <c r="D345" s="36"/>
      <c r="E345" s="41">
        <f>+(C345-C$7)/C$8</f>
        <v>39763.459892729341</v>
      </c>
      <c r="F345" s="132">
        <f>ROUND(2*E345,0)/2</f>
        <v>39763.5</v>
      </c>
      <c r="G345" s="132">
        <f>+C345-(C$7+F345*C$8)</f>
        <v>-1.3690534498891793E-2</v>
      </c>
      <c r="K345" s="202">
        <f>G345</f>
        <v>-1.3690534498891793E-2</v>
      </c>
      <c r="N345" s="132">
        <v>-1.3690534498891793E-2</v>
      </c>
      <c r="O345" s="132">
        <f ca="1">+C$11+C$12*F345</f>
        <v>-6.5786007696119128E-3</v>
      </c>
      <c r="P345" s="199">
        <f>+D$11+D$12*F345+D$13*F345^2</f>
        <v>-2.513767647437256E-2</v>
      </c>
      <c r="Q345" s="200">
        <f>+C345-15018.5</f>
        <v>38758.109700000001</v>
      </c>
      <c r="S345" s="132">
        <f>+(P345-G345)^2</f>
        <v>1.310370594068137E-4</v>
      </c>
      <c r="T345" s="7">
        <v>10</v>
      </c>
      <c r="U345" s="43">
        <f>+T345*S345</f>
        <v>1.3103705940681371E-3</v>
      </c>
      <c r="V345" s="132">
        <f>+G345-P345</f>
        <v>1.1447141975480767E-2</v>
      </c>
      <c r="Z345" s="43">
        <f>F345</f>
        <v>39763.5</v>
      </c>
      <c r="AA345" s="132">
        <f>AB$3+AB$4*Z345+AB$5*Z345^2+AH345</f>
        <v>-1.9721182754036552E-2</v>
      </c>
      <c r="AB345" s="132">
        <f>+G345-AA345</f>
        <v>6.0306482551447591E-3</v>
      </c>
      <c r="AC345" s="132">
        <f>+G345-P345</f>
        <v>1.1447141975480767E-2</v>
      </c>
      <c r="AD345" s="132"/>
      <c r="AE345" s="132">
        <f>+(G345-AA345)^2*S345</f>
        <v>4.7656499105533857E-9</v>
      </c>
      <c r="AF345" s="200">
        <f>+C345-15018.5</f>
        <v>38758.109700000001</v>
      </c>
      <c r="AG345" s="7"/>
      <c r="AH345" s="43">
        <f>$AB$6*($AB$11/AI345*AJ345+$AB$12)</f>
        <v>-2.1311996457286552E-2</v>
      </c>
      <c r="AI345" s="43">
        <f>1+$AB$7*COS(AL345)</f>
        <v>0.71931519391119503</v>
      </c>
      <c r="AJ345" s="43">
        <f>SIN(AL345+$AB$9)</f>
        <v>-0.99488633997984033</v>
      </c>
      <c r="AK345" s="43">
        <f>$AB$7*SIN(AL345)</f>
        <v>-0.24107268536872845</v>
      </c>
      <c r="AL345" s="43">
        <f>2*ATAN(AM345)</f>
        <v>-2.4319696852068775</v>
      </c>
      <c r="AM345" s="43">
        <f>SQRT((1+$AB$7)/(1-$AB$7))*TAN(AN345/2)</f>
        <v>-2.6991229018483018</v>
      </c>
      <c r="AN345" s="132">
        <f>$AU345+$AB$7*SIN(AO345)</f>
        <v>4.1416588590666512</v>
      </c>
      <c r="AO345" s="132">
        <f>$AU345+$AB$7*SIN(AP345)</f>
        <v>4.1416770923293784</v>
      </c>
      <c r="AP345" s="132">
        <f>$AU345+$AB$7*SIN(AQ345)</f>
        <v>4.1415858803014647</v>
      </c>
      <c r="AQ345" s="132">
        <f>$AU345+$AB$7*SIN(AR345)</f>
        <v>4.142042298949443</v>
      </c>
      <c r="AR345" s="132">
        <f>$AU345+$AB$7*SIN(AS345)</f>
        <v>4.1397616516493327</v>
      </c>
      <c r="AS345" s="132">
        <f>$AU345+$AB$7*SIN(AT345)</f>
        <v>4.1512399295263904</v>
      </c>
      <c r="AT345" s="132">
        <f>$AU345+$AB$7*SIN(AU345)</f>
        <v>4.0953957592104251</v>
      </c>
      <c r="AU345" s="132">
        <f>$AB$9+$AB$18*(F345-AB$15)</f>
        <v>4.4530200026405362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41"/>
      <c r="C346" s="36">
        <v>53788.555200000003</v>
      </c>
      <c r="D346" s="36"/>
      <c r="E346" s="41">
        <f>+(C346-C$7)/C$8</f>
        <v>39798.454976499394</v>
      </c>
      <c r="F346" s="132">
        <f>ROUND(2*E346,0)/2</f>
        <v>39798.5</v>
      </c>
      <c r="G346" s="132">
        <f>+C346-(C$7+F346*C$8)</f>
        <v>-1.5368679494713433E-2</v>
      </c>
      <c r="K346" s="202">
        <f>G346</f>
        <v>-1.5368679494713433E-2</v>
      </c>
      <c r="N346" s="132">
        <v>-1.5368679494713433E-2</v>
      </c>
      <c r="O346" s="132">
        <f ca="1">+C$11+C$12*F346</f>
        <v>-6.6149984548904694E-3</v>
      </c>
      <c r="P346" s="199">
        <f>+D$11+D$12*F346+D$13*F346^2</f>
        <v>-2.5162893985061892E-2</v>
      </c>
      <c r="Q346" s="200">
        <f>+C346-15018.5</f>
        <v>38770.055200000003</v>
      </c>
      <c r="S346" s="132">
        <f>+(P346-G346)^2</f>
        <v>9.5926637482951724E-5</v>
      </c>
      <c r="T346" s="7">
        <v>10</v>
      </c>
      <c r="U346" s="43">
        <f>+T346*S346</f>
        <v>9.5926637482951721E-4</v>
      </c>
      <c r="V346" s="132">
        <f>+G346-P346</f>
        <v>9.7942144903484588E-3</v>
      </c>
      <c r="Z346" s="43">
        <f>F346</f>
        <v>39798.5</v>
      </c>
      <c r="AA346" s="132">
        <f>AB$3+AB$4*Z346+AB$5*Z346^2+AH346</f>
        <v>-1.9708864633574522E-2</v>
      </c>
      <c r="AB346" s="132">
        <f>+G346-AA346</f>
        <v>4.3401851388610892E-3</v>
      </c>
      <c r="AC346" s="132">
        <f>+G346-P346</f>
        <v>9.7942144903484588E-3</v>
      </c>
      <c r="AD346" s="132"/>
      <c r="AE346" s="132">
        <f>+(G346-AA346)^2*S346</f>
        <v>1.8069899308781187E-9</v>
      </c>
      <c r="AF346" s="200">
        <f>+C346-15018.5</f>
        <v>38770.055200000003</v>
      </c>
      <c r="AG346" s="7"/>
      <c r="AH346" s="43">
        <f>$AB$6*($AB$11/AI346*AJ346+$AB$12)</f>
        <v>-2.1295139326824523E-2</v>
      </c>
      <c r="AI346" s="43">
        <f>1+$AB$7*COS(AL346)</f>
        <v>0.71995364349231095</v>
      </c>
      <c r="AJ346" s="43">
        <f>SIN(AL346+$AB$9)</f>
        <v>-0.99514993812452479</v>
      </c>
      <c r="AK346" s="43">
        <f>$AB$7*SIN(AL346)</f>
        <v>-0.241814057090915</v>
      </c>
      <c r="AL346" s="43">
        <f>2*ATAN(AM346)</f>
        <v>-2.4293253831254296</v>
      </c>
      <c r="AM346" s="43">
        <f>SQRT((1+$AB$7)/(1-$AB$7))*TAN(AN346/2)</f>
        <v>-2.6882074777947689</v>
      </c>
      <c r="AN346" s="132">
        <f>$AU346+$AB$7*SIN(AO346)</f>
        <v>4.1450725942298181</v>
      </c>
      <c r="AO346" s="132">
        <f>$AU346+$AB$7*SIN(AP346)</f>
        <v>4.1450902196406556</v>
      </c>
      <c r="AP346" s="132">
        <f>$AU346+$AB$7*SIN(AQ346)</f>
        <v>4.1450015764684318</v>
      </c>
      <c r="AQ346" s="132">
        <f>$AU346+$AB$7*SIN(AR346)</f>
        <v>4.1454475130621935</v>
      </c>
      <c r="AR346" s="132">
        <f>$AU346+$AB$7*SIN(AS346)</f>
        <v>4.1432072967746159</v>
      </c>
      <c r="AS346" s="132">
        <f>$AU346+$AB$7*SIN(AT346)</f>
        <v>4.154542228352283</v>
      </c>
      <c r="AT346" s="132">
        <f>$AU346+$AB$7*SIN(AU346)</f>
        <v>4.0991044012947491</v>
      </c>
      <c r="AU346" s="132">
        <f>$AB$9+$AB$18*(F346-AB$15)</f>
        <v>4.4571141577636846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41"/>
      <c r="C347" s="36">
        <v>53795.554199999999</v>
      </c>
      <c r="D347" s="36"/>
      <c r="E347" s="41">
        <f>+(C347-C$7)/C$8</f>
        <v>39818.958981464151</v>
      </c>
      <c r="F347" s="132">
        <f>ROUND(2*E347,0)/2</f>
        <v>39819</v>
      </c>
      <c r="G347" s="132">
        <f>+C347-(C$7+F347*C$8)</f>
        <v>-1.4001593001012225E-2</v>
      </c>
      <c r="K347" s="202">
        <f>G347</f>
        <v>-1.4001593001012225E-2</v>
      </c>
      <c r="N347" s="132">
        <v>-1.4001593001012225E-2</v>
      </c>
      <c r="O347" s="132">
        <f ca="1">+C$11+C$12*F347</f>
        <v>-6.6363170991250511E-3</v>
      </c>
      <c r="P347" s="199">
        <f>+D$11+D$12*F347+D$13*F347^2</f>
        <v>-2.5177656903495858E-2</v>
      </c>
      <c r="Q347" s="200">
        <f>+C347-15018.5</f>
        <v>38777.054199999999</v>
      </c>
      <c r="S347" s="132">
        <f>+(P347-G347)^2</f>
        <v>1.2490440435239768E-4</v>
      </c>
      <c r="T347" s="7">
        <v>10</v>
      </c>
      <c r="U347" s="43">
        <f>+T347*S347</f>
        <v>1.2490440435239769E-3</v>
      </c>
      <c r="V347" s="132">
        <f>+G347-P347</f>
        <v>1.1176063902483633E-2</v>
      </c>
      <c r="Z347" s="43">
        <f>F347</f>
        <v>39819</v>
      </c>
      <c r="AA347" s="132">
        <f>AB$3+AB$4*Z347+AB$5*Z347^2+AH347</f>
        <v>-1.9701530829894873E-2</v>
      </c>
      <c r="AB347" s="132">
        <f>+G347-AA347</f>
        <v>5.6999378288826487E-3</v>
      </c>
      <c r="AC347" s="132">
        <f>+G347-P347</f>
        <v>1.1176063902483633E-2</v>
      </c>
      <c r="AD347" s="132"/>
      <c r="AE347" s="132">
        <f>+(G347-AA347)^2*S347</f>
        <v>4.0580555718034472E-9</v>
      </c>
      <c r="AF347" s="200">
        <f>+C347-15018.5</f>
        <v>38777.054199999999</v>
      </c>
      <c r="AG347" s="7"/>
      <c r="AH347" s="43">
        <f>$AB$6*($AB$11/AI347*AJ347+$AB$12)</f>
        <v>-2.1285143546894873E-2</v>
      </c>
      <c r="AI347" s="43">
        <f>1+$AB$7*COS(AL347)</f>
        <v>0.72032903080224164</v>
      </c>
      <c r="AJ347" s="43">
        <f>SIN(AL347+$AB$9)</f>
        <v>-0.99530131133137867</v>
      </c>
      <c r="AK347" s="43">
        <f>$AB$7*SIN(AL347)</f>
        <v>-0.24224811451895042</v>
      </c>
      <c r="AL347" s="43">
        <f>2*ATAN(AM347)</f>
        <v>-2.4277743954354358</v>
      </c>
      <c r="AM347" s="43">
        <f>SQRT((1+$AB$7)/(1-$AB$7))*TAN(AN347/2)</f>
        <v>-2.6818411796015709</v>
      </c>
      <c r="AN347" s="132">
        <f>$AU347+$AB$7*SIN(AO347)</f>
        <v>4.147073475007895</v>
      </c>
      <c r="AO347" s="132">
        <f>$AU347+$AB$7*SIN(AP347)</f>
        <v>4.147090751144253</v>
      </c>
      <c r="AP347" s="132">
        <f>$AU347+$AB$7*SIN(AQ347)</f>
        <v>4.1470035906615923</v>
      </c>
      <c r="AQ347" s="132">
        <f>$AU347+$AB$7*SIN(AR347)</f>
        <v>4.1474434495556984</v>
      </c>
      <c r="AR347" s="132">
        <f>$AU347+$AB$7*SIN(AS347)</f>
        <v>4.145226787880774</v>
      </c>
      <c r="AS347" s="132">
        <f>$AU347+$AB$7*SIN(AT347)</f>
        <v>4.156477772298536</v>
      </c>
      <c r="AT347" s="132">
        <f>$AU347+$AB$7*SIN(AU347)</f>
        <v>4.1012793923197872</v>
      </c>
      <c r="AU347" s="132">
        <f>$AB$9+$AB$18*(F347-AB$15)</f>
        <v>4.4595121629072425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41"/>
      <c r="C348" s="36">
        <v>53796.577899999997</v>
      </c>
      <c r="D348" s="36"/>
      <c r="E348" s="41">
        <f>+(C348-C$7)/C$8</f>
        <v>39821.957974160592</v>
      </c>
      <c r="F348" s="132">
        <f>ROUND(2*E348,0)/2</f>
        <v>39822</v>
      </c>
      <c r="G348" s="132">
        <f>+C348-(C$7+F348*C$8)</f>
        <v>-1.4345434006827418E-2</v>
      </c>
      <c r="K348" s="202">
        <f>G348</f>
        <v>-1.4345434006827418E-2</v>
      </c>
      <c r="N348" s="132"/>
      <c r="O348" s="132">
        <f ca="1">+C$11+C$12*F348</f>
        <v>-6.639436900720358E-3</v>
      </c>
      <c r="P348" s="199">
        <f>+D$11+D$12*F348+D$13*F348^2</f>
        <v>-2.5179816875899673E-2</v>
      </c>
      <c r="Q348" s="200">
        <f>+C348-15018.5</f>
        <v>38778.077899999997</v>
      </c>
      <c r="S348" s="132">
        <f>+(P348-G348)^2</f>
        <v>1.1738385215364635E-4</v>
      </c>
      <c r="T348" s="7">
        <v>10</v>
      </c>
      <c r="U348" s="43">
        <f>+T348*S348</f>
        <v>1.1738385215364635E-3</v>
      </c>
      <c r="V348" s="132">
        <f>+G348-P348</f>
        <v>1.0834382869072255E-2</v>
      </c>
      <c r="Z348" s="43">
        <f>F348</f>
        <v>39822</v>
      </c>
      <c r="AA348" s="132">
        <f>AB$3+AB$4*Z348+AB$5*Z348^2+AH348</f>
        <v>-1.9700450213873552E-2</v>
      </c>
      <c r="AB348" s="132">
        <f>+G348-AA348</f>
        <v>5.3550162070461343E-3</v>
      </c>
      <c r="AC348" s="132">
        <f>+G348-P348</f>
        <v>1.0834382869072255E-2</v>
      </c>
      <c r="AD348" s="132"/>
      <c r="AE348" s="132">
        <f>+(G348-AA348)^2*S348</f>
        <v>3.3661226541764824E-9</v>
      </c>
      <c r="AF348" s="200">
        <f>+C348-15018.5</f>
        <v>38778.077899999997</v>
      </c>
      <c r="AG348" s="7"/>
      <c r="AH348" s="43">
        <f>$AB$6*($AB$11/AI348*AJ348+$AB$12)</f>
        <v>-2.1283673161873552E-2</v>
      </c>
      <c r="AI348" s="43">
        <f>1+$AB$7*COS(AL348)</f>
        <v>0.7203840548525815</v>
      </c>
      <c r="AJ348" s="43">
        <f>SIN(AL348+$AB$9)</f>
        <v>-0.99532327579328073</v>
      </c>
      <c r="AK348" s="43">
        <f>$AB$7*SIN(AL348)</f>
        <v>-0.24231162419354924</v>
      </c>
      <c r="AL348" s="43">
        <f>2*ATAN(AM348)</f>
        <v>-2.427547285976241</v>
      </c>
      <c r="AM348" s="43">
        <f>SQRT((1+$AB$7)/(1-$AB$7))*TAN(AN348/2)</f>
        <v>-2.6809111915676409</v>
      </c>
      <c r="AN348" s="132">
        <f>$AU348+$AB$7*SIN(AO348)</f>
        <v>4.1473663742697795</v>
      </c>
      <c r="AO348" s="132">
        <f>$AU348+$AB$7*SIN(AP348)</f>
        <v>4.1473835997085446</v>
      </c>
      <c r="AP348" s="132">
        <f>$AU348+$AB$7*SIN(AQ348)</f>
        <v>4.1472966548496668</v>
      </c>
      <c r="AQ348" s="132">
        <f>$AU348+$AB$7*SIN(AR348)</f>
        <v>4.147735628161727</v>
      </c>
      <c r="AR348" s="132">
        <f>$AU348+$AB$7*SIN(AS348)</f>
        <v>4.1455224055884941</v>
      </c>
      <c r="AS348" s="132">
        <f>$AU348+$AB$7*SIN(AT348)</f>
        <v>4.1567611061629668</v>
      </c>
      <c r="AT348" s="132">
        <f>$AU348+$AB$7*SIN(AU348)</f>
        <v>4.1015978564480999</v>
      </c>
      <c r="AU348" s="132">
        <f>$AB$9+$AB$18*(F348-AB$15)</f>
        <v>4.4598630904892262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>+(C349-C$7)/C$8</f>
        <v>39838.95880879576</v>
      </c>
      <c r="F349" s="132">
        <f>ROUND(2*E349,0)/2</f>
        <v>39839</v>
      </c>
      <c r="G349" s="132">
        <f>+C349-(C$7+F349*C$8)</f>
        <v>-1.4060533001611475E-2</v>
      </c>
      <c r="K349" s="43">
        <f>G349</f>
        <v>-1.4060533001611475E-2</v>
      </c>
      <c r="N349" s="132"/>
      <c r="O349" s="132">
        <f ca="1">+C$11+C$12*F349</f>
        <v>-6.6571157764270805E-3</v>
      </c>
      <c r="P349" s="199">
        <f>+D$11+D$12*F349+D$13*F349^2</f>
        <v>-2.5192054526718764E-2</v>
      </c>
      <c r="Q349" s="200">
        <f>+C349-15018.5</f>
        <v>38783.881099999999</v>
      </c>
      <c r="S349" s="132">
        <f>+(P349-G349)^2</f>
        <v>1.2391077146392692E-4</v>
      </c>
      <c r="T349" s="7">
        <v>10</v>
      </c>
      <c r="U349" s="43">
        <f>+T349*S349</f>
        <v>1.2391077146392691E-3</v>
      </c>
      <c r="V349" s="132">
        <f>+G349-P349</f>
        <v>1.1131521525107289E-2</v>
      </c>
      <c r="Z349" s="43">
        <f>F349</f>
        <v>39839</v>
      </c>
      <c r="AA349" s="132">
        <f>AB$3+AB$4*Z349+AB$5*Z349^2+AH349</f>
        <v>-1.9694291119898302E-2</v>
      </c>
      <c r="AB349" s="132">
        <f>+G349-AA349</f>
        <v>5.6337581182868274E-3</v>
      </c>
      <c r="AC349" s="132">
        <f>+G349-P349</f>
        <v>1.1131521525107289E-2</v>
      </c>
      <c r="AD349" s="132"/>
      <c r="AE349" s="132">
        <f>+(G349-AA349)^2*S349</f>
        <v>3.9328325413082226E-9</v>
      </c>
      <c r="AF349" s="200">
        <f>+C349-15018.5</f>
        <v>38783.881099999999</v>
      </c>
      <c r="AG349" s="7"/>
      <c r="AH349" s="43">
        <f>$AB$6*($AB$11/AI349*AJ349+$AB$12)</f>
        <v>-2.1275304356898301E-2</v>
      </c>
      <c r="AI349" s="43">
        <f>1+$AB$7*COS(AL349)</f>
        <v>0.72069628924925699</v>
      </c>
      <c r="AJ349" s="43">
        <f>SIN(AL349+$AB$9)</f>
        <v>-0.99544683383222765</v>
      </c>
      <c r="AK349" s="43">
        <f>$AB$7*SIN(AL349)</f>
        <v>-0.2426714593042727</v>
      </c>
      <c r="AL349" s="43">
        <f>2*ATAN(AM349)</f>
        <v>-2.4262596767207394</v>
      </c>
      <c r="AM349" s="43">
        <f>SQRT((1+$AB$7)/(1-$AB$7))*TAN(AN349/2)</f>
        <v>-2.6756492609895908</v>
      </c>
      <c r="AN349" s="132">
        <f>$AU349+$AB$7*SIN(AO349)</f>
        <v>4.149026559245395</v>
      </c>
      <c r="AO349" s="132">
        <f>$AU349+$AB$7*SIN(AP349)</f>
        <v>4.1490434993937209</v>
      </c>
      <c r="AP349" s="132">
        <f>$AU349+$AB$7*SIN(AQ349)</f>
        <v>4.1489577698792361</v>
      </c>
      <c r="AQ349" s="132">
        <f>$AU349+$AB$7*SIN(AR349)</f>
        <v>4.1493917434274605</v>
      </c>
      <c r="AR349" s="132">
        <f>$AU349+$AB$7*SIN(AS349)</f>
        <v>4.1471979706552098</v>
      </c>
      <c r="AS349" s="132">
        <f>$AU349+$AB$7*SIN(AT349)</f>
        <v>4.1583670691680368</v>
      </c>
      <c r="AT349" s="132">
        <f>$AU349+$AB$7*SIN(AU349)</f>
        <v>4.1034033200114708</v>
      </c>
      <c r="AU349" s="132">
        <f>$AB$9+$AB$18*(F349-AB$15)</f>
        <v>4.4618516801204695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>+(C350-C$7)/C$8</f>
        <v>39876.959330298829</v>
      </c>
      <c r="F350" s="132">
        <f>ROUND(2*E350,0)/2</f>
        <v>39877</v>
      </c>
      <c r="G350" s="132">
        <f>+C350-(C$7+F350*C$8)</f>
        <v>-1.3882519000617322E-2</v>
      </c>
      <c r="K350" s="43">
        <f>G350</f>
        <v>-1.3882519000617322E-2</v>
      </c>
      <c r="N350" s="132"/>
      <c r="O350" s="132">
        <f ca="1">+C$11+C$12*F350</f>
        <v>-6.696633263300944E-3</v>
      </c>
      <c r="P350" s="199">
        <f>+D$11+D$12*F350+D$13*F350^2</f>
        <v>-2.5219395796321913E-2</v>
      </c>
      <c r="Q350" s="200">
        <f>+C350-15018.5</f>
        <v>38796.852500000001</v>
      </c>
      <c r="S350" s="132">
        <f>+(P350-G350)^2</f>
        <v>1.285247754809852E-4</v>
      </c>
      <c r="T350" s="7">
        <v>10</v>
      </c>
      <c r="U350" s="43">
        <f>+T350*S350</f>
        <v>1.285247754809852E-3</v>
      </c>
      <c r="V350" s="132">
        <f>+G350-P350</f>
        <v>1.1336876795704592E-2</v>
      </c>
      <c r="Z350" s="43">
        <f>F350</f>
        <v>39877</v>
      </c>
      <c r="AA350" s="132">
        <f>AB$3+AB$4*Z350+AB$5*Z350^2+AH350</f>
        <v>-1.9680304624811681E-2</v>
      </c>
      <c r="AB350" s="132">
        <f>+G350-AA350</f>
        <v>5.7977856241943591E-3</v>
      </c>
      <c r="AC350" s="132">
        <f>+G350-P350</f>
        <v>1.1336876795704592E-2</v>
      </c>
      <c r="AD350" s="132"/>
      <c r="AE350" s="132">
        <f>+(G350-AA350)^2*S350</f>
        <v>4.3202726924187582E-9</v>
      </c>
      <c r="AF350" s="200">
        <f>+C350-15018.5</f>
        <v>38796.852500000001</v>
      </c>
      <c r="AG350" s="7"/>
      <c r="AH350" s="43">
        <f>$AB$6*($AB$11/AI350*AJ350+$AB$12)</f>
        <v>-2.1256372237811683E-2</v>
      </c>
      <c r="AI350" s="43">
        <f>1+$AB$7*COS(AL350)</f>
        <v>0.72139688300856031</v>
      </c>
      <c r="AJ350" s="43">
        <f>SIN(AL350+$AB$9)</f>
        <v>-0.99571742821435805</v>
      </c>
      <c r="AK350" s="43">
        <f>$AB$7*SIN(AL350)</f>
        <v>-0.243475467352779</v>
      </c>
      <c r="AL350" s="43">
        <f>2*ATAN(AM350)</f>
        <v>-2.4233774481767036</v>
      </c>
      <c r="AM350" s="43">
        <f>SQRT((1+$AB$7)/(1-$AB$7))*TAN(AN350/2)</f>
        <v>-2.6639362234046318</v>
      </c>
      <c r="AN350" s="132">
        <f>$AU350+$AB$7*SIN(AO350)</f>
        <v>4.1527401650221902</v>
      </c>
      <c r="AO350" s="132">
        <f>$AU350+$AB$7*SIN(AP350)</f>
        <v>4.1527564796506882</v>
      </c>
      <c r="AP350" s="132">
        <f>$AU350+$AB$7*SIN(AQ350)</f>
        <v>4.152673426795058</v>
      </c>
      <c r="AQ350" s="132">
        <f>$AU350+$AB$7*SIN(AR350)</f>
        <v>4.1530963385656614</v>
      </c>
      <c r="AR350" s="132">
        <f>$AU350+$AB$7*SIN(AS350)</f>
        <v>4.150945803146759</v>
      </c>
      <c r="AS350" s="132">
        <f>$AU350+$AB$7*SIN(AT350)</f>
        <v>4.1619593690289882</v>
      </c>
      <c r="AT350" s="132">
        <f>$AU350+$AB$7*SIN(AU350)</f>
        <v>4.1074441886519537</v>
      </c>
      <c r="AU350" s="132">
        <f>$AB$9+$AB$18*(F350-AB$15)</f>
        <v>4.4662967628256025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127" t="s">
        <v>1471</v>
      </c>
      <c r="B351" s="276" t="s">
        <v>292</v>
      </c>
      <c r="C351" s="232">
        <v>53997.632000000216</v>
      </c>
      <c r="D351" s="232">
        <v>2.9999999999999997E-4</v>
      </c>
      <c r="E351" s="41">
        <f>+(C351-C$7)/C$8</f>
        <v>40410.958440597315</v>
      </c>
      <c r="F351" s="132">
        <f>ROUND(2*E351,0)/2</f>
        <v>40411</v>
      </c>
      <c r="G351" s="132">
        <f>+C351-(C$7+F351*C$8)</f>
        <v>-1.4186216780217364E-2</v>
      </c>
      <c r="L351" s="43">
        <f>G351</f>
        <v>-1.4186216780217364E-2</v>
      </c>
      <c r="N351" s="132"/>
      <c r="O351" s="132">
        <f ca="1">+C$11+C$12*F351</f>
        <v>-7.2519579472651793E-3</v>
      </c>
      <c r="P351" s="199">
        <f>+D$11+D$12*F351+D$13*F351^2</f>
        <v>-2.5601642622694262E-2</v>
      </c>
      <c r="Q351" s="200">
        <f>+C351-15018.5</f>
        <v>38979.132000000216</v>
      </c>
      <c r="S351" s="132">
        <f>+(P351-G351)^2</f>
        <v>1.3031194716508937E-4</v>
      </c>
      <c r="T351" s="7">
        <v>10</v>
      </c>
      <c r="U351" s="43">
        <f>+T351*S351</f>
        <v>1.3031194716508936E-3</v>
      </c>
      <c r="V351" s="132">
        <f>+G351-P351</f>
        <v>1.1415425842476897E-2</v>
      </c>
      <c r="Z351" s="43">
        <f>F351</f>
        <v>40411</v>
      </c>
      <c r="AA351" s="132">
        <f>AB$3+AB$4*Z351+AB$5*Z351^2+AH351</f>
        <v>-1.9451355356277567E-2</v>
      </c>
      <c r="AB351" s="132">
        <f>+G351-AA351</f>
        <v>5.2651385760602021E-3</v>
      </c>
      <c r="AC351" s="132">
        <f>+G351-P351</f>
        <v>1.1415425842476897E-2</v>
      </c>
      <c r="AD351" s="132"/>
      <c r="AE351" s="132">
        <f>+(G351-AA351)^2*S351</f>
        <v>3.6124666500707709E-9</v>
      </c>
      <c r="AF351" s="200">
        <f>+C351-15018.5</f>
        <v>38979.132000000216</v>
      </c>
      <c r="AG351" s="7"/>
      <c r="AH351" s="43">
        <f>$AB$6*($AB$11/AI351*AJ351+$AB$12)</f>
        <v>-2.0957007593277569E-2</v>
      </c>
      <c r="AI351" s="43">
        <f>1+$AB$7*COS(AL351)</f>
        <v>0.73163956429941379</v>
      </c>
      <c r="AJ351" s="43">
        <f>SIN(AL351+$AB$9)</f>
        <v>-0.99867582248863729</v>
      </c>
      <c r="AK351" s="43">
        <f>$AB$7*SIN(AL351)</f>
        <v>-0.25472078154440314</v>
      </c>
      <c r="AL351" s="43">
        <f>2*ATAN(AM351)</f>
        <v>-2.3822641780345721</v>
      </c>
      <c r="AM351" s="43">
        <f>SQRT((1+$AB$7)/(1-$AB$7))*TAN(AN351/2)</f>
        <v>-2.5061183929718216</v>
      </c>
      <c r="AN351" s="132">
        <f>$AU351+$AB$7*SIN(AO351)</f>
        <v>4.2053172246379456</v>
      </c>
      <c r="AO351" s="132">
        <f>$AU351+$AB$7*SIN(AP351)</f>
        <v>4.2053264039828813</v>
      </c>
      <c r="AP351" s="132">
        <f>$AU351+$AB$7*SIN(AQ351)</f>
        <v>4.2052753180871685</v>
      </c>
      <c r="AQ351" s="132">
        <f>$AU351+$AB$7*SIN(AR351)</f>
        <v>4.205559686617411</v>
      </c>
      <c r="AR351" s="132">
        <f>$AU351+$AB$7*SIN(AS351)</f>
        <v>4.2039786006227056</v>
      </c>
      <c r="AS351" s="132">
        <f>$AU351+$AB$7*SIN(AT351)</f>
        <v>4.2128273151906557</v>
      </c>
      <c r="AT351" s="132">
        <f>$AU351+$AB$7*SIN(AU351)</f>
        <v>4.1649823631285683</v>
      </c>
      <c r="AU351" s="132">
        <f>$AB$9+$AB$18*(F351-AB$15)</f>
        <v>4.5287618724187766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127" t="s">
        <v>1471</v>
      </c>
      <c r="B352" s="276" t="s">
        <v>292</v>
      </c>
      <c r="C352" s="232">
        <v>53998.656299999915</v>
      </c>
      <c r="D352" s="232">
        <v>4.0000000000000002E-4</v>
      </c>
      <c r="E352" s="41">
        <f>+(C352-C$7)/C$8</f>
        <v>40413.959191030124</v>
      </c>
      <c r="F352" s="132">
        <f>ROUND(2*E352,0)/2</f>
        <v>40414</v>
      </c>
      <c r="G352" s="132">
        <f>+C352-(C$7+F352*C$8)</f>
        <v>-1.3930058084952179E-2</v>
      </c>
      <c r="L352" s="43">
        <f>G352</f>
        <v>-1.3930058084952179E-2</v>
      </c>
      <c r="N352" s="132"/>
      <c r="O352" s="132">
        <f ca="1">+C$11+C$12*F352</f>
        <v>-7.2550777488604862E-3</v>
      </c>
      <c r="P352" s="199">
        <f>+D$11+D$12*F352+D$13*F352^2</f>
        <v>-2.5603779686760333E-2</v>
      </c>
      <c r="Q352" s="200">
        <f>+C352-15018.5</f>
        <v>38980.156299999915</v>
      </c>
      <c r="S352" s="132">
        <f>+(P352-G352)^2</f>
        <v>1.3627577603652231E-4</v>
      </c>
      <c r="T352" s="7">
        <v>10</v>
      </c>
      <c r="U352" s="43">
        <f>+T352*S352</f>
        <v>1.3627577603652231E-3</v>
      </c>
      <c r="V352" s="132">
        <f>+G352-P352</f>
        <v>1.1673721601808153E-2</v>
      </c>
      <c r="Z352" s="43">
        <f>F352</f>
        <v>40414</v>
      </c>
      <c r="AA352" s="132">
        <f>AB$3+AB$4*Z352+AB$5*Z352^2+AH352</f>
        <v>-1.9449896252788961E-2</v>
      </c>
      <c r="AB352" s="132">
        <f>+G352-AA352</f>
        <v>5.5198381678367818E-3</v>
      </c>
      <c r="AC352" s="132">
        <f>+G352-P352</f>
        <v>1.1673721601808153E-2</v>
      </c>
      <c r="AD352" s="132"/>
      <c r="AE352" s="132">
        <f>+(G352-AA352)^2*S352</f>
        <v>4.1521339357201861E-9</v>
      </c>
      <c r="AF352" s="200">
        <f>+C352-15018.5</f>
        <v>38980.156299999915</v>
      </c>
      <c r="AG352" s="7"/>
      <c r="AH352" s="43">
        <f>$AB$6*($AB$11/AI352*AJ352+$AB$12)</f>
        <v>-2.0955148064788962E-2</v>
      </c>
      <c r="AI352" s="43">
        <f>1+$AB$7*COS(AL352)</f>
        <v>0.73169925158181459</v>
      </c>
      <c r="AJ352" s="43">
        <f>SIN(AL352+$AB$9)</f>
        <v>-0.99868784843738911</v>
      </c>
      <c r="AK352" s="43">
        <f>$AB$7*SIN(AL352)</f>
        <v>-0.25478365017842403</v>
      </c>
      <c r="AL352" s="43">
        <f>2*ATAN(AM352)</f>
        <v>-2.3820298825960582</v>
      </c>
      <c r="AM352" s="43">
        <f>SQRT((1+$AB$7)/(1-$AB$7))*TAN(AN352/2)</f>
        <v>-2.5052657341677378</v>
      </c>
      <c r="AN352" s="132">
        <f>$AU352+$AB$7*SIN(AO352)</f>
        <v>4.2056147195179117</v>
      </c>
      <c r="AO352" s="132">
        <f>$AU352+$AB$7*SIN(AP352)</f>
        <v>4.2056238668279793</v>
      </c>
      <c r="AP352" s="132">
        <f>$AU352+$AB$7*SIN(AQ352)</f>
        <v>4.2055729319341495</v>
      </c>
      <c r="AQ352" s="132">
        <f>$AU352+$AB$7*SIN(AR352)</f>
        <v>4.2058566117664968</v>
      </c>
      <c r="AR352" s="132">
        <f>$AU352+$AB$7*SIN(AS352)</f>
        <v>4.204278508217616</v>
      </c>
      <c r="AS352" s="132">
        <f>$AU352+$AB$7*SIN(AT352)</f>
        <v>4.2131152410601826</v>
      </c>
      <c r="AT352" s="132">
        <f>$AU352+$AB$7*SIN(AU352)</f>
        <v>4.1653096041446291</v>
      </c>
      <c r="AU352" s="132">
        <f>$AB$9+$AB$18*(F352-AB$15)</f>
        <v>4.5291128000007603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127" t="s">
        <v>1471</v>
      </c>
      <c r="B353" s="276" t="s">
        <v>288</v>
      </c>
      <c r="C353" s="232">
        <v>54003.606300000101</v>
      </c>
      <c r="D353" s="232">
        <v>5.0000000000000001E-4</v>
      </c>
      <c r="E353" s="41">
        <f>+(C353-C$7)/C$8</f>
        <v>40428.460523303227</v>
      </c>
      <c r="F353" s="132">
        <f>ROUND(2*E353,0)/2</f>
        <v>40428.5</v>
      </c>
      <c r="G353" s="132">
        <f>+C353-(C$7+F353*C$8)</f>
        <v>-1.347528940095799E-2</v>
      </c>
      <c r="L353" s="43">
        <f>G353</f>
        <v>-1.347528940095799E-2</v>
      </c>
      <c r="N353" s="132"/>
      <c r="O353" s="132">
        <f ca="1">+C$11+C$12*F353</f>
        <v>-7.2701567899044611E-3</v>
      </c>
      <c r="P353" s="199">
        <f>+D$11+D$12*F353+D$13*F353^2</f>
        <v>-2.5614107193206143E-2</v>
      </c>
      <c r="Q353" s="200">
        <f>+C353-15018.5</f>
        <v>38985.106300000101</v>
      </c>
      <c r="S353" s="132">
        <f>+(P353-G353)^2</f>
        <v>1.4735089739340032E-4</v>
      </c>
      <c r="T353" s="7">
        <v>10</v>
      </c>
      <c r="U353" s="43">
        <f>+T353*S353</f>
        <v>1.4735089739340032E-3</v>
      </c>
      <c r="V353" s="132">
        <f>+G353-P353</f>
        <v>1.2138817792248152E-2</v>
      </c>
      <c r="Z353" s="43">
        <f>F353</f>
        <v>40428.5</v>
      </c>
      <c r="AA353" s="132">
        <f>AB$3+AB$4*Z353+AB$5*Z353^2+AH353</f>
        <v>-1.9442816388948937E-2</v>
      </c>
      <c r="AB353" s="132">
        <f>+G353-AA353</f>
        <v>5.9675269879909468E-3</v>
      </c>
      <c r="AC353" s="132">
        <f>+G353-P353</f>
        <v>1.2138817792248152E-2</v>
      </c>
      <c r="AD353" s="132"/>
      <c r="AE353" s="132">
        <f>+(G353-AA353)^2*S353</f>
        <v>5.247368557642094E-9</v>
      </c>
      <c r="AF353" s="200">
        <f>+C353-15018.5</f>
        <v>38985.106300000101</v>
      </c>
      <c r="AG353" s="7"/>
      <c r="AH353" s="43">
        <f>$AB$6*($AB$11/AI353*AJ353+$AB$12)</f>
        <v>-2.0946132052198935E-2</v>
      </c>
      <c r="AI353" s="43">
        <f>1+$AB$7*COS(AL353)</f>
        <v>0.73198808521361292</v>
      </c>
      <c r="AJ353" s="43">
        <f>SIN(AL353+$AB$9)</f>
        <v>-0.9987452280031095</v>
      </c>
      <c r="AK353" s="43">
        <f>$AB$7*SIN(AL353)</f>
        <v>-0.25508746251537806</v>
      </c>
      <c r="AL353" s="43">
        <f>2*ATAN(AM353)</f>
        <v>-2.380896915484521</v>
      </c>
      <c r="AM353" s="43">
        <f>SQRT((1+$AB$7)/(1-$AB$7))*TAN(AN353/2)</f>
        <v>-2.5011496390102832</v>
      </c>
      <c r="AN353" s="132">
        <f>$AU353+$AB$7*SIN(AO353)</f>
        <v>4.2070529535605914</v>
      </c>
      <c r="AO353" s="132">
        <f>$AU353+$AB$7*SIN(AP353)</f>
        <v>4.2070619471981781</v>
      </c>
      <c r="AP353" s="132">
        <f>$AU353+$AB$7*SIN(AQ353)</f>
        <v>4.2070117378494247</v>
      </c>
      <c r="AQ353" s="132">
        <f>$AU353+$AB$7*SIN(AR353)</f>
        <v>4.207292103070154</v>
      </c>
      <c r="AR353" s="132">
        <f>$AU353+$AB$7*SIN(AS353)</f>
        <v>4.2057283784083177</v>
      </c>
      <c r="AS353" s="132">
        <f>$AU353+$AB$7*SIN(AT353)</f>
        <v>4.2145072386644236</v>
      </c>
      <c r="AT353" s="132">
        <f>$AU353+$AB$7*SIN(AU353)</f>
        <v>4.1668919006976948</v>
      </c>
      <c r="AU353" s="132">
        <f>$AB$9+$AB$18*(F353-AB$15)</f>
        <v>4.5308089499803508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127" t="s">
        <v>1471</v>
      </c>
      <c r="B354" s="276" t="s">
        <v>288</v>
      </c>
      <c r="C354" s="232">
        <v>54004.630900000222</v>
      </c>
      <c r="D354" s="232">
        <v>2.9999999999999997E-4</v>
      </c>
      <c r="E354" s="41">
        <f>+(C354-C$7)/C$8</f>
        <v>40431.462152605891</v>
      </c>
      <c r="F354" s="132">
        <f>ROUND(2*E354,0)/2</f>
        <v>40431.5</v>
      </c>
      <c r="G354" s="132">
        <f>+C354-(C$7+F354*C$8)</f>
        <v>-1.2919130276713986E-2</v>
      </c>
      <c r="L354" s="43">
        <f>G354</f>
        <v>-1.2919130276713986E-2</v>
      </c>
      <c r="N354" s="132"/>
      <c r="O354" s="132">
        <f ca="1">+C$11+C$12*F354</f>
        <v>-7.273276591499761E-3</v>
      </c>
      <c r="P354" s="199">
        <f>+D$11+D$12*F354+D$13*F354^2</f>
        <v>-2.5616243580083162E-2</v>
      </c>
      <c r="Q354" s="200">
        <f>+C354-15018.5</f>
        <v>38986.130900000222</v>
      </c>
      <c r="S354" s="132">
        <f>+(P354-G354)^2</f>
        <v>1.6121668623859451E-4</v>
      </c>
      <c r="T354" s="7">
        <v>10</v>
      </c>
      <c r="U354" s="43">
        <f>+T354*S354</f>
        <v>1.6121668623859452E-3</v>
      </c>
      <c r="V354" s="132">
        <f>+G354-P354</f>
        <v>1.2697113303369176E-2</v>
      </c>
      <c r="Z354" s="43">
        <f>F354</f>
        <v>40431.5</v>
      </c>
      <c r="AA354" s="132">
        <f>AB$3+AB$4*Z354+AB$5*Z354^2+AH354</f>
        <v>-1.9441345891271538E-2</v>
      </c>
      <c r="AB354" s="132">
        <f>+G354-AA354</f>
        <v>6.522215614557552E-3</v>
      </c>
      <c r="AC354" s="132">
        <f>+G354-P354</f>
        <v>1.2697113303369176E-2</v>
      </c>
      <c r="AD354" s="132"/>
      <c r="AE354" s="132">
        <f>+(G354-AA354)^2*S354</f>
        <v>6.858044420323291E-9</v>
      </c>
      <c r="AF354" s="200">
        <f>+C354-15018.5</f>
        <v>38986.130900000222</v>
      </c>
      <c r="AG354" s="7"/>
      <c r="AH354" s="43">
        <f>$AB$6*($AB$11/AI354*AJ354+$AB$12)</f>
        <v>-2.094426081452154E-2</v>
      </c>
      <c r="AI354" s="43">
        <f>1+$AB$7*COS(AL354)</f>
        <v>0.73204791535412705</v>
      </c>
      <c r="AJ354" s="43">
        <f>SIN(AL354+$AB$9)</f>
        <v>-0.9987569451463868</v>
      </c>
      <c r="AK354" s="43">
        <f>$AB$7*SIN(AL354)</f>
        <v>-0.2551503092961695</v>
      </c>
      <c r="AL354" s="43">
        <f>2*ATAN(AM354)</f>
        <v>-2.3806623968206928</v>
      </c>
      <c r="AM354" s="43">
        <f>SQRT((1+$AB$7)/(1-$AB$7))*TAN(AN354/2)</f>
        <v>-2.5002990841189243</v>
      </c>
      <c r="AN354" s="132">
        <f>$AU354+$AB$7*SIN(AO354)</f>
        <v>4.2073505900750101</v>
      </c>
      <c r="AO354" s="132">
        <f>$AU354+$AB$7*SIN(AP354)</f>
        <v>4.2073595521580254</v>
      </c>
      <c r="AP354" s="132">
        <f>$AU354+$AB$7*SIN(AQ354)</f>
        <v>4.2073094920346854</v>
      </c>
      <c r="AQ354" s="132">
        <f>$AU354+$AB$7*SIN(AR354)</f>
        <v>4.207589174389013</v>
      </c>
      <c r="AR354" s="132">
        <f>$AU354+$AB$7*SIN(AS354)</f>
        <v>4.2060284171508009</v>
      </c>
      <c r="AS354" s="132">
        <f>$AU354+$AB$7*SIN(AT354)</f>
        <v>4.2147953119370793</v>
      </c>
      <c r="AT354" s="132">
        <f>$AU354+$AB$7*SIN(AU354)</f>
        <v>4.167219403102175</v>
      </c>
      <c r="AU354" s="132">
        <f>$AB$9+$AB$18*(F354-AB$15)</f>
        <v>4.5311598775623345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127" t="s">
        <v>1471</v>
      </c>
      <c r="B355" s="276" t="s">
        <v>288</v>
      </c>
      <c r="C355" s="232">
        <v>54005.654600000009</v>
      </c>
      <c r="D355" s="232">
        <v>5.0000000000000001E-4</v>
      </c>
      <c r="E355" s="41">
        <f>+(C355-C$7)/C$8</f>
        <v>40434.461145301713</v>
      </c>
      <c r="F355" s="132">
        <f>ROUND(2*E355,0)/2</f>
        <v>40434.5</v>
      </c>
      <c r="G355" s="132">
        <f>+C355-(C$7+F355*C$8)</f>
        <v>-1.326297149353195E-2</v>
      </c>
      <c r="L355" s="43">
        <f>G355</f>
        <v>-1.326297149353195E-2</v>
      </c>
      <c r="N355" s="132"/>
      <c r="O355" s="132">
        <f ca="1">+C$11+C$12*F355</f>
        <v>-7.2763963930950679E-3</v>
      </c>
      <c r="P355" s="199">
        <f>+D$11+D$12*F355+D$13*F355^2</f>
        <v>-2.5618379850870645E-2</v>
      </c>
      <c r="Q355" s="200">
        <f>+C355-15018.5</f>
        <v>38987.154600000009</v>
      </c>
      <c r="S355" s="132">
        <f>+(P355-G355)^2</f>
        <v>1.5265611567659486E-4</v>
      </c>
      <c r="T355" s="7">
        <v>10</v>
      </c>
      <c r="U355" s="43">
        <f>+T355*S355</f>
        <v>1.5265611567659486E-3</v>
      </c>
      <c r="V355" s="132">
        <f>+G355-P355</f>
        <v>1.2355408357338695E-2</v>
      </c>
      <c r="Z355" s="43">
        <f>F355</f>
        <v>40434.5</v>
      </c>
      <c r="AA355" s="132">
        <f>AB$3+AB$4*Z355+AB$5*Z355^2+AH355</f>
        <v>-1.943987343910316E-2</v>
      </c>
      <c r="AB355" s="132">
        <f>+G355-AA355</f>
        <v>6.1769019455712101E-3</v>
      </c>
      <c r="AC355" s="132">
        <f>+G355-P355</f>
        <v>1.2355408357338695E-2</v>
      </c>
      <c r="AD355" s="132"/>
      <c r="AE355" s="132">
        <f>+(G355-AA355)^2*S355</f>
        <v>5.8244593967842739E-9</v>
      </c>
      <c r="AF355" s="200">
        <f>+C355-15018.5</f>
        <v>38987.154600000009</v>
      </c>
      <c r="AG355" s="7"/>
      <c r="AH355" s="43">
        <f>$AB$6*($AB$11/AI355*AJ355+$AB$12)</f>
        <v>-2.0942387568353159E-2</v>
      </c>
      <c r="AI355" s="43">
        <f>1+$AB$7*COS(AL355)</f>
        <v>0.73210777001446836</v>
      </c>
      <c r="AJ355" s="43">
        <f>SIN(AL355+$AB$9)</f>
        <v>-0.99876860926070277</v>
      </c>
      <c r="AK355" s="43">
        <f>$AB$7*SIN(AL355)</f>
        <v>-0.25521315231268743</v>
      </c>
      <c r="AL355" s="43">
        <f>2*ATAN(AM355)</f>
        <v>-2.3804278398252601</v>
      </c>
      <c r="AM355" s="43">
        <f>SQRT((1+$AB$7)/(1-$AB$7))*TAN(AN355/2)</f>
        <v>-2.4994488889192721</v>
      </c>
      <c r="AN355" s="132">
        <f>$AU355+$AB$7*SIN(AO355)</f>
        <v>4.2076482509037758</v>
      </c>
      <c r="AO355" s="132">
        <f>$AU355+$AB$7*SIN(AP355)</f>
        <v>4.2076571815141328</v>
      </c>
      <c r="AP355" s="132">
        <f>$AU355+$AB$7*SIN(AQ355)</f>
        <v>4.2076072703125655</v>
      </c>
      <c r="AQ355" s="132">
        <f>$AU355+$AB$7*SIN(AR355)</f>
        <v>4.2078862707997224</v>
      </c>
      <c r="AR355" s="132">
        <f>$AU355+$AB$7*SIN(AS355)</f>
        <v>4.2063284784022867</v>
      </c>
      <c r="AS355" s="132">
        <f>$AU355+$AB$7*SIN(AT355)</f>
        <v>4.2150834105475452</v>
      </c>
      <c r="AT355" s="132">
        <f>$AU355+$AB$7*SIN(AU355)</f>
        <v>4.1675469503259848</v>
      </c>
      <c r="AU355" s="132">
        <f>$AB$9+$AB$18*(F355-AB$15)</f>
        <v>4.5315108051443191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127" t="s">
        <v>1471</v>
      </c>
      <c r="B356" s="276" t="s">
        <v>288</v>
      </c>
      <c r="C356" s="232">
        <v>54006.678100000136</v>
      </c>
      <c r="D356" s="232">
        <v>5.0000000000000001E-4</v>
      </c>
      <c r="E356" s="41">
        <f>+(C356-C$7)/C$8</f>
        <v>40437.459552086118</v>
      </c>
      <c r="F356" s="132">
        <f>ROUND(2*E356,0)/2</f>
        <v>40437.5</v>
      </c>
      <c r="G356" s="132">
        <f>+C356-(C$7+F356*C$8)</f>
        <v>-1.3806812363327481E-2</v>
      </c>
      <c r="L356" s="43">
        <f>G356</f>
        <v>-1.3806812363327481E-2</v>
      </c>
      <c r="N356" s="132"/>
      <c r="O356" s="132">
        <f ca="1">+C$11+C$12*F356</f>
        <v>-7.2795161946903747E-3</v>
      </c>
      <c r="P356" s="199">
        <f>+D$11+D$12*F356+D$13*F356^2</f>
        <v>-2.5620516005568576E-2</v>
      </c>
      <c r="Q356" s="200">
        <f>+C356-15018.5</f>
        <v>38988.178100000136</v>
      </c>
      <c r="S356" s="132">
        <f>+(P356-G356)^2</f>
        <v>1.3956359374670053E-4</v>
      </c>
      <c r="T356" s="7">
        <v>10</v>
      </c>
      <c r="U356" s="43">
        <f>+T356*S356</f>
        <v>1.3956359374670054E-3</v>
      </c>
      <c r="V356" s="132">
        <f>+G356-P356</f>
        <v>1.1813703642241095E-2</v>
      </c>
      <c r="Z356" s="43">
        <f>F356</f>
        <v>40437.5</v>
      </c>
      <c r="AA356" s="132">
        <f>AB$3+AB$4*Z356+AB$5*Z356^2+AH356</f>
        <v>-1.9438399032091977E-2</v>
      </c>
      <c r="AB356" s="132">
        <f>+G356-AA356</f>
        <v>5.6315866687644961E-3</v>
      </c>
      <c r="AC356" s="132">
        <f>+G356-P356</f>
        <v>1.1813703642241095E-2</v>
      </c>
      <c r="AD356" s="132"/>
      <c r="AE356" s="132">
        <f>+(G356-AA356)^2*S356</f>
        <v>4.4262270538377283E-9</v>
      </c>
      <c r="AF356" s="200">
        <f>+C356-15018.5</f>
        <v>38988.178100000136</v>
      </c>
      <c r="AG356" s="7"/>
      <c r="AH356" s="43">
        <f>$AB$6*($AB$11/AI356*AJ356+$AB$12)</f>
        <v>-2.0940512313341979E-2</v>
      </c>
      <c r="AI356" s="43">
        <f>1+$AB$7*COS(AL356)</f>
        <v>0.73216764920338862</v>
      </c>
      <c r="AJ356" s="43">
        <f>SIN(AL356+$AB$9)</f>
        <v>-0.99878022031940827</v>
      </c>
      <c r="AK356" s="43">
        <f>$AB$7*SIN(AL356)</f>
        <v>-0.25527599155964692</v>
      </c>
      <c r="AL356" s="43">
        <f>2*ATAN(AM356)</f>
        <v>-2.3801932444793472</v>
      </c>
      <c r="AM356" s="43">
        <f>SQRT((1+$AB$7)/(1-$AB$7))*TAN(AN356/2)</f>
        <v>-2.4985990531255164</v>
      </c>
      <c r="AN356" s="132">
        <f>$AU356+$AB$7*SIN(AO356)</f>
        <v>4.2079459360568938</v>
      </c>
      <c r="AO356" s="132">
        <f>$AU356+$AB$7*SIN(AP356)</f>
        <v>4.2079548352763778</v>
      </c>
      <c r="AP356" s="132">
        <f>$AU356+$AB$7*SIN(AQ356)</f>
        <v>4.2079050726932108</v>
      </c>
      <c r="AQ356" s="132">
        <f>$AU356+$AB$7*SIN(AR356)</f>
        <v>4.2081833923122876</v>
      </c>
      <c r="AR356" s="132">
        <f>$AU356+$AB$7*SIN(AS356)</f>
        <v>4.2066285621705672</v>
      </c>
      <c r="AS356" s="132">
        <f>$AU356+$AB$7*SIN(AT356)</f>
        <v>4.2153715345159419</v>
      </c>
      <c r="AT356" s="132">
        <f>$AU356+$AB$7*SIN(AU356)</f>
        <v>4.1678745423720036</v>
      </c>
      <c r="AU356" s="132">
        <f>$AB$9+$AB$18*(F356-AB$15)</f>
        <v>4.5318617327263029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127" t="s">
        <v>1471</v>
      </c>
      <c r="B357" s="276" t="s">
        <v>288</v>
      </c>
      <c r="C357" s="232">
        <v>54007.702800000086</v>
      </c>
      <c r="D357" s="232">
        <v>2.9999999999999997E-4</v>
      </c>
      <c r="E357" s="41">
        <f>+(C357-C$7)/C$8</f>
        <v>40440.461474344491</v>
      </c>
      <c r="F357" s="132">
        <f>ROUND(2*E357,0)/2</f>
        <v>40440.5</v>
      </c>
      <c r="G357" s="132">
        <f>+C357-(C$7+F357*C$8)</f>
        <v>-1.3150653416232672E-2</v>
      </c>
      <c r="L357" s="43">
        <f>G357</f>
        <v>-1.3150653416232672E-2</v>
      </c>
      <c r="N357" s="132"/>
      <c r="O357" s="132">
        <f ca="1">+C$11+C$12*F357</f>
        <v>-7.2826359962856815E-3</v>
      </c>
      <c r="P357" s="199">
        <f>+D$11+D$12*F357+D$13*F357^2</f>
        <v>-2.5622652044176946E-2</v>
      </c>
      <c r="Q357" s="200">
        <f>+C357-15018.5</f>
        <v>38989.202800000086</v>
      </c>
      <c r="S357" s="132">
        <f>+(P357-G357)^2</f>
        <v>1.5555074977544387E-4</v>
      </c>
      <c r="T357" s="7">
        <v>10</v>
      </c>
      <c r="U357" s="43">
        <f>+T357*S357</f>
        <v>1.5555074977544386E-3</v>
      </c>
      <c r="V357" s="132">
        <f>+G357-P357</f>
        <v>1.2471998627944274E-2</v>
      </c>
      <c r="Z357" s="43">
        <f>F357</f>
        <v>40440.5</v>
      </c>
      <c r="AA357" s="132">
        <f>AB$3+AB$4*Z357+AB$5*Z357^2+AH357</f>
        <v>-1.9436922669886128E-2</v>
      </c>
      <c r="AB357" s="132">
        <f>+G357-AA357</f>
        <v>6.2862692536534565E-3</v>
      </c>
      <c r="AC357" s="132">
        <f>+G357-P357</f>
        <v>1.2471998627944274E-2</v>
      </c>
      <c r="AD357" s="132"/>
      <c r="AE357" s="132">
        <f>+(G357-AA357)^2*S357</f>
        <v>6.1469271536946695E-9</v>
      </c>
      <c r="AF357" s="200">
        <f>+C357-15018.5</f>
        <v>38989.202800000086</v>
      </c>
      <c r="AG357" s="7"/>
      <c r="AH357" s="43">
        <f>$AB$6*($AB$11/AI357*AJ357+$AB$12)</f>
        <v>-2.0938635049136126E-2</v>
      </c>
      <c r="AI357" s="43">
        <f>1+$AB$7*COS(AL357)</f>
        <v>0.73222755292964448</v>
      </c>
      <c r="AJ357" s="43">
        <f>SIN(AL357+$AB$9)</f>
        <v>-0.99879177829583476</v>
      </c>
      <c r="AK357" s="43">
        <f>$AB$7*SIN(AL357)</f>
        <v>-0.25533882703175731</v>
      </c>
      <c r="AL357" s="43">
        <f>2*ATAN(AM357)</f>
        <v>-2.3799586107640693</v>
      </c>
      <c r="AM357" s="43">
        <f>SQRT((1+$AB$7)/(1-$AB$7))*TAN(AN357/2)</f>
        <v>-2.4977495764521294</v>
      </c>
      <c r="AN357" s="132">
        <f>$AU357+$AB$7*SIN(AO357)</f>
        <v>4.208243645544373</v>
      </c>
      <c r="AO357" s="132">
        <f>$AU357+$AB$7*SIN(AP357)</f>
        <v>4.2082525134546485</v>
      </c>
      <c r="AP357" s="132">
        <f>$AU357+$AB$7*SIN(AQ357)</f>
        <v>4.2082028991867722</v>
      </c>
      <c r="AQ357" s="132">
        <f>$AU357+$AB$7*SIN(AR357)</f>
        <v>4.2084805389367173</v>
      </c>
      <c r="AR357" s="132">
        <f>$AU357+$AB$7*SIN(AS357)</f>
        <v>4.2069286684634433</v>
      </c>
      <c r="AS357" s="132">
        <f>$AU357+$AB$7*SIN(AT357)</f>
        <v>4.2156596838624019</v>
      </c>
      <c r="AT357" s="132">
        <f>$AU357+$AB$7*SIN(AU357)</f>
        <v>4.1682021792431065</v>
      </c>
      <c r="AU357" s="132">
        <f>$AB$9+$AB$18*(F357-AB$15)</f>
        <v>4.5322126603082875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219" t="s">
        <v>599</v>
      </c>
      <c r="B358" s="219" t="s">
        <v>292</v>
      </c>
      <c r="C358" s="242">
        <v>54015.724300000002</v>
      </c>
      <c r="D358" s="242" t="s">
        <v>485</v>
      </c>
      <c r="E358" s="41">
        <f>+(C358-C$7)/C$8</f>
        <v>40463.960956530966</v>
      </c>
      <c r="F358" s="132">
        <f>ROUND(2*E358,0)/2</f>
        <v>40464</v>
      </c>
      <c r="G358" s="132">
        <f>+C358-(C$7+F358*C$8)</f>
        <v>-1.3327407999895513E-2</v>
      </c>
      <c r="K358" s="43">
        <f>G358</f>
        <v>-1.3327407999895513E-2</v>
      </c>
      <c r="L358" s="132"/>
      <c r="N358" s="132"/>
      <c r="O358" s="132">
        <f ca="1">+C$11+C$12*F358</f>
        <v>-7.3070744421155631E-3</v>
      </c>
      <c r="P358" s="199">
        <f>+D$11+D$12*F358+D$13*F358^2</f>
        <v>-2.5639380330233323E-2</v>
      </c>
      <c r="Q358" s="200">
        <f>+C358-15018.5</f>
        <v>38997.224300000002</v>
      </c>
      <c r="S358" s="132">
        <f>+(P358-G358)^2</f>
        <v>1.5158466266300383E-4</v>
      </c>
      <c r="T358" s="7">
        <v>10</v>
      </c>
      <c r="U358" s="43">
        <f>+T358*S358</f>
        <v>1.5158466266300384E-3</v>
      </c>
      <c r="V358" s="132">
        <f>+G358-P358</f>
        <v>1.231197233033781E-2</v>
      </c>
      <c r="Z358" s="43">
        <f>F358</f>
        <v>40464</v>
      </c>
      <c r="AA358" s="132">
        <f>AB$3+AB$4*Z358+AB$5*Z358^2+AH358</f>
        <v>-1.9425290148379088E-2</v>
      </c>
      <c r="AB358" s="132">
        <f>+G358-AA358</f>
        <v>6.097882148483575E-3</v>
      </c>
      <c r="AC358" s="132">
        <f>+G358-P358</f>
        <v>1.231197233033781E-2</v>
      </c>
      <c r="AD358" s="132"/>
      <c r="AE358" s="132">
        <f>+(G358-AA358)^2*S358</f>
        <v>5.63654936513852E-9</v>
      </c>
      <c r="AF358" s="200">
        <f>+C358-15018.5</f>
        <v>38997.224300000002</v>
      </c>
      <c r="AG358" s="7"/>
      <c r="AH358" s="43">
        <f>$AB$6*($AB$11/AI358*AJ358+$AB$12)</f>
        <v>-2.0923860260379089E-2</v>
      </c>
      <c r="AI358" s="43">
        <f>1+$AB$7*COS(AL358)</f>
        <v>0.7326976487032788</v>
      </c>
      <c r="AJ358" s="43">
        <f>SIN(AL358+$AB$9)</f>
        <v>-0.99888047624827392</v>
      </c>
      <c r="AK358" s="43">
        <f>$AB$7*SIN(AL358)</f>
        <v>-0.25583090702892852</v>
      </c>
      <c r="AL358" s="43">
        <f>2*ATAN(AM358)</f>
        <v>-2.3781193170430894</v>
      </c>
      <c r="AM358" s="43">
        <f>SQRT((1+$AB$7)/(1-$AB$7))*TAN(AN358/2)</f>
        <v>-2.4911077347845905</v>
      </c>
      <c r="AN358" s="132">
        <f>$AU358+$AB$7*SIN(AO358)</f>
        <v>4.2105765462337557</v>
      </c>
      <c r="AO358" s="132">
        <f>$AU358+$AB$7*SIN(AP358)</f>
        <v>4.2105851716997318</v>
      </c>
      <c r="AP358" s="132">
        <f>$AU358+$AB$7*SIN(AQ358)</f>
        <v>4.210536708778462</v>
      </c>
      <c r="AQ358" s="132">
        <f>$AU358+$AB$7*SIN(AR358)</f>
        <v>4.2108090574310451</v>
      </c>
      <c r="AR358" s="132">
        <f>$AU358+$AB$7*SIN(AS358)</f>
        <v>4.2092802812660493</v>
      </c>
      <c r="AS358" s="132">
        <f>$AU358+$AB$7*SIN(AT358)</f>
        <v>4.2179177340380063</v>
      </c>
      <c r="AT358" s="132">
        <f>$AU358+$AB$7*SIN(AU358)</f>
        <v>4.1707702192142984</v>
      </c>
      <c r="AU358" s="132">
        <f>$AB$9+$AB$18*(F358-AB$15)</f>
        <v>4.5349615930338292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127" t="s">
        <v>1471</v>
      </c>
      <c r="B359" s="276" t="s">
        <v>288</v>
      </c>
      <c r="C359" s="232">
        <v>54021.698100000154</v>
      </c>
      <c r="D359" s="232">
        <v>2.0000000000000001E-4</v>
      </c>
      <c r="E359" s="41">
        <f>+(C359-C$7)/C$8</f>
        <v>40481.461574456618</v>
      </c>
      <c r="F359" s="132">
        <f>ROUND(2*E359,0)/2</f>
        <v>40481.5</v>
      </c>
      <c r="G359" s="132">
        <f>+C359-(C$7+F359*C$8)</f>
        <v>-1.3116480346070603E-2</v>
      </c>
      <c r="L359" s="43">
        <f>G359</f>
        <v>-1.3116480346070603E-2</v>
      </c>
      <c r="N359" s="132"/>
      <c r="O359" s="132">
        <f ca="1">+C$11+C$12*F359</f>
        <v>-7.3252732847548449E-3</v>
      </c>
      <c r="P359" s="199">
        <f>+D$11+D$12*F359+D$13*F359^2</f>
        <v>-2.565183293707218E-2</v>
      </c>
      <c r="Q359" s="200">
        <f>+C359-15018.5</f>
        <v>39003.198100000154</v>
      </c>
      <c r="S359" s="132">
        <f>+(P359-G359)^2</f>
        <v>1.5713506458072996E-4</v>
      </c>
      <c r="T359" s="7">
        <v>10</v>
      </c>
      <c r="U359" s="43">
        <f>+T359*S359</f>
        <v>1.5713506458072996E-3</v>
      </c>
      <c r="V359" s="132">
        <f>+G359-P359</f>
        <v>1.2535352591001577E-2</v>
      </c>
      <c r="Z359" s="43">
        <f>F359</f>
        <v>40481.5</v>
      </c>
      <c r="AA359" s="132">
        <f>AB$3+AB$4*Z359+AB$5*Z359^2+AH359</f>
        <v>-1.9416549581479273E-2</v>
      </c>
      <c r="AB359" s="132">
        <f>+G359-AA359</f>
        <v>6.3000692354086701E-3</v>
      </c>
      <c r="AC359" s="132">
        <f>+G359-P359</f>
        <v>1.2535352591001577E-2</v>
      </c>
      <c r="AD359" s="132"/>
      <c r="AE359" s="132">
        <f>+(G359-AA359)^2*S359</f>
        <v>6.2368277932736051E-9</v>
      </c>
      <c r="AF359" s="200">
        <f>+C359-15018.5</f>
        <v>39003.198100000154</v>
      </c>
      <c r="AG359" s="7"/>
      <c r="AH359" s="43">
        <f>$AB$6*($AB$11/AI359*AJ359+$AB$12)</f>
        <v>-2.0912777554729273E-2</v>
      </c>
      <c r="AI359" s="43">
        <f>1+$AB$7*COS(AL359)</f>
        <v>0.73304870096709851</v>
      </c>
      <c r="AJ359" s="43">
        <f>SIN(AL359+$AB$9)</f>
        <v>-0.99894440328320544</v>
      </c>
      <c r="AK359" s="43">
        <f>$AB$7*SIN(AL359)</f>
        <v>-0.2561971973785942</v>
      </c>
      <c r="AL359" s="43">
        <f>2*ATAN(AM359)</f>
        <v>-2.3767480946207566</v>
      </c>
      <c r="AM359" s="43">
        <f>SQRT((1+$AB$7)/(1-$AB$7))*TAN(AN359/2)</f>
        <v>-2.4861759049286158</v>
      </c>
      <c r="AN359" s="132">
        <f>$AU359+$AB$7*SIN(AO359)</f>
        <v>4.2123147859634162</v>
      </c>
      <c r="AO359" s="132">
        <f>$AU359+$AB$7*SIN(AP359)</f>
        <v>4.21232323410036</v>
      </c>
      <c r="AP359" s="132">
        <f>$AU359+$AB$7*SIN(AQ359)</f>
        <v>4.2122756165696842</v>
      </c>
      <c r="AQ359" s="132">
        <f>$AU359+$AB$7*SIN(AR359)</f>
        <v>4.2125440648130308</v>
      </c>
      <c r="AR359" s="132">
        <f>$AU359+$AB$7*SIN(AS359)</f>
        <v>4.2110323826953762</v>
      </c>
      <c r="AS359" s="132">
        <f>$AU359+$AB$7*SIN(AT359)</f>
        <v>4.2196002789249549</v>
      </c>
      <c r="AT359" s="132">
        <f>$AU359+$AB$7*SIN(AU359)</f>
        <v>4.1726843771096558</v>
      </c>
      <c r="AU359" s="132">
        <f>$AB$9+$AB$18*(F359-AB$15)</f>
        <v>4.5370086705954034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36" t="s">
        <v>349</v>
      </c>
      <c r="B360" s="95" t="s">
        <v>292</v>
      </c>
      <c r="C360" s="96">
        <v>54022.550799999997</v>
      </c>
      <c r="D360" s="96">
        <v>1E-4</v>
      </c>
      <c r="E360" s="41">
        <f>+(C360-C$7)/C$8</f>
        <v>40483.959612037732</v>
      </c>
      <c r="F360" s="132">
        <f>ROUND(2*E360,0)/2</f>
        <v>40484</v>
      </c>
      <c r="G360" s="132">
        <f>+C360-(C$7+F360*C$8)</f>
        <v>-1.3786348004941829E-2</v>
      </c>
      <c r="K360" s="43">
        <f>G360</f>
        <v>-1.3786348004941829E-2</v>
      </c>
      <c r="N360" s="132"/>
      <c r="O360" s="132">
        <f ca="1">+C$11+C$12*F360</f>
        <v>-7.3278731194175994E-3</v>
      </c>
      <c r="P360" s="199">
        <f>+D$11+D$12*F360+D$13*F360^2</f>
        <v>-2.5653611558435332E-2</v>
      </c>
      <c r="Q360" s="200">
        <f>+C360-15018.5</f>
        <v>39004.050799999997</v>
      </c>
      <c r="S360" s="132">
        <f>+(P360-G360)^2</f>
        <v>1.4083194424807527E-4</v>
      </c>
      <c r="T360" s="7">
        <v>10</v>
      </c>
      <c r="U360" s="43">
        <f>+T360*S360</f>
        <v>1.4083194424807527E-3</v>
      </c>
      <c r="V360" s="132">
        <f>+G360-P360</f>
        <v>1.1867263553493504E-2</v>
      </c>
      <c r="Z360" s="43">
        <f>F360</f>
        <v>40484</v>
      </c>
      <c r="AA360" s="132">
        <f>AB$3+AB$4*Z360+AB$5*Z360^2+AH360</f>
        <v>-1.9415295485245843E-2</v>
      </c>
      <c r="AB360" s="132">
        <f>+G360-AA360</f>
        <v>5.628947480304014E-3</v>
      </c>
      <c r="AC360" s="132">
        <f>+G360-P360</f>
        <v>1.1867263553493504E-2</v>
      </c>
      <c r="AD360" s="132"/>
      <c r="AE360" s="132">
        <f>+(G360-AA360)^2*S360</f>
        <v>4.4622671579207892E-9</v>
      </c>
      <c r="AF360" s="200">
        <f>+C360-15018.5</f>
        <v>39004.050799999997</v>
      </c>
      <c r="AG360" s="7"/>
      <c r="AH360" s="43">
        <f>$AB$6*($AB$11/AI360*AJ360+$AB$12)</f>
        <v>-2.0911188717245843E-2</v>
      </c>
      <c r="AI360" s="43">
        <f>1+$AB$7*COS(AL360)</f>
        <v>0.73309891976707031</v>
      </c>
      <c r="AJ360" s="43">
        <f>SIN(AL360+$AB$9)</f>
        <v>-0.99895338729803185</v>
      </c>
      <c r="AK360" s="43">
        <f>$AB$7*SIN(AL360)</f>
        <v>-0.25624951389318812</v>
      </c>
      <c r="AL360" s="43">
        <f>2*ATAN(AM360)</f>
        <v>-2.3765520984373234</v>
      </c>
      <c r="AM360" s="43">
        <f>SQRT((1+$AB$7)/(1-$AB$7))*TAN(AN360/2)</f>
        <v>-2.4854723451237755</v>
      </c>
      <c r="AN360" s="132">
        <f>$AU360+$AB$7*SIN(AO360)</f>
        <v>4.2125631738825957</v>
      </c>
      <c r="AO360" s="132">
        <f>$AU360+$AB$7*SIN(AP360)</f>
        <v>4.2125715969091599</v>
      </c>
      <c r="AP360" s="132">
        <f>$AU360+$AB$7*SIN(AQ360)</f>
        <v>4.212524099316294</v>
      </c>
      <c r="AQ360" s="132">
        <f>$AU360+$AB$7*SIN(AR360)</f>
        <v>4.2127919931275208</v>
      </c>
      <c r="AR360" s="132">
        <f>$AU360+$AB$7*SIN(AS360)</f>
        <v>4.2112827457513591</v>
      </c>
      <c r="AS360" s="132">
        <f>$AU360+$AB$7*SIN(AT360)</f>
        <v>4.2198407137032845</v>
      </c>
      <c r="AT360" s="132">
        <f>$AU360+$AB$7*SIN(AU360)</f>
        <v>4.1729579528540475</v>
      </c>
      <c r="AU360" s="132">
        <f>$AB$9+$AB$18*(F360-AB$15)</f>
        <v>4.5373011102470571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41" t="s">
        <v>346</v>
      </c>
      <c r="B361" s="95" t="s">
        <v>288</v>
      </c>
      <c r="C361" s="96">
        <v>54026.4781</v>
      </c>
      <c r="D361" s="36">
        <v>2.0000000000000001E-4</v>
      </c>
      <c r="E361" s="41">
        <f>+(C361-C$7)/C$8</f>
        <v>40495.464881175925</v>
      </c>
      <c r="F361" s="132">
        <f>ROUND(2*E361,0)/2</f>
        <v>40495.5</v>
      </c>
      <c r="G361" s="132">
        <f>+C361-(C$7+F361*C$8)</f>
        <v>-1.1987738500465639E-2</v>
      </c>
      <c r="K361" s="43">
        <f>G361</f>
        <v>-1.1987738500465639E-2</v>
      </c>
      <c r="N361" s="132"/>
      <c r="O361" s="132">
        <f ca="1">+C$11+C$12*F361</f>
        <v>-7.3398323588662676E-3</v>
      </c>
      <c r="P361" s="199">
        <f>+D$11+D$12*F361+D$13*F361^2</f>
        <v>-2.5661792178349307E-2</v>
      </c>
      <c r="Q361" s="200">
        <f>+C361-15018.5</f>
        <v>39007.9781</v>
      </c>
      <c r="S361" s="132">
        <f>+(P361-G361)^2</f>
        <v>1.8697974398564386E-4</v>
      </c>
      <c r="T361" s="7">
        <v>10</v>
      </c>
      <c r="U361" s="43">
        <f>+T361*S361</f>
        <v>1.8697974398564385E-3</v>
      </c>
      <c r="V361" s="132">
        <f>+G361-P361</f>
        <v>1.3674053677883668E-2</v>
      </c>
      <c r="Z361" s="43">
        <f>F361</f>
        <v>40495.5</v>
      </c>
      <c r="AA361" s="132">
        <f>AB$3+AB$4*Z361+AB$5*Z361^2+AH361</f>
        <v>-1.9409509102428821E-2</v>
      </c>
      <c r="AB361" s="132">
        <f>+G361-AA361</f>
        <v>7.4217706019631818E-3</v>
      </c>
      <c r="AC361" s="132">
        <f>+G361-P361</f>
        <v>1.3674053677883668E-2</v>
      </c>
      <c r="AD361" s="132"/>
      <c r="AE361" s="132">
        <f>+(G361-AA361)^2*S361</f>
        <v>1.0299345192812913E-8</v>
      </c>
      <c r="AF361" s="200">
        <f>+C361-15018.5</f>
        <v>39007.9781</v>
      </c>
      <c r="AG361" s="7"/>
      <c r="AH361" s="43">
        <f>$AB$6*($AB$11/AI361*AJ361+$AB$12)</f>
        <v>-2.0903862041678819E-2</v>
      </c>
      <c r="AI361" s="43">
        <f>1+$AB$7*COS(AL361)</f>
        <v>0.73333014701765209</v>
      </c>
      <c r="AJ361" s="43">
        <f>SIN(AL361+$AB$9)</f>
        <v>-0.99899423501390094</v>
      </c>
      <c r="AK361" s="43">
        <f>$AB$7*SIN(AL361)</f>
        <v>-0.25649013530811082</v>
      </c>
      <c r="AL361" s="43">
        <f>2*ATAN(AM361)</f>
        <v>-2.3756501700014505</v>
      </c>
      <c r="AM361" s="43">
        <f>SQRT((1+$AB$7)/(1-$AB$7))*TAN(AN361/2)</f>
        <v>-2.4822391403768536</v>
      </c>
      <c r="AN361" s="132">
        <f>$AU361+$AB$7*SIN(AO361)</f>
        <v>4.2137059774499583</v>
      </c>
      <c r="AO361" s="132">
        <f>$AU361+$AB$7*SIN(AP361)</f>
        <v>4.2137142856807959</v>
      </c>
      <c r="AP361" s="132">
        <f>$AU361+$AB$7*SIN(AQ361)</f>
        <v>4.2136673371304472</v>
      </c>
      <c r="AQ361" s="132">
        <f>$AU361+$AB$7*SIN(AR361)</f>
        <v>4.2139326894653024</v>
      </c>
      <c r="AR361" s="132">
        <f>$AU361+$AB$7*SIN(AS361)</f>
        <v>4.2124346184391968</v>
      </c>
      <c r="AS361" s="132">
        <f>$AU361+$AB$7*SIN(AT361)</f>
        <v>4.2209469436548215</v>
      </c>
      <c r="AT361" s="132">
        <f>$AU361+$AB$7*SIN(AU361)</f>
        <v>4.1742168026306841</v>
      </c>
      <c r="AU361" s="132">
        <f>$AB$9+$AB$18*(F361-AB$15)</f>
        <v>4.5386463326446629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36" t="s">
        <v>472</v>
      </c>
      <c r="B362" s="94" t="s">
        <v>292</v>
      </c>
      <c r="C362" s="36">
        <v>54035.522400000002</v>
      </c>
      <c r="D362" s="36">
        <v>4.4000000000000002E-4</v>
      </c>
      <c r="E362" s="41">
        <f>+(C362-C$7)/C$8</f>
        <v>40521.960719453222</v>
      </c>
      <c r="F362" s="132">
        <f>ROUND(2*E362,0)/2</f>
        <v>40522</v>
      </c>
      <c r="G362" s="132">
        <f>+C362-(C$7+F362*C$8)</f>
        <v>-1.3408333994448185E-2</v>
      </c>
      <c r="K362" s="43">
        <f>G362</f>
        <v>-1.3408333994448185E-2</v>
      </c>
      <c r="N362" s="132"/>
      <c r="O362" s="132">
        <f ca="1">+C$11+C$12*F362</f>
        <v>-7.367390606291456E-3</v>
      </c>
      <c r="P362" s="199">
        <f>+D$11+D$12*F362+D$13*F362^2</f>
        <v>-2.5680636677498772E-2</v>
      </c>
      <c r="Q362" s="200">
        <f>+C362-15018.5</f>
        <v>39017.022400000002</v>
      </c>
      <c r="S362" s="132">
        <f>+(P362-G362)^2</f>
        <v>1.5060941314441064E-4</v>
      </c>
      <c r="T362" s="7">
        <v>10</v>
      </c>
      <c r="U362" s="43">
        <f>+T362*S362</f>
        <v>1.5060941314441064E-3</v>
      </c>
      <c r="V362" s="132">
        <f>+G362-P362</f>
        <v>1.2272302683050587E-2</v>
      </c>
      <c r="Z362" s="43">
        <f>F362</f>
        <v>40522</v>
      </c>
      <c r="AA362" s="132">
        <f>AB$3+AB$4*Z362+AB$5*Z362^2+AH362</f>
        <v>-1.9396065467258448E-2</v>
      </c>
      <c r="AB362" s="132">
        <f>+G362-AA362</f>
        <v>5.9877314728102628E-3</v>
      </c>
      <c r="AC362" s="132">
        <f>+G362-P362</f>
        <v>1.2272302683050587E-2</v>
      </c>
      <c r="AD362" s="132"/>
      <c r="AE362" s="132">
        <f>+(G362-AA362)^2*S362</f>
        <v>5.3997884742772745E-9</v>
      </c>
      <c r="AF362" s="200">
        <f>+C362-15018.5</f>
        <v>39017.022400000002</v>
      </c>
      <c r="AG362" s="7"/>
      <c r="AH362" s="43">
        <f>$AB$6*($AB$11/AI362*AJ362+$AB$12)</f>
        <v>-2.0886866015258448E-2</v>
      </c>
      <c r="AI362" s="43">
        <f>1+$AB$7*COS(AL362)</f>
        <v>0.73386435810129191</v>
      </c>
      <c r="AJ362" s="43">
        <f>SIN(AL362+$AB$9)</f>
        <v>-0.9990853611159185</v>
      </c>
      <c r="AK362" s="43">
        <f>$AB$7*SIN(AL362)</f>
        <v>-0.25704439326926121</v>
      </c>
      <c r="AL362" s="43">
        <f>2*ATAN(AM362)</f>
        <v>-2.3735696443066296</v>
      </c>
      <c r="AM362" s="43">
        <f>SQRT((1+$AB$7)/(1-$AB$7))*TAN(AN362/2)</f>
        <v>-2.4748084710501281</v>
      </c>
      <c r="AN362" s="132">
        <f>$AU362+$AB$7*SIN(AO362)</f>
        <v>4.2163407675441569</v>
      </c>
      <c r="AO362" s="132">
        <f>$AU362+$AB$7*SIN(AP362)</f>
        <v>4.2163488156677102</v>
      </c>
      <c r="AP362" s="132">
        <f>$AU362+$AB$7*SIN(AQ362)</f>
        <v>4.2163031156626385</v>
      </c>
      <c r="AQ362" s="132">
        <f>$AU362+$AB$7*SIN(AR362)</f>
        <v>4.2165626672430925</v>
      </c>
      <c r="AR362" s="132">
        <f>$AU362+$AB$7*SIN(AS362)</f>
        <v>4.2150902031462234</v>
      </c>
      <c r="AS362" s="132">
        <f>$AU362+$AB$7*SIN(AT362)</f>
        <v>4.2234975257278471</v>
      </c>
      <c r="AT362" s="132">
        <f>$AU362+$AB$7*SIN(AU362)</f>
        <v>4.1771201413949948</v>
      </c>
      <c r="AU362" s="132">
        <f>$AB$9+$AB$18*(F362-AB$15)</f>
        <v>4.5417461929521892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127" t="s">
        <v>1471</v>
      </c>
      <c r="B363" s="276" t="s">
        <v>288</v>
      </c>
      <c r="C363" s="232">
        <v>54049.688500000164</v>
      </c>
      <c r="D363" s="232">
        <v>6.9999999999999999E-4</v>
      </c>
      <c r="E363" s="41">
        <f>+(C363-C$7)/C$8</f>
        <v>40563.46118876808</v>
      </c>
      <c r="F363" s="132">
        <f>ROUND(2*E363,0)/2</f>
        <v>40563.5</v>
      </c>
      <c r="G363" s="132">
        <f>+C363-(C$7+F363*C$8)</f>
        <v>-1.3248134338937234E-2</v>
      </c>
      <c r="L363" s="43">
        <f>G363</f>
        <v>-1.3248134338937234E-2</v>
      </c>
      <c r="N363" s="132"/>
      <c r="O363" s="132">
        <f ca="1">+C$11+C$12*F363</f>
        <v>-7.4105478616931716E-3</v>
      </c>
      <c r="P363" s="199">
        <f>+D$11+D$12*F363+D$13*F363^2</f>
        <v>-2.571012967401843E-2</v>
      </c>
      <c r="Q363" s="200">
        <f>+C363-15018.5</f>
        <v>39031.188500000164</v>
      </c>
      <c r="S363" s="132">
        <f>+(P363-G363)^2</f>
        <v>1.5530132773158546E-4</v>
      </c>
      <c r="T363" s="7">
        <v>10</v>
      </c>
      <c r="U363" s="43">
        <f>+T363*S363</f>
        <v>1.5530132773158545E-3</v>
      </c>
      <c r="V363" s="132">
        <f>+G363-P363</f>
        <v>1.2461995335081195E-2</v>
      </c>
      <c r="Z363" s="43">
        <f>F363</f>
        <v>40563.5</v>
      </c>
      <c r="AA363" s="132">
        <f>AB$3+AB$4*Z363+AB$5*Z363^2+AH363</f>
        <v>-1.9374704045745761E-2</v>
      </c>
      <c r="AB363" s="132">
        <f>+G363-AA363</f>
        <v>6.1265697068085267E-3</v>
      </c>
      <c r="AC363" s="132">
        <f>+G363-P363</f>
        <v>1.2461995335081195E-2</v>
      </c>
      <c r="AD363" s="132"/>
      <c r="AE363" s="132">
        <f>+(G363-AA363)^2*S363</f>
        <v>5.8292130308455838E-9</v>
      </c>
      <c r="AF363" s="200">
        <f>+C363-15018.5</f>
        <v>39031.188500000164</v>
      </c>
      <c r="AG363" s="7"/>
      <c r="AH363" s="43">
        <f>$AB$6*($AB$11/AI363*AJ363+$AB$12)</f>
        <v>-2.0859932948995762E-2</v>
      </c>
      <c r="AI363" s="43">
        <f>1+$AB$7*COS(AL363)</f>
        <v>0.73470484099990818</v>
      </c>
      <c r="AJ363" s="43">
        <f>SIN(AL363+$AB$9)</f>
        <v>-0.9992196197441876</v>
      </c>
      <c r="AK363" s="43">
        <f>$AB$7*SIN(AL363)</f>
        <v>-0.25791176516614356</v>
      </c>
      <c r="AL363" s="43">
        <f>2*ATAN(AM363)</f>
        <v>-2.3703053580619464</v>
      </c>
      <c r="AM363" s="43">
        <f>SQRT((1+$AB$7)/(1-$AB$7))*TAN(AN363/2)</f>
        <v>-2.4632267496244018</v>
      </c>
      <c r="AN363" s="132">
        <f>$AU363+$AB$7*SIN(AO363)</f>
        <v>4.2204708104226123</v>
      </c>
      <c r="AO363" s="132">
        <f>$AU363+$AB$7*SIN(AP363)</f>
        <v>4.2204784634273107</v>
      </c>
      <c r="AP363" s="132">
        <f>$AU363+$AB$7*SIN(AQ363)</f>
        <v>4.2204346724448216</v>
      </c>
      <c r="AQ363" s="132">
        <f>$AU363+$AB$7*SIN(AR363)</f>
        <v>4.220685295616966</v>
      </c>
      <c r="AR363" s="132">
        <f>$AU363+$AB$7*SIN(AS363)</f>
        <v>4.2192525173732136</v>
      </c>
      <c r="AS363" s="132">
        <f>$AU363+$AB$7*SIN(AT363)</f>
        <v>4.2274959068099713</v>
      </c>
      <c r="AT363" s="132">
        <f>$AU363+$AB$7*SIN(AU363)</f>
        <v>4.1816739200703621</v>
      </c>
      <c r="AU363" s="132">
        <f>$AB$9+$AB$18*(F363-AB$15)</f>
        <v>4.5466006911696359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127" t="s">
        <v>1471</v>
      </c>
      <c r="B364" s="276" t="s">
        <v>292</v>
      </c>
      <c r="C364" s="232">
        <v>54056.686300000176</v>
      </c>
      <c r="D364" s="232">
        <v>2.9999999999999997E-4</v>
      </c>
      <c r="E364" s="41">
        <f>+(C364-C$7)/C$8</f>
        <v>40583.961678258391</v>
      </c>
      <c r="F364" s="132">
        <f>ROUND(2*E364,0)/2</f>
        <v>40584</v>
      </c>
      <c r="G364" s="132">
        <f>+C364-(C$7+F364*C$8)</f>
        <v>-1.3081047822197434E-2</v>
      </c>
      <c r="L364" s="43">
        <f>G364</f>
        <v>-1.3081047822197434E-2</v>
      </c>
      <c r="N364" s="132"/>
      <c r="O364" s="132">
        <f ca="1">+C$11+C$12*F364</f>
        <v>-7.4318665059277533E-3</v>
      </c>
      <c r="P364" s="199">
        <f>+D$11+D$12*F364+D$13*F364^2</f>
        <v>-2.5724690306412439E-2</v>
      </c>
      <c r="Q364" s="200">
        <f>+C364-15018.5</f>
        <v>39038.186300000176</v>
      </c>
      <c r="S364" s="132">
        <f>+(P364-G364)^2</f>
        <v>1.5986169526864658E-4</v>
      </c>
      <c r="T364" s="7">
        <v>10</v>
      </c>
      <c r="U364" s="43">
        <f>+T364*S364</f>
        <v>1.5986169526864657E-3</v>
      </c>
      <c r="V364" s="132">
        <f>+G364-P364</f>
        <v>1.2643642484215005E-2</v>
      </c>
      <c r="Z364" s="43">
        <f>F364</f>
        <v>40584</v>
      </c>
      <c r="AA364" s="132">
        <f>AB$3+AB$4*Z364+AB$5*Z364^2+AH364</f>
        <v>-1.9364012970582808E-2</v>
      </c>
      <c r="AB364" s="132">
        <f>+G364-AA364</f>
        <v>6.2829651483853749E-3</v>
      </c>
      <c r="AC364" s="132">
        <f>+G364-P364</f>
        <v>1.2643642484215005E-2</v>
      </c>
      <c r="AD364" s="132"/>
      <c r="AE364" s="132">
        <f>+(G364-AA364)^2*S364</f>
        <v>6.3106444996177634E-9</v>
      </c>
      <c r="AF364" s="200">
        <f>+C364-15018.5</f>
        <v>39038.186300000176</v>
      </c>
      <c r="AG364" s="7"/>
      <c r="AH364" s="43">
        <f>$AB$6*($AB$11/AI364*AJ364+$AB$12)</f>
        <v>-2.0846485802582807E-2</v>
      </c>
      <c r="AI364" s="43">
        <f>1+$AB$7*COS(AL364)</f>
        <v>0.7351217766822985</v>
      </c>
      <c r="AJ364" s="43">
        <f>SIN(AL364+$AB$9)</f>
        <v>-0.99928211625768504</v>
      </c>
      <c r="AK364" s="43">
        <f>$AB$7*SIN(AL364)</f>
        <v>-0.25833994428283413</v>
      </c>
      <c r="AL364" s="43">
        <f>2*ATAN(AM364)</f>
        <v>-2.3686901165659466</v>
      </c>
      <c r="AM364" s="43">
        <f>SQRT((1+$AB$7)/(1-$AB$7))*TAN(AN364/2)</f>
        <v>-2.4575302324236312</v>
      </c>
      <c r="AN364" s="132">
        <f>$AU364+$AB$7*SIN(AO364)</f>
        <v>4.2225126986019301</v>
      </c>
      <c r="AO364" s="132">
        <f>$AU364+$AB$7*SIN(AP364)</f>
        <v>4.2225201618438417</v>
      </c>
      <c r="AP364" s="132">
        <f>$AU364+$AB$7*SIN(AQ364)</f>
        <v>4.222477293238792</v>
      </c>
      <c r="AQ364" s="132">
        <f>$AU364+$AB$7*SIN(AR364)</f>
        <v>4.2227235760087076</v>
      </c>
      <c r="AR364" s="132">
        <f>$AU364+$AB$7*SIN(AS364)</f>
        <v>4.2213102130511171</v>
      </c>
      <c r="AS364" s="132">
        <f>$AU364+$AB$7*SIN(AT364)</f>
        <v>4.2294728594156092</v>
      </c>
      <c r="AT364" s="132">
        <f>$AU364+$AB$7*SIN(AU364)</f>
        <v>4.1839265498862712</v>
      </c>
      <c r="AU364" s="132">
        <f>$AB$9+$AB$18*(F364-AB$15)</f>
        <v>4.5489986963131948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41" t="s">
        <v>484</v>
      </c>
      <c r="B365" s="94" t="s">
        <v>292</v>
      </c>
      <c r="C365" s="36">
        <v>54057.3698</v>
      </c>
      <c r="D365" s="36">
        <v>1E-4</v>
      </c>
      <c r="E365" s="41">
        <f>+(C365-C$7)/C$8</f>
        <v>40585.964033936318</v>
      </c>
      <c r="F365" s="132">
        <f>ROUND(2*E365,0)/2</f>
        <v>40586</v>
      </c>
      <c r="G365" s="132">
        <f>+C365-(C$7+F365*C$8)</f>
        <v>-1.2276941997697577E-2</v>
      </c>
      <c r="K365" s="43">
        <f>G365</f>
        <v>-1.2276941997697577E-2</v>
      </c>
      <c r="N365" s="132"/>
      <c r="O365" s="132">
        <f ca="1">+C$11+C$12*F365</f>
        <v>-7.4339463736579556E-3</v>
      </c>
      <c r="P365" s="199">
        <f>+D$11+D$12*F365+D$13*F365^2</f>
        <v>-2.5726110565690415E-2</v>
      </c>
      <c r="Q365" s="200">
        <f>+C365-15018.5</f>
        <v>39038.8698</v>
      </c>
      <c r="S365" s="132">
        <f>+(P365-G365)^2</f>
        <v>1.8088013517028652E-4</v>
      </c>
      <c r="T365" s="7">
        <v>10</v>
      </c>
      <c r="U365" s="43">
        <f>+T365*S365</f>
        <v>1.8088013517028653E-3</v>
      </c>
      <c r="V365" s="132">
        <f>+G365-P365</f>
        <v>1.3449168567992838E-2</v>
      </c>
      <c r="Z365" s="43">
        <f>F365</f>
        <v>40586</v>
      </c>
      <c r="AA365" s="132">
        <f>AB$3+AB$4*Z365+AB$5*Z365^2+AH365</f>
        <v>-1.936296500954696E-2</v>
      </c>
      <c r="AB365" s="132">
        <f>+G365-AA365</f>
        <v>7.0860230118493829E-3</v>
      </c>
      <c r="AC365" s="132">
        <f>+G365-P365</f>
        <v>1.3449168567992838E-2</v>
      </c>
      <c r="AD365" s="132"/>
      <c r="AE365" s="132">
        <f>+(G365-AA365)^2*S365</f>
        <v>9.082303085005011E-9</v>
      </c>
      <c r="AF365" s="200">
        <f>+C365-15018.5</f>
        <v>39038.8698</v>
      </c>
      <c r="AG365" s="7"/>
      <c r="AH365" s="43">
        <f>$AB$6*($AB$11/AI365*AJ365+$AB$12)</f>
        <v>-2.084516882154696E-2</v>
      </c>
      <c r="AI365" s="43">
        <f>1+$AB$7*COS(AL365)</f>
        <v>0.73516251571367452</v>
      </c>
      <c r="AJ365" s="43">
        <f>SIN(AL365+$AB$9)</f>
        <v>-0.99928807759965776</v>
      </c>
      <c r="AK365" s="43">
        <f>$AB$7*SIN(AL365)</f>
        <v>-0.25838170778305936</v>
      </c>
      <c r="AL365" s="43">
        <f>2*ATAN(AM365)</f>
        <v>-2.3685324338711005</v>
      </c>
      <c r="AM365" s="43">
        <f>SQRT((1+$AB$7)/(1-$AB$7))*TAN(AN365/2)</f>
        <v>-2.4569753398307261</v>
      </c>
      <c r="AN365" s="132">
        <f>$AU365+$AB$7*SIN(AO365)</f>
        <v>4.2227119692211943</v>
      </c>
      <c r="AO365" s="132">
        <f>$AU365+$AB$7*SIN(AP365)</f>
        <v>4.2227194141392062</v>
      </c>
      <c r="AP365" s="132">
        <f>$AU365+$AB$7*SIN(AQ365)</f>
        <v>4.2226766347967155</v>
      </c>
      <c r="AQ365" s="132">
        <f>$AU365+$AB$7*SIN(AR365)</f>
        <v>4.2229224965875485</v>
      </c>
      <c r="AR365" s="132">
        <f>$AU365+$AB$7*SIN(AS365)</f>
        <v>4.2215110210927049</v>
      </c>
      <c r="AS365" s="132">
        <f>$AU365+$AB$7*SIN(AT365)</f>
        <v>4.2296657986563888</v>
      </c>
      <c r="AT365" s="132">
        <f>$AU365+$AB$7*SIN(AU365)</f>
        <v>4.1841464310321239</v>
      </c>
      <c r="AU365" s="132">
        <f>$AB$9+$AB$18*(F365-AB$15)</f>
        <v>4.5492326480345175</v>
      </c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</row>
    <row r="366" spans="1:64" ht="12.95" customHeight="1">
      <c r="A366" s="36" t="s">
        <v>486</v>
      </c>
      <c r="B366" s="94" t="s">
        <v>292</v>
      </c>
      <c r="C366" s="36">
        <v>54057.3698</v>
      </c>
      <c r="D366" s="36" t="s">
        <v>485</v>
      </c>
      <c r="E366" s="41">
        <f>+(C366-C$7)/C$8</f>
        <v>40585.964033936318</v>
      </c>
      <c r="F366" s="132">
        <f>ROUND(2*E366,0)/2</f>
        <v>40586</v>
      </c>
      <c r="G366" s="132">
        <f>+C366-(C$7+F366*C$8)</f>
        <v>-1.2276941997697577E-2</v>
      </c>
      <c r="K366" s="43">
        <f>G366</f>
        <v>-1.2276941997697577E-2</v>
      </c>
      <c r="N366" s="132"/>
      <c r="O366" s="132">
        <f ca="1">+C$11+C$12*F366</f>
        <v>-7.4339463736579556E-3</v>
      </c>
      <c r="P366" s="199">
        <f>+D$11+D$12*F366+D$13*F366^2</f>
        <v>-2.5726110565690415E-2</v>
      </c>
      <c r="Q366" s="200">
        <f>+C366-15018.5</f>
        <v>39038.8698</v>
      </c>
      <c r="S366" s="132">
        <f>+(P366-G366)^2</f>
        <v>1.8088013517028652E-4</v>
      </c>
      <c r="T366" s="7">
        <v>10</v>
      </c>
      <c r="U366" s="43">
        <f>+T366*S366</f>
        <v>1.8088013517028653E-3</v>
      </c>
      <c r="V366" s="132">
        <f>+G366-P366</f>
        <v>1.3449168567992838E-2</v>
      </c>
      <c r="Z366" s="43">
        <f>F366</f>
        <v>40586</v>
      </c>
      <c r="AA366" s="132">
        <f>AB$3+AB$4*Z366+AB$5*Z366^2+AH366</f>
        <v>-1.936296500954696E-2</v>
      </c>
      <c r="AB366" s="132">
        <f>+G366-AA366</f>
        <v>7.0860230118493829E-3</v>
      </c>
      <c r="AC366" s="132">
        <f>+G366-P366</f>
        <v>1.3449168567992838E-2</v>
      </c>
      <c r="AD366" s="132"/>
      <c r="AE366" s="132">
        <f>+(G366-AA366)^2*S366</f>
        <v>9.082303085005011E-9</v>
      </c>
      <c r="AF366" s="200">
        <f>+C366-15018.5</f>
        <v>39038.8698</v>
      </c>
      <c r="AG366" s="7"/>
      <c r="AH366" s="43">
        <f>$AB$6*($AB$11/AI366*AJ366+$AB$12)</f>
        <v>-2.084516882154696E-2</v>
      </c>
      <c r="AI366" s="43">
        <f>1+$AB$7*COS(AL366)</f>
        <v>0.73516251571367452</v>
      </c>
      <c r="AJ366" s="43">
        <f>SIN(AL366+$AB$9)</f>
        <v>-0.99928807759965776</v>
      </c>
      <c r="AK366" s="43">
        <f>$AB$7*SIN(AL366)</f>
        <v>-0.25838170778305936</v>
      </c>
      <c r="AL366" s="43">
        <f>2*ATAN(AM366)</f>
        <v>-2.3685324338711005</v>
      </c>
      <c r="AM366" s="43">
        <f>SQRT((1+$AB$7)/(1-$AB$7))*TAN(AN366/2)</f>
        <v>-2.4569753398307261</v>
      </c>
      <c r="AN366" s="132">
        <f>$AU366+$AB$7*SIN(AO366)</f>
        <v>4.2227119692211943</v>
      </c>
      <c r="AO366" s="132">
        <f>$AU366+$AB$7*SIN(AP366)</f>
        <v>4.2227194141392062</v>
      </c>
      <c r="AP366" s="132">
        <f>$AU366+$AB$7*SIN(AQ366)</f>
        <v>4.2226766347967155</v>
      </c>
      <c r="AQ366" s="132">
        <f>$AU366+$AB$7*SIN(AR366)</f>
        <v>4.2229224965875485</v>
      </c>
      <c r="AR366" s="132">
        <f>$AU366+$AB$7*SIN(AS366)</f>
        <v>4.2215110210927049</v>
      </c>
      <c r="AS366" s="132">
        <f>$AU366+$AB$7*SIN(AT366)</f>
        <v>4.2296657986563888</v>
      </c>
      <c r="AT366" s="132">
        <f>$AU366+$AB$7*SIN(AU366)</f>
        <v>4.1841464310321239</v>
      </c>
      <c r="AU366" s="132">
        <f>$AB$9+$AB$18*(F366-AB$15)</f>
        <v>4.5492326480345175</v>
      </c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</row>
    <row r="367" spans="1:64" ht="12.95" customHeight="1">
      <c r="A367" s="127" t="s">
        <v>1471</v>
      </c>
      <c r="B367" s="276" t="s">
        <v>292</v>
      </c>
      <c r="C367" s="232">
        <v>54066.585599999875</v>
      </c>
      <c r="D367" s="232">
        <v>2.9999999999999997E-4</v>
      </c>
      <c r="E367" s="41">
        <f>+(C367-C$7)/C$8</f>
        <v>40612.962292109158</v>
      </c>
      <c r="F367" s="132">
        <f>ROUND(2*E367,0)/2</f>
        <v>40613</v>
      </c>
      <c r="G367" s="132">
        <f>+C367-(C$7+F367*C$8)</f>
        <v>-1.2871511127741542E-2</v>
      </c>
      <c r="L367" s="43">
        <f>G367</f>
        <v>-1.2871511127741542E-2</v>
      </c>
      <c r="N367" s="132"/>
      <c r="O367" s="132">
        <f ca="1">+C$11+C$12*F367</f>
        <v>-7.4620245880156963E-3</v>
      </c>
      <c r="P367" s="199">
        <f>+D$11+D$12*F367+D$13*F367^2</f>
        <v>-2.574527901604777E-2</v>
      </c>
      <c r="Q367" s="200">
        <f>+C367-15018.5</f>
        <v>39048.085599999875</v>
      </c>
      <c r="S367" s="132">
        <f>+(P367-G367)^2</f>
        <v>1.657338996419846E-4</v>
      </c>
      <c r="T367" s="7">
        <v>10</v>
      </c>
      <c r="U367" s="43">
        <f>+T367*S367</f>
        <v>1.6573389964198459E-3</v>
      </c>
      <c r="V367" s="132">
        <f>+G367-P367</f>
        <v>1.2873767888306228E-2</v>
      </c>
      <c r="Z367" s="43">
        <f>F367</f>
        <v>40613</v>
      </c>
      <c r="AA367" s="132">
        <f>AB$3+AB$4*Z367+AB$5*Z367^2+AH367</f>
        <v>-1.9348731680584198E-2</v>
      </c>
      <c r="AB367" s="132">
        <f>+G367-AA367</f>
        <v>6.4772205528426559E-3</v>
      </c>
      <c r="AC367" s="132">
        <f>+G367-P367</f>
        <v>1.2873767888306228E-2</v>
      </c>
      <c r="AD367" s="132"/>
      <c r="AE367" s="132">
        <f>+(G367-AA367)^2*S367</f>
        <v>6.9532640138088655E-9</v>
      </c>
      <c r="AF367" s="200">
        <f>+C367-15018.5</f>
        <v>39048.085599999875</v>
      </c>
      <c r="AG367" s="7"/>
      <c r="AH367" s="43">
        <f>$AB$6*($AB$11/AI367*AJ367+$AB$12)</f>
        <v>-2.0827301373584198E-2</v>
      </c>
      <c r="AI367" s="43">
        <f>1+$AB$7*COS(AL367)</f>
        <v>0.73571358018644117</v>
      </c>
      <c r="AJ367" s="43">
        <f>SIN(AL367+$AB$9)</f>
        <v>-0.99936618480840078</v>
      </c>
      <c r="AK367" s="43">
        <f>$AB$7*SIN(AL367)</f>
        <v>-0.2589453384444898</v>
      </c>
      <c r="AL367" s="43">
        <f>2*ATAN(AM367)</f>
        <v>-2.3664020048964023</v>
      </c>
      <c r="AM367" s="43">
        <f>SQRT((1+$AB$7)/(1-$AB$7))*TAN(AN367/2)</f>
        <v>-2.4494992789743963</v>
      </c>
      <c r="AN367" s="132">
        <f>$AU367+$AB$7*SIN(AO367)</f>
        <v>4.2254032041044356</v>
      </c>
      <c r="AO367" s="132">
        <f>$AU367+$AB$7*SIN(AP367)</f>
        <v>4.2254104049178922</v>
      </c>
      <c r="AP367" s="132">
        <f>$AU367+$AB$7*SIN(AQ367)</f>
        <v>4.2253688180653057</v>
      </c>
      <c r="AQ367" s="132">
        <f>$AU367+$AB$7*SIN(AR367)</f>
        <v>4.2256090396403039</v>
      </c>
      <c r="AR367" s="132">
        <f>$AU367+$AB$7*SIN(AS367)</f>
        <v>4.2242229276485475</v>
      </c>
      <c r="AS367" s="132">
        <f>$AU367+$AB$7*SIN(AT367)</f>
        <v>4.2322716284894053</v>
      </c>
      <c r="AT367" s="132">
        <f>$AU367+$AB$7*SIN(AU367)</f>
        <v>4.1871167825921187</v>
      </c>
      <c r="AU367" s="132">
        <f>$AB$9+$AB$18*(F367-AB$15)</f>
        <v>4.5523909962723748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127" t="s">
        <v>1471</v>
      </c>
      <c r="B368" s="276" t="s">
        <v>288</v>
      </c>
      <c r="C368" s="232">
        <v>54067.438399999868</v>
      </c>
      <c r="D368" s="232">
        <v>4.0000000000000002E-4</v>
      </c>
      <c r="E368" s="41">
        <f>+(C368-C$7)/C$8</f>
        <v>40615.460622646919</v>
      </c>
      <c r="F368" s="132">
        <f>ROUND(2*E368,0)/2</f>
        <v>40615.5</v>
      </c>
      <c r="G368" s="132">
        <f>+C368-(C$7+F368*C$8)</f>
        <v>-1.3441378629067913E-2</v>
      </c>
      <c r="L368" s="43">
        <f>G368</f>
        <v>-1.3441378629067913E-2</v>
      </c>
      <c r="N368" s="132"/>
      <c r="O368" s="132">
        <f ca="1">+C$11+C$12*F368</f>
        <v>-7.4646244226784508E-3</v>
      </c>
      <c r="P368" s="199">
        <f>+D$11+D$12*F368+D$13*F368^2</f>
        <v>-2.5747053396917657E-2</v>
      </c>
      <c r="Q368" s="200">
        <f>+C368-15018.5</f>
        <v>39048.938399999868</v>
      </c>
      <c r="S368" s="132">
        <f>+(P368-G368)^2</f>
        <v>1.5142963149209388E-4</v>
      </c>
      <c r="T368" s="7">
        <v>10</v>
      </c>
      <c r="U368" s="43">
        <f>+T368*S368</f>
        <v>1.5142963149209388E-3</v>
      </c>
      <c r="V368" s="132">
        <f>+G368-P368</f>
        <v>1.2305674767849745E-2</v>
      </c>
      <c r="Z368" s="43">
        <f>F368</f>
        <v>40615.5</v>
      </c>
      <c r="AA368" s="132">
        <f>AB$3+AB$4*Z368+AB$5*Z368^2+AH368</f>
        <v>-1.9347405688063337E-2</v>
      </c>
      <c r="AB368" s="132">
        <f>+G368-AA368</f>
        <v>5.9060270589954243E-3</v>
      </c>
      <c r="AC368" s="132">
        <f>+G368-P368</f>
        <v>1.2305674767849745E-2</v>
      </c>
      <c r="AD368" s="132"/>
      <c r="AE368" s="132">
        <f>+(G368-AA368)^2*S368</f>
        <v>5.2820405417951676E-9</v>
      </c>
      <c r="AF368" s="200">
        <f>+C368-15018.5</f>
        <v>39048.938399999868</v>
      </c>
      <c r="AG368" s="7"/>
      <c r="AH368" s="43">
        <f>$AB$6*($AB$11/AI368*AJ368+$AB$12)</f>
        <v>-2.0825638667313337E-2</v>
      </c>
      <c r="AI368" s="43">
        <f>1+$AB$7*COS(AL368)</f>
        <v>0.73576470723880927</v>
      </c>
      <c r="AJ368" s="43">
        <f>SIN(AL368+$AB$9)</f>
        <v>-0.99937319324609464</v>
      </c>
      <c r="AK368" s="43">
        <f>$AB$7*SIN(AL368)</f>
        <v>-0.2589975097552249</v>
      </c>
      <c r="AL368" s="43">
        <f>2*ATAN(AM368)</f>
        <v>-2.366204581368383</v>
      </c>
      <c r="AM368" s="43">
        <f>SQRT((1+$AB$7)/(1-$AB$7))*TAN(AN368/2)</f>
        <v>-2.4488084590488843</v>
      </c>
      <c r="AN368" s="132">
        <f>$AU368+$AB$7*SIN(AO368)</f>
        <v>4.2256524945334935</v>
      </c>
      <c r="AO368" s="132">
        <f>$AU368+$AB$7*SIN(AP368)</f>
        <v>4.225659673050699</v>
      </c>
      <c r="AP368" s="132">
        <f>$AU368+$AB$7*SIN(AQ368)</f>
        <v>4.2256181954354863</v>
      </c>
      <c r="AQ368" s="132">
        <f>$AU368+$AB$7*SIN(AR368)</f>
        <v>4.2258578988148638</v>
      </c>
      <c r="AR368" s="132">
        <f>$AU368+$AB$7*SIN(AS368)</f>
        <v>4.224474124225071</v>
      </c>
      <c r="AS368" s="132">
        <f>$AU368+$AB$7*SIN(AT368)</f>
        <v>4.2325130176479044</v>
      </c>
      <c r="AT368" s="132">
        <f>$AU368+$AB$7*SIN(AU368)</f>
        <v>4.1873919994231423</v>
      </c>
      <c r="AU368" s="132">
        <f>$AB$9+$AB$18*(F368-AB$15)</f>
        <v>4.5526834359240276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127" t="s">
        <v>1471</v>
      </c>
      <c r="B369" s="276" t="s">
        <v>288</v>
      </c>
      <c r="C369" s="232">
        <v>54068.462900000159</v>
      </c>
      <c r="D369" s="232">
        <v>1E-3</v>
      </c>
      <c r="E369" s="41">
        <f>+(C369-C$7)/C$8</f>
        <v>40618.461958993881</v>
      </c>
      <c r="F369" s="132">
        <f>ROUND(2*E369,0)/2</f>
        <v>40618.5</v>
      </c>
      <c r="G369" s="132">
        <f>+C369-(C$7+F369*C$8)</f>
        <v>-1.2985219342226628E-2</v>
      </c>
      <c r="L369" s="43">
        <f>G369</f>
        <v>-1.2985219342226628E-2</v>
      </c>
      <c r="N369" s="132"/>
      <c r="O369" s="132">
        <f ca="1">+C$11+C$12*F369</f>
        <v>-7.4677442242737577E-3</v>
      </c>
      <c r="P369" s="199">
        <f>+D$11+D$12*F369+D$13*F369^2</f>
        <v>-2.5749182547546108E-2</v>
      </c>
      <c r="Q369" s="200">
        <f>+C369-15018.5</f>
        <v>39049.962900000159</v>
      </c>
      <c r="S369" s="132">
        <f>+(P369-G369)^2</f>
        <v>1.6291875670674952E-4</v>
      </c>
      <c r="T369" s="7">
        <v>10</v>
      </c>
      <c r="U369" s="43">
        <f>+T369*S369</f>
        <v>1.6291875670674952E-3</v>
      </c>
      <c r="V369" s="132">
        <f>+G369-P369</f>
        <v>1.276396320531948E-2</v>
      </c>
      <c r="Z369" s="43">
        <f>F369</f>
        <v>40618.5</v>
      </c>
      <c r="AA369" s="132">
        <f>AB$3+AB$4*Z369+AB$5*Z369^2+AH369</f>
        <v>-1.9345812685517206E-2</v>
      </c>
      <c r="AB369" s="132">
        <f>+G369-AA369</f>
        <v>6.3605933432905777E-3</v>
      </c>
      <c r="AC369" s="132">
        <f>+G369-P369</f>
        <v>1.276396320531948E-2</v>
      </c>
      <c r="AD369" s="132"/>
      <c r="AE369" s="132">
        <f>+(G369-AA369)^2*S369</f>
        <v>6.5912281997171829E-9</v>
      </c>
      <c r="AF369" s="200">
        <f>+C369-15018.5</f>
        <v>39049.962900000159</v>
      </c>
      <c r="AG369" s="7"/>
      <c r="AH369" s="43">
        <f>$AB$6*($AB$11/AI369*AJ369+$AB$12)</f>
        <v>-2.0823641558767206E-2</v>
      </c>
      <c r="AI369" s="43">
        <f>1+$AB$7*COS(AL369)</f>
        <v>0.7358260826780163</v>
      </c>
      <c r="AJ369" s="43">
        <f>SIN(AL369+$AB$9)</f>
        <v>-0.99938155322866074</v>
      </c>
      <c r="AK369" s="43">
        <f>$AB$7*SIN(AL369)</f>
        <v>-0.25906011157018694</v>
      </c>
      <c r="AL369" s="43">
        <f>2*ATAN(AM369)</f>
        <v>-2.3659676369189881</v>
      </c>
      <c r="AM369" s="43">
        <f>SQRT((1+$AB$7)/(1-$AB$7))*TAN(AN369/2)</f>
        <v>-2.4479797892396391</v>
      </c>
      <c r="AN369" s="132">
        <f>$AU369+$AB$7*SIN(AO369)</f>
        <v>4.2259516659056375</v>
      </c>
      <c r="AO369" s="132">
        <f>$AU369+$AB$7*SIN(AP369)</f>
        <v>4.2259588177353926</v>
      </c>
      <c r="AP369" s="132">
        <f>$AU369+$AB$7*SIN(AQ369)</f>
        <v>4.225917470942357</v>
      </c>
      <c r="AQ369" s="132">
        <f>$AU369+$AB$7*SIN(AR369)</f>
        <v>4.2261565533914514</v>
      </c>
      <c r="AR369" s="132">
        <f>$AU369+$AB$7*SIN(AS369)</f>
        <v>4.224775581200932</v>
      </c>
      <c r="AS369" s="132">
        <f>$AU369+$AB$7*SIN(AT369)</f>
        <v>4.232802709006922</v>
      </c>
      <c r="AT369" s="132">
        <f>$AU369+$AB$7*SIN(AU369)</f>
        <v>4.1877223008573941</v>
      </c>
      <c r="AU369" s="132">
        <f>$AB$9+$AB$18*(F369-AB$15)</f>
        <v>4.5530343635060122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127" t="s">
        <v>1471</v>
      </c>
      <c r="B370" s="276" t="s">
        <v>288</v>
      </c>
      <c r="C370" s="232">
        <v>54069.487499999814</v>
      </c>
      <c r="D370" s="232">
        <v>5.9999999999999995E-4</v>
      </c>
      <c r="E370" s="41">
        <f>+(C370-C$7)/C$8</f>
        <v>40621.463588295184</v>
      </c>
      <c r="F370" s="132">
        <f>ROUND(2*E370,0)/2</f>
        <v>40621.5</v>
      </c>
      <c r="G370" s="132">
        <f>+C370-(C$7+F370*C$8)</f>
        <v>-1.2429060690919869E-2</v>
      </c>
      <c r="L370" s="43">
        <f>G370</f>
        <v>-1.2429060690919869E-2</v>
      </c>
      <c r="N370" s="132"/>
      <c r="O370" s="132">
        <f ca="1">+C$11+C$12*F370</f>
        <v>-7.4708640258690645E-3</v>
      </c>
      <c r="P370" s="199">
        <f>+D$11+D$12*F370+D$13*F370^2</f>
        <v>-2.575131158208499E-2</v>
      </c>
      <c r="Q370" s="200">
        <f>+C370-15018.5</f>
        <v>39050.987499999814</v>
      </c>
      <c r="S370" s="132">
        <f>+(P370-G370)^2</f>
        <v>1.7748236880714988E-4</v>
      </c>
      <c r="T370" s="7">
        <v>10</v>
      </c>
      <c r="U370" s="43">
        <f>+T370*S370</f>
        <v>1.7748236880714987E-3</v>
      </c>
      <c r="V370" s="132">
        <f>+G370-P370</f>
        <v>1.3322250891165122E-2</v>
      </c>
      <c r="Z370" s="43">
        <f>F370</f>
        <v>40621.5</v>
      </c>
      <c r="AA370" s="132">
        <f>AB$3+AB$4*Z370+AB$5*Z370^2+AH370</f>
        <v>-1.9344217706430369E-2</v>
      </c>
      <c r="AB370" s="132">
        <f>+G370-AA370</f>
        <v>6.9151570155105008E-3</v>
      </c>
      <c r="AC370" s="132">
        <f>+G370-P370</f>
        <v>1.3322250891165122E-2</v>
      </c>
      <c r="AD370" s="132"/>
      <c r="AE370" s="132">
        <f>+(G370-AA370)^2*S370</f>
        <v>8.4870997744740919E-9</v>
      </c>
      <c r="AF370" s="200">
        <f>+C370-15018.5</f>
        <v>39050.987499999814</v>
      </c>
      <c r="AG370" s="7"/>
      <c r="AH370" s="43">
        <f>$AB$6*($AB$11/AI370*AJ370+$AB$12)</f>
        <v>-2.0821642419680368E-2</v>
      </c>
      <c r="AI370" s="43">
        <f>1+$AB$7*COS(AL370)</f>
        <v>0.73588748319086605</v>
      </c>
      <c r="AJ370" s="43">
        <f>SIN(AL370+$AB$9)</f>
        <v>-0.99938985848382766</v>
      </c>
      <c r="AK370" s="43">
        <f>$AB$7*SIN(AL370)</f>
        <v>-0.25912270928026537</v>
      </c>
      <c r="AL370" s="43">
        <f>2*ATAN(AM370)</f>
        <v>-2.3657306529430948</v>
      </c>
      <c r="AM370" s="43">
        <f>SQRT((1+$AB$7)/(1-$AB$7))*TAN(AN370/2)</f>
        <v>-2.4471514618322474</v>
      </c>
      <c r="AN370" s="132">
        <f>$AU370+$AB$7*SIN(AO370)</f>
        <v>4.2262508622226456</v>
      </c>
      <c r="AO370" s="132">
        <f>$AU370+$AB$7*SIN(AP370)</f>
        <v>4.2262579874390704</v>
      </c>
      <c r="AP370" s="132">
        <f>$AU370+$AB$7*SIN(AQ370)</f>
        <v>4.2262167711819369</v>
      </c>
      <c r="AQ370" s="132">
        <f>$AU370+$AB$7*SIN(AR370)</f>
        <v>4.2264552336871786</v>
      </c>
      <c r="AR370" s="132">
        <f>$AU370+$AB$7*SIN(AS370)</f>
        <v>4.2250770611853383</v>
      </c>
      <c r="AS370" s="132">
        <f>$AU370+$AB$7*SIN(AT370)</f>
        <v>4.2330924269694492</v>
      </c>
      <c r="AT370" s="132">
        <f>$AU370+$AB$7*SIN(AU370)</f>
        <v>4.1880526472798856</v>
      </c>
      <c r="AU370" s="132">
        <f>$AB$9+$AB$18*(F370-AB$15)</f>
        <v>4.5533852910879959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127" t="s">
        <v>1471</v>
      </c>
      <c r="B371" s="276" t="s">
        <v>292</v>
      </c>
      <c r="C371" s="232">
        <v>54069.657500000205</v>
      </c>
      <c r="D371" s="232">
        <v>2.9999999999999997E-4</v>
      </c>
      <c r="E371" s="41">
        <f>+(C371-C$7)/C$8</f>
        <v>40621.961613849126</v>
      </c>
      <c r="F371" s="132">
        <f>ROUND(2*E371,0)/2</f>
        <v>40622</v>
      </c>
      <c r="G371" s="132">
        <f>+C371-(C$7+F371*C$8)</f>
        <v>-1.3103033794322982E-2</v>
      </c>
      <c r="L371" s="43">
        <f>G371</f>
        <v>-1.3103033794322982E-2</v>
      </c>
      <c r="N371" s="132"/>
      <c r="O371" s="132">
        <f ca="1">+C$11+C$12*F371</f>
        <v>-7.4713839928016099E-3</v>
      </c>
      <c r="P371" s="199">
        <f>+D$11+D$12*F371+D$13*F371^2</f>
        <v>-2.5751666409888324E-2</v>
      </c>
      <c r="Q371" s="200">
        <f>+C371-15018.5</f>
        <v>39051.157500000205</v>
      </c>
      <c r="S371" s="132">
        <f>+(P371-G371)^2</f>
        <v>1.5998790704354333E-4</v>
      </c>
      <c r="T371" s="7">
        <v>10</v>
      </c>
      <c r="U371" s="43">
        <f>+T371*S371</f>
        <v>1.5998790704354333E-3</v>
      </c>
      <c r="V371" s="132">
        <f>+G371-P371</f>
        <v>1.2648632615565342E-2</v>
      </c>
      <c r="Z371" s="43">
        <f>F371</f>
        <v>40622</v>
      </c>
      <c r="AA371" s="132">
        <f>AB$3+AB$4*Z371+AB$5*Z371^2+AH371</f>
        <v>-1.9343951684393894E-2</v>
      </c>
      <c r="AB371" s="132">
        <f>+G371-AA371</f>
        <v>6.2409178900709114E-3</v>
      </c>
      <c r="AC371" s="132">
        <f>+G371-P371</f>
        <v>1.2648632615565342E-2</v>
      </c>
      <c r="AD371" s="132"/>
      <c r="AE371" s="132">
        <f>+(G371-AA371)^2*S371</f>
        <v>6.2313779684575711E-9</v>
      </c>
      <c r="AF371" s="200">
        <f>+C371-15018.5</f>
        <v>39051.157500000205</v>
      </c>
      <c r="AG371" s="7"/>
      <c r="AH371" s="43">
        <f>$AB$6*($AB$11/AI371*AJ371+$AB$12)</f>
        <v>-2.0821309032393896E-2</v>
      </c>
      <c r="AI371" s="43">
        <f>1+$AB$7*COS(AL371)</f>
        <v>0.73589771904802326</v>
      </c>
      <c r="AJ371" s="43">
        <f>SIN(AL371+$AB$9)</f>
        <v>-0.99939123737034585</v>
      </c>
      <c r="AK371" s="43">
        <f>$AB$7*SIN(AL371)</f>
        <v>-0.25913314183246255</v>
      </c>
      <c r="AL371" s="43">
        <f>2*ATAN(AM371)</f>
        <v>-2.3656911517695569</v>
      </c>
      <c r="AM371" s="43">
        <f>SQRT((1+$AB$7)/(1-$AB$7))*TAN(AN371/2)</f>
        <v>-2.4470134405345303</v>
      </c>
      <c r="AN371" s="132">
        <f>$AU371+$AB$7*SIN(AO371)</f>
        <v>4.2263007307013947</v>
      </c>
      <c r="AO371" s="132">
        <f>$AU371+$AB$7*SIN(AP371)</f>
        <v>4.2263078514894605</v>
      </c>
      <c r="AP371" s="132">
        <f>$AU371+$AB$7*SIN(AQ371)</f>
        <v>4.2262666569604992</v>
      </c>
      <c r="AQ371" s="132">
        <f>$AU371+$AB$7*SIN(AR371)</f>
        <v>4.226505016237649</v>
      </c>
      <c r="AR371" s="132">
        <f>$AU371+$AB$7*SIN(AS371)</f>
        <v>4.2251273100869264</v>
      </c>
      <c r="AS371" s="132">
        <f>$AU371+$AB$7*SIN(AT371)</f>
        <v>4.2331407158844279</v>
      </c>
      <c r="AT371" s="132">
        <f>$AU371+$AB$7*SIN(AU371)</f>
        <v>4.1881077093910033</v>
      </c>
      <c r="AU371" s="132">
        <f>$AB$9+$AB$18*(F371-AB$15)</f>
        <v>4.5534437790183269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127" t="s">
        <v>1471</v>
      </c>
      <c r="B372" s="276" t="s">
        <v>288</v>
      </c>
      <c r="C372" s="232">
        <v>54070.51099999994</v>
      </c>
      <c r="D372" s="232">
        <v>5.0000000000000001E-4</v>
      </c>
      <c r="E372" s="41">
        <f>+(C372-C$7)/C$8</f>
        <v>40624.461995079582</v>
      </c>
      <c r="F372" s="132">
        <f>ROUND(2*E372,0)/2</f>
        <v>40624.5</v>
      </c>
      <c r="G372" s="132">
        <f>+C372-(C$7+F372*C$8)</f>
        <v>-1.29729015607154E-2</v>
      </c>
      <c r="L372" s="43">
        <f>G372</f>
        <v>-1.29729015607154E-2</v>
      </c>
      <c r="N372" s="132"/>
      <c r="O372" s="132">
        <f ca="1">+C$11+C$12*F372</f>
        <v>-7.4739838274643644E-3</v>
      </c>
      <c r="P372" s="199">
        <f>+D$11+D$12*F372+D$13*F372^2</f>
        <v>-2.5753440500534339E-2</v>
      </c>
      <c r="Q372" s="200">
        <f>+C372-15018.5</f>
        <v>39052.01099999994</v>
      </c>
      <c r="S372" s="132">
        <f>+(P372-G372)^2</f>
        <v>1.633421755922282E-4</v>
      </c>
      <c r="T372" s="7">
        <v>10</v>
      </c>
      <c r="U372" s="43">
        <f>+T372*S372</f>
        <v>1.6334217559222819E-3</v>
      </c>
      <c r="V372" s="132">
        <f>+G372-P372</f>
        <v>1.2780538939818939E-2</v>
      </c>
      <c r="Z372" s="43">
        <f>F372</f>
        <v>40624.5</v>
      </c>
      <c r="AA372" s="132">
        <f>AB$3+AB$4*Z372+AB$5*Z372^2+AH372</f>
        <v>-1.9342620750447088E-2</v>
      </c>
      <c r="AB372" s="132">
        <f>+G372-AA372</f>
        <v>6.3697191897316881E-3</v>
      </c>
      <c r="AC372" s="132">
        <f>+G372-P372</f>
        <v>1.2780538939818939E-2</v>
      </c>
      <c r="AD372" s="132"/>
      <c r="AE372" s="132">
        <f>+(G372-AA372)^2*S372</f>
        <v>6.6273347773081639E-9</v>
      </c>
      <c r="AF372" s="200">
        <f>+C372-15018.5</f>
        <v>39052.01099999994</v>
      </c>
      <c r="AG372" s="7"/>
      <c r="AH372" s="43">
        <f>$AB$6*($AB$11/AI372*AJ372+$AB$12)</f>
        <v>-2.0819641249697089E-2</v>
      </c>
      <c r="AI372" s="43">
        <f>1+$AB$7*COS(AL372)</f>
        <v>0.73594890878638164</v>
      </c>
      <c r="AJ372" s="43">
        <f>SIN(AL372+$AB$9)</f>
        <v>-0.99939810898372072</v>
      </c>
      <c r="AK372" s="43">
        <f>$AB$7*SIN(AL372)</f>
        <v>-0.25918530287980723</v>
      </c>
      <c r="AL372" s="43">
        <f>2*ATAN(AM372)</f>
        <v>-2.3654936294212239</v>
      </c>
      <c r="AM372" s="43">
        <f>SQRT((1+$AB$7)/(1-$AB$7))*TAN(AN372/2)</f>
        <v>-2.4463234765578084</v>
      </c>
      <c r="AN372" s="132">
        <f>$AU372+$AB$7*SIN(AO372)</f>
        <v>4.2265500834947494</v>
      </c>
      <c r="AO372" s="132">
        <f>$AU372+$AB$7*SIN(AP372)</f>
        <v>4.2265571821718373</v>
      </c>
      <c r="AP372" s="132">
        <f>$AU372+$AB$7*SIN(AQ372)</f>
        <v>4.226516096164624</v>
      </c>
      <c r="AQ372" s="132">
        <f>$AU372+$AB$7*SIN(AR372)</f>
        <v>4.2267539397121698</v>
      </c>
      <c r="AR372" s="132">
        <f>$AU372+$AB$7*SIN(AS372)</f>
        <v>4.2253785641865367</v>
      </c>
      <c r="AS372" s="132">
        <f>$AU372+$AB$7*SIN(AT372)</f>
        <v>4.2333821715559754</v>
      </c>
      <c r="AT372" s="132">
        <f>$AU372+$AB$7*SIN(AU372)</f>
        <v>4.1883830386931544</v>
      </c>
      <c r="AU372" s="132">
        <f>$AB$9+$AB$18*(F372-AB$15)</f>
        <v>4.5537362186699806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127" t="s">
        <v>1471</v>
      </c>
      <c r="B373" s="276" t="s">
        <v>292</v>
      </c>
      <c r="C373" s="232">
        <v>54076.484100000001</v>
      </c>
      <c r="D373" s="232">
        <v>5.0000000000000001E-4</v>
      </c>
      <c r="E373" s="41">
        <f>+(C373-C$7)/C$8</f>
        <v>40641.960562311513</v>
      </c>
      <c r="F373" s="132">
        <f>ROUND(2*E373,0)/2</f>
        <v>40642</v>
      </c>
      <c r="G373" s="132">
        <f>+C373-(C$7+F373*C$8)</f>
        <v>-1.3461973998346366E-2</v>
      </c>
      <c r="L373" s="43">
        <f>G373</f>
        <v>-1.3461973998346366E-2</v>
      </c>
      <c r="N373" s="132"/>
      <c r="O373" s="132">
        <f ca="1">+C$11+C$12*F373</f>
        <v>-7.4921826701036462E-3</v>
      </c>
      <c r="P373" s="199">
        <f>+D$11+D$12*F373+D$13*F373^2</f>
        <v>-2.5765856877759646E-2</v>
      </c>
      <c r="Q373" s="200">
        <f>+C373-15018.5</f>
        <v>39057.984100000001</v>
      </c>
      <c r="S373" s="132">
        <f>+(P373-G373)^2</f>
        <v>1.5138553391031922E-4</v>
      </c>
      <c r="T373" s="7">
        <v>10</v>
      </c>
      <c r="U373" s="43">
        <f>+T373*S373</f>
        <v>1.5138553391031923E-3</v>
      </c>
      <c r="V373" s="132">
        <f>+G373-P373</f>
        <v>1.230388287941328E-2</v>
      </c>
      <c r="Z373" s="43">
        <f>F373</f>
        <v>40642</v>
      </c>
      <c r="AA373" s="132">
        <f>AB$3+AB$4*Z373+AB$5*Z373^2+AH373</f>
        <v>-1.9333265754715407E-2</v>
      </c>
      <c r="AB373" s="132">
        <f>+G373-AA373</f>
        <v>5.871291756369041E-3</v>
      </c>
      <c r="AC373" s="132">
        <f>+G373-P373</f>
        <v>1.230388287941328E-2</v>
      </c>
      <c r="AD373" s="132"/>
      <c r="AE373" s="132">
        <f>+(G373-AA373)^2*S373</f>
        <v>5.2185722508937385E-9</v>
      </c>
      <c r="AF373" s="200">
        <f>+C373-15018.5</f>
        <v>39057.984100000001</v>
      </c>
      <c r="AG373" s="7"/>
      <c r="AH373" s="43">
        <f>$AB$6*($AB$11/AI373*AJ373+$AB$12)</f>
        <v>-2.0807927262715409E-2</v>
      </c>
      <c r="AI373" s="43">
        <f>1+$AB$7*COS(AL373)</f>
        <v>0.73630772514172593</v>
      </c>
      <c r="AJ373" s="43">
        <f>SIN(AL373+$AB$9)</f>
        <v>-0.99944514414378227</v>
      </c>
      <c r="AK373" s="43">
        <f>$AB$7*SIN(AL373)</f>
        <v>-0.25955034999026383</v>
      </c>
      <c r="AL373" s="43">
        <f>2*ATAN(AM373)</f>
        <v>-2.3641102030223182</v>
      </c>
      <c r="AM373" s="43">
        <f>SQRT((1+$AB$7)/(1-$AB$7))*TAN(AN373/2)</f>
        <v>-2.4415003673932438</v>
      </c>
      <c r="AN373" s="132">
        <f>$AU373+$AB$7*SIN(AO373)</f>
        <v>4.2282960388170165</v>
      </c>
      <c r="AO373" s="132">
        <f>$AU373+$AB$7*SIN(AP373)</f>
        <v>4.2283029841495443</v>
      </c>
      <c r="AP373" s="132">
        <f>$AU373+$AB$7*SIN(AQ373)</f>
        <v>4.2282626522489872</v>
      </c>
      <c r="AQ373" s="132">
        <f>$AU373+$AB$7*SIN(AR373)</f>
        <v>4.2284969048501928</v>
      </c>
      <c r="AR373" s="132">
        <f>$AU373+$AB$7*SIN(AS373)</f>
        <v>4.2271377908610255</v>
      </c>
      <c r="AS373" s="132">
        <f>$AU373+$AB$7*SIN(AT373)</f>
        <v>4.2350728800087518</v>
      </c>
      <c r="AT373" s="132">
        <f>$AU373+$AB$7*SIN(AU373)</f>
        <v>4.1903112187596427</v>
      </c>
      <c r="AU373" s="132">
        <f>$AB$9+$AB$18*(F373-AB$15)</f>
        <v>4.5557832962315539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127" t="s">
        <v>1471</v>
      </c>
      <c r="B374" s="276" t="s">
        <v>292</v>
      </c>
      <c r="C374" s="232">
        <v>54077.508400000166</v>
      </c>
      <c r="D374" s="232">
        <v>2.0000000000000001E-4</v>
      </c>
      <c r="E374" s="41">
        <f>+(C374-C$7)/C$8</f>
        <v>40644.961312745691</v>
      </c>
      <c r="F374" s="132">
        <f>ROUND(2*E374,0)/2</f>
        <v>40645</v>
      </c>
      <c r="G374" s="132">
        <f>+C374-(C$7+F374*C$8)</f>
        <v>-1.3205814830143936E-2</v>
      </c>
      <c r="L374" s="43">
        <f>G374</f>
        <v>-1.3205814830143936E-2</v>
      </c>
      <c r="N374" s="132"/>
      <c r="O374" s="132">
        <f ca="1">+C$11+C$12*F374</f>
        <v>-7.4953024716989461E-3</v>
      </c>
      <c r="P374" s="199">
        <f>+D$11+D$12*F374+D$13*F374^2</f>
        <v>-2.5767985002930406E-2</v>
      </c>
      <c r="Q374" s="200">
        <f>+C374-15018.5</f>
        <v>39059.008400000166</v>
      </c>
      <c r="S374" s="132">
        <f>+(P374-G374)^2</f>
        <v>1.5780811945004605E-4</v>
      </c>
      <c r="T374" s="7">
        <v>10</v>
      </c>
      <c r="U374" s="43">
        <f>+T374*S374</f>
        <v>1.5780811945004605E-3</v>
      </c>
      <c r="V374" s="132">
        <f>+G374-P374</f>
        <v>1.256217017278647E-2</v>
      </c>
      <c r="Z374" s="43">
        <f>F374</f>
        <v>40645</v>
      </c>
      <c r="AA374" s="132">
        <f>AB$3+AB$4*Z374+AB$5*Z374^2+AH374</f>
        <v>-1.9331655280414844E-2</v>
      </c>
      <c r="AB374" s="132">
        <f>+G374-AA374</f>
        <v>6.1258404502709078E-3</v>
      </c>
      <c r="AC374" s="132">
        <f>+G374-P374</f>
        <v>1.256217017278647E-2</v>
      </c>
      <c r="AD374" s="132"/>
      <c r="AE374" s="132">
        <f>+(G374-AA374)^2*S374</f>
        <v>5.9218950587020547E-9</v>
      </c>
      <c r="AF374" s="200">
        <f>+C374-15018.5</f>
        <v>39059.008400000166</v>
      </c>
      <c r="AG374" s="7"/>
      <c r="AH374" s="43">
        <f>$AB$6*($AB$11/AI374*AJ374+$AB$12)</f>
        <v>-2.0805912205414844E-2</v>
      </c>
      <c r="AI374" s="43">
        <f>1+$AB$7*COS(AL374)</f>
        <v>0.73636932237728037</v>
      </c>
      <c r="AJ374" s="43">
        <f>SIN(AL374+$AB$9)</f>
        <v>-0.99945301973500744</v>
      </c>
      <c r="AK374" s="43">
        <f>$AB$7*SIN(AL374)</f>
        <v>-0.25961291534934405</v>
      </c>
      <c r="AL374" s="43">
        <f>2*ATAN(AM374)</f>
        <v>-2.3638729087475583</v>
      </c>
      <c r="AM374" s="43">
        <f>SQRT((1+$AB$7)/(1-$AB$7))*TAN(AN374/2)</f>
        <v>-2.440674712851187</v>
      </c>
      <c r="AN374" s="132">
        <f>$AU374+$AB$7*SIN(AO374)</f>
        <v>4.2285954308896674</v>
      </c>
      <c r="AO374" s="132">
        <f>$AU374+$AB$7*SIN(AP374)</f>
        <v>4.2286023501851364</v>
      </c>
      <c r="AP374" s="132">
        <f>$AU374+$AB$7*SIN(AQ374)</f>
        <v>4.2285621465881356</v>
      </c>
      <c r="AQ374" s="132">
        <f>$AU374+$AB$7*SIN(AR374)</f>
        <v>4.2287957869629178</v>
      </c>
      <c r="AR374" s="132">
        <f>$AU374+$AB$7*SIN(AS374)</f>
        <v>4.2274394513649529</v>
      </c>
      <c r="AS374" s="132">
        <f>$AU374+$AB$7*SIN(AT374)</f>
        <v>4.2353628070747646</v>
      </c>
      <c r="AT374" s="132">
        <f>$AU374+$AB$7*SIN(AU374)</f>
        <v>4.1906419176772793</v>
      </c>
      <c r="AU374" s="132">
        <f>$AB$9+$AB$18*(F374-AB$15)</f>
        <v>4.5561342238135385</v>
      </c>
      <c r="AV374" s="132"/>
    </row>
    <row r="375" spans="1:64" ht="12.95" customHeight="1">
      <c r="A375" s="36" t="s">
        <v>348</v>
      </c>
      <c r="B375" s="94" t="s">
        <v>288</v>
      </c>
      <c r="C375" s="36">
        <v>54084.507100000003</v>
      </c>
      <c r="D375" s="36">
        <v>5.9999999999999995E-4</v>
      </c>
      <c r="E375" s="41">
        <f>+(C375-C$7)/C$8</f>
        <v>40665.464438841351</v>
      </c>
      <c r="F375" s="132">
        <f>ROUND(2*E375,0)/2</f>
        <v>40665.5</v>
      </c>
      <c r="G375" s="132">
        <f>+C375-(C$7+F375*C$8)</f>
        <v>-1.2138728496211115E-2</v>
      </c>
      <c r="K375" s="43">
        <f>G375</f>
        <v>-1.2138728496211115E-2</v>
      </c>
      <c r="N375" s="132"/>
      <c r="O375" s="132">
        <f ca="1">+C$11+C$12*F375</f>
        <v>-7.5166211159335347E-3</v>
      </c>
      <c r="P375" s="199">
        <f>+D$11+D$12*F375+D$13*F375^2</f>
        <v>-2.5782524084589444E-2</v>
      </c>
      <c r="Q375" s="200">
        <f>+C375-15018.5</f>
        <v>39066.007100000003</v>
      </c>
      <c r="S375" s="132">
        <f>+(P375-G375)^2</f>
        <v>1.8615315805745194E-4</v>
      </c>
      <c r="T375" s="7">
        <v>10</v>
      </c>
      <c r="U375" s="43">
        <f>+T375*S375</f>
        <v>1.8615315805745195E-3</v>
      </c>
      <c r="V375" s="132">
        <f>+G375-P375</f>
        <v>1.3643795588378329E-2</v>
      </c>
      <c r="Z375" s="43">
        <f>F375</f>
        <v>40665.5</v>
      </c>
      <c r="AA375" s="132">
        <f>AB$3+AB$4*Z375+AB$5*Z375^2+AH375</f>
        <v>-1.9320597370082473E-2</v>
      </c>
      <c r="AB375" s="132">
        <f>+G375-AA375</f>
        <v>7.1818688738713582E-3</v>
      </c>
      <c r="AC375" s="132">
        <f>+G375-P375</f>
        <v>1.3643795588378329E-2</v>
      </c>
      <c r="AD375" s="132"/>
      <c r="AE375" s="132">
        <f>+(G375-AA375)^2*S375</f>
        <v>9.6016385132788142E-9</v>
      </c>
      <c r="AF375" s="200">
        <f>+C375-15018.5</f>
        <v>39066.007100000003</v>
      </c>
      <c r="AG375" s="7"/>
      <c r="AH375" s="43">
        <f>$AB$6*($AB$11/AI375*AJ375+$AB$12)</f>
        <v>-2.0792088199332474E-2</v>
      </c>
      <c r="AI375" s="43">
        <f>1+$AB$7*COS(AL375)</f>
        <v>0.73679091049739021</v>
      </c>
      <c r="AJ375" s="43">
        <f>SIN(AL375+$AB$9)</f>
        <v>-0.9995053634871397</v>
      </c>
      <c r="AK375" s="43">
        <f>$AB$7*SIN(AL375)</f>
        <v>-0.26004033380075314</v>
      </c>
      <c r="AL375" s="43">
        <f>2*ATAN(AM375)</f>
        <v>-2.3622503343547119</v>
      </c>
      <c r="AM375" s="43">
        <f>SQRT((1+$AB$7)/(1-$AB$7))*TAN(AN375/2)</f>
        <v>-2.4350418269643677</v>
      </c>
      <c r="AN375" s="132">
        <f>$AU375+$AB$7*SIN(AO375)</f>
        <v>4.2306419472970767</v>
      </c>
      <c r="AO375" s="132">
        <f>$AU375+$AB$7*SIN(AP375)</f>
        <v>4.2306486906202654</v>
      </c>
      <c r="AP375" s="132">
        <f>$AU375+$AB$7*SIN(AQ375)</f>
        <v>4.2306093561872409</v>
      </c>
      <c r="AQ375" s="132">
        <f>$AU375+$AB$7*SIN(AR375)</f>
        <v>4.2308388393337593</v>
      </c>
      <c r="AR375" s="132">
        <f>$AU375+$AB$7*SIN(AS375)</f>
        <v>4.2295014163297342</v>
      </c>
      <c r="AS375" s="132">
        <f>$AU375+$AB$7*SIN(AT375)</f>
        <v>4.2373446932910621</v>
      </c>
      <c r="AT375" s="132">
        <f>$AU375+$AB$7*SIN(AU375)</f>
        <v>4.1929028983978318</v>
      </c>
      <c r="AU375" s="132">
        <f>$AB$9+$AB$18*(F375-AB$15)</f>
        <v>4.5585322289570964</v>
      </c>
      <c r="AV375" s="132"/>
    </row>
    <row r="376" spans="1:64" ht="12.95" customHeight="1">
      <c r="A376" s="127" t="s">
        <v>1471</v>
      </c>
      <c r="B376" s="276" t="s">
        <v>292</v>
      </c>
      <c r="C376" s="232">
        <v>54087.407199999783</v>
      </c>
      <c r="D376" s="232">
        <v>2.0000000000000001E-4</v>
      </c>
      <c r="E376" s="41">
        <f>+(C376-C$7)/C$8</f>
        <v>40673.960461815179</v>
      </c>
      <c r="F376" s="132">
        <f>ROUND(2*E376,0)/2</f>
        <v>40674</v>
      </c>
      <c r="G376" s="132">
        <f>+C376-(C$7+F376*C$8)</f>
        <v>-1.3496278217644431E-2</v>
      </c>
      <c r="L376" s="43">
        <f>G376</f>
        <v>-1.3496278217644431E-2</v>
      </c>
      <c r="N376" s="132"/>
      <c r="O376" s="132">
        <f ca="1">+C$11+C$12*F376</f>
        <v>-7.525460553786896E-3</v>
      </c>
      <c r="P376" s="199">
        <f>+D$11+D$12*F376+D$13*F376^2</f>
        <v>-2.5788550894519837E-2</v>
      </c>
      <c r="Q376" s="200">
        <f>+C376-15018.5</f>
        <v>39068.907199999783</v>
      </c>
      <c r="S376" s="132">
        <f>+(P376-G376)^2</f>
        <v>1.5109996756265768E-4</v>
      </c>
      <c r="T376" s="7">
        <v>10</v>
      </c>
      <c r="U376" s="43">
        <f>+T376*S376</f>
        <v>1.5109996756265767E-3</v>
      </c>
      <c r="V376" s="132">
        <f>+G376-P376</f>
        <v>1.2292272676875406E-2</v>
      </c>
      <c r="Z376" s="43">
        <f>F376</f>
        <v>40674</v>
      </c>
      <c r="AA376" s="132">
        <f>AB$3+AB$4*Z376+AB$5*Z376^2+AH376</f>
        <v>-1.931598524534087E-2</v>
      </c>
      <c r="AB376" s="132">
        <f>+G376-AA376</f>
        <v>5.8197070276964392E-3</v>
      </c>
      <c r="AC376" s="132">
        <f>+G376-P376</f>
        <v>1.2292272676875406E-2</v>
      </c>
      <c r="AD376" s="132"/>
      <c r="AE376" s="132">
        <f>+(G376-AA376)^2*S376</f>
        <v>5.1176032734899202E-9</v>
      </c>
      <c r="AF376" s="200">
        <f>+C376-15018.5</f>
        <v>39068.907199999783</v>
      </c>
      <c r="AG376" s="7"/>
      <c r="AH376" s="43">
        <f>$AB$6*($AB$11/AI376*AJ376+$AB$12)</f>
        <v>-2.078632841734087E-2</v>
      </c>
      <c r="AI376" s="43">
        <f>1+$AB$7*COS(AL376)</f>
        <v>0.73696606047416413</v>
      </c>
      <c r="AJ376" s="43">
        <f>SIN(AL376+$AB$9)</f>
        <v>-0.99952631203435482</v>
      </c>
      <c r="AK376" s="43">
        <f>$AB$7*SIN(AL376)</f>
        <v>-0.26021749875348288</v>
      </c>
      <c r="AL376" s="43">
        <f>2*ATAN(AM376)</f>
        <v>-2.3615770144767705</v>
      </c>
      <c r="AM376" s="43">
        <f>SQRT((1+$AB$7)/(1-$AB$7))*TAN(AN376/2)</f>
        <v>-2.4327108767021888</v>
      </c>
      <c r="AN376" s="132">
        <f>$AU376+$AB$7*SIN(AO376)</f>
        <v>4.2314908464995007</v>
      </c>
      <c r="AO376" s="132">
        <f>$AU376+$AB$7*SIN(AP376)</f>
        <v>4.2314975178490295</v>
      </c>
      <c r="AP376" s="132">
        <f>$AU376+$AB$7*SIN(AQ376)</f>
        <v>4.2314585399385614</v>
      </c>
      <c r="AQ376" s="132">
        <f>$AU376+$AB$7*SIN(AR376)</f>
        <v>4.2316863128085451</v>
      </c>
      <c r="AR376" s="132">
        <f>$AU376+$AB$7*SIN(AS376)</f>
        <v>4.2303566941307853</v>
      </c>
      <c r="AS376" s="132">
        <f>$AU376+$AB$7*SIN(AT376)</f>
        <v>4.2381668193401598</v>
      </c>
      <c r="AT376" s="132">
        <f>$AU376+$AB$7*SIN(AU376)</f>
        <v>4.193840994787867</v>
      </c>
      <c r="AU376" s="132">
        <f>$AB$9+$AB$18*(F376-AB$15)</f>
        <v>4.5595265237727185</v>
      </c>
      <c r="AV376" s="132"/>
    </row>
    <row r="377" spans="1:64" ht="12.95" customHeight="1">
      <c r="A377" s="127" t="s">
        <v>1471</v>
      </c>
      <c r="B377" s="276" t="s">
        <v>288</v>
      </c>
      <c r="C377" s="232">
        <v>54092.3572999998</v>
      </c>
      <c r="D377" s="232">
        <v>4.0000000000000002E-4</v>
      </c>
      <c r="E377" s="41">
        <f>+(C377-C$7)/C$8</f>
        <v>40688.462087043983</v>
      </c>
      <c r="F377" s="132">
        <f>ROUND(2*E377,0)/2</f>
        <v>40688.5</v>
      </c>
      <c r="G377" s="132">
        <f>+C377-(C$7+F377*C$8)</f>
        <v>-1.2941509703523479E-2</v>
      </c>
      <c r="L377" s="43">
        <f>G377</f>
        <v>-1.2941509703523479E-2</v>
      </c>
      <c r="N377" s="132"/>
      <c r="O377" s="132">
        <f ca="1">+C$11+C$12*F377</f>
        <v>-7.540539594830864E-3</v>
      </c>
      <c r="P377" s="199">
        <f>+D$11+D$12*F377+D$13*F377^2</f>
        <v>-2.5798829772343261E-2</v>
      </c>
      <c r="Q377" s="200">
        <f>+C377-15018.5</f>
        <v>39073.8572999998</v>
      </c>
      <c r="S377" s="132">
        <f>+(P377-G377)^2</f>
        <v>1.6531067935207592E-4</v>
      </c>
      <c r="T377" s="7">
        <v>10</v>
      </c>
      <c r="U377" s="43">
        <f>+T377*S377</f>
        <v>1.6531067935207592E-3</v>
      </c>
      <c r="V377" s="132">
        <f>+G377-P377</f>
        <v>1.2857320068819782E-2</v>
      </c>
      <c r="Z377" s="43">
        <f>F377</f>
        <v>40688.5</v>
      </c>
      <c r="AA377" s="132">
        <f>AB$3+AB$4*Z377+AB$5*Z377^2+AH377</f>
        <v>-1.9308080755709226E-2</v>
      </c>
      <c r="AB377" s="132">
        <f>+G377-AA377</f>
        <v>6.3665710521857467E-3</v>
      </c>
      <c r="AC377" s="132">
        <f>+G377-P377</f>
        <v>1.2857320068819782E-2</v>
      </c>
      <c r="AD377" s="132"/>
      <c r="AE377" s="132">
        <f>+(G377-AA377)^2*S377</f>
        <v>6.700575285507637E-9</v>
      </c>
      <c r="AF377" s="200">
        <f>+C377-15018.5</f>
        <v>39073.8572999998</v>
      </c>
      <c r="AG377" s="7"/>
      <c r="AH377" s="43">
        <f>$AB$6*($AB$11/AI377*AJ377+$AB$12)</f>
        <v>-2.0776465158959225E-2</v>
      </c>
      <c r="AI377" s="43">
        <f>1+$AB$7*COS(AL377)</f>
        <v>0.73726531350585489</v>
      </c>
      <c r="AJ377" s="43">
        <f>SIN(AL377+$AB$9)</f>
        <v>-0.99956102384985412</v>
      </c>
      <c r="AK377" s="43">
        <f>$AB$7*SIN(AL377)</f>
        <v>-0.26051964323793952</v>
      </c>
      <c r="AL377" s="43">
        <f>2*ATAN(AM377)</f>
        <v>-2.3604276706922889</v>
      </c>
      <c r="AM377" s="43">
        <f>SQRT((1+$AB$7)/(1-$AB$7))*TAN(AN377/2)</f>
        <v>-2.4287407990815173</v>
      </c>
      <c r="AN377" s="132">
        <f>$AU377+$AB$7*SIN(AO377)</f>
        <v>4.2329394344857771</v>
      </c>
      <c r="AO377" s="132">
        <f>$AU377+$AB$7*SIN(AP377)</f>
        <v>4.2329459843855384</v>
      </c>
      <c r="AP377" s="132">
        <f>$AU377+$AB$7*SIN(AQ377)</f>
        <v>4.2329076094615834</v>
      </c>
      <c r="AQ377" s="132">
        <f>$AU377+$AB$7*SIN(AR377)</f>
        <v>4.2331324829736809</v>
      </c>
      <c r="AR377" s="132">
        <f>$AU377+$AB$7*SIN(AS377)</f>
        <v>4.231816126688817</v>
      </c>
      <c r="AS377" s="132">
        <f>$AU377+$AB$7*SIN(AT377)</f>
        <v>4.239569769857594</v>
      </c>
      <c r="AT377" s="132">
        <f>$AU377+$AB$7*SIN(AU377)</f>
        <v>4.195442111279192</v>
      </c>
      <c r="AU377" s="132">
        <f>$AB$9+$AB$18*(F377-AB$15)</f>
        <v>4.5612226737523081</v>
      </c>
      <c r="AV377" s="132"/>
    </row>
    <row r="378" spans="1:64" ht="12.95" customHeight="1">
      <c r="A378" s="127" t="s">
        <v>1471</v>
      </c>
      <c r="B378" s="276" t="s">
        <v>288</v>
      </c>
      <c r="C378" s="232">
        <v>54093.381300000008</v>
      </c>
      <c r="D378" s="232">
        <v>2.9999999999999997E-4</v>
      </c>
      <c r="E378" s="41">
        <f>+(C378-C$7)/C$8</f>
        <v>40691.461958609667</v>
      </c>
      <c r="F378" s="132">
        <f>ROUND(2*E378,0)/2</f>
        <v>40691.5</v>
      </c>
      <c r="G378" s="132">
        <f>+C378-(C$7+F378*C$8)</f>
        <v>-1.2985350491362624E-2</v>
      </c>
      <c r="L378" s="43">
        <f>G378</f>
        <v>-1.2985350491362624E-2</v>
      </c>
      <c r="N378" s="132"/>
      <c r="O378" s="132">
        <f ca="1">+C$11+C$12*F378</f>
        <v>-7.5436593964261708E-3</v>
      </c>
      <c r="P378" s="199">
        <f>+D$11+D$12*F378+D$13*F378^2</f>
        <v>-2.5800956098126007E-2</v>
      </c>
      <c r="Q378" s="200">
        <f>+C378-15018.5</f>
        <v>39074.881300000008</v>
      </c>
      <c r="S378" s="132">
        <f>+(P378-G378)^2</f>
        <v>1.6423974706810508E-4</v>
      </c>
      <c r="T378" s="7">
        <v>10</v>
      </c>
      <c r="U378" s="43">
        <f>+T378*S378</f>
        <v>1.6423974706810509E-3</v>
      </c>
      <c r="V378" s="132">
        <f>+G378-P378</f>
        <v>1.2815605606763383E-2</v>
      </c>
      <c r="Z378" s="43">
        <f>F378</f>
        <v>40691.5</v>
      </c>
      <c r="AA378" s="132">
        <f>AB$3+AB$4*Z378+AB$5*Z378^2+AH378</f>
        <v>-1.9306439556226681E-2</v>
      </c>
      <c r="AB378" s="132">
        <f>+G378-AA378</f>
        <v>6.3210890648640571E-3</v>
      </c>
      <c r="AC378" s="132">
        <f>+G378-P378</f>
        <v>1.2815605606763383E-2</v>
      </c>
      <c r="AD378" s="132"/>
      <c r="AE378" s="132">
        <f>+(G378-AA378)^2*S378</f>
        <v>6.5623907562976113E-9</v>
      </c>
      <c r="AF378" s="200">
        <f>+C378-15018.5</f>
        <v>39074.881300000008</v>
      </c>
      <c r="AG378" s="7"/>
      <c r="AH378" s="43">
        <f>$AB$6*($AB$11/AI378*AJ378+$AB$12)</f>
        <v>-2.0774418539476681E-2</v>
      </c>
      <c r="AI378" s="43">
        <f>1+$AB$7*COS(AL378)</f>
        <v>0.73732730164105642</v>
      </c>
      <c r="AJ378" s="43">
        <f>SIN(AL378+$AB$9)</f>
        <v>-0.99956804417631329</v>
      </c>
      <c r="AK378" s="43">
        <f>$AB$7*SIN(AL378)</f>
        <v>-0.26058214354946002</v>
      </c>
      <c r="AL378" s="43">
        <f>2*ATAN(AM378)</f>
        <v>-2.360189758881273</v>
      </c>
      <c r="AM378" s="43">
        <f>SQRT((1+$AB$7)/(1-$AB$7))*TAN(AN378/2)</f>
        <v>-2.427920385261773</v>
      </c>
      <c r="AN378" s="132">
        <f>$AU378+$AB$7*SIN(AO378)</f>
        <v>4.2332392157613974</v>
      </c>
      <c r="AO378" s="132">
        <f>$AU378+$AB$7*SIN(AP378)</f>
        <v>4.2332457407417525</v>
      </c>
      <c r="AP378" s="132">
        <f>$AU378+$AB$7*SIN(AQ378)</f>
        <v>4.2332074897577172</v>
      </c>
      <c r="AQ378" s="132">
        <f>$AU378+$AB$7*SIN(AR378)</f>
        <v>4.2334317662607814</v>
      </c>
      <c r="AR378" s="132">
        <f>$AU378+$AB$7*SIN(AS378)</f>
        <v>4.2321181458964547</v>
      </c>
      <c r="AS378" s="132">
        <f>$AU378+$AB$7*SIN(AT378)</f>
        <v>4.2398601143973549</v>
      </c>
      <c r="AT378" s="132">
        <f>$AU378+$AB$7*SIN(AU378)</f>
        <v>4.1957735081351402</v>
      </c>
      <c r="AU378" s="132">
        <f>$AB$9+$AB$18*(F378-AB$15)</f>
        <v>4.5615736013342927</v>
      </c>
      <c r="AV378" s="132"/>
    </row>
    <row r="379" spans="1:64" ht="12.95" customHeight="1">
      <c r="A379" s="127" t="s">
        <v>1471</v>
      </c>
      <c r="B379" s="276" t="s">
        <v>288</v>
      </c>
      <c r="C379" s="232">
        <v>54094.405400000047</v>
      </c>
      <c r="D379" s="232">
        <v>2.9999999999999997E-4</v>
      </c>
      <c r="E379" s="41">
        <f>+(C379-C$7)/C$8</f>
        <v>40694.462123131052</v>
      </c>
      <c r="F379" s="132">
        <f>ROUND(2*E379,0)/2</f>
        <v>40694.5</v>
      </c>
      <c r="G379" s="132">
        <f>+C379-(C$7+F379*C$8)</f>
        <v>-1.2929191449075006E-2</v>
      </c>
      <c r="L379" s="43">
        <f>G379</f>
        <v>-1.2929191449075006E-2</v>
      </c>
      <c r="N379" s="132"/>
      <c r="O379" s="132">
        <f ca="1">+C$11+C$12*F379</f>
        <v>-7.5467791980214777E-3</v>
      </c>
      <c r="P379" s="199">
        <f>+D$11+D$12*F379+D$13*F379^2</f>
        <v>-2.5803082307819206E-2</v>
      </c>
      <c r="Q379" s="200">
        <f>+C379-15018.5</f>
        <v>39075.905400000047</v>
      </c>
      <c r="S379" s="132">
        <f>+(P379-G379)^2</f>
        <v>1.6573706584285745E-4</v>
      </c>
      <c r="T379" s="7">
        <v>10</v>
      </c>
      <c r="U379" s="43">
        <f>+T379*S379</f>
        <v>1.6573706584285745E-3</v>
      </c>
      <c r="V379" s="132">
        <f>+G379-P379</f>
        <v>1.28738908587442E-2</v>
      </c>
      <c r="Z379" s="43">
        <f>F379</f>
        <v>40694.5</v>
      </c>
      <c r="AA379" s="132">
        <f>AB$3+AB$4*Z379+AB$5*Z379^2+AH379</f>
        <v>-1.9304796371530347E-2</v>
      </c>
      <c r="AB379" s="132">
        <f>+G379-AA379</f>
        <v>6.3756049224553413E-3</v>
      </c>
      <c r="AC379" s="132">
        <f>+G379-P379</f>
        <v>1.28738908587442E-2</v>
      </c>
      <c r="AD379" s="132"/>
      <c r="AE379" s="132">
        <f>+(G379-AA379)^2*S379</f>
        <v>6.7369362925965745E-9</v>
      </c>
      <c r="AF379" s="200">
        <f>+C379-15018.5</f>
        <v>39075.905400000047</v>
      </c>
      <c r="AG379" s="7"/>
      <c r="AH379" s="43">
        <f>$AB$6*($AB$11/AI379*AJ379+$AB$12)</f>
        <v>-2.0772369880780347E-2</v>
      </c>
      <c r="AI379" s="43">
        <f>1+$AB$7*COS(AL379)</f>
        <v>0.73738931507069627</v>
      </c>
      <c r="AJ379" s="43">
        <f>SIN(AL379+$AB$9)</f>
        <v>-0.99957500909134189</v>
      </c>
      <c r="AK379" s="43">
        <f>$AB$7*SIN(AL379)</f>
        <v>-0.26064463961678169</v>
      </c>
      <c r="AL379" s="43">
        <f>2*ATAN(AM379)</f>
        <v>-2.3599518070670142</v>
      </c>
      <c r="AM379" s="43">
        <f>SQRT((1+$AB$7)/(1-$AB$7))*TAN(AN379/2)</f>
        <v>-2.427100307374106</v>
      </c>
      <c r="AN379" s="132">
        <f>$AU379+$AB$7*SIN(AO379)</f>
        <v>4.2335390222318372</v>
      </c>
      <c r="AO379" s="132">
        <f>$AU379+$AB$7*SIN(AP379)</f>
        <v>4.2335455223638618</v>
      </c>
      <c r="AP379" s="132">
        <f>$AU379+$AB$7*SIN(AQ379)</f>
        <v>4.2335073950406894</v>
      </c>
      <c r="AQ379" s="132">
        <f>$AU379+$AB$7*SIN(AR379)</f>
        <v>4.2337310755139193</v>
      </c>
      <c r="AR379" s="132">
        <f>$AU379+$AB$7*SIN(AS379)</f>
        <v>4.2324201883154586</v>
      </c>
      <c r="AS379" s="132">
        <f>$AU379+$AB$7*SIN(AT379)</f>
        <v>4.2401504860408021</v>
      </c>
      <c r="AT379" s="132">
        <f>$AU379+$AB$7*SIN(AU379)</f>
        <v>4.1961049500394303</v>
      </c>
      <c r="AU379" s="132">
        <f>$AB$9+$AB$18*(F379-AB$15)</f>
        <v>4.5619245289162764</v>
      </c>
      <c r="AV379" s="132"/>
    </row>
    <row r="380" spans="1:64" ht="12.95" customHeight="1">
      <c r="A380" s="127" t="s">
        <v>1471</v>
      </c>
      <c r="B380" s="276" t="s">
        <v>292</v>
      </c>
      <c r="C380" s="232">
        <v>54094.575999999885</v>
      </c>
      <c r="D380" s="232">
        <v>2.9999999999999997E-4</v>
      </c>
      <c r="E380" s="41">
        <f>+(C380-C$7)/C$8</f>
        <v>40694.96190642062</v>
      </c>
      <c r="F380" s="132">
        <f>ROUND(2*E380,0)/2</f>
        <v>40695</v>
      </c>
      <c r="G380" s="132">
        <f>+C380-(C$7+F380*C$8)</f>
        <v>-1.3003165113332216E-2</v>
      </c>
      <c r="L380" s="43">
        <f>G380</f>
        <v>-1.3003165113332216E-2</v>
      </c>
      <c r="N380" s="132"/>
      <c r="O380" s="132">
        <f ca="1">+C$11+C$12*F380</f>
        <v>-7.54729916495403E-3</v>
      </c>
      <c r="P380" s="199">
        <f>+D$11+D$12*F380+D$13*F380^2</f>
        <v>-2.5803436664814921E-2</v>
      </c>
      <c r="Q380" s="200">
        <f>+C380-15018.5</f>
        <v>39076.075999999885</v>
      </c>
      <c r="S380" s="132">
        <f>+(P380-G380)^2</f>
        <v>1.6384695179169745E-4</v>
      </c>
      <c r="T380" s="7">
        <v>10</v>
      </c>
      <c r="U380" s="43">
        <f>+T380*S380</f>
        <v>1.6384695179169745E-3</v>
      </c>
      <c r="V380" s="132">
        <f>+G380-P380</f>
        <v>1.2800271551482705E-2</v>
      </c>
      <c r="Z380" s="43">
        <f>F380</f>
        <v>40695</v>
      </c>
      <c r="AA380" s="132">
        <f>AB$3+AB$4*Z380+AB$5*Z380^2+AH380</f>
        <v>-1.9304522314382316E-2</v>
      </c>
      <c r="AB380" s="132">
        <f>+G380-AA380</f>
        <v>6.3013572010501007E-3</v>
      </c>
      <c r="AC380" s="132">
        <f>+G380-P380</f>
        <v>1.2800271551482705E-2</v>
      </c>
      <c r="AD380" s="132"/>
      <c r="AE380" s="132">
        <f>+(G380-AA380)^2*S380</f>
        <v>6.5058877214310331E-9</v>
      </c>
      <c r="AF380" s="200">
        <f>+C380-15018.5</f>
        <v>39076.075999999885</v>
      </c>
      <c r="AG380" s="7"/>
      <c r="AH380" s="43">
        <f>$AB$6*($AB$11/AI380*AJ380+$AB$12)</f>
        <v>-2.0772028239382317E-2</v>
      </c>
      <c r="AI380" s="43">
        <f>1+$AB$7*COS(AL380)</f>
        <v>0.73739965310212541</v>
      </c>
      <c r="AJ380" s="43">
        <f>SIN(AL380+$AB$9)</f>
        <v>-0.99957616452129927</v>
      </c>
      <c r="AK380" s="43">
        <f>$AB$7*SIN(AL380)</f>
        <v>-0.26065505521496402</v>
      </c>
      <c r="AL380" s="43">
        <f>2*ATAN(AM380)</f>
        <v>-2.3599121445407159</v>
      </c>
      <c r="AM380" s="43">
        <f>SQRT((1+$AB$7)/(1-$AB$7))*TAN(AN380/2)</f>
        <v>-2.4269636603677784</v>
      </c>
      <c r="AN380" s="132">
        <f>$AU380+$AB$7*SIN(AO380)</f>
        <v>4.2335889924271317</v>
      </c>
      <c r="AO380" s="132">
        <f>$AU380+$AB$7*SIN(AP380)</f>
        <v>4.2335954884246698</v>
      </c>
      <c r="AP380" s="132">
        <f>$AU380+$AB$7*SIN(AQ380)</f>
        <v>4.2335573816845313</v>
      </c>
      <c r="AQ380" s="132">
        <f>$AU380+$AB$7*SIN(AR380)</f>
        <v>4.2337809629146328</v>
      </c>
      <c r="AR380" s="132">
        <f>$AU380+$AB$7*SIN(AS380)</f>
        <v>4.2324705309758786</v>
      </c>
      <c r="AS380" s="132">
        <f>$AU380+$AB$7*SIN(AT380)</f>
        <v>4.2401988839512388</v>
      </c>
      <c r="AT380" s="132">
        <f>$AU380+$AB$7*SIN(AU380)</f>
        <v>4.1961601947366809</v>
      </c>
      <c r="AU380" s="132">
        <f>$AB$9+$AB$18*(F380-AB$15)</f>
        <v>4.5619830168466073</v>
      </c>
      <c r="AV380" s="132"/>
    </row>
    <row r="381" spans="1:64" ht="12.95" customHeight="1">
      <c r="A381" s="219" t="s">
        <v>599</v>
      </c>
      <c r="B381" s="219" t="s">
        <v>292</v>
      </c>
      <c r="C381" s="242">
        <v>54095.6005</v>
      </c>
      <c r="D381" s="242" t="s">
        <v>485</v>
      </c>
      <c r="E381" s="41">
        <f>+(C381-C$7)/C$8</f>
        <v>40697.963242767066</v>
      </c>
      <c r="F381" s="132">
        <f>ROUND(2*E381,0)/2</f>
        <v>40698</v>
      </c>
      <c r="G381" s="132">
        <f>+C381-(C$7+F381*C$8)</f>
        <v>-1.2547006001113914E-2</v>
      </c>
      <c r="K381" s="43">
        <f>G381</f>
        <v>-1.2547006001113914E-2</v>
      </c>
      <c r="M381" s="132"/>
      <c r="N381" s="132"/>
      <c r="O381" s="132">
        <f ca="1">+C$11+C$12*F381</f>
        <v>-7.5504189665493299E-3</v>
      </c>
      <c r="P381" s="199">
        <f>+D$11+D$12*F381+D$13*F381^2</f>
        <v>-2.5805562739070295E-2</v>
      </c>
      <c r="Q381" s="200">
        <f>+C381-15018.5</f>
        <v>39077.1005</v>
      </c>
      <c r="S381" s="132">
        <f>+(P381-G381)^2</f>
        <v>1.7578932677360856E-4</v>
      </c>
      <c r="T381" s="7">
        <v>10</v>
      </c>
      <c r="U381" s="43">
        <f>+T381*S381</f>
        <v>1.7578932677360856E-3</v>
      </c>
      <c r="V381" s="132">
        <f>+G381-P381</f>
        <v>1.3258556737956381E-2</v>
      </c>
      <c r="Z381" s="43">
        <f>F381</f>
        <v>40698</v>
      </c>
      <c r="AA381" s="132">
        <f>AB$3+AB$4*Z381+AB$5*Z381^2+AH381</f>
        <v>-1.930287681315173E-2</v>
      </c>
      <c r="AB381" s="132">
        <f>+G381-AA381</f>
        <v>6.7558708120378161E-3</v>
      </c>
      <c r="AC381" s="132">
        <f>+G381-P381</f>
        <v>1.3258556737956381E-2</v>
      </c>
      <c r="AD381" s="132"/>
      <c r="AE381" s="132">
        <f>+(G381-AA381)^2*S381</f>
        <v>8.0233396122462841E-9</v>
      </c>
      <c r="AF381" s="200">
        <f>+C381-15018.5</f>
        <v>39077.1005</v>
      </c>
      <c r="AG381" s="7"/>
      <c r="AH381" s="43">
        <f>$AB$6*($AB$11/AI381*AJ381+$AB$12)</f>
        <v>-2.0769977201151733E-2</v>
      </c>
      <c r="AI381" s="43">
        <f>1+$AB$7*COS(AL381)</f>
        <v>0.73746169605348322</v>
      </c>
      <c r="AJ381" s="43">
        <f>SIN(AL381+$AB$9)</f>
        <v>-0.99958306475380265</v>
      </c>
      <c r="AK381" s="43">
        <f>$AB$7*SIN(AL381)</f>
        <v>-0.26071754632338484</v>
      </c>
      <c r="AL381" s="43">
        <f>2*ATAN(AM381)</f>
        <v>-2.3596741460310828</v>
      </c>
      <c r="AM381" s="43">
        <f>SQRT((1+$AB$7)/(1-$AB$7))*TAN(AN381/2)</f>
        <v>-2.4261439740689283</v>
      </c>
      <c r="AN381" s="132">
        <f>$AU381+$AB$7*SIN(AO381)</f>
        <v>4.2338888283045719</v>
      </c>
      <c r="AO381" s="132">
        <f>$AU381+$AB$7*SIN(AP381)</f>
        <v>4.2338952995365409</v>
      </c>
      <c r="AP381" s="132">
        <f>$AU381+$AB$7*SIN(AQ381)</f>
        <v>4.2338573161320827</v>
      </c>
      <c r="AQ381" s="132">
        <f>$AU381+$AB$7*SIN(AR381)</f>
        <v>4.2340803024743368</v>
      </c>
      <c r="AR381" s="132">
        <f>$AU381+$AB$7*SIN(AS381)</f>
        <v>4.2327726004854673</v>
      </c>
      <c r="AS381" s="132">
        <f>$AU381+$AB$7*SIN(AT381)</f>
        <v>4.2404892872417239</v>
      </c>
      <c r="AT381" s="132">
        <f>$AU381+$AB$7*SIN(AU381)</f>
        <v>4.1964916892004034</v>
      </c>
      <c r="AU381" s="132">
        <f>$AB$9+$AB$18*(F381-AB$15)</f>
        <v>4.5623339444285911</v>
      </c>
      <c r="AV381" s="132"/>
    </row>
    <row r="382" spans="1:64" ht="12.95" customHeight="1">
      <c r="A382" s="219" t="s">
        <v>967</v>
      </c>
      <c r="B382" s="219" t="s">
        <v>292</v>
      </c>
      <c r="C382" s="242">
        <v>54097.652000000002</v>
      </c>
      <c r="D382" s="242" t="s">
        <v>503</v>
      </c>
      <c r="E382" s="41">
        <f>+(C382-C$7)/C$8</f>
        <v>40703.973239364474</v>
      </c>
      <c r="F382" s="132">
        <f>ROUND(2*E382,0)/2</f>
        <v>40704</v>
      </c>
      <c r="G382" s="132">
        <f>+C382-(C$7+F382*C$8)</f>
        <v>-9.1346879999036901E-3</v>
      </c>
      <c r="I382" s="43">
        <f>G382</f>
        <v>-9.1346879999036901E-3</v>
      </c>
      <c r="L382" s="132"/>
      <c r="N382" s="132"/>
      <c r="O382" s="132">
        <f ca="1">+C$11+C$12*F382</f>
        <v>-7.5566585697399435E-3</v>
      </c>
      <c r="P382" s="199">
        <f>+D$11+D$12*F382+D$13*F382^2</f>
        <v>-2.5809814539312421E-2</v>
      </c>
      <c r="Q382" s="200">
        <f>+C382-15018.5</f>
        <v>39079.152000000002</v>
      </c>
      <c r="S382" s="132">
        <f>+(P382-G382)^2</f>
        <v>2.7805984510529341E-4</v>
      </c>
      <c r="T382" s="7">
        <v>0.1</v>
      </c>
      <c r="U382" s="43">
        <f>+T382*S382</f>
        <v>2.7805984510529343E-5</v>
      </c>
      <c r="V382" s="132">
        <f>+G382-P382</f>
        <v>1.6675126539408731E-2</v>
      </c>
      <c r="Z382" s="43">
        <f>F382</f>
        <v>40704</v>
      </c>
      <c r="AA382" s="132">
        <f>AB$3+AB$4*Z382+AB$5*Z382^2+AH382</f>
        <v>-1.9299579852369783E-2</v>
      </c>
      <c r="AB382" s="132">
        <f>+G382-AA382</f>
        <v>1.0164891852466093E-2</v>
      </c>
      <c r="AC382" s="132">
        <f>+G382-P382</f>
        <v>1.6675126539408731E-2</v>
      </c>
      <c r="AD382" s="132"/>
      <c r="AE382" s="132">
        <f>+(G382-AA382)^2*S382</f>
        <v>2.8730540828590869E-8</v>
      </c>
      <c r="AF382" s="200">
        <f>+C382-15018.5</f>
        <v>39079.152000000002</v>
      </c>
      <c r="AG382" s="7"/>
      <c r="AH382" s="43">
        <f>$AB$6*($AB$11/AI382*AJ382+$AB$12)</f>
        <v>-2.0765869004369785E-2</v>
      </c>
      <c r="AI382" s="43">
        <f>1+$AB$7*COS(AL382)</f>
        <v>0.73758585790801234</v>
      </c>
      <c r="AJ382" s="43">
        <f>SIN(AL382+$AB$9)</f>
        <v>-0.9995966987716316</v>
      </c>
      <c r="AK382" s="43">
        <f>$AB$7*SIN(AL382)</f>
        <v>-0.26084251576406436</v>
      </c>
      <c r="AL382" s="43">
        <f>2*ATAN(AM382)</f>
        <v>-2.3591980288541392</v>
      </c>
      <c r="AM382" s="43">
        <f>SQRT((1+$AB$7)/(1-$AB$7))*TAN(AN382/2)</f>
        <v>-2.4245056072991371</v>
      </c>
      <c r="AN382" s="132">
        <f>$AU382+$AB$7*SIN(AO382)</f>
        <v>4.2344885757213264</v>
      </c>
      <c r="AO382" s="132">
        <f>$AU382+$AB$7*SIN(AP382)</f>
        <v>4.2344949976344477</v>
      </c>
      <c r="AP382" s="132">
        <f>$AU382+$AB$7*SIN(AQ382)</f>
        <v>4.2344572600664421</v>
      </c>
      <c r="AQ382" s="132">
        <f>$AU382+$AB$7*SIN(AR382)</f>
        <v>4.2346790595681592</v>
      </c>
      <c r="AR382" s="132">
        <f>$AU382+$AB$7*SIN(AS382)</f>
        <v>4.2333768092020287</v>
      </c>
      <c r="AS382" s="132">
        <f>$AU382+$AB$7*SIN(AT382)</f>
        <v>4.2410701752884847</v>
      </c>
      <c r="AT382" s="132">
        <f>$AU382+$AB$7*SIN(AU382)</f>
        <v>4.1971548132908394</v>
      </c>
      <c r="AU382" s="132">
        <f>$AB$9+$AB$18*(F382-AB$15)</f>
        <v>4.5630357995925594</v>
      </c>
      <c r="AV382" s="132"/>
    </row>
    <row r="383" spans="1:64" ht="12.95" customHeight="1">
      <c r="A383" s="96" t="s">
        <v>359</v>
      </c>
      <c r="B383" s="95" t="s">
        <v>292</v>
      </c>
      <c r="C383" s="96">
        <v>54108.2304</v>
      </c>
      <c r="D383" s="96">
        <v>1E-4</v>
      </c>
      <c r="E383" s="41">
        <f>+(C383-C$7)/C$8</f>
        <v>40734.963318821428</v>
      </c>
      <c r="F383" s="132">
        <f>ROUND(2*E383,0)/2</f>
        <v>40735</v>
      </c>
      <c r="G383" s="132">
        <f>+C383-(C$7+F383*C$8)</f>
        <v>-1.2521044998720754E-2</v>
      </c>
      <c r="K383" s="43">
        <f>G383</f>
        <v>-1.2521044998720754E-2</v>
      </c>
      <c r="N383" s="132"/>
      <c r="O383" s="132">
        <f ca="1">+C$11+C$12*F383</f>
        <v>-7.5888965195580887E-3</v>
      </c>
      <c r="P383" s="199">
        <f>+D$11+D$12*F383+D$13*F383^2</f>
        <v>-2.5831774776412637E-2</v>
      </c>
      <c r="Q383" s="200">
        <f>+C383-15018.5</f>
        <v>39089.7304</v>
      </c>
      <c r="S383" s="132">
        <f>+(P383-G383)^2</f>
        <v>1.7717552721473341E-4</v>
      </c>
      <c r="T383" s="7">
        <v>10</v>
      </c>
      <c r="U383" s="43">
        <f>+T383*S383</f>
        <v>1.771755272147334E-3</v>
      </c>
      <c r="V383" s="132">
        <f>+G383-P383</f>
        <v>1.3310729777691883E-2</v>
      </c>
      <c r="Z383" s="43">
        <f>F383</f>
        <v>40735</v>
      </c>
      <c r="AA383" s="132">
        <f>AB$3+AB$4*Z383+AB$5*Z383^2+AH383</f>
        <v>-1.9282418894598644E-2</v>
      </c>
      <c r="AB383" s="132">
        <f>+G383-AA383</f>
        <v>6.7613738958778903E-3</v>
      </c>
      <c r="AC383" s="132">
        <f>+G383-P383</f>
        <v>1.3310729777691883E-2</v>
      </c>
      <c r="AD383" s="132"/>
      <c r="AE383" s="132">
        <f>+(G383-AA383)^2*S383</f>
        <v>8.09978775510506E-9</v>
      </c>
      <c r="AF383" s="200">
        <f>+C383-15018.5</f>
        <v>39089.7304</v>
      </c>
      <c r="AG383" s="7"/>
      <c r="AH383" s="43">
        <f>$AB$6*($AB$11/AI383*AJ383+$AB$12)</f>
        <v>-2.0744513219598644E-2</v>
      </c>
      <c r="AI383" s="43">
        <f>1+$AB$7*COS(AL383)</f>
        <v>0.73822897668770093</v>
      </c>
      <c r="AJ383" s="43">
        <f>SIN(AL383+$AB$9)</f>
        <v>-0.99966359767244151</v>
      </c>
      <c r="AK383" s="43">
        <f>$AB$7*SIN(AL383)</f>
        <v>-0.26148791817984973</v>
      </c>
      <c r="AL383" s="43">
        <f>2*ATAN(AM383)</f>
        <v>-2.3567355322699401</v>
      </c>
      <c r="AM383" s="43">
        <f>SQRT((1+$AB$7)/(1-$AB$7))*TAN(AN383/2)</f>
        <v>-2.4160620028255804</v>
      </c>
      <c r="AN383" s="132">
        <f>$AU383+$AB$7*SIN(AO383)</f>
        <v>4.2375888807497208</v>
      </c>
      <c r="AO383" s="132">
        <f>$AU383+$AB$7*SIN(AP383)</f>
        <v>4.2375950523225638</v>
      </c>
      <c r="AP383" s="132">
        <f>$AU383+$AB$7*SIN(AQ383)</f>
        <v>4.2375585672614591</v>
      </c>
      <c r="AQ383" s="132">
        <f>$AU383+$AB$7*SIN(AR383)</f>
        <v>4.2377742970040773</v>
      </c>
      <c r="AR383" s="132">
        <f>$AU383+$AB$7*SIN(AS383)</f>
        <v>4.2365000370603676</v>
      </c>
      <c r="AS383" s="132">
        <f>$AU383+$AB$7*SIN(AT383)</f>
        <v>4.2440731664397742</v>
      </c>
      <c r="AT383" s="132">
        <f>$AU383+$AB$7*SIN(AU383)</f>
        <v>4.2005838260585762</v>
      </c>
      <c r="AU383" s="132">
        <f>$AB$9+$AB$18*(F383-AB$15)</f>
        <v>4.5666620512730622</v>
      </c>
      <c r="AV383" s="132"/>
    </row>
    <row r="384" spans="1:64" ht="12.95" customHeight="1">
      <c r="A384" s="127" t="s">
        <v>1471</v>
      </c>
      <c r="B384" s="276" t="s">
        <v>292</v>
      </c>
      <c r="C384" s="232">
        <v>54114.37369999988</v>
      </c>
      <c r="D384" s="232">
        <v>2.9999999999999997E-4</v>
      </c>
      <c r="E384" s="41">
        <f>+(C384-C$7)/C$8</f>
        <v>40752.960497518034</v>
      </c>
      <c r="F384" s="132">
        <f>ROUND(2*E384,0)/2</f>
        <v>40753</v>
      </c>
      <c r="G384" s="132">
        <f>+C384-(C$7+F384*C$8)</f>
        <v>-1.3484091119607911E-2</v>
      </c>
      <c r="L384" s="43">
        <f>G384</f>
        <v>-1.3484091119607911E-2</v>
      </c>
      <c r="N384" s="132"/>
      <c r="O384" s="132">
        <f ca="1">+C$11+C$12*F384</f>
        <v>-7.6076153291299159E-3</v>
      </c>
      <c r="P384" s="199">
        <f>+D$11+D$12*F384+D$13*F384^2</f>
        <v>-2.5844520193437734E-2</v>
      </c>
      <c r="Q384" s="200">
        <f>+C384-15018.5</f>
        <v>39095.87369999988</v>
      </c>
      <c r="S384" s="132">
        <f>+(P384-G384)^2</f>
        <v>1.5278020688917759E-4</v>
      </c>
      <c r="T384" s="7">
        <v>10</v>
      </c>
      <c r="U384" s="43">
        <f>+T384*S384</f>
        <v>1.5278020688917759E-3</v>
      </c>
      <c r="V384" s="132">
        <f>+G384-P384</f>
        <v>1.2360429073829823E-2</v>
      </c>
      <c r="Z384" s="43">
        <f>F384</f>
        <v>40753</v>
      </c>
      <c r="AA384" s="132">
        <f>AB$3+AB$4*Z384+AB$5*Z384^2+AH384</f>
        <v>-1.9272356963265777E-2</v>
      </c>
      <c r="AB384" s="132">
        <f>+G384-AA384</f>
        <v>5.7882658436578666E-3</v>
      </c>
      <c r="AC384" s="132">
        <f>+G384-P384</f>
        <v>1.2360429073829823E-2</v>
      </c>
      <c r="AD384" s="132"/>
      <c r="AE384" s="132">
        <f>+(G384-AA384)^2*S384</f>
        <v>5.1187513328535571E-9</v>
      </c>
      <c r="AF384" s="200">
        <f>+C384-15018.5</f>
        <v>39095.87369999988</v>
      </c>
      <c r="AG384" s="7"/>
      <c r="AH384" s="43">
        <f>$AB$6*($AB$11/AI384*AJ384+$AB$12)</f>
        <v>-2.0732012936265778E-2</v>
      </c>
      <c r="AI384" s="43">
        <f>1+$AB$7*COS(AL384)</f>
        <v>0.7386036457813755</v>
      </c>
      <c r="AJ384" s="43">
        <f>SIN(AL384+$AB$9)</f>
        <v>-0.99969970880259962</v>
      </c>
      <c r="AK384" s="43">
        <f>$AB$7*SIN(AL384)</f>
        <v>-0.2618624562651381</v>
      </c>
      <c r="AL384" s="43">
        <f>2*ATAN(AM384)</f>
        <v>-2.3553037227291007</v>
      </c>
      <c r="AM384" s="43">
        <f>SQRT((1+$AB$7)/(1-$AB$7))*TAN(AN384/2)</f>
        <v>-2.4111755584364096</v>
      </c>
      <c r="AN384" s="132">
        <f>$AU384+$AB$7*SIN(AO384)</f>
        <v>4.2393902990255228</v>
      </c>
      <c r="AO384" s="132">
        <f>$AU384+$AB$7*SIN(AP384)</f>
        <v>4.2393963286422913</v>
      </c>
      <c r="AP384" s="132">
        <f>$AU384+$AB$7*SIN(AQ384)</f>
        <v>4.2393605573638427</v>
      </c>
      <c r="AQ384" s="132">
        <f>$AU384+$AB$7*SIN(AR384)</f>
        <v>4.239572810495492</v>
      </c>
      <c r="AR384" s="132">
        <f>$AU384+$AB$7*SIN(AS384)</f>
        <v>4.2383146669864313</v>
      </c>
      <c r="AS384" s="132">
        <f>$AU384+$AB$7*SIN(AT384)</f>
        <v>4.2458181800195227</v>
      </c>
      <c r="AT384" s="132">
        <f>$AU384+$AB$7*SIN(AU384)</f>
        <v>4.2025770746111384</v>
      </c>
      <c r="AU384" s="132">
        <f>$AB$9+$AB$18*(F384-AB$15)</f>
        <v>4.5687676167649665</v>
      </c>
      <c r="AV384" s="132"/>
    </row>
    <row r="385" spans="1:48" ht="12.95" customHeight="1">
      <c r="A385" s="127" t="s">
        <v>1471</v>
      </c>
      <c r="B385" s="276" t="s">
        <v>292</v>
      </c>
      <c r="C385" s="232">
        <v>54115.398599999957</v>
      </c>
      <c r="D385" s="232">
        <v>5.0000000000000001E-4</v>
      </c>
      <c r="E385" s="41">
        <f>+(C385-C$7)/C$8</f>
        <v>40755.963005689198</v>
      </c>
      <c r="F385" s="132">
        <f>ROUND(2*E385,0)/2</f>
        <v>40756</v>
      </c>
      <c r="G385" s="132">
        <f>+C385-(C$7+F385*C$8)</f>
        <v>-1.2627932039322332E-2</v>
      </c>
      <c r="L385" s="43">
        <f>G385</f>
        <v>-1.2627932039322332E-2</v>
      </c>
      <c r="N385" s="132"/>
      <c r="O385" s="132">
        <f ca="1">+C$11+C$12*F385</f>
        <v>-7.6107351307252227E-3</v>
      </c>
      <c r="P385" s="199">
        <f>+D$11+D$12*F385+D$13*F385^2</f>
        <v>-2.5846644023295166E-2</v>
      </c>
      <c r="Q385" s="200">
        <f>+C385-15018.5</f>
        <v>39096.898599999957</v>
      </c>
      <c r="S385" s="132">
        <f>+(P385-G385)^2</f>
        <v>1.7473434651522703E-4</v>
      </c>
      <c r="T385" s="7">
        <v>10</v>
      </c>
      <c r="U385" s="43">
        <f>+T385*S385</f>
        <v>1.7473434651522704E-3</v>
      </c>
      <c r="V385" s="132">
        <f>+G385-P385</f>
        <v>1.3218711983972835E-2</v>
      </c>
      <c r="Z385" s="43">
        <f>F385</f>
        <v>40756</v>
      </c>
      <c r="AA385" s="132">
        <f>AB$3+AB$4*Z385+AB$5*Z385^2+AH385</f>
        <v>-1.9270673002880177E-2</v>
      </c>
      <c r="AB385" s="132">
        <f>+G385-AA385</f>
        <v>6.6427409635578458E-3</v>
      </c>
      <c r="AC385" s="132">
        <f>+G385-P385</f>
        <v>1.3218711983972835E-2</v>
      </c>
      <c r="AD385" s="132"/>
      <c r="AE385" s="132">
        <f>+(G385-AA385)^2*S385</f>
        <v>7.7103290863987832E-9</v>
      </c>
      <c r="AF385" s="200">
        <f>+C385-15018.5</f>
        <v>39096.898599999957</v>
      </c>
      <c r="AG385" s="7"/>
      <c r="AH385" s="43">
        <f>$AB$6*($AB$11/AI385*AJ385+$AB$12)</f>
        <v>-2.0729922394880178E-2</v>
      </c>
      <c r="AI385" s="43">
        <f>1+$AB$7*COS(AL385)</f>
        <v>0.73866617976526028</v>
      </c>
      <c r="AJ385" s="43">
        <f>SIN(AL385+$AB$9)</f>
        <v>-0.99970553150216601</v>
      </c>
      <c r="AK385" s="43">
        <f>$AB$7*SIN(AL385)</f>
        <v>-0.26192486403836635</v>
      </c>
      <c r="AL385" s="43">
        <f>2*ATAN(AM385)</f>
        <v>-2.3550649464885787</v>
      </c>
      <c r="AM385" s="43">
        <f>SQRT((1+$AB$7)/(1-$AB$7))*TAN(AN385/2)</f>
        <v>-2.4103623096364886</v>
      </c>
      <c r="AN385" s="132">
        <f>$AU385+$AB$7*SIN(AO385)</f>
        <v>4.2396906242690529</v>
      </c>
      <c r="AO385" s="132">
        <f>$AU385+$AB$7*SIN(AP385)</f>
        <v>4.2396966304670114</v>
      </c>
      <c r="AP385" s="132">
        <f>$AU385+$AB$7*SIN(AQ385)</f>
        <v>4.239660977195725</v>
      </c>
      <c r="AQ385" s="132">
        <f>$AU385+$AB$7*SIN(AR385)</f>
        <v>4.2398726542968701</v>
      </c>
      <c r="AR385" s="132">
        <f>$AU385+$AB$7*SIN(AS385)</f>
        <v>4.2386171871075522</v>
      </c>
      <c r="AS385" s="132">
        <f>$AU385+$AB$7*SIN(AT385)</f>
        <v>4.2461091118419061</v>
      </c>
      <c r="AT385" s="132">
        <f>$AU385+$AB$7*SIN(AU385)</f>
        <v>4.2029094405273257</v>
      </c>
      <c r="AU385" s="132">
        <f>$AB$9+$AB$18*(F385-AB$15)</f>
        <v>4.5691185443469511</v>
      </c>
      <c r="AV385" s="132"/>
    </row>
    <row r="386" spans="1:48" ht="12.95" customHeight="1">
      <c r="A386" s="96" t="s">
        <v>350</v>
      </c>
      <c r="B386" s="95" t="s">
        <v>292</v>
      </c>
      <c r="C386" s="96">
        <v>54116.422200000001</v>
      </c>
      <c r="D386" s="96">
        <v>2.9999999999999997E-4</v>
      </c>
      <c r="E386" s="41">
        <f>+(C386-C$7)/C$8</f>
        <v>40758.961705429567</v>
      </c>
      <c r="F386" s="132">
        <f>ROUND(2*E386,0)/2</f>
        <v>40759</v>
      </c>
      <c r="G386" s="132">
        <f>+C386-(C$7+F386*C$8)</f>
        <v>-1.3071772998955566E-2</v>
      </c>
      <c r="K386" s="43">
        <f>G386</f>
        <v>-1.3071772998955566E-2</v>
      </c>
      <c r="N386" s="132"/>
      <c r="O386" s="132">
        <f ca="1">+C$11+C$12*F386</f>
        <v>-7.6138549323205296E-3</v>
      </c>
      <c r="P386" s="199">
        <f>+D$11+D$12*F386+D$13*F386^2</f>
        <v>-2.5848767737063044E-2</v>
      </c>
      <c r="Q386" s="200">
        <f>+C386-15018.5</f>
        <v>39097.922200000001</v>
      </c>
      <c r="S386" s="132">
        <f>+(P386-G386)^2</f>
        <v>1.6325159453762616E-4</v>
      </c>
      <c r="T386" s="7">
        <v>10</v>
      </c>
      <c r="U386" s="43">
        <f>+T386*S386</f>
        <v>1.6325159453762616E-3</v>
      </c>
      <c r="V386" s="132">
        <f>+G386-P386</f>
        <v>1.2776994738107478E-2</v>
      </c>
      <c r="Z386" s="43">
        <f>F386</f>
        <v>40759</v>
      </c>
      <c r="AA386" s="132">
        <f>AB$3+AB$4*Z386+AB$5*Z386^2+AH386</f>
        <v>-1.9268987049587467E-2</v>
      </c>
      <c r="AB386" s="132">
        <f>+G386-AA386</f>
        <v>6.197214050631901E-3</v>
      </c>
      <c r="AC386" s="132">
        <f>+G386-P386</f>
        <v>1.2776994738107478E-2</v>
      </c>
      <c r="AD386" s="132"/>
      <c r="AE386" s="132">
        <f>+(G386-AA386)^2*S386</f>
        <v>6.2697529087154908E-9</v>
      </c>
      <c r="AF386" s="200">
        <f>+C386-15018.5</f>
        <v>39097.922200000001</v>
      </c>
      <c r="AG386" s="7"/>
      <c r="AH386" s="43">
        <f>$AB$6*($AB$11/AI386*AJ386+$AB$12)</f>
        <v>-2.072782980658747E-2</v>
      </c>
      <c r="AI386" s="43">
        <f>1+$AB$7*COS(AL386)</f>
        <v>0.73872873924084259</v>
      </c>
      <c r="AJ386" s="43">
        <f>SIN(AL386+$AB$9)</f>
        <v>-0.99971129817584636</v>
      </c>
      <c r="AK386" s="43">
        <f>$AB$7*SIN(AL386)</f>
        <v>-0.26198726744122575</v>
      </c>
      <c r="AL386" s="43">
        <f>2*ATAN(AM386)</f>
        <v>-2.3548261298186599</v>
      </c>
      <c r="AM386" s="43">
        <f>SQRT((1+$AB$7)/(1-$AB$7))*TAN(AN386/2)</f>
        <v>-2.4095493911770998</v>
      </c>
      <c r="AN386" s="132">
        <f>$AU386+$AB$7*SIN(AO386)</f>
        <v>4.2399909749300688</v>
      </c>
      <c r="AO386" s="132">
        <f>$AU386+$AB$7*SIN(AP386)</f>
        <v>4.2399969577776089</v>
      </c>
      <c r="AP386" s="132">
        <f>$AU386+$AB$7*SIN(AQ386)</f>
        <v>4.2399614222409889</v>
      </c>
      <c r="AQ386" s="132">
        <f>$AU386+$AB$7*SIN(AR386)</f>
        <v>4.2401725242834214</v>
      </c>
      <c r="AR386" s="132">
        <f>$AU386+$AB$7*SIN(AS386)</f>
        <v>4.238919730623012</v>
      </c>
      <c r="AS386" s="132">
        <f>$AU386+$AB$7*SIN(AT386)</f>
        <v>4.246400071212646</v>
      </c>
      <c r="AT386" s="132">
        <f>$AU386+$AB$7*SIN(AU386)</f>
        <v>4.2032418515422236</v>
      </c>
      <c r="AU386" s="132">
        <f>$AB$9+$AB$18*(F386-AB$15)</f>
        <v>4.5694694719289348</v>
      </c>
      <c r="AV386" s="132"/>
    </row>
    <row r="387" spans="1:48" ht="12.95" customHeight="1">
      <c r="A387" s="127" t="s">
        <v>1471</v>
      </c>
      <c r="B387" s="276" t="s">
        <v>292</v>
      </c>
      <c r="C387" s="232">
        <v>54118.470199999865</v>
      </c>
      <c r="D387" s="232">
        <v>4.0000000000000002E-4</v>
      </c>
      <c r="E387" s="41">
        <f>+(C387-C$7)/C$8</f>
        <v>40764.961448559305</v>
      </c>
      <c r="F387" s="132">
        <f>ROUND(2*E387,0)/2</f>
        <v>40765</v>
      </c>
      <c r="G387" s="132">
        <f>+C387-(C$7+F387*C$8)</f>
        <v>-1.3159455134882592E-2</v>
      </c>
      <c r="L387" s="43">
        <f>G387</f>
        <v>-1.3159455134882592E-2</v>
      </c>
      <c r="N387" s="132"/>
      <c r="O387" s="132">
        <f ca="1">+C$11+C$12*F387</f>
        <v>-7.6200945355111363E-3</v>
      </c>
      <c r="P387" s="199">
        <f>+D$11+D$12*F387+D$13*F387^2</f>
        <v>-2.5853014816330146E-2</v>
      </c>
      <c r="Q387" s="200">
        <f>+C387-15018.5</f>
        <v>39099.970199999865</v>
      </c>
      <c r="S387" s="132">
        <f>+(P387-G387)^2</f>
        <v>1.6112645738647094E-4</v>
      </c>
      <c r="T387" s="7">
        <v>10</v>
      </c>
      <c r="U387" s="43">
        <f>+T387*S387</f>
        <v>1.6112645738647095E-3</v>
      </c>
      <c r="V387" s="132">
        <f>+G387-P387</f>
        <v>1.2693559681447555E-2</v>
      </c>
      <c r="Z387" s="43">
        <f>F387</f>
        <v>40765</v>
      </c>
      <c r="AA387" s="132">
        <f>AB$3+AB$4*Z387+AB$5*Z387^2+AH387</f>
        <v>-1.9265609162846538E-2</v>
      </c>
      <c r="AB387" s="132">
        <f>+G387-AA387</f>
        <v>6.1061540279639462E-3</v>
      </c>
      <c r="AC387" s="132">
        <f>+G387-P387</f>
        <v>1.2693559681447555E-2</v>
      </c>
      <c r="AD387" s="132"/>
      <c r="AE387" s="132">
        <f>+(G387-AA387)^2*S387</f>
        <v>6.0076188175802276E-9</v>
      </c>
      <c r="AF387" s="200">
        <f>+C387-15018.5</f>
        <v>39099.970199999865</v>
      </c>
      <c r="AG387" s="7"/>
      <c r="AH387" s="43">
        <f>$AB$6*($AB$11/AI387*AJ387+$AB$12)</f>
        <v>-2.072363848784654E-2</v>
      </c>
      <c r="AI387" s="43">
        <f>1+$AB$7*COS(AL387)</f>
        <v>0.73885393470400418</v>
      </c>
      <c r="AJ387" s="43">
        <f>SIN(AL387+$AB$9)</f>
        <v>-0.99972266333028037</v>
      </c>
      <c r="AK387" s="43">
        <f>$AB$7*SIN(AL387)</f>
        <v>-0.26211206111207369</v>
      </c>
      <c r="AL387" s="43">
        <f>2*ATAN(AM387)</f>
        <v>-2.35434837511088</v>
      </c>
      <c r="AM387" s="43">
        <f>SQRT((1+$AB$7)/(1-$AB$7))*TAN(AN387/2)</f>
        <v>-2.4079245442510584</v>
      </c>
      <c r="AN387" s="132">
        <f>$AU387+$AB$7*SIN(AO387)</f>
        <v>4.2405917525461572</v>
      </c>
      <c r="AO387" s="132">
        <f>$AU387+$AB$7*SIN(AP387)</f>
        <v>4.2405976888975392</v>
      </c>
      <c r="AP387" s="132">
        <f>$AU387+$AB$7*SIN(AQ387)</f>
        <v>4.2405623880139984</v>
      </c>
      <c r="AQ387" s="132">
        <f>$AU387+$AB$7*SIN(AR387)</f>
        <v>4.2407723428529094</v>
      </c>
      <c r="AR387" s="132">
        <f>$AU387+$AB$7*SIN(AS387)</f>
        <v>4.2395248878713501</v>
      </c>
      <c r="AS387" s="132">
        <f>$AU387+$AB$7*SIN(AT387)</f>
        <v>4.2469820726821794</v>
      </c>
      <c r="AT387" s="132">
        <f>$AU387+$AB$7*SIN(AU387)</f>
        <v>4.2039068088772735</v>
      </c>
      <c r="AU387" s="132">
        <f>$AB$9+$AB$18*(F387-AB$15)</f>
        <v>4.5701713270929032</v>
      </c>
      <c r="AV387" s="132"/>
    </row>
    <row r="388" spans="1:48" ht="12.95" customHeight="1">
      <c r="A388" s="127" t="s">
        <v>1471</v>
      </c>
      <c r="B388" s="276" t="s">
        <v>288</v>
      </c>
      <c r="C388" s="232">
        <v>54121.372500000056</v>
      </c>
      <c r="D388" s="232">
        <v>5.0000000000000001E-4</v>
      </c>
      <c r="E388" s="41">
        <f>+(C388-C$7)/C$8</f>
        <v>40773.463916570901</v>
      </c>
      <c r="F388" s="132">
        <f>ROUND(2*E388,0)/2</f>
        <v>40773.5</v>
      </c>
      <c r="G388" s="132">
        <f>+C388-(C$7+F388*C$8)</f>
        <v>-1.2317004446231294E-2</v>
      </c>
      <c r="L388" s="43">
        <f>G388</f>
        <v>-1.2317004446231294E-2</v>
      </c>
      <c r="N388" s="132"/>
      <c r="O388" s="132">
        <f ca="1">+C$11+C$12*F388</f>
        <v>-7.6289339733644976E-3</v>
      </c>
      <c r="P388" s="199">
        <f>+D$11+D$12*F388+D$13*F388^2</f>
        <v>-2.5859030717067615E-2</v>
      </c>
      <c r="Q388" s="200">
        <f>+C388-15018.5</f>
        <v>39102.872500000056</v>
      </c>
      <c r="S388" s="132">
        <f>+(P388-G388)^2</f>
        <v>1.8338647552002107E-4</v>
      </c>
      <c r="T388" s="7">
        <v>10</v>
      </c>
      <c r="U388" s="43">
        <f>+T388*S388</f>
        <v>1.8338647552002107E-3</v>
      </c>
      <c r="V388" s="132">
        <f>+G388-P388</f>
        <v>1.3542026270836321E-2</v>
      </c>
      <c r="Z388" s="43">
        <f>F388</f>
        <v>40773.5</v>
      </c>
      <c r="AA388" s="132">
        <f>AB$3+AB$4*Z388+AB$5*Z388^2+AH388</f>
        <v>-1.9260810169370857E-2</v>
      </c>
      <c r="AB388" s="132">
        <f>+G388-AA388</f>
        <v>6.9438057231395629E-3</v>
      </c>
      <c r="AC388" s="132">
        <f>+G388-P388</f>
        <v>1.3542026270836321E-2</v>
      </c>
      <c r="AD388" s="132"/>
      <c r="AE388" s="132">
        <f>+(G388-AA388)^2*S388</f>
        <v>8.8422426124081197E-9</v>
      </c>
      <c r="AF388" s="200">
        <f>+C388-15018.5</f>
        <v>39102.872500000056</v>
      </c>
      <c r="AG388" s="7"/>
      <c r="AH388" s="43">
        <f>$AB$6*($AB$11/AI388*AJ388+$AB$12)</f>
        <v>-2.0717686762620858E-2</v>
      </c>
      <c r="AI388" s="43">
        <f>1+$AB$7*COS(AL388)</f>
        <v>0.73903146969796429</v>
      </c>
      <c r="AJ388" s="43">
        <f>SIN(AL388+$AB$9)</f>
        <v>-0.99973837969680213</v>
      </c>
      <c r="AK388" s="43">
        <f>$AB$7*SIN(AL388)</f>
        <v>-0.26228882208739951</v>
      </c>
      <c r="AL388" s="43">
        <f>2*ATAN(AM388)</f>
        <v>-2.3536712786647631</v>
      </c>
      <c r="AM388" s="43">
        <f>SQRT((1+$AB$7)/(1-$AB$7))*TAN(AN388/2)</f>
        <v>-2.4056249339203082</v>
      </c>
      <c r="AN388" s="132">
        <f>$AU388+$AB$7*SIN(AO388)</f>
        <v>4.2414430284416049</v>
      </c>
      <c r="AO388" s="132">
        <f>$AU388+$AB$7*SIN(AP388)</f>
        <v>4.2414488993889341</v>
      </c>
      <c r="AP388" s="132">
        <f>$AU388+$AB$7*SIN(AQ388)</f>
        <v>4.2414139290716895</v>
      </c>
      <c r="AQ388" s="132">
        <f>$AU388+$AB$7*SIN(AR388)</f>
        <v>4.2416222653513831</v>
      </c>
      <c r="AR388" s="132">
        <f>$AU388+$AB$7*SIN(AS388)</f>
        <v>4.2403823543525876</v>
      </c>
      <c r="AS388" s="132">
        <f>$AU388+$AB$7*SIN(AT388)</f>
        <v>4.2478067638594634</v>
      </c>
      <c r="AT388" s="132">
        <f>$AU388+$AB$7*SIN(AU388)</f>
        <v>4.2048491406205191</v>
      </c>
      <c r="AU388" s="132">
        <f>$AB$9+$AB$18*(F388-AB$15)</f>
        <v>4.5711656219085253</v>
      </c>
      <c r="AV388" s="132"/>
    </row>
    <row r="389" spans="1:48" ht="12.95" customHeight="1">
      <c r="A389" s="219" t="s">
        <v>599</v>
      </c>
      <c r="B389" s="219" t="s">
        <v>292</v>
      </c>
      <c r="C389" s="242">
        <v>54135.537400000001</v>
      </c>
      <c r="D389" s="242" t="s">
        <v>485</v>
      </c>
      <c r="E389" s="41">
        <f>+(C389-C$7)/C$8</f>
        <v>40814.960870410629</v>
      </c>
      <c r="F389" s="132">
        <f>ROUND(2*E389,0)/2</f>
        <v>40815</v>
      </c>
      <c r="G389" s="132">
        <f>+C389-(C$7+F389*C$8)</f>
        <v>-1.3356805000512395E-2</v>
      </c>
      <c r="K389" s="43">
        <f>G389</f>
        <v>-1.3356805000512395E-2</v>
      </c>
      <c r="L389" s="132"/>
      <c r="N389" s="132"/>
      <c r="O389" s="132">
        <f ca="1">+C$11+C$12*F389</f>
        <v>-7.6720912287662132E-3</v>
      </c>
      <c r="P389" s="199">
        <f>+D$11+D$12*F389+D$13*F389^2</f>
        <v>-2.5888389085181682E-2</v>
      </c>
      <c r="Q389" s="200">
        <f>+C389-15018.5</f>
        <v>39117.037400000001</v>
      </c>
      <c r="S389" s="132">
        <f>+(P389-G389)^2</f>
        <v>1.5704059967113659E-4</v>
      </c>
      <c r="T389" s="7">
        <v>10</v>
      </c>
      <c r="U389" s="43">
        <f>+T389*S389</f>
        <v>1.5704059967113658E-3</v>
      </c>
      <c r="V389" s="132">
        <f>+G389-P389</f>
        <v>1.2531584084669287E-2</v>
      </c>
      <c r="Z389" s="43">
        <f>F389</f>
        <v>40815</v>
      </c>
      <c r="AA389" s="132">
        <f>AB$3+AB$4*Z389+AB$5*Z389^2+AH389</f>
        <v>-1.9237149658607712E-2</v>
      </c>
      <c r="AB389" s="132">
        <f>+G389-AA389</f>
        <v>5.880344658095317E-3</v>
      </c>
      <c r="AC389" s="132">
        <f>+G389-P389</f>
        <v>1.2531584084669287E-2</v>
      </c>
      <c r="AD389" s="132"/>
      <c r="AE389" s="132">
        <f>+(G389-AA389)^2*S389</f>
        <v>5.43022104161676E-9</v>
      </c>
      <c r="AF389" s="200">
        <f>+C389-15018.5</f>
        <v>39117.037400000001</v>
      </c>
      <c r="AG389" s="7"/>
      <c r="AH389" s="43">
        <f>$AB$6*($AB$11/AI389*AJ389+$AB$12)</f>
        <v>-2.0688391983607713E-2</v>
      </c>
      <c r="AI389" s="43">
        <f>1+$AB$7*COS(AL389)</f>
        <v>0.73990120695048112</v>
      </c>
      <c r="AJ389" s="43">
        <f>SIN(AL389+$AB$9)</f>
        <v>-0.9998086223397552</v>
      </c>
      <c r="AK389" s="43">
        <f>$AB$7*SIN(AL389)</f>
        <v>-0.26315132120926843</v>
      </c>
      <c r="AL389" s="43">
        <f>2*ATAN(AM389)</f>
        <v>-2.3503607723424271</v>
      </c>
      <c r="AM389" s="43">
        <f>SQRT((1+$AB$7)/(1-$AB$7))*TAN(AN389/2)</f>
        <v>-2.3944352251548797</v>
      </c>
      <c r="AN389" s="132">
        <f>$AU389+$AB$7*SIN(AO389)</f>
        <v>4.2456021992924953</v>
      </c>
      <c r="AO389" s="132">
        <f>$AU389+$AB$7*SIN(AP389)</f>
        <v>4.2456077586620484</v>
      </c>
      <c r="AP389" s="132">
        <f>$AU389+$AB$7*SIN(AQ389)</f>
        <v>4.2455743712135368</v>
      </c>
      <c r="AQ389" s="132">
        <f>$AU389+$AB$7*SIN(AR389)</f>
        <v>4.2457749167286627</v>
      </c>
      <c r="AR389" s="132">
        <f>$AU389+$AB$7*SIN(AS389)</f>
        <v>4.244571514654476</v>
      </c>
      <c r="AS389" s="132">
        <f>$AU389+$AB$7*SIN(AT389)</f>
        <v>4.2518363957141476</v>
      </c>
      <c r="AT389" s="132">
        <f>$AU389+$AB$7*SIN(AU389)</f>
        <v>4.2094551381252483</v>
      </c>
      <c r="AU389" s="132">
        <f>$AB$9+$AB$18*(F389-AB$15)</f>
        <v>4.576020120125972</v>
      </c>
      <c r="AV389" s="132"/>
    </row>
    <row r="390" spans="1:48" ht="12.95" customHeight="1">
      <c r="A390" s="41" t="s">
        <v>477</v>
      </c>
      <c r="B390" s="94" t="s">
        <v>288</v>
      </c>
      <c r="C390" s="36">
        <v>54338.811699999998</v>
      </c>
      <c r="D390" s="36">
        <v>2.0000000000000001E-4</v>
      </c>
      <c r="E390" s="41">
        <f>+(C390-C$7)/C$8</f>
        <v>41410.465550566201</v>
      </c>
      <c r="F390" s="132">
        <f>ROUND(2*E390,0)/2</f>
        <v>41410.5</v>
      </c>
      <c r="G390" s="132">
        <f>+C390-(C$7+F390*C$8)</f>
        <v>-1.1759243505366612E-2</v>
      </c>
      <c r="K390" s="43">
        <f>G390</f>
        <v>-1.1759243505366612E-2</v>
      </c>
      <c r="N390" s="132"/>
      <c r="O390" s="132">
        <f ca="1">+C$11+C$12*F390</f>
        <v>-8.2913718454342006E-3</v>
      </c>
      <c r="P390" s="199">
        <f>+D$11+D$12*F390+D$13*F390^2</f>
        <v>-2.6307217501015223E-2</v>
      </c>
      <c r="Q390" s="200">
        <f>+C390-15018.5</f>
        <v>39320.311699999998</v>
      </c>
      <c r="R390" s="132"/>
      <c r="S390" s="132">
        <f>+(P390-G390)^2</f>
        <v>2.1164354737806821E-4</v>
      </c>
      <c r="T390" s="7">
        <v>10</v>
      </c>
      <c r="U390" s="43">
        <f>+T390*S390</f>
        <v>2.1164354737806821E-3</v>
      </c>
      <c r="V390" s="132">
        <f>+G390-P390</f>
        <v>1.4547973995648611E-2</v>
      </c>
      <c r="Z390" s="43">
        <f>F390</f>
        <v>41410.5</v>
      </c>
      <c r="AA390" s="132">
        <f>AB$3+AB$4*Z390+AB$5*Z390^2+AH390</f>
        <v>-1.8855017708343965E-2</v>
      </c>
      <c r="AB390" s="132">
        <f>+G390-AA390</f>
        <v>7.0957742029773528E-3</v>
      </c>
      <c r="AC390" s="132">
        <f>+G390-P390</f>
        <v>1.4547973995648611E-2</v>
      </c>
      <c r="AD390" s="132"/>
      <c r="AE390" s="132">
        <f>+(G390-AA390)^2*S390</f>
        <v>1.0656255052775843E-8</v>
      </c>
      <c r="AF390" s="200">
        <f>+C390-15018.5</f>
        <v>39320.311699999998</v>
      </c>
      <c r="AG390" s="7"/>
      <c r="AH390" s="43">
        <f>$AB$6*($AB$11/AI390*AJ390+$AB$12)</f>
        <v>-2.0224273677593965E-2</v>
      </c>
      <c r="AI390" s="43">
        <f>1+$AB$7*COS(AL390)</f>
        <v>0.75293483589337284</v>
      </c>
      <c r="AJ390" s="43">
        <f>SIN(AL390+$AB$9)</f>
        <v>-0.9995845471158239</v>
      </c>
      <c r="AK390" s="43">
        <f>$AB$7*SIN(AL390)</f>
        <v>-0.27542477137135907</v>
      </c>
      <c r="AL390" s="43">
        <f>2*ATAN(AM390)</f>
        <v>-2.3019698925994101</v>
      </c>
      <c r="AM390" s="43">
        <f>SQRT((1+$AB$7)/(1-$AB$7))*TAN(AN390/2)</f>
        <v>-2.2404127306132158</v>
      </c>
      <c r="AN390" s="132">
        <f>$AU390+$AB$7*SIN(AO390)</f>
        <v>4.305837598918604</v>
      </c>
      <c r="AO390" s="132">
        <f>$AU390+$AB$7*SIN(AP390)</f>
        <v>4.3058399198382542</v>
      </c>
      <c r="AP390" s="132">
        <f>$AU390+$AB$7*SIN(AQ390)</f>
        <v>4.3058240574874009</v>
      </c>
      <c r="AQ390" s="132">
        <f>$AU390+$AB$7*SIN(AR390)</f>
        <v>4.3059324805534844</v>
      </c>
      <c r="AR390" s="132">
        <f>$AU390+$AB$7*SIN(AS390)</f>
        <v>4.305191925915933</v>
      </c>
      <c r="AS390" s="132">
        <f>$AU390+$AB$7*SIN(AT390)</f>
        <v>4.3102757259744955</v>
      </c>
      <c r="AT390" s="132">
        <f>$AU390+$AB$7*SIN(AU390)</f>
        <v>4.2765022248040587</v>
      </c>
      <c r="AU390" s="132">
        <f>$AB$9+$AB$18*(F390-AB$15)</f>
        <v>4.6456792451498208</v>
      </c>
      <c r="AV390" s="132"/>
    </row>
    <row r="391" spans="1:48" ht="12.95" customHeight="1">
      <c r="A391" s="209" t="s">
        <v>357</v>
      </c>
      <c r="B391" s="41"/>
      <c r="C391" s="36">
        <v>54355.878900000003</v>
      </c>
      <c r="D391" s="36">
        <v>2.0000000000000001E-4</v>
      </c>
      <c r="E391" s="41">
        <f>+(C391-C$7)/C$8</f>
        <v>41460.46497241714</v>
      </c>
      <c r="F391" s="132">
        <f>ROUND(2*E391,0)/2</f>
        <v>41460.5</v>
      </c>
      <c r="G391" s="132">
        <f>+C391-(C$7+F391*C$8)</f>
        <v>-1.1956593494687695E-2</v>
      </c>
      <c r="K391" s="43">
        <f>G391</f>
        <v>-1.1956593494687695E-2</v>
      </c>
      <c r="L391" s="132"/>
      <c r="N391" s="132"/>
      <c r="O391" s="132">
        <f ca="1">+C$11+C$12*F391</f>
        <v>-8.3433685386892775E-3</v>
      </c>
      <c r="P391" s="199">
        <f>+D$11+D$12*F391+D$13*F391^2</f>
        <v>-2.6342175459843541E-2</v>
      </c>
      <c r="Q391" s="200">
        <f>+C391-15018.5</f>
        <v>39337.378900000003</v>
      </c>
      <c r="S391" s="132">
        <f>+(P391-G391)^2</f>
        <v>2.0694496847621711E-4</v>
      </c>
      <c r="T391" s="7">
        <v>10</v>
      </c>
      <c r="U391" s="43">
        <f>+T391*S391</f>
        <v>2.0694496847621711E-3</v>
      </c>
      <c r="V391" s="132">
        <f>+G391-P391</f>
        <v>1.4385581965155846E-2</v>
      </c>
      <c r="Z391" s="43">
        <f>F391</f>
        <v>41460.5</v>
      </c>
      <c r="AA391" s="132">
        <f>AB$3+AB$4*Z391+AB$5*Z391^2+AH391</f>
        <v>-1.8819256647971693E-2</v>
      </c>
      <c r="AB391" s="132">
        <f>+G391-AA391</f>
        <v>6.8626631532839981E-3</v>
      </c>
      <c r="AC391" s="132">
        <f>+G391-P391</f>
        <v>1.4385581965155846E-2</v>
      </c>
      <c r="AD391" s="132"/>
      <c r="AE391" s="132">
        <f>+(G391-AA391)^2*S391</f>
        <v>9.7463103573222497E-9</v>
      </c>
      <c r="AF391" s="200">
        <f>+C391-15018.5</f>
        <v>39337.378900000003</v>
      </c>
      <c r="AG391" s="7"/>
      <c r="AH391" s="43">
        <f>$AB$6*($AB$11/AI391*AJ391+$AB$12)</f>
        <v>-2.0181531967221694E-2</v>
      </c>
      <c r="AI391" s="43">
        <f>1+$AB$7*COS(AL391)</f>
        <v>0.75407760260495005</v>
      </c>
      <c r="AJ391" s="43">
        <f>SIN(AL391+$AB$9)</f>
        <v>-0.99945660932738833</v>
      </c>
      <c r="AK391" s="43">
        <f>$AB$7*SIN(AL391)</f>
        <v>-0.27644560850096922</v>
      </c>
      <c r="AL391" s="43">
        <f>2*ATAN(AM391)</f>
        <v>-2.2978284669316542</v>
      </c>
      <c r="AM391" s="43">
        <f>SQRT((1+$AB$7)/(1-$AB$7))*TAN(AN391/2)</f>
        <v>-2.2280057213963325</v>
      </c>
      <c r="AN391" s="132">
        <f>$AU391+$AB$7*SIN(AO391)</f>
        <v>4.3109437525115464</v>
      </c>
      <c r="AO391" s="132">
        <f>$AU391+$AB$7*SIN(AP391)</f>
        <v>4.3109458902779689</v>
      </c>
      <c r="AP391" s="132">
        <f>$AU391+$AB$7*SIN(AQ391)</f>
        <v>4.3109311041252081</v>
      </c>
      <c r="AQ391" s="132">
        <f>$AU391+$AB$7*SIN(AR391)</f>
        <v>4.3110333851063176</v>
      </c>
      <c r="AR391" s="132">
        <f>$AU391+$AB$7*SIN(AS391)</f>
        <v>4.3103263754504537</v>
      </c>
      <c r="AS391" s="132">
        <f>$AU391+$AB$7*SIN(AT391)</f>
        <v>4.3152378477716082</v>
      </c>
      <c r="AT391" s="132">
        <f>$AU391+$AB$7*SIN(AU391)</f>
        <v>4.2822130767349096</v>
      </c>
      <c r="AU391" s="132">
        <f>$AB$9+$AB$18*(F391-AB$15)</f>
        <v>4.6515280381828896</v>
      </c>
      <c r="AV391" s="132"/>
    </row>
    <row r="392" spans="1:48" ht="12.95" customHeight="1">
      <c r="A392" s="36" t="s">
        <v>476</v>
      </c>
      <c r="B392" s="94" t="s">
        <v>292</v>
      </c>
      <c r="C392" s="36">
        <v>54389.500699999997</v>
      </c>
      <c r="D392" s="36">
        <v>2.0000000000000001E-4</v>
      </c>
      <c r="E392" s="41">
        <f>+(C392-C$7)/C$8</f>
        <v>41558.962122599194</v>
      </c>
      <c r="F392" s="132">
        <f>ROUND(2*E392,0)/2</f>
        <v>41559</v>
      </c>
      <c r="G392" s="132">
        <f>+C392-(C$7+F392*C$8)</f>
        <v>-1.2929373006045353E-2</v>
      </c>
      <c r="K392" s="43">
        <f>G392</f>
        <v>-1.2929373006045353E-2</v>
      </c>
      <c r="N392" s="132"/>
      <c r="O392" s="132">
        <f ca="1">+C$11+C$12*F392</f>
        <v>-8.4458020244017815E-3</v>
      </c>
      <c r="P392" s="199">
        <f>+D$11+D$12*F392+D$13*F392^2</f>
        <v>-2.6410948301465183E-2</v>
      </c>
      <c r="Q392" s="200">
        <f>+C392-15018.5</f>
        <v>39371.000699999997</v>
      </c>
      <c r="S392" s="132">
        <f>+(P392-G392)^2</f>
        <v>1.8175287244607429E-4</v>
      </c>
      <c r="T392" s="7">
        <v>10</v>
      </c>
      <c r="U392" s="43">
        <f>+T392*S392</f>
        <v>1.8175287244607428E-3</v>
      </c>
      <c r="V392" s="132">
        <f>+G392-P392</f>
        <v>1.348157529541983E-2</v>
      </c>
      <c r="Z392" s="43">
        <f>F392</f>
        <v>41559</v>
      </c>
      <c r="AA392" s="132">
        <f>AB$3+AB$4*Z392+AB$5*Z392^2+AH392</f>
        <v>-1.874711653627379E-2</v>
      </c>
      <c r="AB392" s="132">
        <f>+G392-AA392</f>
        <v>5.8177435302284378E-3</v>
      </c>
      <c r="AC392" s="132">
        <f>+G392-P392</f>
        <v>1.348157529541983E-2</v>
      </c>
      <c r="AD392" s="132"/>
      <c r="AE392" s="132">
        <f>+(G392-AA392)^2*S392</f>
        <v>6.1516331268651752E-9</v>
      </c>
      <c r="AF392" s="200">
        <f>+C392-15018.5</f>
        <v>39371.000699999997</v>
      </c>
      <c r="AG392" s="7"/>
      <c r="AH392" s="43">
        <f>$AB$6*($AB$11/AI392*AJ392+$AB$12)</f>
        <v>-2.0095596093273792E-2</v>
      </c>
      <c r="AI392" s="43">
        <f>1+$AB$7*COS(AL392)</f>
        <v>0.75635147490405741</v>
      </c>
      <c r="AJ392" s="43">
        <f>SIN(AL392+$AB$9)</f>
        <v>-0.99915290425471259</v>
      </c>
      <c r="AK392" s="43">
        <f>$AB$7*SIN(AL392)</f>
        <v>-0.27845178436952384</v>
      </c>
      <c r="AL392" s="43">
        <f>2*ATAN(AM392)</f>
        <v>-2.289632863201299</v>
      </c>
      <c r="AM392" s="43">
        <f>SQRT((1+$AB$7)/(1-$AB$7))*TAN(AN392/2)</f>
        <v>-2.2037873683782565</v>
      </c>
      <c r="AN392" s="132">
        <f>$AU392+$AB$7*SIN(AO392)</f>
        <v>4.3210256501499833</v>
      </c>
      <c r="AO392" s="132">
        <f>$AU392+$AB$7*SIN(AP392)</f>
        <v>4.3210274598149283</v>
      </c>
      <c r="AP392" s="132">
        <f>$AU392+$AB$7*SIN(AQ392)</f>
        <v>4.3210146378346073</v>
      </c>
      <c r="AQ392" s="132">
        <f>$AU392+$AB$7*SIN(AR392)</f>
        <v>4.321105493728095</v>
      </c>
      <c r="AR392" s="132">
        <f>$AU392+$AB$7*SIN(AS392)</f>
        <v>4.32046212426064</v>
      </c>
      <c r="AS392" s="132">
        <f>$AU392+$AB$7*SIN(AT392)</f>
        <v>4.3250397771088229</v>
      </c>
      <c r="AT392" s="132">
        <f>$AU392+$AB$7*SIN(AU392)</f>
        <v>4.2935004181507477</v>
      </c>
      <c r="AU392" s="132">
        <f>$AB$9+$AB$18*(F392-AB$15)</f>
        <v>4.6630501604580354</v>
      </c>
      <c r="AV392" s="132"/>
    </row>
    <row r="393" spans="1:48" ht="12.95" customHeight="1">
      <c r="A393" s="36" t="s">
        <v>476</v>
      </c>
      <c r="B393" s="94" t="s">
        <v>292</v>
      </c>
      <c r="C393" s="36">
        <v>54389.500699999997</v>
      </c>
      <c r="D393" s="36">
        <v>2.9999999999999997E-4</v>
      </c>
      <c r="E393" s="41">
        <f>+(C393-C$7)/C$8</f>
        <v>41558.962122599194</v>
      </c>
      <c r="F393" s="132">
        <f>ROUND(2*E393,0)/2</f>
        <v>41559</v>
      </c>
      <c r="G393" s="132">
        <f>+C393-(C$7+F393*C$8)</f>
        <v>-1.2929373006045353E-2</v>
      </c>
      <c r="K393" s="43">
        <f>G393</f>
        <v>-1.2929373006045353E-2</v>
      </c>
      <c r="N393" s="132"/>
      <c r="O393" s="132">
        <f ca="1">+C$11+C$12*F393</f>
        <v>-8.4458020244017815E-3</v>
      </c>
      <c r="P393" s="199">
        <f>+D$11+D$12*F393+D$13*F393^2</f>
        <v>-2.6410948301465183E-2</v>
      </c>
      <c r="Q393" s="200">
        <f>+C393-15018.5</f>
        <v>39371.000699999997</v>
      </c>
      <c r="S393" s="132">
        <f>+(P393-G393)^2</f>
        <v>1.8175287244607429E-4</v>
      </c>
      <c r="T393" s="7">
        <v>10</v>
      </c>
      <c r="U393" s="43">
        <f>+T393*S393</f>
        <v>1.8175287244607428E-3</v>
      </c>
      <c r="V393" s="132">
        <f>+G393-P393</f>
        <v>1.348157529541983E-2</v>
      </c>
      <c r="Z393" s="43">
        <f>F393</f>
        <v>41559</v>
      </c>
      <c r="AA393" s="132">
        <f>AB$3+AB$4*Z393+AB$5*Z393^2+AH393</f>
        <v>-1.874711653627379E-2</v>
      </c>
      <c r="AB393" s="132">
        <f>+G393-AA393</f>
        <v>5.8177435302284378E-3</v>
      </c>
      <c r="AC393" s="132">
        <f>+G393-P393</f>
        <v>1.348157529541983E-2</v>
      </c>
      <c r="AD393" s="132"/>
      <c r="AE393" s="132">
        <f>+(G393-AA393)^2*S393</f>
        <v>6.1516331268651752E-9</v>
      </c>
      <c r="AF393" s="200">
        <f>+C393-15018.5</f>
        <v>39371.000699999997</v>
      </c>
      <c r="AG393" s="7"/>
      <c r="AH393" s="43">
        <f>$AB$6*($AB$11/AI393*AJ393+$AB$12)</f>
        <v>-2.0095596093273792E-2</v>
      </c>
      <c r="AI393" s="43">
        <f>1+$AB$7*COS(AL393)</f>
        <v>0.75635147490405741</v>
      </c>
      <c r="AJ393" s="43">
        <f>SIN(AL393+$AB$9)</f>
        <v>-0.99915290425471259</v>
      </c>
      <c r="AK393" s="43">
        <f>$AB$7*SIN(AL393)</f>
        <v>-0.27845178436952384</v>
      </c>
      <c r="AL393" s="43">
        <f>2*ATAN(AM393)</f>
        <v>-2.289632863201299</v>
      </c>
      <c r="AM393" s="43">
        <f>SQRT((1+$AB$7)/(1-$AB$7))*TAN(AN393/2)</f>
        <v>-2.2037873683782565</v>
      </c>
      <c r="AN393" s="132">
        <f>$AU393+$AB$7*SIN(AO393)</f>
        <v>4.3210256501499833</v>
      </c>
      <c r="AO393" s="132">
        <f>$AU393+$AB$7*SIN(AP393)</f>
        <v>4.3210274598149283</v>
      </c>
      <c r="AP393" s="132">
        <f>$AU393+$AB$7*SIN(AQ393)</f>
        <v>4.3210146378346073</v>
      </c>
      <c r="AQ393" s="132">
        <f>$AU393+$AB$7*SIN(AR393)</f>
        <v>4.321105493728095</v>
      </c>
      <c r="AR393" s="132">
        <f>$AU393+$AB$7*SIN(AS393)</f>
        <v>4.32046212426064</v>
      </c>
      <c r="AS393" s="132">
        <f>$AU393+$AB$7*SIN(AT393)</f>
        <v>4.3250397771088229</v>
      </c>
      <c r="AT393" s="132">
        <f>$AU393+$AB$7*SIN(AU393)</f>
        <v>4.2935004181507477</v>
      </c>
      <c r="AU393" s="132">
        <f>$AB$9+$AB$18*(F393-AB$15)</f>
        <v>4.6630501604580354</v>
      </c>
      <c r="AV393" s="132"/>
    </row>
    <row r="394" spans="1:48" ht="12.95" customHeight="1">
      <c r="A394" s="36" t="s">
        <v>476</v>
      </c>
      <c r="B394" s="94" t="s">
        <v>292</v>
      </c>
      <c r="C394" s="36">
        <v>54389.500899999999</v>
      </c>
      <c r="D394" s="36">
        <v>2.0000000000000001E-4</v>
      </c>
      <c r="E394" s="41">
        <f>+(C394-C$7)/C$8</f>
        <v>41558.962708511615</v>
      </c>
      <c r="F394" s="132">
        <f>ROUND(2*E394,0)/2</f>
        <v>41559</v>
      </c>
      <c r="G394" s="132">
        <f>+C394-(C$7+F394*C$8)</f>
        <v>-1.272937300382182E-2</v>
      </c>
      <c r="K394" s="43">
        <f>G394</f>
        <v>-1.272937300382182E-2</v>
      </c>
      <c r="N394" s="132"/>
      <c r="O394" s="132">
        <f ca="1">+C$11+C$12*F394</f>
        <v>-8.4458020244017815E-3</v>
      </c>
      <c r="P394" s="199">
        <f>+D$11+D$12*F394+D$13*F394^2</f>
        <v>-2.6410948301465183E-2</v>
      </c>
      <c r="Q394" s="200">
        <f>+C394-15018.5</f>
        <v>39371.000899999999</v>
      </c>
      <c r="S394" s="132">
        <f>+(P394-G394)^2</f>
        <v>1.8718550262508506E-4</v>
      </c>
      <c r="T394" s="7">
        <v>10</v>
      </c>
      <c r="U394" s="43">
        <f>+T394*S394</f>
        <v>1.8718550262508506E-3</v>
      </c>
      <c r="V394" s="132">
        <f>+G394-P394</f>
        <v>1.3681575297643363E-2</v>
      </c>
      <c r="Z394" s="43">
        <f>F394</f>
        <v>41559</v>
      </c>
      <c r="AA394" s="132">
        <f>AB$3+AB$4*Z394+AB$5*Z394^2+AH394</f>
        <v>-1.874711653627379E-2</v>
      </c>
      <c r="AB394" s="132">
        <f>+G394-AA394</f>
        <v>6.0177435324519704E-3</v>
      </c>
      <c r="AC394" s="132">
        <f>+G394-P394</f>
        <v>1.3681575297643363E-2</v>
      </c>
      <c r="AD394" s="132"/>
      <c r="AE394" s="132">
        <f>+(G394-AA394)^2*S394</f>
        <v>6.7785930111503028E-9</v>
      </c>
      <c r="AF394" s="200">
        <f>+C394-15018.5</f>
        <v>39371.000899999999</v>
      </c>
      <c r="AG394" s="7"/>
      <c r="AH394" s="43">
        <f>$AB$6*($AB$11/AI394*AJ394+$AB$12)</f>
        <v>-2.0095596093273792E-2</v>
      </c>
      <c r="AI394" s="43">
        <f>1+$AB$7*COS(AL394)</f>
        <v>0.75635147490405741</v>
      </c>
      <c r="AJ394" s="43">
        <f>SIN(AL394+$AB$9)</f>
        <v>-0.99915290425471259</v>
      </c>
      <c r="AK394" s="43">
        <f>$AB$7*SIN(AL394)</f>
        <v>-0.27845178436952384</v>
      </c>
      <c r="AL394" s="43">
        <f>2*ATAN(AM394)</f>
        <v>-2.289632863201299</v>
      </c>
      <c r="AM394" s="43">
        <f>SQRT((1+$AB$7)/(1-$AB$7))*TAN(AN394/2)</f>
        <v>-2.2037873683782565</v>
      </c>
      <c r="AN394" s="132">
        <f>$AU394+$AB$7*SIN(AO394)</f>
        <v>4.3210256501499833</v>
      </c>
      <c r="AO394" s="132">
        <f>$AU394+$AB$7*SIN(AP394)</f>
        <v>4.3210274598149283</v>
      </c>
      <c r="AP394" s="132">
        <f>$AU394+$AB$7*SIN(AQ394)</f>
        <v>4.3210146378346073</v>
      </c>
      <c r="AQ394" s="132">
        <f>$AU394+$AB$7*SIN(AR394)</f>
        <v>4.321105493728095</v>
      </c>
      <c r="AR394" s="132">
        <f>$AU394+$AB$7*SIN(AS394)</f>
        <v>4.32046212426064</v>
      </c>
      <c r="AS394" s="132">
        <f>$AU394+$AB$7*SIN(AT394)</f>
        <v>4.3250397771088229</v>
      </c>
      <c r="AT394" s="132">
        <f>$AU394+$AB$7*SIN(AU394)</f>
        <v>4.2935004181507477</v>
      </c>
      <c r="AU394" s="132">
        <f>$AB$9+$AB$18*(F394-AB$15)</f>
        <v>4.6630501604580354</v>
      </c>
      <c r="AV394" s="132"/>
    </row>
    <row r="395" spans="1:48" ht="12.95" customHeight="1">
      <c r="A395" s="41" t="s">
        <v>477</v>
      </c>
      <c r="B395" s="94" t="s">
        <v>288</v>
      </c>
      <c r="C395" s="36">
        <v>54421.758800000003</v>
      </c>
      <c r="D395" s="36">
        <v>1E-4</v>
      </c>
      <c r="E395" s="41">
        <f>+(C395-C$7)/C$8</f>
        <v>41653.464228979246</v>
      </c>
      <c r="F395" s="132">
        <f>ROUND(2*E395,0)/2</f>
        <v>41653.5</v>
      </c>
      <c r="G395" s="132">
        <f>+C395-(C$7+F395*C$8)</f>
        <v>-1.2210364497150294E-2</v>
      </c>
      <c r="K395" s="43">
        <f>G395</f>
        <v>-1.2210364497150294E-2</v>
      </c>
      <c r="N395" s="132"/>
      <c r="O395" s="132">
        <f ca="1">+C$11+C$12*F395</f>
        <v>-8.5440757746538809E-3</v>
      </c>
      <c r="P395" s="199">
        <f>+D$11+D$12*F395+D$13*F395^2</f>
        <v>-2.6476810709599719E-2</v>
      </c>
      <c r="Q395" s="200">
        <f>+C395-15018.5</f>
        <v>39403.258800000003</v>
      </c>
      <c r="R395" s="132"/>
      <c r="S395" s="132">
        <f>+(P395-G395)^2</f>
        <v>2.0353148753271254E-4</v>
      </c>
      <c r="T395" s="7">
        <v>10</v>
      </c>
      <c r="U395" s="43">
        <f>+T395*S395</f>
        <v>2.0353148753271253E-3</v>
      </c>
      <c r="V395" s="132">
        <f>+G395-P395</f>
        <v>1.4266446212449425E-2</v>
      </c>
      <c r="Z395" s="43">
        <f>F395</f>
        <v>41653.5</v>
      </c>
      <c r="AA395" s="132">
        <f>AB$3+AB$4*Z395+AB$5*Z395^2+AH395</f>
        <v>-1.8675787513771282E-2</v>
      </c>
      <c r="AB395" s="132">
        <f>+G395-AA395</f>
        <v>6.4654230166209872E-3</v>
      </c>
      <c r="AC395" s="132">
        <f>+G395-P395</f>
        <v>1.4266446212449425E-2</v>
      </c>
      <c r="AD395" s="132"/>
      <c r="AE395" s="132">
        <f>+(G395-AA395)^2*S395</f>
        <v>8.5079611207459147E-9</v>
      </c>
      <c r="AF395" s="200">
        <f>+C395-15018.5</f>
        <v>39403.258800000003</v>
      </c>
      <c r="AG395" s="7"/>
      <c r="AH395" s="43">
        <f>$AB$6*($AB$11/AI395*AJ395+$AB$12)</f>
        <v>-2.0010976827021281E-2</v>
      </c>
      <c r="AI395" s="43">
        <f>1+$AB$7*COS(AL395)</f>
        <v>0.75856149831826536</v>
      </c>
      <c r="AJ395" s="43">
        <f>SIN(AL395+$AB$9)</f>
        <v>-0.99879616186798903</v>
      </c>
      <c r="AK395" s="43">
        <f>$AB$7*SIN(AL395)</f>
        <v>-0.28037020152947612</v>
      </c>
      <c r="AL395" s="43">
        <f>2*ATAN(AM395)</f>
        <v>-2.2817233251078544</v>
      </c>
      <c r="AM395" s="43">
        <f>SQRT((1+$AB$7)/(1-$AB$7))*TAN(AN395/2)</f>
        <v>-2.1808255597285808</v>
      </c>
      <c r="AN395" s="132">
        <f>$AU395+$AB$7*SIN(AO395)</f>
        <v>4.3307268404603798</v>
      </c>
      <c r="AO395" s="132">
        <f>$AU395+$AB$7*SIN(AP395)</f>
        <v>4.3307283732820334</v>
      </c>
      <c r="AP395" s="132">
        <f>$AU395+$AB$7*SIN(AQ395)</f>
        <v>4.3307172507979637</v>
      </c>
      <c r="AQ395" s="132">
        <f>$AU395+$AB$7*SIN(AR395)</f>
        <v>4.3307979649358224</v>
      </c>
      <c r="AR395" s="132">
        <f>$AU395+$AB$7*SIN(AS395)</f>
        <v>4.330212603008583</v>
      </c>
      <c r="AS395" s="132">
        <f>$AU395+$AB$7*SIN(AT395)</f>
        <v>4.3344773614614853</v>
      </c>
      <c r="AT395" s="132">
        <f>$AU395+$AB$7*SIN(AU395)</f>
        <v>4.3043755026483819</v>
      </c>
      <c r="AU395" s="132">
        <f>$AB$9+$AB$18*(F395-AB$15)</f>
        <v>4.6741043792905357</v>
      </c>
      <c r="AV395" s="132"/>
    </row>
    <row r="396" spans="1:48" ht="12.95" customHeight="1">
      <c r="A396" s="41" t="s">
        <v>477</v>
      </c>
      <c r="B396" s="94" t="s">
        <v>292</v>
      </c>
      <c r="C396" s="36">
        <v>54462.550199999998</v>
      </c>
      <c r="D396" s="36">
        <v>1E-4</v>
      </c>
      <c r="E396" s="41">
        <f>+(C396-C$7)/C$8</f>
        <v>41772.9651674161</v>
      </c>
      <c r="F396" s="132">
        <f>ROUND(2*E396,0)/2</f>
        <v>41773</v>
      </c>
      <c r="G396" s="132">
        <f>+C396-(C$7+F396*C$8)</f>
        <v>-1.1890031004440971E-2</v>
      </c>
      <c r="K396" s="43">
        <f>G396</f>
        <v>-1.1890031004440971E-2</v>
      </c>
      <c r="N396" s="132"/>
      <c r="O396" s="132">
        <f ca="1">+C$11+C$12*F396</f>
        <v>-8.6683478715335188E-3</v>
      </c>
      <c r="P396" s="199">
        <f>+D$11+D$12*F396+D$13*F396^2</f>
        <v>-2.6559932104227447E-2</v>
      </c>
      <c r="Q396" s="200">
        <f>+C396-15018.5</f>
        <v>39444.050199999998</v>
      </c>
      <c r="R396" s="132"/>
      <c r="S396" s="132">
        <f>+(P396-G396)^2</f>
        <v>2.1520599827751647E-4</v>
      </c>
      <c r="T396" s="7">
        <v>10</v>
      </c>
      <c r="U396" s="43">
        <f>+T396*S396</f>
        <v>2.1520599827751646E-3</v>
      </c>
      <c r="V396" s="132">
        <f>+G396-P396</f>
        <v>1.4669901099786477E-2</v>
      </c>
      <c r="Z396" s="43">
        <f>F396</f>
        <v>41773</v>
      </c>
      <c r="AA396" s="132">
        <f>AB$3+AB$4*Z396+AB$5*Z396^2+AH396</f>
        <v>-1.8582599536204711E-2</v>
      </c>
      <c r="AB396" s="132">
        <f>+G396-AA396</f>
        <v>6.6925685317637401E-3</v>
      </c>
      <c r="AC396" s="132">
        <f>+G396-P396</f>
        <v>1.4669901099786477E-2</v>
      </c>
      <c r="AD396" s="132"/>
      <c r="AE396" s="132">
        <f>+(G396-AA396)^2*S396</f>
        <v>9.6391785741570977E-9</v>
      </c>
      <c r="AF396" s="200">
        <f>+C396-15018.5</f>
        <v>39444.050199999998</v>
      </c>
      <c r="AG396" s="7"/>
      <c r="AH396" s="43">
        <f>$AB$6*($AB$11/AI396*AJ396+$AB$12)</f>
        <v>-1.9900905949204711E-2</v>
      </c>
      <c r="AI396" s="43">
        <f>1+$AB$7*COS(AL396)</f>
        <v>0.76139665215798757</v>
      </c>
      <c r="AJ396" s="43">
        <f>SIN(AL396+$AB$9)</f>
        <v>-0.99825163929491301</v>
      </c>
      <c r="AK396" s="43">
        <f>$AB$7*SIN(AL396)</f>
        <v>-0.28278692048711096</v>
      </c>
      <c r="AL396" s="43">
        <f>2*ATAN(AM396)</f>
        <v>-2.2716546257100374</v>
      </c>
      <c r="AM396" s="43">
        <f>SQRT((1+$AB$7)/(1-$AB$7))*TAN(AN396/2)</f>
        <v>-2.1521622951785409</v>
      </c>
      <c r="AN396" s="132">
        <f>$AU396+$AB$7*SIN(AO396)</f>
        <v>4.3430353073308314</v>
      </c>
      <c r="AO396" s="132">
        <f>$AU396+$AB$7*SIN(AP396)</f>
        <v>4.3430365383074738</v>
      </c>
      <c r="AP396" s="132">
        <f>$AU396+$AB$7*SIN(AQ396)</f>
        <v>4.3430273227473286</v>
      </c>
      <c r="AQ396" s="132">
        <f>$AU396+$AB$7*SIN(AR396)</f>
        <v>4.3430963192690646</v>
      </c>
      <c r="AR396" s="132">
        <f>$AU396+$AB$7*SIN(AS396)</f>
        <v>4.342580043392239</v>
      </c>
      <c r="AS396" s="132">
        <f>$AU396+$AB$7*SIN(AT396)</f>
        <v>4.3464600024731963</v>
      </c>
      <c r="AT396" s="132">
        <f>$AU396+$AB$7*SIN(AU396)</f>
        <v>4.3181922837333806</v>
      </c>
      <c r="AU396" s="132">
        <f>$AB$9+$AB$18*(F396-AB$15)</f>
        <v>4.6880829946395695</v>
      </c>
      <c r="AV396" s="132"/>
    </row>
    <row r="397" spans="1:48" ht="12.95" customHeight="1">
      <c r="A397" s="36" t="s">
        <v>476</v>
      </c>
      <c r="B397" s="94" t="s">
        <v>292</v>
      </c>
      <c r="C397" s="36">
        <v>54506.242769999997</v>
      </c>
      <c r="D397" s="36">
        <v>5.0000000000000001E-4</v>
      </c>
      <c r="E397" s="41">
        <f>+(C397-C$7)/C$8</f>
        <v>41900.965263458864</v>
      </c>
      <c r="F397" s="132">
        <f>ROUND(2*E397,0)/2</f>
        <v>41901</v>
      </c>
      <c r="G397" s="132">
        <f>+C397-(C$7+F397*C$8)</f>
        <v>-1.1857247001898941E-2</v>
      </c>
      <c r="K397" s="43">
        <f>G397</f>
        <v>-1.1857247001898941E-2</v>
      </c>
      <c r="N397" s="132"/>
      <c r="O397" s="132">
        <f ca="1">+C$11+C$12*F397</f>
        <v>-8.801459406266518E-3</v>
      </c>
      <c r="P397" s="199">
        <f>+D$11+D$12*F397+D$13*F397^2</f>
        <v>-2.6648761581702835E-2</v>
      </c>
      <c r="Q397" s="200">
        <f>+C397-15018.5</f>
        <v>39487.742769999997</v>
      </c>
      <c r="S397" s="132">
        <f>+(P397-G397)^2</f>
        <v>2.1878890356455118E-4</v>
      </c>
      <c r="T397" s="7">
        <v>10</v>
      </c>
      <c r="U397" s="43">
        <f>+T397*S397</f>
        <v>2.1878890356455119E-3</v>
      </c>
      <c r="V397" s="132">
        <f>+G397-P397</f>
        <v>1.4791514579803895E-2</v>
      </c>
      <c r="Z397" s="43">
        <f>F397</f>
        <v>41901</v>
      </c>
      <c r="AA397" s="132">
        <f>AB$3+AB$4*Z397+AB$5*Z397^2+AH397</f>
        <v>-1.8479055383466812E-2</v>
      </c>
      <c r="AB397" s="132">
        <f>+G397-AA397</f>
        <v>6.6218083815678709E-3</v>
      </c>
      <c r="AC397" s="132">
        <f>+G397-P397</f>
        <v>1.4791514579803895E-2</v>
      </c>
      <c r="AD397" s="132"/>
      <c r="AE397" s="132">
        <f>+(G397-AA397)^2*S397</f>
        <v>9.5935315974502928E-9</v>
      </c>
      <c r="AF397" s="200">
        <f>+C397-15018.5</f>
        <v>39487.742769999997</v>
      </c>
      <c r="AG397" s="7"/>
      <c r="AH397" s="43">
        <f>$AB$6*($AB$11/AI397*AJ397+$AB$12)</f>
        <v>-1.9779182980466811E-2</v>
      </c>
      <c r="AI397" s="43">
        <f>1+$AB$7*COS(AL397)</f>
        <v>0.76448431780025128</v>
      </c>
      <c r="AJ397" s="43">
        <f>SIN(AL397+$AB$9)</f>
        <v>-0.99755024645243395</v>
      </c>
      <c r="AK397" s="43">
        <f>$AB$7*SIN(AL397)</f>
        <v>-0.28536356361313359</v>
      </c>
      <c r="AL397" s="43">
        <f>2*ATAN(AM397)</f>
        <v>-2.2607855502401879</v>
      </c>
      <c r="AM397" s="43">
        <f>SQRT((1+$AB$7)/(1-$AB$7))*TAN(AN397/2)</f>
        <v>-2.1219095897633391</v>
      </c>
      <c r="AN397" s="132">
        <f>$AU397+$AB$7*SIN(AO397)</f>
        <v>4.3562706266230711</v>
      </c>
      <c r="AO397" s="132">
        <f>$AU397+$AB$7*SIN(AP397)</f>
        <v>4.3562715876593252</v>
      </c>
      <c r="AP397" s="132">
        <f>$AU397+$AB$7*SIN(AQ397)</f>
        <v>4.3562641376101103</v>
      </c>
      <c r="AQ397" s="132">
        <f>$AU397+$AB$7*SIN(AR397)</f>
        <v>4.3563218950428197</v>
      </c>
      <c r="AR397" s="132">
        <f>$AU397+$AB$7*SIN(AS397)</f>
        <v>4.355874357847048</v>
      </c>
      <c r="AS397" s="132">
        <f>$AU397+$AB$7*SIN(AT397)</f>
        <v>4.3593563291417183</v>
      </c>
      <c r="AT397" s="132">
        <f>$AU397+$AB$7*SIN(AU397)</f>
        <v>4.3330720193527128</v>
      </c>
      <c r="AU397" s="132">
        <f>$AB$9+$AB$18*(F397-AB$15)</f>
        <v>4.7030559048042253</v>
      </c>
    </row>
    <row r="398" spans="1:48" ht="12.95" customHeight="1">
      <c r="A398" s="174" t="s">
        <v>1418</v>
      </c>
      <c r="B398" s="174" t="s">
        <v>1230</v>
      </c>
      <c r="C398" s="162">
        <v>54506.2428</v>
      </c>
      <c r="D398" s="162" t="s">
        <v>292</v>
      </c>
      <c r="E398" s="41">
        <f>+(C398-C$7)/C$8</f>
        <v>41900.965351345731</v>
      </c>
      <c r="F398" s="132">
        <f>ROUND(2*E398,0)/2</f>
        <v>41901</v>
      </c>
      <c r="G398" s="132">
        <f>+C398-(C$7+F398*C$8)</f>
        <v>-1.1827246999018826E-2</v>
      </c>
      <c r="K398" s="43">
        <f>G398</f>
        <v>-1.1827246999018826E-2</v>
      </c>
      <c r="L398" s="132"/>
      <c r="N398" s="132"/>
      <c r="O398" s="132">
        <f ca="1">+C$11+C$12*F398</f>
        <v>-8.801459406266518E-3</v>
      </c>
      <c r="P398" s="199">
        <f>+D$11+D$12*F398+D$13*F398^2</f>
        <v>-2.6648761581702835E-2</v>
      </c>
      <c r="Q398" s="200">
        <f>+C398-15018.5</f>
        <v>39487.7428</v>
      </c>
      <c r="S398" s="132">
        <f>+(P398-G398)^2</f>
        <v>2.1967729452471475E-4</v>
      </c>
      <c r="T398" s="7">
        <v>10</v>
      </c>
      <c r="U398" s="43">
        <f>+T398*S398</f>
        <v>2.1967729452471475E-3</v>
      </c>
      <c r="V398" s="132">
        <f>+G398-P398</f>
        <v>1.482151458268401E-2</v>
      </c>
      <c r="Z398" s="43">
        <f>F398</f>
        <v>41901</v>
      </c>
      <c r="AA398" s="132">
        <f>AB$3+AB$4*Z398+AB$5*Z398^2+AH398</f>
        <v>-1.8479055383466812E-2</v>
      </c>
      <c r="AB398" s="132">
        <f>+G398-AA398</f>
        <v>6.651808384447986E-3</v>
      </c>
      <c r="AC398" s="132">
        <f>+G398-P398</f>
        <v>1.482151458268401E-2</v>
      </c>
      <c r="AD398" s="132"/>
      <c r="AE398" s="132">
        <f>+(G398-AA398)^2*S398</f>
        <v>9.7199634468596397E-9</v>
      </c>
      <c r="AF398" s="200">
        <f>+C398-15018.5</f>
        <v>39487.7428</v>
      </c>
      <c r="AG398" s="7"/>
      <c r="AH398" s="43">
        <f>$AB$6*($AB$11/AI398*AJ398+$AB$12)</f>
        <v>-1.9779182980466811E-2</v>
      </c>
      <c r="AI398" s="43">
        <f>1+$AB$7*COS(AL398)</f>
        <v>0.76448431780025128</v>
      </c>
      <c r="AJ398" s="43">
        <f>SIN(AL398+$AB$9)</f>
        <v>-0.99755024645243395</v>
      </c>
      <c r="AK398" s="43">
        <f>$AB$7*SIN(AL398)</f>
        <v>-0.28536356361313359</v>
      </c>
      <c r="AL398" s="43">
        <f>2*ATAN(AM398)</f>
        <v>-2.2607855502401879</v>
      </c>
      <c r="AM398" s="43">
        <f>SQRT((1+$AB$7)/(1-$AB$7))*TAN(AN398/2)</f>
        <v>-2.1219095897633391</v>
      </c>
      <c r="AN398" s="132">
        <f>$AU398+$AB$7*SIN(AO398)</f>
        <v>4.3562706266230711</v>
      </c>
      <c r="AO398" s="132">
        <f>$AU398+$AB$7*SIN(AP398)</f>
        <v>4.3562715876593252</v>
      </c>
      <c r="AP398" s="132">
        <f>$AU398+$AB$7*SIN(AQ398)</f>
        <v>4.3562641376101103</v>
      </c>
      <c r="AQ398" s="132">
        <f>$AU398+$AB$7*SIN(AR398)</f>
        <v>4.3563218950428197</v>
      </c>
      <c r="AR398" s="132">
        <f>$AU398+$AB$7*SIN(AS398)</f>
        <v>4.355874357847048</v>
      </c>
      <c r="AS398" s="132">
        <f>$AU398+$AB$7*SIN(AT398)</f>
        <v>4.3593563291417183</v>
      </c>
      <c r="AT398" s="132">
        <f>$AU398+$AB$7*SIN(AU398)</f>
        <v>4.3330720193527128</v>
      </c>
      <c r="AU398" s="132">
        <f>$AB$9+$AB$18*(F398-AB$15)</f>
        <v>4.7030559048042253</v>
      </c>
    </row>
    <row r="399" spans="1:48" ht="12.95" customHeight="1">
      <c r="A399" s="36" t="s">
        <v>476</v>
      </c>
      <c r="B399" s="94" t="s">
        <v>292</v>
      </c>
      <c r="C399" s="36">
        <v>54506.243470000001</v>
      </c>
      <c r="D399" s="36">
        <v>5.0000000000000001E-4</v>
      </c>
      <c r="E399" s="41">
        <f>+(C399-C$7)/C$8</f>
        <v>41900.967314152331</v>
      </c>
      <c r="F399" s="132">
        <f>ROUND(2*E399,0)/2</f>
        <v>41901</v>
      </c>
      <c r="G399" s="132">
        <f>+C399-(C$7+F399*C$8)</f>
        <v>-1.1157246997754555E-2</v>
      </c>
      <c r="K399" s="43">
        <f>G399</f>
        <v>-1.1157246997754555E-2</v>
      </c>
      <c r="N399" s="132"/>
      <c r="O399" s="132">
        <f ca="1">+C$11+C$12*F399</f>
        <v>-8.801459406266518E-3</v>
      </c>
      <c r="P399" s="199">
        <f>+D$11+D$12*F399+D$13*F399^2</f>
        <v>-2.6648761581702835E-2</v>
      </c>
      <c r="Q399" s="200">
        <f>+C399-15018.5</f>
        <v>39487.743470000001</v>
      </c>
      <c r="S399" s="132">
        <f>+(P399-G399)^2</f>
        <v>2.3998702410468224E-4</v>
      </c>
      <c r="T399" s="7">
        <v>10</v>
      </c>
      <c r="U399" s="43">
        <f>+T399*S399</f>
        <v>2.3998702410468224E-3</v>
      </c>
      <c r="V399" s="132">
        <f>+G399-P399</f>
        <v>1.549151458394828E-2</v>
      </c>
      <c r="Z399" s="43">
        <f>F399</f>
        <v>41901</v>
      </c>
      <c r="AA399" s="132">
        <f>AB$3+AB$4*Z399+AB$5*Z399^2+AH399</f>
        <v>-1.8479055383466812E-2</v>
      </c>
      <c r="AB399" s="132">
        <f>+G399-AA399</f>
        <v>7.3218083857122564E-3</v>
      </c>
      <c r="AC399" s="132">
        <f>+G399-P399</f>
        <v>1.549151458394828E-2</v>
      </c>
      <c r="AD399" s="132"/>
      <c r="AE399" s="132">
        <f>+(G399-AA399)^2*S399</f>
        <v>1.2865435105711203E-8</v>
      </c>
      <c r="AF399" s="200">
        <f>+C399-15018.5</f>
        <v>39487.743470000001</v>
      </c>
      <c r="AG399" s="7"/>
      <c r="AH399" s="43">
        <f>$AB$6*($AB$11/AI399*AJ399+$AB$12)</f>
        <v>-1.9779182980466811E-2</v>
      </c>
      <c r="AI399" s="43">
        <f>1+$AB$7*COS(AL399)</f>
        <v>0.76448431780025128</v>
      </c>
      <c r="AJ399" s="43">
        <f>SIN(AL399+$AB$9)</f>
        <v>-0.99755024645243395</v>
      </c>
      <c r="AK399" s="43">
        <f>$AB$7*SIN(AL399)</f>
        <v>-0.28536356361313359</v>
      </c>
      <c r="AL399" s="43">
        <f>2*ATAN(AM399)</f>
        <v>-2.2607855502401879</v>
      </c>
      <c r="AM399" s="43">
        <f>SQRT((1+$AB$7)/(1-$AB$7))*TAN(AN399/2)</f>
        <v>-2.1219095897633391</v>
      </c>
      <c r="AN399" s="132">
        <f>$AU399+$AB$7*SIN(AO399)</f>
        <v>4.3562706266230711</v>
      </c>
      <c r="AO399" s="132">
        <f>$AU399+$AB$7*SIN(AP399)</f>
        <v>4.3562715876593252</v>
      </c>
      <c r="AP399" s="132">
        <f>$AU399+$AB$7*SIN(AQ399)</f>
        <v>4.3562641376101103</v>
      </c>
      <c r="AQ399" s="132">
        <f>$AU399+$AB$7*SIN(AR399)</f>
        <v>4.3563218950428197</v>
      </c>
      <c r="AR399" s="132">
        <f>$AU399+$AB$7*SIN(AS399)</f>
        <v>4.355874357847048</v>
      </c>
      <c r="AS399" s="132">
        <f>$AU399+$AB$7*SIN(AT399)</f>
        <v>4.3593563291417183</v>
      </c>
      <c r="AT399" s="132">
        <f>$AU399+$AB$7*SIN(AU399)</f>
        <v>4.3330720193527128</v>
      </c>
      <c r="AU399" s="132">
        <f>$AB$9+$AB$18*(F399-AB$15)</f>
        <v>4.7030559048042253</v>
      </c>
    </row>
    <row r="400" spans="1:48" ht="12.95" customHeight="1">
      <c r="A400" s="174" t="s">
        <v>1418</v>
      </c>
      <c r="B400" s="174" t="s">
        <v>1230</v>
      </c>
      <c r="C400" s="162">
        <v>54506.243499999997</v>
      </c>
      <c r="D400" s="162" t="s">
        <v>420</v>
      </c>
      <c r="E400" s="41">
        <f>+(C400-C$7)/C$8</f>
        <v>41900.967402039176</v>
      </c>
      <c r="F400" s="132">
        <f>ROUND(2*E400,0)/2</f>
        <v>41901</v>
      </c>
      <c r="G400" s="132">
        <f>+C400-(C$7+F400*C$8)</f>
        <v>-1.1127247002150398E-2</v>
      </c>
      <c r="K400" s="43">
        <f>G400</f>
        <v>-1.1127247002150398E-2</v>
      </c>
      <c r="M400" s="132"/>
      <c r="N400" s="132"/>
      <c r="O400" s="132">
        <f ca="1">+C$11+C$12*F400</f>
        <v>-8.801459406266518E-3</v>
      </c>
      <c r="P400" s="199">
        <f>+D$11+D$12*F400+D$13*F400^2</f>
        <v>-2.6648761581702835E-2</v>
      </c>
      <c r="Q400" s="200">
        <f>+C400-15018.5</f>
        <v>39487.743499999997</v>
      </c>
      <c r="S400" s="132">
        <f>+(P400-G400)^2</f>
        <v>2.4091741484325889E-4</v>
      </c>
      <c r="T400" s="7">
        <v>10</v>
      </c>
      <c r="U400" s="43">
        <f>+T400*S400</f>
        <v>2.4091741484325887E-3</v>
      </c>
      <c r="V400" s="132">
        <f>+G400-P400</f>
        <v>1.5521514579552437E-2</v>
      </c>
      <c r="Z400" s="43">
        <f>F400</f>
        <v>41901</v>
      </c>
      <c r="AA400" s="132">
        <f>AB$3+AB$4*Z400+AB$5*Z400^2+AH400</f>
        <v>-1.8479055383466812E-2</v>
      </c>
      <c r="AB400" s="132">
        <f>+G400-AA400</f>
        <v>7.3518083813164138E-3</v>
      </c>
      <c r="AC400" s="132">
        <f>+G400-P400</f>
        <v>1.5521514579552437E-2</v>
      </c>
      <c r="AD400" s="132"/>
      <c r="AE400" s="132">
        <f>+(G400-AA400)^2*S400</f>
        <v>1.3021366188339917E-8</v>
      </c>
      <c r="AF400" s="200">
        <f>+C400-15018.5</f>
        <v>39487.743499999997</v>
      </c>
      <c r="AG400" s="7"/>
      <c r="AH400" s="43">
        <f>$AB$6*($AB$11/AI400*AJ400+$AB$12)</f>
        <v>-1.9779182980466811E-2</v>
      </c>
      <c r="AI400" s="43">
        <f>1+$AB$7*COS(AL400)</f>
        <v>0.76448431780025128</v>
      </c>
      <c r="AJ400" s="43">
        <f>SIN(AL400+$AB$9)</f>
        <v>-0.99755024645243395</v>
      </c>
      <c r="AK400" s="43">
        <f>$AB$7*SIN(AL400)</f>
        <v>-0.28536356361313359</v>
      </c>
      <c r="AL400" s="43">
        <f>2*ATAN(AM400)</f>
        <v>-2.2607855502401879</v>
      </c>
      <c r="AM400" s="43">
        <f>SQRT((1+$AB$7)/(1-$AB$7))*TAN(AN400/2)</f>
        <v>-2.1219095897633391</v>
      </c>
      <c r="AN400" s="132">
        <f>$AU400+$AB$7*SIN(AO400)</f>
        <v>4.3562706266230711</v>
      </c>
      <c r="AO400" s="132">
        <f>$AU400+$AB$7*SIN(AP400)</f>
        <v>4.3562715876593252</v>
      </c>
      <c r="AP400" s="132">
        <f>$AU400+$AB$7*SIN(AQ400)</f>
        <v>4.3562641376101103</v>
      </c>
      <c r="AQ400" s="132">
        <f>$AU400+$AB$7*SIN(AR400)</f>
        <v>4.3563218950428197</v>
      </c>
      <c r="AR400" s="132">
        <f>$AU400+$AB$7*SIN(AS400)</f>
        <v>4.355874357847048</v>
      </c>
      <c r="AS400" s="132">
        <f>$AU400+$AB$7*SIN(AT400)</f>
        <v>4.3593563291417183</v>
      </c>
      <c r="AT400" s="132">
        <f>$AU400+$AB$7*SIN(AU400)</f>
        <v>4.3330720193527128</v>
      </c>
      <c r="AU400" s="132">
        <f>$AB$9+$AB$18*(F400-AB$15)</f>
        <v>4.7030559048042253</v>
      </c>
    </row>
    <row r="401" spans="1:47" ht="12.95" customHeight="1">
      <c r="A401" s="96" t="s">
        <v>360</v>
      </c>
      <c r="B401" s="95" t="s">
        <v>292</v>
      </c>
      <c r="C401" s="96">
        <v>54508.290300000001</v>
      </c>
      <c r="D401" s="96">
        <v>4.0000000000000002E-4</v>
      </c>
      <c r="E401" s="41">
        <f>+(C401-C$7)/C$8</f>
        <v>41906.963629694837</v>
      </c>
      <c r="F401" s="132">
        <f>ROUND(2*E401,0)/2</f>
        <v>41907</v>
      </c>
      <c r="G401" s="132">
        <f>+C401-(C$7+F401*C$8)</f>
        <v>-1.2414928998623509E-2</v>
      </c>
      <c r="K401" s="43">
        <f>G401</f>
        <v>-1.2414928998623509E-2</v>
      </c>
      <c r="N401" s="132"/>
      <c r="O401" s="132">
        <f ca="1">+C$11+C$12*F401</f>
        <v>-8.8076990094571317E-3</v>
      </c>
      <c r="P401" s="199">
        <f>+D$11+D$12*F401+D$13*F401^2</f>
        <v>-2.6652920278126276E-2</v>
      </c>
      <c r="Q401" s="200">
        <f>+C401-15018.5</f>
        <v>39489.790300000001</v>
      </c>
      <c r="R401" s="178"/>
      <c r="S401" s="132">
        <f>+(P401-G401)^2</f>
        <v>2.0272039567519683E-4</v>
      </c>
      <c r="T401" s="7">
        <v>10</v>
      </c>
      <c r="U401" s="43">
        <f>+T401*S401</f>
        <v>2.0272039567519684E-3</v>
      </c>
      <c r="V401" s="132">
        <f>+G401-P401</f>
        <v>1.4237991279502767E-2</v>
      </c>
      <c r="Z401" s="43">
        <f>F401</f>
        <v>41907</v>
      </c>
      <c r="AA401" s="132">
        <f>AB$3+AB$4*Z401+AB$5*Z401^2+AH401</f>
        <v>-1.8474106671109783E-2</v>
      </c>
      <c r="AB401" s="132">
        <f>+G401-AA401</f>
        <v>6.0591776724862739E-3</v>
      </c>
      <c r="AC401" s="132">
        <f>+G401-P401</f>
        <v>1.4237991279502767E-2</v>
      </c>
      <c r="AD401" s="132"/>
      <c r="AE401" s="132">
        <f>+(G401-AA401)^2*S401</f>
        <v>7.4426024246871978E-9</v>
      </c>
      <c r="AF401" s="200">
        <f>+C401-15018.5</f>
        <v>39489.790300000001</v>
      </c>
      <c r="AG401" s="7"/>
      <c r="AH401" s="43">
        <f>$AB$6*($AB$11/AI401*AJ401+$AB$12)</f>
        <v>-1.9773379724109783E-2</v>
      </c>
      <c r="AI401" s="43">
        <f>1+$AB$7*COS(AL401)</f>
        <v>0.76463035623214382</v>
      </c>
      <c r="AJ401" s="43">
        <f>SIN(AL401+$AB$9)</f>
        <v>-0.99751432379199734</v>
      </c>
      <c r="AK401" s="43">
        <f>$AB$7*SIN(AL401)</f>
        <v>-0.28548402896237901</v>
      </c>
      <c r="AL401" s="43">
        <f>2*ATAN(AM401)</f>
        <v>-2.2602738955337269</v>
      </c>
      <c r="AM401" s="43">
        <f>SQRT((1+$AB$7)/(1-$AB$7))*TAN(AN401/2)</f>
        <v>-2.1205026633823763</v>
      </c>
      <c r="AN401" s="132">
        <f>$AU401+$AB$7*SIN(AO401)</f>
        <v>4.3568923503984207</v>
      </c>
      <c r="AO401" s="132">
        <f>$AU401+$AB$7*SIN(AP401)</f>
        <v>4.3568933000209045</v>
      </c>
      <c r="AP401" s="132">
        <f>$AU401+$AB$7*SIN(AQ401)</f>
        <v>4.3568859261257931</v>
      </c>
      <c r="AQ401" s="132">
        <f>$AU401+$AB$7*SIN(AR401)</f>
        <v>4.3569431888628305</v>
      </c>
      <c r="AR401" s="132">
        <f>$AU401+$AB$7*SIN(AS401)</f>
        <v>4.3564987409726079</v>
      </c>
      <c r="AS401" s="132">
        <f>$AU401+$AB$7*SIN(AT401)</f>
        <v>4.3599624297125166</v>
      </c>
      <c r="AT401" s="132">
        <f>$AU401+$AB$7*SIN(AU401)</f>
        <v>4.3337715420063194</v>
      </c>
      <c r="AU401" s="132">
        <f>$AB$9+$AB$18*(F401-AB$15)</f>
        <v>4.7037577599681937</v>
      </c>
    </row>
    <row r="402" spans="1:47" ht="12.95" customHeight="1">
      <c r="A402" s="36" t="s">
        <v>476</v>
      </c>
      <c r="B402" s="94" t="s">
        <v>292</v>
      </c>
      <c r="C402" s="36">
        <v>54509.314570000002</v>
      </c>
      <c r="D402" s="36">
        <v>1E-4</v>
      </c>
      <c r="E402" s="41">
        <f>+(C402-C$7)/C$8</f>
        <v>41909.964292241668</v>
      </c>
      <c r="F402" s="132">
        <f>ROUND(2*E402,0)/2</f>
        <v>41910</v>
      </c>
      <c r="G402" s="132">
        <f>+C402-(C$7+F402*C$8)</f>
        <v>-1.2188769993372262E-2</v>
      </c>
      <c r="K402" s="43">
        <f>G402</f>
        <v>-1.2188769993372262E-2</v>
      </c>
      <c r="N402" s="132"/>
      <c r="O402" s="132">
        <f ca="1">+C$11+C$12*F402</f>
        <v>-8.8108188110524385E-3</v>
      </c>
      <c r="P402" s="199">
        <f>+D$11+D$12*F402+D$13*F402^2</f>
        <v>-2.6654999452203683E-2</v>
      </c>
      <c r="Q402" s="200">
        <f>+C402-15018.5</f>
        <v>39490.814570000002</v>
      </c>
      <c r="S402" s="132">
        <f>+(P402-G402)^2</f>
        <v>2.0927179475556203E-4</v>
      </c>
      <c r="T402" s="7">
        <v>10</v>
      </c>
      <c r="U402" s="43">
        <f>+T402*S402</f>
        <v>2.0927179475556204E-3</v>
      </c>
      <c r="V402" s="132">
        <f>+G402-P402</f>
        <v>1.4466229458831421E-2</v>
      </c>
      <c r="Z402" s="43">
        <f>F402</f>
        <v>41910</v>
      </c>
      <c r="AA402" s="132">
        <f>AB$3+AB$4*Z402+AB$5*Z402^2+AH402</f>
        <v>-1.8471629113304064E-2</v>
      </c>
      <c r="AB402" s="132">
        <f>+G402-AA402</f>
        <v>6.2828591199318023E-3</v>
      </c>
      <c r="AC402" s="132">
        <f>+G402-P402</f>
        <v>1.4466229458831421E-2</v>
      </c>
      <c r="AD402" s="132"/>
      <c r="AE402" s="132">
        <f>+(G402-AA402)^2*S402</f>
        <v>8.2608615254779644E-9</v>
      </c>
      <c r="AF402" s="200">
        <f>+C402-15018.5</f>
        <v>39490.814570000002</v>
      </c>
      <c r="AG402" s="7"/>
      <c r="AH402" s="43">
        <f>$AB$6*($AB$11/AI402*AJ402+$AB$12)</f>
        <v>-1.9770474813304066E-2</v>
      </c>
      <c r="AI402" s="43">
        <f>1+$AB$7*COS(AL402)</f>
        <v>0.76470341949254117</v>
      </c>
      <c r="AJ402" s="43">
        <f>SIN(AL402+$AB$9)</f>
        <v>-0.99749625934878239</v>
      </c>
      <c r="AK402" s="43">
        <f>$AB$7*SIN(AL402)</f>
        <v>-0.28554425086402446</v>
      </c>
      <c r="AL402" s="43">
        <f>2*ATAN(AM402)</f>
        <v>-2.2600179948626749</v>
      </c>
      <c r="AM402" s="43">
        <f>SQRT((1+$AB$7)/(1-$AB$7))*TAN(AN402/2)</f>
        <v>-2.1197995710853932</v>
      </c>
      <c r="AN402" s="132">
        <f>$AU402+$AB$7*SIN(AO402)</f>
        <v>4.3572032568253096</v>
      </c>
      <c r="AO402" s="132">
        <f>$AU402+$AB$7*SIN(AP402)</f>
        <v>4.3572042007805258</v>
      </c>
      <c r="AP402" s="132">
        <f>$AU402+$AB$7*SIN(AQ402)</f>
        <v>4.357196864748353</v>
      </c>
      <c r="AQ402" s="132">
        <f>$AU402+$AB$7*SIN(AR402)</f>
        <v>4.3572538811952137</v>
      </c>
      <c r="AR402" s="132">
        <f>$AU402+$AB$7*SIN(AS402)</f>
        <v>4.3568109735134408</v>
      </c>
      <c r="AS402" s="132">
        <f>$AU402+$AB$7*SIN(AT402)</f>
        <v>4.3602655337421421</v>
      </c>
      <c r="AT402" s="132">
        <f>$AU402+$AB$7*SIN(AU402)</f>
        <v>4.33412137167885</v>
      </c>
      <c r="AU402" s="132">
        <f>$AB$9+$AB$18*(F402-AB$15)</f>
        <v>4.7041086875501783</v>
      </c>
    </row>
    <row r="403" spans="1:47" ht="12.95" customHeight="1">
      <c r="A403" s="174" t="s">
        <v>1418</v>
      </c>
      <c r="B403" s="174" t="s">
        <v>1230</v>
      </c>
      <c r="C403" s="162">
        <v>54509.314599999998</v>
      </c>
      <c r="D403" s="162" t="s">
        <v>445</v>
      </c>
      <c r="E403" s="41">
        <f>+(C403-C$7)/C$8</f>
        <v>41909.96438012852</v>
      </c>
      <c r="F403" s="132">
        <f>ROUND(2*E403,0)/2</f>
        <v>41910</v>
      </c>
      <c r="G403" s="132">
        <f>+C403-(C$7+F403*C$8)</f>
        <v>-1.2158769997768104E-2</v>
      </c>
      <c r="K403" s="43">
        <f>G403</f>
        <v>-1.2158769997768104E-2</v>
      </c>
      <c r="L403" s="132"/>
      <c r="N403" s="132"/>
      <c r="O403" s="132">
        <f ca="1">+C$11+C$12*F403</f>
        <v>-8.8108188110524385E-3</v>
      </c>
      <c r="P403" s="199">
        <f>+D$11+D$12*F403+D$13*F403^2</f>
        <v>-2.6654999452203683E-2</v>
      </c>
      <c r="Q403" s="200">
        <f>+C403-15018.5</f>
        <v>39490.814599999998</v>
      </c>
      <c r="S403" s="132">
        <f>+(P403-G403)^2</f>
        <v>2.1014066839564565E-4</v>
      </c>
      <c r="T403" s="7">
        <v>10</v>
      </c>
      <c r="U403" s="43">
        <f>+T403*S403</f>
        <v>2.1014066839564567E-3</v>
      </c>
      <c r="V403" s="132">
        <f>+G403-P403</f>
        <v>1.4496229454435579E-2</v>
      </c>
      <c r="Z403" s="43">
        <f>F403</f>
        <v>41910</v>
      </c>
      <c r="AA403" s="132">
        <f>AB$3+AB$4*Z403+AB$5*Z403^2+AH403</f>
        <v>-1.8471629113304064E-2</v>
      </c>
      <c r="AB403" s="132">
        <f>+G403-AA403</f>
        <v>6.3128591155359598E-3</v>
      </c>
      <c r="AC403" s="132">
        <f>+G403-P403</f>
        <v>1.4496229454435579E-2</v>
      </c>
      <c r="AD403" s="132"/>
      <c r="AE403" s="132">
        <f>+(G403-AA403)^2*S403</f>
        <v>8.3745658883073201E-9</v>
      </c>
      <c r="AF403" s="200">
        <f>+C403-15018.5</f>
        <v>39490.814599999998</v>
      </c>
      <c r="AG403" s="7"/>
      <c r="AH403" s="43">
        <f>$AB$6*($AB$11/AI403*AJ403+$AB$12)</f>
        <v>-1.9770474813304066E-2</v>
      </c>
      <c r="AI403" s="43">
        <f>1+$AB$7*COS(AL403)</f>
        <v>0.76470341949254117</v>
      </c>
      <c r="AJ403" s="43">
        <f>SIN(AL403+$AB$9)</f>
        <v>-0.99749625934878239</v>
      </c>
      <c r="AK403" s="43">
        <f>$AB$7*SIN(AL403)</f>
        <v>-0.28554425086402446</v>
      </c>
      <c r="AL403" s="43">
        <f>2*ATAN(AM403)</f>
        <v>-2.2600179948626749</v>
      </c>
      <c r="AM403" s="43">
        <f>SQRT((1+$AB$7)/(1-$AB$7))*TAN(AN403/2)</f>
        <v>-2.1197995710853932</v>
      </c>
      <c r="AN403" s="132">
        <f>$AU403+$AB$7*SIN(AO403)</f>
        <v>4.3572032568253096</v>
      </c>
      <c r="AO403" s="132">
        <f>$AU403+$AB$7*SIN(AP403)</f>
        <v>4.3572042007805258</v>
      </c>
      <c r="AP403" s="132">
        <f>$AU403+$AB$7*SIN(AQ403)</f>
        <v>4.357196864748353</v>
      </c>
      <c r="AQ403" s="132">
        <f>$AU403+$AB$7*SIN(AR403)</f>
        <v>4.3572538811952137</v>
      </c>
      <c r="AR403" s="132">
        <f>$AU403+$AB$7*SIN(AS403)</f>
        <v>4.3568109735134408</v>
      </c>
      <c r="AS403" s="132">
        <f>$AU403+$AB$7*SIN(AT403)</f>
        <v>4.3602655337421421</v>
      </c>
      <c r="AT403" s="132">
        <f>$AU403+$AB$7*SIN(AU403)</f>
        <v>4.33412137167885</v>
      </c>
      <c r="AU403" s="132">
        <f>$AB$9+$AB$18*(F403-AB$15)</f>
        <v>4.7041086875501783</v>
      </c>
    </row>
    <row r="404" spans="1:47" ht="12.95" customHeight="1">
      <c r="A404" s="36" t="s">
        <v>476</v>
      </c>
      <c r="B404" s="94" t="s">
        <v>292</v>
      </c>
      <c r="C404" s="36">
        <v>54509.31467</v>
      </c>
      <c r="D404" s="36">
        <v>1E-4</v>
      </c>
      <c r="E404" s="41">
        <f>+(C404-C$7)/C$8</f>
        <v>41909.964585197871</v>
      </c>
      <c r="F404" s="132">
        <f>ROUND(2*E404,0)/2</f>
        <v>41910</v>
      </c>
      <c r="G404" s="132">
        <f>+C404-(C$7+F404*C$8)</f>
        <v>-1.2088769995898474E-2</v>
      </c>
      <c r="K404" s="43">
        <f>G404</f>
        <v>-1.2088769995898474E-2</v>
      </c>
      <c r="N404" s="132"/>
      <c r="O404" s="132">
        <f ca="1">+C$11+C$12*F404</f>
        <v>-8.8108188110524385E-3</v>
      </c>
      <c r="P404" s="199">
        <f>+D$11+D$12*F404+D$13*F404^2</f>
        <v>-2.6654999452203683E-2</v>
      </c>
      <c r="Q404" s="200">
        <f>+C404-15018.5</f>
        <v>39490.81467</v>
      </c>
      <c r="S404" s="132">
        <f>+(P404-G404)^2</f>
        <v>2.1217504057373355E-4</v>
      </c>
      <c r="T404" s="7">
        <v>10</v>
      </c>
      <c r="U404" s="43">
        <f>+T404*S404</f>
        <v>2.1217504057373356E-3</v>
      </c>
      <c r="V404" s="132">
        <f>+G404-P404</f>
        <v>1.4566229456305209E-2</v>
      </c>
      <c r="Z404" s="43">
        <f>F404</f>
        <v>41910</v>
      </c>
      <c r="AA404" s="132">
        <f>AB$3+AB$4*Z404+AB$5*Z404^2+AH404</f>
        <v>-1.8471629113304064E-2</v>
      </c>
      <c r="AB404" s="132">
        <f>+G404-AA404</f>
        <v>6.3828591174055899E-3</v>
      </c>
      <c r="AC404" s="132">
        <f>+G404-P404</f>
        <v>1.4566229456305209E-2</v>
      </c>
      <c r="AD404" s="132"/>
      <c r="AE404" s="132">
        <f>+(G404-AA404)^2*S404</f>
        <v>8.6442000975310549E-9</v>
      </c>
      <c r="AF404" s="200">
        <f>+C404-15018.5</f>
        <v>39490.81467</v>
      </c>
      <c r="AG404" s="7"/>
      <c r="AH404" s="43">
        <f>$AB$6*($AB$11/AI404*AJ404+$AB$12)</f>
        <v>-1.9770474813304066E-2</v>
      </c>
      <c r="AI404" s="43">
        <f>1+$AB$7*COS(AL404)</f>
        <v>0.76470341949254117</v>
      </c>
      <c r="AJ404" s="43">
        <f>SIN(AL404+$AB$9)</f>
        <v>-0.99749625934878239</v>
      </c>
      <c r="AK404" s="43">
        <f>$AB$7*SIN(AL404)</f>
        <v>-0.28554425086402446</v>
      </c>
      <c r="AL404" s="43">
        <f>2*ATAN(AM404)</f>
        <v>-2.2600179948626749</v>
      </c>
      <c r="AM404" s="43">
        <f>SQRT((1+$AB$7)/(1-$AB$7))*TAN(AN404/2)</f>
        <v>-2.1197995710853932</v>
      </c>
      <c r="AN404" s="132">
        <f>$AU404+$AB$7*SIN(AO404)</f>
        <v>4.3572032568253096</v>
      </c>
      <c r="AO404" s="132">
        <f>$AU404+$AB$7*SIN(AP404)</f>
        <v>4.3572042007805258</v>
      </c>
      <c r="AP404" s="132">
        <f>$AU404+$AB$7*SIN(AQ404)</f>
        <v>4.357196864748353</v>
      </c>
      <c r="AQ404" s="132">
        <f>$AU404+$AB$7*SIN(AR404)</f>
        <v>4.3572538811952137</v>
      </c>
      <c r="AR404" s="132">
        <f>$AU404+$AB$7*SIN(AS404)</f>
        <v>4.3568109735134408</v>
      </c>
      <c r="AS404" s="132">
        <f>$AU404+$AB$7*SIN(AT404)</f>
        <v>4.3602655337421421</v>
      </c>
      <c r="AT404" s="132">
        <f>$AU404+$AB$7*SIN(AU404)</f>
        <v>4.33412137167885</v>
      </c>
      <c r="AU404" s="132">
        <f>$AB$9+$AB$18*(F404-AB$15)</f>
        <v>4.7041086875501783</v>
      </c>
    </row>
    <row r="405" spans="1:47" ht="12.95" customHeight="1">
      <c r="A405" s="36" t="s">
        <v>476</v>
      </c>
      <c r="B405" s="94" t="s">
        <v>292</v>
      </c>
      <c r="C405" s="36">
        <v>54509.31467</v>
      </c>
      <c r="D405" s="36">
        <v>2.0000000000000001E-4</v>
      </c>
      <c r="E405" s="41">
        <f>+(C405-C$7)/C$8</f>
        <v>41909.964585197871</v>
      </c>
      <c r="F405" s="132">
        <f>ROUND(2*E405,0)/2</f>
        <v>41910</v>
      </c>
      <c r="G405" s="132">
        <f>+C405-(C$7+F405*C$8)</f>
        <v>-1.2088769995898474E-2</v>
      </c>
      <c r="K405" s="43">
        <f>G405</f>
        <v>-1.2088769995898474E-2</v>
      </c>
      <c r="N405" s="132"/>
      <c r="O405" s="132">
        <f ca="1">+C$11+C$12*F405</f>
        <v>-8.8108188110524385E-3</v>
      </c>
      <c r="P405" s="199">
        <f>+D$11+D$12*F405+D$13*F405^2</f>
        <v>-2.6654999452203683E-2</v>
      </c>
      <c r="Q405" s="200">
        <f>+C405-15018.5</f>
        <v>39490.81467</v>
      </c>
      <c r="S405" s="132">
        <f>+(P405-G405)^2</f>
        <v>2.1217504057373355E-4</v>
      </c>
      <c r="T405" s="7">
        <v>10</v>
      </c>
      <c r="U405" s="43">
        <f>+T405*S405</f>
        <v>2.1217504057373356E-3</v>
      </c>
      <c r="V405" s="132">
        <f>+G405-P405</f>
        <v>1.4566229456305209E-2</v>
      </c>
      <c r="Z405" s="43">
        <f>F405</f>
        <v>41910</v>
      </c>
      <c r="AA405" s="132">
        <f>AB$3+AB$4*Z405+AB$5*Z405^2+AH405</f>
        <v>-1.8471629113304064E-2</v>
      </c>
      <c r="AB405" s="132">
        <f>+G405-AA405</f>
        <v>6.3828591174055899E-3</v>
      </c>
      <c r="AC405" s="132">
        <f>+G405-P405</f>
        <v>1.4566229456305209E-2</v>
      </c>
      <c r="AD405" s="132"/>
      <c r="AE405" s="132">
        <f>+(G405-AA405)^2*S405</f>
        <v>8.6442000975310549E-9</v>
      </c>
      <c r="AF405" s="200">
        <f>+C405-15018.5</f>
        <v>39490.81467</v>
      </c>
      <c r="AG405" s="7"/>
      <c r="AH405" s="43">
        <f>$AB$6*($AB$11/AI405*AJ405+$AB$12)</f>
        <v>-1.9770474813304066E-2</v>
      </c>
      <c r="AI405" s="43">
        <f>1+$AB$7*COS(AL405)</f>
        <v>0.76470341949254117</v>
      </c>
      <c r="AJ405" s="43">
        <f>SIN(AL405+$AB$9)</f>
        <v>-0.99749625934878239</v>
      </c>
      <c r="AK405" s="43">
        <f>$AB$7*SIN(AL405)</f>
        <v>-0.28554425086402446</v>
      </c>
      <c r="AL405" s="43">
        <f>2*ATAN(AM405)</f>
        <v>-2.2600179948626749</v>
      </c>
      <c r="AM405" s="43">
        <f>SQRT((1+$AB$7)/(1-$AB$7))*TAN(AN405/2)</f>
        <v>-2.1197995710853932</v>
      </c>
      <c r="AN405" s="132">
        <f>$AU405+$AB$7*SIN(AO405)</f>
        <v>4.3572032568253096</v>
      </c>
      <c r="AO405" s="132">
        <f>$AU405+$AB$7*SIN(AP405)</f>
        <v>4.3572042007805258</v>
      </c>
      <c r="AP405" s="132">
        <f>$AU405+$AB$7*SIN(AQ405)</f>
        <v>4.357196864748353</v>
      </c>
      <c r="AQ405" s="132">
        <f>$AU405+$AB$7*SIN(AR405)</f>
        <v>4.3572538811952137</v>
      </c>
      <c r="AR405" s="132">
        <f>$AU405+$AB$7*SIN(AS405)</f>
        <v>4.3568109735134408</v>
      </c>
      <c r="AS405" s="132">
        <f>$AU405+$AB$7*SIN(AT405)</f>
        <v>4.3602655337421421</v>
      </c>
      <c r="AT405" s="132">
        <f>$AU405+$AB$7*SIN(AU405)</f>
        <v>4.33412137167885</v>
      </c>
      <c r="AU405" s="132">
        <f>$AB$9+$AB$18*(F405-AB$15)</f>
        <v>4.7041086875501783</v>
      </c>
    </row>
    <row r="406" spans="1:47" ht="12.95" customHeight="1">
      <c r="A406" s="174" t="s">
        <v>1418</v>
      </c>
      <c r="B406" s="174" t="s">
        <v>1230</v>
      </c>
      <c r="C406" s="162">
        <v>54509.314700000003</v>
      </c>
      <c r="D406" s="162" t="s">
        <v>292</v>
      </c>
      <c r="E406" s="41">
        <f>+(C406-C$7)/C$8</f>
        <v>41909.964673084738</v>
      </c>
      <c r="F406" s="132">
        <f>ROUND(2*E406,0)/2</f>
        <v>41910</v>
      </c>
      <c r="G406" s="132">
        <f>+C406-(C$7+F406*C$8)</f>
        <v>-1.2058769993018359E-2</v>
      </c>
      <c r="K406" s="43">
        <f>G406</f>
        <v>-1.2058769993018359E-2</v>
      </c>
      <c r="M406" s="132"/>
      <c r="N406" s="132"/>
      <c r="O406" s="132">
        <f ca="1">+C$11+C$12*F406</f>
        <v>-8.8108188110524385E-3</v>
      </c>
      <c r="P406" s="199">
        <f>+D$11+D$12*F406+D$13*F406^2</f>
        <v>-2.6654999452203683E-2</v>
      </c>
      <c r="Q406" s="200">
        <f>+C406-15018.5</f>
        <v>39490.814700000003</v>
      </c>
      <c r="S406" s="132">
        <f>+(P406-G406)^2</f>
        <v>2.130499144251895E-4</v>
      </c>
      <c r="T406" s="7">
        <v>10</v>
      </c>
      <c r="U406" s="43">
        <f>+T406*S406</f>
        <v>2.1304991442518948E-3</v>
      </c>
      <c r="V406" s="132">
        <f>+G406-P406</f>
        <v>1.4596229459185324E-2</v>
      </c>
      <c r="Z406" s="43">
        <f>F406</f>
        <v>41910</v>
      </c>
      <c r="AA406" s="132">
        <f>AB$3+AB$4*Z406+AB$5*Z406^2+AH406</f>
        <v>-1.8471629113304064E-2</v>
      </c>
      <c r="AB406" s="132">
        <f>+G406-AA406</f>
        <v>6.4128591202857049E-3</v>
      </c>
      <c r="AC406" s="132">
        <f>+G406-P406</f>
        <v>1.4596229459185324E-2</v>
      </c>
      <c r="AD406" s="132"/>
      <c r="AE406" s="132">
        <f>+(G406-AA406)^2*S406</f>
        <v>8.7616270454436265E-9</v>
      </c>
      <c r="AF406" s="200">
        <f>+C406-15018.5</f>
        <v>39490.814700000003</v>
      </c>
      <c r="AG406" s="7"/>
      <c r="AH406" s="43">
        <f>$AB$6*($AB$11/AI406*AJ406+$AB$12)</f>
        <v>-1.9770474813304066E-2</v>
      </c>
      <c r="AI406" s="43">
        <f>1+$AB$7*COS(AL406)</f>
        <v>0.76470341949254117</v>
      </c>
      <c r="AJ406" s="43">
        <f>SIN(AL406+$AB$9)</f>
        <v>-0.99749625934878239</v>
      </c>
      <c r="AK406" s="43">
        <f>$AB$7*SIN(AL406)</f>
        <v>-0.28554425086402446</v>
      </c>
      <c r="AL406" s="43">
        <f>2*ATAN(AM406)</f>
        <v>-2.2600179948626749</v>
      </c>
      <c r="AM406" s="43">
        <f>SQRT((1+$AB$7)/(1-$AB$7))*TAN(AN406/2)</f>
        <v>-2.1197995710853932</v>
      </c>
      <c r="AN406" s="132">
        <f>$AU406+$AB$7*SIN(AO406)</f>
        <v>4.3572032568253096</v>
      </c>
      <c r="AO406" s="132">
        <f>$AU406+$AB$7*SIN(AP406)</f>
        <v>4.3572042007805258</v>
      </c>
      <c r="AP406" s="132">
        <f>$AU406+$AB$7*SIN(AQ406)</f>
        <v>4.357196864748353</v>
      </c>
      <c r="AQ406" s="132">
        <f>$AU406+$AB$7*SIN(AR406)</f>
        <v>4.3572538811952137</v>
      </c>
      <c r="AR406" s="132">
        <f>$AU406+$AB$7*SIN(AS406)</f>
        <v>4.3568109735134408</v>
      </c>
      <c r="AS406" s="132">
        <f>$AU406+$AB$7*SIN(AT406)</f>
        <v>4.3602655337421421</v>
      </c>
      <c r="AT406" s="132">
        <f>$AU406+$AB$7*SIN(AU406)</f>
        <v>4.33412137167885</v>
      </c>
      <c r="AU406" s="132">
        <f>$AB$9+$AB$18*(F406-AB$15)</f>
        <v>4.7041086875501783</v>
      </c>
    </row>
    <row r="407" spans="1:47" ht="12.95" customHeight="1">
      <c r="A407" s="174" t="s">
        <v>1418</v>
      </c>
      <c r="B407" s="174" t="s">
        <v>1230</v>
      </c>
      <c r="C407" s="162">
        <v>54509.314700000003</v>
      </c>
      <c r="D407" s="162" t="s">
        <v>420</v>
      </c>
      <c r="E407" s="41">
        <f>+(C407-C$7)/C$8</f>
        <v>41909.964673084738</v>
      </c>
      <c r="F407" s="132">
        <f>ROUND(2*E407,0)/2</f>
        <v>41910</v>
      </c>
      <c r="G407" s="132">
        <f>+C407-(C$7+F407*C$8)</f>
        <v>-1.2058769993018359E-2</v>
      </c>
      <c r="K407" s="43">
        <f>G407</f>
        <v>-1.2058769993018359E-2</v>
      </c>
      <c r="L407" s="132"/>
      <c r="N407" s="132"/>
      <c r="O407" s="132">
        <f ca="1">+C$11+C$12*F407</f>
        <v>-8.8108188110524385E-3</v>
      </c>
      <c r="P407" s="199">
        <f>+D$11+D$12*F407+D$13*F407^2</f>
        <v>-2.6654999452203683E-2</v>
      </c>
      <c r="Q407" s="200">
        <f>+C407-15018.5</f>
        <v>39490.814700000003</v>
      </c>
      <c r="S407" s="132">
        <f>+(P407-G407)^2</f>
        <v>2.130499144251895E-4</v>
      </c>
      <c r="T407" s="7">
        <v>10</v>
      </c>
      <c r="U407" s="43">
        <f>+T407*S407</f>
        <v>2.1304991442518948E-3</v>
      </c>
      <c r="V407" s="132">
        <f>+G407-P407</f>
        <v>1.4596229459185324E-2</v>
      </c>
      <c r="Z407" s="43">
        <f>F407</f>
        <v>41910</v>
      </c>
      <c r="AA407" s="132">
        <f>AB$3+AB$4*Z407+AB$5*Z407^2+AH407</f>
        <v>-1.8471629113304064E-2</v>
      </c>
      <c r="AB407" s="132">
        <f>+G407-AA407</f>
        <v>6.4128591202857049E-3</v>
      </c>
      <c r="AC407" s="132">
        <f>+G407-P407</f>
        <v>1.4596229459185324E-2</v>
      </c>
      <c r="AD407" s="132"/>
      <c r="AE407" s="132">
        <f>+(G407-AA407)^2*S407</f>
        <v>8.7616270454436265E-9</v>
      </c>
      <c r="AF407" s="200">
        <f>+C407-15018.5</f>
        <v>39490.814700000003</v>
      </c>
      <c r="AG407" s="7"/>
      <c r="AH407" s="43">
        <f>$AB$6*($AB$11/AI407*AJ407+$AB$12)</f>
        <v>-1.9770474813304066E-2</v>
      </c>
      <c r="AI407" s="43">
        <f>1+$AB$7*COS(AL407)</f>
        <v>0.76470341949254117</v>
      </c>
      <c r="AJ407" s="43">
        <f>SIN(AL407+$AB$9)</f>
        <v>-0.99749625934878239</v>
      </c>
      <c r="AK407" s="43">
        <f>$AB$7*SIN(AL407)</f>
        <v>-0.28554425086402446</v>
      </c>
      <c r="AL407" s="43">
        <f>2*ATAN(AM407)</f>
        <v>-2.2600179948626749</v>
      </c>
      <c r="AM407" s="43">
        <f>SQRT((1+$AB$7)/(1-$AB$7))*TAN(AN407/2)</f>
        <v>-2.1197995710853932</v>
      </c>
      <c r="AN407" s="132">
        <f>$AU407+$AB$7*SIN(AO407)</f>
        <v>4.3572032568253096</v>
      </c>
      <c r="AO407" s="132">
        <f>$AU407+$AB$7*SIN(AP407)</f>
        <v>4.3572042007805258</v>
      </c>
      <c r="AP407" s="132">
        <f>$AU407+$AB$7*SIN(AQ407)</f>
        <v>4.357196864748353</v>
      </c>
      <c r="AQ407" s="132">
        <f>$AU407+$AB$7*SIN(AR407)</f>
        <v>4.3572538811952137</v>
      </c>
      <c r="AR407" s="132">
        <f>$AU407+$AB$7*SIN(AS407)</f>
        <v>4.3568109735134408</v>
      </c>
      <c r="AS407" s="132">
        <f>$AU407+$AB$7*SIN(AT407)</f>
        <v>4.3602655337421421</v>
      </c>
      <c r="AT407" s="132">
        <f>$AU407+$AB$7*SIN(AU407)</f>
        <v>4.33412137167885</v>
      </c>
      <c r="AU407" s="132">
        <f>$AB$9+$AB$18*(F407-AB$15)</f>
        <v>4.7041086875501783</v>
      </c>
    </row>
    <row r="408" spans="1:47" ht="12.95" customHeight="1">
      <c r="A408" s="41" t="s">
        <v>478</v>
      </c>
      <c r="B408" s="94" t="s">
        <v>288</v>
      </c>
      <c r="C408" s="36">
        <v>54708.833500000001</v>
      </c>
      <c r="D408" s="36">
        <v>2.0000000000000001E-4</v>
      </c>
      <c r="E408" s="41">
        <f>+(C408-C$7)/C$8</f>
        <v>42494.467382866671</v>
      </c>
      <c r="F408" s="132">
        <f>ROUND(2*E408,0)/2</f>
        <v>42494.5</v>
      </c>
      <c r="G408" s="132">
        <f>+C408-(C$7+F408*C$8)</f>
        <v>-1.113379150046967E-2</v>
      </c>
      <c r="K408" s="43">
        <f>G408</f>
        <v>-1.113379150046967E-2</v>
      </c>
      <c r="N408" s="132"/>
      <c r="O408" s="132">
        <f ca="1">+C$11+C$12*F408</f>
        <v>-9.4186601552043031E-3</v>
      </c>
      <c r="P408" s="199">
        <f>+D$11+D$12*F408+D$13*F408^2</f>
        <v>-2.7057877177965685E-2</v>
      </c>
      <c r="Q408" s="200">
        <f>+C408-15018.5</f>
        <v>39690.333500000001</v>
      </c>
      <c r="R408" s="132"/>
      <c r="S408" s="132">
        <f>+(P408-G408)^2</f>
        <v>2.5357650466423373E-4</v>
      </c>
      <c r="T408" s="7">
        <v>10</v>
      </c>
      <c r="U408" s="43">
        <f>+T408*S408</f>
        <v>2.5357650466423373E-3</v>
      </c>
      <c r="V408" s="132">
        <f>+G408-P408</f>
        <v>1.5924085677496015E-2</v>
      </c>
      <c r="Z408" s="43">
        <f>F408</f>
        <v>42494.5</v>
      </c>
      <c r="AA408" s="132">
        <f>AB$3+AB$4*Z408+AB$5*Z408^2+AH408</f>
        <v>-1.7947720250283329E-2</v>
      </c>
      <c r="AB408" s="132">
        <f>+G408-AA408</f>
        <v>6.8139287498136594E-3</v>
      </c>
      <c r="AC408" s="132">
        <f>+G408-P408</f>
        <v>1.5924085677496015E-2</v>
      </c>
      <c r="AD408" s="132"/>
      <c r="AE408" s="132">
        <f>+(G408-AA408)^2*S408</f>
        <v>1.1773462022282364E-8</v>
      </c>
      <c r="AF408" s="200">
        <f>+C408-15018.5</f>
        <v>39690.333500000001</v>
      </c>
      <c r="AG408" s="7"/>
      <c r="AH408" s="43">
        <f>$AB$6*($AB$11/AI408*AJ408+$AB$12)</f>
        <v>-1.9162273159533331E-2</v>
      </c>
      <c r="AI408" s="43">
        <f>1+$AB$7*COS(AL408)</f>
        <v>0.77951287619174148</v>
      </c>
      <c r="AJ408" s="43">
        <f>SIN(AL408+$AB$9)</f>
        <v>-0.99261579859242044</v>
      </c>
      <c r="AK408" s="43">
        <f>$AB$7*SIN(AL408)</f>
        <v>-0.29712863920322735</v>
      </c>
      <c r="AL408" s="43">
        <f>2*ATAN(AM408)</f>
        <v>-2.2091961040696062</v>
      </c>
      <c r="AM408" s="43">
        <f>SQRT((1+$AB$7)/(1-$AB$7))*TAN(AN408/2)</f>
        <v>-1.9873113725815652</v>
      </c>
      <c r="AN408" s="132">
        <f>$AU408+$AB$7*SIN(AO408)</f>
        <v>4.4183599728747263</v>
      </c>
      <c r="AO408" s="132">
        <f>$AU408+$AB$7*SIN(AP408)</f>
        <v>4.418360217020842</v>
      </c>
      <c r="AP408" s="132">
        <f>$AU408+$AB$7*SIN(AQ408)</f>
        <v>4.4183579401811777</v>
      </c>
      <c r="AQ408" s="132">
        <f>$AU408+$AB$7*SIN(AR408)</f>
        <v>4.4183791740276153</v>
      </c>
      <c r="AR408" s="132">
        <f>$AU408+$AB$7*SIN(AS408)</f>
        <v>4.4181812045792972</v>
      </c>
      <c r="AS408" s="132">
        <f>$AU408+$AB$7*SIN(AT408)</f>
        <v>4.4200319829659955</v>
      </c>
      <c r="AT408" s="132">
        <f>$AU408+$AB$7*SIN(AU408)</f>
        <v>4.4031489232399768</v>
      </c>
      <c r="AU408" s="132">
        <f>$AB$9+$AB$18*(F408-AB$15)</f>
        <v>4.7724810781067522</v>
      </c>
    </row>
    <row r="409" spans="1:47" ht="12.95" customHeight="1">
      <c r="A409" s="41" t="s">
        <v>479</v>
      </c>
      <c r="B409" s="94" t="s">
        <v>292</v>
      </c>
      <c r="C409" s="36">
        <v>54781.710899999998</v>
      </c>
      <c r="D409" s="36">
        <v>1E-4</v>
      </c>
      <c r="E409" s="41">
        <f>+(C409-C$7)/C$8</f>
        <v>42707.966250050413</v>
      </c>
      <c r="F409" s="132">
        <f>ROUND(2*E409,0)/2</f>
        <v>42708</v>
      </c>
      <c r="G409" s="132">
        <f>+C409-(C$7+F409*C$8)</f>
        <v>-1.1520476000441704E-2</v>
      </c>
      <c r="K409" s="43">
        <f>G409</f>
        <v>-1.1520476000441704E-2</v>
      </c>
      <c r="N409" s="132"/>
      <c r="O409" s="132">
        <f ca="1">+C$11+C$12*F409</f>
        <v>-9.6406860354034882E-3</v>
      </c>
      <c r="P409" s="199">
        <f>+D$11+D$12*F409+D$13*F409^2</f>
        <v>-2.72039373008011E-2</v>
      </c>
      <c r="Q409" s="200">
        <f>+C409-15018.5</f>
        <v>39763.210899999998</v>
      </c>
      <c r="R409" s="132"/>
      <c r="S409" s="132">
        <f>+(P409-G409)^2</f>
        <v>2.4597095835987082E-4</v>
      </c>
      <c r="T409" s="7">
        <v>10</v>
      </c>
      <c r="U409" s="43">
        <f>+T409*S409</f>
        <v>2.4597095835987084E-3</v>
      </c>
      <c r="V409" s="132">
        <f>+G409-P409</f>
        <v>1.5683461300359396E-2</v>
      </c>
      <c r="Z409" s="43">
        <f>F409</f>
        <v>42708</v>
      </c>
      <c r="AA409" s="132">
        <f>AB$3+AB$4*Z409+AB$5*Z409^2+AH409</f>
        <v>-1.7735589585680243E-2</v>
      </c>
      <c r="AB409" s="132">
        <f>+G409-AA409</f>
        <v>6.2151135852385395E-3</v>
      </c>
      <c r="AC409" s="132">
        <f>+G409-P409</f>
        <v>1.5683461300359396E-2</v>
      </c>
      <c r="AD409" s="132"/>
      <c r="AE409" s="132">
        <f>+(G409-AA409)^2*S409</f>
        <v>9.501276861915262E-9</v>
      </c>
      <c r="AF409" s="200">
        <f>+C409-15018.5</f>
        <v>39763.210899999998</v>
      </c>
      <c r="AG409" s="7"/>
      <c r="AH409" s="43">
        <f>$AB$6*($AB$11/AI409*AJ409+$AB$12)</f>
        <v>-1.8918841793680245E-2</v>
      </c>
      <c r="AI409" s="43">
        <f>1+$AB$7*COS(AL409)</f>
        <v>0.78521698352824609</v>
      </c>
      <c r="AJ409" s="43">
        <f>SIN(AL409+$AB$9)</f>
        <v>-0.99012312507423883</v>
      </c>
      <c r="AK409" s="43">
        <f>$AB$7*SIN(AL409)</f>
        <v>-0.30127770550655469</v>
      </c>
      <c r="AL409" s="43">
        <f>2*ATAN(AM409)</f>
        <v>-2.1901323537137931</v>
      </c>
      <c r="AM409" s="43">
        <f>SQRT((1+$AB$7)/(1-$AB$7))*TAN(AN409/2)</f>
        <v>-1.941009924675728</v>
      </c>
      <c r="AN409" s="132">
        <f>$AU409+$AB$7*SIN(AO409)</f>
        <v>4.4409978192654229</v>
      </c>
      <c r="AO409" s="132">
        <f>$AU409+$AB$7*SIN(AP409)</f>
        <v>4.4409979506026094</v>
      </c>
      <c r="AP409" s="132">
        <f>$AU409+$AB$7*SIN(AQ409)</f>
        <v>4.4409966264629235</v>
      </c>
      <c r="AQ409" s="132">
        <f>$AU409+$AB$7*SIN(AR409)</f>
        <v>4.4410099767092621</v>
      </c>
      <c r="AR409" s="132">
        <f>$AU409+$AB$7*SIN(AS409)</f>
        <v>4.4408754061158202</v>
      </c>
      <c r="AS409" s="132">
        <f>$AU409+$AB$7*SIN(AT409)</f>
        <v>4.4422348707338335</v>
      </c>
      <c r="AT409" s="132">
        <f>$AU409+$AB$7*SIN(AU409)</f>
        <v>4.428793332753461</v>
      </c>
      <c r="AU409" s="132">
        <f>$AB$9+$AB$18*(F409-AB$15)</f>
        <v>4.7974554243579552</v>
      </c>
    </row>
    <row r="410" spans="1:47" ht="12.95" customHeight="1">
      <c r="A410" s="41" t="s">
        <v>479</v>
      </c>
      <c r="B410" s="94" t="s">
        <v>292</v>
      </c>
      <c r="C410" s="36">
        <v>54797.753799999999</v>
      </c>
      <c r="D410" s="36">
        <v>1E-4</v>
      </c>
      <c r="E410" s="41">
        <f>+(C410-C$7)/C$8</f>
        <v>42754.964921467646</v>
      </c>
      <c r="F410" s="132">
        <f>ROUND(2*E410,0)/2</f>
        <v>42755</v>
      </c>
      <c r="G410" s="132">
        <f>+C410-(C$7+F410*C$8)</f>
        <v>-1.1973984997894149E-2</v>
      </c>
      <c r="K410" s="43">
        <f>G410</f>
        <v>-1.1973984997894149E-2</v>
      </c>
      <c r="N410" s="132"/>
      <c r="O410" s="132">
        <f ca="1">+C$11+C$12*F410</f>
        <v>-9.6895629270632583E-3</v>
      </c>
      <c r="P410" s="199">
        <f>+D$11+D$12*F410+D$13*F410^2</f>
        <v>-2.7236012088028956E-2</v>
      </c>
      <c r="Q410" s="200">
        <f>+C410-15018.5</f>
        <v>39779.253799999999</v>
      </c>
      <c r="R410" s="132"/>
      <c r="S410" s="132">
        <f>+(P410-G410)^2</f>
        <v>2.3292947090000873E-4</v>
      </c>
      <c r="T410" s="7">
        <v>10</v>
      </c>
      <c r="U410" s="43">
        <f>+T410*S410</f>
        <v>2.3292947090000874E-3</v>
      </c>
      <c r="V410" s="132">
        <f>+G410-P410</f>
        <v>1.5262027090134807E-2</v>
      </c>
      <c r="Z410" s="43">
        <f>F410</f>
        <v>42755</v>
      </c>
      <c r="AA410" s="132">
        <f>AB$3+AB$4*Z410+AB$5*Z410^2+AH410</f>
        <v>-1.7687374371654761E-2</v>
      </c>
      <c r="AB410" s="132">
        <f>+G410-AA410</f>
        <v>5.713389373760612E-3</v>
      </c>
      <c r="AC410" s="132">
        <f>+G410-P410</f>
        <v>1.5262027090134807E-2</v>
      </c>
      <c r="AD410" s="132"/>
      <c r="AE410" s="132">
        <f>+(G410-AA410)^2*S410</f>
        <v>7.6034743571504323E-9</v>
      </c>
      <c r="AF410" s="200">
        <f>+C410-15018.5</f>
        <v>39779.253799999999</v>
      </c>
      <c r="AG410" s="7"/>
      <c r="AH410" s="43">
        <f>$AB$6*($AB$11/AI410*AJ410+$AB$12)</f>
        <v>-1.8863699296654761E-2</v>
      </c>
      <c r="AI410" s="43">
        <f>1+$AB$7*COS(AL410)</f>
        <v>0.78649462319683328</v>
      </c>
      <c r="AJ410" s="43">
        <f>SIN(AL410+$AB$9)</f>
        <v>-0.98952059099730016</v>
      </c>
      <c r="AK410" s="43">
        <f>$AB$7*SIN(AL410)</f>
        <v>-0.30218447027624995</v>
      </c>
      <c r="AL410" s="43">
        <f>2*ATAN(AM410)</f>
        <v>-2.1858979946739931</v>
      </c>
      <c r="AM410" s="43">
        <f>SQRT((1+$AB$7)/(1-$AB$7))*TAN(AN410/2)</f>
        <v>-1.9309575249507025</v>
      </c>
      <c r="AN410" s="132">
        <f>$AU410+$AB$7*SIN(AO410)</f>
        <v>4.4460036440710669</v>
      </c>
      <c r="AO410" s="132">
        <f>$AU410+$AB$7*SIN(AP410)</f>
        <v>4.4460037571560838</v>
      </c>
      <c r="AP410" s="132">
        <f>$AU410+$AB$7*SIN(AQ410)</f>
        <v>4.4460025961330754</v>
      </c>
      <c r="AQ410" s="132">
        <f>$AU410+$AB$7*SIN(AR410)</f>
        <v>4.4460145163771889</v>
      </c>
      <c r="AR410" s="132">
        <f>$AU410+$AB$7*SIN(AS410)</f>
        <v>4.4458921557784681</v>
      </c>
      <c r="AS410" s="132">
        <f>$AU410+$AB$7*SIN(AT410)</f>
        <v>4.4471508004487692</v>
      </c>
      <c r="AT410" s="132">
        <f>$AU410+$AB$7*SIN(AU410)</f>
        <v>4.4344696034130919</v>
      </c>
      <c r="AU410" s="132">
        <f>$AB$9+$AB$18*(F410-AB$15)</f>
        <v>4.8029532898090403</v>
      </c>
    </row>
    <row r="411" spans="1:47" ht="12.95" customHeight="1">
      <c r="A411" s="96" t="s">
        <v>360</v>
      </c>
      <c r="B411" s="95" t="s">
        <v>288</v>
      </c>
      <c r="C411" s="96">
        <v>54803.389000000003</v>
      </c>
      <c r="D411" s="96">
        <v>4.0000000000000002E-4</v>
      </c>
      <c r="E411" s="41">
        <f>+(C411-C$7)/C$8</f>
        <v>42771.473589674184</v>
      </c>
      <c r="F411" s="132">
        <f>ROUND(2*E411,0)/2</f>
        <v>42771.5</v>
      </c>
      <c r="G411" s="132">
        <f>+C411-(C$7+F411*C$8)</f>
        <v>-9.0151104959659278E-3</v>
      </c>
      <c r="K411" s="43">
        <f>G411</f>
        <v>-9.0151104959659278E-3</v>
      </c>
      <c r="N411" s="132"/>
      <c r="O411" s="132">
        <f ca="1">+C$11+C$12*F411</f>
        <v>-9.7067218358374355E-3</v>
      </c>
      <c r="P411" s="199">
        <f>+D$11+D$12*F411+D$13*F411^2</f>
        <v>-2.724726562829358E-2</v>
      </c>
      <c r="Q411" s="200">
        <f>+C411-15018.5</f>
        <v>39784.889000000003</v>
      </c>
      <c r="R411" s="178"/>
      <c r="S411" s="132">
        <f>+(P411-G411)^2</f>
        <v>3.3241148076926155E-4</v>
      </c>
      <c r="T411" s="7">
        <v>10</v>
      </c>
      <c r="U411" s="43">
        <f>+T411*S411</f>
        <v>3.3241148076926155E-3</v>
      </c>
      <c r="V411" s="132">
        <f>+G411-P411</f>
        <v>1.8232155132327652E-2</v>
      </c>
      <c r="Z411" s="43">
        <f>F411</f>
        <v>42771.5</v>
      </c>
      <c r="AA411" s="132">
        <f>AB$3+AB$4*Z411+AB$5*Z411^2+AH411</f>
        <v>-1.7670317271395692E-2</v>
      </c>
      <c r="AB411" s="132">
        <f>+G411-AA411</f>
        <v>8.6552067754297642E-3</v>
      </c>
      <c r="AC411" s="132">
        <f>+G411-P411</f>
        <v>1.8232155132327652E-2</v>
      </c>
      <c r="AD411" s="132"/>
      <c r="AE411" s="132">
        <f>+(G411-AA411)^2*S411</f>
        <v>2.4901809732103059E-8</v>
      </c>
      <c r="AF411" s="200">
        <f>+C411-15018.5</f>
        <v>39784.889000000003</v>
      </c>
      <c r="AG411" s="7"/>
      <c r="AH411" s="43">
        <f>$AB$6*($AB$11/AI411*AJ411+$AB$12)</f>
        <v>-1.8844207134645692E-2</v>
      </c>
      <c r="AI411" s="43">
        <f>1+$AB$7*COS(AL411)</f>
        <v>0.78694505524187286</v>
      </c>
      <c r="AJ411" s="43">
        <f>SIN(AL411+$AB$9)</f>
        <v>-0.98930437759949252</v>
      </c>
      <c r="AK411" s="43">
        <f>$AB$7*SIN(AL411)</f>
        <v>-0.3025022157176892</v>
      </c>
      <c r="AL411" s="43">
        <f>2*ATAN(AM411)</f>
        <v>-2.1844081918648324</v>
      </c>
      <c r="AM411" s="43">
        <f>SQRT((1+$AB$7)/(1-$AB$7))*TAN(AN411/2)</f>
        <v>-1.9274402449410961</v>
      </c>
      <c r="AN411" s="132">
        <f>$AU411+$AB$7*SIN(AO411)</f>
        <v>4.4477629415428837</v>
      </c>
      <c r="AO411" s="132">
        <f>$AU411+$AB$7*SIN(AP411)</f>
        <v>4.4477630486998256</v>
      </c>
      <c r="AP411" s="132">
        <f>$AU411+$AB$7*SIN(AQ411)</f>
        <v>4.4477619413983023</v>
      </c>
      <c r="AQ411" s="132">
        <f>$AU411+$AB$7*SIN(AR411)</f>
        <v>4.4477733838679008</v>
      </c>
      <c r="AR411" s="132">
        <f>$AU411+$AB$7*SIN(AS411)</f>
        <v>4.4476551646503486</v>
      </c>
      <c r="AS411" s="132">
        <f>$AU411+$AB$7*SIN(AT411)</f>
        <v>4.4488790570512107</v>
      </c>
      <c r="AT411" s="132">
        <f>$AU411+$AB$7*SIN(AU411)</f>
        <v>4.4364649784358408</v>
      </c>
      <c r="AU411" s="132">
        <f>$AB$9+$AB$18*(F411-AB$15)</f>
        <v>4.8048833915099527</v>
      </c>
    </row>
    <row r="412" spans="1:47" ht="12.95" customHeight="1">
      <c r="A412" s="219" t="s">
        <v>1064</v>
      </c>
      <c r="B412" s="219" t="s">
        <v>292</v>
      </c>
      <c r="C412" s="242">
        <v>54824.037799999998</v>
      </c>
      <c r="D412" s="242" t="s">
        <v>485</v>
      </c>
      <c r="E412" s="41">
        <f>+(C412-C$7)/C$8</f>
        <v>42831.965531053858</v>
      </c>
      <c r="F412" s="132">
        <f>ROUND(2*E412,0)/2</f>
        <v>42832</v>
      </c>
      <c r="G412" s="132">
        <f>+C412-(C$7+F412*C$8)</f>
        <v>-1.1765904004278127E-2</v>
      </c>
      <c r="K412" s="43">
        <f>G412</f>
        <v>-1.1765904004278127E-2</v>
      </c>
      <c r="L412" s="132"/>
      <c r="N412" s="132"/>
      <c r="O412" s="132">
        <f ca="1">+C$11+C$12*F412</f>
        <v>-9.7696378346760829E-3</v>
      </c>
      <c r="P412" s="199">
        <f>+D$11+D$12*F412+D$13*F412^2</f>
        <v>-2.7288498564643524E-2</v>
      </c>
      <c r="Q412" s="200">
        <f>+C412-15018.5</f>
        <v>39805.537799999998</v>
      </c>
      <c r="S412" s="132">
        <f>+(P412-G412)^2</f>
        <v>2.4095094188548541E-4</v>
      </c>
      <c r="T412" s="7">
        <v>10</v>
      </c>
      <c r="U412" s="43">
        <f>+T412*S412</f>
        <v>2.4095094188548542E-3</v>
      </c>
      <c r="V412" s="132">
        <f>+G412-P412</f>
        <v>1.5522594560365397E-2</v>
      </c>
      <c r="Z412" s="43">
        <f>F412</f>
        <v>42832</v>
      </c>
      <c r="AA412" s="132">
        <f>AB$3+AB$4*Z412+AB$5*Z412^2+AH412</f>
        <v>-1.7607193038923899E-2</v>
      </c>
      <c r="AB412" s="132">
        <f>+G412-AA412</f>
        <v>5.8412890346457719E-3</v>
      </c>
      <c r="AC412" s="132">
        <f>+G412-P412</f>
        <v>1.5522594560365397E-2</v>
      </c>
      <c r="AD412" s="132"/>
      <c r="AE412" s="132">
        <f>+(G412-AA412)^2*S412</f>
        <v>8.221404583164596E-9</v>
      </c>
      <c r="AF412" s="200">
        <f>+C412-15018.5</f>
        <v>39805.537799999998</v>
      </c>
      <c r="AG412" s="7"/>
      <c r="AH412" s="43">
        <f>$AB$6*($AB$11/AI412*AJ412+$AB$12)</f>
        <v>-1.8772140366923897E-2</v>
      </c>
      <c r="AI412" s="43">
        <f>1+$AB$7*COS(AL412)</f>
        <v>0.78860512664987004</v>
      </c>
      <c r="AJ412" s="43">
        <f>SIN(AL412+$AB$9)</f>
        <v>-0.98849059637699321</v>
      </c>
      <c r="AK412" s="43">
        <f>$AB$7*SIN(AL412)</f>
        <v>-0.30366463001357685</v>
      </c>
      <c r="AL412" s="43">
        <f>2*ATAN(AM412)</f>
        <v>-2.1789309300533288</v>
      </c>
      <c r="AM412" s="43">
        <f>SQRT((1+$AB$7)/(1-$AB$7))*TAN(AN412/2)</f>
        <v>-1.9145952998350049</v>
      </c>
      <c r="AN412" s="132">
        <f>$AU412+$AB$7*SIN(AO412)</f>
        <v>4.4542223428577303</v>
      </c>
      <c r="AO412" s="132">
        <f>$AU412+$AB$7*SIN(AP412)</f>
        <v>4.4542224302590538</v>
      </c>
      <c r="AP412" s="132">
        <f>$AU412+$AB$7*SIN(AQ412)</f>
        <v>4.4542215050271512</v>
      </c>
      <c r="AQ412" s="132">
        <f>$AU412+$AB$7*SIN(AR412)</f>
        <v>4.4542312997124229</v>
      </c>
      <c r="AR412" s="132">
        <f>$AU412+$AB$7*SIN(AS412)</f>
        <v>4.4541276296928034</v>
      </c>
      <c r="AS412" s="132">
        <f>$AU412+$AB$7*SIN(AT412)</f>
        <v>4.4552269781478779</v>
      </c>
      <c r="AT412" s="132">
        <f>$AU412+$AB$7*SIN(AU412)</f>
        <v>4.443793093823647</v>
      </c>
      <c r="AU412" s="132">
        <f>$AB$9+$AB$18*(F412-AB$15)</f>
        <v>4.8119604310799655</v>
      </c>
    </row>
    <row r="413" spans="1:47" ht="12.95" customHeight="1">
      <c r="A413" s="36" t="s">
        <v>356</v>
      </c>
      <c r="B413" s="94" t="s">
        <v>288</v>
      </c>
      <c r="C413" s="36">
        <v>54829.673900000002</v>
      </c>
      <c r="D413" s="36">
        <v>5.0000000000000001E-4</v>
      </c>
      <c r="E413" s="41">
        <f>+(C413-C$7)/C$8</f>
        <v>42848.476835866255</v>
      </c>
      <c r="F413" s="132">
        <f>ROUND(2*E413,0)/2</f>
        <v>42848.5</v>
      </c>
      <c r="G413" s="132">
        <f>+C413-(C$7+F413*C$8)</f>
        <v>-7.9070294959819876E-3</v>
      </c>
      <c r="K413" s="43">
        <f>G413</f>
        <v>-7.9070294959819876E-3</v>
      </c>
      <c r="N413" s="132"/>
      <c r="O413" s="132">
        <f ca="1">+C$11+C$12*F413</f>
        <v>-9.7867967434502601E-3</v>
      </c>
      <c r="P413" s="199">
        <f>+D$11+D$12*F413+D$13*F413^2</f>
        <v>-2.7299735716933414E-2</v>
      </c>
      <c r="Q413" s="200">
        <f>+C413-15018.5</f>
        <v>39811.173900000002</v>
      </c>
      <c r="R413" s="178"/>
      <c r="S413" s="132">
        <f>+(P413-G413)^2</f>
        <v>3.7607705457212817E-4</v>
      </c>
      <c r="T413" s="7">
        <v>10</v>
      </c>
      <c r="U413" s="43">
        <f>+T413*S413</f>
        <v>3.7607705457212816E-3</v>
      </c>
      <c r="V413" s="132">
        <f>+G413-P413</f>
        <v>1.9392706220951426E-2</v>
      </c>
      <c r="Z413" s="43">
        <f>F413</f>
        <v>42848.5</v>
      </c>
      <c r="AA413" s="132">
        <f>AB$3+AB$4*Z413+AB$5*Z413^2+AH413</f>
        <v>-1.7589818455601456E-2</v>
      </c>
      <c r="AB413" s="132">
        <f>+G413-AA413</f>
        <v>9.6827889596194684E-3</v>
      </c>
      <c r="AC413" s="132">
        <f>+G413-P413</f>
        <v>1.9392706220951426E-2</v>
      </c>
      <c r="AD413" s="132"/>
      <c r="AE413" s="132">
        <f>+(G413-AA413)^2*S413</f>
        <v>3.5259631525177981E-8</v>
      </c>
      <c r="AF413" s="200">
        <f>+C413-15018.5</f>
        <v>39811.173900000002</v>
      </c>
      <c r="AG413" s="7"/>
      <c r="AH413" s="43">
        <f>$AB$6*($AB$11/AI413*AJ413+$AB$12)</f>
        <v>-1.8752323098851456E-2</v>
      </c>
      <c r="AI413" s="43">
        <f>1+$AB$7*COS(AL413)</f>
        <v>0.78906019719925591</v>
      </c>
      <c r="AJ413" s="43">
        <f>SIN(AL413+$AB$9)</f>
        <v>-0.98826289463887573</v>
      </c>
      <c r="AK413" s="43">
        <f>$AB$7*SIN(AL413)</f>
        <v>-0.3039809197867247</v>
      </c>
      <c r="AL413" s="43">
        <f>2*ATAN(AM413)</f>
        <v>-2.1774331145440802</v>
      </c>
      <c r="AM413" s="43">
        <f>SQRT((1+$AB$7)/(1-$AB$7))*TAN(AN413/2)</f>
        <v>-1.9111061418207951</v>
      </c>
      <c r="AN413" s="132">
        <f>$AU413+$AB$7*SIN(AO413)</f>
        <v>4.4559863649947093</v>
      </c>
      <c r="AO413" s="132">
        <f>$AU413+$AB$7*SIN(AP413)</f>
        <v>4.4559864475183382</v>
      </c>
      <c r="AP413" s="132">
        <f>$AU413+$AB$7*SIN(AQ413)</f>
        <v>4.455985568045139</v>
      </c>
      <c r="AQ413" s="132">
        <f>$AU413+$AB$7*SIN(AR413)</f>
        <v>4.4559949409441044</v>
      </c>
      <c r="AR413" s="132">
        <f>$AU413+$AB$7*SIN(AS413)</f>
        <v>4.4558950674348408</v>
      </c>
      <c r="AS413" s="132">
        <f>$AU413+$AB$7*SIN(AT413)</f>
        <v>4.4569612404948762</v>
      </c>
      <c r="AT413" s="132">
        <f>$AU413+$AB$7*SIN(AU413)</f>
        <v>4.445794871524507</v>
      </c>
      <c r="AU413" s="132">
        <f>$AB$9+$AB$18*(F413-AB$15)</f>
        <v>4.8138905327808788</v>
      </c>
    </row>
    <row r="414" spans="1:47" ht="12.95" customHeight="1">
      <c r="A414" s="41" t="s">
        <v>479</v>
      </c>
      <c r="B414" s="94" t="s">
        <v>288</v>
      </c>
      <c r="C414" s="36">
        <v>54830.353799999997</v>
      </c>
      <c r="D414" s="36">
        <v>1E-4</v>
      </c>
      <c r="E414" s="41">
        <f>+(C414-C$7)/C$8</f>
        <v>42850.468645121211</v>
      </c>
      <c r="F414" s="132">
        <f>ROUND(2*E414,0)/2</f>
        <v>42850.5</v>
      </c>
      <c r="G414" s="132">
        <f>+C414-(C$7+F414*C$8)</f>
        <v>-1.0702923500502948E-2</v>
      </c>
      <c r="K414" s="43">
        <f>G414</f>
        <v>-1.0702923500502948E-2</v>
      </c>
      <c r="N414" s="132"/>
      <c r="O414" s="132">
        <f ca="1">+C$11+C$12*F414</f>
        <v>-9.7888766111804623E-3</v>
      </c>
      <c r="P414" s="199">
        <f>+D$11+D$12*F414+D$13*F414^2</f>
        <v>-2.7301097557370351E-2</v>
      </c>
      <c r="Q414" s="200">
        <f>+C414-15018.5</f>
        <v>39811.853799999997</v>
      </c>
      <c r="R414" s="132"/>
      <c r="S414" s="132">
        <f>+(P414-G414)^2</f>
        <v>2.7549938202206612E-4</v>
      </c>
      <c r="T414" s="7">
        <v>10</v>
      </c>
      <c r="U414" s="43">
        <f>+T414*S414</f>
        <v>2.7549938202206612E-3</v>
      </c>
      <c r="V414" s="132">
        <f>+G414-P414</f>
        <v>1.6598174056867403E-2</v>
      </c>
      <c r="Z414" s="43">
        <f>F414</f>
        <v>42850.5</v>
      </c>
      <c r="AA414" s="132">
        <f>AB$3+AB$4*Z414+AB$5*Z414^2+AH414</f>
        <v>-1.7587707811441141E-2</v>
      </c>
      <c r="AB414" s="132">
        <f>+G414-AA414</f>
        <v>6.8847843109381933E-3</v>
      </c>
      <c r="AC414" s="132">
        <f>+G414-P414</f>
        <v>1.6598174056867403E-2</v>
      </c>
      <c r="AD414" s="132"/>
      <c r="AE414" s="132">
        <f>+(G414-AA414)^2*S414</f>
        <v>1.3058740962431106E-8</v>
      </c>
      <c r="AF414" s="200">
        <f>+C414-15018.5</f>
        <v>39811.853799999997</v>
      </c>
      <c r="AG414" s="7"/>
      <c r="AH414" s="43">
        <f>$AB$6*($AB$11/AI414*AJ414+$AB$12)</f>
        <v>-1.8749916260691141E-2</v>
      </c>
      <c r="AI414" s="43">
        <f>1+$AB$7*COS(AL414)</f>
        <v>0.78911542516507172</v>
      </c>
      <c r="AJ414" s="43">
        <f>SIN(AL414+$AB$9)</f>
        <v>-0.98823512578933537</v>
      </c>
      <c r="AK414" s="43">
        <f>$AB$7*SIN(AL414)</f>
        <v>-0.30401923639252093</v>
      </c>
      <c r="AL414" s="43">
        <f>2*ATAN(AM414)</f>
        <v>-2.1772514436510626</v>
      </c>
      <c r="AM414" s="43">
        <f>SQRT((1+$AB$7)/(1-$AB$7))*TAN(AN414/2)</f>
        <v>-1.9106836189962175</v>
      </c>
      <c r="AN414" s="132">
        <f>$AU414+$AB$7*SIN(AO414)</f>
        <v>4.4562002550411624</v>
      </c>
      <c r="AO414" s="132">
        <f>$AU414+$AB$7*SIN(AP414)</f>
        <v>4.4562003369876972</v>
      </c>
      <c r="AP414" s="132">
        <f>$AU414+$AB$7*SIN(AQ414)</f>
        <v>4.4561994629516324</v>
      </c>
      <c r="AQ414" s="132">
        <f>$AU414+$AB$7*SIN(AR414)</f>
        <v>4.4562087855101549</v>
      </c>
      <c r="AR414" s="132">
        <f>$AU414+$AB$7*SIN(AS414)</f>
        <v>4.4561093672400744</v>
      </c>
      <c r="AS414" s="132">
        <f>$AU414+$AB$7*SIN(AT414)</f>
        <v>4.4571715422109737</v>
      </c>
      <c r="AT414" s="132">
        <f>$AU414+$AB$7*SIN(AU414)</f>
        <v>4.4460376044316394</v>
      </c>
      <c r="AU414" s="132">
        <f>$AB$9+$AB$18*(F414-AB$15)</f>
        <v>4.8141244845022015</v>
      </c>
    </row>
    <row r="415" spans="1:47" ht="12.95" customHeight="1">
      <c r="A415" s="212" t="s">
        <v>461</v>
      </c>
      <c r="B415" s="95" t="s">
        <v>288</v>
      </c>
      <c r="C415" s="96">
        <v>55094.554300000003</v>
      </c>
      <c r="D415" s="96">
        <v>1E-4</v>
      </c>
      <c r="E415" s="41">
        <f>+(C415-C$7)/C$8</f>
        <v>43624.460410186686</v>
      </c>
      <c r="F415" s="132">
        <f>ROUND(2*E415,0)/2</f>
        <v>43624.5</v>
      </c>
      <c r="G415" s="132">
        <f>+C415-(C$7+F415*C$8)</f>
        <v>-1.3513901496480685E-2</v>
      </c>
      <c r="K415" s="43">
        <f>G415</f>
        <v>-1.3513901496480685E-2</v>
      </c>
      <c r="N415" s="132"/>
      <c r="O415" s="132">
        <f ca="1">+C$11+C$12*F415</f>
        <v>-1.0593785422769078E-2</v>
      </c>
      <c r="P415" s="199">
        <f>+D$11+D$12*F415+D$13*F415^2</f>
        <v>-2.7824256130373117E-2</v>
      </c>
      <c r="Q415" s="200">
        <f>+C415-15018.5</f>
        <v>40076.054300000003</v>
      </c>
      <c r="S415" s="132">
        <f>+(P415-G415)^2</f>
        <v>2.0478624974776662E-4</v>
      </c>
      <c r="T415" s="7">
        <v>10</v>
      </c>
      <c r="U415" s="43">
        <f>+T415*S415</f>
        <v>2.047862497477666E-3</v>
      </c>
      <c r="V415" s="132">
        <f>+G415-P415</f>
        <v>1.4310354633892432E-2</v>
      </c>
      <c r="Z415" s="43">
        <f>F415</f>
        <v>43624.5</v>
      </c>
      <c r="AA415" s="132">
        <f>AB$3+AB$4*Z415+AB$5*Z415^2+AH415</f>
        <v>-1.6694523884004806E-2</v>
      </c>
      <c r="AB415" s="132">
        <f>+G415-AA415</f>
        <v>3.1806223875241214E-3</v>
      </c>
      <c r="AC415" s="132">
        <f>+G415-P415</f>
        <v>1.4310354633892432E-2</v>
      </c>
      <c r="AD415" s="132"/>
      <c r="AE415" s="132">
        <f>+(G415-AA415)^2*S415</f>
        <v>2.0716911740248238E-9</v>
      </c>
      <c r="AF415" s="200">
        <f>+C415-15018.5</f>
        <v>40076.054300000003</v>
      </c>
      <c r="AG415" s="7"/>
      <c r="AH415" s="43">
        <f>$AB$6*($AB$11/AI415*AJ415+$AB$12)</f>
        <v>-1.7740303383254805E-2</v>
      </c>
      <c r="AI415" s="43">
        <f>1+$AB$7*COS(AL415)</f>
        <v>0.81162836911881531</v>
      </c>
      <c r="AJ415" s="43">
        <f>SIN(AL415+$AB$9)</f>
        <v>-0.97460486615871433</v>
      </c>
      <c r="AK415" s="43">
        <f>$AB$7*SIN(AL415)</f>
        <v>-0.31845899057675026</v>
      </c>
      <c r="AL415" s="43">
        <f>2*ATAN(AM415)</f>
        <v>-2.1049496832379218</v>
      </c>
      <c r="AM415" s="43">
        <f>SQRT((1+$AB$7)/(1-$AB$7))*TAN(AN415/2)</f>
        <v>-1.7533548978156874</v>
      </c>
      <c r="AN415" s="132">
        <f>$AU415+$AB$7*SIN(AO415)</f>
        <v>4.540139190888552</v>
      </c>
      <c r="AO415" s="132">
        <f>$AU415+$AB$7*SIN(AP415)</f>
        <v>4.5401391894289489</v>
      </c>
      <c r="AP415" s="132">
        <f>$AU415+$AB$7*SIN(AQ415)</f>
        <v>4.5401392124446431</v>
      </c>
      <c r="AQ415" s="132">
        <f>$AU415+$AB$7*SIN(AR415)</f>
        <v>4.5401388495229149</v>
      </c>
      <c r="AR415" s="132">
        <f>$AU415+$AB$7*SIN(AS415)</f>
        <v>4.5401445723226921</v>
      </c>
      <c r="AS415" s="132">
        <f>$AU415+$AB$7*SIN(AT415)</f>
        <v>4.5400543531835478</v>
      </c>
      <c r="AT415" s="132">
        <f>$AU415+$AB$7*SIN(AU415)</f>
        <v>4.541482133050172</v>
      </c>
      <c r="AU415" s="132">
        <f>$AB$9+$AB$18*(F415-AB$15)</f>
        <v>4.9046638006541059</v>
      </c>
    </row>
    <row r="416" spans="1:47" ht="12.95" customHeight="1">
      <c r="A416" s="212" t="s">
        <v>461</v>
      </c>
      <c r="B416" s="95" t="s">
        <v>292</v>
      </c>
      <c r="C416" s="96">
        <v>55101.555200000003</v>
      </c>
      <c r="D416" s="96">
        <v>1E-4</v>
      </c>
      <c r="E416" s="41">
        <f>+(C416-C$7)/C$8</f>
        <v>43644.969981319387</v>
      </c>
      <c r="F416" s="132">
        <f>ROUND(2*E416,0)/2</f>
        <v>43645</v>
      </c>
      <c r="G416" s="132">
        <f>+C416-(C$7+F416*C$8)</f>
        <v>-1.024681499984581E-2</v>
      </c>
      <c r="K416" s="43">
        <f>G416</f>
        <v>-1.024681499984581E-2</v>
      </c>
      <c r="N416" s="132"/>
      <c r="O416" s="132">
        <f ca="1">+C$11+C$12*F416</f>
        <v>-1.061510406700366E-2</v>
      </c>
      <c r="P416" s="199">
        <f>+D$11+D$12*F416+D$13*F416^2</f>
        <v>-2.7838007354181179E-2</v>
      </c>
      <c r="Q416" s="200">
        <f>+C416-15018.5</f>
        <v>40083.055200000003</v>
      </c>
      <c r="S416" s="132">
        <f>+(P416-G416)^2</f>
        <v>3.0945004844722715E-4</v>
      </c>
      <c r="T416" s="7">
        <v>10</v>
      </c>
      <c r="U416" s="43">
        <f>+T416*S416</f>
        <v>3.0945004844722714E-3</v>
      </c>
      <c r="V416" s="132">
        <f>+G416-P416</f>
        <v>1.7591192354335369E-2</v>
      </c>
      <c r="Z416" s="43">
        <f>F416</f>
        <v>43645</v>
      </c>
      <c r="AA416" s="132">
        <f>AB$3+AB$4*Z416+AB$5*Z416^2+AH416</f>
        <v>-1.6668765369520271E-2</v>
      </c>
      <c r="AB416" s="132">
        <f>+G416-AA416</f>
        <v>6.4219503696744604E-3</v>
      </c>
      <c r="AC416" s="132">
        <f>+G416-P416</f>
        <v>1.7591192354335369E-2</v>
      </c>
      <c r="AD416" s="132"/>
      <c r="AE416" s="132">
        <f>+(G416-AA416)^2*S416</f>
        <v>1.2762167633105121E-8</v>
      </c>
      <c r="AF416" s="200">
        <f>+C416-15018.5</f>
        <v>40083.055200000003</v>
      </c>
      <c r="AG416" s="7"/>
      <c r="AH416" s="43">
        <f>$AB$6*($AB$11/AI416*AJ416+$AB$12)</f>
        <v>-1.7711412294520272E-2</v>
      </c>
      <c r="AI416" s="43">
        <f>1+$AB$7*COS(AL416)</f>
        <v>0.81225659414323892</v>
      </c>
      <c r="AJ416" s="43">
        <f>SIN(AL416+$AB$9)</f>
        <v>-0.97416147891164051</v>
      </c>
      <c r="AK416" s="43">
        <f>$AB$7*SIN(AL416)</f>
        <v>-0.31882975638623107</v>
      </c>
      <c r="AL416" s="43">
        <f>2*ATAN(AM416)</f>
        <v>-2.102978128510419</v>
      </c>
      <c r="AM416" s="43">
        <f>SQRT((1+$AB$7)/(1-$AB$7))*TAN(AN416/2)</f>
        <v>-1.7493455196230479</v>
      </c>
      <c r="AN416" s="132">
        <f>$AU416+$AB$7*SIN(AO416)</f>
        <v>4.5423950614913284</v>
      </c>
      <c r="AO416" s="132">
        <f>$AU416+$AB$7*SIN(AP416)</f>
        <v>4.5423950598083778</v>
      </c>
      <c r="AP416" s="132">
        <f>$AU416+$AB$7*SIN(AQ416)</f>
        <v>4.542395086694623</v>
      </c>
      <c r="AQ416" s="132">
        <f>$AU416+$AB$7*SIN(AR416)</f>
        <v>4.5423946571697726</v>
      </c>
      <c r="AR416" s="132">
        <f>$AU416+$AB$7*SIN(AS416)</f>
        <v>4.5424015192306104</v>
      </c>
      <c r="AS416" s="132">
        <f>$AU416+$AB$7*SIN(AT416)</f>
        <v>4.5422919241935249</v>
      </c>
      <c r="AT416" s="132">
        <f>$AU416+$AB$7*SIN(AU416)</f>
        <v>4.5440507311625788</v>
      </c>
      <c r="AU416" s="132">
        <f>$AB$9+$AB$18*(F416-AB$15)</f>
        <v>4.9070618057976638</v>
      </c>
    </row>
    <row r="417" spans="1:47" ht="12.95" customHeight="1">
      <c r="A417" s="41" t="s">
        <v>480</v>
      </c>
      <c r="B417" s="94" t="s">
        <v>292</v>
      </c>
      <c r="C417" s="36">
        <v>55116.7448</v>
      </c>
      <c r="D417" s="36">
        <v>1E-4</v>
      </c>
      <c r="E417" s="41">
        <f>+(C417-C$7)/C$8</f>
        <v>43689.468857417793</v>
      </c>
      <c r="F417" s="132">
        <f>ROUND(2*E417,0)/2</f>
        <v>43689.5</v>
      </c>
      <c r="G417" s="132">
        <f>+C417-(C$7+F417*C$8)</f>
        <v>-1.0630456497892737E-2</v>
      </c>
      <c r="K417" s="43">
        <f>G417</f>
        <v>-1.0630456497892737E-2</v>
      </c>
      <c r="N417" s="132"/>
      <c r="O417" s="132">
        <f ca="1">+C$11+C$12*F417</f>
        <v>-1.0661381124000682E-2</v>
      </c>
      <c r="P417" s="199">
        <f>+D$11+D$12*F417+D$13*F417^2</f>
        <v>-2.7867838916770069E-2</v>
      </c>
      <c r="Q417" s="200">
        <f>+C417-15018.5</f>
        <v>40098.2448</v>
      </c>
      <c r="R417" s="132"/>
      <c r="S417" s="132">
        <f>+(P417-G417)^2</f>
        <v>2.9712735265462133E-4</v>
      </c>
      <c r="T417" s="7">
        <v>10</v>
      </c>
      <c r="U417" s="43">
        <f>+T417*S417</f>
        <v>2.9712735265462133E-3</v>
      </c>
      <c r="V417" s="132">
        <f>+G417-P417</f>
        <v>1.7237382418877331E-2</v>
      </c>
      <c r="Z417" s="43">
        <f>F417</f>
        <v>43689.5</v>
      </c>
      <c r="AA417" s="132">
        <f>AB$3+AB$4*Z417+AB$5*Z417^2+AH417</f>
        <v>-1.6612471481922596E-2</v>
      </c>
      <c r="AB417" s="132">
        <f>+G417-AA417</f>
        <v>5.9820149840298584E-3</v>
      </c>
      <c r="AC417" s="132">
        <f>+G417-P417</f>
        <v>1.7237382418877331E-2</v>
      </c>
      <c r="AD417" s="132"/>
      <c r="AE417" s="132">
        <f>+(G417-AA417)^2*S417</f>
        <v>1.0632554722425484E-8</v>
      </c>
      <c r="AF417" s="200">
        <f>+C417-15018.5</f>
        <v>40098.2448</v>
      </c>
      <c r="AG417" s="7"/>
      <c r="AH417" s="43">
        <f>$AB$6*($AB$11/AI417*AJ417+$AB$12)</f>
        <v>-1.7648309751172594E-2</v>
      </c>
      <c r="AI417" s="43">
        <f>1+$AB$7*COS(AL417)</f>
        <v>0.81362617662305869</v>
      </c>
      <c r="AJ417" s="43">
        <f>SIN(AL417+$AB$9)</f>
        <v>-0.97318355266706547</v>
      </c>
      <c r="AK417" s="43">
        <f>$AB$7*SIN(AL417)</f>
        <v>-0.31963228554052653</v>
      </c>
      <c r="AL417" s="43">
        <f>2*ATAN(AM417)</f>
        <v>-2.0986878801036433</v>
      </c>
      <c r="AM417" s="43">
        <f>SQRT((1+$AB$7)/(1-$AB$7))*TAN(AN417/2)</f>
        <v>-1.7406684135054249</v>
      </c>
      <c r="AN417" s="132">
        <f>$AU417+$AB$7*SIN(AO417)</f>
        <v>4.547297972603654</v>
      </c>
      <c r="AO417" s="132">
        <f>$AU417+$AB$7*SIN(AP417)</f>
        <v>4.5472979705575867</v>
      </c>
      <c r="AP417" s="132">
        <f>$AU417+$AB$7*SIN(AQ417)</f>
        <v>4.547298004206378</v>
      </c>
      <c r="AQ417" s="132">
        <f>$AU417+$AB$7*SIN(AR417)</f>
        <v>4.5472974508329891</v>
      </c>
      <c r="AR417" s="132">
        <f>$AU417+$AB$7*SIN(AS417)</f>
        <v>4.5473065516044802</v>
      </c>
      <c r="AS417" s="132">
        <f>$AU417+$AB$7*SIN(AT417)</f>
        <v>4.5471569435224133</v>
      </c>
      <c r="AT417" s="132">
        <f>$AU417+$AB$7*SIN(AU417)</f>
        <v>4.5496336510158502</v>
      </c>
      <c r="AU417" s="132">
        <f>$AB$9+$AB$18*(F417-AB$15)</f>
        <v>4.9122672315970952</v>
      </c>
    </row>
    <row r="418" spans="1:47" ht="12.95" customHeight="1">
      <c r="A418" s="41" t="s">
        <v>480</v>
      </c>
      <c r="B418" s="94" t="s">
        <v>292</v>
      </c>
      <c r="C418" s="36">
        <v>55116.9156</v>
      </c>
      <c r="D418" s="36">
        <v>1E-4</v>
      </c>
      <c r="E418" s="41">
        <f>+(C418-C$7)/C$8</f>
        <v>43689.969226620247</v>
      </c>
      <c r="F418" s="132">
        <f>ROUND(2*E418,0)/2</f>
        <v>43690</v>
      </c>
      <c r="G418" s="132">
        <f>+C418-(C$7+F418*C$8)</f>
        <v>-1.0504429999855347E-2</v>
      </c>
      <c r="K418" s="43">
        <f>G418</f>
        <v>-1.0504429999855347E-2</v>
      </c>
      <c r="N418" s="132"/>
      <c r="O418" s="132">
        <f ca="1">+C$11+C$12*F418</f>
        <v>-1.0661901090933228E-2</v>
      </c>
      <c r="P418" s="199">
        <f>+D$11+D$12*F418+D$13*F418^2</f>
        <v>-2.7868173957754643E-2</v>
      </c>
      <c r="Q418" s="200">
        <f>+C418-15018.5</f>
        <v>40098.4156</v>
      </c>
      <c r="R418" s="132"/>
      <c r="S418" s="132">
        <f>+(P418-G418)^2</f>
        <v>3.0149960423548429E-4</v>
      </c>
      <c r="T418" s="7">
        <v>10</v>
      </c>
      <c r="U418" s="43">
        <f>+T418*S418</f>
        <v>3.014996042354843E-3</v>
      </c>
      <c r="V418" s="132">
        <f>+G418-P418</f>
        <v>1.7363743957899296E-2</v>
      </c>
      <c r="Z418" s="43">
        <f>F418</f>
        <v>43690</v>
      </c>
      <c r="AA418" s="132">
        <f>AB$3+AB$4*Z418+AB$5*Z418^2+AH418</f>
        <v>-1.6611836014192961E-2</v>
      </c>
      <c r="AB418" s="132">
        <f>+G418-AA418</f>
        <v>6.1074060143376137E-3</v>
      </c>
      <c r="AC418" s="132">
        <f>+G418-P418</f>
        <v>1.7363743957899296E-2</v>
      </c>
      <c r="AD418" s="132"/>
      <c r="AE418" s="132">
        <f>+(G418-AA418)^2*S418</f>
        <v>1.124605831734813E-8</v>
      </c>
      <c r="AF418" s="200">
        <f>+C418-15018.5</f>
        <v>40098.4156</v>
      </c>
      <c r="AG418" s="7"/>
      <c r="AH418" s="43">
        <f>$AB$6*($AB$11/AI418*AJ418+$AB$12)</f>
        <v>-1.7647597714192963E-2</v>
      </c>
      <c r="AI418" s="43">
        <f>1+$AB$7*COS(AL418)</f>
        <v>0.81364161101048116</v>
      </c>
      <c r="AJ418" s="43">
        <f>SIN(AL418+$AB$9)</f>
        <v>-0.97317244401496583</v>
      </c>
      <c r="AK418" s="43">
        <f>$AB$7*SIN(AL418)</f>
        <v>-0.31964128465082725</v>
      </c>
      <c r="AL418" s="43">
        <f>2*ATAN(AM418)</f>
        <v>-2.0986395928346582</v>
      </c>
      <c r="AM418" s="43">
        <f>SQRT((1+$AB$7)/(1-$AB$7))*TAN(AN418/2)</f>
        <v>-1.7405711205211767</v>
      </c>
      <c r="AN418" s="132">
        <f>$AU418+$AB$7*SIN(AO418)</f>
        <v>4.5473531084657992</v>
      </c>
      <c r="AO418" s="132">
        <f>$AU418+$AB$7*SIN(AP418)</f>
        <v>4.5473531064165131</v>
      </c>
      <c r="AP418" s="132">
        <f>$AU418+$AB$7*SIN(AQ418)</f>
        <v>4.547353140129383</v>
      </c>
      <c r="AQ418" s="132">
        <f>$AU418+$AB$7*SIN(AR418)</f>
        <v>4.5473525855186487</v>
      </c>
      <c r="AR418" s="132">
        <f>$AU418+$AB$7*SIN(AS418)</f>
        <v>4.5473617096596666</v>
      </c>
      <c r="AS418" s="132">
        <f>$AU418+$AB$7*SIN(AT418)</f>
        <v>4.5472116679461667</v>
      </c>
      <c r="AT418" s="132">
        <f>$AU418+$AB$7*SIN(AU418)</f>
        <v>4.5496964362946644</v>
      </c>
      <c r="AU418" s="132">
        <f>$AB$9+$AB$18*(F418-AB$15)</f>
        <v>4.9123257195274261</v>
      </c>
    </row>
    <row r="419" spans="1:47" ht="12.95" customHeight="1">
      <c r="A419" s="219" t="s">
        <v>1081</v>
      </c>
      <c r="B419" s="219" t="s">
        <v>288</v>
      </c>
      <c r="C419" s="242">
        <v>55142.0049</v>
      </c>
      <c r="D419" s="242" t="s">
        <v>485</v>
      </c>
      <c r="E419" s="41">
        <f>+(C419-C$7)/C$8</f>
        <v>43763.469888395142</v>
      </c>
      <c r="F419" s="132">
        <f>ROUND(2*E419,0)/2</f>
        <v>43763.5</v>
      </c>
      <c r="G419" s="132">
        <f>+C419-(C$7+F419*C$8)</f>
        <v>-1.0278534500685055E-2</v>
      </c>
      <c r="K419" s="43">
        <f>G419</f>
        <v>-1.0278534500685055E-2</v>
      </c>
      <c r="M419" s="132"/>
      <c r="N419" s="132"/>
      <c r="O419" s="132">
        <f ca="1">+C$11+C$12*F419</f>
        <v>-1.0738336230018193E-2</v>
      </c>
      <c r="P419" s="199">
        <f>+D$11+D$12*F419+D$13*F419^2</f>
        <v>-2.7917389904093884E-2</v>
      </c>
      <c r="Q419" s="200">
        <f>+C419-15018.5</f>
        <v>40123.5049</v>
      </c>
      <c r="S419" s="132">
        <f>+(P419-G419)^2</f>
        <v>3.1112921994236483E-4</v>
      </c>
      <c r="T419" s="7">
        <v>10</v>
      </c>
      <c r="U419" s="43">
        <f>+T419*S419</f>
        <v>3.1112921994236485E-3</v>
      </c>
      <c r="V419" s="132">
        <f>+G419-P419</f>
        <v>1.7638855403408829E-2</v>
      </c>
      <c r="Z419" s="43">
        <f>F419</f>
        <v>43763.5</v>
      </c>
      <c r="AA419" s="132">
        <f>AB$3+AB$4*Z419+AB$5*Z419^2+AH419</f>
        <v>-1.6517707097176815E-2</v>
      </c>
      <c r="AB419" s="132">
        <f>+G419-AA419</f>
        <v>6.2391725964917599E-3</v>
      </c>
      <c r="AC419" s="132">
        <f>+G419-P419</f>
        <v>1.7638855403408829E-2</v>
      </c>
      <c r="AD419" s="132"/>
      <c r="AE419" s="132">
        <f>+(G419-AA419)^2*S419</f>
        <v>1.2111412608412778E-8</v>
      </c>
      <c r="AF419" s="200">
        <f>+C419-15018.5</f>
        <v>40123.5049</v>
      </c>
      <c r="AG419" s="7"/>
      <c r="AH419" s="43">
        <f>$AB$6*($AB$11/AI419*AJ419+$AB$12)</f>
        <v>-1.7542196800426815E-2</v>
      </c>
      <c r="AI419" s="43">
        <f>1+$AB$7*COS(AL419)</f>
        <v>0.81592159665738417</v>
      </c>
      <c r="AJ419" s="43">
        <f>SIN(AL419+$AB$9)</f>
        <v>-0.97151006000357232</v>
      </c>
      <c r="AK419" s="43">
        <f>$AB$7*SIN(AL419)</f>
        <v>-0.32095971931510853</v>
      </c>
      <c r="AL419" s="43">
        <f>2*ATAN(AM419)</f>
        <v>-2.0915213522897198</v>
      </c>
      <c r="AM419" s="43">
        <f>SQRT((1+$AB$7)/(1-$AB$7))*TAN(AN419/2)</f>
        <v>-1.7263175719525052</v>
      </c>
      <c r="AN419" s="132">
        <f>$AU419+$AB$7*SIN(AO419)</f>
        <v>4.555469494661641</v>
      </c>
      <c r="AO419" s="132">
        <f>$AU419+$AB$7*SIN(AP419)</f>
        <v>4.5554694923138079</v>
      </c>
      <c r="AP419" s="132">
        <f>$AU419+$AB$7*SIN(AQ419)</f>
        <v>4.5554695329181465</v>
      </c>
      <c r="AQ419" s="132">
        <f>$AU419+$AB$7*SIN(AR419)</f>
        <v>4.5554688306923641</v>
      </c>
      <c r="AR419" s="132">
        <f>$AU419+$AB$7*SIN(AS419)</f>
        <v>4.5554809756724408</v>
      </c>
      <c r="AS419" s="132">
        <f>$AU419+$AB$7*SIN(AT419)</f>
        <v>4.5552710596964792</v>
      </c>
      <c r="AT419" s="132">
        <f>$AU419+$AB$7*SIN(AU419)</f>
        <v>4.558939358530032</v>
      </c>
      <c r="AU419" s="132">
        <f>$AB$9+$AB$18*(F419-AB$15)</f>
        <v>4.9209234452860366</v>
      </c>
    </row>
    <row r="420" spans="1:47" ht="12.95" customHeight="1">
      <c r="A420" s="219" t="s">
        <v>1081</v>
      </c>
      <c r="B420" s="219" t="s">
        <v>292</v>
      </c>
      <c r="C420" s="242">
        <v>55142.1754</v>
      </c>
      <c r="D420" s="242" t="s">
        <v>485</v>
      </c>
      <c r="E420" s="41">
        <f>+(C420-C$7)/C$8</f>
        <v>43763.969378728973</v>
      </c>
      <c r="F420" s="132">
        <f>ROUND(2*E420,0)/2</f>
        <v>43764</v>
      </c>
      <c r="G420" s="132">
        <f>+C420-(C$7+F420*C$8)</f>
        <v>-1.0452508002344985E-2</v>
      </c>
      <c r="K420" s="43">
        <f>G420</f>
        <v>-1.0452508002344985E-2</v>
      </c>
      <c r="L420" s="132"/>
      <c r="N420" s="132"/>
      <c r="O420" s="132">
        <f ca="1">+C$11+C$12*F420</f>
        <v>-1.0738856196950745E-2</v>
      </c>
      <c r="P420" s="199">
        <f>+D$11+D$12*F420+D$13*F420^2</f>
        <v>-2.7917724467821418E-2</v>
      </c>
      <c r="Q420" s="200">
        <f>+C420-15018.5</f>
        <v>40123.6754</v>
      </c>
      <c r="S420" s="132">
        <f>+(P420-G420)^2</f>
        <v>3.0503378618594915E-4</v>
      </c>
      <c r="T420" s="7">
        <v>10</v>
      </c>
      <c r="U420" s="43">
        <f>+T420*S420</f>
        <v>3.0503378618594915E-3</v>
      </c>
      <c r="V420" s="132">
        <f>+G420-P420</f>
        <v>1.7465216465476434E-2</v>
      </c>
      <c r="Z420" s="43">
        <f>F420</f>
        <v>43764</v>
      </c>
      <c r="AA420" s="132">
        <f>AB$3+AB$4*Z420+AB$5*Z420^2+AH420</f>
        <v>-1.6517061892829532E-2</v>
      </c>
      <c r="AB420" s="132">
        <f>+G420-AA420</f>
        <v>6.0645538904845475E-3</v>
      </c>
      <c r="AC420" s="132">
        <f>+G420-P420</f>
        <v>1.7465216465476434E-2</v>
      </c>
      <c r="AD420" s="132"/>
      <c r="AE420" s="132">
        <f>+(G420-AA420)^2*S420</f>
        <v>1.121878085247543E-8</v>
      </c>
      <c r="AF420" s="200">
        <f>+C420-15018.5</f>
        <v>40123.6754</v>
      </c>
      <c r="AG420" s="7"/>
      <c r="AH420" s="43">
        <f>$AB$6*($AB$11/AI420*AJ420+$AB$12)</f>
        <v>-1.7541474804829534E-2</v>
      </c>
      <c r="AI420" s="43">
        <f>1+$AB$7*COS(AL420)</f>
        <v>0.81593718271620586</v>
      </c>
      <c r="AJ420" s="43">
        <f>SIN(AL420+$AB$9)</f>
        <v>-0.97149855019181619</v>
      </c>
      <c r="AK420" s="43">
        <f>$AB$7*SIN(AL420)</f>
        <v>-0.32096865780563782</v>
      </c>
      <c r="AL420" s="43">
        <f>2*ATAN(AM420)</f>
        <v>-2.0914727921718805</v>
      </c>
      <c r="AM420" s="43">
        <f>SQRT((1+$AB$7)/(1-$AB$7))*TAN(AN420/2)</f>
        <v>-1.7262209371835493</v>
      </c>
      <c r="AN420" s="132">
        <f>$AU420+$AB$7*SIN(AO420)</f>
        <v>4.5555247860778172</v>
      </c>
      <c r="AO420" s="132">
        <f>$AU420+$AB$7*SIN(AP420)</f>
        <v>4.5555247837290063</v>
      </c>
      <c r="AP420" s="132">
        <f>$AU420+$AB$7*SIN(AQ420)</f>
        <v>4.5555248243644488</v>
      </c>
      <c r="AQ420" s="132">
        <f>$AU420+$AB$7*SIN(AR420)</f>
        <v>4.5555241213550781</v>
      </c>
      <c r="AR420" s="132">
        <f>$AU420+$AB$7*SIN(AS420)</f>
        <v>4.5555362841384586</v>
      </c>
      <c r="AS420" s="132">
        <f>$AU420+$AB$7*SIN(AT420)</f>
        <v>4.5553259872315515</v>
      </c>
      <c r="AT420" s="132">
        <f>$AU420+$AB$7*SIN(AU420)</f>
        <v>4.5590023272400542</v>
      </c>
      <c r="AU420" s="132">
        <f>$AB$9+$AB$18*(F420-AB$15)</f>
        <v>4.9209819332163676</v>
      </c>
    </row>
    <row r="421" spans="1:47" ht="12.95" customHeight="1">
      <c r="A421" s="219" t="s">
        <v>1081</v>
      </c>
      <c r="B421" s="219" t="s">
        <v>288</v>
      </c>
      <c r="C421" s="242">
        <v>55142.345000000001</v>
      </c>
      <c r="D421" s="242" t="s">
        <v>485</v>
      </c>
      <c r="E421" s="41">
        <f>+(C421-C$7)/C$8</f>
        <v>43764.466232456936</v>
      </c>
      <c r="F421" s="132">
        <f>ROUND(2*E421,0)/2</f>
        <v>43764.5</v>
      </c>
      <c r="G421" s="132">
        <f>+C421-(C$7+F421*C$8)</f>
        <v>-1.1526481495820917E-2</v>
      </c>
      <c r="K421" s="43">
        <f>G421</f>
        <v>-1.1526481495820917E-2</v>
      </c>
      <c r="M421" s="132"/>
      <c r="N421" s="132"/>
      <c r="O421" s="132">
        <f ca="1">+C$11+C$12*F421</f>
        <v>-1.0739376163883298E-2</v>
      </c>
      <c r="P421" s="199">
        <f>+D$11+D$12*F421+D$13*F421^2</f>
        <v>-2.7918059028324227E-2</v>
      </c>
      <c r="Q421" s="200">
        <f>+C421-15018.5</f>
        <v>40123.845000000001</v>
      </c>
      <c r="S421" s="132">
        <f>+(P421-G421)^2</f>
        <v>2.6868381400406731E-4</v>
      </c>
      <c r="T421" s="7">
        <v>10</v>
      </c>
      <c r="U421" s="43">
        <f>+T421*S421</f>
        <v>2.6868381400406731E-3</v>
      </c>
      <c r="V421" s="132">
        <f>+G421-P421</f>
        <v>1.639157753250331E-2</v>
      </c>
      <c r="Z421" s="43">
        <f>F421</f>
        <v>43764.5</v>
      </c>
      <c r="AA421" s="132">
        <f>AB$3+AB$4*Z421+AB$5*Z421^2+AH421</f>
        <v>-1.6516416622561807E-2</v>
      </c>
      <c r="AB421" s="132">
        <f>+G421-AA421</f>
        <v>4.9899351267408895E-3</v>
      </c>
      <c r="AC421" s="132">
        <f>+G421-P421</f>
        <v>1.639157753250331E-2</v>
      </c>
      <c r="AD421" s="132"/>
      <c r="AE421" s="132">
        <f>+(G421-AA421)^2*S421</f>
        <v>6.690079882874489E-9</v>
      </c>
      <c r="AF421" s="200">
        <f>+C421-15018.5</f>
        <v>40123.845000000001</v>
      </c>
      <c r="AG421" s="7"/>
      <c r="AH421" s="43">
        <f>$AB$6*($AB$11/AI421*AJ421+$AB$12)</f>
        <v>-1.7540752741811806E-2</v>
      </c>
      <c r="AI421" s="43">
        <f>1+$AB$7*COS(AL421)</f>
        <v>0.81595276980456966</v>
      </c>
      <c r="AJ421" s="43">
        <f>SIN(AL421+$AB$9)</f>
        <v>-0.97148703764930855</v>
      </c>
      <c r="AK421" s="43">
        <f>$AB$7*SIN(AL421)</f>
        <v>-0.32097759588075658</v>
      </c>
      <c r="AL421" s="43">
        <f>2*ATAN(AM421)</f>
        <v>-2.091424230198752</v>
      </c>
      <c r="AM421" s="43">
        <f>SQRT((1+$AB$7)/(1-$AB$7))*TAN(AN421/2)</f>
        <v>-1.7261243068231442</v>
      </c>
      <c r="AN421" s="132">
        <f>$AU421+$AB$7*SIN(AO421)</f>
        <v>4.5555800785502152</v>
      </c>
      <c r="AO421" s="132">
        <f>$AU421+$AB$7*SIN(AP421)</f>
        <v>4.5555800762004406</v>
      </c>
      <c r="AP421" s="132">
        <f>$AU421+$AB$7*SIN(AQ421)</f>
        <v>4.5555801168667909</v>
      </c>
      <c r="AQ421" s="132">
        <f>$AU421+$AB$7*SIN(AR421)</f>
        <v>4.5555794130766474</v>
      </c>
      <c r="AR421" s="132">
        <f>$AU421+$AB$7*SIN(AS421)</f>
        <v>4.5555915936272058</v>
      </c>
      <c r="AS421" s="132">
        <f>$AU421+$AB$7*SIN(AT421)</f>
        <v>4.5553809161464995</v>
      </c>
      <c r="AT421" s="132">
        <f>$AU421+$AB$7*SIN(AU421)</f>
        <v>4.5590652971883499</v>
      </c>
      <c r="AU421" s="132">
        <f>$AB$9+$AB$18*(F421-AB$15)</f>
        <v>4.9210404211466985</v>
      </c>
    </row>
    <row r="422" spans="1:47" ht="12.95" customHeight="1">
      <c r="A422" s="127" t="s">
        <v>1471</v>
      </c>
      <c r="B422" s="276" t="s">
        <v>288</v>
      </c>
      <c r="C422" s="232">
        <v>55148.491599999834</v>
      </c>
      <c r="D422" s="232">
        <v>2.0000000000000001E-4</v>
      </c>
      <c r="E422" s="41">
        <f>+(C422-C$7)/C$8</f>
        <v>43782.473078708259</v>
      </c>
      <c r="F422" s="132">
        <f>ROUND(2*E422,0)/2</f>
        <v>43782.5</v>
      </c>
      <c r="G422" s="132">
        <f>+C422-(C$7+F422*C$8)</f>
        <v>-9.1895276636932977E-3</v>
      </c>
      <c r="L422" s="43">
        <f>G422</f>
        <v>-9.1895276636932977E-3</v>
      </c>
      <c r="N422" s="132"/>
      <c r="O422" s="132">
        <f ca="1">+C$11+C$12*F422</f>
        <v>-1.0758094973455125E-2</v>
      </c>
      <c r="P422" s="199">
        <f>+D$11+D$12*F422+D$13*F422^2</f>
        <v>-2.7930101058769134E-2</v>
      </c>
      <c r="Q422" s="200">
        <f>+C422-15018.5</f>
        <v>40129.991599999834</v>
      </c>
      <c r="S422" s="132">
        <f>+(P422-G422)^2</f>
        <v>3.5120909117622429E-4</v>
      </c>
      <c r="T422" s="7">
        <v>10</v>
      </c>
      <c r="U422" s="43">
        <f>+T422*S422</f>
        <v>3.5120909117622428E-3</v>
      </c>
      <c r="V422" s="132">
        <f>+G422-P422</f>
        <v>1.8740573395075837E-2</v>
      </c>
      <c r="Z422" s="43">
        <f>F422</f>
        <v>43782.5</v>
      </c>
      <c r="AA422" s="132">
        <f>AB$3+AB$4*Z422+AB$5*Z422^2+AH422</f>
        <v>-1.6493142974912486E-2</v>
      </c>
      <c r="AB422" s="132">
        <f>+G422-AA422</f>
        <v>7.3036153112191887E-3</v>
      </c>
      <c r="AC422" s="132">
        <f>+G422-P422</f>
        <v>1.8740573395075837E-2</v>
      </c>
      <c r="AD422" s="132"/>
      <c r="AE422" s="132">
        <f>+(G422-AA422)^2*S422</f>
        <v>1.8734475119697826E-8</v>
      </c>
      <c r="AF422" s="200">
        <f>+C422-15018.5</f>
        <v>40129.991599999834</v>
      </c>
      <c r="AG422" s="7"/>
      <c r="AH422" s="43">
        <f>$AB$6*($AB$11/AI422*AJ422+$AB$12)</f>
        <v>-1.7514713556162489E-2</v>
      </c>
      <c r="AI422" s="43">
        <f>1+$AB$7*COS(AL422)</f>
        <v>0.8165145911984617</v>
      </c>
      <c r="AJ422" s="43">
        <f>SIN(AL422+$AB$9)</f>
        <v>-0.97107076513373958</v>
      </c>
      <c r="AK422" s="43">
        <f>$AB$7*SIN(AL422)</f>
        <v>-0.32129908925630712</v>
      </c>
      <c r="AL422" s="43">
        <f>2*ATAN(AM422)</f>
        <v>-2.0896747622090248</v>
      </c>
      <c r="AM422" s="43">
        <f>SQRT((1+$AB$7)/(1-$AB$7))*TAN(AN422/2)</f>
        <v>-1.7226485455737202</v>
      </c>
      <c r="AN422" s="132">
        <f>$AU422+$AB$7*SIN(AO422)</f>
        <v>4.5575713115897765</v>
      </c>
      <c r="AO422" s="132">
        <f>$AU422+$AB$7*SIN(AP422)</f>
        <v>4.5575713092133379</v>
      </c>
      <c r="AP422" s="132">
        <f>$AU422+$AB$7*SIN(AQ422)</f>
        <v>4.5575713508657998</v>
      </c>
      <c r="AQ422" s="132">
        <f>$AU422+$AB$7*SIN(AR422)</f>
        <v>4.5575706208137747</v>
      </c>
      <c r="AR422" s="132">
        <f>$AU422+$AB$7*SIN(AS422)</f>
        <v>4.5575834170936966</v>
      </c>
      <c r="AS422" s="132">
        <f>$AU422+$AB$7*SIN(AT422)</f>
        <v>4.557359276929124</v>
      </c>
      <c r="AT422" s="132">
        <f>$AU422+$AB$7*SIN(AU422)</f>
        <v>4.561333039887546</v>
      </c>
      <c r="AU422" s="132">
        <f>$AB$9+$AB$18*(F422-AB$15)</f>
        <v>4.9231459866386027</v>
      </c>
    </row>
    <row r="423" spans="1:47" ht="12.95" customHeight="1">
      <c r="A423" s="127" t="s">
        <v>1471</v>
      </c>
      <c r="B423" s="276" t="s">
        <v>288</v>
      </c>
      <c r="C423" s="232">
        <v>55149.515199999791</v>
      </c>
      <c r="D423" s="232">
        <v>2.0000000000000001E-4</v>
      </c>
      <c r="E423" s="41">
        <f>+(C423-C$7)/C$8</f>
        <v>43785.471778448373</v>
      </c>
      <c r="F423" s="132">
        <f>ROUND(2*E423,0)/2</f>
        <v>43785.5</v>
      </c>
      <c r="G423" s="132">
        <f>+C423-(C$7+F423*C$8)</f>
        <v>-9.6333687106380239E-3</v>
      </c>
      <c r="L423" s="43">
        <f>G423</f>
        <v>-9.6333687106380239E-3</v>
      </c>
      <c r="N423" s="132"/>
      <c r="O423" s="132">
        <f ca="1">+C$11+C$12*F423</f>
        <v>-1.0761214775050432E-2</v>
      </c>
      <c r="P423" s="199">
        <f>+D$11+D$12*F423+D$13*F423^2</f>
        <v>-2.7932107657529865E-2</v>
      </c>
      <c r="Q423" s="200">
        <f>+C423-15018.5</f>
        <v>40131.015199999791</v>
      </c>
      <c r="S423" s="132">
        <f>+(P423-G423)^2</f>
        <v>3.3484384704649634E-4</v>
      </c>
      <c r="T423" s="7">
        <v>10</v>
      </c>
      <c r="U423" s="43">
        <f>+T423*S423</f>
        <v>3.3484384704649634E-3</v>
      </c>
      <c r="V423" s="132">
        <f>+G423-P423</f>
        <v>1.8298738946891841E-2</v>
      </c>
      <c r="Z423" s="43">
        <f>F423</f>
        <v>43785.5</v>
      </c>
      <c r="AA423" s="132">
        <f>AB$3+AB$4*Z423+AB$5*Z423^2+AH423</f>
        <v>-1.6489255721616594E-2</v>
      </c>
      <c r="AB423" s="132">
        <f>+G423-AA423</f>
        <v>6.8558870109785702E-3</v>
      </c>
      <c r="AC423" s="132">
        <f>+G423-P423</f>
        <v>1.8298738946891841E-2</v>
      </c>
      <c r="AD423" s="132"/>
      <c r="AE423" s="132">
        <f>+(G423-AA423)^2*S423</f>
        <v>1.5738727860518637E-8</v>
      </c>
      <c r="AF423" s="200">
        <f>+C423-15018.5</f>
        <v>40131.015199999791</v>
      </c>
      <c r="AG423" s="7"/>
      <c r="AH423" s="43">
        <f>$AB$6*($AB$11/AI423*AJ423+$AB$12)</f>
        <v>-1.7510365190866597E-2</v>
      </c>
      <c r="AI423" s="43">
        <f>1+$AB$7*COS(AL423)</f>
        <v>0.81660835803663634</v>
      </c>
      <c r="AJ423" s="43">
        <f>SIN(AL423+$AB$9)</f>
        <v>-0.97100104137642096</v>
      </c>
      <c r="AK423" s="43">
        <f>$AB$7*SIN(AL423)</f>
        <v>-0.32135261887524957</v>
      </c>
      <c r="AL423" s="43">
        <f>2*ATAN(AM423)</f>
        <v>-2.0893829499059602</v>
      </c>
      <c r="AM423" s="43">
        <f>SQRT((1+$AB$7)/(1-$AB$7))*TAN(AN423/2)</f>
        <v>-1.7220698057487833</v>
      </c>
      <c r="AN423" s="132">
        <f>$AU423+$AB$7*SIN(AO423)</f>
        <v>4.5579033170846737</v>
      </c>
      <c r="AO423" s="132">
        <f>$AU423+$AB$7*SIN(AP423)</f>
        <v>4.5579033147052606</v>
      </c>
      <c r="AP423" s="132">
        <f>$AU423+$AB$7*SIN(AQ423)</f>
        <v>4.5579033564987617</v>
      </c>
      <c r="AQ423" s="132">
        <f>$AU423+$AB$7*SIN(AR423)</f>
        <v>4.5579026224130406</v>
      </c>
      <c r="AR423" s="132">
        <f>$AU423+$AB$7*SIN(AS423)</f>
        <v>4.5579155168313754</v>
      </c>
      <c r="AS423" s="132">
        <f>$AU423+$AB$7*SIN(AT423)</f>
        <v>4.5576891779322652</v>
      </c>
      <c r="AT423" s="132">
        <f>$AU423+$AB$7*SIN(AU423)</f>
        <v>4.5617111529741807</v>
      </c>
      <c r="AU423" s="132">
        <f>$AB$9+$AB$18*(F423-AB$15)</f>
        <v>4.9234969142205873</v>
      </c>
    </row>
    <row r="424" spans="1:47" ht="12.95" customHeight="1">
      <c r="A424" s="127" t="s">
        <v>1471</v>
      </c>
      <c r="B424" s="276" t="s">
        <v>288</v>
      </c>
      <c r="C424" s="232">
        <v>55150.539100000169</v>
      </c>
      <c r="D424" s="232">
        <v>2.9999999999999997E-4</v>
      </c>
      <c r="E424" s="41">
        <f>+(C424-C$7)/C$8</f>
        <v>43788.471357058341</v>
      </c>
      <c r="F424" s="132">
        <f>ROUND(2*E424,0)/2</f>
        <v>43788.5</v>
      </c>
      <c r="G424" s="132">
        <f>+C424-(C$7+F424*C$8)</f>
        <v>-9.7772093286039308E-3</v>
      </c>
      <c r="L424" s="43">
        <f>G424</f>
        <v>-9.7772093286039308E-3</v>
      </c>
      <c r="N424" s="132"/>
      <c r="O424" s="132">
        <f ca="1">+C$11+C$12*F424</f>
        <v>-1.0764334576645732E-2</v>
      </c>
      <c r="P424" s="199">
        <f>+D$11+D$12*F424+D$13*F424^2</f>
        <v>-2.7934114140201034E-2</v>
      </c>
      <c r="Q424" s="200">
        <f>+C424-15018.5</f>
        <v>40132.039100000169</v>
      </c>
      <c r="S424" s="132">
        <f>+(P424-G424)^2</f>
        <v>3.2967319233739807E-4</v>
      </c>
      <c r="T424" s="7">
        <v>10</v>
      </c>
      <c r="U424" s="43">
        <f>+T424*S424</f>
        <v>3.2967319233739808E-3</v>
      </c>
      <c r="V424" s="132">
        <f>+G424-P424</f>
        <v>1.8156904811597104E-2</v>
      </c>
      <c r="Z424" s="43">
        <f>F424</f>
        <v>43788.5</v>
      </c>
      <c r="AA424" s="132">
        <f>AB$3+AB$4*Z424+AB$5*Z424^2+AH424</f>
        <v>-1.6485366092434641E-2</v>
      </c>
      <c r="AB424" s="132">
        <f>+G424-AA424</f>
        <v>6.7081567638307103E-3</v>
      </c>
      <c r="AC424" s="132">
        <f>+G424-P424</f>
        <v>1.8156904811597104E-2</v>
      </c>
      <c r="AD424" s="132"/>
      <c r="AE424" s="132">
        <f>+(G424-AA424)^2*S424</f>
        <v>1.4835085027479363E-8</v>
      </c>
      <c r="AF424" s="200">
        <f>+C424-15018.5</f>
        <v>40132.039100000169</v>
      </c>
      <c r="AG424" s="7"/>
      <c r="AH424" s="43">
        <f>$AB$6*($AB$11/AI424*AJ424+$AB$12)</f>
        <v>-1.7506014395684642E-2</v>
      </c>
      <c r="AI424" s="43">
        <f>1+$AB$7*COS(AL424)</f>
        <v>0.81670216203703905</v>
      </c>
      <c r="AJ424" s="43">
        <f>SIN(AL424+$AB$9)</f>
        <v>-0.97093121888854772</v>
      </c>
      <c r="AK424" s="43">
        <f>$AB$7*SIN(AL424)</f>
        <v>-0.32140613341705865</v>
      </c>
      <c r="AL424" s="43">
        <f>2*ATAN(AM424)</f>
        <v>-2.0890910705673988</v>
      </c>
      <c r="AM424" s="43">
        <f>SQRT((1+$AB$7)/(1-$AB$7))*TAN(AN424/2)</f>
        <v>-1.7214912238311213</v>
      </c>
      <c r="AN424" s="132">
        <f>$AU424+$AB$7*SIN(AO424)</f>
        <v>4.5582353607117332</v>
      </c>
      <c r="AO424" s="132">
        <f>$AU424+$AB$7*SIN(AP424)</f>
        <v>4.5582353583297488</v>
      </c>
      <c r="AP424" s="132">
        <f>$AU424+$AB$7*SIN(AQ424)</f>
        <v>4.5582354002578302</v>
      </c>
      <c r="AQ424" s="132">
        <f>$AU424+$AB$7*SIN(AR424)</f>
        <v>4.5582346622346055</v>
      </c>
      <c r="AR424" s="132">
        <f>$AU424+$AB$7*SIN(AS424)</f>
        <v>4.5582476535220859</v>
      </c>
      <c r="AS424" s="132">
        <f>$AU424+$AB$7*SIN(AT424)</f>
        <v>4.5580191287663876</v>
      </c>
      <c r="AT424" s="132">
        <f>$AU424+$AB$7*SIN(AU424)</f>
        <v>4.5620893106147911</v>
      </c>
      <c r="AU424" s="132">
        <f>$AB$9+$AB$18*(F424-AB$15)</f>
        <v>4.9238478418025711</v>
      </c>
    </row>
    <row r="425" spans="1:47" ht="12.95" customHeight="1">
      <c r="A425" s="127" t="s">
        <v>1471</v>
      </c>
      <c r="B425" s="276" t="s">
        <v>292</v>
      </c>
      <c r="C425" s="232">
        <v>55155.487399999984</v>
      </c>
      <c r="D425" s="232">
        <v>1E-4</v>
      </c>
      <c r="E425" s="41">
        <f>+(C425-C$7)/C$8</f>
        <v>43802.967709074823</v>
      </c>
      <c r="F425" s="132">
        <f>ROUND(2*E425,0)/2</f>
        <v>43803</v>
      </c>
      <c r="G425" s="132">
        <f>+C425-(C$7+F425*C$8)</f>
        <v>-1.1022441016393714E-2</v>
      </c>
      <c r="L425" s="43">
        <f>G425</f>
        <v>-1.1022441016393714E-2</v>
      </c>
      <c r="N425" s="132"/>
      <c r="O425" s="132">
        <f ca="1">+C$11+C$12*F425</f>
        <v>-1.0779413617689707E-2</v>
      </c>
      <c r="P425" s="199">
        <f>+D$11+D$12*F425+D$13*F425^2</f>
        <v>-2.7943810503238214E-2</v>
      </c>
      <c r="Q425" s="200">
        <f>+C425-15018.5</f>
        <v>40136.987399999984</v>
      </c>
      <c r="S425" s="132">
        <f>+(P425-G425)^2</f>
        <v>2.8633274531031215E-4</v>
      </c>
      <c r="T425" s="7">
        <v>10</v>
      </c>
      <c r="U425" s="43">
        <f>+T425*S425</f>
        <v>2.8633274531031216E-3</v>
      </c>
      <c r="V425" s="132">
        <f>+G425-P425</f>
        <v>1.6921369486844501E-2</v>
      </c>
      <c r="Z425" s="43">
        <f>F425</f>
        <v>43803</v>
      </c>
      <c r="AA425" s="132">
        <f>AB$3+AB$4*Z425+AB$5*Z425^2+AH425</f>
        <v>-1.646653271234743E-2</v>
      </c>
      <c r="AB425" s="132">
        <f>+G425-AA425</f>
        <v>5.4440916959537164E-3</v>
      </c>
      <c r="AC425" s="132">
        <f>+G425-P425</f>
        <v>1.6921369486844501E-2</v>
      </c>
      <c r="AD425" s="132"/>
      <c r="AE425" s="132">
        <f>+(G425-AA425)^2*S425</f>
        <v>8.4863683868963216E-9</v>
      </c>
      <c r="AF425" s="200">
        <f>+C425-15018.5</f>
        <v>40136.987399999984</v>
      </c>
      <c r="AG425" s="7"/>
      <c r="AH425" s="43">
        <f>$AB$6*($AB$11/AI425*AJ425+$AB$12)</f>
        <v>-1.7484951285347428E-2</v>
      </c>
      <c r="AI425" s="43">
        <f>1+$AB$7*COS(AL425)</f>
        <v>0.81715607236601517</v>
      </c>
      <c r="AJ425" s="43">
        <f>SIN(AL425+$AB$9)</f>
        <v>-0.97059234979982101</v>
      </c>
      <c r="AK425" s="43">
        <f>$AB$7*SIN(AL425)</f>
        <v>-0.3216645739390307</v>
      </c>
      <c r="AL425" s="43">
        <f>2*ATAN(AM425)</f>
        <v>-2.0876793743156452</v>
      </c>
      <c r="AM425" s="43">
        <f>SQRT((1+$AB$7)/(1-$AB$7))*TAN(AN425/2)</f>
        <v>-1.7186969670423591</v>
      </c>
      <c r="AN425" s="132">
        <f>$AU425+$AB$7*SIN(AO425)</f>
        <v>4.559840776285573</v>
      </c>
      <c r="AO425" s="132">
        <f>$AU425+$AB$7*SIN(AP425)</f>
        <v>4.5598407738966147</v>
      </c>
      <c r="AP425" s="132">
        <f>$AU425+$AB$7*SIN(AQ425)</f>
        <v>4.5598408163865001</v>
      </c>
      <c r="AQ425" s="132">
        <f>$AU425+$AB$7*SIN(AR425)</f>
        <v>4.5598400606654925</v>
      </c>
      <c r="AR425" s="132">
        <f>$AU425+$AB$7*SIN(AS425)</f>
        <v>4.5598535024011939</v>
      </c>
      <c r="AS425" s="132">
        <f>$AU425+$AB$7*SIN(AT425)</f>
        <v>4.5596145943056117</v>
      </c>
      <c r="AT425" s="132">
        <f>$AU425+$AB$7*SIN(AU425)</f>
        <v>4.5639177005238762</v>
      </c>
      <c r="AU425" s="132">
        <f>$AB$9+$AB$18*(F425-AB$15)</f>
        <v>4.9255439917821615</v>
      </c>
    </row>
    <row r="426" spans="1:47" ht="12.95" customHeight="1">
      <c r="A426" s="127" t="s">
        <v>1471</v>
      </c>
      <c r="B426" s="276" t="s">
        <v>288</v>
      </c>
      <c r="C426" s="232">
        <v>55160.438399999868</v>
      </c>
      <c r="D426" s="232">
        <v>2.9999999999999997E-4</v>
      </c>
      <c r="E426" s="41">
        <f>+(C426-C$7)/C$8</f>
        <v>43817.471970909108</v>
      </c>
      <c r="F426" s="132">
        <f>ROUND(2*E426,0)/2</f>
        <v>43817.5</v>
      </c>
      <c r="G426" s="132">
        <f>+C426-(C$7+F426*C$8)</f>
        <v>-9.5676726341480389E-3</v>
      </c>
      <c r="L426" s="43">
        <f>G426</f>
        <v>-9.5676726341480389E-3</v>
      </c>
      <c r="N426" s="132"/>
      <c r="O426" s="132">
        <f ca="1">+C$11+C$12*F426</f>
        <v>-1.0794492658733681E-2</v>
      </c>
      <c r="P426" s="199">
        <f>+D$11+D$12*F426+D$13*F426^2</f>
        <v>-2.7953504154294533E-2</v>
      </c>
      <c r="Q426" s="200">
        <f>+C426-15018.5</f>
        <v>40141.938399999868</v>
      </c>
      <c r="S426" s="132">
        <f>+(P426-G426)^2</f>
        <v>3.3803880068721231E-4</v>
      </c>
      <c r="T426" s="7">
        <v>10</v>
      </c>
      <c r="U426" s="43">
        <f>+T426*S426</f>
        <v>3.3803880068721233E-3</v>
      </c>
      <c r="V426" s="132">
        <f>+G426-P426</f>
        <v>1.8385831520146494E-2</v>
      </c>
      <c r="Z426" s="43">
        <f>F426</f>
        <v>43817.5</v>
      </c>
      <c r="AA426" s="132">
        <f>AB$3+AB$4*Z426+AB$5*Z426^2+AH426</f>
        <v>-1.6447643776674518E-2</v>
      </c>
      <c r="AB426" s="132">
        <f>+G426-AA426</f>
        <v>6.8799711425264788E-3</v>
      </c>
      <c r="AC426" s="132">
        <f>+G426-P426</f>
        <v>1.8385831520146494E-2</v>
      </c>
      <c r="AD426" s="132"/>
      <c r="AE426" s="132">
        <f>+(G426-AA426)^2*S426</f>
        <v>1.6000729579476903E-8</v>
      </c>
      <c r="AF426" s="200">
        <f>+C426-15018.5</f>
        <v>40141.938399999868</v>
      </c>
      <c r="AG426" s="7"/>
      <c r="AH426" s="43">
        <f>$AB$6*($AB$11/AI426*AJ426+$AB$12)</f>
        <v>-1.7463831357924519E-2</v>
      </c>
      <c r="AI426" s="43">
        <f>1+$AB$7*COS(AL426)</f>
        <v>0.8176108527261402</v>
      </c>
      <c r="AJ426" s="43">
        <f>SIN(AL426+$AB$9)</f>
        <v>-0.97025116616481522</v>
      </c>
      <c r="AK426" s="43">
        <f>$AB$7*SIN(AL426)</f>
        <v>-0.32192265989941482</v>
      </c>
      <c r="AL426" s="43">
        <f>2*ATAN(AM426)</f>
        <v>-2.0862661073627962</v>
      </c>
      <c r="AM426" s="43">
        <f>SQRT((1+$AB$7)/(1-$AB$7))*TAN(AN426/2)</f>
        <v>-1.7159063839943871</v>
      </c>
      <c r="AN426" s="132">
        <f>$AU426+$AB$7*SIN(AO426)</f>
        <v>4.5614470847307258</v>
      </c>
      <c r="AO426" s="132">
        <f>$AU426+$AB$7*SIN(AP426)</f>
        <v>4.5614470823433111</v>
      </c>
      <c r="AP426" s="132">
        <f>$AU426+$AB$7*SIN(AQ426)</f>
        <v>4.5614471252541353</v>
      </c>
      <c r="AQ426" s="132">
        <f>$AU426+$AB$7*SIN(AR426)</f>
        <v>4.5614463539871775</v>
      </c>
      <c r="AR426" s="132">
        <f>$AU426+$AB$7*SIN(AS426)</f>
        <v>4.5614602171167844</v>
      </c>
      <c r="AS426" s="132">
        <f>$AU426+$AB$7*SIN(AT426)</f>
        <v>4.5612112269039633</v>
      </c>
      <c r="AT426" s="132">
        <f>$AU426+$AB$7*SIN(AU426)</f>
        <v>4.5657471308043398</v>
      </c>
      <c r="AU426" s="132">
        <f>$AB$9+$AB$18*(F426-AB$15)</f>
        <v>4.9272401417617511</v>
      </c>
    </row>
    <row r="427" spans="1:47" ht="12.95" customHeight="1">
      <c r="A427" s="127" t="s">
        <v>1471</v>
      </c>
      <c r="B427" s="276" t="s">
        <v>288</v>
      </c>
      <c r="C427" s="232">
        <v>55161.461999999825</v>
      </c>
      <c r="D427" s="232">
        <v>2.9999999999999997E-4</v>
      </c>
      <c r="E427" s="41">
        <f>+(C427-C$7)/C$8</f>
        <v>43820.470670649222</v>
      </c>
      <c r="F427" s="132">
        <f>ROUND(2*E427,0)/2</f>
        <v>43820.5</v>
      </c>
      <c r="G427" s="132">
        <f>+C427-(C$7+F427*C$8)</f>
        <v>-1.0011513673816808E-2</v>
      </c>
      <c r="L427" s="43">
        <f>G427</f>
        <v>-1.0011513673816808E-2</v>
      </c>
      <c r="N427" s="132"/>
      <c r="O427" s="132">
        <f ca="1">+C$11+C$12*F427</f>
        <v>-1.0797612460328981E-2</v>
      </c>
      <c r="P427" s="199">
        <f>+D$11+D$12*F427+D$13*F427^2</f>
        <v>-2.7955509398677185E-2</v>
      </c>
      <c r="Q427" s="200">
        <f>+C427-15018.5</f>
        <v>40142.961999999825</v>
      </c>
      <c r="S427" s="132">
        <f>+(P427-G427)^2</f>
        <v>3.2198698257380749E-4</v>
      </c>
      <c r="T427" s="7">
        <v>10</v>
      </c>
      <c r="U427" s="43">
        <f>+T427*S427</f>
        <v>3.2198698257380749E-3</v>
      </c>
      <c r="V427" s="132">
        <f>+G427-P427</f>
        <v>1.7943995724860377E-2</v>
      </c>
      <c r="Z427" s="43">
        <f>F427</f>
        <v>43820.5</v>
      </c>
      <c r="AA427" s="132">
        <f>AB$3+AB$4*Z427+AB$5*Z427^2+AH427</f>
        <v>-1.6443728780853057E-2</v>
      </c>
      <c r="AB427" s="132">
        <f>+G427-AA427</f>
        <v>6.4322151070362495E-3</v>
      </c>
      <c r="AC427" s="132">
        <f>+G427-P427</f>
        <v>1.7943995724860377E-2</v>
      </c>
      <c r="AD427" s="132"/>
      <c r="AE427" s="132">
        <f>+(G427-AA427)^2*S427</f>
        <v>1.3321693385919622E-8</v>
      </c>
      <c r="AF427" s="200">
        <f>+C427-15018.5</f>
        <v>40142.961999999825</v>
      </c>
      <c r="AG427" s="7"/>
      <c r="AH427" s="43">
        <f>$AB$6*($AB$11/AI427*AJ427+$AB$12)</f>
        <v>-1.7459454620103058E-2</v>
      </c>
      <c r="AI427" s="43">
        <f>1+$AB$7*COS(AL427)</f>
        <v>0.81770505398225246</v>
      </c>
      <c r="AJ427" s="43">
        <f>SIN(AL427+$AB$9)</f>
        <v>-0.97018028685551028</v>
      </c>
      <c r="AK427" s="43">
        <f>$AB$7*SIN(AL427)</f>
        <v>-0.32197601254811903</v>
      </c>
      <c r="AL427" s="43">
        <f>2*ATAN(AM427)</f>
        <v>-2.0859735108426571</v>
      </c>
      <c r="AM427" s="43">
        <f>SQRT((1+$AB$7)/(1-$AB$7))*TAN(AN427/2)</f>
        <v>-1.7153294795065128</v>
      </c>
      <c r="AN427" s="132">
        <f>$AU427+$AB$7*SIN(AO427)</f>
        <v>4.5617795360423612</v>
      </c>
      <c r="AO427" s="132">
        <f>$AU427+$AB$7*SIN(AP427)</f>
        <v>4.5617795336562654</v>
      </c>
      <c r="AP427" s="132">
        <f>$AU427+$AB$7*SIN(AQ427)</f>
        <v>4.5617795766373384</v>
      </c>
      <c r="AQ427" s="132">
        <f>$AU427+$AB$7*SIN(AR427)</f>
        <v>4.5617788024154553</v>
      </c>
      <c r="AR427" s="132">
        <f>$AU427+$AB$7*SIN(AS427)</f>
        <v>4.5617927491481476</v>
      </c>
      <c r="AS427" s="132">
        <f>$AU427+$AB$7*SIN(AT427)</f>
        <v>4.5615417106163072</v>
      </c>
      <c r="AT427" s="132">
        <f>$AU427+$AB$7*SIN(AU427)</f>
        <v>4.5661257634776149</v>
      </c>
      <c r="AU427" s="132">
        <f>$AB$9+$AB$18*(F427-AB$15)</f>
        <v>4.9275910693437357</v>
      </c>
    </row>
    <row r="428" spans="1:47" ht="12.95" customHeight="1">
      <c r="A428" s="127" t="s">
        <v>1471</v>
      </c>
      <c r="B428" s="276" t="s">
        <v>288</v>
      </c>
      <c r="C428" s="232">
        <v>55162.486599999946</v>
      </c>
      <c r="D428" s="232">
        <v>4.0000000000000002E-4</v>
      </c>
      <c r="E428" s="41">
        <f>+(C428-C$7)/C$8</f>
        <v>43823.472299951885</v>
      </c>
      <c r="F428" s="132">
        <f>ROUND(2*E428,0)/2</f>
        <v>43823.5</v>
      </c>
      <c r="G428" s="132">
        <f>+C428-(C$7+F428*C$8)</f>
        <v>-9.4553545568487607E-3</v>
      </c>
      <c r="L428" s="43">
        <f>G428</f>
        <v>-9.4553545568487607E-3</v>
      </c>
      <c r="N428" s="132"/>
      <c r="O428" s="132">
        <f ca="1">+C$11+C$12*F428</f>
        <v>-1.0800732261924288E-2</v>
      </c>
      <c r="P428" s="199">
        <f>+D$11+D$12*F428+D$13*F428^2</f>
        <v>-2.795751452697029E-2</v>
      </c>
      <c r="Q428" s="200">
        <f>+C428-15018.5</f>
        <v>40143.986599999946</v>
      </c>
      <c r="S428" s="132">
        <f>+(P428-G428)^2</f>
        <v>3.4232992355996748E-4</v>
      </c>
      <c r="T428" s="7">
        <v>10</v>
      </c>
      <c r="U428" s="43">
        <f>+T428*S428</f>
        <v>3.4232992355996746E-3</v>
      </c>
      <c r="V428" s="132">
        <f>+G428-P428</f>
        <v>1.8502159970121529E-2</v>
      </c>
      <c r="Z428" s="43">
        <f>F428</f>
        <v>43823.5</v>
      </c>
      <c r="AA428" s="132">
        <f>AB$3+AB$4*Z428+AB$5*Z428^2+AH428</f>
        <v>-1.6439811404673862E-2</v>
      </c>
      <c r="AB428" s="132">
        <f>+G428-AA428</f>
        <v>6.9844568478251018E-3</v>
      </c>
      <c r="AC428" s="132">
        <f>+G428-P428</f>
        <v>1.8502159970121529E-2</v>
      </c>
      <c r="AD428" s="132"/>
      <c r="AE428" s="132">
        <f>+(G428-AA428)^2*S428</f>
        <v>1.6699756552437905E-8</v>
      </c>
      <c r="AF428" s="200">
        <f>+C428-15018.5</f>
        <v>40143.986599999946</v>
      </c>
      <c r="AG428" s="7"/>
      <c r="AH428" s="43">
        <f>$AB$6*($AB$11/AI428*AJ428+$AB$12)</f>
        <v>-1.7455075447923862E-2</v>
      </c>
      <c r="AI428" s="43">
        <f>1+$AB$7*COS(AL428)</f>
        <v>0.81779929256166861</v>
      </c>
      <c r="AJ428" s="43">
        <f>SIN(AL428+$AB$9)</f>
        <v>-0.97010930812172291</v>
      </c>
      <c r="AK428" s="43">
        <f>$AB$7*SIN(AL428)</f>
        <v>-0.32202934991856191</v>
      </c>
      <c r="AL428" s="43">
        <f>2*ATAN(AM428)</f>
        <v>-2.0856808468860013</v>
      </c>
      <c r="AM428" s="43">
        <f>SQRT((1+$AB$7)/(1-$AB$7))*TAN(AN428/2)</f>
        <v>-1.7147527316313793</v>
      </c>
      <c r="AN428" s="132">
        <f>$AU428+$AB$7*SIN(AO428)</f>
        <v>4.5621120256628283</v>
      </c>
      <c r="AO428" s="132">
        <f>$AU428+$AB$7*SIN(AP428)</f>
        <v>4.5621120232783792</v>
      </c>
      <c r="AP428" s="132">
        <f>$AU428+$AB$7*SIN(AQ428)</f>
        <v>4.5621120663240875</v>
      </c>
      <c r="AQ428" s="132">
        <f>$AU428+$AB$7*SIN(AR428)</f>
        <v>4.5621112892353635</v>
      </c>
      <c r="AR428" s="132">
        <f>$AU428+$AB$7*SIN(AS428)</f>
        <v>4.5621253183531199</v>
      </c>
      <c r="AS428" s="132">
        <f>$AU428+$AB$7*SIN(AT428)</f>
        <v>4.5618722444122151</v>
      </c>
      <c r="AT428" s="132">
        <f>$AU428+$AB$7*SIN(AU428)</f>
        <v>4.5665044406654021</v>
      </c>
      <c r="AU428" s="132">
        <f>$AB$9+$AB$18*(F428-AB$15)</f>
        <v>4.9279419969257194</v>
      </c>
    </row>
    <row r="429" spans="1:47" ht="12.95" customHeight="1">
      <c r="A429" s="209" t="s">
        <v>369</v>
      </c>
      <c r="B429" s="41"/>
      <c r="C429" s="36">
        <v>55171.872499999998</v>
      </c>
      <c r="D429" s="36">
        <v>2.0000000000000001E-4</v>
      </c>
      <c r="E429" s="41">
        <f>+(C429-C$7)/C$8</f>
        <v>43850.968876634252</v>
      </c>
      <c r="F429" s="132">
        <f>ROUND(2*E429,0)/2</f>
        <v>43851</v>
      </c>
      <c r="G429" s="132">
        <f>+C429-(C$7+F429*C$8)</f>
        <v>-1.0623897003824823E-2</v>
      </c>
      <c r="K429" s="43">
        <f>G429</f>
        <v>-1.0623897003824823E-2</v>
      </c>
      <c r="L429" s="132"/>
      <c r="N429" s="132"/>
      <c r="O429" s="132">
        <f ca="1">+C$11+C$12*F429</f>
        <v>-1.0829330443214581E-2</v>
      </c>
      <c r="P429" s="199">
        <f>+D$11+D$12*F429+D$13*F429^2</f>
        <v>-2.7975889460206502E-2</v>
      </c>
      <c r="Q429" s="200">
        <f>+C429-15018.5</f>
        <v>40153.372499999998</v>
      </c>
      <c r="S429" s="132">
        <f>+(P429-G429)^2</f>
        <v>3.0109164220632671E-4</v>
      </c>
      <c r="T429" s="7">
        <v>10</v>
      </c>
      <c r="U429" s="43">
        <f>+T429*S429</f>
        <v>3.0109164220632669E-3</v>
      </c>
      <c r="V429" s="132">
        <f>+G429-P429</f>
        <v>1.7351992456381679E-2</v>
      </c>
      <c r="Z429" s="43">
        <f>F429</f>
        <v>43851</v>
      </c>
      <c r="AA429" s="132">
        <f>AB$3+AB$4*Z429+AB$5*Z429^2+AH429</f>
        <v>-1.6403791138558079E-2</v>
      </c>
      <c r="AB429" s="132">
        <f>+G429-AA429</f>
        <v>5.7798941347332565E-3</v>
      </c>
      <c r="AC429" s="132">
        <f>+G429-P429</f>
        <v>1.7351992456381679E-2</v>
      </c>
      <c r="AD429" s="132"/>
      <c r="AE429" s="132">
        <f>+(G429-AA429)^2*S429</f>
        <v>1.0058621546160807E-8</v>
      </c>
      <c r="AF429" s="200">
        <f>+C429-15018.5</f>
        <v>40153.372499999998</v>
      </c>
      <c r="AG429" s="7"/>
      <c r="AH429" s="43">
        <f>$AB$6*($AB$11/AI429*AJ429+$AB$12)</f>
        <v>-1.7414819535558079E-2</v>
      </c>
      <c r="AI429" s="43">
        <f>1+$AB$7*COS(AL429)</f>
        <v>0.81866488776838442</v>
      </c>
      <c r="AJ429" s="43">
        <f>SIN(AL429+$AB$9)</f>
        <v>-0.96945402644729262</v>
      </c>
      <c r="AK429" s="43">
        <f>$AB$7*SIN(AL429)</f>
        <v>-0.32251756087374117</v>
      </c>
      <c r="AL429" s="43">
        <f>2*ATAN(AM429)</f>
        <v>-2.0829949456060466</v>
      </c>
      <c r="AM429" s="43">
        <f>SQRT((1+$AB$7)/(1-$AB$7))*TAN(AN429/2)</f>
        <v>-1.7094731546957582</v>
      </c>
      <c r="AN429" s="132">
        <f>$AU429+$AB$7*SIN(AO429)</f>
        <v>4.5651616349035553</v>
      </c>
      <c r="AO429" s="132">
        <f>$AU429+$AB$7*SIN(AP429)</f>
        <v>4.5651616325485316</v>
      </c>
      <c r="AP429" s="132">
        <f>$AU429+$AB$7*SIN(AQ429)</f>
        <v>4.565161675937099</v>
      </c>
      <c r="AQ429" s="132">
        <f>$AU429+$AB$7*SIN(AR429)</f>
        <v>4.5651608765555141</v>
      </c>
      <c r="AR429" s="132">
        <f>$AU429+$AB$7*SIN(AS429)</f>
        <v>4.565175604880789</v>
      </c>
      <c r="AS429" s="132">
        <f>$AU429+$AB$7*SIN(AT429)</f>
        <v>4.5649044750444219</v>
      </c>
      <c r="AT429" s="132">
        <f>$AU429+$AB$7*SIN(AU429)</f>
        <v>4.5699777218780895</v>
      </c>
      <c r="AU429" s="132">
        <f>$AB$9+$AB$18*(F429-AB$15)</f>
        <v>4.9311588330939076</v>
      </c>
    </row>
    <row r="430" spans="1:47" ht="12.95" customHeight="1">
      <c r="A430" s="127" t="s">
        <v>1471</v>
      </c>
      <c r="B430" s="276" t="s">
        <v>288</v>
      </c>
      <c r="C430" s="232">
        <v>55173.409700000193</v>
      </c>
      <c r="D430" s="232">
        <v>2.9999999999999997E-4</v>
      </c>
      <c r="E430" s="41">
        <f>+(C430-C$7)/C$8</f>
        <v>43855.472199456919</v>
      </c>
      <c r="F430" s="132">
        <f>ROUND(2*E430,0)/2</f>
        <v>43855.5</v>
      </c>
      <c r="G430" s="132">
        <f>+C430-(C$7+F430*C$8)</f>
        <v>-9.4896583032095805E-3</v>
      </c>
      <c r="L430" s="43">
        <f>G430</f>
        <v>-9.4896583032095805E-3</v>
      </c>
      <c r="N430" s="132"/>
      <c r="O430" s="132">
        <f ca="1">+C$11+C$12*F430</f>
        <v>-1.0834010145607538E-2</v>
      </c>
      <c r="P430" s="199">
        <f>+D$11+D$12*F430+D$13*F430^2</f>
        <v>-2.7978895338746937E-2</v>
      </c>
      <c r="Q430" s="200">
        <f>+C430-15018.5</f>
        <v>40154.909700000193</v>
      </c>
      <c r="S430" s="132">
        <f>+(P430-G430)^2</f>
        <v>3.4185188615628621E-4</v>
      </c>
      <c r="T430" s="7">
        <v>10</v>
      </c>
      <c r="U430" s="43">
        <f>+T430*S430</f>
        <v>3.418518861562862E-3</v>
      </c>
      <c r="V430" s="132">
        <f>+G430-P430</f>
        <v>1.8489237035537356E-2</v>
      </c>
      <c r="Z430" s="43">
        <f>F430</f>
        <v>43855.5</v>
      </c>
      <c r="AA430" s="132">
        <f>AB$3+AB$4*Z430+AB$5*Z430^2+AH430</f>
        <v>-1.6397877847021063E-2</v>
      </c>
      <c r="AB430" s="132">
        <f>+G430-AA430</f>
        <v>6.9082195438114821E-3</v>
      </c>
      <c r="AC430" s="132">
        <f>+G430-P430</f>
        <v>1.8489237035537356E-2</v>
      </c>
      <c r="AD430" s="132"/>
      <c r="AE430" s="132">
        <f>+(G430-AA430)^2*S430</f>
        <v>1.6314367554185173E-8</v>
      </c>
      <c r="AF430" s="200">
        <f>+C430-15018.5</f>
        <v>40154.909700000193</v>
      </c>
      <c r="AG430" s="7"/>
      <c r="AH430" s="43">
        <f>$AB$6*($AB$11/AI430*AJ430+$AB$12)</f>
        <v>-1.7408212706271065E-2</v>
      </c>
      <c r="AI430" s="43">
        <f>1+$AB$7*COS(AL430)</f>
        <v>0.81880683004962318</v>
      </c>
      <c r="AJ430" s="43">
        <f>SIN(AL430+$AB$9)</f>
        <v>-0.96934599949418232</v>
      </c>
      <c r="AK430" s="43">
        <f>$AB$7*SIN(AL430)</f>
        <v>-0.3225973266524908</v>
      </c>
      <c r="AL430" s="43">
        <f>2*ATAN(AM430)</f>
        <v>-2.0825548928908084</v>
      </c>
      <c r="AM430" s="43">
        <f>SQRT((1+$AB$7)/(1-$AB$7))*TAN(AN430/2)</f>
        <v>-1.7086104701175493</v>
      </c>
      <c r="AN430" s="132">
        <f>$AU430+$AB$7*SIN(AO430)</f>
        <v>4.5656609692663297</v>
      </c>
      <c r="AO430" s="132">
        <f>$AU430+$AB$7*SIN(AP430)</f>
        <v>4.5656609669184043</v>
      </c>
      <c r="AP430" s="132">
        <f>$AU430+$AB$7*SIN(AQ430)</f>
        <v>4.5656610103223212</v>
      </c>
      <c r="AQ430" s="132">
        <f>$AU430+$AB$7*SIN(AR430)</f>
        <v>4.5656602079562534</v>
      </c>
      <c r="AR430" s="132">
        <f>$AU430+$AB$7*SIN(AS430)</f>
        <v>4.5656750412229581</v>
      </c>
      <c r="AS430" s="132">
        <f>$AU430+$AB$7*SIN(AT430)</f>
        <v>4.5654010602225839</v>
      </c>
      <c r="AT430" s="132">
        <f>$AU430+$AB$7*SIN(AU430)</f>
        <v>4.5705464328924199</v>
      </c>
      <c r="AU430" s="132">
        <f>$AB$9+$AB$18*(F430-AB$15)</f>
        <v>4.9316852244668832</v>
      </c>
    </row>
    <row r="431" spans="1:47" ht="12.95" customHeight="1">
      <c r="A431" s="127" t="s">
        <v>1471</v>
      </c>
      <c r="B431" s="276" t="s">
        <v>288</v>
      </c>
      <c r="C431" s="232">
        <v>55174.433600000106</v>
      </c>
      <c r="D431" s="232">
        <v>2.9999999999999997E-4</v>
      </c>
      <c r="E431" s="41">
        <f>+(C431-C$7)/C$8</f>
        <v>43858.471778065519</v>
      </c>
      <c r="F431" s="132">
        <f>ROUND(2*E431,0)/2</f>
        <v>43858.5</v>
      </c>
      <c r="G431" s="132">
        <f>+C431-(C$7+F431*C$8)</f>
        <v>-9.6334993941127323E-3</v>
      </c>
      <c r="L431" s="43">
        <f>G431</f>
        <v>-9.6334993941127323E-3</v>
      </c>
      <c r="N431" s="132"/>
      <c r="O431" s="132">
        <f ca="1">+C$11+C$12*F431</f>
        <v>-1.0837129947202845E-2</v>
      </c>
      <c r="P431" s="199">
        <f>+D$11+D$12*F431+D$13*F431^2</f>
        <v>-2.7980899112661967E-2</v>
      </c>
      <c r="Q431" s="200">
        <f>+C431-15018.5</f>
        <v>40155.933600000106</v>
      </c>
      <c r="S431" s="132">
        <f>+(P431-G431)^2</f>
        <v>3.3662707643222051E-4</v>
      </c>
      <c r="T431" s="7">
        <v>10</v>
      </c>
      <c r="U431" s="43">
        <f>+T431*S431</f>
        <v>3.3662707643222051E-3</v>
      </c>
      <c r="V431" s="132">
        <f>+G431-P431</f>
        <v>1.8347399718549234E-2</v>
      </c>
      <c r="Z431" s="43">
        <f>F431</f>
        <v>43858.5</v>
      </c>
      <c r="AA431" s="132">
        <f>AB$3+AB$4*Z431+AB$5*Z431^2+AH431</f>
        <v>-1.6393932671713601E-2</v>
      </c>
      <c r="AB431" s="132">
        <f>+G431-AA431</f>
        <v>6.7604332776008691E-3</v>
      </c>
      <c r="AC431" s="132">
        <f>+G431-P431</f>
        <v>1.8347399718549234E-2</v>
      </c>
      <c r="AD431" s="132"/>
      <c r="AE431" s="132">
        <f>+(G431-AA431)^2*S431</f>
        <v>1.5385021483346175E-8</v>
      </c>
      <c r="AF431" s="200">
        <f>+C431-15018.5</f>
        <v>40155.933600000106</v>
      </c>
      <c r="AG431" s="7"/>
      <c r="AH431" s="43">
        <f>$AB$6*($AB$11/AI431*AJ431+$AB$12)</f>
        <v>-1.7403805104963602E-2</v>
      </c>
      <c r="AI431" s="43">
        <f>1+$AB$7*COS(AL431)</f>
        <v>0.81890150509029835</v>
      </c>
      <c r="AJ431" s="43">
        <f>SIN(AL431+$AB$9)</f>
        <v>-0.96927385638290509</v>
      </c>
      <c r="AK431" s="43">
        <f>$AB$7*SIN(AL431)</f>
        <v>-0.32265048448970407</v>
      </c>
      <c r="AL431" s="43">
        <f>2*ATAN(AM431)</f>
        <v>-2.0822614396210386</v>
      </c>
      <c r="AM431" s="43">
        <f>SQRT((1+$AB$7)/(1-$AB$7))*TAN(AN431/2)</f>
        <v>-1.7080355412492418</v>
      </c>
      <c r="AN431" s="132">
        <f>$AU431+$AB$7*SIN(AO431)</f>
        <v>4.5659939069461686</v>
      </c>
      <c r="AO431" s="132">
        <f>$AU431+$AB$7*SIN(AP431)</f>
        <v>4.5659939046033067</v>
      </c>
      <c r="AP431" s="132">
        <f>$AU431+$AB$7*SIN(AQ431)</f>
        <v>4.5659939480114105</v>
      </c>
      <c r="AQ431" s="132">
        <f>$AU431+$AB$7*SIN(AR431)</f>
        <v>4.5659931437560992</v>
      </c>
      <c r="AR431" s="132">
        <f>$AU431+$AB$7*SIN(AS431)</f>
        <v>4.566008045525022</v>
      </c>
      <c r="AS431" s="132">
        <f>$AU431+$AB$7*SIN(AT431)</f>
        <v>4.5657321799228869</v>
      </c>
      <c r="AT431" s="132">
        <f>$AU431+$AB$7*SIN(AU431)</f>
        <v>4.5709256291622431</v>
      </c>
      <c r="AU431" s="132">
        <f>$AB$9+$AB$18*(F431-AB$15)</f>
        <v>4.9320361520488678</v>
      </c>
    </row>
    <row r="432" spans="1:47" ht="12.95" customHeight="1">
      <c r="A432" s="127" t="s">
        <v>1471</v>
      </c>
      <c r="B432" s="276" t="s">
        <v>288</v>
      </c>
      <c r="C432" s="232">
        <v>55175.457299999893</v>
      </c>
      <c r="D432" s="232">
        <v>4.0000000000000002E-4</v>
      </c>
      <c r="E432" s="41">
        <f>+(C432-C$7)/C$8</f>
        <v>43861.470770761342</v>
      </c>
      <c r="F432" s="132">
        <f>ROUND(2*E432,0)/2</f>
        <v>43861.5</v>
      </c>
      <c r="G432" s="132">
        <f>+C432-(C$7+F432*C$8)</f>
        <v>-9.9773406109306961E-3</v>
      </c>
      <c r="L432" s="43">
        <f>G432</f>
        <v>-9.9773406109306961E-3</v>
      </c>
      <c r="N432" s="132"/>
      <c r="O432" s="132">
        <f ca="1">+C$11+C$12*F432</f>
        <v>-1.0840249748798152E-2</v>
      </c>
      <c r="P432" s="199">
        <f>+D$11+D$12*F432+D$13*F432^2</f>
        <v>-2.7982902770487442E-2</v>
      </c>
      <c r="Q432" s="200">
        <f>+C432-15018.5</f>
        <v>40156.957299999893</v>
      </c>
      <c r="S432" s="132">
        <f>+(P432-G432)^2</f>
        <v>3.2420026868166179E-4</v>
      </c>
      <c r="T432" s="7">
        <v>10</v>
      </c>
      <c r="U432" s="43">
        <f>+T432*S432</f>
        <v>3.2420026868166178E-3</v>
      </c>
      <c r="V432" s="132">
        <f>+G432-P432</f>
        <v>1.8005562159556746E-2</v>
      </c>
      <c r="Z432" s="43">
        <f>F432</f>
        <v>43861.5</v>
      </c>
      <c r="AA432" s="132">
        <f>AB$3+AB$4*Z432+AB$5*Z432^2+AH432</f>
        <v>-1.6389985111200406E-2</v>
      </c>
      <c r="AB432" s="132">
        <f>+G432-AA432</f>
        <v>6.4126445002697097E-3</v>
      </c>
      <c r="AC432" s="132">
        <f>+G432-P432</f>
        <v>1.8005562159556746E-2</v>
      </c>
      <c r="AD432" s="132"/>
      <c r="AE432" s="132">
        <f>+(G432-AA432)^2*S432</f>
        <v>1.3331766524363166E-8</v>
      </c>
      <c r="AF432" s="200">
        <f>+C432-15018.5</f>
        <v>40156.957299999893</v>
      </c>
      <c r="AG432" s="7"/>
      <c r="AH432" s="43">
        <f>$AB$6*($AB$11/AI432*AJ432+$AB$12)</f>
        <v>-1.7399395064450405E-2</v>
      </c>
      <c r="AI432" s="43">
        <f>1+$AB$7*COS(AL432)</f>
        <v>0.81899621762969932</v>
      </c>
      <c r="AJ432" s="43">
        <f>SIN(AL432+$AB$9)</f>
        <v>-0.96920161308733876</v>
      </c>
      <c r="AK432" s="43">
        <f>$AB$7*SIN(AL432)</f>
        <v>-0.32270362682753473</v>
      </c>
      <c r="AL432" s="43">
        <f>2*ATAN(AM432)</f>
        <v>-2.0819679184764142</v>
      </c>
      <c r="AM432" s="43">
        <f>SQRT((1+$AB$7)/(1-$AB$7))*TAN(AN432/2)</f>
        <v>-1.7074607676001679</v>
      </c>
      <c r="AN432" s="132">
        <f>$AU432+$AB$7*SIN(AO432)</f>
        <v>4.5663268831275143</v>
      </c>
      <c r="AO432" s="132">
        <f>$AU432+$AB$7*SIN(AP432)</f>
        <v>4.5663268807899753</v>
      </c>
      <c r="AP432" s="132">
        <f>$AU432+$AB$7*SIN(AQ432)</f>
        <v>4.5663269241975053</v>
      </c>
      <c r="AQ432" s="132">
        <f>$AU432+$AB$7*SIN(AR432)</f>
        <v>4.5663261181325057</v>
      </c>
      <c r="AR432" s="132">
        <f>$AU432+$AB$7*SIN(AS432)</f>
        <v>4.5663410872418622</v>
      </c>
      <c r="AS432" s="132">
        <f>$AU432+$AB$7*SIN(AT432)</f>
        <v>4.5660633499802339</v>
      </c>
      <c r="AT432" s="132">
        <f>$AU432+$AB$7*SIN(AU432)</f>
        <v>4.5713048699028862</v>
      </c>
      <c r="AU432" s="132">
        <f>$AB$9+$AB$18*(F432-AB$15)</f>
        <v>4.9323870796308515</v>
      </c>
    </row>
    <row r="433" spans="1:47" ht="12.95" customHeight="1">
      <c r="A433" s="36" t="s">
        <v>466</v>
      </c>
      <c r="B433" s="94" t="s">
        <v>288</v>
      </c>
      <c r="C433" s="36">
        <v>55175.457699999999</v>
      </c>
      <c r="D433" s="36" t="s">
        <v>467</v>
      </c>
      <c r="E433" s="41">
        <f>+(C433-C$7)/C$8</f>
        <v>43861.47194258649</v>
      </c>
      <c r="F433" s="132">
        <f>ROUND(2*E433,0)/2</f>
        <v>43861.5</v>
      </c>
      <c r="G433" s="132">
        <f>+C433-(C$7+F433*C$8)</f>
        <v>-9.5773405046202242E-3</v>
      </c>
      <c r="K433" s="43">
        <f>G433</f>
        <v>-9.5773405046202242E-3</v>
      </c>
      <c r="N433" s="132"/>
      <c r="O433" s="132">
        <f ca="1">+C$11+C$12*F433</f>
        <v>-1.0840249748798152E-2</v>
      </c>
      <c r="P433" s="199">
        <f>+D$11+D$12*F433+D$13*F433^2</f>
        <v>-2.7982902770487442E-2</v>
      </c>
      <c r="Q433" s="200">
        <f>+C433-15018.5</f>
        <v>40156.957699999999</v>
      </c>
      <c r="S433" s="132">
        <f>+(P433-G433)^2</f>
        <v>3.3876472232271517E-4</v>
      </c>
      <c r="T433" s="7">
        <v>10</v>
      </c>
      <c r="U433" s="43">
        <f>+T433*S433</f>
        <v>3.3876472232271517E-3</v>
      </c>
      <c r="V433" s="132">
        <f>+G433-P433</f>
        <v>1.8405562265867217E-2</v>
      </c>
      <c r="Z433" s="43">
        <f>F433</f>
        <v>43861.5</v>
      </c>
      <c r="AA433" s="132">
        <f>AB$3+AB$4*Z433+AB$5*Z433^2+AH433</f>
        <v>-1.6389985111200406E-2</v>
      </c>
      <c r="AB433" s="132">
        <f>+G433-AA433</f>
        <v>6.8126446065801816E-3</v>
      </c>
      <c r="AC433" s="132">
        <f>+G433-P433</f>
        <v>1.8405562265867217E-2</v>
      </c>
      <c r="AD433" s="132"/>
      <c r="AE433" s="132">
        <f>+(G433-AA433)^2*S433</f>
        <v>1.572279115822775E-8</v>
      </c>
      <c r="AF433" s="200">
        <f>+C433-15018.5</f>
        <v>40156.957699999999</v>
      </c>
      <c r="AG433" s="7"/>
      <c r="AH433" s="43">
        <f>$AB$6*($AB$11/AI433*AJ433+$AB$12)</f>
        <v>-1.7399395064450405E-2</v>
      </c>
      <c r="AI433" s="43">
        <f>1+$AB$7*COS(AL433)</f>
        <v>0.81899621762969932</v>
      </c>
      <c r="AJ433" s="43">
        <f>SIN(AL433+$AB$9)</f>
        <v>-0.96920161308733876</v>
      </c>
      <c r="AK433" s="43">
        <f>$AB$7*SIN(AL433)</f>
        <v>-0.32270362682753473</v>
      </c>
      <c r="AL433" s="43">
        <f>2*ATAN(AM433)</f>
        <v>-2.0819679184764142</v>
      </c>
      <c r="AM433" s="43">
        <f>SQRT((1+$AB$7)/(1-$AB$7))*TAN(AN433/2)</f>
        <v>-1.7074607676001679</v>
      </c>
      <c r="AN433" s="132">
        <f>$AU433+$AB$7*SIN(AO433)</f>
        <v>4.5663268831275143</v>
      </c>
      <c r="AO433" s="132">
        <f>$AU433+$AB$7*SIN(AP433)</f>
        <v>4.5663268807899753</v>
      </c>
      <c r="AP433" s="132">
        <f>$AU433+$AB$7*SIN(AQ433)</f>
        <v>4.5663269241975053</v>
      </c>
      <c r="AQ433" s="132">
        <f>$AU433+$AB$7*SIN(AR433)</f>
        <v>4.5663261181325057</v>
      </c>
      <c r="AR433" s="132">
        <f>$AU433+$AB$7*SIN(AS433)</f>
        <v>4.5663410872418622</v>
      </c>
      <c r="AS433" s="132">
        <f>$AU433+$AB$7*SIN(AT433)</f>
        <v>4.5660633499802339</v>
      </c>
      <c r="AT433" s="132">
        <f>$AU433+$AB$7*SIN(AU433)</f>
        <v>4.5713048699028862</v>
      </c>
      <c r="AU433" s="132">
        <f>$AB$9+$AB$18*(F433-AB$15)</f>
        <v>4.9323870796308515</v>
      </c>
    </row>
    <row r="434" spans="1:47" ht="12.95" customHeight="1">
      <c r="A434" s="36" t="s">
        <v>466</v>
      </c>
      <c r="B434" s="94" t="s">
        <v>288</v>
      </c>
      <c r="C434" s="36">
        <v>55175.458400000003</v>
      </c>
      <c r="D434" s="36" t="s">
        <v>468</v>
      </c>
      <c r="E434" s="41">
        <f>+(C434-C$7)/C$8</f>
        <v>43861.473993279949</v>
      </c>
      <c r="F434" s="132">
        <f>ROUND(2*E434,0)/2</f>
        <v>43861.5</v>
      </c>
      <c r="G434" s="132">
        <f>+C434-(C$7+F434*C$8)</f>
        <v>-8.8773405004758388E-3</v>
      </c>
      <c r="K434" s="43">
        <f>G434</f>
        <v>-8.8773405004758388E-3</v>
      </c>
      <c r="N434" s="132"/>
      <c r="O434" s="132">
        <f ca="1">+C$11+C$12*F434</f>
        <v>-1.0840249748798152E-2</v>
      </c>
      <c r="P434" s="199">
        <f>+D$11+D$12*F434+D$13*F434^2</f>
        <v>-2.7982902770487442E-2</v>
      </c>
      <c r="Q434" s="200">
        <f>+C434-15018.5</f>
        <v>40156.958400000003</v>
      </c>
      <c r="S434" s="132">
        <f>+(P434-G434)^2</f>
        <v>3.6502250965329093E-4</v>
      </c>
      <c r="T434" s="7">
        <v>10</v>
      </c>
      <c r="U434" s="43">
        <f>+T434*S434</f>
        <v>3.6502250965329093E-3</v>
      </c>
      <c r="V434" s="132">
        <f>+G434-P434</f>
        <v>1.9105562270011603E-2</v>
      </c>
      <c r="Z434" s="43">
        <f>F434</f>
        <v>43861.5</v>
      </c>
      <c r="AA434" s="132">
        <f>AB$3+AB$4*Z434+AB$5*Z434^2+AH434</f>
        <v>-1.6389985111200406E-2</v>
      </c>
      <c r="AB434" s="132">
        <f>+G434-AA434</f>
        <v>7.512644610724567E-3</v>
      </c>
      <c r="AC434" s="132">
        <f>+G434-P434</f>
        <v>1.9105562270011603E-2</v>
      </c>
      <c r="AD434" s="132"/>
      <c r="AE434" s="132">
        <f>+(G434-AA434)^2*S434</f>
        <v>2.0601808043156491E-8</v>
      </c>
      <c r="AF434" s="200">
        <f>+C434-15018.5</f>
        <v>40156.958400000003</v>
      </c>
      <c r="AG434" s="7"/>
      <c r="AH434" s="43">
        <f>$AB$6*($AB$11/AI434*AJ434+$AB$12)</f>
        <v>-1.7399395064450405E-2</v>
      </c>
      <c r="AI434" s="43">
        <f>1+$AB$7*COS(AL434)</f>
        <v>0.81899621762969932</v>
      </c>
      <c r="AJ434" s="43">
        <f>SIN(AL434+$AB$9)</f>
        <v>-0.96920161308733876</v>
      </c>
      <c r="AK434" s="43">
        <f>$AB$7*SIN(AL434)</f>
        <v>-0.32270362682753473</v>
      </c>
      <c r="AL434" s="43">
        <f>2*ATAN(AM434)</f>
        <v>-2.0819679184764142</v>
      </c>
      <c r="AM434" s="43">
        <f>SQRT((1+$AB$7)/(1-$AB$7))*TAN(AN434/2)</f>
        <v>-1.7074607676001679</v>
      </c>
      <c r="AN434" s="132">
        <f>$AU434+$AB$7*SIN(AO434)</f>
        <v>4.5663268831275143</v>
      </c>
      <c r="AO434" s="132">
        <f>$AU434+$AB$7*SIN(AP434)</f>
        <v>4.5663268807899753</v>
      </c>
      <c r="AP434" s="132">
        <f>$AU434+$AB$7*SIN(AQ434)</f>
        <v>4.5663269241975053</v>
      </c>
      <c r="AQ434" s="132">
        <f>$AU434+$AB$7*SIN(AR434)</f>
        <v>4.5663261181325057</v>
      </c>
      <c r="AR434" s="132">
        <f>$AU434+$AB$7*SIN(AS434)</f>
        <v>4.5663410872418622</v>
      </c>
      <c r="AS434" s="132">
        <f>$AU434+$AB$7*SIN(AT434)</f>
        <v>4.5660633499802339</v>
      </c>
      <c r="AT434" s="132">
        <f>$AU434+$AB$7*SIN(AU434)</f>
        <v>4.5713048699028862</v>
      </c>
      <c r="AU434" s="132">
        <f>$AB$9+$AB$18*(F434-AB$15)</f>
        <v>4.9323870796308515</v>
      </c>
    </row>
    <row r="435" spans="1:47" ht="12.95" customHeight="1">
      <c r="A435" s="36" t="s">
        <v>466</v>
      </c>
      <c r="B435" s="94" t="s">
        <v>288</v>
      </c>
      <c r="C435" s="36">
        <v>55175.4594</v>
      </c>
      <c r="D435" s="36" t="s">
        <v>469</v>
      </c>
      <c r="E435" s="41">
        <f>+(C435-C$7)/C$8</f>
        <v>43861.476922842019</v>
      </c>
      <c r="F435" s="132">
        <f>ROUND(2*E435,0)/2</f>
        <v>43861.5</v>
      </c>
      <c r="G435" s="132">
        <f>+C435-(C$7+F435*C$8)</f>
        <v>-7.8773405039100908E-3</v>
      </c>
      <c r="K435" s="43">
        <f>G435</f>
        <v>-7.8773405039100908E-3</v>
      </c>
      <c r="N435" s="132"/>
      <c r="O435" s="132">
        <f ca="1">+C$11+C$12*F435</f>
        <v>-1.0840249748798152E-2</v>
      </c>
      <c r="P435" s="199">
        <f>+D$11+D$12*F435+D$13*F435^2</f>
        <v>-2.7982902770487442E-2</v>
      </c>
      <c r="Q435" s="200">
        <f>+C435-15018.5</f>
        <v>40156.9594</v>
      </c>
      <c r="S435" s="132">
        <f>+(P435-G435)^2</f>
        <v>4.0423363405521896E-4</v>
      </c>
      <c r="T435" s="7">
        <v>10</v>
      </c>
      <c r="U435" s="43">
        <f>+T435*S435</f>
        <v>4.0423363405521894E-3</v>
      </c>
      <c r="V435" s="132">
        <f>+G435-P435</f>
        <v>2.0105562266577351E-2</v>
      </c>
      <c r="Z435" s="43">
        <f>F435</f>
        <v>43861.5</v>
      </c>
      <c r="AA435" s="132">
        <f>AB$3+AB$4*Z435+AB$5*Z435^2+AH435</f>
        <v>-1.6389985111200406E-2</v>
      </c>
      <c r="AB435" s="132">
        <f>+G435-AA435</f>
        <v>8.512644607290315E-3</v>
      </c>
      <c r="AC435" s="132">
        <f>+G435-P435</f>
        <v>2.0105562266577351E-2</v>
      </c>
      <c r="AD435" s="132"/>
      <c r="AE435" s="132">
        <f>+(G435-AA435)^2*S435</f>
        <v>2.9292838076281002E-8</v>
      </c>
      <c r="AF435" s="200">
        <f>+C435-15018.5</f>
        <v>40156.9594</v>
      </c>
      <c r="AG435" s="7"/>
      <c r="AH435" s="43">
        <f>$AB$6*($AB$11/AI435*AJ435+$AB$12)</f>
        <v>-1.7399395064450405E-2</v>
      </c>
      <c r="AI435" s="43">
        <f>1+$AB$7*COS(AL435)</f>
        <v>0.81899621762969932</v>
      </c>
      <c r="AJ435" s="43">
        <f>SIN(AL435+$AB$9)</f>
        <v>-0.96920161308733876</v>
      </c>
      <c r="AK435" s="43">
        <f>$AB$7*SIN(AL435)</f>
        <v>-0.32270362682753473</v>
      </c>
      <c r="AL435" s="43">
        <f>2*ATAN(AM435)</f>
        <v>-2.0819679184764142</v>
      </c>
      <c r="AM435" s="43">
        <f>SQRT((1+$AB$7)/(1-$AB$7))*TAN(AN435/2)</f>
        <v>-1.7074607676001679</v>
      </c>
      <c r="AN435" s="132">
        <f>$AU435+$AB$7*SIN(AO435)</f>
        <v>4.5663268831275143</v>
      </c>
      <c r="AO435" s="132">
        <f>$AU435+$AB$7*SIN(AP435)</f>
        <v>4.5663268807899753</v>
      </c>
      <c r="AP435" s="132">
        <f>$AU435+$AB$7*SIN(AQ435)</f>
        <v>4.5663269241975053</v>
      </c>
      <c r="AQ435" s="132">
        <f>$AU435+$AB$7*SIN(AR435)</f>
        <v>4.5663261181325057</v>
      </c>
      <c r="AR435" s="132">
        <f>$AU435+$AB$7*SIN(AS435)</f>
        <v>4.5663410872418622</v>
      </c>
      <c r="AS435" s="132">
        <f>$AU435+$AB$7*SIN(AT435)</f>
        <v>4.5660633499802339</v>
      </c>
      <c r="AT435" s="132">
        <f>$AU435+$AB$7*SIN(AU435)</f>
        <v>4.5713048699028862</v>
      </c>
      <c r="AU435" s="132">
        <f>$AB$9+$AB$18*(F435-AB$15)</f>
        <v>4.9323870796308515</v>
      </c>
    </row>
    <row r="436" spans="1:47" ht="12.95" customHeight="1">
      <c r="A436" s="36" t="s">
        <v>466</v>
      </c>
      <c r="B436" s="94" t="s">
        <v>288</v>
      </c>
      <c r="C436" s="36">
        <v>55175.4594</v>
      </c>
      <c r="D436" s="36" t="s">
        <v>468</v>
      </c>
      <c r="E436" s="41">
        <f>+(C436-C$7)/C$8</f>
        <v>43861.476922842019</v>
      </c>
      <c r="F436" s="132">
        <f>ROUND(2*E436,0)/2</f>
        <v>43861.5</v>
      </c>
      <c r="G436" s="132">
        <f>+C436-(C$7+F436*C$8)</f>
        <v>-7.8773405039100908E-3</v>
      </c>
      <c r="K436" s="43">
        <f>G436</f>
        <v>-7.8773405039100908E-3</v>
      </c>
      <c r="N436" s="132"/>
      <c r="O436" s="132">
        <f ca="1">+C$11+C$12*F436</f>
        <v>-1.0840249748798152E-2</v>
      </c>
      <c r="P436" s="199">
        <f>+D$11+D$12*F436+D$13*F436^2</f>
        <v>-2.7982902770487442E-2</v>
      </c>
      <c r="Q436" s="200">
        <f>+C436-15018.5</f>
        <v>40156.9594</v>
      </c>
      <c r="S436" s="132">
        <f>+(P436-G436)^2</f>
        <v>4.0423363405521896E-4</v>
      </c>
      <c r="T436" s="7">
        <v>10</v>
      </c>
      <c r="U436" s="43">
        <f>+T436*S436</f>
        <v>4.0423363405521894E-3</v>
      </c>
      <c r="V436" s="132">
        <f>+G436-P436</f>
        <v>2.0105562266577351E-2</v>
      </c>
      <c r="Z436" s="43">
        <f>F436</f>
        <v>43861.5</v>
      </c>
      <c r="AA436" s="132">
        <f>AB$3+AB$4*Z436+AB$5*Z436^2+AH436</f>
        <v>-1.6389985111200406E-2</v>
      </c>
      <c r="AB436" s="132">
        <f>+G436-AA436</f>
        <v>8.512644607290315E-3</v>
      </c>
      <c r="AC436" s="132">
        <f>+G436-P436</f>
        <v>2.0105562266577351E-2</v>
      </c>
      <c r="AD436" s="132"/>
      <c r="AE436" s="132">
        <f>+(G436-AA436)^2*S436</f>
        <v>2.9292838076281002E-8</v>
      </c>
      <c r="AF436" s="200">
        <f>+C436-15018.5</f>
        <v>40156.9594</v>
      </c>
      <c r="AG436" s="7"/>
      <c r="AH436" s="43">
        <f>$AB$6*($AB$11/AI436*AJ436+$AB$12)</f>
        <v>-1.7399395064450405E-2</v>
      </c>
      <c r="AI436" s="43">
        <f>1+$AB$7*COS(AL436)</f>
        <v>0.81899621762969932</v>
      </c>
      <c r="AJ436" s="43">
        <f>SIN(AL436+$AB$9)</f>
        <v>-0.96920161308733876</v>
      </c>
      <c r="AK436" s="43">
        <f>$AB$7*SIN(AL436)</f>
        <v>-0.32270362682753473</v>
      </c>
      <c r="AL436" s="43">
        <f>2*ATAN(AM436)</f>
        <v>-2.0819679184764142</v>
      </c>
      <c r="AM436" s="43">
        <f>SQRT((1+$AB$7)/(1-$AB$7))*TAN(AN436/2)</f>
        <v>-1.7074607676001679</v>
      </c>
      <c r="AN436" s="132">
        <f>$AU436+$AB$7*SIN(AO436)</f>
        <v>4.5663268831275143</v>
      </c>
      <c r="AO436" s="132">
        <f>$AU436+$AB$7*SIN(AP436)</f>
        <v>4.5663268807899753</v>
      </c>
      <c r="AP436" s="132">
        <f>$AU436+$AB$7*SIN(AQ436)</f>
        <v>4.5663269241975053</v>
      </c>
      <c r="AQ436" s="132">
        <f>$AU436+$AB$7*SIN(AR436)</f>
        <v>4.5663261181325057</v>
      </c>
      <c r="AR436" s="132">
        <f>$AU436+$AB$7*SIN(AS436)</f>
        <v>4.5663410872418622</v>
      </c>
      <c r="AS436" s="132">
        <f>$AU436+$AB$7*SIN(AT436)</f>
        <v>4.5660633499802339</v>
      </c>
      <c r="AT436" s="132">
        <f>$AU436+$AB$7*SIN(AU436)</f>
        <v>4.5713048699028862</v>
      </c>
      <c r="AU436" s="132">
        <f>$AB$9+$AB$18*(F436-AB$15)</f>
        <v>4.9323870796308515</v>
      </c>
    </row>
    <row r="437" spans="1:47" ht="12.95" customHeight="1">
      <c r="A437" s="36" t="s">
        <v>466</v>
      </c>
      <c r="B437" s="94" t="s">
        <v>292</v>
      </c>
      <c r="C437" s="36">
        <v>55175.627</v>
      </c>
      <c r="D437" s="36" t="s">
        <v>470</v>
      </c>
      <c r="E437" s="41">
        <f>+(C437-C$7)/C$8</f>
        <v>43861.967917445829</v>
      </c>
      <c r="F437" s="132">
        <f>ROUND(2*E437,0)/2</f>
        <v>43862</v>
      </c>
      <c r="G437" s="132">
        <f>+C437-(C$7+F437*C$8)</f>
        <v>-1.0951313997793477E-2</v>
      </c>
      <c r="K437" s="43">
        <f>G437</f>
        <v>-1.0951313997793477E-2</v>
      </c>
      <c r="N437" s="132"/>
      <c r="O437" s="132">
        <f ca="1">+C$11+C$12*F437</f>
        <v>-1.0840769715730697E-2</v>
      </c>
      <c r="P437" s="199">
        <f>+D$11+D$12*F437+D$13*F437^2</f>
        <v>-2.798323670217186E-2</v>
      </c>
      <c r="Q437" s="200">
        <f>+C437-15018.5</f>
        <v>40157.127</v>
      </c>
      <c r="S437" s="132">
        <f>+(P437-G437)^2</f>
        <v>2.9008639100791989E-4</v>
      </c>
      <c r="T437" s="7">
        <v>10</v>
      </c>
      <c r="U437" s="43">
        <f>+T437*S437</f>
        <v>2.9008639100791987E-3</v>
      </c>
      <c r="V437" s="132">
        <f>+G437-P437</f>
        <v>1.7031922704378383E-2</v>
      </c>
      <c r="Z437" s="43">
        <f>F437</f>
        <v>43862</v>
      </c>
      <c r="AA437" s="132">
        <f>AB$3+AB$4*Z437+AB$5*Z437^2+AH437</f>
        <v>-1.6389326952526324E-2</v>
      </c>
      <c r="AB437" s="132">
        <f>+G437-AA437</f>
        <v>5.4380129547328473E-3</v>
      </c>
      <c r="AC437" s="132">
        <f>+G437-P437</f>
        <v>1.7031922704378383E-2</v>
      </c>
      <c r="AD437" s="132"/>
      <c r="AE437" s="132">
        <f>+(G437-AA437)^2*S437</f>
        <v>8.5784303733756028E-9</v>
      </c>
      <c r="AF437" s="200">
        <f>+C437-15018.5</f>
        <v>40157.127</v>
      </c>
      <c r="AG437" s="7"/>
      <c r="AH437" s="43">
        <f>$AB$6*($AB$11/AI437*AJ437+$AB$12)</f>
        <v>-1.7398659820526324E-2</v>
      </c>
      <c r="AI437" s="43">
        <f>1+$AB$7*COS(AL437)</f>
        <v>0.81901200669961671</v>
      </c>
      <c r="AJ437" s="43">
        <f>SIN(AL437+$AB$9)</f>
        <v>-0.96918956279370683</v>
      </c>
      <c r="AK437" s="43">
        <f>$AB$7*SIN(AL437)</f>
        <v>-0.32271248237572159</v>
      </c>
      <c r="AL437" s="43">
        <f>2*ATAN(AM437)</f>
        <v>-2.0819189916842591</v>
      </c>
      <c r="AM437" s="43">
        <f>SQRT((1+$AB$7)/(1-$AB$7))*TAN(AN437/2)</f>
        <v>-1.7073649870750569</v>
      </c>
      <c r="AN437" s="132">
        <f>$AU437+$AB$7*SIN(AO437)</f>
        <v>4.5663823829020123</v>
      </c>
      <c r="AO437" s="132">
        <f>$AU437+$AB$7*SIN(AP437)</f>
        <v>4.5663823805653845</v>
      </c>
      <c r="AP437" s="132">
        <f>$AU437+$AB$7*SIN(AQ437)</f>
        <v>4.5663824239723603</v>
      </c>
      <c r="AQ437" s="132">
        <f>$AU437+$AB$7*SIN(AR437)</f>
        <v>4.5663816176134349</v>
      </c>
      <c r="AR437" s="132">
        <f>$AU437+$AB$7*SIN(AS437)</f>
        <v>4.5663965978335597</v>
      </c>
      <c r="AS437" s="132">
        <f>$AU437+$AB$7*SIN(AT437)</f>
        <v>4.56611854988713</v>
      </c>
      <c r="AT437" s="132">
        <f>$AU437+$AB$7*SIN(AU437)</f>
        <v>4.5713680810163009</v>
      </c>
      <c r="AU437" s="132">
        <f>$AB$9+$AB$18*(F437-AB$15)</f>
        <v>4.9324455675611825</v>
      </c>
    </row>
    <row r="438" spans="1:47" ht="12.95" customHeight="1">
      <c r="A438" s="36" t="s">
        <v>466</v>
      </c>
      <c r="B438" s="94" t="s">
        <v>292</v>
      </c>
      <c r="C438" s="36">
        <v>55175.628599999996</v>
      </c>
      <c r="D438" s="36" t="s">
        <v>471</v>
      </c>
      <c r="E438" s="41">
        <f>+(C438-C$7)/C$8</f>
        <v>43861.97260474514</v>
      </c>
      <c r="F438" s="132">
        <f>ROUND(2*E438,0)/2</f>
        <v>43862</v>
      </c>
      <c r="G438" s="132">
        <f>+C438-(C$7+F438*C$8)</f>
        <v>-9.3513140018330887E-3</v>
      </c>
      <c r="K438" s="43">
        <f>G438</f>
        <v>-9.3513140018330887E-3</v>
      </c>
      <c r="N438" s="132"/>
      <c r="O438" s="132">
        <f ca="1">+C$11+C$12*F438</f>
        <v>-1.0840769715730697E-2</v>
      </c>
      <c r="P438" s="199">
        <f>+D$11+D$12*F438+D$13*F438^2</f>
        <v>-2.798323670217186E-2</v>
      </c>
      <c r="Q438" s="200">
        <f>+C438-15018.5</f>
        <v>40157.128599999996</v>
      </c>
      <c r="S438" s="132">
        <f>+(P438-G438)^2</f>
        <v>3.4714854351139922E-4</v>
      </c>
      <c r="T438" s="7">
        <v>10</v>
      </c>
      <c r="U438" s="43">
        <f>+T438*S438</f>
        <v>3.4714854351139924E-3</v>
      </c>
      <c r="V438" s="132">
        <f>+G438-P438</f>
        <v>1.8631922700338772E-2</v>
      </c>
      <c r="Z438" s="43">
        <f>F438</f>
        <v>43862</v>
      </c>
      <c r="AA438" s="132">
        <f>AB$3+AB$4*Z438+AB$5*Z438^2+AH438</f>
        <v>-1.6389326952526324E-2</v>
      </c>
      <c r="AB438" s="132">
        <f>+G438-AA438</f>
        <v>7.0380129506932357E-3</v>
      </c>
      <c r="AC438" s="132">
        <f>+G438-P438</f>
        <v>1.8631922700338772E-2</v>
      </c>
      <c r="AD438" s="132"/>
      <c r="AE438" s="132">
        <f>+(G438-AA438)^2*S438</f>
        <v>1.7195526222843686E-8</v>
      </c>
      <c r="AF438" s="200">
        <f>+C438-15018.5</f>
        <v>40157.128599999996</v>
      </c>
      <c r="AG438" s="7"/>
      <c r="AH438" s="43">
        <f>$AB$6*($AB$11/AI438*AJ438+$AB$12)</f>
        <v>-1.7398659820526324E-2</v>
      </c>
      <c r="AI438" s="43">
        <f>1+$AB$7*COS(AL438)</f>
        <v>0.81901200669961671</v>
      </c>
      <c r="AJ438" s="43">
        <f>SIN(AL438+$AB$9)</f>
        <v>-0.96918956279370683</v>
      </c>
      <c r="AK438" s="43">
        <f>$AB$7*SIN(AL438)</f>
        <v>-0.32271248237572159</v>
      </c>
      <c r="AL438" s="43">
        <f>2*ATAN(AM438)</f>
        <v>-2.0819189916842591</v>
      </c>
      <c r="AM438" s="43">
        <f>SQRT((1+$AB$7)/(1-$AB$7))*TAN(AN438/2)</f>
        <v>-1.7073649870750569</v>
      </c>
      <c r="AN438" s="132">
        <f>$AU438+$AB$7*SIN(AO438)</f>
        <v>4.5663823829020123</v>
      </c>
      <c r="AO438" s="132">
        <f>$AU438+$AB$7*SIN(AP438)</f>
        <v>4.5663823805653845</v>
      </c>
      <c r="AP438" s="132">
        <f>$AU438+$AB$7*SIN(AQ438)</f>
        <v>4.5663824239723603</v>
      </c>
      <c r="AQ438" s="132">
        <f>$AU438+$AB$7*SIN(AR438)</f>
        <v>4.5663816176134349</v>
      </c>
      <c r="AR438" s="132">
        <f>$AU438+$AB$7*SIN(AS438)</f>
        <v>4.5663965978335597</v>
      </c>
      <c r="AS438" s="132">
        <f>$AU438+$AB$7*SIN(AT438)</f>
        <v>4.56611854988713</v>
      </c>
      <c r="AT438" s="132">
        <f>$AU438+$AB$7*SIN(AU438)</f>
        <v>4.5713680810163009</v>
      </c>
      <c r="AU438" s="132">
        <f>$AB$9+$AB$18*(F438-AB$15)</f>
        <v>4.9324455675611825</v>
      </c>
    </row>
    <row r="439" spans="1:47" ht="12.95" customHeight="1">
      <c r="A439" s="212" t="s">
        <v>461</v>
      </c>
      <c r="B439" s="95" t="s">
        <v>288</v>
      </c>
      <c r="C439" s="96">
        <v>55186.380700000002</v>
      </c>
      <c r="D439" s="96">
        <v>1E-4</v>
      </c>
      <c r="E439" s="41">
        <f>+(C439-C$7)/C$8</f>
        <v>43893.471549134585</v>
      </c>
      <c r="F439" s="132">
        <f>ROUND(2*E439,0)/2</f>
        <v>43893.5</v>
      </c>
      <c r="G439" s="132">
        <f>+C439-(C$7+F439*C$8)</f>
        <v>-9.711644503113348E-3</v>
      </c>
      <c r="K439" s="43">
        <f>G439</f>
        <v>-9.711644503113348E-3</v>
      </c>
      <c r="N439" s="132"/>
      <c r="O439" s="132">
        <f ca="1">+C$11+C$12*F439</f>
        <v>-1.0873527632481401E-2</v>
      </c>
      <c r="P439" s="199">
        <f>+D$11+D$12*F439+D$13*F439^2</f>
        <v>-2.8004267897276076E-2</v>
      </c>
      <c r="Q439" s="200">
        <f>+C439-15018.5</f>
        <v>40167.880700000002</v>
      </c>
      <c r="S439" s="132">
        <f>+(P439-G439)^2</f>
        <v>3.3462007064066952E-4</v>
      </c>
      <c r="T439" s="7">
        <v>10</v>
      </c>
      <c r="U439" s="43">
        <f>+T439*S439</f>
        <v>3.346200706406695E-3</v>
      </c>
      <c r="V439" s="132">
        <f>+G439-P439</f>
        <v>1.8292623394162728E-2</v>
      </c>
      <c r="Z439" s="43">
        <f>F439</f>
        <v>43893.5</v>
      </c>
      <c r="AA439" s="132">
        <f>AB$3+AB$4*Z439+AB$5*Z439^2+AH439</f>
        <v>-1.6347729285818537E-2</v>
      </c>
      <c r="AB439" s="132">
        <f>+G439-AA439</f>
        <v>6.6360847827051893E-3</v>
      </c>
      <c r="AC439" s="132">
        <f>+G439-P439</f>
        <v>1.8292623394162728E-2</v>
      </c>
      <c r="AD439" s="132"/>
      <c r="AE439" s="132">
        <f>+(G439-AA439)^2*S439</f>
        <v>1.4735871931263825E-8</v>
      </c>
      <c r="AF439" s="200">
        <f>+C439-15018.5</f>
        <v>40167.880700000002</v>
      </c>
      <c r="AG439" s="7"/>
      <c r="AH439" s="43">
        <f>$AB$6*($AB$11/AI439*AJ439+$AB$12)</f>
        <v>-1.7352202759068538E-2</v>
      </c>
      <c r="AI439" s="43">
        <f>1+$AB$7*COS(AL439)</f>
        <v>0.82000882161751254</v>
      </c>
      <c r="AJ439" s="43">
        <f>SIN(AL439+$AB$9)</f>
        <v>-0.96842476838501401</v>
      </c>
      <c r="AK439" s="43">
        <f>$AB$7*SIN(AL439)</f>
        <v>-0.32326950939499938</v>
      </c>
      <c r="AL439" s="43">
        <f>2*ATAN(AM439)</f>
        <v>-2.0788327938044286</v>
      </c>
      <c r="AM439" s="43">
        <f>SQRT((1+$AB$7)/(1-$AB$7))*TAN(AN439/2)</f>
        <v>-1.701339478046658</v>
      </c>
      <c r="AN439" s="132">
        <f>$AU439+$AB$7*SIN(AO439)</f>
        <v>4.5698810287212304</v>
      </c>
      <c r="AO439" s="132">
        <f>$AU439+$AB$7*SIN(AP439)</f>
        <v>4.5698810264551915</v>
      </c>
      <c r="AP439" s="132">
        <f>$AU439+$AB$7*SIN(AQ439)</f>
        <v>4.5698810695770549</v>
      </c>
      <c r="AQ439" s="132">
        <f>$AU439+$AB$7*SIN(AR439)</f>
        <v>4.5698802489864212</v>
      </c>
      <c r="AR439" s="132">
        <f>$AU439+$AB$7*SIN(AS439)</f>
        <v>4.5698958652806851</v>
      </c>
      <c r="AS439" s="132">
        <f>$AU439+$AB$7*SIN(AT439)</f>
        <v>4.5695989695791397</v>
      </c>
      <c r="AT439" s="132">
        <f>$AU439+$AB$7*SIN(AU439)</f>
        <v>4.5753528706235533</v>
      </c>
      <c r="AU439" s="132">
        <f>$AB$9+$AB$18*(F439-AB$15)</f>
        <v>4.9361303071720162</v>
      </c>
    </row>
    <row r="440" spans="1:47" ht="12.95" customHeight="1">
      <c r="A440" s="36" t="s">
        <v>449</v>
      </c>
      <c r="B440" s="94" t="s">
        <v>292</v>
      </c>
      <c r="C440" s="36">
        <v>55192.695</v>
      </c>
      <c r="D440" s="36">
        <v>3.0000000000000001E-3</v>
      </c>
      <c r="E440" s="41">
        <f>+(C440-C$7)/C$8</f>
        <v>43911.969682946416</v>
      </c>
      <c r="F440" s="132">
        <f>ROUND(2*E440,0)/2</f>
        <v>43912</v>
      </c>
      <c r="G440" s="132">
        <f>+C440-(C$7+F440*C$8)</f>
        <v>-1.0348664000048302E-2</v>
      </c>
      <c r="K440" s="43">
        <f>G440</f>
        <v>-1.0348664000048302E-2</v>
      </c>
      <c r="N440" s="132"/>
      <c r="O440" s="132">
        <f ca="1">+C$11+C$12*F440</f>
        <v>-1.0892766408985781E-2</v>
      </c>
      <c r="P440" s="199">
        <f>+D$11+D$12*F440+D$13*F440^2</f>
        <v>-2.8016613585830668E-2</v>
      </c>
      <c r="Q440" s="200">
        <f>+C440-15018.5</f>
        <v>40174.195</v>
      </c>
      <c r="S440" s="132">
        <f>+(P440-G440)^2</f>
        <v>3.121564425657473E-4</v>
      </c>
      <c r="T440" s="7">
        <v>10</v>
      </c>
      <c r="U440" s="43">
        <f>+T440*S440</f>
        <v>3.1215644256574731E-3</v>
      </c>
      <c r="V440" s="132">
        <f>+G440-P440</f>
        <v>1.7667949585782366E-2</v>
      </c>
      <c r="Z440" s="43">
        <f>F440</f>
        <v>43912</v>
      </c>
      <c r="AA440" s="132">
        <f>AB$3+AB$4*Z440+AB$5*Z440^2+AH440</f>
        <v>-1.6323176136302357E-2</v>
      </c>
      <c r="AB440" s="132">
        <f>+G440-AA440</f>
        <v>5.9745121362540544E-3</v>
      </c>
      <c r="AC440" s="132">
        <f>+G440-P440</f>
        <v>1.7667949585782366E-2</v>
      </c>
      <c r="AD440" s="132"/>
      <c r="AE440" s="132">
        <f>+(G440-AA440)^2*S440</f>
        <v>1.1142360308424337E-8</v>
      </c>
      <c r="AF440" s="200">
        <f>+C440-15018.5</f>
        <v>40174.195</v>
      </c>
      <c r="AG440" s="7"/>
      <c r="AH440" s="43">
        <f>$AB$6*($AB$11/AI440*AJ440+$AB$12)</f>
        <v>-1.7324792904302357E-2</v>
      </c>
      <c r="AI440" s="43">
        <f>1+$AB$7*COS(AL440)</f>
        <v>0.82059618691571257</v>
      </c>
      <c r="AJ440" s="43">
        <f>SIN(AL440+$AB$9)</f>
        <v>-0.96797042328101601</v>
      </c>
      <c r="AK440" s="43">
        <f>$AB$7*SIN(AL440)</f>
        <v>-0.32359584646719136</v>
      </c>
      <c r="AL440" s="43">
        <f>2*ATAN(AM440)</f>
        <v>-2.0770167585771584</v>
      </c>
      <c r="AM440" s="43">
        <f>SQRT((1+$AB$7)/(1-$AB$7))*TAN(AN440/2)</f>
        <v>-1.6978086062671087</v>
      </c>
      <c r="AN440" s="132">
        <f>$AU440+$AB$7*SIN(AO440)</f>
        <v>4.5719377755401904</v>
      </c>
      <c r="AO440" s="132">
        <f>$AU440+$AB$7*SIN(AP440)</f>
        <v>4.5719377733262876</v>
      </c>
      <c r="AP440" s="132">
        <f>$AU440+$AB$7*SIN(AQ440)</f>
        <v>4.5719378160688171</v>
      </c>
      <c r="AQ440" s="132">
        <f>$AU440+$AB$7*SIN(AR440)</f>
        <v>4.571936990866047</v>
      </c>
      <c r="AR440" s="132">
        <f>$AU440+$AB$7*SIN(AS440)</f>
        <v>4.571952923381164</v>
      </c>
      <c r="AS440" s="132">
        <f>$AU440+$AB$7*SIN(AT440)</f>
        <v>4.5716456246911328</v>
      </c>
      <c r="AT440" s="132">
        <f>$AU440+$AB$7*SIN(AU440)</f>
        <v>4.5776954273445032</v>
      </c>
      <c r="AU440" s="132">
        <f>$AB$9+$AB$18*(F440-AB$15)</f>
        <v>4.9382943605942513</v>
      </c>
    </row>
    <row r="441" spans="1:47" ht="12.95" customHeight="1">
      <c r="A441" s="127" t="s">
        <v>1471</v>
      </c>
      <c r="B441" s="276" t="s">
        <v>288</v>
      </c>
      <c r="C441" s="232">
        <v>55198.328100000042</v>
      </c>
      <c r="D441" s="232">
        <v>5.0000000000000001E-4</v>
      </c>
      <c r="E441" s="41">
        <f>+(C441-C$7)/C$8</f>
        <v>43928.472199072705</v>
      </c>
      <c r="F441" s="132">
        <f>ROUND(2*E441,0)/2</f>
        <v>43928.5</v>
      </c>
      <c r="G441" s="132">
        <f>+C441-(C$7+F441*C$8)</f>
        <v>-9.4897894596215338E-3</v>
      </c>
      <c r="L441" s="43">
        <f>G441</f>
        <v>-9.4897894596215338E-3</v>
      </c>
      <c r="N441" s="132"/>
      <c r="O441" s="132">
        <f ca="1">+C$11+C$12*F441</f>
        <v>-1.0909925317759951E-2</v>
      </c>
      <c r="P441" s="199">
        <f>+D$11+D$12*F441+D$13*F441^2</f>
        <v>-2.802762088081262E-2</v>
      </c>
      <c r="Q441" s="200">
        <f>+C441-15018.5</f>
        <v>40179.828100000042</v>
      </c>
      <c r="S441" s="132">
        <f>+(P441-G441)^2</f>
        <v>3.4365119380049957E-4</v>
      </c>
      <c r="T441" s="7">
        <v>10</v>
      </c>
      <c r="U441" s="43">
        <f>+T441*S441</f>
        <v>3.4365119380049955E-3</v>
      </c>
      <c r="V441" s="132">
        <f>+G441-P441</f>
        <v>1.8537831421191087E-2</v>
      </c>
      <c r="Z441" s="43">
        <f>F441</f>
        <v>43928.5</v>
      </c>
      <c r="AA441" s="132">
        <f>AB$3+AB$4*Z441+AB$5*Z441^2+AH441</f>
        <v>-1.6301200640135034E-2</v>
      </c>
      <c r="AB441" s="132">
        <f>+G441-AA441</f>
        <v>6.8114111805134998E-3</v>
      </c>
      <c r="AC441" s="132">
        <f>+G441-P441</f>
        <v>1.8537831421191087E-2</v>
      </c>
      <c r="AD441" s="132"/>
      <c r="AE441" s="132">
        <f>+(G441-AA441)^2*S441</f>
        <v>1.5943807884852758E-8</v>
      </c>
      <c r="AF441" s="200">
        <f>+C441-15018.5</f>
        <v>40179.828100000042</v>
      </c>
      <c r="AG441" s="7"/>
      <c r="AH441" s="43">
        <f>$AB$6*($AB$11/AI441*AJ441+$AB$12)</f>
        <v>-1.7300267803385033E-2</v>
      </c>
      <c r="AI441" s="43">
        <f>1+$AB$7*COS(AL441)</f>
        <v>0.82112126420160914</v>
      </c>
      <c r="AJ441" s="43">
        <f>SIN(AL441+$AB$9)</f>
        <v>-0.96756194806601137</v>
      </c>
      <c r="AK441" s="43">
        <f>$AB$7*SIN(AL441)</f>
        <v>-0.32388639656393331</v>
      </c>
      <c r="AL441" s="43">
        <f>2*ATAN(AM441)</f>
        <v>-2.0753948541112264</v>
      </c>
      <c r="AM441" s="43">
        <f>SQRT((1+$AB$7)/(1-$AB$7))*TAN(AN441/2)</f>
        <v>-1.6946643688076151</v>
      </c>
      <c r="AN441" s="132">
        <f>$AU441+$AB$7*SIN(AO441)</f>
        <v>4.5737734152518801</v>
      </c>
      <c r="AO441" s="132">
        <f>$AU441+$AB$7*SIN(AP441)</f>
        <v>4.5737734130900671</v>
      </c>
      <c r="AP441" s="132">
        <f>$AU441+$AB$7*SIN(AQ441)</f>
        <v>4.5737734553760232</v>
      </c>
      <c r="AQ441" s="132">
        <f>$AU441+$AB$7*SIN(AR441)</f>
        <v>4.5737726282476183</v>
      </c>
      <c r="AR441" s="132">
        <f>$AU441+$AB$7*SIN(AS441)</f>
        <v>4.5737888080649327</v>
      </c>
      <c r="AS441" s="132">
        <f>$AU441+$AB$7*SIN(AT441)</f>
        <v>4.5734726475681411</v>
      </c>
      <c r="AT441" s="132">
        <f>$AU441+$AB$7*SIN(AU441)</f>
        <v>4.5797861594661118</v>
      </c>
      <c r="AU441" s="132">
        <f>$AB$9+$AB$18*(F441-AB$15)</f>
        <v>4.9402244622951637</v>
      </c>
    </row>
    <row r="442" spans="1:47" ht="12.95" customHeight="1">
      <c r="A442" s="127" t="s">
        <v>1471</v>
      </c>
      <c r="B442" s="276" t="s">
        <v>288</v>
      </c>
      <c r="C442" s="232">
        <v>55200.375899999868</v>
      </c>
      <c r="D442" s="232">
        <v>2.0000000000000001E-4</v>
      </c>
      <c r="E442" s="41">
        <f>+(C442-C$7)/C$8</f>
        <v>43934.471356289912</v>
      </c>
      <c r="F442" s="132">
        <f>ROUND(2*E442,0)/2</f>
        <v>43934.5</v>
      </c>
      <c r="G442" s="132">
        <f>+C442-(C$7+F442*C$8)</f>
        <v>-9.7774716341518797E-3</v>
      </c>
      <c r="L442" s="43">
        <f>G442</f>
        <v>-9.7774716341518797E-3</v>
      </c>
      <c r="N442" s="132"/>
      <c r="O442" s="132">
        <f ca="1">+C$11+C$12*F442</f>
        <v>-1.0916164920950565E-2</v>
      </c>
      <c r="P442" s="199">
        <f>+D$11+D$12*F442+D$13*F442^2</f>
        <v>-2.8031622662861716E-2</v>
      </c>
      <c r="Q442" s="200">
        <f>+C442-15018.5</f>
        <v>40181.875899999868</v>
      </c>
      <c r="S442" s="132">
        <f>+(P442-G442)^2</f>
        <v>3.3321402977894838E-4</v>
      </c>
      <c r="T442" s="7">
        <v>10</v>
      </c>
      <c r="U442" s="43">
        <f>+T442*S442</f>
        <v>3.332140297789484E-3</v>
      </c>
      <c r="V442" s="132">
        <f>+G442-P442</f>
        <v>1.8254151028709836E-2</v>
      </c>
      <c r="Z442" s="43">
        <f>F442</f>
        <v>43934.5</v>
      </c>
      <c r="AA442" s="132">
        <f>AB$3+AB$4*Z442+AB$5*Z442^2+AH442</f>
        <v>-1.6293191598086343E-2</v>
      </c>
      <c r="AB442" s="132">
        <f>+G442-AA442</f>
        <v>6.5157199639344632E-3</v>
      </c>
      <c r="AC442" s="132">
        <f>+G442-P442</f>
        <v>1.8254151028709836E-2</v>
      </c>
      <c r="AD442" s="132"/>
      <c r="AE442" s="132">
        <f>+(G442-AA442)^2*S442</f>
        <v>1.4146470563998204E-8</v>
      </c>
      <c r="AF442" s="200">
        <f>+C442-15018.5</f>
        <v>40181.875899999868</v>
      </c>
      <c r="AG442" s="7"/>
      <c r="AH442" s="43">
        <f>$AB$6*($AB$11/AI442*AJ442+$AB$12)</f>
        <v>-1.7291331227336344E-2</v>
      </c>
      <c r="AI442" s="43">
        <f>1+$AB$7*COS(AL442)</f>
        <v>0.821312484949282</v>
      </c>
      <c r="AJ442" s="43">
        <f>SIN(AL442+$AB$9)</f>
        <v>-0.9674126501478344</v>
      </c>
      <c r="AK442" s="43">
        <f>$AB$7*SIN(AL442)</f>
        <v>-0.32399193194429926</v>
      </c>
      <c r="AL442" s="43">
        <f>2*ATAN(AM442)</f>
        <v>-2.0748045557983916</v>
      </c>
      <c r="AM442" s="43">
        <f>SQRT((1+$AB$7)/(1-$AB$7))*TAN(AN442/2)</f>
        <v>-1.6935221558080298</v>
      </c>
      <c r="AN442" s="132">
        <f>$AU442+$AB$7*SIN(AO442)</f>
        <v>4.574441211908157</v>
      </c>
      <c r="AO442" s="132">
        <f>$AU442+$AB$7*SIN(AP442)</f>
        <v>4.5744412097664471</v>
      </c>
      <c r="AP442" s="132">
        <f>$AU442+$AB$7*SIN(AQ442)</f>
        <v>4.5744412518606747</v>
      </c>
      <c r="AQ442" s="132">
        <f>$AU442+$AB$7*SIN(AR442)</f>
        <v>4.5744404245221304</v>
      </c>
      <c r="AR442" s="132">
        <f>$AU442+$AB$7*SIN(AS442)</f>
        <v>4.5744566863032006</v>
      </c>
      <c r="AS442" s="132">
        <f>$AU442+$AB$7*SIN(AT442)</f>
        <v>4.5741374007758786</v>
      </c>
      <c r="AT442" s="132">
        <f>$AU442+$AB$7*SIN(AU442)</f>
        <v>4.5805467586339557</v>
      </c>
      <c r="AU442" s="132">
        <f>$AB$9+$AB$18*(F442-AB$15)</f>
        <v>4.940926317459132</v>
      </c>
    </row>
    <row r="443" spans="1:47" ht="12.95" customHeight="1">
      <c r="A443" s="127" t="s">
        <v>1471</v>
      </c>
      <c r="B443" s="276" t="s">
        <v>292</v>
      </c>
      <c r="C443" s="232">
        <v>55207.372500000056</v>
      </c>
      <c r="D443" s="232">
        <v>2.0000000000000001E-4</v>
      </c>
      <c r="E443" s="41">
        <f>+(C443-C$7)/C$8</f>
        <v>43954.968330306248</v>
      </c>
      <c r="F443" s="132">
        <f>ROUND(2*E443,0)/2</f>
        <v>43955</v>
      </c>
      <c r="G443" s="132">
        <f>+C443-(C$7+F443*C$8)</f>
        <v>-1.0810384941578377E-2</v>
      </c>
      <c r="L443" s="43">
        <f>G443</f>
        <v>-1.0810384941578377E-2</v>
      </c>
      <c r="N443" s="132"/>
      <c r="O443" s="132">
        <f ca="1">+C$11+C$12*F443</f>
        <v>-1.0937483565185147E-2</v>
      </c>
      <c r="P443" s="199">
        <f>+D$11+D$12*F443+D$13*F443^2</f>
        <v>-2.8045291914549006E-2</v>
      </c>
      <c r="Q443" s="200">
        <f>+C443-15018.5</f>
        <v>40188.872500000056</v>
      </c>
      <c r="S443" s="132">
        <f>+(P443-G443)^2</f>
        <v>2.9704201836695159E-4</v>
      </c>
      <c r="T443" s="7">
        <v>10</v>
      </c>
      <c r="U443" s="43">
        <f>+T443*S443</f>
        <v>2.9704201836695159E-3</v>
      </c>
      <c r="V443" s="132">
        <f>+G443-P443</f>
        <v>1.7234906972970629E-2</v>
      </c>
      <c r="Z443" s="43">
        <f>F443</f>
        <v>43955</v>
      </c>
      <c r="AA443" s="132">
        <f>AB$3+AB$4*Z443+AB$5*Z443^2+AH443</f>
        <v>-1.6265755073795633E-2</v>
      </c>
      <c r="AB443" s="132">
        <f>+G443-AA443</f>
        <v>5.4553701322172556E-3</v>
      </c>
      <c r="AC443" s="132">
        <f>+G443-P443</f>
        <v>1.7234906972970629E-2</v>
      </c>
      <c r="AD443" s="132"/>
      <c r="AE443" s="132">
        <f>+(G443-AA443)^2*S443</f>
        <v>8.8402863052857176E-9</v>
      </c>
      <c r="AF443" s="200">
        <f>+C443-15018.5</f>
        <v>40188.872500000056</v>
      </c>
      <c r="AG443" s="7"/>
      <c r="AH443" s="43">
        <f>$AB$6*($AB$11/AI443*AJ443+$AB$12)</f>
        <v>-1.7260723998795632E-2</v>
      </c>
      <c r="AI443" s="43">
        <f>1+$AB$7*COS(AL443)</f>
        <v>0.82196696555343285</v>
      </c>
      <c r="AJ443" s="43">
        <f>SIN(AL443+$AB$9)</f>
        <v>-0.96689947585259683</v>
      </c>
      <c r="AK443" s="43">
        <f>$AB$7*SIN(AL443)</f>
        <v>-0.32435202889106063</v>
      </c>
      <c r="AL443" s="43">
        <f>2*ATAN(AM443)</f>
        <v>-2.0727856262752473</v>
      </c>
      <c r="AM443" s="43">
        <f>SQRT((1+$AB$7)/(1-$AB$7))*TAN(AN443/2)</f>
        <v>-1.6896241910995835</v>
      </c>
      <c r="AN443" s="132">
        <f>$AU443+$AB$7*SIN(AO443)</f>
        <v>4.5767240249416403</v>
      </c>
      <c r="AO443" s="132">
        <f>$AU443+$AB$7*SIN(AP443)</f>
        <v>4.576724022872714</v>
      </c>
      <c r="AP443" s="132">
        <f>$AU443+$AB$7*SIN(AQ443)</f>
        <v>4.5767240642163465</v>
      </c>
      <c r="AQ443" s="132">
        <f>$AU443+$AB$7*SIN(AR443)</f>
        <v>4.5767232380432414</v>
      </c>
      <c r="AR443" s="132">
        <f>$AU443+$AB$7*SIN(AS443)</f>
        <v>4.5767397484749406</v>
      </c>
      <c r="AS443" s="132">
        <f>$AU443+$AB$7*SIN(AT443)</f>
        <v>4.5764101781806037</v>
      </c>
      <c r="AT443" s="132">
        <f>$AU443+$AB$7*SIN(AU443)</f>
        <v>4.5831468117180592</v>
      </c>
      <c r="AU443" s="132">
        <f>$AB$9+$AB$18*(F443-AB$15)</f>
        <v>4.9433243226026899</v>
      </c>
    </row>
    <row r="444" spans="1:47" ht="12.95" customHeight="1">
      <c r="A444" s="127" t="s">
        <v>1471</v>
      </c>
      <c r="B444" s="276" t="s">
        <v>288</v>
      </c>
      <c r="C444" s="232">
        <v>55214.371400000062</v>
      </c>
      <c r="D444" s="232">
        <v>2.9999999999999997E-4</v>
      </c>
      <c r="E444" s="41">
        <f>+(C444-C$7)/C$8</f>
        <v>43975.472042314825</v>
      </c>
      <c r="F444" s="132">
        <f>ROUND(2*E444,0)/2</f>
        <v>43975.5</v>
      </c>
      <c r="G444" s="132">
        <f>+C444-(C$7+F444*C$8)</f>
        <v>-9.5432984380749986E-3</v>
      </c>
      <c r="L444" s="43">
        <f>G444</f>
        <v>-9.5432984380749986E-3</v>
      </c>
      <c r="N444" s="132"/>
      <c r="O444" s="132">
        <f ca="1">+C$11+C$12*F444</f>
        <v>-1.0958802209419728E-2</v>
      </c>
      <c r="P444" s="199">
        <f>+D$11+D$12*F444+D$13*F444^2</f>
        <v>-2.8058955745499287E-2</v>
      </c>
      <c r="Q444" s="200">
        <f>+C444-15018.5</f>
        <v>40195.871400000062</v>
      </c>
      <c r="S444" s="132">
        <f>+(P444-G444)^2</f>
        <v>3.4282956552597447E-4</v>
      </c>
      <c r="T444" s="7">
        <v>10</v>
      </c>
      <c r="U444" s="43">
        <f>+T444*S444</f>
        <v>3.4282956552597445E-3</v>
      </c>
      <c r="V444" s="132">
        <f>+G444-P444</f>
        <v>1.8515657307424289E-2</v>
      </c>
      <c r="Z444" s="43">
        <f>F444</f>
        <v>43975.5</v>
      </c>
      <c r="AA444" s="132">
        <f>AB$3+AB$4*Z444+AB$5*Z444^2+AH444</f>
        <v>-1.6238206600433708E-2</v>
      </c>
      <c r="AB444" s="132">
        <f>+G444-AA444</f>
        <v>6.6949081623587092E-3</v>
      </c>
      <c r="AC444" s="132">
        <f>+G444-P444</f>
        <v>1.8515657307424289E-2</v>
      </c>
      <c r="AD444" s="132"/>
      <c r="AE444" s="132">
        <f>+(G444-AA444)^2*S444</f>
        <v>1.5366236609621877E-8</v>
      </c>
      <c r="AF444" s="200">
        <f>+C444-15018.5</f>
        <v>40195.871400000062</v>
      </c>
      <c r="AG444" s="7"/>
      <c r="AH444" s="43">
        <f>$AB$6*($AB$11/AI444*AJ444+$AB$12)</f>
        <v>-1.723000229968371E-2</v>
      </c>
      <c r="AI444" s="43">
        <f>1+$AB$7*COS(AL444)</f>
        <v>0.82262321805634087</v>
      </c>
      <c r="AJ444" s="43">
        <f>SIN(AL444+$AB$9)</f>
        <v>-0.96638153198886501</v>
      </c>
      <c r="AK444" s="43">
        <f>$AB$7*SIN(AL444)</f>
        <v>-0.3247113752662687</v>
      </c>
      <c r="AL444" s="43">
        <f>2*ATAN(AM444)</f>
        <v>-2.0707634747409558</v>
      </c>
      <c r="AM444" s="43">
        <f>SQRT((1+$AB$7)/(1-$AB$7))*TAN(AN444/2)</f>
        <v>-1.6857333116057331</v>
      </c>
      <c r="AN444" s="132">
        <f>$AU444+$AB$7*SIN(AO444)</f>
        <v>4.5790086588201611</v>
      </c>
      <c r="AO444" s="132">
        <f>$AU444+$AB$7*SIN(AP444)</f>
        <v>4.5790086568294397</v>
      </c>
      <c r="AP444" s="132">
        <f>$AU444+$AB$7*SIN(AQ444)</f>
        <v>4.5790086972875406</v>
      </c>
      <c r="AQ444" s="132">
        <f>$AU444+$AB$7*SIN(AR444)</f>
        <v>4.5790078750462575</v>
      </c>
      <c r="AR444" s="132">
        <f>$AU444+$AB$7*SIN(AS444)</f>
        <v>4.5790245866747865</v>
      </c>
      <c r="AS444" s="132">
        <f>$AU444+$AB$7*SIN(AT444)</f>
        <v>4.5786853392346183</v>
      </c>
      <c r="AT444" s="132">
        <f>$AU444+$AB$7*SIN(AU444)</f>
        <v>4.5857489359762553</v>
      </c>
      <c r="AU444" s="132">
        <f>$AB$9+$AB$18*(F444-AB$15)</f>
        <v>4.9457223277462488</v>
      </c>
    </row>
    <row r="445" spans="1:47" ht="12.95" customHeight="1">
      <c r="A445" s="127" t="s">
        <v>1471</v>
      </c>
      <c r="B445" s="276" t="s">
        <v>288</v>
      </c>
      <c r="C445" s="232">
        <v>55216.419100000057</v>
      </c>
      <c r="D445" s="232">
        <v>2.9999999999999997E-4</v>
      </c>
      <c r="E445" s="41">
        <f>+(C445-C$7)/C$8</f>
        <v>43981.470906576324</v>
      </c>
      <c r="F445" s="132">
        <f>ROUND(2*E445,0)/2</f>
        <v>43981.5</v>
      </c>
      <c r="G445" s="132">
        <f>+C445-(C$7+F445*C$8)</f>
        <v>-9.9309804427321069E-3</v>
      </c>
      <c r="L445" s="43">
        <f>G445</f>
        <v>-9.9309804427321069E-3</v>
      </c>
      <c r="N445" s="132"/>
      <c r="O445" s="132">
        <f ca="1">+C$11+C$12*F445</f>
        <v>-1.0965041812610335E-2</v>
      </c>
      <c r="P445" s="199">
        <f>+D$11+D$12*F445+D$13*F445^2</f>
        <v>-2.806295389007582E-2</v>
      </c>
      <c r="Q445" s="200">
        <f>+C445-15018.5</f>
        <v>40197.919100000057</v>
      </c>
      <c r="S445" s="132">
        <f>+(P445-G445)^2</f>
        <v>3.2876846109517746E-4</v>
      </c>
      <c r="T445" s="7">
        <v>10</v>
      </c>
      <c r="U445" s="43">
        <f>+T445*S445</f>
        <v>3.2876846109517743E-3</v>
      </c>
      <c r="V445" s="132">
        <f>+G445-P445</f>
        <v>1.8131973447343713E-2</v>
      </c>
      <c r="Z445" s="43">
        <f>F445</f>
        <v>43981.5</v>
      </c>
      <c r="AA445" s="132">
        <f>AB$3+AB$4*Z445+AB$5*Z445^2+AH445</f>
        <v>-1.6230122437306281E-2</v>
      </c>
      <c r="AB445" s="132">
        <f>+G445-AA445</f>
        <v>6.2991419945741742E-3</v>
      </c>
      <c r="AC445" s="132">
        <f>+G445-P445</f>
        <v>1.8131973447343713E-2</v>
      </c>
      <c r="AD445" s="132"/>
      <c r="AE445" s="132">
        <f>+(G445-AA445)^2*S445</f>
        <v>1.3045266190342565E-8</v>
      </c>
      <c r="AF445" s="200">
        <f>+C445-15018.5</f>
        <v>40197.919100000057</v>
      </c>
      <c r="AG445" s="7"/>
      <c r="AH445" s="43">
        <f>$AB$6*($AB$11/AI445*AJ445+$AB$12)</f>
        <v>-1.7220988910556279E-2</v>
      </c>
      <c r="AI445" s="43">
        <f>1+$AB$7*COS(AL445)</f>
        <v>0.82281562780039019</v>
      </c>
      <c r="AJ445" s="43">
        <f>SIN(AL445+$AB$9)</f>
        <v>-0.96622903354251655</v>
      </c>
      <c r="AK445" s="43">
        <f>$AB$7*SIN(AL445)</f>
        <v>-0.3248164069874398</v>
      </c>
      <c r="AL445" s="43">
        <f>2*ATAN(AM445)</f>
        <v>-2.0701710143607279</v>
      </c>
      <c r="AM445" s="43">
        <f>SQRT((1+$AB$7)/(1-$AB$7))*TAN(AN445/2)</f>
        <v>-1.6845958530067988</v>
      </c>
      <c r="AN445" s="132">
        <f>$AU445+$AB$7*SIN(AO445)</f>
        <v>4.5796776773176902</v>
      </c>
      <c r="AO445" s="132">
        <f>$AU445+$AB$7*SIN(AP445)</f>
        <v>4.5796776753507187</v>
      </c>
      <c r="AP445" s="132">
        <f>$AU445+$AB$7*SIN(AQ445)</f>
        <v>4.5796777155264685</v>
      </c>
      <c r="AQ445" s="132">
        <f>$AU445+$AB$7*SIN(AR445)</f>
        <v>4.5796768949317652</v>
      </c>
      <c r="AR445" s="132">
        <f>$AU445+$AB$7*SIN(AS445)</f>
        <v>4.5796936566818793</v>
      </c>
      <c r="AS445" s="132">
        <f>$AU445+$AB$7*SIN(AT445)</f>
        <v>4.5793516919393928</v>
      </c>
      <c r="AT445" s="132">
        <f>$AU445+$AB$7*SIN(AU445)</f>
        <v>4.5865109249611757</v>
      </c>
      <c r="AU445" s="132">
        <f>$AB$9+$AB$18*(F445-AB$15)</f>
        <v>4.9464241829102171</v>
      </c>
    </row>
    <row r="446" spans="1:47" ht="12.95" customHeight="1">
      <c r="A446" s="212" t="s">
        <v>461</v>
      </c>
      <c r="B446" s="95" t="s">
        <v>292</v>
      </c>
      <c r="C446" s="96">
        <v>55219.320200000002</v>
      </c>
      <c r="D446" s="96">
        <v>1E-4</v>
      </c>
      <c r="E446" s="41">
        <f>+(C446-C$7)/C$8</f>
        <v>43989.969859112709</v>
      </c>
      <c r="F446" s="132">
        <f>ROUND(2*E446,0)/2</f>
        <v>43990</v>
      </c>
      <c r="G446" s="132">
        <f>+C446-(C$7+F446*C$8)</f>
        <v>-1.0288530000252649E-2</v>
      </c>
      <c r="K446" s="43">
        <f>G446</f>
        <v>-1.0288530000252649E-2</v>
      </c>
      <c r="N446" s="132"/>
      <c r="O446" s="132">
        <f ca="1">+C$11+C$12*F446</f>
        <v>-1.0973881250463703E-2</v>
      </c>
      <c r="P446" s="199">
        <f>+D$11+D$12*F446+D$13*F446^2</f>
        <v>-2.8068617133334983E-2</v>
      </c>
      <c r="Q446" s="200">
        <f>+C446-15018.5</f>
        <v>40200.820200000002</v>
      </c>
      <c r="S446" s="132">
        <f>+(P446-G446)^2</f>
        <v>3.1613149845999993E-4</v>
      </c>
      <c r="T446" s="7">
        <v>10</v>
      </c>
      <c r="U446" s="43">
        <f>+T446*S446</f>
        <v>3.1613149845999993E-3</v>
      </c>
      <c r="V446" s="132">
        <f>+G446-P446</f>
        <v>1.7780087133082333E-2</v>
      </c>
      <c r="Z446" s="43">
        <f>F446</f>
        <v>43990</v>
      </c>
      <c r="AA446" s="132">
        <f>AB$3+AB$4*Z446+AB$5*Z446^2+AH446</f>
        <v>-1.6218653433045106E-2</v>
      </c>
      <c r="AB446" s="132">
        <f>+G446-AA446</f>
        <v>5.9301234327924571E-3</v>
      </c>
      <c r="AC446" s="132">
        <f>+G446-P446</f>
        <v>1.7780087133082333E-2</v>
      </c>
      <c r="AD446" s="132"/>
      <c r="AE446" s="132">
        <f>+(G446-AA446)^2*S446</f>
        <v>1.1117195323997076E-8</v>
      </c>
      <c r="AF446" s="200">
        <f>+C446-15018.5</f>
        <v>40200.820200000002</v>
      </c>
      <c r="AG446" s="7"/>
      <c r="AH446" s="43">
        <f>$AB$6*($AB$11/AI446*AJ446+$AB$12)</f>
        <v>-1.7208203133045104E-2</v>
      </c>
      <c r="AI446" s="43">
        <f>1+$AB$7*COS(AL446)</f>
        <v>0.82308846897333143</v>
      </c>
      <c r="AJ446" s="43">
        <f>SIN(AL446+$AB$9)</f>
        <v>-0.96601229081799511</v>
      </c>
      <c r="AK446" s="43">
        <f>$AB$7*SIN(AL446)</f>
        <v>-0.32496509072483476</v>
      </c>
      <c r="AL446" s="43">
        <f>2*ATAN(AM446)</f>
        <v>-2.0693312208059202</v>
      </c>
      <c r="AM446" s="43">
        <f>SQRT((1+$AB$7)/(1-$AB$7))*TAN(AN446/2)</f>
        <v>-1.6829854856310325</v>
      </c>
      <c r="AN446" s="132">
        <f>$AU446+$AB$7*SIN(AO446)</f>
        <v>4.5806257214932753</v>
      </c>
      <c r="AO446" s="132">
        <f>$AU446+$AB$7*SIN(AP446)</f>
        <v>4.580625719560528</v>
      </c>
      <c r="AP446" s="132">
        <f>$AU446+$AB$7*SIN(AQ446)</f>
        <v>4.5806257593196289</v>
      </c>
      <c r="AQ446" s="132">
        <f>$AU446+$AB$7*SIN(AR446)</f>
        <v>4.5806249414262599</v>
      </c>
      <c r="AR446" s="132">
        <f>$AU446+$AB$7*SIN(AS446)</f>
        <v>4.5806417675100981</v>
      </c>
      <c r="AS446" s="132">
        <f>$AU446+$AB$7*SIN(AT446)</f>
        <v>4.5802960424731696</v>
      </c>
      <c r="AT446" s="132">
        <f>$AU446+$AB$7*SIN(AU446)</f>
        <v>4.5875907128414246</v>
      </c>
      <c r="AU446" s="132">
        <f>$AB$9+$AB$18*(F446-AB$15)</f>
        <v>4.9474184777258383</v>
      </c>
    </row>
    <row r="447" spans="1:47" ht="12.95" customHeight="1">
      <c r="A447" s="127" t="s">
        <v>1471</v>
      </c>
      <c r="B447" s="276" t="s">
        <v>292</v>
      </c>
      <c r="C447" s="232">
        <v>55220.344000000041</v>
      </c>
      <c r="D447" s="232">
        <v>2.9999999999999997E-4</v>
      </c>
      <c r="E447" s="41">
        <f>+(C447-C$7)/C$8</f>
        <v>43992.969144765477</v>
      </c>
      <c r="F447" s="132">
        <f>ROUND(2*E447,0)/2</f>
        <v>43993</v>
      </c>
      <c r="G447" s="132">
        <f>+C447-(C$7+F447*C$8)</f>
        <v>-1.0532370957662351E-2</v>
      </c>
      <c r="L447" s="43">
        <f>G447</f>
        <v>-1.0532370957662351E-2</v>
      </c>
      <c r="N447" s="132"/>
      <c r="O447" s="132">
        <f ca="1">+C$11+C$12*F447</f>
        <v>-1.0977001052059003E-2</v>
      </c>
      <c r="P447" s="199">
        <f>+D$11+D$12*F447+D$13*F447^2</f>
        <v>-2.8070615702568528E-2</v>
      </c>
      <c r="Q447" s="200">
        <f>+C447-15018.5</f>
        <v>40201.844000000041</v>
      </c>
      <c r="S447" s="132">
        <f>+(P447-G447)^2</f>
        <v>3.0759002873222911E-4</v>
      </c>
      <c r="T447" s="7">
        <v>10</v>
      </c>
      <c r="U447" s="43">
        <f>+T447*S447</f>
        <v>3.0759002873222913E-3</v>
      </c>
      <c r="V447" s="132">
        <f>+G447-P447</f>
        <v>1.7538244744906176E-2</v>
      </c>
      <c r="Z447" s="43">
        <f>F447</f>
        <v>43993</v>
      </c>
      <c r="AA447" s="132">
        <f>AB$3+AB$4*Z447+AB$5*Z447^2+AH447</f>
        <v>-1.6214600945952423E-2</v>
      </c>
      <c r="AB447" s="132">
        <f>+G447-AA447</f>
        <v>5.6822299882900718E-3</v>
      </c>
      <c r="AC447" s="132">
        <f>+G447-P447</f>
        <v>1.7538244744906176E-2</v>
      </c>
      <c r="AD447" s="132"/>
      <c r="AE447" s="132">
        <f>+(G447-AA447)^2*S447</f>
        <v>9.9313861483318277E-9</v>
      </c>
      <c r="AF447" s="200">
        <f>+C447-15018.5</f>
        <v>40201.844000000041</v>
      </c>
      <c r="AG447" s="7"/>
      <c r="AH447" s="43">
        <f>$AB$6*($AB$11/AI447*AJ447+$AB$12)</f>
        <v>-1.7203685798952425E-2</v>
      </c>
      <c r="AI447" s="43">
        <f>1+$AB$7*COS(AL447)</f>
        <v>0.82318483888558047</v>
      </c>
      <c r="AJ447" s="43">
        <f>SIN(AL447+$AB$9)</f>
        <v>-0.96593559629919534</v>
      </c>
      <c r="AK447" s="43">
        <f>$AB$7*SIN(AL447)</f>
        <v>-0.32501753614240858</v>
      </c>
      <c r="AL447" s="43">
        <f>2*ATAN(AM447)</f>
        <v>-2.0690346900755303</v>
      </c>
      <c r="AM447" s="43">
        <f>SQRT((1+$AB$7)/(1-$AB$7))*TAN(AN447/2)</f>
        <v>-1.6824174092404323</v>
      </c>
      <c r="AN447" s="132">
        <f>$AU447+$AB$7*SIN(AO447)</f>
        <v>4.5809604003877356</v>
      </c>
      <c r="AO447" s="132">
        <f>$AU447+$AB$7*SIN(AP447)</f>
        <v>4.5809603984672167</v>
      </c>
      <c r="AP447" s="132">
        <f>$AU447+$AB$7*SIN(AQ447)</f>
        <v>4.5809604380747828</v>
      </c>
      <c r="AQ447" s="132">
        <f>$AU447+$AB$7*SIN(AR447)</f>
        <v>4.5809596212358601</v>
      </c>
      <c r="AR447" s="132">
        <f>$AU447+$AB$7*SIN(AS447)</f>
        <v>4.5809764681753435</v>
      </c>
      <c r="AS447" s="132">
        <f>$AU447+$AB$7*SIN(AT447)</f>
        <v>4.5806294409558319</v>
      </c>
      <c r="AT447" s="132">
        <f>$AU447+$AB$7*SIN(AU447)</f>
        <v>4.587971899383537</v>
      </c>
      <c r="AU447" s="132">
        <f>$AB$9+$AB$18*(F447-AB$15)</f>
        <v>4.9477694053078229</v>
      </c>
    </row>
    <row r="448" spans="1:47" ht="12.95" customHeight="1">
      <c r="A448" s="41" t="s">
        <v>481</v>
      </c>
      <c r="B448" s="94" t="s">
        <v>292</v>
      </c>
      <c r="C448" s="36">
        <v>55259.599099999999</v>
      </c>
      <c r="D448" s="36">
        <v>1E-4</v>
      </c>
      <c r="E448" s="41">
        <f>+(C448-C$7)/C$8</f>
        <v>44107.969396986002</v>
      </c>
      <c r="F448" s="132">
        <f>ROUND(2*E448,0)/2</f>
        <v>44108</v>
      </c>
      <c r="G448" s="132">
        <f>+C448-(C$7+F448*C$8)</f>
        <v>-1.0446275999129284E-2</v>
      </c>
      <c r="K448" s="43">
        <f>G448</f>
        <v>-1.0446275999129284E-2</v>
      </c>
      <c r="N448" s="132"/>
      <c r="O448" s="132">
        <f ca="1">+C$11+C$12*F448</f>
        <v>-1.1096593446545684E-2</v>
      </c>
      <c r="P448" s="199">
        <f>+D$11+D$12*F448+D$13*F448^2</f>
        <v>-2.8147140004566702E-2</v>
      </c>
      <c r="Q448" s="200">
        <f>+C448-15018.5</f>
        <v>40241.099099999999</v>
      </c>
      <c r="S448" s="132">
        <f>+(P448-G448)^2</f>
        <v>3.1332058653898997E-4</v>
      </c>
      <c r="T448" s="7">
        <v>10</v>
      </c>
      <c r="U448" s="43">
        <f>+T448*S448</f>
        <v>3.1332058653898995E-3</v>
      </c>
      <c r="V448" s="132">
        <f>+G448-P448</f>
        <v>1.7700864005437418E-2</v>
      </c>
      <c r="Z448" s="43">
        <f>F448</f>
        <v>44108</v>
      </c>
      <c r="AA448" s="132">
        <f>AB$3+AB$4*Z448+AB$5*Z448^2+AH448</f>
        <v>-1.6057440979298759E-2</v>
      </c>
      <c r="AB448" s="132">
        <f>+G448-AA448</f>
        <v>5.6111649801694752E-3</v>
      </c>
      <c r="AC448" s="132">
        <f>+G448-P448</f>
        <v>1.7700864005437418E-2</v>
      </c>
      <c r="AD448" s="132"/>
      <c r="AE448" s="132">
        <f>+(G448-AA448)^2*S448</f>
        <v>9.8649526945152722E-9</v>
      </c>
      <c r="AF448" s="200">
        <f>+C448-15018.5</f>
        <v>40241.099099999999</v>
      </c>
      <c r="AG448" s="7"/>
      <c r="AH448" s="43">
        <f>$AB$6*($AB$11/AI448*AJ448+$AB$12)</f>
        <v>-1.7028665987298758E-2</v>
      </c>
      <c r="AI448" s="43">
        <f>1+$AB$7*COS(AL448)</f>
        <v>0.82690789190524994</v>
      </c>
      <c r="AJ448" s="43">
        <f>SIN(AL448+$AB$9)</f>
        <v>-0.9629174566323182</v>
      </c>
      <c r="AK448" s="43">
        <f>$AB$7*SIN(AL448)</f>
        <v>-0.32701547687428395</v>
      </c>
      <c r="AL448" s="43">
        <f>2*ATAN(AM448)</f>
        <v>-2.0576149843702081</v>
      </c>
      <c r="AM448" s="43">
        <f>SQRT((1+$AB$7)/(1-$AB$7))*TAN(AN448/2)</f>
        <v>-1.6607535315630748</v>
      </c>
      <c r="AN448" s="132">
        <f>$AU448+$AB$7*SIN(AO448)</f>
        <v>4.5938194494296196</v>
      </c>
      <c r="AO448" s="132">
        <f>$AU448+$AB$7*SIN(AP448)</f>
        <v>4.593819448007058</v>
      </c>
      <c r="AP448" s="132">
        <f>$AU448+$AB$7*SIN(AQ448)</f>
        <v>4.5938194805093708</v>
      </c>
      <c r="AQ448" s="132">
        <f>$AU448+$AB$7*SIN(AR448)</f>
        <v>4.5938187379070961</v>
      </c>
      <c r="AR448" s="132">
        <f>$AU448+$AB$7*SIN(AS448)</f>
        <v>4.5938357057981678</v>
      </c>
      <c r="AS448" s="132">
        <f>$AU448+$AB$7*SIN(AT448)</f>
        <v>4.5934486039289171</v>
      </c>
      <c r="AT448" s="132">
        <f>$AU448+$AB$7*SIN(AU448)</f>
        <v>4.6026174188439146</v>
      </c>
      <c r="AU448" s="132">
        <f>$AB$9+$AB$18*(F448-AB$15)</f>
        <v>4.9612216292838811</v>
      </c>
    </row>
    <row r="449" spans="1:50" ht="12.95" customHeight="1">
      <c r="A449" s="212" t="s">
        <v>461</v>
      </c>
      <c r="B449" s="95" t="s">
        <v>292</v>
      </c>
      <c r="C449" s="96">
        <v>55453.485000000001</v>
      </c>
      <c r="D449" s="96">
        <v>2.9999999999999997E-4</v>
      </c>
      <c r="E449" s="41">
        <f>+(C449-C$7)/C$8</f>
        <v>44675.97017655419</v>
      </c>
      <c r="F449" s="132">
        <f>ROUND(2*E449,0)/2</f>
        <v>44676</v>
      </c>
      <c r="G449" s="132">
        <f>+C449-(C$7+F449*C$8)</f>
        <v>-1.0180172001128085E-2</v>
      </c>
      <c r="K449" s="43">
        <f>G449</f>
        <v>-1.0180172001128085E-2</v>
      </c>
      <c r="N449" s="132"/>
      <c r="O449" s="132">
        <f ca="1">+C$11+C$12*F449</f>
        <v>-1.1687275881923379E-2</v>
      </c>
      <c r="P449" s="199">
        <f>+D$11+D$12*F449+D$13*F449^2</f>
        <v>-2.8522601500000938E-2</v>
      </c>
      <c r="Q449" s="200">
        <f>+C449-15018.5</f>
        <v>40434.985000000001</v>
      </c>
      <c r="S449" s="132">
        <f>+(P449-G449)^2</f>
        <v>3.3644471992112101E-4</v>
      </c>
      <c r="T449" s="7">
        <v>10</v>
      </c>
      <c r="U449" s="43">
        <f>+T449*S449</f>
        <v>3.36444719921121E-3</v>
      </c>
      <c r="V449" s="132">
        <f>+G449-P449</f>
        <v>1.8342429498872853E-2</v>
      </c>
      <c r="Z449" s="43">
        <f>F449</f>
        <v>44676</v>
      </c>
      <c r="AA449" s="132">
        <f>AB$3+AB$4*Z449+AB$5*Z449^2+AH449</f>
        <v>-1.5228713483649951E-2</v>
      </c>
      <c r="AB449" s="132">
        <f>+G449-AA449</f>
        <v>5.0485414825218664E-3</v>
      </c>
      <c r="AC449" s="132">
        <f>+G449-P449</f>
        <v>1.8342429498872853E-2</v>
      </c>
      <c r="AD449" s="132"/>
      <c r="AE449" s="132">
        <f>+(G449-AA449)^2*S449</f>
        <v>8.5752260094034851E-9</v>
      </c>
      <c r="AF449" s="200">
        <f>+C449-15018.5</f>
        <v>40434.985000000001</v>
      </c>
      <c r="AG449" s="7"/>
      <c r="AH449" s="43">
        <f>$AB$6*($AB$11/AI449*AJ449+$AB$12)</f>
        <v>-1.6110562555649952E-2</v>
      </c>
      <c r="AI449" s="43">
        <f>1+$AB$7*COS(AL449)</f>
        <v>0.84614530739723937</v>
      </c>
      <c r="AJ449" s="43">
        <f>SIN(AL449+$AB$9)</f>
        <v>-0.94566845262151145</v>
      </c>
      <c r="AK449" s="43">
        <f>$AB$7*SIN(AL449)</f>
        <v>-0.33649477494325236</v>
      </c>
      <c r="AL449" s="43">
        <f>2*ATAN(AM449)</f>
        <v>-1.9996444323748575</v>
      </c>
      <c r="AM449" s="43">
        <f>SQRT((1+$AB$7)/(1-$AB$7))*TAN(AN449/2)</f>
        <v>-1.5567988914273792</v>
      </c>
      <c r="AN449" s="132">
        <f>$AU449+$AB$7*SIN(AO449)</f>
        <v>4.6582068895956477</v>
      </c>
      <c r="AO449" s="132">
        <f>$AU449+$AB$7*SIN(AP449)</f>
        <v>4.6582068895467295</v>
      </c>
      <c r="AP449" s="132">
        <f>$AU449+$AB$7*SIN(AQ449)</f>
        <v>4.658206891988022</v>
      </c>
      <c r="AQ449" s="132">
        <f>$AU449+$AB$7*SIN(AR449)</f>
        <v>4.6582067701523941</v>
      </c>
      <c r="AR449" s="132">
        <f>$AU449+$AB$7*SIN(AS449)</f>
        <v>4.6582128508404503</v>
      </c>
      <c r="AS449" s="132">
        <f>$AU449+$AB$7*SIN(AT449)</f>
        <v>4.657910197628178</v>
      </c>
      <c r="AT449" s="132">
        <f>$AU449+$AB$7*SIN(AU449)</f>
        <v>4.6759007879278149</v>
      </c>
      <c r="AU449" s="132">
        <f>$AB$9+$AB$18*(F449-AB$15)</f>
        <v>5.0276639181395417</v>
      </c>
    </row>
    <row r="450" spans="1:50" ht="12.95" customHeight="1">
      <c r="A450" s="127" t="s">
        <v>1471</v>
      </c>
      <c r="B450" s="276" t="s">
        <v>288</v>
      </c>
      <c r="C450" s="232">
        <v>55479.599899999797</v>
      </c>
      <c r="D450" s="232">
        <v>2.9999999999999997E-4</v>
      </c>
      <c r="E450" s="41">
        <f>+(C450-C$7)/C$8</f>
        <v>44752.475397192873</v>
      </c>
      <c r="F450" s="132">
        <f>ROUND(2*E450,0)/2</f>
        <v>44752.5</v>
      </c>
      <c r="G450" s="132">
        <f>+C450-(C$7+F450*C$8)</f>
        <v>-8.3981177012901753E-3</v>
      </c>
      <c r="L450" s="43">
        <f>G450</f>
        <v>-8.3981177012901753E-3</v>
      </c>
      <c r="N450" s="132"/>
      <c r="O450" s="132">
        <f ca="1">+C$11+C$12*F450</f>
        <v>-1.1766830822603651E-2</v>
      </c>
      <c r="P450" s="199">
        <f>+D$11+D$12*F450+D$13*F450^2</f>
        <v>-2.8572851833820662E-2</v>
      </c>
      <c r="Q450" s="200">
        <f>+C450-15018.5</f>
        <v>40461.099899999797</v>
      </c>
      <c r="S450" s="132">
        <f>+(P450-G450)^2</f>
        <v>4.0701989731829064E-4</v>
      </c>
      <c r="T450" s="7">
        <v>10</v>
      </c>
      <c r="U450" s="43">
        <f>+T450*S450</f>
        <v>4.0701989731829064E-3</v>
      </c>
      <c r="V450" s="132">
        <f>+G450-P450</f>
        <v>2.0174734132530486E-2</v>
      </c>
      <c r="Z450" s="43">
        <f>F450</f>
        <v>44752.5</v>
      </c>
      <c r="AA450" s="132">
        <f>AB$3+AB$4*Z450+AB$5*Z450^2+AH450</f>
        <v>-1.5110340886782217E-2</v>
      </c>
      <c r="AB450" s="132">
        <f>+G450-AA450</f>
        <v>6.7122231854920417E-3</v>
      </c>
      <c r="AC450" s="132">
        <f>+G450-P450</f>
        <v>2.0174734132530486E-2</v>
      </c>
      <c r="AD450" s="132"/>
      <c r="AE450" s="132">
        <f>+(G450-AA450)^2*S450</f>
        <v>1.8337850069972026E-8</v>
      </c>
      <c r="AF450" s="200">
        <f>+C450-15018.5</f>
        <v>40461.099899999797</v>
      </c>
      <c r="AG450" s="7"/>
      <c r="AH450" s="43">
        <f>$AB$6*($AB$11/AI450*AJ450+$AB$12)</f>
        <v>-1.5980004618032218E-2</v>
      </c>
      <c r="AI450" s="43">
        <f>1+$AB$7*COS(AL450)</f>
        <v>0.84884745186032706</v>
      </c>
      <c r="AJ450" s="43">
        <f>SIN(AL450+$AB$9)</f>
        <v>-0.94303194572772497</v>
      </c>
      <c r="AK450" s="43">
        <f>$AB$7*SIN(AL450)</f>
        <v>-0.3377172000222729</v>
      </c>
      <c r="AL450" s="43">
        <f>2*ATAN(AM450)</f>
        <v>-1.9916287634295973</v>
      </c>
      <c r="AM450" s="43">
        <f>SQRT((1+$AB$7)/(1-$AB$7))*TAN(AN450/2)</f>
        <v>-1.5431625872336447</v>
      </c>
      <c r="AN450" s="132">
        <f>$AU450+$AB$7*SIN(AO450)</f>
        <v>4.6669937406577002</v>
      </c>
      <c r="AO450" s="132">
        <f>$AU450+$AB$7*SIN(AP450)</f>
        <v>4.6669937406373387</v>
      </c>
      <c r="AP450" s="132">
        <f>$AU450+$AB$7*SIN(AQ450)</f>
        <v>4.6669937418500131</v>
      </c>
      <c r="AQ450" s="132">
        <f>$AU450+$AB$7*SIN(AR450)</f>
        <v>4.6669936696260939</v>
      </c>
      <c r="AR450" s="132">
        <f>$AU450+$AB$7*SIN(AS450)</f>
        <v>4.6669979713057899</v>
      </c>
      <c r="AS450" s="132">
        <f>$AU450+$AB$7*SIN(AT450)</f>
        <v>4.6667424683654559</v>
      </c>
      <c r="AT450" s="132">
        <f>$AU450+$AB$7*SIN(AU450)</f>
        <v>4.6858901801495527</v>
      </c>
      <c r="AU450" s="132">
        <f>$AB$9+$AB$18*(F450-AB$15)</f>
        <v>5.0366125714801369</v>
      </c>
    </row>
    <row r="451" spans="1:50" ht="12.95" customHeight="1">
      <c r="A451" s="36" t="s">
        <v>473</v>
      </c>
      <c r="B451" s="94" t="s">
        <v>292</v>
      </c>
      <c r="C451" s="36">
        <v>55480.4519</v>
      </c>
      <c r="D451" s="36" t="s">
        <v>474</v>
      </c>
      <c r="E451" s="41">
        <f>+(C451-C$7)/C$8</f>
        <v>44754.971384081589</v>
      </c>
      <c r="F451" s="132">
        <f>ROUND(2*E451,0)/2</f>
        <v>44755</v>
      </c>
      <c r="G451" s="132">
        <f>+C451-(C$7+F451*C$8)</f>
        <v>-9.7679850005079061E-3</v>
      </c>
      <c r="K451" s="43">
        <f>G451</f>
        <v>-9.7679850005079061E-3</v>
      </c>
      <c r="N451" s="132"/>
      <c r="O451" s="132">
        <f ca="1">+C$11+C$12*F451</f>
        <v>-1.1769430657266398E-2</v>
      </c>
      <c r="P451" s="199">
        <f>+D$11+D$12*F451+D$13*F451^2</f>
        <v>-2.8574492727832215E-2</v>
      </c>
      <c r="Q451" s="200">
        <f>+C451-15018.5</f>
        <v>40461.9519</v>
      </c>
      <c r="S451" s="132">
        <f>+(P451-G451)^2</f>
        <v>3.5368473289790892E-4</v>
      </c>
      <c r="T451" s="7">
        <v>10</v>
      </c>
      <c r="U451" s="43">
        <f>+T451*S451</f>
        <v>3.5368473289790893E-3</v>
      </c>
      <c r="V451" s="132">
        <f>+G451-P451</f>
        <v>1.8806507727324309E-2</v>
      </c>
      <c r="Z451" s="43">
        <f>F451</f>
        <v>44755</v>
      </c>
      <c r="AA451" s="132">
        <f>AB$3+AB$4*Z451+AB$5*Z451^2+AH451</f>
        <v>-1.5106445147824518E-2</v>
      </c>
      <c r="AB451" s="132">
        <f>+G451-AA451</f>
        <v>5.3384601473166118E-3</v>
      </c>
      <c r="AC451" s="132">
        <f>+G451-P451</f>
        <v>1.8806507727324309E-2</v>
      </c>
      <c r="AD451" s="132"/>
      <c r="AE451" s="132">
        <f>+(G451-AA451)^2*S451</f>
        <v>1.0079716640989771E-8</v>
      </c>
      <c r="AF451" s="200">
        <f>+C451-15018.5</f>
        <v>40461.9519</v>
      </c>
      <c r="AG451" s="7"/>
      <c r="AH451" s="43">
        <f>$AB$6*($AB$11/AI451*AJ451+$AB$12)</f>
        <v>-1.5975710072824518E-2</v>
      </c>
      <c r="AI451" s="43">
        <f>1+$AB$7*COS(AL451)</f>
        <v>0.8489362140502219</v>
      </c>
      <c r="AJ451" s="43">
        <f>SIN(AL451+$AB$9)</f>
        <v>-0.94294447420611127</v>
      </c>
      <c r="AK451" s="43">
        <f>$AB$7*SIN(AL451)</f>
        <v>-0.33775691343704517</v>
      </c>
      <c r="AL451" s="43">
        <f>2*ATAN(AM451)</f>
        <v>-1.9913659489482864</v>
      </c>
      <c r="AM451" s="43">
        <f>SQRT((1+$AB$7)/(1-$AB$7))*TAN(AN451/2)</f>
        <v>-1.5427183433416225</v>
      </c>
      <c r="AN451" s="132">
        <f>$AU451+$AB$7*SIN(AO451)</f>
        <v>4.6672813662297123</v>
      </c>
      <c r="AO451" s="132">
        <f>$AU451+$AB$7*SIN(AP451)</f>
        <v>4.6672813662099921</v>
      </c>
      <c r="AP451" s="132">
        <f>$AU451+$AB$7*SIN(AQ451)</f>
        <v>4.6672813673919409</v>
      </c>
      <c r="AQ451" s="132">
        <f>$AU451+$AB$7*SIN(AR451)</f>
        <v>4.6672812965494224</v>
      </c>
      <c r="AR451" s="132">
        <f>$AU451+$AB$7*SIN(AS451)</f>
        <v>4.6672855428375382</v>
      </c>
      <c r="AS451" s="132">
        <f>$AU451+$AB$7*SIN(AT451)</f>
        <v>4.6670317228027631</v>
      </c>
      <c r="AT451" s="132">
        <f>$AU451+$AB$7*SIN(AU451)</f>
        <v>4.6862171052392245</v>
      </c>
      <c r="AU451" s="132">
        <f>$AB$9+$AB$18*(F451-AB$15)</f>
        <v>5.0369050111317906</v>
      </c>
    </row>
    <row r="452" spans="1:50" ht="12.95" customHeight="1">
      <c r="A452" s="127" t="s">
        <v>1471</v>
      </c>
      <c r="B452" s="276" t="s">
        <v>288</v>
      </c>
      <c r="C452" s="232">
        <v>55482.672199999914</v>
      </c>
      <c r="D452" s="232">
        <v>2.9999999999999997E-4</v>
      </c>
      <c r="E452" s="41">
        <f>+(C452-C$7)/C$8</f>
        <v>44761.475890757043</v>
      </c>
      <c r="F452" s="132">
        <f>ROUND(2*E452,0)/2</f>
        <v>44761.5</v>
      </c>
      <c r="G452" s="132">
        <f>+C452-(C$7+F452*C$8)</f>
        <v>-8.2296405889792368E-3</v>
      </c>
      <c r="L452" s="43">
        <f>G452</f>
        <v>-8.2296405889792368E-3</v>
      </c>
      <c r="N452" s="132"/>
      <c r="O452" s="132">
        <f ca="1">+C$11+C$12*F452</f>
        <v>-1.1776190227389564E-2</v>
      </c>
      <c r="P452" s="199">
        <f>+D$11+D$12*F452+D$13*F452^2</f>
        <v>-2.857875867497121E-2</v>
      </c>
      <c r="Q452" s="200">
        <f>+C452-15018.5</f>
        <v>40464.172199999914</v>
      </c>
      <c r="S452" s="132">
        <f>+(P452-G452)^2</f>
        <v>4.1408660687764561E-4</v>
      </c>
      <c r="T452" s="7">
        <v>10</v>
      </c>
      <c r="U452" s="43">
        <f>+T452*S452</f>
        <v>4.1408660687764559E-3</v>
      </c>
      <c r="V452" s="132">
        <f>+G452-P452</f>
        <v>2.0349118085991973E-2</v>
      </c>
      <c r="Z452" s="43">
        <f>F452</f>
        <v>44761.5</v>
      </c>
      <c r="AA452" s="132">
        <f>AB$3+AB$4*Z452+AB$5*Z452^2+AH452</f>
        <v>-1.5096308113358332E-2</v>
      </c>
      <c r="AB452" s="132">
        <f>+G452-AA452</f>
        <v>6.8666675243790956E-3</v>
      </c>
      <c r="AC452" s="132">
        <f>+G452-P452</f>
        <v>2.0349118085991973E-2</v>
      </c>
      <c r="AD452" s="132"/>
      <c r="AE452" s="132">
        <f>+(G452-AA452)^2*S452</f>
        <v>1.9524648488141109E-8</v>
      </c>
      <c r="AF452" s="200">
        <f>+C452-15018.5</f>
        <v>40464.172199999914</v>
      </c>
      <c r="AG452" s="7"/>
      <c r="AH452" s="43">
        <f>$AB$6*($AB$11/AI452*AJ452+$AB$12)</f>
        <v>-1.5964535966608333E-2</v>
      </c>
      <c r="AI452" s="43">
        <f>1+$AB$7*COS(AL452)</f>
        <v>0.84916713150299927</v>
      </c>
      <c r="AJ452" s="43">
        <f>SIN(AL452+$AB$9)</f>
        <v>-0.94271665760944068</v>
      </c>
      <c r="AK452" s="43">
        <f>$AB$7*SIN(AL452)</f>
        <v>-0.33786009794139121</v>
      </c>
      <c r="AL452" s="43">
        <f>2*ATAN(AM452)</f>
        <v>-1.9906823739645412</v>
      </c>
      <c r="AM452" s="43">
        <f>SQRT((1+$AB$7)/(1-$AB$7))*TAN(AN452/2)</f>
        <v>-1.5415637172619001</v>
      </c>
      <c r="AN452" s="132">
        <f>$AU452+$AB$7*SIN(AO452)</f>
        <v>4.6680293335146663</v>
      </c>
      <c r="AO452" s="132">
        <f>$AU452+$AB$7*SIN(AP452)</f>
        <v>4.668029333496543</v>
      </c>
      <c r="AP452" s="132">
        <f>$AU452+$AB$7*SIN(AQ452)</f>
        <v>4.6680293346011368</v>
      </c>
      <c r="AQ452" s="132">
        <f>$AU452+$AB$7*SIN(AR452)</f>
        <v>4.6680292672794428</v>
      </c>
      <c r="AR452" s="132">
        <f>$AU452+$AB$7*SIN(AS452)</f>
        <v>4.6680333705211279</v>
      </c>
      <c r="AS452" s="132">
        <f>$AU452+$AB$7*SIN(AT452)</f>
        <v>4.6677839680358275</v>
      </c>
      <c r="AT452" s="132">
        <f>$AU452+$AB$7*SIN(AU452)</f>
        <v>4.6870672508236435</v>
      </c>
      <c r="AU452" s="132">
        <f>$AB$9+$AB$18*(F452-AB$15)</f>
        <v>5.0376653542260899</v>
      </c>
    </row>
    <row r="453" spans="1:50" ht="12.95" customHeight="1">
      <c r="A453" s="127" t="s">
        <v>1471</v>
      </c>
      <c r="B453" s="276" t="s">
        <v>288</v>
      </c>
      <c r="C453" s="232">
        <v>55483.695999999996</v>
      </c>
      <c r="D453" s="232">
        <v>2.9999999999999997E-4</v>
      </c>
      <c r="E453" s="41">
        <f>+(C453-C$7)/C$8</f>
        <v>44764.475176409942</v>
      </c>
      <c r="F453" s="132">
        <f>ROUND(2*E453,0)/2</f>
        <v>44764.5</v>
      </c>
      <c r="G453" s="132">
        <f>+C453-(C$7+F453*C$8)</f>
        <v>-8.4734815027331933E-3</v>
      </c>
      <c r="L453" s="43">
        <f>G453</f>
        <v>-8.4734815027331933E-3</v>
      </c>
      <c r="N453" s="132"/>
      <c r="O453" s="132">
        <f ca="1">+C$11+C$12*F453</f>
        <v>-1.1779310028984864E-2</v>
      </c>
      <c r="P453" s="199">
        <f>+D$11+D$12*F453+D$13*F453^2</f>
        <v>-2.8580727389842298E-2</v>
      </c>
      <c r="Q453" s="200">
        <f>+C453-15018.5</f>
        <v>40465.195999999996</v>
      </c>
      <c r="S453" s="132">
        <f>+(P453-G453)^2</f>
        <v>4.0430133716466601E-4</v>
      </c>
      <c r="T453" s="7">
        <v>10</v>
      </c>
      <c r="U453" s="43">
        <f>+T453*S453</f>
        <v>4.0430133716466603E-3</v>
      </c>
      <c r="V453" s="132">
        <f>+G453-P453</f>
        <v>2.0107245887109104E-2</v>
      </c>
      <c r="Z453" s="43">
        <f>F453</f>
        <v>44764.5</v>
      </c>
      <c r="AA453" s="132">
        <f>AB$3+AB$4*Z453+AB$5*Z453^2+AH453</f>
        <v>-1.509162552874194E-2</v>
      </c>
      <c r="AB453" s="132">
        <f>+G453-AA453</f>
        <v>6.6181440260087467E-3</v>
      </c>
      <c r="AC453" s="132">
        <f>+G453-P453</f>
        <v>2.0107245887109104E-2</v>
      </c>
      <c r="AD453" s="132"/>
      <c r="AE453" s="132">
        <f>+(G453-AA453)^2*S453</f>
        <v>1.7708329977684303E-8</v>
      </c>
      <c r="AF453" s="200">
        <f>+C453-15018.5</f>
        <v>40465.195999999996</v>
      </c>
      <c r="AG453" s="7"/>
      <c r="AH453" s="43">
        <f>$AB$6*($AB$11/AI453*AJ453+$AB$12)</f>
        <v>-1.595937464799194E-2</v>
      </c>
      <c r="AI453" s="43">
        <f>1+$AB$7*COS(AL453)</f>
        <v>0.84927377495864964</v>
      </c>
      <c r="AJ453" s="43">
        <f>SIN(AL453+$AB$9)</f>
        <v>-0.94261132101990708</v>
      </c>
      <c r="AK453" s="43">
        <f>$AB$7*SIN(AL453)</f>
        <v>-0.33790768722357323</v>
      </c>
      <c r="AL453" s="43">
        <f>2*ATAN(AM453)</f>
        <v>-1.990366752364618</v>
      </c>
      <c r="AM453" s="43">
        <f>SQRT((1+$AB$7)/(1-$AB$7))*TAN(AN453/2)</f>
        <v>-1.5410310115165182</v>
      </c>
      <c r="AN453" s="132">
        <f>$AU453+$AB$7*SIN(AO453)</f>
        <v>4.6683746178142718</v>
      </c>
      <c r="AO453" s="132">
        <f>$AU453+$AB$7*SIN(AP453)</f>
        <v>4.6683746177968501</v>
      </c>
      <c r="AP453" s="132">
        <f>$AU453+$AB$7*SIN(AQ453)</f>
        <v>4.6683746188669577</v>
      </c>
      <c r="AQ453" s="132">
        <f>$AU453+$AB$7*SIN(AR453)</f>
        <v>4.6683745531358172</v>
      </c>
      <c r="AR453" s="132">
        <f>$AU453+$AB$7*SIN(AS453)</f>
        <v>4.6683785908402857</v>
      </c>
      <c r="AS453" s="132">
        <f>$AU453+$AB$7*SIN(AT453)</f>
        <v>4.6681312476773593</v>
      </c>
      <c r="AT453" s="132">
        <f>$AU453+$AB$7*SIN(AU453)</f>
        <v>4.6874596940742439</v>
      </c>
      <c r="AU453" s="132">
        <f>$AB$9+$AB$18*(F453-AB$15)</f>
        <v>5.0380162818080736</v>
      </c>
    </row>
    <row r="454" spans="1:50" ht="12.95" customHeight="1">
      <c r="A454" s="127" t="s">
        <v>1471</v>
      </c>
      <c r="B454" s="276" t="s">
        <v>292</v>
      </c>
      <c r="C454" s="232">
        <v>55485.572300000116</v>
      </c>
      <c r="D454" s="232">
        <v>2.9999999999999997E-4</v>
      </c>
      <c r="E454" s="41">
        <f>+(C454-C$7)/C$8</f>
        <v>44769.971913732108</v>
      </c>
      <c r="F454" s="132">
        <f>ROUND(2*E454,0)/2</f>
        <v>44770</v>
      </c>
      <c r="G454" s="132">
        <f>+C454-(C$7+F454*C$8)</f>
        <v>-9.587189881131053E-3</v>
      </c>
      <c r="L454" s="43">
        <f>G454</f>
        <v>-9.587189881131053E-3</v>
      </c>
      <c r="N454" s="132"/>
      <c r="O454" s="132">
        <f ca="1">+C$11+C$12*F454</f>
        <v>-1.1785029665242926E-2</v>
      </c>
      <c r="P454" s="199">
        <f>+D$11+D$12*F454+D$13*F454^2</f>
        <v>-2.8584336398928933E-2</v>
      </c>
      <c r="Q454" s="200">
        <f>+C454-15018.5</f>
        <v>40467.072300000116</v>
      </c>
      <c r="S454" s="132">
        <f>+(P454-G454)^2</f>
        <v>3.6089157581868013E-4</v>
      </c>
      <c r="T454" s="7">
        <v>10</v>
      </c>
      <c r="U454" s="43">
        <f>+T454*S454</f>
        <v>3.6089157581868014E-3</v>
      </c>
      <c r="V454" s="132">
        <f>+G454-P454</f>
        <v>1.899714651779788E-2</v>
      </c>
      <c r="Z454" s="43">
        <f>F454</f>
        <v>44770</v>
      </c>
      <c r="AA454" s="132">
        <f>AB$3+AB$4*Z454+AB$5*Z454^2+AH454</f>
        <v>-1.5083034303899954E-2</v>
      </c>
      <c r="AB454" s="132">
        <f>+G454-AA454</f>
        <v>5.4958444227689012E-3</v>
      </c>
      <c r="AC454" s="132">
        <f>+G454-P454</f>
        <v>1.899714651779788E-2</v>
      </c>
      <c r="AD454" s="132"/>
      <c r="AE454" s="132">
        <f>+(G454-AA454)^2*S454</f>
        <v>1.090047955971846E-8</v>
      </c>
      <c r="AF454" s="200">
        <f>+C454-15018.5</f>
        <v>40467.072300000116</v>
      </c>
      <c r="AG454" s="7"/>
      <c r="AH454" s="43">
        <f>$AB$6*($AB$11/AI454*AJ454+$AB$12)</f>
        <v>-1.5949905603899955E-2</v>
      </c>
      <c r="AI454" s="43">
        <f>1+$AB$7*COS(AL454)</f>
        <v>0.84946939656529918</v>
      </c>
      <c r="AJ454" s="43">
        <f>SIN(AL454+$AB$9)</f>
        <v>-0.94241789118464658</v>
      </c>
      <c r="AK454" s="43">
        <f>$AB$7*SIN(AL454)</f>
        <v>-0.33799487781560367</v>
      </c>
      <c r="AL454" s="43">
        <f>2*ATAN(AM454)</f>
        <v>-1.9897879067992781</v>
      </c>
      <c r="AM454" s="43">
        <f>SQRT((1+$AB$7)/(1-$AB$7))*TAN(AN454/2)</f>
        <v>-1.5400547097009005</v>
      </c>
      <c r="AN454" s="132">
        <f>$AU454+$AB$7*SIN(AO454)</f>
        <v>4.6690077516804571</v>
      </c>
      <c r="AO454" s="132">
        <f>$AU454+$AB$7*SIN(AP454)</f>
        <v>4.6690077516642692</v>
      </c>
      <c r="AP454" s="132">
        <f>$AU454+$AB$7*SIN(AQ454)</f>
        <v>4.6690077526731075</v>
      </c>
      <c r="AQ454" s="132">
        <f>$AU454+$AB$7*SIN(AR454)</f>
        <v>4.6690076898016191</v>
      </c>
      <c r="AR454" s="132">
        <f>$AU454+$AB$7*SIN(AS454)</f>
        <v>4.6690116081710196</v>
      </c>
      <c r="AS454" s="132">
        <f>$AU454+$AB$7*SIN(AT454)</f>
        <v>4.6687680739713082</v>
      </c>
      <c r="AT454" s="132">
        <f>$AU454+$AB$7*SIN(AU454)</f>
        <v>4.6881792854882658</v>
      </c>
      <c r="AU454" s="132">
        <f>$AB$9+$AB$18*(F454-AB$15)</f>
        <v>5.038659649041711</v>
      </c>
    </row>
    <row r="455" spans="1:50" ht="12.95" customHeight="1">
      <c r="A455" s="36" t="s">
        <v>482</v>
      </c>
      <c r="B455" s="94" t="s">
        <v>288</v>
      </c>
      <c r="C455" s="36">
        <v>55485.744299999998</v>
      </c>
      <c r="D455" s="36">
        <v>2.0000000000000001E-4</v>
      </c>
      <c r="E455" s="41">
        <f>+(C455-C$7)/C$8</f>
        <v>44770.475798408705</v>
      </c>
      <c r="F455" s="132">
        <f>ROUND(2*E455,0)/2</f>
        <v>44770.5</v>
      </c>
      <c r="G455" s="132">
        <f>+C455-(C$7+F455*C$8)</f>
        <v>-8.2611635007197037E-3</v>
      </c>
      <c r="K455" s="43">
        <f>G455</f>
        <v>-8.2611635007197037E-3</v>
      </c>
      <c r="N455" s="132"/>
      <c r="O455" s="132">
        <f ca="1">+C$11+C$12*F455</f>
        <v>-1.1785549632175478E-2</v>
      </c>
      <c r="P455" s="199">
        <f>+D$11+D$12*F455+D$13*F455^2</f>
        <v>-2.8584664471315829E-2</v>
      </c>
      <c r="Q455" s="200">
        <f>+C455-15018.5</f>
        <v>40467.244299999998</v>
      </c>
      <c r="S455" s="132">
        <f>+(P455-G455)^2</f>
        <v>4.1304469170182169E-4</v>
      </c>
      <c r="T455" s="7">
        <v>10</v>
      </c>
      <c r="U455" s="43">
        <f>+T455*S455</f>
        <v>4.1304469170182169E-3</v>
      </c>
      <c r="V455" s="132">
        <f>+G455-P455</f>
        <v>2.0323500970596126E-2</v>
      </c>
      <c r="Z455" s="43">
        <f>F455</f>
        <v>44770.5</v>
      </c>
      <c r="AA455" s="132">
        <f>AB$3+AB$4*Z455+AB$5*Z455^2+AH455</f>
        <v>-1.5082252867162325E-2</v>
      </c>
      <c r="AB455" s="132">
        <f>+G455-AA455</f>
        <v>6.8210893664426217E-3</v>
      </c>
      <c r="AC455" s="132">
        <f>+G455-P455</f>
        <v>2.0323500970596126E-2</v>
      </c>
      <c r="AD455" s="132"/>
      <c r="AE455" s="132">
        <f>+(G455-AA455)^2*S455</f>
        <v>1.9217837822320577E-8</v>
      </c>
      <c r="AF455" s="200">
        <f>+C455-15018.5</f>
        <v>40467.244299999998</v>
      </c>
      <c r="AG455" s="7"/>
      <c r="AH455" s="43">
        <f>$AB$6*($AB$11/AI455*AJ455+$AB$12)</f>
        <v>-1.5949044356412326E-2</v>
      </c>
      <c r="AI455" s="43">
        <f>1+$AB$7*COS(AL455)</f>
        <v>0.84948718731942896</v>
      </c>
      <c r="AJ455" s="43">
        <f>SIN(AL455+$AB$9)</f>
        <v>-0.94240028657202835</v>
      </c>
      <c r="AK455" s="43">
        <f>$AB$7*SIN(AL455)</f>
        <v>-0.33800280060819515</v>
      </c>
      <c r="AL455" s="43">
        <f>2*ATAN(AM455)</f>
        <v>-1.989735271251277</v>
      </c>
      <c r="AM455" s="43">
        <f>SQRT((1+$AB$7)/(1-$AB$7))*TAN(AN455/2)</f>
        <v>-1.5399659758557362</v>
      </c>
      <c r="AN455" s="132">
        <f>$AU455+$AB$7*SIN(AO455)</f>
        <v>4.6690653165363827</v>
      </c>
      <c r="AO455" s="132">
        <f>$AU455+$AB$7*SIN(AP455)</f>
        <v>4.669065316520304</v>
      </c>
      <c r="AP455" s="132">
        <f>$AU455+$AB$7*SIN(AQ455)</f>
        <v>4.669065317523696</v>
      </c>
      <c r="AQ455" s="132">
        <f>$AU455+$AB$7*SIN(AR455)</f>
        <v>4.6690652549085652</v>
      </c>
      <c r="AR455" s="132">
        <f>$AU455+$AB$7*SIN(AS455)</f>
        <v>4.6690691624825735</v>
      </c>
      <c r="AS455" s="132">
        <f>$AU455+$AB$7*SIN(AT455)</f>
        <v>4.668825976704011</v>
      </c>
      <c r="AT455" s="132">
        <f>$AU455+$AB$7*SIN(AU455)</f>
        <v>4.6882447100836346</v>
      </c>
      <c r="AU455" s="132">
        <f>$AB$9+$AB$18*(F455-AB$15)</f>
        <v>5.038718136972042</v>
      </c>
    </row>
    <row r="456" spans="1:50" ht="12.95" customHeight="1">
      <c r="A456" s="127" t="s">
        <v>1471</v>
      </c>
      <c r="B456" s="276" t="s">
        <v>292</v>
      </c>
      <c r="C456" s="232">
        <v>55486.596700000111</v>
      </c>
      <c r="D456" s="232">
        <v>2.9999999999999997E-4</v>
      </c>
      <c r="E456" s="41">
        <f>+(C456-C$7)/C$8</f>
        <v>44772.972957121994</v>
      </c>
      <c r="F456" s="132">
        <f>ROUND(2*E456,0)/2</f>
        <v>44773</v>
      </c>
      <c r="G456" s="132">
        <f>+C456-(C$7+F456*C$8)</f>
        <v>-9.2310308900778182E-3</v>
      </c>
      <c r="L456" s="43">
        <f>G456</f>
        <v>-9.2310308900778182E-3</v>
      </c>
      <c r="N456" s="132"/>
      <c r="O456" s="132">
        <f ca="1">+C$11+C$12*F456</f>
        <v>-1.1788149466838233E-2</v>
      </c>
      <c r="P456" s="199">
        <f>+D$11+D$12*F456+D$13*F456^2</f>
        <v>-2.8586304784879633E-2</v>
      </c>
      <c r="Q456" s="200">
        <f>+C456-15018.5</f>
        <v>40468.096700000111</v>
      </c>
      <c r="S456" s="132">
        <f>+(P456-G456)^2</f>
        <v>3.7462662754279662E-4</v>
      </c>
      <c r="T456" s="7">
        <v>10</v>
      </c>
      <c r="U456" s="43">
        <f>+T456*S456</f>
        <v>3.7462662754279663E-3</v>
      </c>
      <c r="V456" s="132">
        <f>+G456-P456</f>
        <v>1.9355273894801815E-2</v>
      </c>
      <c r="Z456" s="43">
        <f>F456</f>
        <v>44773</v>
      </c>
      <c r="AA456" s="132">
        <f>AB$3+AB$4*Z456+AB$5*Z456^2+AH456</f>
        <v>-1.5078344642590714E-2</v>
      </c>
      <c r="AB456" s="132">
        <f>+G456-AA456</f>
        <v>5.8473137525128956E-3</v>
      </c>
      <c r="AC456" s="132">
        <f>+G456-P456</f>
        <v>1.9355273894801815E-2</v>
      </c>
      <c r="AD456" s="132"/>
      <c r="AE456" s="132">
        <f>+(G456-AA456)^2*S456</f>
        <v>1.2808888288270197E-8</v>
      </c>
      <c r="AF456" s="200">
        <f>+C456-15018.5</f>
        <v>40468.096700000111</v>
      </c>
      <c r="AG456" s="7"/>
      <c r="AH456" s="43">
        <f>$AB$6*($AB$11/AI456*AJ456+$AB$12)</f>
        <v>-1.5944737055590713E-2</v>
      </c>
      <c r="AI456" s="43">
        <f>1+$AB$7*COS(AL456)</f>
        <v>0.8495761585250734</v>
      </c>
      <c r="AJ456" s="43">
        <f>SIN(AL456+$AB$9)</f>
        <v>-0.94231221327444437</v>
      </c>
      <c r="AK456" s="43">
        <f>$AB$7*SIN(AL456)</f>
        <v>-0.33804240549955589</v>
      </c>
      <c r="AL456" s="43">
        <f>2*ATAN(AM456)</f>
        <v>-1.9894720604354115</v>
      </c>
      <c r="AM456" s="43">
        <f>SQRT((1+$AB$7)/(1-$AB$7))*TAN(AN456/2)</f>
        <v>-1.5395223587580653</v>
      </c>
      <c r="AN456" s="132">
        <f>$AU456+$AB$7*SIN(AO456)</f>
        <v>4.6693531589020196</v>
      </c>
      <c r="AO456" s="132">
        <f>$AU456+$AB$7*SIN(AP456)</f>
        <v>4.6693531588864756</v>
      </c>
      <c r="AP456" s="132">
        <f>$AU456+$AB$7*SIN(AQ456)</f>
        <v>4.6693531598629452</v>
      </c>
      <c r="AQ456" s="132">
        <f>$AU456+$AB$7*SIN(AR456)</f>
        <v>4.6693530985205873</v>
      </c>
      <c r="AR456" s="132">
        <f>$AU456+$AB$7*SIN(AS456)</f>
        <v>4.6693569522527856</v>
      </c>
      <c r="AS456" s="132">
        <f>$AU456+$AB$7*SIN(AT456)</f>
        <v>4.6691155139582889</v>
      </c>
      <c r="AT456" s="132">
        <f>$AU456+$AB$7*SIN(AU456)</f>
        <v>4.6885718510436938</v>
      </c>
      <c r="AU456" s="132">
        <f>$AB$9+$AB$18*(F456-AB$15)</f>
        <v>5.0390105766236957</v>
      </c>
    </row>
    <row r="457" spans="1:50" ht="12.95" customHeight="1">
      <c r="A457" s="127" t="s">
        <v>1471</v>
      </c>
      <c r="B457" s="276" t="s">
        <v>292</v>
      </c>
      <c r="C457" s="232">
        <v>55490.692300000228</v>
      </c>
      <c r="D457" s="232">
        <v>2.9999999999999997E-4</v>
      </c>
      <c r="E457" s="41">
        <f>+(C457-C$7)/C$8</f>
        <v>44784.971271557777</v>
      </c>
      <c r="F457" s="132">
        <f>ROUND(2*E457,0)/2</f>
        <v>44785</v>
      </c>
      <c r="G457" s="132">
        <f>+C457-(C$7+F457*C$8)</f>
        <v>-9.8063947734772228E-3</v>
      </c>
      <c r="L457" s="43">
        <f>G457</f>
        <v>-9.8063947734772228E-3</v>
      </c>
      <c r="N457" s="132"/>
      <c r="O457" s="132">
        <f ca="1">+C$11+C$12*F457</f>
        <v>-1.1800628673219446E-2</v>
      </c>
      <c r="P457" s="199">
        <f>+D$11+D$12*F457+D$13*F457^2</f>
        <v>-2.8594177167786904E-2</v>
      </c>
      <c r="Q457" s="200">
        <f>+C457-15018.5</f>
        <v>40472.192300000228</v>
      </c>
      <c r="S457" s="132">
        <f>+(P457-G457)^2</f>
        <v>3.5298076729593282E-4</v>
      </c>
      <c r="T457" s="7">
        <v>10</v>
      </c>
      <c r="U457" s="43">
        <f>+T457*S457</f>
        <v>3.5298076729593283E-3</v>
      </c>
      <c r="V457" s="132">
        <f>+G457-P457</f>
        <v>1.8787782394309682E-2</v>
      </c>
      <c r="Z457" s="43">
        <f>F457</f>
        <v>44785</v>
      </c>
      <c r="AA457" s="132">
        <f>AB$3+AB$4*Z457+AB$5*Z457^2+AH457</f>
        <v>-1.5059561010429155E-2</v>
      </c>
      <c r="AB457" s="132">
        <f>+G457-AA457</f>
        <v>5.2531662369519321E-3</v>
      </c>
      <c r="AC457" s="132">
        <f>+G457-P457</f>
        <v>1.8787782394309682E-2</v>
      </c>
      <c r="AD457" s="132"/>
      <c r="AE457" s="132">
        <f>+(G457-AA457)^2*S457</f>
        <v>9.740770955107966E-9</v>
      </c>
      <c r="AF457" s="200">
        <f>+C457-15018.5</f>
        <v>40472.192300000228</v>
      </c>
      <c r="AG457" s="7"/>
      <c r="AH457" s="43">
        <f>$AB$6*($AB$11/AI457*AJ457+$AB$12)</f>
        <v>-1.5924037335429155E-2</v>
      </c>
      <c r="AI457" s="43">
        <f>1+$AB$7*COS(AL457)</f>
        <v>0.85000362503865046</v>
      </c>
      <c r="AJ457" s="43">
        <f>SIN(AL457+$AB$9)</f>
        <v>-0.94188829481123981</v>
      </c>
      <c r="AK457" s="43">
        <f>$AB$7*SIN(AL457)</f>
        <v>-0.33823229813022626</v>
      </c>
      <c r="AL457" s="43">
        <f>2*ATAN(AM457)</f>
        <v>-1.9882078804968359</v>
      </c>
      <c r="AM457" s="43">
        <f>SQRT((1+$AB$7)/(1-$AB$7))*TAN(AN457/2)</f>
        <v>-1.5373942046218791</v>
      </c>
      <c r="AN457" s="132">
        <f>$AU457+$AB$7*SIN(AO457)</f>
        <v>4.6707352221267273</v>
      </c>
      <c r="AO457" s="132">
        <f>$AU457+$AB$7*SIN(AP457)</f>
        <v>4.6707352221135654</v>
      </c>
      <c r="AP457" s="132">
        <f>$AU457+$AB$7*SIN(AQ457)</f>
        <v>4.6707352229677772</v>
      </c>
      <c r="AQ457" s="132">
        <f>$AU457+$AB$7*SIN(AR457)</f>
        <v>4.6707351675262974</v>
      </c>
      <c r="AR457" s="132">
        <f>$AU457+$AB$7*SIN(AS457)</f>
        <v>4.670738766035929</v>
      </c>
      <c r="AS457" s="132">
        <f>$AU457+$AB$7*SIN(AT457)</f>
        <v>4.6705058403966584</v>
      </c>
      <c r="AT457" s="132">
        <f>$AU457+$AB$7*SIN(AU457)</f>
        <v>4.6901425447799197</v>
      </c>
      <c r="AU457" s="132">
        <f>$AB$9+$AB$18*(F457-AB$15)</f>
        <v>5.0404142869516315</v>
      </c>
      <c r="AV457" s="132"/>
      <c r="AW457" s="132"/>
      <c r="AX457" s="132"/>
    </row>
    <row r="458" spans="1:50" ht="12.95" customHeight="1">
      <c r="A458" s="127" t="s">
        <v>1471</v>
      </c>
      <c r="B458" s="276" t="s">
        <v>288</v>
      </c>
      <c r="C458" s="232">
        <v>55498.714699999895</v>
      </c>
      <c r="D458" s="232">
        <v>5.0000000000000001E-4</v>
      </c>
      <c r="E458" s="41">
        <f>+(C458-C$7)/C$8</f>
        <v>44808.473390349391</v>
      </c>
      <c r="F458" s="132">
        <f>ROUND(2*E458,0)/2</f>
        <v>44808.5</v>
      </c>
      <c r="G458" s="132">
        <f>+C458-(C$7+F458*C$8)</f>
        <v>-9.0831496054306626E-3</v>
      </c>
      <c r="L458" s="43">
        <f>G458</f>
        <v>-9.0831496054306626E-3</v>
      </c>
      <c r="N458" s="132"/>
      <c r="O458" s="132">
        <f ca="1">+C$11+C$12*F458</f>
        <v>-1.1825067119049334E-2</v>
      </c>
      <c r="P458" s="199">
        <f>+D$11+D$12*F458+D$13*F458^2</f>
        <v>-2.8609588537218865E-2</v>
      </c>
      <c r="Q458" s="200">
        <f>+C458-15018.5</f>
        <v>40480.214699999895</v>
      </c>
      <c r="S458" s="132">
        <f>+(P458-G458)^2</f>
        <v>3.8128181735685399E-4</v>
      </c>
      <c r="T458" s="7">
        <v>10</v>
      </c>
      <c r="U458" s="43">
        <f>+T458*S458</f>
        <v>3.8128181735685397E-3</v>
      </c>
      <c r="V458" s="132">
        <f>+G458-P458</f>
        <v>1.9526438931788202E-2</v>
      </c>
      <c r="Z458" s="43">
        <f>F458</f>
        <v>44808.5</v>
      </c>
      <c r="AA458" s="132">
        <f>AB$3+AB$4*Z458+AB$5*Z458^2+AH458</f>
        <v>-1.5022660519670258E-2</v>
      </c>
      <c r="AB458" s="132">
        <f>+G458-AA458</f>
        <v>5.9395109142395958E-3</v>
      </c>
      <c r="AC458" s="132">
        <f>+G458-P458</f>
        <v>1.9526438931788202E-2</v>
      </c>
      <c r="AD458" s="132"/>
      <c r="AE458" s="132">
        <f>+(G458-AA458)^2*S458</f>
        <v>1.3450779845546829E-8</v>
      </c>
      <c r="AF458" s="200">
        <f>+C458-15018.5</f>
        <v>40480.214699999895</v>
      </c>
      <c r="AG458" s="7"/>
      <c r="AH458" s="43">
        <f>$AB$6*($AB$11/AI458*AJ458+$AB$12)</f>
        <v>-1.5883382002920259E-2</v>
      </c>
      <c r="AI458" s="43">
        <f>1+$AB$7*COS(AL458)</f>
        <v>0.85084269028803339</v>
      </c>
      <c r="AJ458" s="43">
        <f>SIN(AL458+$AB$9)</f>
        <v>-0.94105251313665927</v>
      </c>
      <c r="AK458" s="43">
        <f>$AB$7*SIN(AL458)</f>
        <v>-0.33860315556634796</v>
      </c>
      <c r="AL458" s="43">
        <f>2*ATAN(AM458)</f>
        <v>-1.9857285044092872</v>
      </c>
      <c r="AM458" s="43">
        <f>SQRT((1+$AB$7)/(1-$AB$7))*TAN(AN458/2)</f>
        <v>-1.5332323434600708</v>
      </c>
      <c r="AN458" s="132">
        <f>$AU458+$AB$7*SIN(AO458)</f>
        <v>4.6734437790247432</v>
      </c>
      <c r="AO458" s="132">
        <f>$AU458+$AB$7*SIN(AP458)</f>
        <v>4.6734437790154297</v>
      </c>
      <c r="AP458" s="132">
        <f>$AU458+$AB$7*SIN(AQ458)</f>
        <v>4.6734437796619046</v>
      </c>
      <c r="AQ458" s="132">
        <f>$AU458+$AB$7*SIN(AR458)</f>
        <v>4.673443734786785</v>
      </c>
      <c r="AR458" s="132">
        <f>$AU458+$AB$7*SIN(AS458)</f>
        <v>4.6734468499198361</v>
      </c>
      <c r="AS458" s="132">
        <f>$AU458+$AB$7*SIN(AT458)</f>
        <v>4.6732311923663765</v>
      </c>
      <c r="AT458" s="132">
        <f>$AU458+$AB$7*SIN(AU458)</f>
        <v>4.6932204856088804</v>
      </c>
      <c r="AU458" s="132">
        <f>$AB$9+$AB$18*(F458-AB$15)</f>
        <v>5.0431632196771741</v>
      </c>
      <c r="AV458" s="132"/>
      <c r="AW458" s="132"/>
      <c r="AX458" s="132"/>
    </row>
    <row r="459" spans="1:50" ht="12.95" customHeight="1">
      <c r="A459" s="41" t="s">
        <v>462</v>
      </c>
      <c r="B459" s="94" t="s">
        <v>292</v>
      </c>
      <c r="C459" s="36">
        <v>55498.884599999998</v>
      </c>
      <c r="D459" s="36">
        <v>5.0000000000000001E-4</v>
      </c>
      <c r="E459" s="41">
        <f>+(C459-C$7)/C$8</f>
        <v>44808.971122946277</v>
      </c>
      <c r="F459" s="132">
        <f>ROUND(2*E459,0)/2</f>
        <v>44809</v>
      </c>
      <c r="G459" s="132">
        <f>+C459-(C$7+F459*C$8)</f>
        <v>-9.8571230046218261E-3</v>
      </c>
      <c r="K459" s="43">
        <f>G459</f>
        <v>-9.8571230046218261E-3</v>
      </c>
      <c r="N459" s="132"/>
      <c r="O459" s="132">
        <f ca="1">+C$11+C$12*F459</f>
        <v>-1.1825587085981887E-2</v>
      </c>
      <c r="P459" s="199">
        <f>+D$11+D$12*F459+D$13*F459^2</f>
        <v>-2.8609916361303098E-2</v>
      </c>
      <c r="Q459" s="200">
        <f>+C459-15018.5</f>
        <v>40480.384599999998</v>
      </c>
      <c r="S459" s="132">
        <f>+(P459-G459)^2</f>
        <v>3.5166725867838921E-4</v>
      </c>
      <c r="T459" s="7">
        <v>10</v>
      </c>
      <c r="U459" s="43">
        <f>+T459*S459</f>
        <v>3.5166725867838921E-3</v>
      </c>
      <c r="V459" s="132">
        <f>+G459-P459</f>
        <v>1.8752793356681272E-2</v>
      </c>
      <c r="Z459" s="43">
        <f>F459</f>
        <v>44809</v>
      </c>
      <c r="AA459" s="132">
        <f>AB$3+AB$4*Z459+AB$5*Z459^2+AH459</f>
        <v>-1.5021873735094501E-2</v>
      </c>
      <c r="AB459" s="132">
        <f>+G459-AA459</f>
        <v>5.1647507304726746E-3</v>
      </c>
      <c r="AC459" s="132">
        <f>+G459-P459</f>
        <v>1.8752793356681272E-2</v>
      </c>
      <c r="AD459" s="132"/>
      <c r="AE459" s="132">
        <f>+(G459-AA459)^2*S459</f>
        <v>9.3806010796567303E-9</v>
      </c>
      <c r="AF459" s="200">
        <f>+C459-15018.5</f>
        <v>40480.384599999998</v>
      </c>
      <c r="AG459" s="7"/>
      <c r="AH459" s="43">
        <f>$AB$6*($AB$11/AI459*AJ459+$AB$12)</f>
        <v>-1.5882515292094501E-2</v>
      </c>
      <c r="AI459" s="43">
        <f>1+$AB$7*COS(AL459)</f>
        <v>0.85086057073214438</v>
      </c>
      <c r="AJ459" s="43">
        <f>SIN(AL459+$AB$9)</f>
        <v>-0.94103464968256179</v>
      </c>
      <c r="AK459" s="43">
        <f>$AB$7*SIN(AL459)</f>
        <v>-0.3386110314766167</v>
      </c>
      <c r="AL459" s="43">
        <f>2*ATAN(AM459)</f>
        <v>-1.9856756985335422</v>
      </c>
      <c r="AM459" s="43">
        <f>SQRT((1+$AB$7)/(1-$AB$7))*TAN(AN459/2)</f>
        <v>-1.5331438760396843</v>
      </c>
      <c r="AN459" s="132">
        <f>$AU459+$AB$7*SIN(AO459)</f>
        <v>4.6735014369448917</v>
      </c>
      <c r="AO459" s="132">
        <f>$AU459+$AB$7*SIN(AP459)</f>
        <v>4.6735014369356502</v>
      </c>
      <c r="AP459" s="132">
        <f>$AU459+$AB$7*SIN(AQ459)</f>
        <v>4.6735014375781372</v>
      </c>
      <c r="AQ459" s="132">
        <f>$AU459+$AB$7*SIN(AR459)</f>
        <v>4.6735013929137565</v>
      </c>
      <c r="AR459" s="132">
        <f>$AU459+$AB$7*SIN(AS459)</f>
        <v>4.6735044980122886</v>
      </c>
      <c r="AS459" s="132">
        <f>$AU459+$AB$7*SIN(AT459)</f>
        <v>4.6732892164512023</v>
      </c>
      <c r="AT459" s="132">
        <f>$AU459+$AB$7*SIN(AU459)</f>
        <v>4.6932860024507921</v>
      </c>
      <c r="AU459" s="132">
        <f>$AB$9+$AB$18*(F459-AB$15)</f>
        <v>5.043221707607505</v>
      </c>
      <c r="AV459" s="132"/>
      <c r="AW459" s="132"/>
      <c r="AX459" s="132"/>
    </row>
    <row r="460" spans="1:50" ht="12.95" customHeight="1">
      <c r="A460" s="212" t="s">
        <v>461</v>
      </c>
      <c r="B460" s="95" t="s">
        <v>288</v>
      </c>
      <c r="C460" s="96">
        <v>55499.397900000004</v>
      </c>
      <c r="D460" s="96">
        <v>5.9999999999999995E-4</v>
      </c>
      <c r="E460" s="41">
        <f>+(C460-C$7)/C$8</f>
        <v>44810.47486715953</v>
      </c>
      <c r="F460" s="132">
        <f>ROUND(2*E460,0)/2</f>
        <v>44810.5</v>
      </c>
      <c r="G460" s="132">
        <f>+C460-(C$7+F460*C$8)</f>
        <v>-8.5790434968657792E-3</v>
      </c>
      <c r="K460" s="43">
        <f>G460</f>
        <v>-8.5790434968657792E-3</v>
      </c>
      <c r="N460" s="132"/>
      <c r="O460" s="132">
        <f ca="1">+C$11+C$12*F460</f>
        <v>-1.1827146986779537E-2</v>
      </c>
      <c r="P460" s="199">
        <f>+D$11+D$12*F460+D$13*F460^2</f>
        <v>-2.8610899814207578E-2</v>
      </c>
      <c r="Q460" s="200">
        <f>+C460-15018.5</f>
        <v>40480.897900000004</v>
      </c>
      <c r="S460" s="132">
        <f>+(P460-G460)^2</f>
        <v>4.0127526751862654E-4</v>
      </c>
      <c r="T460" s="7">
        <v>10</v>
      </c>
      <c r="U460" s="43">
        <f>+T460*S460</f>
        <v>4.012752675186265E-3</v>
      </c>
      <c r="V460" s="132">
        <f>+G460-P460</f>
        <v>2.0031856317341799E-2</v>
      </c>
      <c r="Z460" s="43">
        <f>F460</f>
        <v>44810.5</v>
      </c>
      <c r="AA460" s="132">
        <f>AB$3+AB$4*Z460+AB$5*Z460^2+AH460</f>
        <v>-1.5019512964262412E-2</v>
      </c>
      <c r="AB460" s="132">
        <f>+G460-AA460</f>
        <v>6.4404694673966326E-3</v>
      </c>
      <c r="AC460" s="132">
        <f>+G460-P460</f>
        <v>2.0031856317341799E-2</v>
      </c>
      <c r="AD460" s="132"/>
      <c r="AE460" s="132">
        <f>+(G460-AA460)^2*S460</f>
        <v>1.6644756430640086E-8</v>
      </c>
      <c r="AF460" s="200">
        <f>+C460-15018.5</f>
        <v>40480.897900000004</v>
      </c>
      <c r="AG460" s="7"/>
      <c r="AH460" s="43">
        <f>$AB$6*($AB$11/AI460*AJ460+$AB$12)</f>
        <v>-1.5879914733512412E-2</v>
      </c>
      <c r="AI460" s="43">
        <f>1+$AB$7*COS(AL460)</f>
        <v>0.8509142190693546</v>
      </c>
      <c r="AJ460" s="43">
        <f>SIN(AL460+$AB$9)</f>
        <v>-0.94098103906871633</v>
      </c>
      <c r="AK460" s="43">
        <f>$AB$7*SIN(AL460)</f>
        <v>-0.33863465552760486</v>
      </c>
      <c r="AL460" s="43">
        <f>2*ATAN(AM460)</f>
        <v>-1.9855172675885324</v>
      </c>
      <c r="AM460" s="43">
        <f>SQRT((1+$AB$7)/(1-$AB$7))*TAN(AN460/2)</f>
        <v>-1.5328784944408342</v>
      </c>
      <c r="AN460" s="132">
        <f>$AU460+$AB$7*SIN(AO460)</f>
        <v>4.6736744179758958</v>
      </c>
      <c r="AO460" s="132">
        <f>$AU460+$AB$7*SIN(AP460)</f>
        <v>4.6736744179668648</v>
      </c>
      <c r="AP460" s="132">
        <f>$AU460+$AB$7*SIN(AQ460)</f>
        <v>4.6736744185974919</v>
      </c>
      <c r="AQ460" s="132">
        <f>$AU460+$AB$7*SIN(AR460)</f>
        <v>4.6736743745618412</v>
      </c>
      <c r="AR460" s="132">
        <f>$AU460+$AB$7*SIN(AS460)</f>
        <v>4.6736774496217652</v>
      </c>
      <c r="AS460" s="132">
        <f>$AU460+$AB$7*SIN(AT460)</f>
        <v>4.67346329818296</v>
      </c>
      <c r="AT460" s="132">
        <f>$AU460+$AB$7*SIN(AU460)</f>
        <v>4.6934825601588699</v>
      </c>
      <c r="AU460" s="132">
        <f>$AB$9+$AB$18*(F460-AB$15)</f>
        <v>5.0433971713984969</v>
      </c>
      <c r="AV460" s="132"/>
      <c r="AW460" s="132"/>
      <c r="AX460" s="132"/>
    </row>
    <row r="461" spans="1:50" ht="12.95" customHeight="1">
      <c r="A461" s="127" t="s">
        <v>1471</v>
      </c>
      <c r="B461" s="276" t="s">
        <v>292</v>
      </c>
      <c r="C461" s="232">
        <v>55499.5680999998</v>
      </c>
      <c r="D461" s="232">
        <v>8.9999999999999998E-4</v>
      </c>
      <c r="E461" s="41">
        <f>+(C461-C$7)/C$8</f>
        <v>44810.973478624146</v>
      </c>
      <c r="F461" s="132">
        <f>ROUND(2*E461,0)/2</f>
        <v>44811</v>
      </c>
      <c r="G461" s="132">
        <f>+C461-(C$7+F461*C$8)</f>
        <v>-9.0530172019498423E-3</v>
      </c>
      <c r="L461" s="43">
        <f>G461</f>
        <v>-9.0530172019498423E-3</v>
      </c>
      <c r="N461" s="132"/>
      <c r="O461" s="132">
        <f ca="1">+C$11+C$12*F461</f>
        <v>-1.1827666953712089E-2</v>
      </c>
      <c r="P461" s="199">
        <f>+D$11+D$12*F461+D$13*F461^2</f>
        <v>-2.8611227625392983E-2</v>
      </c>
      <c r="Q461" s="200">
        <f>+C461-15018.5</f>
        <v>40481.0680999998</v>
      </c>
      <c r="S461" s="132">
        <f>+(P461-G461)^2</f>
        <v>3.8252359496767995E-4</v>
      </c>
      <c r="T461" s="7">
        <v>10</v>
      </c>
      <c r="U461" s="43">
        <f>+T461*S461</f>
        <v>3.8252359496767996E-3</v>
      </c>
      <c r="V461" s="132">
        <f>+G461-P461</f>
        <v>1.9558210423443141E-2</v>
      </c>
      <c r="Z461" s="43">
        <f>F461</f>
        <v>44811</v>
      </c>
      <c r="AA461" s="132">
        <f>AB$3+AB$4*Z461+AB$5*Z461^2+AH461</f>
        <v>-1.501872590161131E-2</v>
      </c>
      <c r="AB461" s="132">
        <f>+G461-AA461</f>
        <v>5.9657086996614678E-3</v>
      </c>
      <c r="AC461" s="132">
        <f>+G461-P461</f>
        <v>1.9558210423443141E-2</v>
      </c>
      <c r="AD461" s="132"/>
      <c r="AE461" s="132">
        <f>+(G461-AA461)^2*S461</f>
        <v>1.3613892447981482E-8</v>
      </c>
      <c r="AF461" s="200">
        <f>+C461-15018.5</f>
        <v>40481.0680999998</v>
      </c>
      <c r="AG461" s="7"/>
      <c r="AH461" s="43">
        <f>$AB$6*($AB$11/AI461*AJ461+$AB$12)</f>
        <v>-1.5879047738611311E-2</v>
      </c>
      <c r="AI461" s="43">
        <f>1+$AB$7*COS(AL461)</f>
        <v>0.85093210418360865</v>
      </c>
      <c r="AJ461" s="43">
        <f>SIN(AL461+$AB$9)</f>
        <v>-0.94096316211243025</v>
      </c>
      <c r="AK461" s="43">
        <f>$AB$7*SIN(AL461)</f>
        <v>-0.33864252898428676</v>
      </c>
      <c r="AL461" s="43">
        <f>2*ATAN(AM461)</f>
        <v>-1.9854644528336316</v>
      </c>
      <c r="AM461" s="43">
        <f>SQRT((1+$AB$7)/(1-$AB$7))*TAN(AN461/2)</f>
        <v>-1.5327900407939501</v>
      </c>
      <c r="AN461" s="132">
        <f>$AU461+$AB$7*SIN(AO461)</f>
        <v>4.6737320807433473</v>
      </c>
      <c r="AO461" s="132">
        <f>$AU461+$AB$7*SIN(AP461)</f>
        <v>4.6737320807343856</v>
      </c>
      <c r="AP461" s="132">
        <f>$AU461+$AB$7*SIN(AQ461)</f>
        <v>4.6737320813610932</v>
      </c>
      <c r="AQ461" s="132">
        <f>$AU461+$AB$7*SIN(AR461)</f>
        <v>4.673732037533858</v>
      </c>
      <c r="AR461" s="132">
        <f>$AU461+$AB$7*SIN(AS461)</f>
        <v>4.6737351026026417</v>
      </c>
      <c r="AS461" s="132">
        <f>$AU461+$AB$7*SIN(AT461)</f>
        <v>4.6735213285862711</v>
      </c>
      <c r="AT461" s="132">
        <f>$AU461+$AB$7*SIN(AU461)</f>
        <v>4.693548081788931</v>
      </c>
      <c r="AU461" s="132">
        <f>$AB$9+$AB$18*(F461-AB$15)</f>
        <v>5.0434556593288278</v>
      </c>
      <c r="AV461" s="132"/>
      <c r="AW461" s="132"/>
      <c r="AX461" s="132"/>
    </row>
    <row r="462" spans="1:50" ht="12.95" customHeight="1">
      <c r="A462" s="127" t="s">
        <v>1471</v>
      </c>
      <c r="B462" s="276" t="s">
        <v>288</v>
      </c>
      <c r="C462" s="232">
        <v>55499.739200000186</v>
      </c>
      <c r="D462" s="232">
        <v>2.9999999999999997E-4</v>
      </c>
      <c r="E462" s="41">
        <f>+(C462-C$7)/C$8</f>
        <v>44811.474726696353</v>
      </c>
      <c r="F462" s="132">
        <f>ROUND(2*E462,0)/2</f>
        <v>44811.5</v>
      </c>
      <c r="G462" s="132">
        <f>+C462-(C$7+F462*C$8)</f>
        <v>-8.6269903113134205E-3</v>
      </c>
      <c r="L462" s="43">
        <f>G462</f>
        <v>-8.6269903113134205E-3</v>
      </c>
      <c r="N462" s="132"/>
      <c r="O462" s="132">
        <f ca="1">+C$11+C$12*F462</f>
        <v>-1.1828186920644641E-2</v>
      </c>
      <c r="P462" s="199">
        <f>+D$11+D$12*F462+D$13*F462^2</f>
        <v>-2.8611555433353669E-2</v>
      </c>
      <c r="Q462" s="200">
        <f>+C462-15018.5</f>
        <v>40481.239200000186</v>
      </c>
      <c r="S462" s="132">
        <f>+(P462-G462)^2</f>
        <v>3.9938284311706758E-4</v>
      </c>
      <c r="T462" s="7">
        <v>10</v>
      </c>
      <c r="U462" s="43">
        <f>+T462*S462</f>
        <v>3.993828431170676E-3</v>
      </c>
      <c r="V462" s="132">
        <f>+G462-P462</f>
        <v>1.9984565122040249E-2</v>
      </c>
      <c r="Z462" s="43">
        <f>F462</f>
        <v>44811.5</v>
      </c>
      <c r="AA462" s="132">
        <f>AB$3+AB$4*Z462+AB$5*Z462^2+AH462</f>
        <v>-1.5017938769437272E-2</v>
      </c>
      <c r="AB462" s="132">
        <f>+G462-AA462</f>
        <v>6.3909484581238518E-3</v>
      </c>
      <c r="AC462" s="132">
        <f>+G462-P462</f>
        <v>1.9984565122040249E-2</v>
      </c>
      <c r="AD462" s="132"/>
      <c r="AE462" s="132">
        <f>+(G462-AA462)^2*S462</f>
        <v>1.6312481584902963E-8</v>
      </c>
      <c r="AF462" s="200">
        <f>+C462-15018.5</f>
        <v>40481.239200000186</v>
      </c>
      <c r="AG462" s="7"/>
      <c r="AH462" s="43">
        <f>$AB$6*($AB$11/AI462*AJ462+$AB$12)</f>
        <v>-1.5878180672687273E-2</v>
      </c>
      <c r="AI462" s="43">
        <f>1+$AB$7*COS(AL462)</f>
        <v>0.8509499904655673</v>
      </c>
      <c r="AJ462" s="43">
        <f>SIN(AL462+$AB$9)</f>
        <v>-0.94094528177973202</v>
      </c>
      <c r="AK462" s="43">
        <f>$AB$7*SIN(AL462)</f>
        <v>-0.33865040182729078</v>
      </c>
      <c r="AL462" s="43">
        <f>2*ATAN(AM462)</f>
        <v>-1.9854116358584624</v>
      </c>
      <c r="AM462" s="43">
        <f>SQRT((1+$AB$7)/(1-$AB$7))*TAN(AN462/2)</f>
        <v>-1.5327015905894137</v>
      </c>
      <c r="AN462" s="132">
        <f>$AU462+$AB$7*SIN(AO462)</f>
        <v>4.6737897447228232</v>
      </c>
      <c r="AO462" s="132">
        <f>$AU462+$AB$7*SIN(AP462)</f>
        <v>4.6737897447139298</v>
      </c>
      <c r="AP462" s="132">
        <f>$AU462+$AB$7*SIN(AQ462)</f>
        <v>4.6737897453367356</v>
      </c>
      <c r="AQ462" s="132">
        <f>$AU462+$AB$7*SIN(AR462)</f>
        <v>4.673789701717336</v>
      </c>
      <c r="AR462" s="132">
        <f>$AU462+$AB$7*SIN(AS462)</f>
        <v>4.6737927568058826</v>
      </c>
      <c r="AS462" s="132">
        <f>$AU462+$AB$7*SIN(AT462)</f>
        <v>4.673579360569426</v>
      </c>
      <c r="AT462" s="132">
        <f>$AU462+$AB$7*SIN(AU462)</f>
        <v>4.6936136046159689</v>
      </c>
      <c r="AU462" s="132">
        <f>$AB$9+$AB$18*(F462-AB$15)</f>
        <v>5.0435141472591587</v>
      </c>
      <c r="AV462" s="132"/>
      <c r="AW462" s="132"/>
      <c r="AX462" s="132"/>
    </row>
    <row r="463" spans="1:50" ht="12.95" customHeight="1">
      <c r="A463" s="127" t="s">
        <v>1471</v>
      </c>
      <c r="B463" s="276" t="s">
        <v>292</v>
      </c>
      <c r="C463" s="232">
        <v>55500.591599999927</v>
      </c>
      <c r="D463" s="232">
        <v>2.0000000000000001E-4</v>
      </c>
      <c r="E463" s="41">
        <f>+(C463-C$7)/C$8</f>
        <v>44813.971885408544</v>
      </c>
      <c r="F463" s="132">
        <f>ROUND(2*E463,0)/2</f>
        <v>44814</v>
      </c>
      <c r="G463" s="132">
        <f>+C463-(C$7+F463*C$8)</f>
        <v>-9.5968580717453733E-3</v>
      </c>
      <c r="L463" s="43">
        <f>G463</f>
        <v>-9.5968580717453733E-3</v>
      </c>
      <c r="N463" s="132"/>
      <c r="O463" s="132">
        <f ca="1">+C$11+C$12*F463</f>
        <v>-1.1830786755307396E-2</v>
      </c>
      <c r="P463" s="199">
        <f>+D$11+D$12*F463+D$13*F463^2</f>
        <v>-2.8613194424786492E-2</v>
      </c>
      <c r="Q463" s="200">
        <f>+C463-15018.5</f>
        <v>40482.091599999927</v>
      </c>
      <c r="S463" s="132">
        <f>+(P463-G463)^2</f>
        <v>3.6162104829199319E-4</v>
      </c>
      <c r="T463" s="7">
        <v>10</v>
      </c>
      <c r="U463" s="43">
        <f>+T463*S463</f>
        <v>3.6162104829199318E-3</v>
      </c>
      <c r="V463" s="132">
        <f>+G463-P463</f>
        <v>1.9016336353041119E-2</v>
      </c>
      <c r="Z463" s="43">
        <f>F463</f>
        <v>44814</v>
      </c>
      <c r="AA463" s="132">
        <f>AB$3+AB$4*Z463+AB$5*Z463^2+AH463</f>
        <v>-1.5014002065665968E-2</v>
      </c>
      <c r="AB463" s="132">
        <f>+G463-AA463</f>
        <v>5.4171439939205944E-3</v>
      </c>
      <c r="AC463" s="132">
        <f>+G463-P463</f>
        <v>1.9016336353041119E-2</v>
      </c>
      <c r="AD463" s="132"/>
      <c r="AE463" s="132">
        <f>+(G463-AA463)^2*S463</f>
        <v>1.0611932048374875E-8</v>
      </c>
      <c r="AF463" s="200">
        <f>+C463-15018.5</f>
        <v>40482.091599999927</v>
      </c>
      <c r="AG463" s="7"/>
      <c r="AH463" s="43">
        <f>$AB$6*($AB$11/AI463*AJ463+$AB$12)</f>
        <v>-1.5873844277665968E-2</v>
      </c>
      <c r="AI463" s="43">
        <f>1+$AB$7*COS(AL463)</f>
        <v>0.85103943939328475</v>
      </c>
      <c r="AJ463" s="43">
        <f>SIN(AL463+$AB$9)</f>
        <v>-0.94085582945794888</v>
      </c>
      <c r="AK463" s="43">
        <f>$AB$7*SIN(AL463)</f>
        <v>-0.33868975683320146</v>
      </c>
      <c r="AL463" s="43">
        <f>2*ATAN(AM463)</f>
        <v>-1.9851475176718945</v>
      </c>
      <c r="AM463" s="43">
        <f>SQRT((1+$AB$7)/(1-$AB$7))*TAN(AN463/2)</f>
        <v>-1.5322593911875932</v>
      </c>
      <c r="AN463" s="132">
        <f>$AU463+$AB$7*SIN(AO463)</f>
        <v>4.6740780828033186</v>
      </c>
      <c r="AO463" s="132">
        <f>$AU463+$AB$7*SIN(AP463)</f>
        <v>4.6740780827947654</v>
      </c>
      <c r="AP463" s="132">
        <f>$AU463+$AB$7*SIN(AQ463)</f>
        <v>4.6740780833983173</v>
      </c>
      <c r="AQ463" s="132">
        <f>$AU463+$AB$7*SIN(AR463)</f>
        <v>4.6740780408094027</v>
      </c>
      <c r="AR463" s="132">
        <f>$AU463+$AB$7*SIN(AS463)</f>
        <v>4.6740810461611577</v>
      </c>
      <c r="AS463" s="132">
        <f>$AU463+$AB$7*SIN(AT463)</f>
        <v>4.6738695441859885</v>
      </c>
      <c r="AT463" s="132">
        <f>$AU463+$AB$7*SIN(AU463)</f>
        <v>4.6939412367049718</v>
      </c>
      <c r="AU463" s="132">
        <f>$AB$9+$AB$18*(F463-AB$15)</f>
        <v>5.0438065869108115</v>
      </c>
      <c r="AV463" s="132"/>
      <c r="AW463" s="132"/>
      <c r="AX463" s="132"/>
    </row>
    <row r="464" spans="1:50" ht="12.95" customHeight="1">
      <c r="A464" s="127" t="s">
        <v>1471</v>
      </c>
      <c r="B464" s="276" t="s">
        <v>292</v>
      </c>
      <c r="C464" s="232">
        <v>55502.64000000013</v>
      </c>
      <c r="D464" s="232">
        <v>2.9999999999999997E-4</v>
      </c>
      <c r="E464" s="41">
        <f>+(C464-C$7)/C$8</f>
        <v>44819.972800364114</v>
      </c>
      <c r="F464" s="132">
        <f>ROUND(2*E464,0)/2</f>
        <v>44820</v>
      </c>
      <c r="G464" s="132">
        <f>+C464-(C$7+F464*C$8)</f>
        <v>-9.284539868531283E-3</v>
      </c>
      <c r="L464" s="43">
        <f>G464</f>
        <v>-9.284539868531283E-3</v>
      </c>
      <c r="N464" s="132"/>
      <c r="O464" s="132">
        <f ca="1">+C$11+C$12*F464</f>
        <v>-1.1837026358498003E-2</v>
      </c>
      <c r="P464" s="199">
        <f>+D$11+D$12*F464+D$13*F464^2</f>
        <v>-2.8617127675304888E-2</v>
      </c>
      <c r="Q464" s="200">
        <f>+C464-15018.5</f>
        <v>40484.14000000013</v>
      </c>
      <c r="S464" s="132">
        <f>+(P464-G464)^2</f>
        <v>3.7374895130661147E-4</v>
      </c>
      <c r="T464" s="7">
        <v>10</v>
      </c>
      <c r="U464" s="43">
        <f>+T464*S464</f>
        <v>3.7374895130661149E-3</v>
      </c>
      <c r="V464" s="132">
        <f>+G464-P464</f>
        <v>1.9332587806773605E-2</v>
      </c>
      <c r="Z464" s="43">
        <f>F464</f>
        <v>44820</v>
      </c>
      <c r="AA464" s="132">
        <f>AB$3+AB$4*Z464+AB$5*Z464^2+AH464</f>
        <v>-1.5004546883885873E-2</v>
      </c>
      <c r="AB464" s="132">
        <f>+G464-AA464</f>
        <v>5.72000701535459E-3</v>
      </c>
      <c r="AC464" s="132">
        <f>+G464-P464</f>
        <v>1.9332587806773605E-2</v>
      </c>
      <c r="AD464" s="132"/>
      <c r="AE464" s="132">
        <f>+(G464-AA464)^2*S464</f>
        <v>1.2228497683916087E-8</v>
      </c>
      <c r="AF464" s="200">
        <f>+C464-15018.5</f>
        <v>40484.14000000013</v>
      </c>
      <c r="AG464" s="7"/>
      <c r="AH464" s="43">
        <f>$AB$6*($AB$11/AI464*AJ464+$AB$12)</f>
        <v>-1.5863429683885873E-2</v>
      </c>
      <c r="AI464" s="43">
        <f>1+$AB$7*COS(AL464)</f>
        <v>0.851254235982978</v>
      </c>
      <c r="AJ464" s="43">
        <f>SIN(AL464+$AB$9)</f>
        <v>-0.94064079919736476</v>
      </c>
      <c r="AK464" s="43">
        <f>$AB$7*SIN(AL464)</f>
        <v>-0.33878414615650543</v>
      </c>
      <c r="AL464" s="43">
        <f>2*ATAN(AM464)</f>
        <v>-1.9845134073938515</v>
      </c>
      <c r="AM464" s="43">
        <f>SQRT((1+$AB$7)/(1-$AB$7))*TAN(AN464/2)</f>
        <v>-1.5311984633938009</v>
      </c>
      <c r="AN464" s="132">
        <f>$AU464+$AB$7*SIN(AO464)</f>
        <v>4.6747702178901847</v>
      </c>
      <c r="AO464" s="132">
        <f>$AU464+$AB$7*SIN(AP464)</f>
        <v>4.6747702178824051</v>
      </c>
      <c r="AP464" s="132">
        <f>$AU464+$AB$7*SIN(AQ464)</f>
        <v>4.6747702184414619</v>
      </c>
      <c r="AQ464" s="132">
        <f>$AU464+$AB$7*SIN(AR464)</f>
        <v>4.6747701782668392</v>
      </c>
      <c r="AR464" s="132">
        <f>$AU464+$AB$7*SIN(AS464)</f>
        <v>4.6747730653827135</v>
      </c>
      <c r="AS464" s="132">
        <f>$AU464+$AB$7*SIN(AT464)</f>
        <v>4.6745661460856276</v>
      </c>
      <c r="AT464" s="132">
        <f>$AU464+$AB$7*SIN(AU464)</f>
        <v>4.6947276757897765</v>
      </c>
      <c r="AU464" s="132">
        <f>$AB$9+$AB$18*(F464-AB$15)</f>
        <v>5.0445084420747799</v>
      </c>
      <c r="AV464" s="132"/>
      <c r="AW464" s="132"/>
      <c r="AX464" s="132"/>
    </row>
    <row r="465" spans="1:47" ht="12.95" customHeight="1">
      <c r="A465" s="127" t="s">
        <v>1471</v>
      </c>
      <c r="B465" s="276" t="s">
        <v>292</v>
      </c>
      <c r="C465" s="232">
        <v>55505.711800000165</v>
      </c>
      <c r="D465" s="232">
        <v>2.0000000000000001E-4</v>
      </c>
      <c r="E465" s="41">
        <f>+(C465-C$7)/C$8</f>
        <v>44828.971829147005</v>
      </c>
      <c r="F465" s="132">
        <f>ROUND(2*E465,0)/2</f>
        <v>44829</v>
      </c>
      <c r="G465" s="132">
        <f>+C465-(C$7+F465*C$8)</f>
        <v>-9.616062838176731E-3</v>
      </c>
      <c r="L465" s="43">
        <f>G465</f>
        <v>-9.616062838176731E-3</v>
      </c>
      <c r="N465" s="132"/>
      <c r="O465" s="132">
        <f ca="1">+C$11+C$12*F465</f>
        <v>-1.1846385763283916E-2</v>
      </c>
      <c r="P465" s="199">
        <f>+D$11+D$12*F465+D$13*F465^2</f>
        <v>-2.8623026680410849E-2</v>
      </c>
      <c r="Q465" s="200">
        <f>+C465-15018.5</f>
        <v>40487.211800000165</v>
      </c>
      <c r="S465" s="132">
        <f>+(P465-G465)^2</f>
        <v>3.6126467449999511E-4</v>
      </c>
      <c r="T465" s="7">
        <v>10</v>
      </c>
      <c r="U465" s="43">
        <f>+T465*S465</f>
        <v>3.6126467449999512E-3</v>
      </c>
      <c r="V465" s="132">
        <f>+G465-P465</f>
        <v>1.9006963842234118E-2</v>
      </c>
      <c r="Z465" s="43">
        <f>F465</f>
        <v>44829</v>
      </c>
      <c r="AA465" s="132">
        <f>AB$3+AB$4*Z465+AB$5*Z465^2+AH465</f>
        <v>-1.4990345331196335E-2</v>
      </c>
      <c r="AB465" s="132">
        <f>+G465-AA465</f>
        <v>5.3742824930196036E-3</v>
      </c>
      <c r="AC465" s="132">
        <f>+G465-P465</f>
        <v>1.9006963842234118E-2</v>
      </c>
      <c r="AD465" s="132"/>
      <c r="AE465" s="132">
        <f>+(G465-AA465)^2*S465</f>
        <v>1.0434375916009816E-8</v>
      </c>
      <c r="AF465" s="200">
        <f>+C465-15018.5</f>
        <v>40487.211800000165</v>
      </c>
      <c r="AG465" s="7"/>
      <c r="AH465" s="43">
        <f>$AB$6*($AB$11/AI465*AJ465+$AB$12)</f>
        <v>-1.5847788608196335E-2</v>
      </c>
      <c r="AI465" s="43">
        <f>1+$AB$7*COS(AL465)</f>
        <v>0.85157674651189796</v>
      </c>
      <c r="AJ465" s="43">
        <f>SIN(AL465+$AB$9)</f>
        <v>-0.94031734030447978</v>
      </c>
      <c r="AK465" s="43">
        <f>$AB$7*SIN(AL465)</f>
        <v>-0.33892556383962336</v>
      </c>
      <c r="AL465" s="43">
        <f>2*ATAN(AM465)</f>
        <v>-1.9835616414686561</v>
      </c>
      <c r="AM465" s="43">
        <f>SQRT((1+$AB$7)/(1-$AB$7))*TAN(AN465/2)</f>
        <v>-1.5296079989216023</v>
      </c>
      <c r="AN465" s="132">
        <f>$AU465+$AB$7*SIN(AO465)</f>
        <v>4.6758087481943935</v>
      </c>
      <c r="AO465" s="132">
        <f>$AU465+$AB$7*SIN(AP465)</f>
        <v>4.6758087481876727</v>
      </c>
      <c r="AP465" s="132">
        <f>$AU465+$AB$7*SIN(AQ465)</f>
        <v>4.6758087486843909</v>
      </c>
      <c r="AQ465" s="132">
        <f>$AU465+$AB$7*SIN(AR465)</f>
        <v>4.6758087119765399</v>
      </c>
      <c r="AR465" s="132">
        <f>$AU465+$AB$7*SIN(AS465)</f>
        <v>4.6758114248111058</v>
      </c>
      <c r="AS465" s="132">
        <f>$AU465+$AB$7*SIN(AT465)</f>
        <v>4.6756114759741472</v>
      </c>
      <c r="AT465" s="132">
        <f>$AU465+$AB$7*SIN(AU465)</f>
        <v>4.6959076574706256</v>
      </c>
      <c r="AU465" s="132">
        <f>$AB$9+$AB$18*(F465-AB$15)</f>
        <v>5.045561224820732</v>
      </c>
    </row>
    <row r="466" spans="1:47" ht="12.95" customHeight="1">
      <c r="A466" s="127" t="s">
        <v>1471</v>
      </c>
      <c r="B466" s="276" t="s">
        <v>288</v>
      </c>
      <c r="C466" s="232">
        <v>55506.566099999938</v>
      </c>
      <c r="D466" s="232">
        <v>2.9999999999999997E-4</v>
      </c>
      <c r="E466" s="41">
        <f>+(C466-C$7)/C$8</f>
        <v>44831.474554027234</v>
      </c>
      <c r="F466" s="132">
        <f>ROUND(2*E466,0)/2</f>
        <v>44831.5</v>
      </c>
      <c r="G466" s="132">
        <f>+C466-(C$7+F466*C$8)</f>
        <v>-8.6859305592952296E-3</v>
      </c>
      <c r="L466" s="43">
        <f>G466</f>
        <v>-8.6859305592952296E-3</v>
      </c>
      <c r="N466" s="132"/>
      <c r="O466" s="132">
        <f ca="1">+C$11+C$12*F466</f>
        <v>-1.1848985597946671E-2</v>
      </c>
      <c r="P466" s="199">
        <f>+D$11+D$12*F466+D$13*F466^2</f>
        <v>-2.8624665107519473E-2</v>
      </c>
      <c r="Q466" s="200">
        <f>+C466-15018.5</f>
        <v>40488.066099999938</v>
      </c>
      <c r="S466" s="132">
        <f>+(P466-G466)^2</f>
        <v>3.9755313538455104E-4</v>
      </c>
      <c r="T466" s="7">
        <v>10</v>
      </c>
      <c r="U466" s="43">
        <f>+T466*S466</f>
        <v>3.9755313538455102E-3</v>
      </c>
      <c r="V466" s="132">
        <f>+G466-P466</f>
        <v>1.9938734548224243E-2</v>
      </c>
      <c r="Z466" s="43">
        <f>F466</f>
        <v>44831.5</v>
      </c>
      <c r="AA466" s="132">
        <f>AB$3+AB$4*Z466+AB$5*Z466^2+AH466</f>
        <v>-1.4986396454904932E-2</v>
      </c>
      <c r="AB466" s="132">
        <f>+G466-AA466</f>
        <v>6.3004658956097026E-3</v>
      </c>
      <c r="AC466" s="132">
        <f>+G466-P466</f>
        <v>1.9938734548224243E-2</v>
      </c>
      <c r="AD466" s="132"/>
      <c r="AE466" s="132">
        <f>+(G466-AA466)^2*S466</f>
        <v>1.5781217779786234E-8</v>
      </c>
      <c r="AF466" s="200">
        <f>+C466-15018.5</f>
        <v>40488.066099999938</v>
      </c>
      <c r="AG466" s="7"/>
      <c r="AH466" s="43">
        <f>$AB$6*($AB$11/AI466*AJ466+$AB$12)</f>
        <v>-1.5843439778154934E-2</v>
      </c>
      <c r="AI466" s="43">
        <f>1+$AB$7*COS(AL466)</f>
        <v>0.85166640003574201</v>
      </c>
      <c r="AJ466" s="43">
        <f>SIN(AL466+$AB$9)</f>
        <v>-0.94022729583715026</v>
      </c>
      <c r="AK466" s="43">
        <f>$AB$7*SIN(AL466)</f>
        <v>-0.3389648110374342</v>
      </c>
      <c r="AL466" s="43">
        <f>2*ATAN(AM466)</f>
        <v>-1.983297134030156</v>
      </c>
      <c r="AM466" s="43">
        <f>SQRT((1+$AB$7)/(1-$AB$7))*TAN(AN466/2)</f>
        <v>-1.529166400423243</v>
      </c>
      <c r="AN466" s="132">
        <f>$AU466+$AB$7*SIN(AO466)</f>
        <v>4.6760972986700189</v>
      </c>
      <c r="AO466" s="132">
        <f>$AU466+$AB$7*SIN(AP466)</f>
        <v>4.6760972986635707</v>
      </c>
      <c r="AP466" s="132">
        <f>$AU466+$AB$7*SIN(AQ466)</f>
        <v>4.6760972991438834</v>
      </c>
      <c r="AQ466" s="132">
        <f>$AU466+$AB$7*SIN(AR466)</f>
        <v>4.6760972633663505</v>
      </c>
      <c r="AR466" s="132">
        <f>$AU466+$AB$7*SIN(AS466)</f>
        <v>4.6760999284597311</v>
      </c>
      <c r="AS466" s="132">
        <f>$AU466+$AB$7*SIN(AT466)</f>
        <v>4.6759019363908223</v>
      </c>
      <c r="AT466" s="132">
        <f>$AU466+$AB$7*SIN(AU466)</f>
        <v>4.6962354989420003</v>
      </c>
      <c r="AU466" s="132">
        <f>$AB$9+$AB$18*(F466-AB$15)</f>
        <v>5.0458536644723857</v>
      </c>
    </row>
    <row r="467" spans="1:47" ht="12.95" customHeight="1">
      <c r="A467" s="127" t="s">
        <v>1471</v>
      </c>
      <c r="B467" s="276" t="s">
        <v>288</v>
      </c>
      <c r="C467" s="232">
        <v>55507.589600000065</v>
      </c>
      <c r="D467" s="232">
        <v>2.0000000000000001E-4</v>
      </c>
      <c r="E467" s="41">
        <f>+(C467-C$7)/C$8</f>
        <v>44834.472960811639</v>
      </c>
      <c r="F467" s="132">
        <f>ROUND(2*E467,0)/2</f>
        <v>44834.5</v>
      </c>
      <c r="G467" s="132">
        <f>+C467-(C$7+F467*C$8)</f>
        <v>-9.2297714363667183E-3</v>
      </c>
      <c r="L467" s="43">
        <f>G467</f>
        <v>-9.2297714363667183E-3</v>
      </c>
      <c r="N467" s="132"/>
      <c r="O467" s="132">
        <f ca="1">+C$11+C$12*F467</f>
        <v>-1.1852105399541978E-2</v>
      </c>
      <c r="P467" s="199">
        <f>+D$11+D$12*F467+D$13*F467^2</f>
        <v>-2.8626631113634407E-2</v>
      </c>
      <c r="Q467" s="200">
        <f>+C467-15018.5</f>
        <v>40489.089600000065</v>
      </c>
      <c r="S467" s="132">
        <f>+(P467-G467)^2</f>
        <v>3.7623816533961319E-4</v>
      </c>
      <c r="T467" s="7">
        <v>10</v>
      </c>
      <c r="U467" s="43">
        <f>+T467*S467</f>
        <v>3.7623816533961319E-3</v>
      </c>
      <c r="V467" s="132">
        <f>+G467-P467</f>
        <v>1.9396859677267689E-2</v>
      </c>
      <c r="Z467" s="43">
        <f>F467</f>
        <v>44834.5</v>
      </c>
      <c r="AA467" s="132">
        <f>AB$3+AB$4*Z467+AB$5*Z467^2+AH467</f>
        <v>-1.4981655506870008E-2</v>
      </c>
      <c r="AB467" s="132">
        <f>+G467-AA467</f>
        <v>5.7518840705032895E-3</v>
      </c>
      <c r="AC467" s="132">
        <f>+G467-P467</f>
        <v>1.9396859677267689E-2</v>
      </c>
      <c r="AD467" s="132"/>
      <c r="AE467" s="132">
        <f>+(G467-AA467)^2*S467</f>
        <v>1.2447527558221299E-8</v>
      </c>
      <c r="AF467" s="200">
        <f>+C467-15018.5</f>
        <v>40489.089600000065</v>
      </c>
      <c r="AG467" s="7"/>
      <c r="AH467" s="43">
        <f>$AB$6*($AB$11/AI467*AJ467+$AB$12)</f>
        <v>-1.5838218836120008E-2</v>
      </c>
      <c r="AI467" s="43">
        <f>1+$AB$7*COS(AL467)</f>
        <v>0.85177402289059923</v>
      </c>
      <c r="AJ467" s="43">
        <f>SIN(AL467+$AB$9)</f>
        <v>-0.94011913058170937</v>
      </c>
      <c r="AK467" s="43">
        <f>$AB$7*SIN(AL467)</f>
        <v>-0.33901188726940445</v>
      </c>
      <c r="AL467" s="43">
        <f>2*ATAN(AM467)</f>
        <v>-1.9829796515732456</v>
      </c>
      <c r="AM467" s="43">
        <f>SQRT((1+$AB$7)/(1-$AB$7))*TAN(AN467/2)</f>
        <v>-1.5286365952636325</v>
      </c>
      <c r="AN467" s="132">
        <f>$AU467+$AB$7*SIN(AO467)</f>
        <v>4.6764435993456068</v>
      </c>
      <c r="AO467" s="132">
        <f>$AU467+$AB$7*SIN(AP467)</f>
        <v>4.6764435993394748</v>
      </c>
      <c r="AP467" s="132">
        <f>$AU467+$AB$7*SIN(AQ467)</f>
        <v>4.67644359980061</v>
      </c>
      <c r="AQ467" s="132">
        <f>$AU467+$AB$7*SIN(AR467)</f>
        <v>4.6764435651208389</v>
      </c>
      <c r="AR467" s="132">
        <f>$AU467+$AB$7*SIN(AS467)</f>
        <v>4.676446173317073</v>
      </c>
      <c r="AS467" s="132">
        <f>$AU467+$AB$7*SIN(AT467)</f>
        <v>4.676250541147116</v>
      </c>
      <c r="AT467" s="132">
        <f>$AU467+$AB$7*SIN(AU467)</f>
        <v>4.6966289481749577</v>
      </c>
      <c r="AU467" s="132">
        <f>$AB$9+$AB$18*(F467-AB$15)</f>
        <v>5.0462045920543703</v>
      </c>
    </row>
    <row r="468" spans="1:47" ht="12.95" customHeight="1">
      <c r="A468" s="127" t="s">
        <v>1471</v>
      </c>
      <c r="B468" s="276" t="s">
        <v>288</v>
      </c>
      <c r="C468" s="232">
        <v>55509.63870000001</v>
      </c>
      <c r="D468" s="232">
        <v>4.0000000000000002E-4</v>
      </c>
      <c r="E468" s="41">
        <f>+(C468-C$7)/C$8</f>
        <v>44840.475926459898</v>
      </c>
      <c r="F468" s="132">
        <f>ROUND(2*E468,0)/2</f>
        <v>44840.5</v>
      </c>
      <c r="G468" s="132">
        <f>+C468-(C$7+F468*C$8)</f>
        <v>-8.2174534909427166E-3</v>
      </c>
      <c r="L468" s="43">
        <f>G468</f>
        <v>-8.2174534909427166E-3</v>
      </c>
      <c r="N468" s="132"/>
      <c r="O468" s="132">
        <f ca="1">+C$11+C$12*F468</f>
        <v>-1.1858345002732584E-2</v>
      </c>
      <c r="P468" s="199">
        <f>+D$11+D$12*F468+D$13*F468^2</f>
        <v>-2.8630562777595615E-2</v>
      </c>
      <c r="Q468" s="200">
        <f>+C468-15018.5</f>
        <v>40491.13870000001</v>
      </c>
      <c r="S468" s="132">
        <f>+(P468-G468)^2</f>
        <v>4.1669503074883481E-4</v>
      </c>
      <c r="T468" s="7">
        <v>10</v>
      </c>
      <c r="U468" s="43">
        <f>+T468*S468</f>
        <v>4.1669503074883481E-3</v>
      </c>
      <c r="V468" s="132">
        <f>+G468-P468</f>
        <v>2.0413109286652898E-2</v>
      </c>
      <c r="Z468" s="43">
        <f>F468</f>
        <v>44840.5</v>
      </c>
      <c r="AA468" s="132">
        <f>AB$3+AB$4*Z468+AB$5*Z468^2+AH468</f>
        <v>-1.4972166093679788E-2</v>
      </c>
      <c r="AB468" s="132">
        <f>+G468-AA468</f>
        <v>6.7547126027370716E-3</v>
      </c>
      <c r="AC468" s="132">
        <f>+G468-P468</f>
        <v>2.0413109286652898E-2</v>
      </c>
      <c r="AD468" s="132"/>
      <c r="AE468" s="132">
        <f>+(G468-AA468)^2*S468</f>
        <v>1.90121867876401E-8</v>
      </c>
      <c r="AF468" s="200">
        <f>+C468-15018.5</f>
        <v>40491.13870000001</v>
      </c>
      <c r="AG468" s="7"/>
      <c r="AH468" s="43">
        <f>$AB$6*($AB$11/AI468*AJ468+$AB$12)</f>
        <v>-1.5827769272929788E-2</v>
      </c>
      <c r="AI468" s="43">
        <f>1+$AB$7*COS(AL468)</f>
        <v>0.85198939506933047</v>
      </c>
      <c r="AJ468" s="43">
        <f>SIN(AL468+$AB$9)</f>
        <v>-0.93990243358222358</v>
      </c>
      <c r="AK468" s="43">
        <f>$AB$7*SIN(AL468)</f>
        <v>-0.33910597285812771</v>
      </c>
      <c r="AL468" s="43">
        <f>2*ATAN(AM468)</f>
        <v>-1.9823444458541422</v>
      </c>
      <c r="AM468" s="43">
        <f>SQRT((1+$AB$7)/(1-$AB$7))*TAN(AN468/2)</f>
        <v>-1.5275773545498428</v>
      </c>
      <c r="AN468" s="132">
        <f>$AU468+$AB$7*SIN(AO468)</f>
        <v>4.6771363320146646</v>
      </c>
      <c r="AO468" s="132">
        <f>$AU468+$AB$7*SIN(AP468)</f>
        <v>4.6771363320091304</v>
      </c>
      <c r="AP468" s="132">
        <f>$AU468+$AB$7*SIN(AQ468)</f>
        <v>4.6771363324335402</v>
      </c>
      <c r="AQ468" s="132">
        <f>$AU468+$AB$7*SIN(AR468)</f>
        <v>4.67713629988872</v>
      </c>
      <c r="AR468" s="132">
        <f>$AU468+$AB$7*SIN(AS468)</f>
        <v>4.6771387955941739</v>
      </c>
      <c r="AS468" s="132">
        <f>$AU468+$AB$7*SIN(AT468)</f>
        <v>4.6769479217538166</v>
      </c>
      <c r="AT468" s="132">
        <f>$AU468+$AB$7*SIN(AU468)</f>
        <v>4.6974159757865248</v>
      </c>
      <c r="AU468" s="132">
        <f>$AB$9+$AB$18*(F468-AB$15)</f>
        <v>5.0469064472183378</v>
      </c>
    </row>
    <row r="469" spans="1:47" ht="12.95" customHeight="1">
      <c r="A469" s="127" t="s">
        <v>1471</v>
      </c>
      <c r="B469" s="276" t="s">
        <v>292</v>
      </c>
      <c r="C469" s="232">
        <v>55510.490699999966</v>
      </c>
      <c r="D469" s="232">
        <v>2.0000000000000001E-4</v>
      </c>
      <c r="E469" s="41">
        <f>+(C469-C$7)/C$8</f>
        <v>44842.971913347894</v>
      </c>
      <c r="F469" s="132">
        <f>ROUND(2*E469,0)/2</f>
        <v>44843</v>
      </c>
      <c r="G469" s="132">
        <f>+C469-(C$7+F469*C$8)</f>
        <v>-9.5873210375430062E-3</v>
      </c>
      <c r="L469" s="43">
        <f>G469</f>
        <v>-9.5873210375430062E-3</v>
      </c>
      <c r="N469" s="132"/>
      <c r="O469" s="132">
        <f ca="1">+C$11+C$12*F469</f>
        <v>-1.1860944837395339E-2</v>
      </c>
      <c r="P469" s="199">
        <f>+D$11+D$12*F469+D$13*F469^2</f>
        <v>-2.8632200833862628E-2</v>
      </c>
      <c r="Q469" s="200">
        <f>+C469-15018.5</f>
        <v>40491.990699999966</v>
      </c>
      <c r="S469" s="132">
        <f>+(P469-G469)^2</f>
        <v>3.6270744645626333E-4</v>
      </c>
      <c r="T469" s="7">
        <v>10</v>
      </c>
      <c r="U469" s="43">
        <f>+T469*S469</f>
        <v>3.6270744645626333E-3</v>
      </c>
      <c r="V469" s="132">
        <f>+G469-P469</f>
        <v>1.9044879796319622E-2</v>
      </c>
      <c r="Z469" s="43">
        <f>F469</f>
        <v>44843</v>
      </c>
      <c r="AA469" s="132">
        <f>AB$3+AB$4*Z469+AB$5*Z469^2+AH469</f>
        <v>-1.4968209212859906E-2</v>
      </c>
      <c r="AB469" s="132">
        <f>+G469-AA469</f>
        <v>5.3808881753169002E-3</v>
      </c>
      <c r="AC469" s="132">
        <f>+G469-P469</f>
        <v>1.9044879796319622E-2</v>
      </c>
      <c r="AD469" s="132"/>
      <c r="AE469" s="132">
        <f>+(G469-AA469)^2*S469</f>
        <v>1.0501816009673288E-8</v>
      </c>
      <c r="AF469" s="200">
        <f>+C469-15018.5</f>
        <v>40491.990699999966</v>
      </c>
      <c r="AG469" s="7"/>
      <c r="AH469" s="43">
        <f>$AB$6*($AB$11/AI469*AJ469+$AB$12)</f>
        <v>-1.5823412265859906E-2</v>
      </c>
      <c r="AI469" s="43">
        <f>1+$AB$7*COS(AL469)</f>
        <v>0.85207918326701682</v>
      </c>
      <c r="AJ469" s="43">
        <f>SIN(AL469+$AB$9)</f>
        <v>-0.93981199883231814</v>
      </c>
      <c r="AK469" s="43">
        <f>$AB$7*SIN(AL469)</f>
        <v>-0.3391451488331319</v>
      </c>
      <c r="AL469" s="43">
        <f>2*ATAN(AM469)</f>
        <v>-1.9820796819804372</v>
      </c>
      <c r="AM469" s="43">
        <f>SQRT((1+$AB$7)/(1-$AB$7))*TAN(AN469/2)</f>
        <v>-1.5271361495658999</v>
      </c>
      <c r="AN469" s="132">
        <f>$AU469+$AB$7*SIN(AO469)</f>
        <v>4.677425022328654</v>
      </c>
      <c r="AO469" s="132">
        <f>$AU469+$AB$7*SIN(AP469)</f>
        <v>4.6774250223233551</v>
      </c>
      <c r="AP469" s="132">
        <f>$AU469+$AB$7*SIN(AQ469)</f>
        <v>4.6774250227330914</v>
      </c>
      <c r="AQ469" s="132">
        <f>$AU469+$AB$7*SIN(AR469)</f>
        <v>4.6774249910541439</v>
      </c>
      <c r="AR469" s="132">
        <f>$AU469+$AB$7*SIN(AS469)</f>
        <v>4.6774274404091463</v>
      </c>
      <c r="AS469" s="132">
        <f>$AU469+$AB$7*SIN(AT469)</f>
        <v>4.6772385643642407</v>
      </c>
      <c r="AT469" s="132">
        <f>$AU469+$AB$7*SIN(AU469)</f>
        <v>4.6977439547713074</v>
      </c>
      <c r="AU469" s="132">
        <f>$AB$9+$AB$18*(F469-AB$15)</f>
        <v>5.0471988868699915</v>
      </c>
    </row>
    <row r="470" spans="1:47" ht="12.95" customHeight="1">
      <c r="A470" s="127" t="s">
        <v>1471</v>
      </c>
      <c r="B470" s="276" t="s">
        <v>288</v>
      </c>
      <c r="C470" s="232">
        <v>55510.663100000005</v>
      </c>
      <c r="D470" s="232">
        <v>2.9999999999999997E-4</v>
      </c>
      <c r="E470" s="41">
        <f>+(C470-C$7)/C$8</f>
        <v>44843.476969849784</v>
      </c>
      <c r="F470" s="132">
        <f>ROUND(2*E470,0)/2</f>
        <v>44843.5</v>
      </c>
      <c r="G470" s="132">
        <f>+C470-(C$7+F470*C$8)</f>
        <v>-7.8612944926135242E-3</v>
      </c>
      <c r="L470" s="43">
        <f>G470</f>
        <v>-7.8612944926135242E-3</v>
      </c>
      <c r="N470" s="132"/>
      <c r="O470" s="132">
        <f ca="1">+C$11+C$12*F470</f>
        <v>-1.1861464804327891E-2</v>
      </c>
      <c r="P470" s="199">
        <f>+D$11+D$12*F470+D$13*F470^2</f>
        <v>-2.8632528435441902E-2</v>
      </c>
      <c r="Q470" s="200">
        <f>+C470-15018.5</f>
        <v>40492.163100000005</v>
      </c>
      <c r="S470" s="132">
        <f>+(P470-G470)^2</f>
        <v>4.3144415950770572E-4</v>
      </c>
      <c r="T470" s="7">
        <v>10</v>
      </c>
      <c r="U470" s="43">
        <f>+T470*S470</f>
        <v>4.3144415950770575E-3</v>
      </c>
      <c r="V470" s="132">
        <f>+G470-P470</f>
        <v>2.0771233942828378E-2</v>
      </c>
      <c r="Z470" s="43">
        <f>F470</f>
        <v>44843.5</v>
      </c>
      <c r="AA470" s="132">
        <f>AB$3+AB$4*Z470+AB$5*Z470^2+AH470</f>
        <v>-1.4967417627820194E-2</v>
      </c>
      <c r="AB470" s="132">
        <f>+G470-AA470</f>
        <v>7.1061231352066694E-3</v>
      </c>
      <c r="AC470" s="132">
        <f>+G470-P470</f>
        <v>2.0771233942828378E-2</v>
      </c>
      <c r="AD470" s="132"/>
      <c r="AE470" s="132">
        <f>+(G470-AA470)^2*S470</f>
        <v>2.1786629687930119E-8</v>
      </c>
      <c r="AF470" s="200">
        <f>+C470-15018.5</f>
        <v>40492.163100000005</v>
      </c>
      <c r="AG470" s="7"/>
      <c r="AH470" s="43">
        <f>$AB$6*($AB$11/AI470*AJ470+$AB$12)</f>
        <v>-1.5822540651070194E-2</v>
      </c>
      <c r="AI470" s="43">
        <f>1+$AB$7*COS(AL470)</f>
        <v>0.85209714442234841</v>
      </c>
      <c r="AJ470" s="43">
        <f>SIN(AL470+$AB$9)</f>
        <v>-0.9397939016878244</v>
      </c>
      <c r="AK470" s="43">
        <f>$AB$7*SIN(AL470)</f>
        <v>-0.33915298216583084</v>
      </c>
      <c r="AL470" s="43">
        <f>2*ATAN(AM470)</f>
        <v>-1.9820267225087635</v>
      </c>
      <c r="AM470" s="43">
        <f>SQRT((1+$AB$7)/(1-$AB$7))*TAN(AN470/2)</f>
        <v>-1.5270479188191832</v>
      </c>
      <c r="AN470" s="132">
        <f>$AU470+$AB$7*SIN(AO470)</f>
        <v>4.6774827640424261</v>
      </c>
      <c r="AO470" s="132">
        <f>$AU470+$AB$7*SIN(AP470)</f>
        <v>4.6774827640371726</v>
      </c>
      <c r="AP470" s="132">
        <f>$AU470+$AB$7*SIN(AQ470)</f>
        <v>4.6774827644440187</v>
      </c>
      <c r="AQ470" s="132">
        <f>$AU470+$AB$7*SIN(AR470)</f>
        <v>4.677482732936582</v>
      </c>
      <c r="AR470" s="132">
        <f>$AU470+$AB$7*SIN(AS470)</f>
        <v>4.6774851730586775</v>
      </c>
      <c r="AS470" s="132">
        <f>$AU470+$AB$7*SIN(AT470)</f>
        <v>4.6772966976425794</v>
      </c>
      <c r="AT470" s="132">
        <f>$AU470+$AB$7*SIN(AU470)</f>
        <v>4.6978095541546478</v>
      </c>
      <c r="AU470" s="132">
        <f>$AB$9+$AB$18*(F470-AB$15)</f>
        <v>5.0472573748003224</v>
      </c>
    </row>
    <row r="471" spans="1:47" ht="12.95" customHeight="1">
      <c r="A471" s="127" t="s">
        <v>1471</v>
      </c>
      <c r="B471" s="276" t="s">
        <v>292</v>
      </c>
      <c r="C471" s="232">
        <v>55511.515399999917</v>
      </c>
      <c r="D471" s="232">
        <v>2.0000000000000001E-4</v>
      </c>
      <c r="E471" s="41">
        <f>+(C471-C$7)/C$8</f>
        <v>44845.973835606273</v>
      </c>
      <c r="F471" s="132">
        <f>ROUND(2*E471,0)/2</f>
        <v>44846</v>
      </c>
      <c r="G471" s="132">
        <f>+C471-(C$7+F471*C$8)</f>
        <v>-8.9311620831722394E-3</v>
      </c>
      <c r="L471" s="43">
        <f>G471</f>
        <v>-8.9311620831722394E-3</v>
      </c>
      <c r="N471" s="132"/>
      <c r="O471" s="132">
        <f ca="1">+C$11+C$12*F471</f>
        <v>-1.1864064638990646E-2</v>
      </c>
      <c r="P471" s="199">
        <f>+D$11+D$12*F471+D$13*F471^2</f>
        <v>-2.863416639496762E-2</v>
      </c>
      <c r="Q471" s="200">
        <f>+C471-15018.5</f>
        <v>40493.015399999917</v>
      </c>
      <c r="S471" s="132">
        <f>+(P471-G471)^2</f>
        <v>3.8820837891062734E-4</v>
      </c>
      <c r="T471" s="7">
        <v>10</v>
      </c>
      <c r="U471" s="43">
        <f>+T471*S471</f>
        <v>3.8820837891062735E-3</v>
      </c>
      <c r="V471" s="132">
        <f>+G471-P471</f>
        <v>1.9703004311795381E-2</v>
      </c>
      <c r="Z471" s="43">
        <f>F471</f>
        <v>44846</v>
      </c>
      <c r="AA471" s="132">
        <f>AB$3+AB$4*Z471+AB$5*Z471^2+AH471</f>
        <v>-1.4963458658153413E-2</v>
      </c>
      <c r="AB471" s="132">
        <f>+G471-AA471</f>
        <v>6.0322965749811733E-3</v>
      </c>
      <c r="AC471" s="132">
        <f>+G471-P471</f>
        <v>1.9703004311795381E-2</v>
      </c>
      <c r="AD471" s="132"/>
      <c r="AE471" s="132">
        <f>+(G471-AA471)^2*S471</f>
        <v>1.4126360181026936E-8</v>
      </c>
      <c r="AF471" s="200">
        <f>+C471-15018.5</f>
        <v>40493.015399999917</v>
      </c>
      <c r="AG471" s="7"/>
      <c r="AH471" s="43">
        <f>$AB$6*($AB$11/AI471*AJ471+$AB$12)</f>
        <v>-1.5818181510153413E-2</v>
      </c>
      <c r="AI471" s="43">
        <f>1+$AB$7*COS(AL471)</f>
        <v>0.85218696778168734</v>
      </c>
      <c r="AJ471" s="43">
        <f>SIN(AL471+$AB$9)</f>
        <v>-0.93970336497362839</v>
      </c>
      <c r="AK471" s="43">
        <f>$AB$7*SIN(AL471)</f>
        <v>-0.3391921395115578</v>
      </c>
      <c r="AL471" s="43">
        <f>2*ATAN(AM471)</f>
        <v>-1.9817618916551361</v>
      </c>
      <c r="AM471" s="43">
        <f>SQRT((1+$AB$7)/(1-$AB$7))*TAN(AN471/2)</f>
        <v>-1.526606816313526</v>
      </c>
      <c r="AN471" s="132">
        <f>$AU471+$AB$7*SIN(AO471)</f>
        <v>4.677771490870521</v>
      </c>
      <c r="AO471" s="132">
        <f>$AU471+$AB$7*SIN(AP471)</f>
        <v>4.6777714908654939</v>
      </c>
      <c r="AP471" s="132">
        <f>$AU471+$AB$7*SIN(AQ471)</f>
        <v>4.6777714912580999</v>
      </c>
      <c r="AQ471" s="132">
        <f>$AU471+$AB$7*SIN(AR471)</f>
        <v>4.6777714605999225</v>
      </c>
      <c r="AR471" s="132">
        <f>$AU471+$AB$7*SIN(AS471)</f>
        <v>4.6777738547447179</v>
      </c>
      <c r="AS471" s="132">
        <f>$AU471+$AB$7*SIN(AT471)</f>
        <v>4.6775873878204157</v>
      </c>
      <c r="AT471" s="132">
        <f>$AU471+$AB$7*SIN(AU471)</f>
        <v>4.6981375690019265</v>
      </c>
      <c r="AU471" s="132">
        <f>$AB$9+$AB$18*(F471-AB$15)</f>
        <v>5.0475498144519761</v>
      </c>
    </row>
    <row r="472" spans="1:47" ht="12.95" customHeight="1">
      <c r="A472" s="36" t="s">
        <v>482</v>
      </c>
      <c r="B472" s="94" t="s">
        <v>288</v>
      </c>
      <c r="C472" s="36">
        <v>55511.686999999998</v>
      </c>
      <c r="D472" s="36">
        <v>2.0000000000000001E-4</v>
      </c>
      <c r="E472" s="41">
        <f>+(C472-C$7)/C$8</f>
        <v>44846.476548458624</v>
      </c>
      <c r="F472" s="132">
        <f>ROUND(2*E472,0)/2</f>
        <v>44846.5</v>
      </c>
      <c r="G472" s="132">
        <f>+C472-(C$7+F472*C$8)</f>
        <v>-8.0051355034811422E-3</v>
      </c>
      <c r="K472" s="43">
        <f>G472</f>
        <v>-8.0051355034811422E-3</v>
      </c>
      <c r="N472" s="132"/>
      <c r="O472" s="132">
        <f ca="1">+C$11+C$12*F472</f>
        <v>-1.1864584605923198E-2</v>
      </c>
      <c r="P472" s="199">
        <f>+D$11+D$12*F472+D$13*F472^2</f>
        <v>-2.8634493977198638E-2</v>
      </c>
      <c r="Q472" s="200">
        <f>+C472-15018.5</f>
        <v>40493.186999999998</v>
      </c>
      <c r="S472" s="132">
        <f>+(P472-G472)^2</f>
        <v>4.2557043103713985E-4</v>
      </c>
      <c r="T472" s="7">
        <v>10</v>
      </c>
      <c r="U472" s="43">
        <f>+T472*S472</f>
        <v>4.2557043103713986E-3</v>
      </c>
      <c r="V472" s="132">
        <f>+G472-P472</f>
        <v>2.0629358473717496E-2</v>
      </c>
      <c r="Z472" s="43">
        <f>F472</f>
        <v>44846.5</v>
      </c>
      <c r="AA472" s="132">
        <f>AB$3+AB$4*Z472+AB$5*Z472^2+AH472</f>
        <v>-1.4962666655315024E-2</v>
      </c>
      <c r="AB472" s="132">
        <f>+G472-AA472</f>
        <v>6.9575311518338817E-3</v>
      </c>
      <c r="AC472" s="132">
        <f>+G472-P472</f>
        <v>2.0629358473717496E-2</v>
      </c>
      <c r="AD472" s="132"/>
      <c r="AE472" s="132">
        <f>+(G472-AA472)^2*S472</f>
        <v>2.0600689876677576E-8</v>
      </c>
      <c r="AF472" s="200">
        <f>+C472-15018.5</f>
        <v>40493.186999999998</v>
      </c>
      <c r="AG472" s="7"/>
      <c r="AH472" s="43">
        <f>$AB$6*($AB$11/AI472*AJ472+$AB$12)</f>
        <v>-1.5817309468565025E-2</v>
      </c>
      <c r="AI472" s="43">
        <f>1+$AB$7*COS(AL472)</f>
        <v>0.85220493597056346</v>
      </c>
      <c r="AJ472" s="43">
        <f>SIN(AL472+$AB$9)</f>
        <v>-0.9396852474300037</v>
      </c>
      <c r="AK472" s="43">
        <f>$AB$7*SIN(AL472)</f>
        <v>-0.33919996911635292</v>
      </c>
      <c r="AL472" s="43">
        <f>2*ATAN(AM472)</f>
        <v>-1.9817089187840093</v>
      </c>
      <c r="AM472" s="43">
        <f>SQRT((1+$AB$7)/(1-$AB$7))*TAN(AN472/2)</f>
        <v>-1.5265186060551252</v>
      </c>
      <c r="AN472" s="132">
        <f>$AU472+$AB$7*SIN(AO472)</f>
        <v>4.6778292398885428</v>
      </c>
      <c r="AO472" s="132">
        <f>$AU472+$AB$7*SIN(AP472)</f>
        <v>4.6778292398835593</v>
      </c>
      <c r="AP472" s="132">
        <f>$AU472+$AB$7*SIN(AQ472)</f>
        <v>4.6778292402733603</v>
      </c>
      <c r="AQ472" s="132">
        <f>$AU472+$AB$7*SIN(AR472)</f>
        <v>4.67782920978338</v>
      </c>
      <c r="AR472" s="132">
        <f>$AU472+$AB$7*SIN(AS472)</f>
        <v>4.6778315947703275</v>
      </c>
      <c r="AS472" s="132">
        <f>$AU472+$AB$7*SIN(AT472)</f>
        <v>4.6776455306138329</v>
      </c>
      <c r="AT472" s="132">
        <f>$AU472+$AB$7*SIN(AU472)</f>
        <v>4.6982031755573272</v>
      </c>
      <c r="AU472" s="132">
        <f>$AB$9+$AB$18*(F472-AB$15)</f>
        <v>5.0476083023823062</v>
      </c>
    </row>
    <row r="473" spans="1:47" ht="12.95" customHeight="1">
      <c r="A473" s="127" t="s">
        <v>1471</v>
      </c>
      <c r="B473" s="276" t="s">
        <v>292</v>
      </c>
      <c r="C473" s="232">
        <v>55513.56259999983</v>
      </c>
      <c r="D473" s="232">
        <v>2.0000000000000001E-4</v>
      </c>
      <c r="E473" s="41">
        <f>+(C473-C$7)/C$8</f>
        <v>44851.971235086494</v>
      </c>
      <c r="F473" s="132">
        <f>ROUND(2*E473,0)/2</f>
        <v>44852</v>
      </c>
      <c r="G473" s="132">
        <f>+C473-(C$7+F473*C$8)</f>
        <v>-9.8188441697857343E-3</v>
      </c>
      <c r="L473" s="43">
        <f>G473</f>
        <v>-9.8188441697857343E-3</v>
      </c>
      <c r="N473" s="132"/>
      <c r="O473" s="132">
        <f ca="1">+C$11+C$12*F473</f>
        <v>-1.1870304242181252E-2</v>
      </c>
      <c r="P473" s="199">
        <f>+D$11+D$12*F473+D$13*F473^2</f>
        <v>-2.8638097168908947E-2</v>
      </c>
      <c r="Q473" s="200">
        <f>+C473-15018.5</f>
        <v>40495.06259999983</v>
      </c>
      <c r="S473" s="132">
        <f>+(P473-G473)^2</f>
        <v>3.5416428344500804E-4</v>
      </c>
      <c r="T473" s="7">
        <v>10</v>
      </c>
      <c r="U473" s="43">
        <f>+T473*S473</f>
        <v>3.5416428344500804E-3</v>
      </c>
      <c r="V473" s="132">
        <f>+G473-P473</f>
        <v>1.8819252999123213E-2</v>
      </c>
      <c r="Z473" s="43">
        <f>F473</f>
        <v>44852</v>
      </c>
      <c r="AA473" s="132">
        <f>AB$3+AB$4*Z473+AB$5*Z473^2+AH473</f>
        <v>-1.4953950027572611E-2</v>
      </c>
      <c r="AB473" s="132">
        <f>+G473-AA473</f>
        <v>5.1351058577868772E-3</v>
      </c>
      <c r="AC473" s="132">
        <f>+G473-P473</f>
        <v>1.8819252999123213E-2</v>
      </c>
      <c r="AD473" s="132"/>
      <c r="AE473" s="132">
        <f>+(G473-AA473)^2*S473</f>
        <v>9.3390685498655844E-9</v>
      </c>
      <c r="AF473" s="200">
        <f>+C473-15018.5</f>
        <v>40495.06259999983</v>
      </c>
      <c r="AG473" s="7"/>
      <c r="AH473" s="43">
        <f>$AB$6*($AB$11/AI473*AJ473+$AB$12)</f>
        <v>-1.5807712315572611E-2</v>
      </c>
      <c r="AI473" s="43">
        <f>1+$AB$7*COS(AL473)</f>
        <v>0.85240266344762416</v>
      </c>
      <c r="AJ473" s="43">
        <f>SIN(AL473+$AB$9)</f>
        <v>-0.93948572990240153</v>
      </c>
      <c r="AK473" s="43">
        <f>$AB$7*SIN(AL473)</f>
        <v>-0.33928605371079529</v>
      </c>
      <c r="AL473" s="43">
        <f>2*ATAN(AM473)</f>
        <v>-1.9811260697206219</v>
      </c>
      <c r="AM473" s="43">
        <f>SQRT((1+$AB$7)/(1-$AB$7))*TAN(AN473/2)</f>
        <v>-1.5255485184002631</v>
      </c>
      <c r="AN473" s="132">
        <f>$AU473+$AB$7*SIN(AO473)</f>
        <v>4.6784645594693828</v>
      </c>
      <c r="AO473" s="132">
        <f>$AU473+$AB$7*SIN(AP473)</f>
        <v>4.6784645594648664</v>
      </c>
      <c r="AP473" s="132">
        <f>$AU473+$AB$7*SIN(AQ473)</f>
        <v>4.6784645598247403</v>
      </c>
      <c r="AQ473" s="132">
        <f>$AU473+$AB$7*SIN(AR473)</f>
        <v>4.6784645311486894</v>
      </c>
      <c r="AR473" s="132">
        <f>$AU473+$AB$7*SIN(AS473)</f>
        <v>4.6784668162356793</v>
      </c>
      <c r="AS473" s="132">
        <f>$AU473+$AB$7*SIN(AT473)</f>
        <v>4.6782852060472688</v>
      </c>
      <c r="AT473" s="132">
        <f>$AU473+$AB$7*SIN(AU473)</f>
        <v>4.698924926548429</v>
      </c>
      <c r="AU473" s="132">
        <f>$AB$9+$AB$18*(F473-AB$15)</f>
        <v>5.0482516696159436</v>
      </c>
    </row>
    <row r="474" spans="1:47" ht="12.95" customHeight="1">
      <c r="A474" s="127" t="s">
        <v>1471</v>
      </c>
      <c r="B474" s="276" t="s">
        <v>288</v>
      </c>
      <c r="C474" s="232">
        <v>55516.465499999933</v>
      </c>
      <c r="D474" s="232">
        <v>2.9999999999999997E-4</v>
      </c>
      <c r="E474" s="41">
        <f>+(C474-C$7)/C$8</f>
        <v>44860.475460835078</v>
      </c>
      <c r="F474" s="132">
        <f>ROUND(2*E474,0)/2</f>
        <v>44860.5</v>
      </c>
      <c r="G474" s="132">
        <f>+C474-(C$7+F474*C$8)</f>
        <v>-8.3763935690512881E-3</v>
      </c>
      <c r="L474" s="43">
        <f>G474</f>
        <v>-8.3763935690512881E-3</v>
      </c>
      <c r="N474" s="132"/>
      <c r="O474" s="132">
        <f ca="1">+C$11+C$12*F474</f>
        <v>-1.1879143680034621E-2</v>
      </c>
      <c r="P474" s="199">
        <f>+D$11+D$12*F474+D$13*F474^2</f>
        <v>-2.8643664970434902E-2</v>
      </c>
      <c r="Q474" s="200">
        <f>+C474-15018.5</f>
        <v>40497.965499999933</v>
      </c>
      <c r="S474" s="132">
        <f>+(P474-G474)^2</f>
        <v>4.1076229005734209E-4</v>
      </c>
      <c r="T474" s="7">
        <v>10</v>
      </c>
      <c r="U474" s="43">
        <f>+T474*S474</f>
        <v>4.1076229005734205E-3</v>
      </c>
      <c r="V474" s="132">
        <f>+G474-P474</f>
        <v>2.0267271401383614E-2</v>
      </c>
      <c r="Z474" s="43">
        <f>F474</f>
        <v>44860.5</v>
      </c>
      <c r="AA474" s="132">
        <f>AB$3+AB$4*Z474+AB$5*Z474^2+AH474</f>
        <v>-1.4940462296533997E-2</v>
      </c>
      <c r="AB474" s="132">
        <f>+G474-AA474</f>
        <v>6.5640687274827088E-3</v>
      </c>
      <c r="AC474" s="132">
        <f>+G474-P474</f>
        <v>2.0267271401383614E-2</v>
      </c>
      <c r="AD474" s="132"/>
      <c r="AE474" s="132">
        <f>+(G474-AA474)^2*S474</f>
        <v>1.7698514076611393E-8</v>
      </c>
      <c r="AF474" s="200">
        <f>+C474-15018.5</f>
        <v>40497.965499999933</v>
      </c>
      <c r="AG474" s="7"/>
      <c r="AH474" s="43">
        <f>$AB$6*($AB$11/AI474*AJ474+$AB$12)</f>
        <v>-1.5792863415783998E-2</v>
      </c>
      <c r="AI474" s="43">
        <f>1+$AB$7*COS(AL474)</f>
        <v>0.85270852153803567</v>
      </c>
      <c r="AJ474" s="43">
        <f>SIN(AL474+$AB$9)</f>
        <v>-0.93917657409661681</v>
      </c>
      <c r="AK474" s="43">
        <f>$AB$7*SIN(AL474)</f>
        <v>-0.33941894521739457</v>
      </c>
      <c r="AL474" s="43">
        <f>2*ATAN(AM474)</f>
        <v>-1.9802247707168146</v>
      </c>
      <c r="AM474" s="43">
        <f>SQRT((1+$AB$7)/(1-$AB$7))*TAN(AN474/2)</f>
        <v>-1.5240501031274021</v>
      </c>
      <c r="AN474" s="132">
        <f>$AU474+$AB$7*SIN(AO474)</f>
        <v>4.6794467070508095</v>
      </c>
      <c r="AO474" s="132">
        <f>$AU474+$AB$7*SIN(AP474)</f>
        <v>4.6794467070469477</v>
      </c>
      <c r="AP474" s="132">
        <f>$AU474+$AB$7*SIN(AQ474)</f>
        <v>4.6794467073638222</v>
      </c>
      <c r="AQ474" s="132">
        <f>$AU474+$AB$7*SIN(AR474)</f>
        <v>4.679446681361628</v>
      </c>
      <c r="AR474" s="132">
        <f>$AU474+$AB$7*SIN(AS474)</f>
        <v>4.679448815128513</v>
      </c>
      <c r="AS474" s="132">
        <f>$AU474+$AB$7*SIN(AT474)</f>
        <v>4.6792741731328977</v>
      </c>
      <c r="AT474" s="132">
        <f>$AU474+$AB$7*SIN(AU474)</f>
        <v>4.700040644294349</v>
      </c>
      <c r="AU474" s="132">
        <f>$AB$9+$AB$18*(F474-AB$15)</f>
        <v>5.0492459644315657</v>
      </c>
    </row>
    <row r="475" spans="1:47" ht="12.95" customHeight="1">
      <c r="A475" s="127" t="s">
        <v>1471</v>
      </c>
      <c r="B475" s="276" t="s">
        <v>292</v>
      </c>
      <c r="C475" s="232">
        <v>55516.634800000116</v>
      </c>
      <c r="D475" s="232">
        <v>2.9999999999999997E-4</v>
      </c>
      <c r="E475" s="41">
        <f>+(C475-C$7)/C$8</f>
        <v>44860.971435694955</v>
      </c>
      <c r="F475" s="132">
        <f>ROUND(2*E475,0)/2</f>
        <v>44861</v>
      </c>
      <c r="G475" s="132">
        <f>+C475-(C$7+F475*C$8)</f>
        <v>-9.7503668803256005E-3</v>
      </c>
      <c r="L475" s="43">
        <f>G475</f>
        <v>-9.7503668803256005E-3</v>
      </c>
      <c r="N475" s="132"/>
      <c r="O475" s="132">
        <f ca="1">+C$11+C$12*F475</f>
        <v>-1.1879663646967166E-2</v>
      </c>
      <c r="P475" s="199">
        <f>+D$11+D$12*F475+D$13*F475^2</f>
        <v>-2.8643992459149337E-2</v>
      </c>
      <c r="Q475" s="200">
        <f>+C475-15018.5</f>
        <v>40498.134800000116</v>
      </c>
      <c r="S475" s="132">
        <f>+(P475-G475)^2</f>
        <v>3.5696908751278256E-4</v>
      </c>
      <c r="T475" s="7">
        <v>10</v>
      </c>
      <c r="U475" s="43">
        <f>+T475*S475</f>
        <v>3.5696908751278256E-3</v>
      </c>
      <c r="V475" s="132">
        <f>+G475-P475</f>
        <v>1.8893625578823736E-2</v>
      </c>
      <c r="Z475" s="43">
        <f>F475</f>
        <v>44861</v>
      </c>
      <c r="AA475" s="132">
        <f>AB$3+AB$4*Z475+AB$5*Z475^2+AH475</f>
        <v>-1.4939668273509319E-2</v>
      </c>
      <c r="AB475" s="132">
        <f>+G475-AA475</f>
        <v>5.1893013931837186E-3</v>
      </c>
      <c r="AC475" s="132">
        <f>+G475-P475</f>
        <v>1.8893625578823736E-2</v>
      </c>
      <c r="AD475" s="132"/>
      <c r="AE475" s="132">
        <f>+(G475-AA475)^2*S475</f>
        <v>9.6127666372006314E-9</v>
      </c>
      <c r="AF475" s="200">
        <f>+C475-15018.5</f>
        <v>40498.134800000116</v>
      </c>
      <c r="AG475" s="7"/>
      <c r="AH475" s="43">
        <f>$AB$6*($AB$11/AI475*AJ475+$AB$12)</f>
        <v>-1.5791989310509319E-2</v>
      </c>
      <c r="AI475" s="43">
        <f>1+$AB$7*COS(AL475)</f>
        <v>0.85272652375661928</v>
      </c>
      <c r="AJ475" s="43">
        <f>SIN(AL475+$AB$9)</f>
        <v>-0.93915835778007095</v>
      </c>
      <c r="AK475" s="43">
        <f>$AB$7*SIN(AL475)</f>
        <v>-0.33942675674612094</v>
      </c>
      <c r="AL475" s="43">
        <f>2*ATAN(AM475)</f>
        <v>-1.9801717329837119</v>
      </c>
      <c r="AM475" s="43">
        <f>SQRT((1+$AB$7)/(1-$AB$7))*TAN(AN475/2)</f>
        <v>-1.5239619916890723</v>
      </c>
      <c r="AN475" s="132">
        <f>$AU475+$AB$7*SIN(AO475)</f>
        <v>4.6795044914130504</v>
      </c>
      <c r="AO475" s="132">
        <f>$AU475+$AB$7*SIN(AP475)</f>
        <v>4.679504491409225</v>
      </c>
      <c r="AP475" s="132">
        <f>$AU475+$AB$7*SIN(AQ475)</f>
        <v>4.679504491723689</v>
      </c>
      <c r="AQ475" s="132">
        <f>$AU475+$AB$7*SIN(AR475)</f>
        <v>4.6795044658739302</v>
      </c>
      <c r="AR475" s="132">
        <f>$AU475+$AB$7*SIN(AS475)</f>
        <v>4.6795065908578222</v>
      </c>
      <c r="AS475" s="132">
        <f>$AU475+$AB$7*SIN(AT475)</f>
        <v>4.6793323619608245</v>
      </c>
      <c r="AT475" s="132">
        <f>$AU475+$AB$7*SIN(AU475)</f>
        <v>4.7001062855023381</v>
      </c>
      <c r="AU475" s="132">
        <f>$AB$9+$AB$18*(F475-AB$15)</f>
        <v>5.0493044523618966</v>
      </c>
    </row>
    <row r="476" spans="1:47" ht="12.95" customHeight="1">
      <c r="A476" s="127" t="s">
        <v>1471</v>
      </c>
      <c r="B476" s="276" t="s">
        <v>288</v>
      </c>
      <c r="C476" s="232">
        <v>55517.48909999989</v>
      </c>
      <c r="D476" s="232">
        <v>2.9999999999999997E-4</v>
      </c>
      <c r="E476" s="41">
        <f>+(C476-C$7)/C$8</f>
        <v>44863.474160575191</v>
      </c>
      <c r="F476" s="132">
        <f>ROUND(2*E476,0)/2</f>
        <v>44863.5</v>
      </c>
      <c r="G476" s="132">
        <f>+C476-(C$7+F476*C$8)</f>
        <v>-8.8202346087200567E-3</v>
      </c>
      <c r="L476" s="43">
        <f>G476</f>
        <v>-8.8202346087200567E-3</v>
      </c>
      <c r="N476" s="132"/>
      <c r="O476" s="132">
        <f ca="1">+C$11+C$12*F476</f>
        <v>-1.1882263481629921E-2</v>
      </c>
      <c r="P476" s="199">
        <f>+D$11+D$12*F476+D$13*F476^2</f>
        <v>-2.8645629854350846E-2</v>
      </c>
      <c r="Q476" s="200">
        <f>+C476-15018.5</f>
        <v>40498.98909999989</v>
      </c>
      <c r="S476" s="132">
        <f>+(P476-G476)^2</f>
        <v>3.9304629664547991E-4</v>
      </c>
      <c r="T476" s="7">
        <v>10</v>
      </c>
      <c r="U476" s="43">
        <f>+T476*S476</f>
        <v>3.930462966454799E-3</v>
      </c>
      <c r="V476" s="132">
        <f>+G476-P476</f>
        <v>1.9825395245630789E-2</v>
      </c>
      <c r="Z476" s="43">
        <f>F476</f>
        <v>44863.5</v>
      </c>
      <c r="AA476" s="132">
        <f>AB$3+AB$4*Z476+AB$5*Z476^2+AH476</f>
        <v>-1.4935697113063705E-2</v>
      </c>
      <c r="AB476" s="132">
        <f>+G476-AA476</f>
        <v>6.1154625043436488E-3</v>
      </c>
      <c r="AC476" s="132">
        <f>+G476-P476</f>
        <v>1.9825395245630789E-2</v>
      </c>
      <c r="AD476" s="132"/>
      <c r="AE476" s="132">
        <f>+(G476-AA476)^2*S476</f>
        <v>1.4699491928083731E-8</v>
      </c>
      <c r="AF476" s="200">
        <f>+C476-15018.5</f>
        <v>40498.98909999989</v>
      </c>
      <c r="AG476" s="7"/>
      <c r="AH476" s="43">
        <f>$AB$6*($AB$11/AI476*AJ476+$AB$12)</f>
        <v>-1.5787617716313707E-2</v>
      </c>
      <c r="AI476" s="43">
        <f>1+$AB$7*COS(AL476)</f>
        <v>0.85281655246763943</v>
      </c>
      <c r="AJ476" s="43">
        <f>SIN(AL476+$AB$9)</f>
        <v>-0.93906722502227435</v>
      </c>
      <c r="AK476" s="43">
        <f>$AB$7*SIN(AL476)</f>
        <v>-0.3394658050120643</v>
      </c>
      <c r="AL476" s="43">
        <f>2*ATAN(AM476)</f>
        <v>-1.9799065107215639</v>
      </c>
      <c r="AM476" s="43">
        <f>SQRT((1+$AB$7)/(1-$AB$7))*TAN(AN476/2)</f>
        <v>-1.523521485511568</v>
      </c>
      <c r="AN476" s="132">
        <f>$AU476+$AB$7*SIN(AO476)</f>
        <v>4.6797934315252352</v>
      </c>
      <c r="AO476" s="132">
        <f>$AU476+$AB$7*SIN(AP476)</f>
        <v>4.6797934315215866</v>
      </c>
      <c r="AP476" s="132">
        <f>$AU476+$AB$7*SIN(AQ476)</f>
        <v>4.6797934318241952</v>
      </c>
      <c r="AQ476" s="132">
        <f>$AU476+$AB$7*SIN(AR476)</f>
        <v>4.6797934067285869</v>
      </c>
      <c r="AR476" s="132">
        <f>$AU476+$AB$7*SIN(AS476)</f>
        <v>4.6797954879972368</v>
      </c>
      <c r="AS476" s="132">
        <f>$AU476+$AB$7*SIN(AT476)</f>
        <v>4.6796233299330865</v>
      </c>
      <c r="AT476" s="132">
        <f>$AU476+$AB$7*SIN(AU476)</f>
        <v>4.7004345094600506</v>
      </c>
      <c r="AU476" s="132">
        <f>$AB$9+$AB$18*(F476-AB$15)</f>
        <v>5.0495968920135494</v>
      </c>
    </row>
    <row r="477" spans="1:47" ht="12.95" customHeight="1">
      <c r="A477" s="127" t="s">
        <v>1471</v>
      </c>
      <c r="B477" s="276" t="s">
        <v>292</v>
      </c>
      <c r="C477" s="232">
        <v>55517.659099999815</v>
      </c>
      <c r="D477" s="232">
        <v>2.0000000000000001E-4</v>
      </c>
      <c r="E477" s="41">
        <f>+(C477-C$7)/C$8</f>
        <v>44863.972186127765</v>
      </c>
      <c r="F477" s="132">
        <f>ROUND(2*E477,0)/2</f>
        <v>44864</v>
      </c>
      <c r="G477" s="132">
        <f>+C477-(C$7+F477*C$8)</f>
        <v>-9.4942081850604154E-3</v>
      </c>
      <c r="L477" s="43">
        <f>G477</f>
        <v>-9.4942081850604154E-3</v>
      </c>
      <c r="N477" s="132"/>
      <c r="O477" s="132">
        <f ca="1">+C$11+C$12*F477</f>
        <v>-1.1882783448562473E-2</v>
      </c>
      <c r="P477" s="199">
        <f>+D$11+D$12*F477+D$13*F477^2</f>
        <v>-2.8645957323717022E-2</v>
      </c>
      <c r="Q477" s="200">
        <f>+C477-15018.5</f>
        <v>40499.159099999815</v>
      </c>
      <c r="S477" s="132">
        <f>+(P477-G477)^2</f>
        <v>3.6678949507003408E-4</v>
      </c>
      <c r="T477" s="7">
        <v>10</v>
      </c>
      <c r="U477" s="43">
        <f>+T477*S477</f>
        <v>3.667894950700341E-3</v>
      </c>
      <c r="V477" s="132">
        <f>+G477-P477</f>
        <v>1.9151749138656606E-2</v>
      </c>
      <c r="Z477" s="43">
        <f>F477</f>
        <v>44864</v>
      </c>
      <c r="AA477" s="132">
        <f>AB$3+AB$4*Z477+AB$5*Z477^2+AH477</f>
        <v>-1.4934902671898738E-2</v>
      </c>
      <c r="AB477" s="132">
        <f>+G477-AA477</f>
        <v>5.4406944868383225E-3</v>
      </c>
      <c r="AC477" s="132">
        <f>+G477-P477</f>
        <v>1.9151749138656606E-2</v>
      </c>
      <c r="AD477" s="132"/>
      <c r="AE477" s="132">
        <f>+(G477-AA477)^2*S477</f>
        <v>1.0857393245798685E-8</v>
      </c>
      <c r="AF477" s="200">
        <f>+C477-15018.5</f>
        <v>40499.159099999815</v>
      </c>
      <c r="AG477" s="7"/>
      <c r="AH477" s="43">
        <f>$AB$6*($AB$11/AI477*AJ477+$AB$12)</f>
        <v>-1.5786743183898739E-2</v>
      </c>
      <c r="AI477" s="43">
        <f>1+$AB$7*COS(AL477)</f>
        <v>0.85283456173393679</v>
      </c>
      <c r="AJ477" s="43">
        <f>SIN(AL477+$AB$9)</f>
        <v>-0.93904898823325167</v>
      </c>
      <c r="AK477" s="43">
        <f>$AB$7*SIN(AL477)</f>
        <v>-0.33947361278891397</v>
      </c>
      <c r="AL477" s="43">
        <f>2*ATAN(AM477)</f>
        <v>-1.9798534595484523</v>
      </c>
      <c r="AM477" s="43">
        <f>SQRT((1+$AB$7)/(1-$AB$7))*TAN(AN477/2)</f>
        <v>-1.5234333944760494</v>
      </c>
      <c r="AN477" s="132">
        <f>$AU477+$AB$7*SIN(AO477)</f>
        <v>4.6798512232084262</v>
      </c>
      <c r="AO477" s="132">
        <f>$AU477+$AB$7*SIN(AP477)</f>
        <v>4.6798512232048122</v>
      </c>
      <c r="AP477" s="132">
        <f>$AU477+$AB$7*SIN(AQ477)</f>
        <v>4.6798512235050875</v>
      </c>
      <c r="AQ477" s="132">
        <f>$AU477+$AB$7*SIN(AR477)</f>
        <v>4.6798511985587092</v>
      </c>
      <c r="AR477" s="132">
        <f>$AU477+$AB$7*SIN(AS477)</f>
        <v>4.6798532711244212</v>
      </c>
      <c r="AS477" s="132">
        <f>$AU477+$AB$7*SIN(AT477)</f>
        <v>4.6796815282946849</v>
      </c>
      <c r="AT477" s="132">
        <f>$AU477+$AB$7*SIN(AU477)</f>
        <v>4.7005001578349752</v>
      </c>
      <c r="AU477" s="132">
        <f>$AB$9+$AB$18*(F477-AB$15)</f>
        <v>5.0496553799438804</v>
      </c>
    </row>
    <row r="478" spans="1:47" ht="12.95" customHeight="1">
      <c r="A478" s="127" t="s">
        <v>1471</v>
      </c>
      <c r="B478" s="276" t="s">
        <v>288</v>
      </c>
      <c r="C478" s="232">
        <v>55518.514299999923</v>
      </c>
      <c r="D478" s="232">
        <v>1E-4</v>
      </c>
      <c r="E478" s="41">
        <f>+(C478-C$7)/C$8</f>
        <v>44866.477547614842</v>
      </c>
      <c r="F478" s="132">
        <f>ROUND(2*E478,0)/2</f>
        <v>44866.5</v>
      </c>
      <c r="G478" s="132">
        <f>+C478-(C$7+F478*C$8)</f>
        <v>-7.6640755796688609E-3</v>
      </c>
      <c r="L478" s="43">
        <f>G478</f>
        <v>-7.6640755796688609E-3</v>
      </c>
      <c r="N478" s="132"/>
      <c r="O478" s="132">
        <f ca="1">+C$11+C$12*F478</f>
        <v>-1.1885383283225227E-2</v>
      </c>
      <c r="P478" s="199">
        <f>+D$11+D$12*F478+D$13*F478^2</f>
        <v>-2.8647594622177253E-2</v>
      </c>
      <c r="Q478" s="200">
        <f>+C478-15018.5</f>
        <v>40500.014299999923</v>
      </c>
      <c r="S478" s="132">
        <f>+(P478-G478)^2</f>
        <v>4.4030807140731229E-4</v>
      </c>
      <c r="T478" s="7">
        <v>10</v>
      </c>
      <c r="U478" s="43">
        <f>+T478*S478</f>
        <v>4.4030807140731229E-3</v>
      </c>
      <c r="V478" s="132">
        <f>+G478-P478</f>
        <v>2.0983519042508392E-2</v>
      </c>
      <c r="Z478" s="43">
        <f>F478</f>
        <v>44866.5</v>
      </c>
      <c r="AA478" s="132">
        <f>AB$3+AB$4*Z478+AB$5*Z478^2+AH478</f>
        <v>-1.493092942060548E-2</v>
      </c>
      <c r="AB478" s="132">
        <f>+G478-AA478</f>
        <v>7.2668538409366192E-3</v>
      </c>
      <c r="AC478" s="132">
        <f>+G478-P478</f>
        <v>2.0983519042508392E-2</v>
      </c>
      <c r="AD478" s="132"/>
      <c r="AE478" s="132">
        <f>+(G478-AA478)^2*S478</f>
        <v>2.3251420865594856E-8</v>
      </c>
      <c r="AF478" s="200">
        <f>+C478-15018.5</f>
        <v>40500.014299999923</v>
      </c>
      <c r="AG478" s="7"/>
      <c r="AH478" s="43">
        <f>$AB$6*($AB$11/AI478*AJ478+$AB$12)</f>
        <v>-1.5782369453855482E-2</v>
      </c>
      <c r="AI478" s="43">
        <f>1+$AB$7*COS(AL478)</f>
        <v>0.8529246256895987</v>
      </c>
      <c r="AJ478" s="43">
        <f>SIN(AL478+$AB$9)</f>
        <v>-0.93895775308156992</v>
      </c>
      <c r="AK478" s="43">
        <f>$AB$7*SIN(AL478)</f>
        <v>-0.33951264228516637</v>
      </c>
      <c r="AL478" s="43">
        <f>2*ATAN(AM478)</f>
        <v>-1.9795881700688474</v>
      </c>
      <c r="AM478" s="43">
        <f>SQRT((1+$AB$7)/(1-$AB$7))*TAN(AN478/2)</f>
        <v>-1.5229929902760291</v>
      </c>
      <c r="AN478" s="132">
        <f>$AU478+$AB$7*SIN(AO478)</f>
        <v>4.6801401999325254</v>
      </c>
      <c r="AO478" s="132">
        <f>$AU478+$AB$7*SIN(AP478)</f>
        <v>4.6801401999290801</v>
      </c>
      <c r="AP478" s="132">
        <f>$AU478+$AB$7*SIN(AQ478)</f>
        <v>4.6801402002178838</v>
      </c>
      <c r="AQ478" s="132">
        <f>$AU478+$AB$7*SIN(AR478)</f>
        <v>4.6801401760096795</v>
      </c>
      <c r="AR478" s="132">
        <f>$AU478+$AB$7*SIN(AS478)</f>
        <v>4.6801422052625625</v>
      </c>
      <c r="AS478" s="132">
        <f>$AU478+$AB$7*SIN(AT478)</f>
        <v>4.6799725439432658</v>
      </c>
      <c r="AT478" s="132">
        <f>$AU478+$AB$7*SIN(AU478)</f>
        <v>4.7008284176251589</v>
      </c>
      <c r="AU478" s="132">
        <f>$AB$9+$AB$18*(F478-AB$15)</f>
        <v>5.0499478195955341</v>
      </c>
    </row>
    <row r="479" spans="1:47" ht="12.95" customHeight="1">
      <c r="A479" s="127" t="s">
        <v>1471</v>
      </c>
      <c r="B479" s="276" t="s">
        <v>292</v>
      </c>
      <c r="C479" s="232">
        <v>55518.682899999898</v>
      </c>
      <c r="D479" s="232">
        <v>2.9999999999999997E-4</v>
      </c>
      <c r="E479" s="41">
        <f>+(C479-C$7)/C$8</f>
        <v>44866.971471780664</v>
      </c>
      <c r="F479" s="132">
        <f>ROUND(2*E479,0)/2</f>
        <v>44867</v>
      </c>
      <c r="G479" s="132">
        <f>+C479-(C$7+F479*C$8)</f>
        <v>-9.7380491060903296E-3</v>
      </c>
      <c r="L479" s="43">
        <f>G479</f>
        <v>-9.7380491060903296E-3</v>
      </c>
      <c r="N479" s="132"/>
      <c r="O479" s="132">
        <f ca="1">+C$11+C$12*F479</f>
        <v>-1.188590325015778E-2</v>
      </c>
      <c r="P479" s="199">
        <f>+D$11+D$12*F479+D$13*F479^2</f>
        <v>-2.8647922072195173E-2</v>
      </c>
      <c r="Q479" s="200">
        <f>+C479-15018.5</f>
        <v>40500.182899999898</v>
      </c>
      <c r="S479" s="132">
        <f>+(P479-G479)^2</f>
        <v>3.5758329559422279E-4</v>
      </c>
      <c r="T479" s="7">
        <v>10</v>
      </c>
      <c r="U479" s="43">
        <f>+T479*S479</f>
        <v>3.5758329559422279E-3</v>
      </c>
      <c r="V479" s="132">
        <f>+G479-P479</f>
        <v>1.8909872966104843E-2</v>
      </c>
      <c r="Z479" s="43">
        <f>F479</f>
        <v>44867</v>
      </c>
      <c r="AA479" s="132">
        <f>AB$3+AB$4*Z479+AB$5*Z479^2+AH479</f>
        <v>-1.4930134561241769E-2</v>
      </c>
      <c r="AB479" s="132">
        <f>+G479-AA479</f>
        <v>5.1920854551514399E-3</v>
      </c>
      <c r="AC479" s="132">
        <f>+G479-P479</f>
        <v>1.8909872966104843E-2</v>
      </c>
      <c r="AD479" s="132"/>
      <c r="AE479" s="132">
        <f>+(G479-AA479)^2*S479</f>
        <v>9.6396415779798339E-9</v>
      </c>
      <c r="AF479" s="200">
        <f>+C479-15018.5</f>
        <v>40500.182899999898</v>
      </c>
      <c r="AG479" s="7"/>
      <c r="AH479" s="43">
        <f>$AB$6*($AB$11/AI479*AJ479+$AB$12)</f>
        <v>-1.5781494494241769E-2</v>
      </c>
      <c r="AI479" s="43">
        <f>1+$AB$7*COS(AL479)</f>
        <v>0.85294264200603853</v>
      </c>
      <c r="AJ479" s="43">
        <f>SIN(AL479+$AB$9)</f>
        <v>-0.93893949580746883</v>
      </c>
      <c r="AK479" s="43">
        <f>$AB$7*SIN(AL479)</f>
        <v>-0.33952044630601541</v>
      </c>
      <c r="AL479" s="43">
        <f>2*ATAN(AM479)</f>
        <v>-1.9795351054487622</v>
      </c>
      <c r="AM479" s="43">
        <f>SQRT((1+$AB$7)/(1-$AB$7))*TAN(AN479/2)</f>
        <v>-1.5229049196286961</v>
      </c>
      <c r="AN479" s="132">
        <f>$AU479+$AB$7*SIN(AO479)</f>
        <v>4.6801979989395317</v>
      </c>
      <c r="AO479" s="132">
        <f>$AU479+$AB$7*SIN(AP479)</f>
        <v>4.6801979989361193</v>
      </c>
      <c r="AP479" s="132">
        <f>$AU479+$AB$7*SIN(AQ479)</f>
        <v>4.6801979992226661</v>
      </c>
      <c r="AQ479" s="132">
        <f>$AU479+$AB$7*SIN(AR479)</f>
        <v>4.6801979751605067</v>
      </c>
      <c r="AR479" s="132">
        <f>$AU479+$AB$7*SIN(AS479)</f>
        <v>4.6801999957913631</v>
      </c>
      <c r="AS479" s="132">
        <f>$AU479+$AB$7*SIN(AT479)</f>
        <v>4.6800307518417181</v>
      </c>
      <c r="AT479" s="132">
        <f>$AU479+$AB$7*SIN(AU479)</f>
        <v>4.7008940731661362</v>
      </c>
      <c r="AU479" s="132">
        <f>$AB$9+$AB$18*(F479-AB$15)</f>
        <v>5.050006307525865</v>
      </c>
    </row>
    <row r="480" spans="1:47" ht="12.95" customHeight="1">
      <c r="A480" s="209" t="s">
        <v>460</v>
      </c>
      <c r="B480" s="41"/>
      <c r="C480" s="36">
        <v>55520.731</v>
      </c>
      <c r="D480" s="36">
        <v>2.0000000000000001E-4</v>
      </c>
      <c r="E480" s="41">
        <f>+(C480-C$7)/C$8</f>
        <v>44872.971507867311</v>
      </c>
      <c r="F480" s="132">
        <f>ROUND(2*E480,0)/2</f>
        <v>44873</v>
      </c>
      <c r="G480" s="132">
        <f>+C480-(C$7+F480*C$8)</f>
        <v>-9.7257309971610084E-3</v>
      </c>
      <c r="K480" s="43">
        <f>G480</f>
        <v>-9.7257309971610084E-3</v>
      </c>
      <c r="L480" s="132"/>
      <c r="N480" s="132"/>
      <c r="O480" s="132">
        <f ca="1">+C$11+C$12*F480</f>
        <v>-1.1892142853348386E-2</v>
      </c>
      <c r="P480" s="199">
        <f>+D$11+D$12*F480+D$13*F480^2</f>
        <v>-2.8651851220882804E-2</v>
      </c>
      <c r="Q480" s="200">
        <f>+C480-15018.5</f>
        <v>40502.231</v>
      </c>
      <c r="S480" s="132">
        <f>+(P480-G480)^2</f>
        <v>3.5819802672277113E-4</v>
      </c>
      <c r="T480" s="7">
        <v>10</v>
      </c>
      <c r="U480" s="43">
        <f>+T480*S480</f>
        <v>3.5819802672277115E-3</v>
      </c>
      <c r="V480" s="132">
        <f>+G480-P480</f>
        <v>1.8926120223721796E-2</v>
      </c>
      <c r="Z480" s="43">
        <f>F480</f>
        <v>44873</v>
      </c>
      <c r="AA480" s="132">
        <f>AB$3+AB$4*Z480+AB$5*Z480^2+AH480</f>
        <v>-1.4920590811385907E-2</v>
      </c>
      <c r="AB480" s="132">
        <f>+G480-AA480</f>
        <v>5.1948598142248989E-3</v>
      </c>
      <c r="AC480" s="132">
        <f>+G480-P480</f>
        <v>1.8926120223721796E-2</v>
      </c>
      <c r="AD480" s="132"/>
      <c r="AE480" s="132">
        <f>+(G480-AA480)^2*S480</f>
        <v>9.6665355809394581E-9</v>
      </c>
      <c r="AF480" s="200">
        <f>+C480-15018.5</f>
        <v>40502.231</v>
      </c>
      <c r="AG480" s="7"/>
      <c r="AH480" s="43">
        <f>$AB$6*($AB$11/AI480*AJ480+$AB$12)</f>
        <v>-1.5770989424385908E-2</v>
      </c>
      <c r="AI480" s="43">
        <f>1+$AB$7*COS(AL480)</f>
        <v>0.85315892949289329</v>
      </c>
      <c r="AJ480" s="43">
        <f>SIN(AL480+$AB$9)</f>
        <v>-0.93872014201640808</v>
      </c>
      <c r="AK480" s="43">
        <f>$AB$7*SIN(AL480)</f>
        <v>-0.3396140456640846</v>
      </c>
      <c r="AL480" s="43">
        <f>2*ATAN(AM480)</f>
        <v>-1.9788981550888567</v>
      </c>
      <c r="AM480" s="43">
        <f>SQRT((1+$AB$7)/(1-$AB$7))*TAN(AN480/2)</f>
        <v>-1.521848336680159</v>
      </c>
      <c r="AN480" s="132">
        <f>$AU480+$AB$7*SIN(AO480)</f>
        <v>4.6808916822777293</v>
      </c>
      <c r="AO480" s="132">
        <f>$AU480+$AB$7*SIN(AP480)</f>
        <v>4.6808916822746953</v>
      </c>
      <c r="AP480" s="132">
        <f>$AU480+$AB$7*SIN(AQ480)</f>
        <v>4.680891682535127</v>
      </c>
      <c r="AQ480" s="132">
        <f>$AU480+$AB$7*SIN(AR480)</f>
        <v>4.6808916601844155</v>
      </c>
      <c r="AR480" s="132">
        <f>$AU480+$AB$7*SIN(AS480)</f>
        <v>4.6808935784160939</v>
      </c>
      <c r="AS480" s="132">
        <f>$AU480+$AB$7*SIN(AT480)</f>
        <v>4.6807293706516333</v>
      </c>
      <c r="AT480" s="132">
        <f>$AU480+$AB$7*SIN(AU480)</f>
        <v>4.7016820328028475</v>
      </c>
      <c r="AU480" s="132">
        <f>$AB$9+$AB$18*(F480-AB$15)</f>
        <v>5.0507081626898325</v>
      </c>
    </row>
    <row r="481" spans="1:47" ht="12.95" customHeight="1">
      <c r="A481" s="127" t="s">
        <v>1471</v>
      </c>
      <c r="B481" s="276" t="s">
        <v>288</v>
      </c>
      <c r="C481" s="232">
        <v>55531.484900000039</v>
      </c>
      <c r="D481" s="232">
        <v>2.9999999999999997E-4</v>
      </c>
      <c r="E481" s="41">
        <f>+(C481-C$7)/C$8</f>
        <v>44904.47572546859</v>
      </c>
      <c r="F481" s="132">
        <f>ROUND(2*E481,0)/2</f>
        <v>44904.5</v>
      </c>
      <c r="G481" s="132">
        <f>+C481-(C$7+F481*C$8)</f>
        <v>-8.2860614638775587E-3</v>
      </c>
      <c r="L481" s="43">
        <f>G481</f>
        <v>-8.2860614638775587E-3</v>
      </c>
      <c r="N481" s="132"/>
      <c r="O481" s="132">
        <f ca="1">+C$11+C$12*F481</f>
        <v>-1.1924900770099084E-2</v>
      </c>
      <c r="P481" s="199">
        <f>+D$11+D$12*F481+D$13*F481^2</f>
        <v>-2.8672471633116241E-2</v>
      </c>
      <c r="Q481" s="200">
        <f>+C481-15018.5</f>
        <v>40512.984900000039</v>
      </c>
      <c r="S481" s="132">
        <f>+(P481-G481)^2</f>
        <v>4.1560571958843836E-4</v>
      </c>
      <c r="T481" s="7">
        <v>10</v>
      </c>
      <c r="U481" s="43">
        <f>+T481*S481</f>
        <v>4.1560571958843837E-3</v>
      </c>
      <c r="V481" s="132">
        <f>+G481-P481</f>
        <v>2.0386410169238683E-2</v>
      </c>
      <c r="Z481" s="43">
        <f>F481</f>
        <v>44904.5</v>
      </c>
      <c r="AA481" s="132">
        <f>AB$3+AB$4*Z481+AB$5*Z481^2+AH481</f>
        <v>-1.4870321334380019E-2</v>
      </c>
      <c r="AB481" s="132">
        <f>+G481-AA481</f>
        <v>6.5842598705024603E-3</v>
      </c>
      <c r="AC481" s="132">
        <f>+G481-P481</f>
        <v>2.0386410169238683E-2</v>
      </c>
      <c r="AD481" s="132"/>
      <c r="AE481" s="132">
        <f>+(G481-AA481)^2*S481</f>
        <v>1.8017537832715835E-8</v>
      </c>
      <c r="AF481" s="200">
        <f>+C481-15018.5</f>
        <v>40512.984900000039</v>
      </c>
      <c r="AG481" s="7"/>
      <c r="AH481" s="43">
        <f>$AB$6*($AB$11/AI481*AJ481+$AB$12)</f>
        <v>-1.5715669473630019E-2</v>
      </c>
      <c r="AI481" s="43">
        <f>1+$AB$7*COS(AL481)</f>
        <v>0.85429721997386698</v>
      </c>
      <c r="AJ481" s="43">
        <f>SIN(AL481+$AB$9)</f>
        <v>-0.93756044166769326</v>
      </c>
      <c r="AK481" s="43">
        <f>$AB$7*SIN(AL481)</f>
        <v>-0.34010395453839737</v>
      </c>
      <c r="AL481" s="43">
        <f>2*ATAN(AM481)</f>
        <v>-1.9755488560662</v>
      </c>
      <c r="AM481" s="43">
        <f>SQRT((1+$AB$7)/(1-$AB$7))*TAN(AN481/2)</f>
        <v>-1.5163092729282297</v>
      </c>
      <c r="AN481" s="132">
        <f>$AU481+$AB$7*SIN(AO481)</f>
        <v>4.6845364096765651</v>
      </c>
      <c r="AO481" s="132">
        <f>$AU481+$AB$7*SIN(AP481)</f>
        <v>4.6845364096750179</v>
      </c>
      <c r="AP481" s="132">
        <f>$AU481+$AB$7*SIN(AQ481)</f>
        <v>4.6845364098251796</v>
      </c>
      <c r="AQ481" s="132">
        <f>$AU481+$AB$7*SIN(AR481)</f>
        <v>4.6845363952522057</v>
      </c>
      <c r="AR481" s="132">
        <f>$AU481+$AB$7*SIN(AS481)</f>
        <v>4.6845378095736514</v>
      </c>
      <c r="AS481" s="132">
        <f>$AU481+$AB$7*SIN(AT481)</f>
        <v>4.6844008813129809</v>
      </c>
      <c r="AT481" s="132">
        <f>$AU481+$AB$7*SIN(AU481)</f>
        <v>4.7058216406409432</v>
      </c>
      <c r="AU481" s="132">
        <f>$AB$9+$AB$18*(F481-AB$15)</f>
        <v>5.0543929023006662</v>
      </c>
    </row>
    <row r="482" spans="1:47" ht="12.95" customHeight="1">
      <c r="A482" s="127" t="s">
        <v>1471</v>
      </c>
      <c r="B482" s="276" t="s">
        <v>288</v>
      </c>
      <c r="C482" s="232">
        <v>55532.508700000122</v>
      </c>
      <c r="D482" s="232">
        <v>5.0000000000000001E-4</v>
      </c>
      <c r="E482" s="41">
        <f>+(C482-C$7)/C$8</f>
        <v>44907.475011121489</v>
      </c>
      <c r="F482" s="132">
        <f>ROUND(2*E482,0)/2</f>
        <v>44907.5</v>
      </c>
      <c r="G482" s="132">
        <f>+C482-(C$7+F482*C$8)</f>
        <v>-8.5299023776315153E-3</v>
      </c>
      <c r="L482" s="43">
        <f>G482</f>
        <v>-8.5299023776315153E-3</v>
      </c>
      <c r="N482" s="132"/>
      <c r="O482" s="132">
        <f ca="1">+C$11+C$12*F482</f>
        <v>-1.1928020571694391E-2</v>
      </c>
      <c r="P482" s="199">
        <f>+D$11+D$12*F482+D$13*F482^2</f>
        <v>-2.8674434814385474E-2</v>
      </c>
      <c r="Q482" s="200">
        <f>+C482-15018.5</f>
        <v>40514.008700000122</v>
      </c>
      <c r="S482" s="132">
        <f>+(P482-G482)^2</f>
        <v>4.0580218709543238E-4</v>
      </c>
      <c r="T482" s="7">
        <v>10</v>
      </c>
      <c r="U482" s="43">
        <f>+T482*S482</f>
        <v>4.0580218709543236E-3</v>
      </c>
      <c r="V482" s="132">
        <f>+G482-P482</f>
        <v>2.0144532436753959E-2</v>
      </c>
      <c r="Z482" s="43">
        <f>F482</f>
        <v>44907.5</v>
      </c>
      <c r="AA482" s="132">
        <f>AB$3+AB$4*Z482+AB$5*Z482^2+AH482</f>
        <v>-1.4865519317329387E-2</v>
      </c>
      <c r="AB482" s="132">
        <f>+G482-AA482</f>
        <v>6.3356169396978721E-3</v>
      </c>
      <c r="AC482" s="132">
        <f>+G482-P482</f>
        <v>2.0144532436753959E-2</v>
      </c>
      <c r="AD482" s="132"/>
      <c r="AE482" s="132">
        <f>+(G482-AA482)^2*S482</f>
        <v>1.6288916836375384E-8</v>
      </c>
      <c r="AF482" s="200">
        <f>+C482-15018.5</f>
        <v>40514.008700000122</v>
      </c>
      <c r="AG482" s="7"/>
      <c r="AH482" s="43">
        <f>$AB$6*($AB$11/AI482*AJ482+$AB$12)</f>
        <v>-1.5710386148579388E-2</v>
      </c>
      <c r="AI482" s="43">
        <f>1+$AB$7*COS(AL482)</f>
        <v>0.85440587265218115</v>
      </c>
      <c r="AJ482" s="43">
        <f>SIN(AL482+$AB$9)</f>
        <v>-0.93744928295241814</v>
      </c>
      <c r="AK482" s="43">
        <f>$AB$7*SIN(AL482)</f>
        <v>-0.3401504815252025</v>
      </c>
      <c r="AL482" s="43">
        <f>2*ATAN(AM482)</f>
        <v>-1.9752294088957589</v>
      </c>
      <c r="AM482" s="43">
        <f>SQRT((1+$AB$7)/(1-$AB$7))*TAN(AN482/2)</f>
        <v>-1.5157824414533936</v>
      </c>
      <c r="AN482" s="132">
        <f>$AU482+$AB$7*SIN(AO482)</f>
        <v>4.6848837802258272</v>
      </c>
      <c r="AO482" s="132">
        <f>$AU482+$AB$7*SIN(AP482)</f>
        <v>4.6848837802243839</v>
      </c>
      <c r="AP482" s="132">
        <f>$AU482+$AB$7*SIN(AQ482)</f>
        <v>4.6848837803661745</v>
      </c>
      <c r="AQ482" s="132">
        <f>$AU482+$AB$7*SIN(AR482)</f>
        <v>4.6848837664318452</v>
      </c>
      <c r="AR482" s="132">
        <f>$AU482+$AB$7*SIN(AS482)</f>
        <v>4.6848851358462866</v>
      </c>
      <c r="AS482" s="132">
        <f>$AU482+$AB$7*SIN(AT482)</f>
        <v>4.6847508791018644</v>
      </c>
      <c r="AT482" s="132">
        <f>$AU482+$AB$7*SIN(AU482)</f>
        <v>4.7062161359318706</v>
      </c>
      <c r="AU482" s="132">
        <f>$AB$9+$AB$18*(F482-AB$15)</f>
        <v>5.0547438298826499</v>
      </c>
    </row>
    <row r="483" spans="1:47" ht="12.95" customHeight="1">
      <c r="A483" s="36" t="s">
        <v>482</v>
      </c>
      <c r="B483" s="94" t="s">
        <v>288</v>
      </c>
      <c r="C483" s="36">
        <v>55539.677100000001</v>
      </c>
      <c r="D483" s="36">
        <v>1E-4</v>
      </c>
      <c r="E483" s="41">
        <f>+(C483-C$7)/C$8</f>
        <v>44928.475283901447</v>
      </c>
      <c r="F483" s="132">
        <f>ROUND(2*E483,0)/2</f>
        <v>44928.5</v>
      </c>
      <c r="G483" s="132">
        <f>+C483-(C$7+F483*C$8)</f>
        <v>-8.4367895033210516E-3</v>
      </c>
      <c r="K483" s="43">
        <f>G483</f>
        <v>-8.4367895033210516E-3</v>
      </c>
      <c r="N483" s="132"/>
      <c r="O483" s="132">
        <f ca="1">+C$11+C$12*F483</f>
        <v>-1.1949859182861525E-2</v>
      </c>
      <c r="P483" s="199">
        <f>+D$11+D$12*F483+D$13*F483^2</f>
        <v>-2.8688173832762676E-2</v>
      </c>
      <c r="Q483" s="200">
        <f>+C483-15018.5</f>
        <v>40521.177100000001</v>
      </c>
      <c r="S483" s="132">
        <f>+(P483-G483)^2</f>
        <v>4.1011856725875376E-4</v>
      </c>
      <c r="T483" s="7">
        <v>10</v>
      </c>
      <c r="U483" s="43">
        <f>+T483*S483</f>
        <v>4.101185672587538E-3</v>
      </c>
      <c r="V483" s="132">
        <f>+G483-P483</f>
        <v>2.0251384329441624E-2</v>
      </c>
      <c r="Z483" s="43">
        <f>F483</f>
        <v>44928.5</v>
      </c>
      <c r="AA483" s="132">
        <f>AB$3+AB$4*Z483+AB$5*Z483^2+AH483</f>
        <v>-1.4831834783183482E-2</v>
      </c>
      <c r="AB483" s="132">
        <f>+G483-AA483</f>
        <v>6.3950452798624303E-3</v>
      </c>
      <c r="AC483" s="132">
        <f>+G483-P483</f>
        <v>2.0251384329441624E-2</v>
      </c>
      <c r="AD483" s="132"/>
      <c r="AE483" s="132">
        <f>+(G483-AA483)^2*S483</f>
        <v>1.6772456692155414E-8</v>
      </c>
      <c r="AF483" s="200">
        <f>+C483-15018.5</f>
        <v>40521.177100000001</v>
      </c>
      <c r="AG483" s="7"/>
      <c r="AH483" s="43">
        <f>$AB$6*($AB$11/AI483*AJ483+$AB$12)</f>
        <v>-1.5673330946433483E-2</v>
      </c>
      <c r="AI483" s="43">
        <f>1+$AB$7*COS(AL483)</f>
        <v>0.85516763238879567</v>
      </c>
      <c r="AJ483" s="43">
        <f>SIN(AL483+$AB$9)</f>
        <v>-0.93666769620876555</v>
      </c>
      <c r="AK483" s="43">
        <f>$AB$7*SIN(AL483)</f>
        <v>-0.34047552818394006</v>
      </c>
      <c r="AL483" s="43">
        <f>2*ATAN(AM483)</f>
        <v>-1.9729910007018805</v>
      </c>
      <c r="AM483" s="43">
        <f>SQRT((1+$AB$7)/(1-$AB$7))*TAN(AN483/2)</f>
        <v>-1.5120980070352339</v>
      </c>
      <c r="AN483" s="132">
        <f>$AU483+$AB$7*SIN(AO483)</f>
        <v>4.6873166122387282</v>
      </c>
      <c r="AO483" s="132">
        <f>$AU483+$AB$7*SIN(AP483)</f>
        <v>4.6873166122378738</v>
      </c>
      <c r="AP483" s="132">
        <f>$AU483+$AB$7*SIN(AQ483)</f>
        <v>4.6873166123300187</v>
      </c>
      <c r="AQ483" s="132">
        <f>$AU483+$AB$7*SIN(AR483)</f>
        <v>4.6873166023960966</v>
      </c>
      <c r="AR483" s="132">
        <f>$AU483+$AB$7*SIN(AS483)</f>
        <v>4.6873176733685282</v>
      </c>
      <c r="AS483" s="132">
        <f>$AU483+$AB$7*SIN(AT483)</f>
        <v>4.6872024743749208</v>
      </c>
      <c r="AT483" s="132">
        <f>$AU483+$AB$7*SIN(AU483)</f>
        <v>4.7089788044620589</v>
      </c>
      <c r="AU483" s="132">
        <f>$AB$9+$AB$18*(F483-AB$15)</f>
        <v>5.0572003229565388</v>
      </c>
    </row>
    <row r="484" spans="1:47" ht="12.95" customHeight="1">
      <c r="A484" s="127" t="s">
        <v>1471</v>
      </c>
      <c r="B484" s="276" t="s">
        <v>288</v>
      </c>
      <c r="C484" s="232">
        <v>55543.432299999986</v>
      </c>
      <c r="D484" s="232">
        <v>4.0000000000000002E-4</v>
      </c>
      <c r="E484" s="41">
        <f>+(C484-C$7)/C$8</f>
        <v>44939.476375406426</v>
      </c>
      <c r="F484" s="132">
        <f>ROUND(2*E484,0)/2</f>
        <v>44939.5</v>
      </c>
      <c r="G484" s="132">
        <f>+C484-(C$7+F484*C$8)</f>
        <v>-8.0642065149731934E-3</v>
      </c>
      <c r="L484" s="43">
        <f>G484</f>
        <v>-8.0642065149731934E-3</v>
      </c>
      <c r="N484" s="132"/>
      <c r="O484" s="132">
        <f ca="1">+C$11+C$12*F484</f>
        <v>-1.1961298455377641E-2</v>
      </c>
      <c r="P484" s="199">
        <f>+D$11+D$12*F484+D$13*F484^2</f>
        <v>-2.8695368191240821E-2</v>
      </c>
      <c r="Q484" s="200">
        <f>+C484-15018.5</f>
        <v>40524.932299999986</v>
      </c>
      <c r="S484" s="132">
        <f>+(P484-G484)^2</f>
        <v>4.2564483211229403E-4</v>
      </c>
      <c r="T484" s="7">
        <v>10</v>
      </c>
      <c r="U484" s="43">
        <f>+T484*S484</f>
        <v>4.2564483211229402E-3</v>
      </c>
      <c r="V484" s="132">
        <f>+G484-P484</f>
        <v>2.0631161676267627E-2</v>
      </c>
      <c r="Z484" s="43">
        <f>F484</f>
        <v>44939.5</v>
      </c>
      <c r="AA484" s="132">
        <f>AB$3+AB$4*Z484+AB$5*Z484^2+AH484</f>
        <v>-1.4814141298346855E-2</v>
      </c>
      <c r="AB484" s="132">
        <f>+G484-AA484</f>
        <v>6.7499347833736619E-3</v>
      </c>
      <c r="AC484" s="132">
        <f>+G484-P484</f>
        <v>2.0631161676267627E-2</v>
      </c>
      <c r="AD484" s="132"/>
      <c r="AE484" s="132">
        <f>+(G484-AA484)^2*S484</f>
        <v>1.9393067916807176E-8</v>
      </c>
      <c r="AF484" s="200">
        <f>+C484-15018.5</f>
        <v>40524.932299999986</v>
      </c>
      <c r="AG484" s="7"/>
      <c r="AH484" s="43">
        <f>$AB$6*($AB$11/AI484*AJ484+$AB$12)</f>
        <v>-1.5653870817596855E-2</v>
      </c>
      <c r="AI484" s="43">
        <f>1+$AB$7*COS(AL484)</f>
        <v>0.8555674823037841</v>
      </c>
      <c r="AJ484" s="43">
        <f>SIN(AL484+$AB$9)</f>
        <v>-0.93625586030886498</v>
      </c>
      <c r="AK484" s="43">
        <f>$AB$7*SIN(AL484)</f>
        <v>-0.34064534024690885</v>
      </c>
      <c r="AL484" s="43">
        <f>2*ATAN(AM484)</f>
        <v>-1.9718169069761164</v>
      </c>
      <c r="AM484" s="43">
        <f>SQRT((1+$AB$7)/(1-$AB$7))*TAN(AN484/2)</f>
        <v>-1.5101704233597957</v>
      </c>
      <c r="AN484" s="132">
        <f>$AU484+$AB$7*SIN(AO484)</f>
        <v>4.6885918188854223</v>
      </c>
      <c r="AO484" s="132">
        <f>$AU484+$AB$7*SIN(AP484)</f>
        <v>4.6885918188847908</v>
      </c>
      <c r="AP484" s="132">
        <f>$AU484+$AB$7*SIN(AQ484)</f>
        <v>4.688591818956577</v>
      </c>
      <c r="AQ484" s="132">
        <f>$AU484+$AB$7*SIN(AR484)</f>
        <v>4.6885918108028344</v>
      </c>
      <c r="AR484" s="132">
        <f>$AU484+$AB$7*SIN(AS484)</f>
        <v>4.6885927369487819</v>
      </c>
      <c r="AS484" s="132">
        <f>$AU484+$AB$7*SIN(AT484)</f>
        <v>4.6884877697341496</v>
      </c>
      <c r="AT484" s="132">
        <f>$AU484+$AB$7*SIN(AU484)</f>
        <v>4.7104267552778438</v>
      </c>
      <c r="AU484" s="132">
        <f>$AB$9+$AB$18*(F484-AB$15)</f>
        <v>5.0584870574238145</v>
      </c>
    </row>
    <row r="485" spans="1:47" ht="12.95" customHeight="1">
      <c r="A485" s="127" t="s">
        <v>1471</v>
      </c>
      <c r="B485" s="276" t="s">
        <v>292</v>
      </c>
      <c r="C485" s="232">
        <v>55543.601900000125</v>
      </c>
      <c r="D485" s="232">
        <v>2.0000000000000001E-4</v>
      </c>
      <c r="E485" s="41">
        <f>+(C485-C$7)/C$8</f>
        <v>44939.973229134805</v>
      </c>
      <c r="F485" s="132">
        <f>ROUND(2*E485,0)/2</f>
        <v>44940</v>
      </c>
      <c r="G485" s="132">
        <f>+C485-(C$7+F485*C$8)</f>
        <v>-9.138179877481889E-3</v>
      </c>
      <c r="L485" s="43">
        <f>G485</f>
        <v>-9.138179877481889E-3</v>
      </c>
      <c r="N485" s="132"/>
      <c r="O485" s="132">
        <f ca="1">+C$11+C$12*F485</f>
        <v>-1.1961818422310193E-2</v>
      </c>
      <c r="P485" s="199">
        <f>+D$11+D$12*F485+D$13*F485^2</f>
        <v>-2.8695695170451112E-2</v>
      </c>
      <c r="Q485" s="200">
        <f>+C485-15018.5</f>
        <v>40525.101900000125</v>
      </c>
      <c r="S485" s="132">
        <f>+(P485-G485)^2</f>
        <v>3.8249640443472504E-4</v>
      </c>
      <c r="T485" s="7">
        <v>10</v>
      </c>
      <c r="U485" s="43">
        <f>+T485*S485</f>
        <v>3.8249640443472504E-3</v>
      </c>
      <c r="V485" s="132">
        <f>+G485-P485</f>
        <v>1.9557515292969223E-2</v>
      </c>
      <c r="Z485" s="43">
        <f>F485</f>
        <v>44940</v>
      </c>
      <c r="AA485" s="132">
        <f>AB$3+AB$4*Z485+AB$5*Z485^2+AH485</f>
        <v>-1.4813336244859657E-2</v>
      </c>
      <c r="AB485" s="132">
        <f>+G485-AA485</f>
        <v>5.6751563673777677E-3</v>
      </c>
      <c r="AC485" s="132">
        <f>+G485-P485</f>
        <v>1.9557515292969223E-2</v>
      </c>
      <c r="AD485" s="132"/>
      <c r="AE485" s="132">
        <f>+(G485-AA485)^2*S485</f>
        <v>1.2319214617468774E-8</v>
      </c>
      <c r="AF485" s="200">
        <f>+C485-15018.5</f>
        <v>40525.101900000125</v>
      </c>
      <c r="AG485" s="7"/>
      <c r="AH485" s="43">
        <f>$AB$6*($AB$11/AI485*AJ485+$AB$12)</f>
        <v>-1.5652985444859657E-2</v>
      </c>
      <c r="AI485" s="43">
        <f>1+$AB$7*COS(AL485)</f>
        <v>0.85558567092251225</v>
      </c>
      <c r="AJ485" s="43">
        <f>SIN(AL485+$AB$9)</f>
        <v>-0.93623710065793009</v>
      </c>
      <c r="AK485" s="43">
        <f>$AB$7*SIN(AL485)</f>
        <v>-0.34065305158929526</v>
      </c>
      <c r="AL485" s="43">
        <f>2*ATAN(AM485)</f>
        <v>-1.9717635129891593</v>
      </c>
      <c r="AM485" s="43">
        <f>SQRT((1+$AB$7)/(1-$AB$7))*TAN(AN485/2)</f>
        <v>-1.5100828443412446</v>
      </c>
      <c r="AN485" s="132">
        <f>$AU485+$AB$7*SIN(AO485)</f>
        <v>4.688649796991319</v>
      </c>
      <c r="AO485" s="132">
        <f>$AU485+$AB$7*SIN(AP485)</f>
        <v>4.6886497969906955</v>
      </c>
      <c r="AP485" s="132">
        <f>$AU485+$AB$7*SIN(AQ485)</f>
        <v>4.6886497970616405</v>
      </c>
      <c r="AQ485" s="132">
        <f>$AU485+$AB$7*SIN(AR485)</f>
        <v>4.6886497889838719</v>
      </c>
      <c r="AR485" s="132">
        <f>$AU485+$AB$7*SIN(AS485)</f>
        <v>4.6886507087405809</v>
      </c>
      <c r="AS485" s="132">
        <f>$AU485+$AB$7*SIN(AT485)</f>
        <v>4.6885462106723619</v>
      </c>
      <c r="AT485" s="132">
        <f>$AU485+$AB$7*SIN(AU485)</f>
        <v>4.710492584918601</v>
      </c>
      <c r="AU485" s="132">
        <f>$AB$9+$AB$18*(F485-AB$15)</f>
        <v>5.0585455453541446</v>
      </c>
    </row>
    <row r="486" spans="1:47" ht="12.95" customHeight="1">
      <c r="A486" s="127" t="s">
        <v>1471</v>
      </c>
      <c r="B486" s="276" t="s">
        <v>288</v>
      </c>
      <c r="C486" s="232">
        <v>55544.455399999861</v>
      </c>
      <c r="D486" s="232">
        <v>2.9999999999999997E-4</v>
      </c>
      <c r="E486" s="41">
        <f>+(C486-C$7)/C$8</f>
        <v>44942.473610365261</v>
      </c>
      <c r="F486" s="132">
        <f>ROUND(2*E486,0)/2</f>
        <v>44942.5</v>
      </c>
      <c r="G486" s="132">
        <f>+C486-(C$7+F486*C$8)</f>
        <v>-9.0080476365983486E-3</v>
      </c>
      <c r="L486" s="43">
        <f>G486</f>
        <v>-9.0080476365983486E-3</v>
      </c>
      <c r="N486" s="132"/>
      <c r="O486" s="132">
        <f ca="1">+C$11+C$12*F486</f>
        <v>-1.1964418256972947E-2</v>
      </c>
      <c r="P486" s="199">
        <f>+D$11+D$12*F486+D$13*F486^2</f>
        <v>-2.8697330018131961E-2</v>
      </c>
      <c r="Q486" s="200">
        <f>+C486-15018.5</f>
        <v>40525.955399999861</v>
      </c>
      <c r="S486" s="132">
        <f>+(P486-G486)^2</f>
        <v>3.876678406997699E-4</v>
      </c>
      <c r="T486" s="7">
        <v>10</v>
      </c>
      <c r="U486" s="43">
        <f>+T486*S486</f>
        <v>3.8766784069976992E-3</v>
      </c>
      <c r="V486" s="132">
        <f>+G486-P486</f>
        <v>1.9689282381533613E-2</v>
      </c>
      <c r="Z486" s="43">
        <f>F486</f>
        <v>44942.5</v>
      </c>
      <c r="AA486" s="132">
        <f>AB$3+AB$4*Z486+AB$5*Z486^2+AH486</f>
        <v>-1.4809309928272941E-2</v>
      </c>
      <c r="AB486" s="132">
        <f>+G486-AA486</f>
        <v>5.8012622916745922E-3</v>
      </c>
      <c r="AC486" s="132">
        <f>+G486-P486</f>
        <v>1.9689282381533613E-2</v>
      </c>
      <c r="AD486" s="132"/>
      <c r="AE486" s="132">
        <f>+(G486-AA486)^2*S486</f>
        <v>1.3046823237541289E-8</v>
      </c>
      <c r="AF486" s="200">
        <f>+C486-15018.5</f>
        <v>40525.955399999861</v>
      </c>
      <c r="AG486" s="7"/>
      <c r="AH486" s="43">
        <f>$AB$6*($AB$11/AI486*AJ486+$AB$12)</f>
        <v>-1.5648557509522942E-2</v>
      </c>
      <c r="AI486" s="43">
        <f>1+$AB$7*COS(AL486)</f>
        <v>0.85567663179420139</v>
      </c>
      <c r="AJ486" s="43">
        <f>SIN(AL486+$AB$9)</f>
        <v>-0.93614325039175172</v>
      </c>
      <c r="AK486" s="43">
        <f>$AB$7*SIN(AL486)</f>
        <v>-0.34069159864859228</v>
      </c>
      <c r="AL486" s="43">
        <f>2*ATAN(AM486)</f>
        <v>-1.9714965089960494</v>
      </c>
      <c r="AM486" s="43">
        <f>SQRT((1+$AB$7)/(1-$AB$7))*TAN(AN486/2)</f>
        <v>-1.5096449993071286</v>
      </c>
      <c r="AN486" s="132">
        <f>$AU486+$AB$7*SIN(AO486)</f>
        <v>4.6889397060112756</v>
      </c>
      <c r="AO486" s="132">
        <f>$AU486+$AB$7*SIN(AP486)</f>
        <v>4.6889397060106957</v>
      </c>
      <c r="AP486" s="132">
        <f>$AU486+$AB$7*SIN(AQ486)</f>
        <v>4.6889397060775337</v>
      </c>
      <c r="AQ486" s="132">
        <f>$AU486+$AB$7*SIN(AR486)</f>
        <v>4.6889396983733116</v>
      </c>
      <c r="AR486" s="132">
        <f>$AU486+$AB$7*SIN(AS486)</f>
        <v>4.6889405864399194</v>
      </c>
      <c r="AS486" s="132">
        <f>$AU486+$AB$7*SIN(AT486)</f>
        <v>4.6888384394041855</v>
      </c>
      <c r="AT486" s="132">
        <f>$AU486+$AB$7*SIN(AU486)</f>
        <v>4.7108217509813795</v>
      </c>
      <c r="AU486" s="132">
        <f>$AB$9+$AB$18*(F486-AB$15)</f>
        <v>5.0588379850057983</v>
      </c>
    </row>
    <row r="487" spans="1:47" ht="12.95" customHeight="1">
      <c r="A487" s="219" t="s">
        <v>1064</v>
      </c>
      <c r="B487" s="219" t="s">
        <v>288</v>
      </c>
      <c r="C487" s="242">
        <v>55551.111599999997</v>
      </c>
      <c r="D487" s="242" t="s">
        <v>485</v>
      </c>
      <c r="E487" s="41">
        <f>+(C487-C$7)/C$8</f>
        <v>44961.973361451026</v>
      </c>
      <c r="F487" s="132">
        <f>ROUND(2*E487,0)/2</f>
        <v>44962</v>
      </c>
      <c r="G487" s="132">
        <f>+C487-(C$7+F487*C$8)</f>
        <v>-9.0930140067939647E-3</v>
      </c>
      <c r="K487" s="43">
        <f>G487</f>
        <v>-9.0930140067939647E-3</v>
      </c>
      <c r="L487" s="132"/>
      <c r="N487" s="132"/>
      <c r="O487" s="132">
        <f ca="1">+C$11+C$12*F487</f>
        <v>-1.1984696967342424E-2</v>
      </c>
      <c r="P487" s="199">
        <f>+D$11+D$12*F487+D$13*F487^2</f>
        <v>-2.8710079063241672E-2</v>
      </c>
      <c r="Q487" s="200">
        <f>+C487-15018.5</f>
        <v>40532.611599999997</v>
      </c>
      <c r="S487" s="132">
        <f>+(P487-G487)^2</f>
        <v>3.8482924142890166E-4</v>
      </c>
      <c r="T487" s="7">
        <v>10</v>
      </c>
      <c r="U487" s="43">
        <f>+T487*S487</f>
        <v>3.8482924142890168E-3</v>
      </c>
      <c r="V487" s="132">
        <f>+G487-P487</f>
        <v>1.9617065056447707E-2</v>
      </c>
      <c r="Z487" s="43">
        <f>F487</f>
        <v>44962</v>
      </c>
      <c r="AA487" s="132">
        <f>AB$3+AB$4*Z487+AB$5*Z487^2+AH487</f>
        <v>-1.4777844626826044E-2</v>
      </c>
      <c r="AB487" s="132">
        <f>+G487-AA487</f>
        <v>5.6848306200320796E-3</v>
      </c>
      <c r="AC487" s="132">
        <f>+G487-P487</f>
        <v>1.9617065056447707E-2</v>
      </c>
      <c r="AD487" s="132"/>
      <c r="AE487" s="132">
        <f>+(G487-AA487)^2*S487</f>
        <v>1.2436641727875441E-8</v>
      </c>
      <c r="AF487" s="200">
        <f>+C487-15018.5</f>
        <v>40532.611599999997</v>
      </c>
      <c r="AG487" s="7"/>
      <c r="AH487" s="43">
        <f>$AB$6*($AB$11/AI487*AJ487+$AB$12)</f>
        <v>-1.5613958294826046E-2</v>
      </c>
      <c r="AI487" s="43">
        <f>1+$AB$7*COS(AL487)</f>
        <v>0.85638714436631858</v>
      </c>
      <c r="AJ487" s="43">
        <f>SIN(AL487+$AB$9)</f>
        <v>-0.93540823867085587</v>
      </c>
      <c r="AK487" s="43">
        <f>$AB$7*SIN(AL487)</f>
        <v>-0.34099171206458873</v>
      </c>
      <c r="AL487" s="43">
        <f>2*ATAN(AM487)</f>
        <v>-1.9694119271861161</v>
      </c>
      <c r="AM487" s="43">
        <f>SQRT((1+$AB$7)/(1-$AB$7))*TAN(AN487/2)</f>
        <v>-1.5062326662543508</v>
      </c>
      <c r="AN487" s="132">
        <f>$AU487+$AB$7*SIN(AO487)</f>
        <v>4.6912020550562117</v>
      </c>
      <c r="AO487" s="132">
        <f>$AU487+$AB$7*SIN(AP487)</f>
        <v>4.6912020550558955</v>
      </c>
      <c r="AP487" s="132">
        <f>$AU487+$AB$7*SIN(AQ487)</f>
        <v>4.6912020550961913</v>
      </c>
      <c r="AQ487" s="132">
        <f>$AU487+$AB$7*SIN(AR487)</f>
        <v>4.6912020499554341</v>
      </c>
      <c r="AR487" s="132">
        <f>$AU487+$AB$7*SIN(AS487)</f>
        <v>4.6912027057934358</v>
      </c>
      <c r="AS487" s="132">
        <f>$AU487+$AB$7*SIN(AT487)</f>
        <v>4.691119199765212</v>
      </c>
      <c r="AT487" s="132">
        <f>$AU487+$AB$7*SIN(AU487)</f>
        <v>4.7133902674813601</v>
      </c>
      <c r="AU487" s="132">
        <f>$AB$9+$AB$18*(F487-AB$15)</f>
        <v>5.0611190142886953</v>
      </c>
    </row>
    <row r="488" spans="1:47" ht="12.95" customHeight="1">
      <c r="A488" s="127" t="s">
        <v>1471</v>
      </c>
      <c r="B488" s="276" t="s">
        <v>292</v>
      </c>
      <c r="C488" s="232">
        <v>55553.500399999786</v>
      </c>
      <c r="D488" s="232">
        <v>4.0000000000000002E-4</v>
      </c>
      <c r="E488" s="41">
        <f>+(C488-C$7)/C$8</f>
        <v>44968.971499335799</v>
      </c>
      <c r="F488" s="132">
        <f>ROUND(2*E488,0)/2</f>
        <v>44969</v>
      </c>
      <c r="G488" s="132">
        <f>+C488-(C$7+F488*C$8)</f>
        <v>-9.7286432137480006E-3</v>
      </c>
      <c r="L488" s="43">
        <f>G488</f>
        <v>-9.7286432137480006E-3</v>
      </c>
      <c r="N488" s="132"/>
      <c r="O488" s="132">
        <f ca="1">+C$11+C$12*F488</f>
        <v>-1.1991976504398136E-2</v>
      </c>
      <c r="P488" s="199">
        <f>+D$11+D$12*F488+D$13*F488^2</f>
        <v>-2.8714654447170161E-2</v>
      </c>
      <c r="Q488" s="200">
        <f>+C488-15018.5</f>
        <v>40535.000399999786</v>
      </c>
      <c r="S488" s="132">
        <f>+(P488-G488)^2</f>
        <v>3.604686225556325E-4</v>
      </c>
      <c r="T488" s="7">
        <v>10</v>
      </c>
      <c r="U488" s="43">
        <f>+T488*S488</f>
        <v>3.6046862255563251E-3</v>
      </c>
      <c r="V488" s="132">
        <f>+G488-P488</f>
        <v>1.8986011233422161E-2</v>
      </c>
      <c r="Z488" s="43">
        <f>F488</f>
        <v>44969</v>
      </c>
      <c r="AA488" s="132">
        <f>AB$3+AB$4*Z488+AB$5*Z488^2+AH488</f>
        <v>-1.4766523420990774E-2</v>
      </c>
      <c r="AB488" s="132">
        <f>+G488-AA488</f>
        <v>5.0378802072427731E-3</v>
      </c>
      <c r="AC488" s="132">
        <f>+G488-P488</f>
        <v>1.8986011233422161E-2</v>
      </c>
      <c r="AD488" s="132"/>
      <c r="AE488" s="132">
        <f>+(G488-AA488)^2*S488</f>
        <v>9.1487790652275659E-9</v>
      </c>
      <c r="AF488" s="200">
        <f>+C488-15018.5</f>
        <v>40535.000399999786</v>
      </c>
      <c r="AG488" s="7"/>
      <c r="AH488" s="43">
        <f>$AB$6*($AB$11/AI488*AJ488+$AB$12)</f>
        <v>-1.5601511537990775E-2</v>
      </c>
      <c r="AI488" s="43">
        <f>1+$AB$7*COS(AL488)</f>
        <v>0.85664264073148999</v>
      </c>
      <c r="AJ488" s="43">
        <f>SIN(AL488+$AB$9)</f>
        <v>-0.93514309734800372</v>
      </c>
      <c r="AK488" s="43">
        <f>$AB$7*SIN(AL488)</f>
        <v>-0.34109920484158174</v>
      </c>
      <c r="AL488" s="43">
        <f>2*ATAN(AM488)</f>
        <v>-1.9686627708877715</v>
      </c>
      <c r="AM488" s="43">
        <f>SQRT((1+$AB$7)/(1-$AB$7))*TAN(AN488/2)</f>
        <v>-1.505008959217395</v>
      </c>
      <c r="AN488" s="132">
        <f>$AU488+$AB$7*SIN(AO488)</f>
        <v>4.6920146387095301</v>
      </c>
      <c r="AO488" s="132">
        <f>$AU488+$AB$7*SIN(AP488)</f>
        <v>4.6920146387092823</v>
      </c>
      <c r="AP488" s="132">
        <f>$AU488+$AB$7*SIN(AQ488)</f>
        <v>4.6920146387421875</v>
      </c>
      <c r="AQ488" s="132">
        <f>$AU488+$AB$7*SIN(AR488)</f>
        <v>4.692014634376922</v>
      </c>
      <c r="AR488" s="132">
        <f>$AU488+$AB$7*SIN(AS488)</f>
        <v>4.692015213487446</v>
      </c>
      <c r="AS488" s="132">
        <f>$AU488+$AB$7*SIN(AT488)</f>
        <v>4.6919385299708702</v>
      </c>
      <c r="AT488" s="132">
        <f>$AU488+$AB$7*SIN(AU488)</f>
        <v>4.714312740436811</v>
      </c>
      <c r="AU488" s="132">
        <f>$AB$9+$AB$18*(F488-AB$15)</f>
        <v>5.0619378453133246</v>
      </c>
    </row>
    <row r="489" spans="1:47" ht="12.95" customHeight="1">
      <c r="A489" s="219" t="s">
        <v>1064</v>
      </c>
      <c r="B489" s="219" t="s">
        <v>288</v>
      </c>
      <c r="C489" s="242">
        <v>55554.012499999997</v>
      </c>
      <c r="D489" s="242" t="s">
        <v>485</v>
      </c>
      <c r="E489" s="41">
        <f>+(C489-C$7)/C$8</f>
        <v>44970.471728075157</v>
      </c>
      <c r="F489" s="132">
        <f>ROUND(2*E489,0)/2</f>
        <v>44970.5</v>
      </c>
      <c r="G489" s="132">
        <f>+C489-(C$7+F489*C$8)</f>
        <v>-9.6505635010544211E-3</v>
      </c>
      <c r="K489" s="43">
        <f>G489</f>
        <v>-9.6505635010544211E-3</v>
      </c>
      <c r="M489" s="132"/>
      <c r="N489" s="132"/>
      <c r="O489" s="132">
        <f ca="1">+C$11+C$12*F489</f>
        <v>-1.1993536405195793E-2</v>
      </c>
      <c r="P489" s="199">
        <f>+D$11+D$12*F489+D$13*F489^2</f>
        <v>-2.871563480435331E-2</v>
      </c>
      <c r="Q489" s="200">
        <f>+C489-15018.5</f>
        <v>40535.512499999997</v>
      </c>
      <c r="S489" s="132">
        <f>+(P489-G489)^2</f>
        <v>3.6347694379987078E-4</v>
      </c>
      <c r="T489" s="7">
        <v>10</v>
      </c>
      <c r="U489" s="43">
        <f>+T489*S489</f>
        <v>3.634769437998708E-3</v>
      </c>
      <c r="V489" s="132">
        <f>+G489-P489</f>
        <v>1.9065071303298889E-2</v>
      </c>
      <c r="Z489" s="43">
        <f>F489</f>
        <v>44970.5</v>
      </c>
      <c r="AA489" s="132">
        <f>AB$3+AB$4*Z489+AB$5*Z489^2+AH489</f>
        <v>-1.4764095662589802E-2</v>
      </c>
      <c r="AB489" s="132">
        <f>+G489-AA489</f>
        <v>5.1135321615353811E-3</v>
      </c>
      <c r="AC489" s="132">
        <f>+G489-P489</f>
        <v>1.9065071303298889E-2</v>
      </c>
      <c r="AD489" s="132"/>
      <c r="AE489" s="132">
        <f>+(G489-AA489)^2*S489</f>
        <v>9.5042718808354239E-9</v>
      </c>
      <c r="AF489" s="200">
        <f>+C489-15018.5</f>
        <v>40535.512499999997</v>
      </c>
      <c r="AG489" s="7"/>
      <c r="AH489" s="43">
        <f>$AB$6*($AB$11/AI489*AJ489+$AB$12)</f>
        <v>-1.5598842551839803E-2</v>
      </c>
      <c r="AI489" s="43">
        <f>1+$AB$7*COS(AL489)</f>
        <v>0.85669742026649209</v>
      </c>
      <c r="AJ489" s="43">
        <f>SIN(AL489+$AB$9)</f>
        <v>-0.93508619244819913</v>
      </c>
      <c r="AK489" s="43">
        <f>$AB$7*SIN(AL489)</f>
        <v>-0.34112222243899853</v>
      </c>
      <c r="AL489" s="43">
        <f>2*ATAN(AM489)</f>
        <v>-1.9685021792303012</v>
      </c>
      <c r="AM489" s="43">
        <f>SQRT((1+$AB$7)/(1-$AB$7))*TAN(AN489/2)</f>
        <v>-1.504746820841611</v>
      </c>
      <c r="AN489" s="132">
        <f>$AU489+$AB$7*SIN(AO489)</f>
        <v>4.6921887953206118</v>
      </c>
      <c r="AO489" s="132">
        <f>$AU489+$AB$7*SIN(AP489)</f>
        <v>4.6921887953203765</v>
      </c>
      <c r="AP489" s="132">
        <f>$AU489+$AB$7*SIN(AQ489)</f>
        <v>4.6921887953518304</v>
      </c>
      <c r="AQ489" s="132">
        <f>$AU489+$AB$7*SIN(AR489)</f>
        <v>4.6921887911432538</v>
      </c>
      <c r="AR489" s="132">
        <f>$AU489+$AB$7*SIN(AS489)</f>
        <v>4.6921893542796411</v>
      </c>
      <c r="AS489" s="132">
        <f>$AU489+$AB$7*SIN(AT489)</f>
        <v>4.6921141417160994</v>
      </c>
      <c r="AT489" s="132">
        <f>$AU489+$AB$7*SIN(AU489)</f>
        <v>4.7145104435391625</v>
      </c>
      <c r="AU489" s="132">
        <f>$AB$9+$AB$18*(F489-AB$15)</f>
        <v>5.0621133091043173</v>
      </c>
    </row>
    <row r="490" spans="1:47" ht="12.95" customHeight="1">
      <c r="A490" s="219" t="s">
        <v>1064</v>
      </c>
      <c r="B490" s="219" t="s">
        <v>288</v>
      </c>
      <c r="C490" s="242">
        <v>55554.183499999999</v>
      </c>
      <c r="D490" s="242" t="s">
        <v>485</v>
      </c>
      <c r="E490" s="41">
        <f>+(C490-C$7)/C$8</f>
        <v>44970.972683190033</v>
      </c>
      <c r="F490" s="132">
        <f>ROUND(2*E490,0)/2</f>
        <v>44971</v>
      </c>
      <c r="G490" s="132">
        <f>+C490-(C$7+F490*C$8)</f>
        <v>-9.324537000793498E-3</v>
      </c>
      <c r="K490" s="43">
        <f>G490</f>
        <v>-9.324537000793498E-3</v>
      </c>
      <c r="L490" s="132"/>
      <c r="N490" s="132"/>
      <c r="O490" s="132">
        <f ca="1">+C$11+C$12*F490</f>
        <v>-1.1994056372128338E-2</v>
      </c>
      <c r="P490" s="199">
        <f>+D$11+D$12*F490+D$13*F490^2</f>
        <v>-2.8715961583631607E-2</v>
      </c>
      <c r="Q490" s="200">
        <f>+C490-15018.5</f>
        <v>40535.683499999999</v>
      </c>
      <c r="S490" s="132">
        <f>+(P490-G490)^2</f>
        <v>3.7602734735189814E-4</v>
      </c>
      <c r="T490" s="7">
        <v>10</v>
      </c>
      <c r="U490" s="43">
        <f>+T490*S490</f>
        <v>3.7602734735189816E-3</v>
      </c>
      <c r="V490" s="132">
        <f>+G490-P490</f>
        <v>1.9391424582838108E-2</v>
      </c>
      <c r="Z490" s="43">
        <f>F490</f>
        <v>44971</v>
      </c>
      <c r="AA490" s="132">
        <f>AB$3+AB$4*Z490+AB$5*Z490^2+AH490</f>
        <v>-1.4763286269713675E-2</v>
      </c>
      <c r="AB490" s="132">
        <f>+G490-AA490</f>
        <v>5.4387492689201775E-3</v>
      </c>
      <c r="AC490" s="132">
        <f>+G490-P490</f>
        <v>1.9391424582838108E-2</v>
      </c>
      <c r="AD490" s="132"/>
      <c r="AE490" s="132">
        <f>+(G490-AA490)^2*S490</f>
        <v>1.1122886531921993E-8</v>
      </c>
      <c r="AF490" s="200">
        <f>+C490-15018.5</f>
        <v>40535.683499999999</v>
      </c>
      <c r="AG490" s="7"/>
      <c r="AH490" s="43">
        <f>$AB$6*($AB$11/AI490*AJ490+$AB$12)</f>
        <v>-1.5597952746713675E-2</v>
      </c>
      <c r="AI490" s="43">
        <f>1+$AB$7*COS(AL490)</f>
        <v>0.85671568248986274</v>
      </c>
      <c r="AJ490" s="43">
        <f>SIN(AL490+$AB$9)</f>
        <v>-0.9350672171712574</v>
      </c>
      <c r="AK490" s="43">
        <f>$AB$7*SIN(AL490)</f>
        <v>-0.34112989367051105</v>
      </c>
      <c r="AL490" s="43">
        <f>2*ATAN(AM490)</f>
        <v>-1.9684486441134872</v>
      </c>
      <c r="AM490" s="43">
        <f>SQRT((1+$AB$7)/(1-$AB$7))*TAN(AN490/2)</f>
        <v>-1.5046594480104578</v>
      </c>
      <c r="AN490" s="132">
        <f>$AU490+$AB$7*SIN(AO490)</f>
        <v>4.6922468499991945</v>
      </c>
      <c r="AO490" s="132">
        <f>$AU490+$AB$7*SIN(AP490)</f>
        <v>4.6922468499989636</v>
      </c>
      <c r="AP490" s="132">
        <f>$AU490+$AB$7*SIN(AQ490)</f>
        <v>4.6922468500299424</v>
      </c>
      <c r="AQ490" s="132">
        <f>$AU490+$AB$7*SIN(AR490)</f>
        <v>4.6922468458728641</v>
      </c>
      <c r="AR490" s="132">
        <f>$AU490+$AB$7*SIN(AS490)</f>
        <v>4.6922474037214874</v>
      </c>
      <c r="AS490" s="132">
        <f>$AU490+$AB$7*SIN(AT490)</f>
        <v>4.6921726821802068</v>
      </c>
      <c r="AT490" s="132">
        <f>$AU490+$AB$7*SIN(AU490)</f>
        <v>4.7145763469514987</v>
      </c>
      <c r="AU490" s="132">
        <f>$AB$9+$AB$18*(F490-AB$15)</f>
        <v>5.0621717970346474</v>
      </c>
    </row>
    <row r="491" spans="1:47" ht="12.95" customHeight="1">
      <c r="A491" s="127" t="s">
        <v>1471</v>
      </c>
      <c r="B491" s="276" t="s">
        <v>288</v>
      </c>
      <c r="C491" s="232">
        <v>55554.353999999817</v>
      </c>
      <c r="D491" s="232">
        <v>5.0000000000000001E-4</v>
      </c>
      <c r="E491" s="41">
        <f>+(C491-C$7)/C$8</f>
        <v>44971.472173523332</v>
      </c>
      <c r="F491" s="132">
        <f>ROUND(2*E491,0)/2</f>
        <v>44971.5</v>
      </c>
      <c r="G491" s="132">
        <f>+C491-(C$7+F491*C$8)</f>
        <v>-9.4985106843523681E-3</v>
      </c>
      <c r="L491" s="43">
        <f>G491</f>
        <v>-9.4985106843523681E-3</v>
      </c>
      <c r="N491" s="132"/>
      <c r="O491" s="132">
        <f ca="1">+C$11+C$12*F491</f>
        <v>-1.199457633906089E-2</v>
      </c>
      <c r="P491" s="199">
        <f>+D$11+D$12*F491+D$13*F491^2</f>
        <v>-2.8716288359685198E-2</v>
      </c>
      <c r="Q491" s="200">
        <f>+C491-15018.5</f>
        <v>40535.853999999817</v>
      </c>
      <c r="S491" s="132">
        <f>+(P491-G491)^2</f>
        <v>3.693229787785209E-4</v>
      </c>
      <c r="T491" s="7">
        <v>10</v>
      </c>
      <c r="U491" s="43">
        <f>+T491*S491</f>
        <v>3.6932297877852092E-3</v>
      </c>
      <c r="V491" s="132">
        <f>+G491-P491</f>
        <v>1.921777767533283E-2</v>
      </c>
      <c r="Z491" s="43">
        <f>F491</f>
        <v>44971.5</v>
      </c>
      <c r="AA491" s="132">
        <f>AB$3+AB$4*Z491+AB$5*Z491^2+AH491</f>
        <v>-1.4762476806796966E-2</v>
      </c>
      <c r="AB491" s="132">
        <f>+G491-AA491</f>
        <v>5.263966122444598E-3</v>
      </c>
      <c r="AC491" s="132">
        <f>+G491-P491</f>
        <v>1.921777767533283E-2</v>
      </c>
      <c r="AD491" s="132"/>
      <c r="AE491" s="132">
        <f>+(G491-AA491)^2*S491</f>
        <v>1.0233695744385277E-8</v>
      </c>
      <c r="AF491" s="200">
        <f>+C491-15018.5</f>
        <v>40535.853999999817</v>
      </c>
      <c r="AG491" s="7"/>
      <c r="AH491" s="43">
        <f>$AB$6*($AB$11/AI491*AJ491+$AB$12)</f>
        <v>-1.5597062870046967E-2</v>
      </c>
      <c r="AI491" s="43">
        <f>1+$AB$7*COS(AL491)</f>
        <v>0.85673394590253116</v>
      </c>
      <c r="AJ491" s="43">
        <f>SIN(AL491+$AB$9)</f>
        <v>-0.93504823840521467</v>
      </c>
      <c r="AK491" s="43">
        <f>$AB$7*SIN(AL491)</f>
        <v>-0.34113756425134589</v>
      </c>
      <c r="AL491" s="43">
        <f>2*ATAN(AM491)</f>
        <v>-1.9683951067141814</v>
      </c>
      <c r="AM491" s="43">
        <f>SQRT((1+$AB$7)/(1-$AB$7))*TAN(AN491/2)</f>
        <v>-1.5045720784923611</v>
      </c>
      <c r="AN491" s="132">
        <f>$AU491+$AB$7*SIN(AO491)</f>
        <v>4.692304905915357</v>
      </c>
      <c r="AO491" s="132">
        <f>$AU491+$AB$7*SIN(AP491)</f>
        <v>4.6923049059151296</v>
      </c>
      <c r="AP491" s="132">
        <f>$AU491+$AB$7*SIN(AQ491)</f>
        <v>4.6923049059456394</v>
      </c>
      <c r="AQ491" s="132">
        <f>$AU491+$AB$7*SIN(AR491)</f>
        <v>4.6923049018396945</v>
      </c>
      <c r="AR491" s="132">
        <f>$AU491+$AB$7*SIN(AS491)</f>
        <v>4.6923054544190679</v>
      </c>
      <c r="AS491" s="132">
        <f>$AU491+$AB$7*SIN(AT491)</f>
        <v>4.6922312242523079</v>
      </c>
      <c r="AT491" s="132">
        <f>$AU491+$AB$7*SIN(AU491)</f>
        <v>4.7146422515529043</v>
      </c>
      <c r="AU491" s="132">
        <f>$AB$9+$AB$18*(F491-AB$15)</f>
        <v>5.0622302849649783</v>
      </c>
    </row>
    <row r="492" spans="1:47" ht="12.95" customHeight="1">
      <c r="A492" s="127" t="s">
        <v>1471</v>
      </c>
      <c r="B492" s="276" t="s">
        <v>292</v>
      </c>
      <c r="C492" s="232">
        <v>55554.524900000077</v>
      </c>
      <c r="D492" s="232">
        <v>2.0000000000000001E-4</v>
      </c>
      <c r="E492" s="41">
        <f>+(C492-C$7)/C$8</f>
        <v>44971.972835682755</v>
      </c>
      <c r="F492" s="132">
        <f>ROUND(2*E492,0)/2</f>
        <v>44972</v>
      </c>
      <c r="G492" s="132">
        <f>+C492-(C$7+F492*C$8)</f>
        <v>-9.2724839196307585E-3</v>
      </c>
      <c r="L492" s="43">
        <f>G492</f>
        <v>-9.2724839196307585E-3</v>
      </c>
      <c r="N492" s="132"/>
      <c r="O492" s="132">
        <f ca="1">+C$11+C$12*F492</f>
        <v>-1.1995096305993443E-2</v>
      </c>
      <c r="P492" s="199">
        <f>+D$11+D$12*F492+D$13*F492^2</f>
        <v>-2.8716615132514077E-2</v>
      </c>
      <c r="Q492" s="200">
        <f>+C492-15018.5</f>
        <v>40536.024900000077</v>
      </c>
      <c r="S492" s="132">
        <f>+(P492-G492)^2</f>
        <v>3.7807423862382334E-4</v>
      </c>
      <c r="T492" s="7">
        <v>10</v>
      </c>
      <c r="U492" s="43">
        <f>+T492*S492</f>
        <v>3.7807423862382334E-3</v>
      </c>
      <c r="V492" s="132">
        <f>+G492-P492</f>
        <v>1.9444131212883319E-2</v>
      </c>
      <c r="Z492" s="43">
        <f>F492</f>
        <v>44972</v>
      </c>
      <c r="AA492" s="132">
        <f>AB$3+AB$4*Z492+AB$5*Z492^2+AH492</f>
        <v>-1.4761667273838101E-2</v>
      </c>
      <c r="AB492" s="132">
        <f>+G492-AA492</f>
        <v>5.4891833542073422E-3</v>
      </c>
      <c r="AC492" s="132">
        <f>+G492-P492</f>
        <v>1.9444131212883319E-2</v>
      </c>
      <c r="AD492" s="132"/>
      <c r="AE492" s="132">
        <f>+(G492-AA492)^2*S492</f>
        <v>1.1391805506643117E-8</v>
      </c>
      <c r="AF492" s="200">
        <f>+C492-15018.5</f>
        <v>40536.024900000077</v>
      </c>
      <c r="AG492" s="7"/>
      <c r="AH492" s="43">
        <f>$AB$6*($AB$11/AI492*AJ492+$AB$12)</f>
        <v>-1.5596172921838101E-2</v>
      </c>
      <c r="AI492" s="43">
        <f>1+$AB$7*COS(AL492)</f>
        <v>0.8567522105045644</v>
      </c>
      <c r="AJ492" s="43">
        <f>SIN(AL492+$AB$9)</f>
        <v>-0.93502925614971322</v>
      </c>
      <c r="AK492" s="43">
        <f>$AB$7*SIN(AL492)</f>
        <v>-0.34114523418138404</v>
      </c>
      <c r="AL492" s="43">
        <f>2*ATAN(AM492)</f>
        <v>-1.968341567032188</v>
      </c>
      <c r="AM492" s="43">
        <f>SQRT((1+$AB$7)/(1-$AB$7))*TAN(AN492/2)</f>
        <v>-1.5044847122869263</v>
      </c>
      <c r="AN492" s="132">
        <f>$AU492+$AB$7*SIN(AO492)</f>
        <v>4.6923629630691783</v>
      </c>
      <c r="AO492" s="132">
        <f>$AU492+$AB$7*SIN(AP492)</f>
        <v>4.6923629630689563</v>
      </c>
      <c r="AP492" s="132">
        <f>$AU492+$AB$7*SIN(AQ492)</f>
        <v>4.6923629630990016</v>
      </c>
      <c r="AQ492" s="132">
        <f>$AU492+$AB$7*SIN(AR492)</f>
        <v>4.6923629590438258</v>
      </c>
      <c r="AR492" s="132">
        <f>$AU492+$AB$7*SIN(AS492)</f>
        <v>4.6923635063724882</v>
      </c>
      <c r="AS492" s="132">
        <f>$AU492+$AB$7*SIN(AT492)</f>
        <v>4.6922897679324898</v>
      </c>
      <c r="AT492" s="132">
        <f>$AU492+$AB$7*SIN(AU492)</f>
        <v>4.7147081573433516</v>
      </c>
      <c r="AU492" s="132">
        <f>$AB$9+$AB$18*(F492-AB$15)</f>
        <v>5.0622887728953092</v>
      </c>
    </row>
    <row r="493" spans="1:47" ht="12.95" customHeight="1">
      <c r="A493" s="127" t="s">
        <v>1471</v>
      </c>
      <c r="B493" s="276" t="s">
        <v>288</v>
      </c>
      <c r="C493" s="232">
        <v>55556.403100000229</v>
      </c>
      <c r="D493" s="232">
        <v>2.9999999999999997E-4</v>
      </c>
      <c r="E493" s="41">
        <f>+(C493-C$7)/C$8</f>
        <v>44977.475139172959</v>
      </c>
      <c r="F493" s="132">
        <f>ROUND(2*E493,0)/2</f>
        <v>44977.5</v>
      </c>
      <c r="G493" s="132">
        <f>+C493-(C$7+F493*C$8)</f>
        <v>-8.4861922732670791E-3</v>
      </c>
      <c r="L493" s="43">
        <f>G493</f>
        <v>-8.4861922732670791E-3</v>
      </c>
      <c r="N493" s="132"/>
      <c r="O493" s="132">
        <f ca="1">+C$11+C$12*F493</f>
        <v>-1.2000815942251504E-2</v>
      </c>
      <c r="P493" s="199">
        <f>+D$11+D$12*F493+D$13*F493^2</f>
        <v>-2.8720209420800901E-2</v>
      </c>
      <c r="Q493" s="200">
        <f>+C493-15018.5</f>
        <v>40537.903100000229</v>
      </c>
      <c r="S493" s="132">
        <f>+(P493-G493)^2</f>
        <v>4.0941544992669274E-4</v>
      </c>
      <c r="T493" s="7">
        <v>10</v>
      </c>
      <c r="U493" s="43">
        <f>+T493*S493</f>
        <v>4.0941544992669273E-3</v>
      </c>
      <c r="V493" s="132">
        <f>+G493-P493</f>
        <v>2.0234017147533822E-2</v>
      </c>
      <c r="Z493" s="43">
        <f>F493</f>
        <v>44977.5</v>
      </c>
      <c r="AA493" s="132">
        <f>AB$3+AB$4*Z493+AB$5*Z493^2+AH493</f>
        <v>-1.4752757788050495E-2</v>
      </c>
      <c r="AB493" s="132">
        <f>+G493-AA493</f>
        <v>6.2665655147834155E-3</v>
      </c>
      <c r="AC493" s="132">
        <f>+G493-P493</f>
        <v>2.0234017147533822E-2</v>
      </c>
      <c r="AD493" s="132"/>
      <c r="AE493" s="132">
        <f>+(G493-AA493)^2*S493</f>
        <v>1.6077680584130187E-8</v>
      </c>
      <c r="AF493" s="200">
        <f>+C493-15018.5</f>
        <v>40537.903100000229</v>
      </c>
      <c r="AG493" s="7"/>
      <c r="AH493" s="43">
        <f>$AB$6*($AB$11/AI493*AJ493+$AB$12)</f>
        <v>-1.5586378769300495E-2</v>
      </c>
      <c r="AI493" s="43">
        <f>1+$AB$7*COS(AL493)</f>
        <v>0.85695319964432337</v>
      </c>
      <c r="AJ493" s="43">
        <f>SIN(AL493+$AB$9)</f>
        <v>-0.93482022093237194</v>
      </c>
      <c r="AK493" s="43">
        <f>$AB$7*SIN(AL493)</f>
        <v>-0.341229560425241</v>
      </c>
      <c r="AL493" s="43">
        <f>2*ATAN(AM493)</f>
        <v>-1.9677524798163786</v>
      </c>
      <c r="AM493" s="43">
        <f>SQRT((1+$AB$7)/(1-$AB$7))*TAN(AN493/2)</f>
        <v>-1.5035239025491129</v>
      </c>
      <c r="AN493" s="132">
        <f>$AU493+$AB$7*SIN(AO493)</f>
        <v>4.6930016734698032</v>
      </c>
      <c r="AO493" s="132">
        <f>$AU493+$AB$7*SIN(AP493)</f>
        <v>4.6930016734696229</v>
      </c>
      <c r="AP493" s="132">
        <f>$AU493+$AB$7*SIN(AQ493)</f>
        <v>4.6930016734948738</v>
      </c>
      <c r="AQ493" s="132">
        <f>$AU493+$AB$7*SIN(AR493)</f>
        <v>4.693001669974473</v>
      </c>
      <c r="AR493" s="132">
        <f>$AU493+$AB$7*SIN(AS493)</f>
        <v>4.6930021607755936</v>
      </c>
      <c r="AS493" s="132">
        <f>$AU493+$AB$7*SIN(AT493)</f>
        <v>4.6929338545725852</v>
      </c>
      <c r="AT493" s="132">
        <f>$AU493+$AB$7*SIN(AU493)</f>
        <v>4.7154331995078032</v>
      </c>
      <c r="AU493" s="132">
        <f>$AB$9+$AB$18*(F493-AB$15)</f>
        <v>5.0629321401289467</v>
      </c>
    </row>
    <row r="494" spans="1:47" ht="12.95" customHeight="1">
      <c r="A494" s="127" t="s">
        <v>1471</v>
      </c>
      <c r="B494" s="276" t="s">
        <v>288</v>
      </c>
      <c r="C494" s="232">
        <v>55557.427099999972</v>
      </c>
      <c r="D494" s="232">
        <v>4.0000000000000002E-4</v>
      </c>
      <c r="E494" s="41">
        <f>+(C494-C$7)/C$8</f>
        <v>44980.475010737275</v>
      </c>
      <c r="F494" s="132">
        <f>ROUND(2*E494,0)/2</f>
        <v>44980.5</v>
      </c>
      <c r="G494" s="132">
        <f>+C494-(C$7+F494*C$8)</f>
        <v>-8.5300335267675109E-3</v>
      </c>
      <c r="L494" s="43">
        <f>G494</f>
        <v>-8.5300335267675109E-3</v>
      </c>
      <c r="N494" s="132"/>
      <c r="O494" s="132">
        <f ca="1">+C$11+C$12*F494</f>
        <v>-1.2003935743846804E-2</v>
      </c>
      <c r="P494" s="199">
        <f>+D$11+D$12*F494+D$13*F494^2</f>
        <v>-2.8722169777224416E-2</v>
      </c>
      <c r="Q494" s="200">
        <f>+C494-15018.5</f>
        <v>40538.927099999972</v>
      </c>
      <c r="S494" s="132">
        <f>+(P494-G494)^2</f>
        <v>4.0772236635701581E-4</v>
      </c>
      <c r="T494" s="7">
        <v>10</v>
      </c>
      <c r="U494" s="43">
        <f>+T494*S494</f>
        <v>4.0772236635701585E-3</v>
      </c>
      <c r="V494" s="132">
        <f>+G494-P494</f>
        <v>2.0192136250456905E-2</v>
      </c>
      <c r="Z494" s="43">
        <f>F494</f>
        <v>44980.5</v>
      </c>
      <c r="AA494" s="132">
        <f>AB$3+AB$4*Z494+AB$5*Z494^2+AH494</f>
        <v>-1.4747894495537617E-2</v>
      </c>
      <c r="AB494" s="132">
        <f>+G494-AA494</f>
        <v>6.2178609687701062E-3</v>
      </c>
      <c r="AC494" s="132">
        <f>+G494-P494</f>
        <v>2.0192136250456905E-2</v>
      </c>
      <c r="AD494" s="132"/>
      <c r="AE494" s="132">
        <f>+(G494-AA494)^2*S494</f>
        <v>1.5763278555999887E-8</v>
      </c>
      <c r="AF494" s="200">
        <f>+C494-15018.5</f>
        <v>40538.927099999972</v>
      </c>
      <c r="AG494" s="7"/>
      <c r="AH494" s="43">
        <f>$AB$6*($AB$11/AI494*AJ494+$AB$12)</f>
        <v>-1.5581032854787617E-2</v>
      </c>
      <c r="AI494" s="43">
        <f>1+$AB$7*COS(AL494)</f>
        <v>0.85706289077737274</v>
      </c>
      <c r="AJ494" s="43">
        <f>SIN(AL494+$AB$9)</f>
        <v>-0.93470602357152377</v>
      </c>
      <c r="AK494" s="43">
        <f>$AB$7*SIN(AL494)</f>
        <v>-0.34127552330496652</v>
      </c>
      <c r="AL494" s="43">
        <f>2*ATAN(AM494)</f>
        <v>-1.9674310429957018</v>
      </c>
      <c r="AM494" s="43">
        <f>SQRT((1+$AB$7)/(1-$AB$7))*TAN(AN494/2)</f>
        <v>-1.5029999932466955</v>
      </c>
      <c r="AN494" s="132">
        <f>$AU494+$AB$7*SIN(AO494)</f>
        <v>4.6933501241241808</v>
      </c>
      <c r="AO494" s="132">
        <f>$AU494+$AB$7*SIN(AP494)</f>
        <v>4.6933501241240201</v>
      </c>
      <c r="AP494" s="132">
        <f>$AU494+$AB$7*SIN(AQ494)</f>
        <v>4.6933501241468898</v>
      </c>
      <c r="AQ494" s="132">
        <f>$AU494+$AB$7*SIN(AR494)</f>
        <v>4.6933501209001891</v>
      </c>
      <c r="AR494" s="132">
        <f>$AU494+$AB$7*SIN(AS494)</f>
        <v>4.6933505818260466</v>
      </c>
      <c r="AS494" s="132">
        <f>$AU494+$AB$7*SIN(AT494)</f>
        <v>4.6932852566158685</v>
      </c>
      <c r="AT494" s="132">
        <f>$AU494+$AB$7*SIN(AU494)</f>
        <v>4.7158287376798258</v>
      </c>
      <c r="AU494" s="132">
        <f>$AB$9+$AB$18*(F494-AB$15)</f>
        <v>5.0632830677109304</v>
      </c>
    </row>
    <row r="495" spans="1:47" ht="12.95" customHeight="1">
      <c r="A495" s="127" t="s">
        <v>1471</v>
      </c>
      <c r="B495" s="276" t="s">
        <v>288</v>
      </c>
      <c r="C495" s="232">
        <v>55558.450999999885</v>
      </c>
      <c r="D495" s="232">
        <v>1.1999999999999999E-3</v>
      </c>
      <c r="E495" s="41">
        <f>+(C495-C$7)/C$8</f>
        <v>44983.474589345882</v>
      </c>
      <c r="F495" s="132">
        <f>ROUND(2*E495,0)/2</f>
        <v>44983.5</v>
      </c>
      <c r="G495" s="132">
        <f>+C495-(C$7+F495*C$8)</f>
        <v>-8.6738746176706627E-3</v>
      </c>
      <c r="L495" s="43">
        <f>G495</f>
        <v>-8.6738746176706627E-3</v>
      </c>
      <c r="N495" s="132"/>
      <c r="O495" s="132">
        <f ca="1">+C$11+C$12*F495</f>
        <v>-1.2007055545442111E-2</v>
      </c>
      <c r="P495" s="199">
        <f>+D$11+D$12*F495+D$13*F495^2</f>
        <v>-2.8724130017558393E-2</v>
      </c>
      <c r="Q495" s="200">
        <f>+C495-15018.5</f>
        <v>40539.950999999885</v>
      </c>
      <c r="S495" s="132">
        <f>+(P495-G495)^2</f>
        <v>4.020127416007271E-4</v>
      </c>
      <c r="T495" s="7">
        <v>10</v>
      </c>
      <c r="U495" s="43">
        <f>+T495*S495</f>
        <v>4.0201274160072712E-3</v>
      </c>
      <c r="V495" s="132">
        <f>+G495-P495</f>
        <v>2.005025539988773E-2</v>
      </c>
      <c r="Z495" s="43">
        <f>F495</f>
        <v>44983.5</v>
      </c>
      <c r="AA495" s="132">
        <f>AB$3+AB$4*Z495+AB$5*Z495^2+AH495</f>
        <v>-1.4743028680471885E-2</v>
      </c>
      <c r="AB495" s="132">
        <f>+G495-AA495</f>
        <v>6.0691540628012228E-3</v>
      </c>
      <c r="AC495" s="132">
        <f>+G495-P495</f>
        <v>2.005025539988773E-2</v>
      </c>
      <c r="AD495" s="132"/>
      <c r="AE495" s="132">
        <f>+(G495-AA495)^2*S495</f>
        <v>1.4807991009444285E-8</v>
      </c>
      <c r="AF495" s="200">
        <f>+C495-15018.5</f>
        <v>40539.950999999885</v>
      </c>
      <c r="AG495" s="7"/>
      <c r="AH495" s="43">
        <f>$AB$6*($AB$11/AI495*AJ495+$AB$12)</f>
        <v>-1.5575684363721885E-2</v>
      </c>
      <c r="AI495" s="43">
        <f>1+$AB$7*COS(AL495)</f>
        <v>0.85717262477129319</v>
      </c>
      <c r="AJ495" s="43">
        <f>SIN(AL495+$AB$9)</f>
        <v>-0.93459170035769623</v>
      </c>
      <c r="AK495" s="43">
        <f>$AB$7*SIN(AL495)</f>
        <v>-0.34132146267892122</v>
      </c>
      <c r="AL495" s="43">
        <f>2*ATAN(AM495)</f>
        <v>-1.9671095238702783</v>
      </c>
      <c r="AM495" s="43">
        <f>SQRT((1+$AB$7)/(1-$AB$7))*TAN(AN495/2)</f>
        <v>-1.5024762029427958</v>
      </c>
      <c r="AN495" s="132">
        <f>$AU495+$AB$7*SIN(AO495)</f>
        <v>4.6936986193865584</v>
      </c>
      <c r="AO495" s="132">
        <f>$AU495+$AB$7*SIN(AP495)</f>
        <v>4.6936986193864154</v>
      </c>
      <c r="AP495" s="132">
        <f>$AU495+$AB$7*SIN(AQ495)</f>
        <v>4.6936986194070602</v>
      </c>
      <c r="AQ495" s="132">
        <f>$AU495+$AB$7*SIN(AR495)</f>
        <v>4.6936986164216448</v>
      </c>
      <c r="AR495" s="132">
        <f>$AU495+$AB$7*SIN(AS495)</f>
        <v>4.6936990481549872</v>
      </c>
      <c r="AS495" s="132">
        <f>$AU495+$AB$7*SIN(AT495)</f>
        <v>4.6936367166061936</v>
      </c>
      <c r="AT495" s="132">
        <f>$AU495+$AB$7*SIN(AU495)</f>
        <v>4.716224318640907</v>
      </c>
      <c r="AU495" s="132">
        <f>$AB$9+$AB$18*(F495-AB$15)</f>
        <v>5.063633995292915</v>
      </c>
    </row>
    <row r="496" spans="1:47" ht="12.95" customHeight="1">
      <c r="A496" s="127" t="s">
        <v>1471</v>
      </c>
      <c r="B496" s="276" t="s">
        <v>292</v>
      </c>
      <c r="C496" s="232">
        <v>55562.376099999994</v>
      </c>
      <c r="D496" s="232">
        <v>2.0000000000000001E-4</v>
      </c>
      <c r="E496" s="41">
        <f>+(C496-C$7)/C$8</f>
        <v>44994.973413447813</v>
      </c>
      <c r="F496" s="132">
        <f>ROUND(2*E496,0)/2</f>
        <v>44995</v>
      </c>
      <c r="G496" s="132">
        <f>+C496-(C$7+F496*C$8)</f>
        <v>-9.0752650066860951E-3</v>
      </c>
      <c r="L496" s="43">
        <f>G496</f>
        <v>-9.0752650066860951E-3</v>
      </c>
      <c r="N496" s="132"/>
      <c r="O496" s="132">
        <f ca="1">+C$11+C$12*F496</f>
        <v>-1.2019014784890779E-2</v>
      </c>
      <c r="P496" s="199">
        <f>+D$11+D$12*F496+D$13*F496^2</f>
        <v>-2.8731643196731271E-2</v>
      </c>
      <c r="Q496" s="200">
        <f>+C496-15018.5</f>
        <v>40543.876099999994</v>
      </c>
      <c r="S496" s="132">
        <f>+(P496-G496)^2</f>
        <v>3.8637320355008366E-4</v>
      </c>
      <c r="T496" s="7">
        <v>10</v>
      </c>
      <c r="U496" s="43">
        <f>+T496*S496</f>
        <v>3.8637320355008366E-3</v>
      </c>
      <c r="V496" s="132">
        <f>+G496-P496</f>
        <v>1.9656378190045176E-2</v>
      </c>
      <c r="Z496" s="43">
        <f>F496</f>
        <v>44995</v>
      </c>
      <c r="AA496" s="132">
        <f>AB$3+AB$4*Z496+AB$5*Z496^2+AH496</f>
        <v>-1.47243530145321E-2</v>
      </c>
      <c r="AB496" s="132">
        <f>+G496-AA496</f>
        <v>5.6490880078460051E-3</v>
      </c>
      <c r="AC496" s="132">
        <f>+G496-P496</f>
        <v>1.9656378190045176E-2</v>
      </c>
      <c r="AD496" s="132"/>
      <c r="AE496" s="132">
        <f>+(G496-AA496)^2*S496</f>
        <v>1.2330017138254897E-8</v>
      </c>
      <c r="AF496" s="200">
        <f>+C496-15018.5</f>
        <v>40543.876099999994</v>
      </c>
      <c r="AG496" s="7"/>
      <c r="AH496" s="43">
        <f>$AB$6*($AB$11/AI496*AJ496+$AB$12)</f>
        <v>-1.5555157939532101E-2</v>
      </c>
      <c r="AI496" s="43">
        <f>1+$AB$7*COS(AL496)</f>
        <v>0.85759366906889056</v>
      </c>
      <c r="AJ496" s="43">
        <f>SIN(AL496+$AB$9)</f>
        <v>-0.9341522940851692</v>
      </c>
      <c r="AK496" s="43">
        <f>$AB$7*SIN(AL496)</f>
        <v>-0.34149734539340032</v>
      </c>
      <c r="AL496" s="43">
        <f>2*ATAN(AM496)</f>
        <v>-1.96587627065799</v>
      </c>
      <c r="AM496" s="43">
        <f>SQRT((1+$AB$7)/(1-$AB$7))*TAN(AN496/2)</f>
        <v>-1.5004694409580968</v>
      </c>
      <c r="AN496" s="132">
        <f>$AU496+$AB$7*SIN(AO496)</f>
        <v>4.6950349314499267</v>
      </c>
      <c r="AO496" s="132">
        <f>$AU496+$AB$7*SIN(AP496)</f>
        <v>4.6950349314498396</v>
      </c>
      <c r="AP496" s="132">
        <f>$AU496+$AB$7*SIN(AQ496)</f>
        <v>4.6950349314632893</v>
      </c>
      <c r="AQ496" s="132">
        <f>$AU496+$AB$7*SIN(AR496)</f>
        <v>4.6950349293685889</v>
      </c>
      <c r="AR496" s="132">
        <f>$AU496+$AB$7*SIN(AS496)</f>
        <v>4.6950352556145454</v>
      </c>
      <c r="AS496" s="132">
        <f>$AU496+$AB$7*SIN(AT496)</f>
        <v>4.6949845170540483</v>
      </c>
      <c r="AT496" s="132">
        <f>$AU496+$AB$7*SIN(AU496)</f>
        <v>4.7177411086190135</v>
      </c>
      <c r="AU496" s="132">
        <f>$AB$9+$AB$18*(F496-AB$15)</f>
        <v>5.0649792176905208</v>
      </c>
    </row>
    <row r="497" spans="1:47" ht="12.95" customHeight="1">
      <c r="A497" s="127" t="s">
        <v>1471</v>
      </c>
      <c r="B497" s="276" t="s">
        <v>288</v>
      </c>
      <c r="C497" s="232">
        <v>55562.547100000083</v>
      </c>
      <c r="D497" s="232">
        <v>4.0000000000000002E-4</v>
      </c>
      <c r="E497" s="41">
        <f>+(C497-C$7)/C$8</f>
        <v>44995.474368562944</v>
      </c>
      <c r="F497" s="132">
        <f>ROUND(2*E497,0)/2</f>
        <v>44995.5</v>
      </c>
      <c r="G497" s="132">
        <f>+C497-(C$7+F497*C$8)</f>
        <v>-8.7492384191136807E-3</v>
      </c>
      <c r="L497" s="43">
        <f>G497</f>
        <v>-8.7492384191136807E-3</v>
      </c>
      <c r="N497" s="132"/>
      <c r="O497" s="132">
        <f ca="1">+C$11+C$12*F497</f>
        <v>-1.2019534751823331E-2</v>
      </c>
      <c r="P497" s="199">
        <f>+D$11+D$12*F497+D$13*F497^2</f>
        <v>-2.8731969817998793E-2</v>
      </c>
      <c r="Q497" s="200">
        <f>+C497-15018.5</f>
        <v>40544.047100000083</v>
      </c>
      <c r="S497" s="132">
        <f>+(P497-G497)^2</f>
        <v>3.9930955415998898E-4</v>
      </c>
      <c r="T497" s="7">
        <v>10</v>
      </c>
      <c r="U497" s="43">
        <f>+T497*S497</f>
        <v>3.9930955415998903E-3</v>
      </c>
      <c r="V497" s="132">
        <f>+G497-P497</f>
        <v>1.9982731398885113E-2</v>
      </c>
      <c r="Z497" s="43">
        <f>F497</f>
        <v>44995.5</v>
      </c>
      <c r="AA497" s="132">
        <f>AB$3+AB$4*Z497+AB$5*Z497^2+AH497</f>
        <v>-1.4723540187791002E-2</v>
      </c>
      <c r="AB497" s="132">
        <f>+G497-AA497</f>
        <v>5.974301768677321E-3</v>
      </c>
      <c r="AC497" s="132">
        <f>+G497-P497</f>
        <v>1.9982731398885113E-2</v>
      </c>
      <c r="AD497" s="132"/>
      <c r="AE497" s="132">
        <f>+(G497-AA497)^2*S497</f>
        <v>1.4252269061921133E-8</v>
      </c>
      <c r="AF497" s="200">
        <f>+C497-15018.5</f>
        <v>40544.047100000083</v>
      </c>
      <c r="AG497" s="7"/>
      <c r="AH497" s="43">
        <f>$AB$6*($AB$11/AI497*AJ497+$AB$12)</f>
        <v>-1.5554264627041002E-2</v>
      </c>
      <c r="AI497" s="43">
        <f>1+$AB$7*COS(AL497)</f>
        <v>0.85761198964720087</v>
      </c>
      <c r="AJ497" s="43">
        <f>SIN(AL497+$AB$9)</f>
        <v>-0.93413314742015841</v>
      </c>
      <c r="AK497" s="43">
        <f>$AB$7*SIN(AL497)</f>
        <v>-0.34150498460164702</v>
      </c>
      <c r="AL497" s="43">
        <f>2*ATAN(AM497)</f>
        <v>-1.9658226234667542</v>
      </c>
      <c r="AM497" s="43">
        <f>SQRT((1+$AB$7)/(1-$AB$7))*TAN(AN497/2)</f>
        <v>-1.5003822300001883</v>
      </c>
      <c r="AN497" s="132">
        <f>$AU497+$AB$7*SIN(AO497)</f>
        <v>4.695093046864744</v>
      </c>
      <c r="AO497" s="132">
        <f>$AU497+$AB$7*SIN(AP497)</f>
        <v>4.6950930468646597</v>
      </c>
      <c r="AP497" s="132">
        <f>$AU497+$AB$7*SIN(AQ497)</f>
        <v>4.6950930468778411</v>
      </c>
      <c r="AQ497" s="132">
        <f>$AU497+$AB$7*SIN(AR497)</f>
        <v>4.6950930448180079</v>
      </c>
      <c r="AR497" s="132">
        <f>$AU497+$AB$7*SIN(AS497)</f>
        <v>4.6950933667113093</v>
      </c>
      <c r="AS497" s="132">
        <f>$AU497+$AB$7*SIN(AT497)</f>
        <v>4.6950431364116891</v>
      </c>
      <c r="AT497" s="132">
        <f>$AU497+$AB$7*SIN(AU497)</f>
        <v>4.7178070702657582</v>
      </c>
      <c r="AU497" s="132">
        <f>$AB$9+$AB$18*(F497-AB$15)</f>
        <v>5.0650377056208518</v>
      </c>
    </row>
    <row r="498" spans="1:47" ht="12.95" customHeight="1">
      <c r="A498" s="127" t="s">
        <v>1471</v>
      </c>
      <c r="B498" s="276" t="s">
        <v>292</v>
      </c>
      <c r="C498" s="232">
        <v>55563.399799999781</v>
      </c>
      <c r="D498" s="232">
        <v>2.0000000000000001E-4</v>
      </c>
      <c r="E498" s="41">
        <f>+(C498-C$7)/C$8</f>
        <v>44997.972406143635</v>
      </c>
      <c r="F498" s="132">
        <f>ROUND(2*E498,0)/2</f>
        <v>44998</v>
      </c>
      <c r="G498" s="132">
        <f>+C498-(C$7+F498*C$8)</f>
        <v>-9.419106223504059E-3</v>
      </c>
      <c r="L498" s="43">
        <f>G498</f>
        <v>-9.419106223504059E-3</v>
      </c>
      <c r="N498" s="132"/>
      <c r="O498" s="132">
        <f ca="1">+C$11+C$12*F498</f>
        <v>-1.2022134586486086E-2</v>
      </c>
      <c r="P498" s="199">
        <f>+D$11+D$12*F498+D$13*F498^2</f>
        <v>-2.8733602875965755E-2</v>
      </c>
      <c r="Q498" s="200">
        <f>+C498-15018.5</f>
        <v>40544.899799999781</v>
      </c>
      <c r="S498" s="132">
        <f>+(P498-G498)^2</f>
        <v>3.7304978093795409E-4</v>
      </c>
      <c r="T498" s="7">
        <v>10</v>
      </c>
      <c r="U498" s="43">
        <f>+T498*S498</f>
        <v>3.730497809379541E-3</v>
      </c>
      <c r="V498" s="132">
        <f>+G498-P498</f>
        <v>1.9314496652461696E-2</v>
      </c>
      <c r="Z498" s="43">
        <f>F498</f>
        <v>44998</v>
      </c>
      <c r="AA498" s="132">
        <f>AB$3+AB$4*Z498+AB$5*Z498^2+AH498</f>
        <v>-1.4719475002272709E-2</v>
      </c>
      <c r="AB498" s="132">
        <f>+G498-AA498</f>
        <v>5.30036877876865E-3</v>
      </c>
      <c r="AC498" s="132">
        <f>+G498-P498</f>
        <v>1.9314496652461696E-2</v>
      </c>
      <c r="AD498" s="132"/>
      <c r="AE498" s="132">
        <f>+(G498-AA498)^2*S498</f>
        <v>1.0480426669372983E-8</v>
      </c>
      <c r="AF498" s="200">
        <f>+C498-15018.5</f>
        <v>40544.899799999781</v>
      </c>
      <c r="AG498" s="7"/>
      <c r="AH498" s="43">
        <f>$AB$6*($AB$11/AI498*AJ498+$AB$12)</f>
        <v>-1.5549796990272709E-2</v>
      </c>
      <c r="AI498" s="43">
        <f>1+$AB$7*COS(AL498)</f>
        <v>0.85770361042916421</v>
      </c>
      <c r="AJ498" s="43">
        <f>SIN(AL498+$AB$9)</f>
        <v>-0.93403736148731453</v>
      </c>
      <c r="AK498" s="43">
        <f>$AB$7*SIN(AL498)</f>
        <v>-0.34154317079266117</v>
      </c>
      <c r="AL498" s="43">
        <f>2*ATAN(AM498)</f>
        <v>-1.9655543531239086</v>
      </c>
      <c r="AM498" s="43">
        <f>SQRT((1+$AB$7)/(1-$AB$7))*TAN(AN498/2)</f>
        <v>-1.4999462246072339</v>
      </c>
      <c r="AN498" s="132">
        <f>$AU498+$AB$7*SIN(AO498)</f>
        <v>4.695383642563451</v>
      </c>
      <c r="AO498" s="132">
        <f>$AU498+$AB$7*SIN(AP498)</f>
        <v>4.6953836425633764</v>
      </c>
      <c r="AP498" s="132">
        <f>$AU498+$AB$7*SIN(AQ498)</f>
        <v>4.6953836425752682</v>
      </c>
      <c r="AQ498" s="132">
        <f>$AU498+$AB$7*SIN(AR498)</f>
        <v>4.6953836406851055</v>
      </c>
      <c r="AR498" s="132">
        <f>$AU498+$AB$7*SIN(AS498)</f>
        <v>4.6953839411107685</v>
      </c>
      <c r="AS498" s="132">
        <f>$AU498+$AB$7*SIN(AT498)</f>
        <v>4.6953362573851249</v>
      </c>
      <c r="AT498" s="132">
        <f>$AU498+$AB$7*SIN(AU498)</f>
        <v>4.7181368963162615</v>
      </c>
      <c r="AU498" s="132">
        <f>$AB$9+$AB$18*(F498-AB$15)</f>
        <v>5.0653301452725046</v>
      </c>
    </row>
    <row r="499" spans="1:47" ht="12.95" customHeight="1">
      <c r="A499" s="127" t="s">
        <v>1471</v>
      </c>
      <c r="B499" s="276" t="s">
        <v>292</v>
      </c>
      <c r="C499" s="232">
        <v>55564.424199999776</v>
      </c>
      <c r="D499" s="232">
        <v>2.0000000000000001E-4</v>
      </c>
      <c r="E499" s="41">
        <f>+(C499-C$7)/C$8</f>
        <v>45000.973449533521</v>
      </c>
      <c r="F499" s="132">
        <f>ROUND(2*E499,0)/2</f>
        <v>45001</v>
      </c>
      <c r="G499" s="132">
        <f>+C499-(C$7+F499*C$8)</f>
        <v>-9.0629472251748666E-3</v>
      </c>
      <c r="L499" s="43">
        <f>G499</f>
        <v>-9.0629472251748666E-3</v>
      </c>
      <c r="N499" s="132"/>
      <c r="O499" s="132">
        <f ca="1">+C$11+C$12*F499</f>
        <v>-1.2025254388081386E-2</v>
      </c>
      <c r="P499" s="199">
        <f>+D$11+D$12*F499+D$13*F499^2</f>
        <v>-2.8735562439110698E-2</v>
      </c>
      <c r="Q499" s="200">
        <f>+C499-15018.5</f>
        <v>40545.924199999776</v>
      </c>
      <c r="S499" s="132">
        <f>+(P499-G499)^2</f>
        <v>3.8701178935557953E-4</v>
      </c>
      <c r="T499" s="7">
        <v>10</v>
      </c>
      <c r="U499" s="43">
        <f>+T499*S499</f>
        <v>3.8701178935557955E-3</v>
      </c>
      <c r="V499" s="132">
        <f>+G499-P499</f>
        <v>1.9672615213935832E-2</v>
      </c>
      <c r="Z499" s="43">
        <f>F499</f>
        <v>45001</v>
      </c>
      <c r="AA499" s="132">
        <f>AB$3+AB$4*Z499+AB$5*Z499^2+AH499</f>
        <v>-1.4714594465452632E-2</v>
      </c>
      <c r="AB499" s="132">
        <f>+G499-AA499</f>
        <v>5.6516472402777657E-3</v>
      </c>
      <c r="AC499" s="132">
        <f>+G499-P499</f>
        <v>1.9672615213935832E-2</v>
      </c>
      <c r="AD499" s="132"/>
      <c r="AE499" s="132">
        <f>+(G499-AA499)^2*S499</f>
        <v>1.2361588661725066E-8</v>
      </c>
      <c r="AF499" s="200">
        <f>+C499-15018.5</f>
        <v>40545.924199999776</v>
      </c>
      <c r="AG499" s="7"/>
      <c r="AH499" s="43">
        <f>$AB$6*($AB$11/AI499*AJ499+$AB$12)</f>
        <v>-1.5544433462452632E-2</v>
      </c>
      <c r="AI499" s="43">
        <f>1+$AB$7*COS(AL499)</f>
        <v>0.85781359473533236</v>
      </c>
      <c r="AJ499" s="43">
        <f>SIN(AL499+$AB$9)</f>
        <v>-0.93392230258319497</v>
      </c>
      <c r="AK499" s="43">
        <f>$AB$7*SIN(AL499)</f>
        <v>-0.34158897253557774</v>
      </c>
      <c r="AL499" s="43">
        <f>2*ATAN(AM499)</f>
        <v>-1.9652323530356621</v>
      </c>
      <c r="AM499" s="43">
        <f>SQRT((1+$AB$7)/(1-$AB$7))*TAN(AN499/2)</f>
        <v>-1.4994231267560068</v>
      </c>
      <c r="AN499" s="132">
        <f>$AU499+$AB$7*SIN(AO499)</f>
        <v>4.695732398386733</v>
      </c>
      <c r="AO499" s="132">
        <f>$AU499+$AB$7*SIN(AP499)</f>
        <v>4.6957323983866681</v>
      </c>
      <c r="AP499" s="132">
        <f>$AU499+$AB$7*SIN(AQ499)</f>
        <v>4.6957323983971238</v>
      </c>
      <c r="AQ499" s="132">
        <f>$AU499+$AB$7*SIN(AR499)</f>
        <v>4.695732396700449</v>
      </c>
      <c r="AR499" s="132">
        <f>$AU499+$AB$7*SIN(AS499)</f>
        <v>4.6957326720184707</v>
      </c>
      <c r="AS499" s="132">
        <f>$AU499+$AB$7*SIN(AT499)</f>
        <v>4.6956880557721599</v>
      </c>
      <c r="AT499" s="132">
        <f>$AU499+$AB$7*SIN(AU499)</f>
        <v>4.718532726770416</v>
      </c>
      <c r="AU499" s="132">
        <f>$AB$9+$AB$18*(F499-AB$15)</f>
        <v>5.0656810728544892</v>
      </c>
    </row>
    <row r="500" spans="1:47" ht="12.95" customHeight="1">
      <c r="A500" s="127" t="s">
        <v>1471</v>
      </c>
      <c r="B500" s="276" t="s">
        <v>292</v>
      </c>
      <c r="C500" s="232">
        <v>55566.472200000193</v>
      </c>
      <c r="D500" s="232">
        <v>2.9999999999999997E-4</v>
      </c>
      <c r="E500" s="41">
        <f>+(C500-C$7)/C$8</f>
        <v>45006.973192664882</v>
      </c>
      <c r="F500" s="132">
        <f>ROUND(2*E500,0)/2</f>
        <v>45007</v>
      </c>
      <c r="G500" s="132">
        <f>+C500-(C$7+F500*C$8)</f>
        <v>-9.1506288081291132E-3</v>
      </c>
      <c r="L500" s="43">
        <f>G500</f>
        <v>-9.1506288081291132E-3</v>
      </c>
      <c r="N500" s="132"/>
      <c r="O500" s="132">
        <f ca="1">+C$11+C$12*F500</f>
        <v>-1.2031493991271999E-2</v>
      </c>
      <c r="P500" s="199">
        <f>+D$11+D$12*F500+D$13*F500^2</f>
        <v>-2.8739481217131914E-2</v>
      </c>
      <c r="Q500" s="200">
        <f>+C500-15018.5</f>
        <v>40547.972200000193</v>
      </c>
      <c r="S500" s="132">
        <f>+(P500-G500)^2</f>
        <v>3.8372313870169481E-4</v>
      </c>
      <c r="T500" s="7">
        <v>10</v>
      </c>
      <c r="U500" s="43">
        <f>+T500*S500</f>
        <v>3.837231387016948E-3</v>
      </c>
      <c r="V500" s="132">
        <f>+G500-P500</f>
        <v>1.9588852409002801E-2</v>
      </c>
      <c r="Z500" s="43">
        <f>F500</f>
        <v>45007</v>
      </c>
      <c r="AA500" s="132">
        <f>AB$3+AB$4*Z500+AB$5*Z500^2+AH500</f>
        <v>-1.4704825816756143E-2</v>
      </c>
      <c r="AB500" s="132">
        <f>+G500-AA500</f>
        <v>5.5541970086270299E-3</v>
      </c>
      <c r="AC500" s="132">
        <f>+G500-P500</f>
        <v>1.9588852409002801E-2</v>
      </c>
      <c r="AD500" s="132"/>
      <c r="AE500" s="132">
        <f>+(G500-AA500)^2*S500</f>
        <v>1.1837515170587635E-8</v>
      </c>
      <c r="AF500" s="200">
        <f>+C500-15018.5</f>
        <v>40547.972200000193</v>
      </c>
      <c r="AG500" s="7"/>
      <c r="AH500" s="43">
        <f>$AB$6*($AB$11/AI500*AJ500+$AB$12)</f>
        <v>-1.5533698669756143E-2</v>
      </c>
      <c r="AI500" s="43">
        <f>1+$AB$7*COS(AL500)</f>
        <v>0.85803369224364823</v>
      </c>
      <c r="AJ500" s="43">
        <f>SIN(AL500+$AB$9)</f>
        <v>-0.9336918055445973</v>
      </c>
      <c r="AK500" s="43">
        <f>$AB$7*SIN(AL500)</f>
        <v>-0.34168050494874419</v>
      </c>
      <c r="AL500" s="43">
        <f>2*ATAN(AM500)</f>
        <v>-1.964588105025306</v>
      </c>
      <c r="AM500" s="43">
        <f>SQRT((1+$AB$7)/(1-$AB$7))*TAN(AN500/2)</f>
        <v>-1.4983772862111413</v>
      </c>
      <c r="AN500" s="132">
        <f>$AU500+$AB$7*SIN(AO500)</f>
        <v>4.6964300442324278</v>
      </c>
      <c r="AO500" s="132">
        <f>$AU500+$AB$7*SIN(AP500)</f>
        <v>4.6964300442323808</v>
      </c>
      <c r="AP500" s="132">
        <f>$AU500+$AB$7*SIN(AQ500)</f>
        <v>4.6964300442403042</v>
      </c>
      <c r="AQ500" s="132">
        <f>$AU500+$AB$7*SIN(AR500)</f>
        <v>4.6964300428984371</v>
      </c>
      <c r="AR500" s="132">
        <f>$AU500+$AB$7*SIN(AS500)</f>
        <v>4.6964302701596257</v>
      </c>
      <c r="AS500" s="132">
        <f>$AU500+$AB$7*SIN(AT500)</f>
        <v>4.6963918267886404</v>
      </c>
      <c r="AT500" s="132">
        <f>$AU500+$AB$7*SIN(AU500)</f>
        <v>4.7193245159273198</v>
      </c>
      <c r="AU500" s="132">
        <f>$AB$9+$AB$18*(F500-AB$15)</f>
        <v>5.0663829280184576</v>
      </c>
    </row>
    <row r="501" spans="1:47" ht="12.95" customHeight="1">
      <c r="A501" s="127" t="s">
        <v>1471</v>
      </c>
      <c r="B501" s="276" t="s">
        <v>288</v>
      </c>
      <c r="C501" s="232">
        <v>55567.326299999841</v>
      </c>
      <c r="D501" s="232">
        <v>5.0000000000000001E-4</v>
      </c>
      <c r="E501" s="41">
        <f>+(C501-C$7)/C$8</f>
        <v>45009.475331632333</v>
      </c>
      <c r="F501" s="132">
        <f>ROUND(2*E501,0)/2</f>
        <v>45009.5</v>
      </c>
      <c r="G501" s="132">
        <f>+C501-(C$7+F501*C$8)</f>
        <v>-8.4204966551624238E-3</v>
      </c>
      <c r="L501" s="43">
        <f>G501</f>
        <v>-8.4204966551624238E-3</v>
      </c>
      <c r="N501" s="132"/>
      <c r="O501" s="132">
        <f ca="1">+C$11+C$12*F501</f>
        <v>-1.2034093825934754E-2</v>
      </c>
      <c r="P501" s="199">
        <f>+D$11+D$12*F501+D$13*F501^2</f>
        <v>-2.8741113904257258E-2</v>
      </c>
      <c r="Q501" s="200">
        <f>+C501-15018.5</f>
        <v>40548.826299999841</v>
      </c>
      <c r="S501" s="132">
        <f>+(P501-G501)^2</f>
        <v>4.1292748538421053E-4</v>
      </c>
      <c r="T501" s="7">
        <v>10</v>
      </c>
      <c r="U501" s="43">
        <f>+T501*S501</f>
        <v>4.1292748538421051E-3</v>
      </c>
      <c r="V501" s="132">
        <f>+G501-P501</f>
        <v>2.0320617249094834E-2</v>
      </c>
      <c r="Z501" s="43">
        <f>F501</f>
        <v>45009.5</v>
      </c>
      <c r="AA501" s="132">
        <f>AB$3+AB$4*Z501+AB$5*Z501^2+AH501</f>
        <v>-1.4700752565023014E-2</v>
      </c>
      <c r="AB501" s="132">
        <f>+G501-AA501</f>
        <v>6.2802559098605899E-3</v>
      </c>
      <c r="AC501" s="132">
        <f>+G501-P501</f>
        <v>2.0320617249094834E-2</v>
      </c>
      <c r="AD501" s="132"/>
      <c r="AE501" s="132">
        <f>+(G501-AA501)^2*S501</f>
        <v>1.6286526609642352E-8</v>
      </c>
      <c r="AF501" s="200">
        <f>+C501-15018.5</f>
        <v>40548.826299999841</v>
      </c>
      <c r="AG501" s="7"/>
      <c r="AH501" s="43">
        <f>$AB$6*($AB$11/AI501*AJ501+$AB$12)</f>
        <v>-1.5529222794273014E-2</v>
      </c>
      <c r="AI501" s="43">
        <f>1+$AB$7*COS(AL501)</f>
        <v>0.85812545028371934</v>
      </c>
      <c r="AJ501" s="43">
        <f>SIN(AL501+$AB$9)</f>
        <v>-0.93359561576008887</v>
      </c>
      <c r="AK501" s="43">
        <f>$AB$7*SIN(AL501)</f>
        <v>-0.34171861544668969</v>
      </c>
      <c r="AL501" s="43">
        <f>2*ATAN(AM501)</f>
        <v>-1.964319570762439</v>
      </c>
      <c r="AM501" s="43">
        <f>SQRT((1+$AB$7)/(1-$AB$7))*TAN(AN501/2)</f>
        <v>-1.4979416589499099</v>
      </c>
      <c r="AN501" s="132">
        <f>$AU501+$AB$7*SIN(AO501)</f>
        <v>4.6967207828376685</v>
      </c>
      <c r="AO501" s="132">
        <f>$AU501+$AB$7*SIN(AP501)</f>
        <v>4.6967207828376276</v>
      </c>
      <c r="AP501" s="132">
        <f>$AU501+$AB$7*SIN(AQ501)</f>
        <v>4.6967207828446202</v>
      </c>
      <c r="AQ501" s="132">
        <f>$AU501+$AB$7*SIN(AR501)</f>
        <v>4.6967207816383052</v>
      </c>
      <c r="AR501" s="132">
        <f>$AU501+$AB$7*SIN(AS501)</f>
        <v>4.6967209897329312</v>
      </c>
      <c r="AS501" s="132">
        <f>$AU501+$AB$7*SIN(AT501)</f>
        <v>4.6966851333078781</v>
      </c>
      <c r="AT501" s="132">
        <f>$AU501+$AB$7*SIN(AU501)</f>
        <v>4.7196544785358725</v>
      </c>
      <c r="AU501" s="132">
        <f>$AB$9+$AB$18*(F501-AB$15)</f>
        <v>5.0666753676701104</v>
      </c>
    </row>
    <row r="502" spans="1:47" ht="12.95" customHeight="1">
      <c r="A502" s="127" t="s">
        <v>1471</v>
      </c>
      <c r="B502" s="276" t="s">
        <v>288</v>
      </c>
      <c r="C502" s="232">
        <v>55568.349799999967</v>
      </c>
      <c r="D502" s="232">
        <v>2.0000000000000001E-4</v>
      </c>
      <c r="E502" s="41">
        <f>+(C502-C$7)/C$8</f>
        <v>45012.473738416731</v>
      </c>
      <c r="F502" s="132">
        <f>ROUND(2*E502,0)/2</f>
        <v>45012.5</v>
      </c>
      <c r="G502" s="132">
        <f>+C502-(C$7+F502*C$8)</f>
        <v>-8.9643375322339125E-3</v>
      </c>
      <c r="L502" s="43">
        <f>G502</f>
        <v>-8.9643375322339125E-3</v>
      </c>
      <c r="N502" s="132"/>
      <c r="O502" s="132">
        <f ca="1">+C$11+C$12*F502</f>
        <v>-1.2037213627530054E-2</v>
      </c>
      <c r="P502" s="199">
        <f>+D$11+D$12*F502+D$13*F502^2</f>
        <v>-2.8743073022392259E-2</v>
      </c>
      <c r="Q502" s="200">
        <f>+C502-15018.5</f>
        <v>40549.849799999967</v>
      </c>
      <c r="S502" s="132">
        <f>+(P502-G502)^2</f>
        <v>3.9119837758964932E-4</v>
      </c>
      <c r="T502" s="7">
        <v>10</v>
      </c>
      <c r="U502" s="43">
        <f>+T502*S502</f>
        <v>3.9119837758964928E-3</v>
      </c>
      <c r="V502" s="132">
        <f>+G502-P502</f>
        <v>1.9778735490158347E-2</v>
      </c>
      <c r="Z502" s="43">
        <f>F502</f>
        <v>45012.5</v>
      </c>
      <c r="AA502" s="132">
        <f>AB$3+AB$4*Z502+AB$5*Z502^2+AH502</f>
        <v>-1.4695862347538533E-2</v>
      </c>
      <c r="AB502" s="132">
        <f>+G502-AA502</f>
        <v>5.7315248153046207E-3</v>
      </c>
      <c r="AC502" s="132">
        <f>+G502-P502</f>
        <v>1.9778735490158347E-2</v>
      </c>
      <c r="AD502" s="132"/>
      <c r="AE502" s="132">
        <f>+(G502-AA502)^2*S502</f>
        <v>1.2851014071555487E-8</v>
      </c>
      <c r="AF502" s="200">
        <f>+C502-15018.5</f>
        <v>40549.849799999967</v>
      </c>
      <c r="AG502" s="7"/>
      <c r="AH502" s="43">
        <f>$AB$6*($AB$11/AI502*AJ502+$AB$12)</f>
        <v>-1.5523849378788535E-2</v>
      </c>
      <c r="AI502" s="43">
        <f>1+$AB$7*COS(AL502)</f>
        <v>0.85823559935082772</v>
      </c>
      <c r="AJ502" s="43">
        <f>SIN(AL502+$AB$9)</f>
        <v>-0.93348007196005267</v>
      </c>
      <c r="AK502" s="43">
        <f>$AB$7*SIN(AL502)</f>
        <v>-0.34176432626677261</v>
      </c>
      <c r="AL502" s="43">
        <f>2*ATAN(AM502)</f>
        <v>-1.9639972538195209</v>
      </c>
      <c r="AM502" s="43">
        <f>SQRT((1+$AB$7)/(1-$AB$7))*TAN(AN502/2)</f>
        <v>-1.4974190145571304</v>
      </c>
      <c r="AN502" s="132">
        <f>$AU502+$AB$7*SIN(AO502)</f>
        <v>4.6970697102101893</v>
      </c>
      <c r="AO502" s="132">
        <f>$AU502+$AB$7*SIN(AP502)</f>
        <v>4.6970697102101555</v>
      </c>
      <c r="AP502" s="132">
        <f>$AU502+$AB$7*SIN(AQ502)</f>
        <v>4.6970697102161232</v>
      </c>
      <c r="AQ502" s="132">
        <f>$AU502+$AB$7*SIN(AR502)</f>
        <v>4.6970697091632232</v>
      </c>
      <c r="AR502" s="132">
        <f>$AU502+$AB$7*SIN(AS502)</f>
        <v>4.697069894929502</v>
      </c>
      <c r="AS502" s="132">
        <f>$AU502+$AB$7*SIN(AT502)</f>
        <v>4.6970371544153062</v>
      </c>
      <c r="AT502" s="132">
        <f>$AU502+$AB$7*SIN(AU502)</f>
        <v>4.7200504728402288</v>
      </c>
      <c r="AU502" s="132">
        <f>$AB$9+$AB$18*(F502-AB$15)</f>
        <v>5.067026295252095</v>
      </c>
    </row>
    <row r="503" spans="1:47" ht="12.95" customHeight="1">
      <c r="A503" s="127" t="s">
        <v>1471</v>
      </c>
      <c r="B503" s="276" t="s">
        <v>292</v>
      </c>
      <c r="C503" s="232">
        <v>55568.520599999931</v>
      </c>
      <c r="D503" s="232">
        <v>2.9999999999999997E-4</v>
      </c>
      <c r="E503" s="41">
        <f>+(C503-C$7)/C$8</f>
        <v>45012.974107619084</v>
      </c>
      <c r="F503" s="132">
        <f>ROUND(2*E503,0)/2</f>
        <v>45013</v>
      </c>
      <c r="G503" s="132">
        <f>+C503-(C$7+F503*C$8)</f>
        <v>-8.8383110705763102E-3</v>
      </c>
      <c r="L503" s="43">
        <f>G503</f>
        <v>-8.8383110705763102E-3</v>
      </c>
      <c r="N503" s="132"/>
      <c r="O503" s="132">
        <f ca="1">+C$11+C$12*F503</f>
        <v>-1.2037733594462606E-2</v>
      </c>
      <c r="P503" s="199">
        <f>+D$11+D$12*F503+D$13*F503^2</f>
        <v>-2.8743399530794946E-2</v>
      </c>
      <c r="Q503" s="200">
        <f>+C503-15018.5</f>
        <v>40550.020599999931</v>
      </c>
      <c r="S503" s="132">
        <f>+(P503-G503)^2</f>
        <v>3.9621254660912906E-4</v>
      </c>
      <c r="T503" s="7">
        <v>10</v>
      </c>
      <c r="U503" s="43">
        <f>+T503*S503</f>
        <v>3.9621254660912909E-3</v>
      </c>
      <c r="V503" s="132">
        <f>+G503-P503</f>
        <v>1.9905088460218635E-2</v>
      </c>
      <c r="Z503" s="43">
        <f>F503</f>
        <v>45013</v>
      </c>
      <c r="AA503" s="132">
        <f>AB$3+AB$4*Z503+AB$5*Z503^2+AH503</f>
        <v>-1.4695047065695679E-2</v>
      </c>
      <c r="AB503" s="132">
        <f>+G503-AA503</f>
        <v>5.8567359951193689E-3</v>
      </c>
      <c r="AC503" s="132">
        <f>+G503-P503</f>
        <v>1.9905088460218635E-2</v>
      </c>
      <c r="AD503" s="132"/>
      <c r="AE503" s="132">
        <f>+(G503-AA503)^2*S503</f>
        <v>1.3590627817560754E-8</v>
      </c>
      <c r="AF503" s="200">
        <f>+C503-15018.5</f>
        <v>40550.020599999931</v>
      </c>
      <c r="AG503" s="7"/>
      <c r="AH503" s="43">
        <f>$AB$6*($AB$11/AI503*AJ503+$AB$12)</f>
        <v>-1.5522953558695679E-2</v>
      </c>
      <c r="AI503" s="43">
        <f>1+$AB$7*COS(AL503)</f>
        <v>0.85825396171042889</v>
      </c>
      <c r="AJ503" s="43">
        <f>SIN(AL503+$AB$9)</f>
        <v>-0.93346080234573914</v>
      </c>
      <c r="AK503" s="43">
        <f>$AB$7*SIN(AL503)</f>
        <v>-0.34177194242537146</v>
      </c>
      <c r="AL503" s="43">
        <f>2*ATAN(AM503)</f>
        <v>-1.9639435262839453</v>
      </c>
      <c r="AM503" s="43">
        <f>SQRT((1+$AB$7)/(1-$AB$7))*TAN(AN503/2)</f>
        <v>-1.4973319186413754</v>
      </c>
      <c r="AN503" s="132">
        <f>$AU503+$AB$7*SIN(AO503)</f>
        <v>4.6971278691267964</v>
      </c>
      <c r="AO503" s="132">
        <f>$AU503+$AB$7*SIN(AP503)</f>
        <v>4.6971278691267635</v>
      </c>
      <c r="AP503" s="132">
        <f>$AU503+$AB$7*SIN(AQ503)</f>
        <v>4.6971278691325695</v>
      </c>
      <c r="AQ503" s="132">
        <f>$AU503+$AB$7*SIN(AR503)</f>
        <v>4.6971278681042747</v>
      </c>
      <c r="AR503" s="132">
        <f>$AU503+$AB$7*SIN(AS503)</f>
        <v>4.6971280502207176</v>
      </c>
      <c r="AS503" s="132">
        <f>$AU503+$AB$7*SIN(AT503)</f>
        <v>4.6970958302524526</v>
      </c>
      <c r="AT503" s="132">
        <f>$AU503+$AB$7*SIN(AU503)</f>
        <v>4.7201164760454226</v>
      </c>
      <c r="AU503" s="132">
        <f>$AB$9+$AB$18*(F503-AB$15)</f>
        <v>5.0670847831824251</v>
      </c>
    </row>
    <row r="504" spans="1:47" ht="12.95" customHeight="1">
      <c r="A504" s="127" t="s">
        <v>1471</v>
      </c>
      <c r="B504" s="276" t="s">
        <v>288</v>
      </c>
      <c r="C504" s="232">
        <v>55570.398599999957</v>
      </c>
      <c r="D504" s="232">
        <v>2.9999999999999997E-4</v>
      </c>
      <c r="E504" s="41">
        <f>+(C504-C$7)/C$8</f>
        <v>45018.475825196503</v>
      </c>
      <c r="F504" s="132">
        <f>ROUND(2*E504,0)/2</f>
        <v>45018.5</v>
      </c>
      <c r="G504" s="132">
        <f>+C504-(C$7+F504*C$8)</f>
        <v>-8.2520195428514853E-3</v>
      </c>
      <c r="L504" s="43">
        <f>G504</f>
        <v>-8.2520195428514853E-3</v>
      </c>
      <c r="N504" s="132"/>
      <c r="O504" s="132">
        <f ca="1">+C$11+C$12*F504</f>
        <v>-1.2043453230720667E-2</v>
      </c>
      <c r="P504" s="199">
        <f>+D$11+D$12*F504+D$13*F504^2</f>
        <v>-2.8746990910393594E-2</v>
      </c>
      <c r="Q504" s="200">
        <f>+C504-15018.5</f>
        <v>40551.898599999957</v>
      </c>
      <c r="S504" s="132">
        <f>+(P504-G504)^2</f>
        <v>4.2004385135637086E-4</v>
      </c>
      <c r="T504" s="7">
        <v>10</v>
      </c>
      <c r="U504" s="43">
        <f>+T504*S504</f>
        <v>4.2004385135637088E-3</v>
      </c>
      <c r="V504" s="132">
        <f>+G504-P504</f>
        <v>2.0494971367542109E-2</v>
      </c>
      <c r="Z504" s="43">
        <f>F504</f>
        <v>45018.5</v>
      </c>
      <c r="AA504" s="132">
        <f>AB$3+AB$4*Z504+AB$5*Z504^2+AH504</f>
        <v>-1.4686074333566911E-2</v>
      </c>
      <c r="AB504" s="132">
        <f>+G504-AA504</f>
        <v>6.4340547907154252E-3</v>
      </c>
      <c r="AC504" s="132">
        <f>+G504-P504</f>
        <v>2.0494971367542109E-2</v>
      </c>
      <c r="AD504" s="132"/>
      <c r="AE504" s="132">
        <f>+(G504-AA504)^2*S504</f>
        <v>1.7388580958246616E-8</v>
      </c>
      <c r="AF504" s="200">
        <f>+C504-15018.5</f>
        <v>40551.898599999957</v>
      </c>
      <c r="AG504" s="7"/>
      <c r="AH504" s="43">
        <f>$AB$6*($AB$11/AI504*AJ504+$AB$12)</f>
        <v>-1.5513094806816912E-2</v>
      </c>
      <c r="AI504" s="43">
        <f>1+$AB$7*COS(AL504)</f>
        <v>0.85845602654861797</v>
      </c>
      <c r="AJ504" s="43">
        <f>SIN(AL504+$AB$9)</f>
        <v>-0.93324860423241562</v>
      </c>
      <c r="AK504" s="43">
        <f>$AB$7*SIN(AL504)</f>
        <v>-0.34185567653557319</v>
      </c>
      <c r="AL504" s="43">
        <f>2*ATAN(AM504)</f>
        <v>-1.9633523716064567</v>
      </c>
      <c r="AM504" s="43">
        <f>SQRT((1+$AB$7)/(1-$AB$7))*TAN(AN504/2)</f>
        <v>-1.4963740799493532</v>
      </c>
      <c r="AN504" s="132">
        <f>$AU504+$AB$7*SIN(AO504)</f>
        <v>4.6977676993553885</v>
      </c>
      <c r="AO504" s="132">
        <f>$AU504+$AB$7*SIN(AP504)</f>
        <v>4.6977676993553663</v>
      </c>
      <c r="AP504" s="132">
        <f>$AU504+$AB$7*SIN(AQ504)</f>
        <v>4.6977676993595603</v>
      </c>
      <c r="AQ504" s="132">
        <f>$AU504+$AB$7*SIN(AR504)</f>
        <v>4.6977676985842116</v>
      </c>
      <c r="AR504" s="132">
        <f>$AU504+$AB$7*SIN(AS504)</f>
        <v>4.6977678419111548</v>
      </c>
      <c r="AS504" s="132">
        <f>$AU504+$AB$7*SIN(AT504)</f>
        <v>4.6977413710865576</v>
      </c>
      <c r="AT504" s="132">
        <f>$AU504+$AB$7*SIN(AU504)</f>
        <v>4.7208425896337758</v>
      </c>
      <c r="AU504" s="132">
        <f>$AB$9+$AB$18*(F504-AB$15)</f>
        <v>5.0677281504160634</v>
      </c>
    </row>
    <row r="505" spans="1:47" ht="12.95" customHeight="1">
      <c r="A505" s="219" t="s">
        <v>967</v>
      </c>
      <c r="B505" s="219" t="s">
        <v>288</v>
      </c>
      <c r="C505" s="242">
        <v>55570.569000000003</v>
      </c>
      <c r="D505" s="242" t="s">
        <v>503</v>
      </c>
      <c r="E505" s="41">
        <f>+(C505-C$7)/C$8</f>
        <v>45018.975022574261</v>
      </c>
      <c r="F505" s="132">
        <f>ROUND(2*E505,0)/2</f>
        <v>45019</v>
      </c>
      <c r="G505" s="132">
        <f>+C505-(C$7+F505*C$8)</f>
        <v>-8.5259929983294569E-3</v>
      </c>
      <c r="I505" s="43">
        <f>G505</f>
        <v>-8.5259929983294569E-3</v>
      </c>
      <c r="M505" s="132"/>
      <c r="N505" s="132"/>
      <c r="O505" s="132">
        <f ca="1">+C$11+C$12*F505</f>
        <v>-1.2043973197653213E-2</v>
      </c>
      <c r="P505" s="199">
        <f>+D$11+D$12*F505+D$13*F505^2</f>
        <v>-2.8747317380099766E-2</v>
      </c>
      <c r="Q505" s="200">
        <f>+C505-15018.5</f>
        <v>40552.069000000003</v>
      </c>
      <c r="S505" s="132">
        <f>+(P505-G505)^2</f>
        <v>4.0890195975277837E-4</v>
      </c>
      <c r="T505" s="7">
        <v>0.1</v>
      </c>
      <c r="U505" s="43">
        <f>+T505*S505</f>
        <v>4.0890195975277838E-5</v>
      </c>
      <c r="V505" s="132">
        <f>+G505-P505</f>
        <v>2.0221324381770309E-2</v>
      </c>
      <c r="Z505" s="43">
        <f>F505</f>
        <v>45019</v>
      </c>
      <c r="AA505" s="132">
        <f>AB$3+AB$4*Z505+AB$5*Z505^2+AH505</f>
        <v>-1.4685258209526937E-2</v>
      </c>
      <c r="AB505" s="132">
        <f>+G505-AA505</f>
        <v>6.1592652111974802E-3</v>
      </c>
      <c r="AC505" s="132">
        <f>+G505-P505</f>
        <v>2.0221324381770309E-2</v>
      </c>
      <c r="AD505" s="132"/>
      <c r="AE505" s="132">
        <f>+(G505-AA505)^2*S505</f>
        <v>1.551232879968487E-8</v>
      </c>
      <c r="AF505" s="200">
        <f>+C505-15018.5</f>
        <v>40552.069000000003</v>
      </c>
      <c r="AG505" s="7"/>
      <c r="AH505" s="43">
        <f>$AB$6*($AB$11/AI505*AJ505+$AB$12)</f>
        <v>-1.5512198126526938E-2</v>
      </c>
      <c r="AI505" s="43">
        <f>1+$AB$7*COS(AL505)</f>
        <v>0.85847440325225954</v>
      </c>
      <c r="AJ505" s="43">
        <f>SIN(AL505+$AB$9)</f>
        <v>-0.93322929236217256</v>
      </c>
      <c r="AK505" s="43">
        <f>$AB$7*SIN(AL505)</f>
        <v>-0.34186328475751232</v>
      </c>
      <c r="AL505" s="43">
        <f>2*ATAN(AM505)</f>
        <v>-1.9632986164682276</v>
      </c>
      <c r="AM505" s="43">
        <f>SQRT((1+$AB$7)/(1-$AB$7))*TAN(AN505/2)</f>
        <v>-1.4962870233654124</v>
      </c>
      <c r="AN505" s="132">
        <f>$AU505+$AB$7*SIN(AO505)</f>
        <v>4.6978258732097213</v>
      </c>
      <c r="AO505" s="132">
        <f>$AU505+$AB$7*SIN(AP505)</f>
        <v>4.6978258732096991</v>
      </c>
      <c r="AP505" s="132">
        <f>$AU505+$AB$7*SIN(AQ505)</f>
        <v>4.6978258732137617</v>
      </c>
      <c r="AQ505" s="132">
        <f>$AU505+$AB$7*SIN(AR505)</f>
        <v>4.6978258724598279</v>
      </c>
      <c r="AR505" s="132">
        <f>$AU505+$AB$7*SIN(AS505)</f>
        <v>4.6978260123845885</v>
      </c>
      <c r="AS505" s="132">
        <f>$AU505+$AB$7*SIN(AT505)</f>
        <v>4.6978000663123929</v>
      </c>
      <c r="AT505" s="132">
        <f>$AU505+$AB$7*SIN(AU505)</f>
        <v>4.7209086070803394</v>
      </c>
      <c r="AU505" s="132">
        <f>$AB$9+$AB$18*(F505-AB$15)</f>
        <v>5.0677866383463934</v>
      </c>
    </row>
    <row r="506" spans="1:47" ht="12.95" customHeight="1">
      <c r="A506" s="127" t="s">
        <v>1471</v>
      </c>
      <c r="B506" s="276" t="s">
        <v>288</v>
      </c>
      <c r="C506" s="232">
        <v>55571.422400000039</v>
      </c>
      <c r="D506" s="232">
        <v>2.9999999999999997E-4</v>
      </c>
      <c r="E506" s="41">
        <f>+(C506-C$7)/C$8</f>
        <v>45021.475110849395</v>
      </c>
      <c r="F506" s="132">
        <f>ROUND(2*E506,0)/2</f>
        <v>45021.5</v>
      </c>
      <c r="G506" s="132">
        <f>+C506-(C$7+F506*C$8)</f>
        <v>-8.4958604566054419E-3</v>
      </c>
      <c r="L506" s="43">
        <f>G506</f>
        <v>-8.4958604566054419E-3</v>
      </c>
      <c r="N506" s="132"/>
      <c r="O506" s="132">
        <f ca="1">+C$11+C$12*F506</f>
        <v>-1.2046573032315967E-2</v>
      </c>
      <c r="P506" s="199">
        <f>+D$11+D$12*F506+D$13*F506^2</f>
        <v>-2.8748949680259948E-2</v>
      </c>
      <c r="Q506" s="200">
        <f>+C506-15018.5</f>
        <v>40552.922400000039</v>
      </c>
      <c r="S506" s="132">
        <f>+(P506-G506)^2</f>
        <v>4.101876231013103E-4</v>
      </c>
      <c r="T506" s="7">
        <v>10</v>
      </c>
      <c r="U506" s="43">
        <f>+T506*S506</f>
        <v>4.1018762310131027E-3</v>
      </c>
      <c r="V506" s="132">
        <f>+G506-P506</f>
        <v>2.0253089223654507E-2</v>
      </c>
      <c r="Z506" s="43">
        <f>F506</f>
        <v>45021.5</v>
      </c>
      <c r="AA506" s="132">
        <f>AB$3+AB$4*Z506+AB$5*Z506^2+AH506</f>
        <v>-1.468117653639431E-2</v>
      </c>
      <c r="AB506" s="132">
        <f>+G506-AA506</f>
        <v>6.185316079788868E-3</v>
      </c>
      <c r="AC506" s="132">
        <f>+G506-P506</f>
        <v>2.0253089223654507E-2</v>
      </c>
      <c r="AD506" s="132"/>
      <c r="AE506" s="132">
        <f>+(G506-AA506)^2*S506</f>
        <v>1.5693013462767181E-8</v>
      </c>
      <c r="AF506" s="200">
        <f>+C506-15018.5</f>
        <v>40552.922400000039</v>
      </c>
      <c r="AG506" s="7"/>
      <c r="AH506" s="43">
        <f>$AB$6*($AB$11/AI506*AJ506+$AB$12)</f>
        <v>-1.550771364964431E-2</v>
      </c>
      <c r="AI506" s="43">
        <f>1+$AB$7*COS(AL506)</f>
        <v>0.85856630470844486</v>
      </c>
      <c r="AJ506" s="43">
        <f>SIN(AL506+$AB$9)</f>
        <v>-0.93313268014851658</v>
      </c>
      <c r="AK506" s="43">
        <f>$AB$7*SIN(AL506)</f>
        <v>-0.34190131593220802</v>
      </c>
      <c r="AL506" s="43">
        <f>2*ATAN(AM506)</f>
        <v>-1.9630298062503859</v>
      </c>
      <c r="AM506" s="43">
        <f>SQRT((1+$AB$7)/(1-$AB$7))*TAN(AN506/2)</f>
        <v>-1.4958517895642203</v>
      </c>
      <c r="AN506" s="132">
        <f>$AU506+$AB$7*SIN(AO506)</f>
        <v>4.6981167611630603</v>
      </c>
      <c r="AO506" s="132">
        <f>$AU506+$AB$7*SIN(AP506)</f>
        <v>4.6981167611630417</v>
      </c>
      <c r="AP506" s="132">
        <f>$AU506+$AB$7*SIN(AQ506)</f>
        <v>4.698116761166478</v>
      </c>
      <c r="AQ506" s="132">
        <f>$AU506+$AB$7*SIN(AR506)</f>
        <v>4.6981167605157799</v>
      </c>
      <c r="AR506" s="132">
        <f>$AU506+$AB$7*SIN(AS506)</f>
        <v>4.6981168837419753</v>
      </c>
      <c r="AS506" s="132">
        <f>$AU506+$AB$7*SIN(AT506)</f>
        <v>4.6980935666875405</v>
      </c>
      <c r="AT506" s="132">
        <f>$AU506+$AB$7*SIN(AU506)</f>
        <v>4.7212387121118509</v>
      </c>
      <c r="AU506" s="132">
        <f>$AB$9+$AB$18*(F506-AB$15)</f>
        <v>5.0680790779980471</v>
      </c>
    </row>
    <row r="507" spans="1:47" ht="12.95" customHeight="1">
      <c r="A507" s="127" t="s">
        <v>1471</v>
      </c>
      <c r="B507" s="276" t="s">
        <v>288</v>
      </c>
      <c r="C507" s="232">
        <v>55572.446200000122</v>
      </c>
      <c r="D507" s="232">
        <v>2.9999999999999997E-4</v>
      </c>
      <c r="E507" s="41">
        <f>+(C507-C$7)/C$8</f>
        <v>45024.474396502294</v>
      </c>
      <c r="F507" s="132">
        <f>ROUND(2*E507,0)/2</f>
        <v>45024.5</v>
      </c>
      <c r="G507" s="132">
        <f>+C507-(C$7+F507*C$8)</f>
        <v>-8.739701377635356E-3</v>
      </c>
      <c r="L507" s="43">
        <f>G507</f>
        <v>-8.739701377635356E-3</v>
      </c>
      <c r="N507" s="132"/>
      <c r="O507" s="132">
        <f ca="1">+C$11+C$12*F507</f>
        <v>-1.2049692833911274E-2</v>
      </c>
      <c r="P507" s="199">
        <f>+D$11+D$12*F507+D$13*F507^2</f>
        <v>-2.8750908334036748E-2</v>
      </c>
      <c r="Q507" s="200">
        <f>+C507-15018.5</f>
        <v>40553.946200000122</v>
      </c>
      <c r="S507" s="132">
        <f>+(P507-G507)^2</f>
        <v>4.0044840385192746E-4</v>
      </c>
      <c r="T507" s="7">
        <v>10</v>
      </c>
      <c r="U507" s="43">
        <f>+T507*S507</f>
        <v>4.0044840385192746E-3</v>
      </c>
      <c r="V507" s="132">
        <f>+G507-P507</f>
        <v>2.0011206956401392E-2</v>
      </c>
      <c r="Z507" s="43">
        <f>F507</f>
        <v>45024.5</v>
      </c>
      <c r="AA507" s="132">
        <f>AB$3+AB$4*Z507+AB$5*Z507^2+AH507</f>
        <v>-1.4676276211973857E-2</v>
      </c>
      <c r="AB507" s="132">
        <f>+G507-AA507</f>
        <v>5.9365748343385011E-3</v>
      </c>
      <c r="AC507" s="132">
        <f>+G507-P507</f>
        <v>2.0011206956401392E-2</v>
      </c>
      <c r="AD507" s="132"/>
      <c r="AE507" s="132">
        <f>+(G507-AA507)^2*S507</f>
        <v>1.41129713669041E-8</v>
      </c>
      <c r="AF507" s="200">
        <f>+C507-15018.5</f>
        <v>40553.946200000122</v>
      </c>
      <c r="AG507" s="7"/>
      <c r="AH507" s="43">
        <f>$AB$6*($AB$11/AI507*AJ507+$AB$12)</f>
        <v>-1.5502329911223857E-2</v>
      </c>
      <c r="AI507" s="43">
        <f>1+$AB$7*COS(AL507)</f>
        <v>0.8586766259283215</v>
      </c>
      <c r="AJ507" s="43">
        <f>SIN(AL507+$AB$9)</f>
        <v>-0.93301662914694805</v>
      </c>
      <c r="AK507" s="43">
        <f>$AB$7*SIN(AL507)</f>
        <v>-0.34194693146889976</v>
      </c>
      <c r="AL507" s="43">
        <f>2*ATAN(AM507)</f>
        <v>-1.962707158003969</v>
      </c>
      <c r="AM507" s="43">
        <f>SQRT((1+$AB$7)/(1-$AB$7))*TAN(AN507/2)</f>
        <v>-1.4953296170115906</v>
      </c>
      <c r="AN507" s="132">
        <f>$AU507+$AB$7*SIN(AO507)</f>
        <v>4.6984658678174505</v>
      </c>
      <c r="AO507" s="132">
        <f>$AU507+$AB$7*SIN(AP507)</f>
        <v>4.6984658678174362</v>
      </c>
      <c r="AP507" s="132">
        <f>$AU507+$AB$7*SIN(AQ507)</f>
        <v>4.6984658678201923</v>
      </c>
      <c r="AQ507" s="132">
        <f>$AU507+$AB$7*SIN(AR507)</f>
        <v>4.6984658672850781</v>
      </c>
      <c r="AR507" s="132">
        <f>$AU507+$AB$7*SIN(AS507)</f>
        <v>4.6984659711632988</v>
      </c>
      <c r="AS507" s="132">
        <f>$AU507+$AB$7*SIN(AT507)</f>
        <v>4.6984458204901856</v>
      </c>
      <c r="AT507" s="132">
        <f>$AU507+$AB$7*SIN(AU507)</f>
        <v>4.7216348773033747</v>
      </c>
      <c r="AU507" s="132">
        <f>$AB$9+$AB$18*(F507-AB$15)</f>
        <v>5.0684300055800309</v>
      </c>
    </row>
    <row r="508" spans="1:47" ht="12.95" customHeight="1">
      <c r="A508" s="127" t="s">
        <v>1471</v>
      </c>
      <c r="B508" s="276" t="s">
        <v>288</v>
      </c>
      <c r="C508" s="232">
        <v>55573.470399999991</v>
      </c>
      <c r="D508" s="232">
        <v>2.0000000000000001E-4</v>
      </c>
      <c r="E508" s="41">
        <f>+(C508-C$7)/C$8</f>
        <v>45027.474853979395</v>
      </c>
      <c r="F508" s="132">
        <f>ROUND(2*E508,0)/2</f>
        <v>45027.5</v>
      </c>
      <c r="G508" s="132">
        <f>+C508-(C$7+F508*C$8)</f>
        <v>-8.5835425124969333E-3</v>
      </c>
      <c r="L508" s="43">
        <f>G508</f>
        <v>-8.5835425124969333E-3</v>
      </c>
      <c r="N508" s="132"/>
      <c r="O508" s="132">
        <f ca="1">+C$11+C$12*F508</f>
        <v>-1.2052812635506581E-2</v>
      </c>
      <c r="P508" s="199">
        <f>+D$11+D$12*F508+D$13*F508^2</f>
        <v>-2.8752866871724E-2</v>
      </c>
      <c r="Q508" s="200">
        <f>+C508-15018.5</f>
        <v>40554.970399999991</v>
      </c>
      <c r="S508" s="132">
        <f>+(P508-G508)^2</f>
        <v>4.0680164510771034E-4</v>
      </c>
      <c r="T508" s="7">
        <v>10</v>
      </c>
      <c r="U508" s="43">
        <f>+T508*S508</f>
        <v>4.0680164510771034E-3</v>
      </c>
      <c r="V508" s="132">
        <f>+G508-P508</f>
        <v>2.0169324359227067E-2</v>
      </c>
      <c r="Z508" s="43">
        <f>F508</f>
        <v>45027.5</v>
      </c>
      <c r="AA508" s="132">
        <f>AB$3+AB$4*Z508+AB$5*Z508^2+AH508</f>
        <v>-1.4671373359963252E-2</v>
      </c>
      <c r="AB508" s="132">
        <f>+G508-AA508</f>
        <v>6.0878308474663183E-3</v>
      </c>
      <c r="AC508" s="132">
        <f>+G508-P508</f>
        <v>2.0169324359227067E-2</v>
      </c>
      <c r="AD508" s="132"/>
      <c r="AE508" s="132">
        <f>+(G508-AA508)^2*S508</f>
        <v>1.5076754195513863E-8</v>
      </c>
      <c r="AF508" s="200">
        <f>+C508-15018.5</f>
        <v>40554.970399999991</v>
      </c>
      <c r="AG508" s="7"/>
      <c r="AH508" s="43">
        <f>$AB$6*($AB$11/AI508*AJ508+$AB$12)</f>
        <v>-1.5496943591213253E-2</v>
      </c>
      <c r="AI508" s="43">
        <f>1+$AB$7*COS(AL508)</f>
        <v>0.85878699022281957</v>
      </c>
      <c r="AJ508" s="43">
        <f>SIN(AL508+$AB$9)</f>
        <v>-0.9329004511494341</v>
      </c>
      <c r="AK508" s="43">
        <f>$AB$7*SIN(AL508)</f>
        <v>-0.3419925231195412</v>
      </c>
      <c r="AL508" s="43">
        <f>2*ATAN(AM508)</f>
        <v>-1.9623844268241848</v>
      </c>
      <c r="AM508" s="43">
        <f>SQRT((1+$AB$7)/(1-$AB$7))*TAN(AN508/2)</f>
        <v>-1.494807562206526</v>
      </c>
      <c r="AN508" s="132">
        <f>$AU508+$AB$7*SIN(AO508)</f>
        <v>4.6988150193360703</v>
      </c>
      <c r="AO508" s="132">
        <f>$AU508+$AB$7*SIN(AP508)</f>
        <v>4.6988150193360596</v>
      </c>
      <c r="AP508" s="132">
        <f>$AU508+$AB$7*SIN(AQ508)</f>
        <v>4.6988150193382108</v>
      </c>
      <c r="AQ508" s="132">
        <f>$AU508+$AB$7*SIN(AR508)</f>
        <v>4.698815018909877</v>
      </c>
      <c r="AR508" s="132">
        <f>$AU508+$AB$7*SIN(AS508)</f>
        <v>4.6988151041980153</v>
      </c>
      <c r="AS508" s="132">
        <f>$AU508+$AB$7*SIN(AT508)</f>
        <v>4.6987981325130477</v>
      </c>
      <c r="AT508" s="132">
        <f>$AU508+$AB$7*SIN(AU508)</f>
        <v>4.7220310852027776</v>
      </c>
      <c r="AU508" s="132">
        <f>$AB$9+$AB$18*(F508-AB$15)</f>
        <v>5.0687809331620155</v>
      </c>
    </row>
    <row r="509" spans="1:47" ht="12.95" customHeight="1">
      <c r="A509" s="127" t="s">
        <v>1471</v>
      </c>
      <c r="B509" s="276" t="s">
        <v>288</v>
      </c>
      <c r="C509" s="232">
        <v>55574.49459999986</v>
      </c>
      <c r="D509" s="232">
        <v>5.0000000000000001E-4</v>
      </c>
      <c r="E509" s="41">
        <f>+(C509-C$7)/C$8</f>
        <v>45030.475311456496</v>
      </c>
      <c r="F509" s="132">
        <f>ROUND(2*E509,0)/2</f>
        <v>45030.5</v>
      </c>
      <c r="G509" s="132">
        <f>+C509-(C$7+F509*C$8)</f>
        <v>-8.427383640082553E-3</v>
      </c>
      <c r="L509" s="43">
        <f>G509</f>
        <v>-8.427383640082553E-3</v>
      </c>
      <c r="N509" s="132"/>
      <c r="O509" s="132">
        <f ca="1">+C$11+C$12*F509</f>
        <v>-1.2055932437101881E-2</v>
      </c>
      <c r="P509" s="199">
        <f>+D$11+D$12*F509+D$13*F509^2</f>
        <v>-2.8754825293321691E-2</v>
      </c>
      <c r="Q509" s="200">
        <f>+C509-15018.5</f>
        <v>40555.99459999986</v>
      </c>
      <c r="S509" s="132">
        <f>+(P509-G509)^2</f>
        <v>4.1320488416584148E-4</v>
      </c>
      <c r="T509" s="7">
        <v>10</v>
      </c>
      <c r="U509" s="43">
        <f>+T509*S509</f>
        <v>4.132048841658415E-3</v>
      </c>
      <c r="V509" s="132">
        <f>+G509-P509</f>
        <v>2.0327441653239138E-2</v>
      </c>
      <c r="Z509" s="43">
        <f>F509</f>
        <v>45030.5</v>
      </c>
      <c r="AA509" s="132">
        <f>AB$3+AB$4*Z509+AB$5*Z509^2+AH509</f>
        <v>-1.4666467980020362E-2</v>
      </c>
      <c r="AB509" s="132">
        <f>+G509-AA509</f>
        <v>6.2390843399378094E-3</v>
      </c>
      <c r="AC509" s="132">
        <f>+G509-P509</f>
        <v>2.0327441653239138E-2</v>
      </c>
      <c r="AD509" s="132"/>
      <c r="AE509" s="132">
        <f>+(G509-AA509)^2*S509</f>
        <v>1.6084484971120663E-8</v>
      </c>
      <c r="AF509" s="200">
        <f>+C509-15018.5</f>
        <v>40555.99459999986</v>
      </c>
      <c r="AG509" s="7"/>
      <c r="AH509" s="43">
        <f>$AB$6*($AB$11/AI509*AJ509+$AB$12)</f>
        <v>-1.5491554689270364E-2</v>
      </c>
      <c r="AI509" s="43">
        <f>1+$AB$7*COS(AL509)</f>
        <v>0.85889739760650985</v>
      </c>
      <c r="AJ509" s="43">
        <f>SIN(AL509+$AB$9)</f>
        <v>-0.93278414607764826</v>
      </c>
      <c r="AK509" s="43">
        <f>$AB$7*SIN(AL509)</f>
        <v>-0.3420380908579988</v>
      </c>
      <c r="AL509" s="43">
        <f>2*ATAN(AM509)</f>
        <v>-1.9620616126679893</v>
      </c>
      <c r="AM509" s="43">
        <f>SQRT((1+$AB$7)/(1-$AB$7))*TAN(AN509/2)</f>
        <v>-1.494285625064141</v>
      </c>
      <c r="AN509" s="132">
        <f>$AU509+$AB$7*SIN(AO509)</f>
        <v>4.6991642157364364</v>
      </c>
      <c r="AO509" s="132">
        <f>$AU509+$AB$7*SIN(AP509)</f>
        <v>4.6991642157364284</v>
      </c>
      <c r="AP509" s="132">
        <f>$AU509+$AB$7*SIN(AQ509)</f>
        <v>4.699164215738044</v>
      </c>
      <c r="AQ509" s="132">
        <f>$AU509+$AB$7*SIN(AR509)</f>
        <v>4.699164215407956</v>
      </c>
      <c r="AR509" s="132">
        <f>$AU509+$AB$7*SIN(AS509)</f>
        <v>4.6991642828690221</v>
      </c>
      <c r="AS509" s="132">
        <f>$AU509+$AB$7*SIN(AT509)</f>
        <v>4.6991505027746676</v>
      </c>
      <c r="AT509" s="132">
        <f>$AU509+$AB$7*SIN(AU509)</f>
        <v>4.7224273358044808</v>
      </c>
      <c r="AU509" s="132">
        <f>$AB$9+$AB$18*(F509-AB$15)</f>
        <v>5.0691318607439992</v>
      </c>
    </row>
    <row r="510" spans="1:47" ht="12.95" customHeight="1">
      <c r="A510" s="127" t="s">
        <v>1471</v>
      </c>
      <c r="B510" s="276" t="s">
        <v>292</v>
      </c>
      <c r="C510" s="232">
        <v>55580.467999999877</v>
      </c>
      <c r="D510" s="232">
        <v>2.9999999999999997E-4</v>
      </c>
      <c r="E510" s="41">
        <f>+(C510-C$7)/C$8</f>
        <v>45047.97475755692</v>
      </c>
      <c r="F510" s="132">
        <f>ROUND(2*E510,0)/2</f>
        <v>45048</v>
      </c>
      <c r="G510" s="132">
        <f>+C510-(C$7+F510*C$8)</f>
        <v>-8.6164561216719449E-3</v>
      </c>
      <c r="L510" s="43">
        <f>G510</f>
        <v>-8.6164561216719449E-3</v>
      </c>
      <c r="N510" s="132"/>
      <c r="O510" s="132">
        <f ca="1">+C$11+C$12*F510</f>
        <v>-1.2074131279741163E-2</v>
      </c>
      <c r="P510" s="199">
        <f>+D$11+D$12*F510+D$13*F510^2</f>
        <v>-2.8766247105579058E-2</v>
      </c>
      <c r="Q510" s="200">
        <f>+C510-15018.5</f>
        <v>40561.967999999877</v>
      </c>
      <c r="S510" s="132">
        <f>+(P510-G510)^2</f>
        <v>4.0601407669514438E-4</v>
      </c>
      <c r="T510" s="7">
        <v>10</v>
      </c>
      <c r="U510" s="43">
        <f>+T510*S510</f>
        <v>4.0601407669514436E-3</v>
      </c>
      <c r="V510" s="132">
        <f>+G510-P510</f>
        <v>2.0149790983907113E-2</v>
      </c>
      <c r="Z510" s="43">
        <f>F510</f>
        <v>45048</v>
      </c>
      <c r="AA510" s="132">
        <f>AB$3+AB$4*Z510+AB$5*Z510^2+AH510</f>
        <v>-1.4637802862807994E-2</v>
      </c>
      <c r="AB510" s="132">
        <f>+G510-AA510</f>
        <v>6.0213467411360487E-3</v>
      </c>
      <c r="AC510" s="132">
        <f>+G510-P510</f>
        <v>2.0149790983907113E-2</v>
      </c>
      <c r="AD510" s="132"/>
      <c r="AE510" s="132">
        <f>+(G510-AA510)^2*S510</f>
        <v>1.4720696703596346E-8</v>
      </c>
      <c r="AF510" s="200">
        <f>+C510-15018.5</f>
        <v>40561.967999999877</v>
      </c>
      <c r="AG510" s="7"/>
      <c r="AH510" s="43">
        <f>$AB$6*($AB$11/AI510*AJ510+$AB$12)</f>
        <v>-1.5460067950807994E-2</v>
      </c>
      <c r="AI510" s="43">
        <f>1+$AB$7*COS(AL510)</f>
        <v>0.85954230022779055</v>
      </c>
      <c r="AJ510" s="43">
        <f>SIN(AL510+$AB$9)</f>
        <v>-0.93210316308272478</v>
      </c>
      <c r="AK510" s="43">
        <f>$AB$7*SIN(AL510)</f>
        <v>-0.34230342471950215</v>
      </c>
      <c r="AL510" s="43">
        <f>2*ATAN(AM510)</f>
        <v>-1.9601768740814887</v>
      </c>
      <c r="AM510" s="43">
        <f>SQRT((1+$AB$7)/(1-$AB$7))*TAN(AN510/2)</f>
        <v>-1.4912433324045764</v>
      </c>
      <c r="AN510" s="132">
        <f>$AU510+$AB$7*SIN(AO510)</f>
        <v>4.7012020901689731</v>
      </c>
      <c r="AO510" s="132">
        <f>$AU510+$AB$7*SIN(AP510)</f>
        <v>4.7012020901689748</v>
      </c>
      <c r="AP510" s="132">
        <f>$AU510+$AB$7*SIN(AQ510)</f>
        <v>4.7012020901686142</v>
      </c>
      <c r="AQ510" s="132">
        <f>$AU510+$AB$7*SIN(AR510)</f>
        <v>4.7012020902557694</v>
      </c>
      <c r="AR510" s="132">
        <f>$AU510+$AB$7*SIN(AS510)</f>
        <v>4.7012020691990504</v>
      </c>
      <c r="AS510" s="132">
        <f>$AU510+$AB$7*SIN(AT510)</f>
        <v>4.7012071576621084</v>
      </c>
      <c r="AT510" s="132">
        <f>$AU510+$AB$7*SIN(AU510)</f>
        <v>4.7247396484375459</v>
      </c>
      <c r="AU510" s="132">
        <f>$AB$9+$AB$18*(F510-AB$15)</f>
        <v>5.0711789383055734</v>
      </c>
    </row>
    <row r="511" spans="1:47" ht="12.95" customHeight="1">
      <c r="A511" s="127" t="s">
        <v>1471</v>
      </c>
      <c r="B511" s="276" t="s">
        <v>288</v>
      </c>
      <c r="C511" s="232">
        <v>55596.341200000141</v>
      </c>
      <c r="D511" s="232">
        <v>5.0000000000000001E-4</v>
      </c>
      <c r="E511" s="41">
        <f>+(C511-C$7)/C$8</f>
        <v>45094.476282290751</v>
      </c>
      <c r="F511" s="132">
        <f>ROUND(2*E511,0)/2</f>
        <v>45094.5</v>
      </c>
      <c r="G511" s="132">
        <f>+C511-(C$7+F511*C$8)</f>
        <v>-8.095991361187771E-3</v>
      </c>
      <c r="L511" s="43">
        <f>G511</f>
        <v>-8.095991361187771E-3</v>
      </c>
      <c r="N511" s="132"/>
      <c r="O511" s="132">
        <f ca="1">+C$11+C$12*F511</f>
        <v>-1.2122488204468387E-2</v>
      </c>
      <c r="P511" s="199">
        <f>+D$11+D$12*F511+D$13*F511^2</f>
        <v>-2.879657729896215E-2</v>
      </c>
      <c r="Q511" s="200">
        <f>+C511-15018.5</f>
        <v>40577.841200000141</v>
      </c>
      <c r="S511" s="132">
        <f>+(P511-G511)^2</f>
        <v>4.2851425816718241E-4</v>
      </c>
      <c r="T511" s="7">
        <v>10</v>
      </c>
      <c r="U511" s="43">
        <f>+T511*S511</f>
        <v>4.285142581671824E-3</v>
      </c>
      <c r="V511" s="132">
        <f>+G511-P511</f>
        <v>2.0700585937774379E-2</v>
      </c>
      <c r="Z511" s="43">
        <f>F511</f>
        <v>45094.5</v>
      </c>
      <c r="AA511" s="132">
        <f>AB$3+AB$4*Z511+AB$5*Z511^2+AH511</f>
        <v>-1.4561217033003553E-2</v>
      </c>
      <c r="AB511" s="132">
        <f>+G511-AA511</f>
        <v>6.4652256718157816E-3</v>
      </c>
      <c r="AC511" s="132">
        <f>+G511-P511</f>
        <v>2.0700585937774379E-2</v>
      </c>
      <c r="AD511" s="132"/>
      <c r="AE511" s="132">
        <f>+(G511-AA511)^2*S511</f>
        <v>1.7911528749315045E-8</v>
      </c>
      <c r="AF511" s="200">
        <f>+C511-15018.5</f>
        <v>40577.841200000141</v>
      </c>
      <c r="AG511" s="7"/>
      <c r="AH511" s="43">
        <f>$AB$6*($AB$11/AI511*AJ511+$AB$12)</f>
        <v>-1.5375975742253552E-2</v>
      </c>
      <c r="AI511" s="43">
        <f>1+$AB$7*COS(AL511)</f>
        <v>0.86126304691938604</v>
      </c>
      <c r="AJ511" s="43">
        <f>SIN(AL511+$AB$9)</f>
        <v>-0.93027255359830019</v>
      </c>
      <c r="AK511" s="43">
        <f>$AB$7*SIN(AL511)</f>
        <v>-0.34300445747819008</v>
      </c>
      <c r="AL511" s="43">
        <f>2*ATAN(AM511)</f>
        <v>-1.955155063826385</v>
      </c>
      <c r="AM511" s="43">
        <f>SQRT((1+$AB$7)/(1-$AB$7))*TAN(AN511/2)</f>
        <v>-1.4831788391932546</v>
      </c>
      <c r="AN511" s="132">
        <f>$AU511+$AB$7*SIN(AO511)</f>
        <v>4.7066244632958991</v>
      </c>
      <c r="AO511" s="132">
        <f>$AU511+$AB$7*SIN(AP511)</f>
        <v>4.7066244632959</v>
      </c>
      <c r="AP511" s="132">
        <f>$AU511+$AB$7*SIN(AQ511)</f>
        <v>4.7066244632953467</v>
      </c>
      <c r="AQ511" s="132">
        <f>$AU511+$AB$7*SIN(AR511)</f>
        <v>4.7066244635547267</v>
      </c>
      <c r="AR511" s="132">
        <f>$AU511+$AB$7*SIN(AS511)</f>
        <v>4.7066243419444138</v>
      </c>
      <c r="AS511" s="132">
        <f>$AU511+$AB$7*SIN(AT511)</f>
        <v>4.706681643028384</v>
      </c>
      <c r="AT511" s="132">
        <f>$AU511+$AB$7*SIN(AU511)</f>
        <v>4.7308908442201281</v>
      </c>
      <c r="AU511" s="132">
        <f>$AB$9+$AB$18*(F511-AB$15)</f>
        <v>5.0766183158263276</v>
      </c>
    </row>
    <row r="512" spans="1:47" ht="12.95" customHeight="1">
      <c r="A512" s="174" t="s">
        <v>1418</v>
      </c>
      <c r="B512" s="174" t="s">
        <v>1230</v>
      </c>
      <c r="C512" s="162">
        <v>55643.275500000003</v>
      </c>
      <c r="D512" s="162" t="s">
        <v>420</v>
      </c>
      <c r="E512" s="41">
        <f>+(C512-C$7)/C$8</f>
        <v>45231.973227599352</v>
      </c>
      <c r="F512" s="132">
        <f>ROUND(2*E512,0)/2</f>
        <v>45232</v>
      </c>
      <c r="G512" s="132">
        <f>+C512-(C$7+F512*C$8)</f>
        <v>-9.1387040010886267E-3</v>
      </c>
      <c r="K512" s="43">
        <f>G512</f>
        <v>-9.1387040010886267E-3</v>
      </c>
      <c r="M512" s="132"/>
      <c r="N512" s="132"/>
      <c r="O512" s="132">
        <f ca="1">+C$11+C$12*F512</f>
        <v>-1.2265479110919852E-2</v>
      </c>
      <c r="P512" s="199">
        <f>+D$11+D$12*F512+D$13*F512^2</f>
        <v>-2.8886100184353683E-2</v>
      </c>
      <c r="Q512" s="200">
        <f>+C512-15018.5</f>
        <v>40624.775500000003</v>
      </c>
      <c r="S512" s="132">
        <f>+(P512-G512)^2</f>
        <v>3.8995965601883132E-4</v>
      </c>
      <c r="T512" s="7">
        <v>10</v>
      </c>
      <c r="U512" s="43">
        <f>+T512*S512</f>
        <v>3.8995965601883132E-3</v>
      </c>
      <c r="V512" s="132">
        <f>+G512-P512</f>
        <v>1.9747396183265056E-2</v>
      </c>
      <c r="Z512" s="43">
        <f>F512</f>
        <v>45232</v>
      </c>
      <c r="AA512" s="132">
        <f>AB$3+AB$4*Z512+AB$5*Z512^2+AH512</f>
        <v>-1.4331184964582081E-2</v>
      </c>
      <c r="AB512" s="132">
        <f>+G512-AA512</f>
        <v>5.1924809634934545E-3</v>
      </c>
      <c r="AC512" s="132">
        <f>+G512-P512</f>
        <v>1.9747396183265056E-2</v>
      </c>
      <c r="AD512" s="132"/>
      <c r="AE512" s="132">
        <f>+(G512-AA512)^2*S512</f>
        <v>1.0514037088220481E-8</v>
      </c>
      <c r="AF512" s="200">
        <f>+C512-15018.5</f>
        <v>40624.775500000003</v>
      </c>
      <c r="AG512" s="7"/>
      <c r="AH512" s="43">
        <f>$AB$6*($AB$11/AI512*AJ512+$AB$12)</f>
        <v>-1.5123671492582081E-2</v>
      </c>
      <c r="AI512" s="43">
        <f>1+$AB$7*COS(AL512)</f>
        <v>0.86641250447622054</v>
      </c>
      <c r="AJ512" s="43">
        <f>SIN(AL512+$AB$9)</f>
        <v>-0.92467723423108783</v>
      </c>
      <c r="AK512" s="43">
        <f>$AB$7*SIN(AL512)</f>
        <v>-0.34504257858948967</v>
      </c>
      <c r="AL512" s="43">
        <f>2*ATAN(AM512)</f>
        <v>-1.9401870132569257</v>
      </c>
      <c r="AM512" s="43">
        <f>SQRT((1+$AB$7)/(1-$AB$7))*TAN(AN512/2)</f>
        <v>-1.4594937748912338</v>
      </c>
      <c r="AN512" s="132">
        <f>$AU512+$AB$7*SIN(AO512)</f>
        <v>4.7227222501372976</v>
      </c>
      <c r="AO512" s="132">
        <f>$AU512+$AB$7*SIN(AP512)</f>
        <v>4.7227222501373474</v>
      </c>
      <c r="AP512" s="132">
        <f>$AU512+$AB$7*SIN(AQ512)</f>
        <v>4.7227222501502997</v>
      </c>
      <c r="AQ512" s="132">
        <f>$AU512+$AB$7*SIN(AR512)</f>
        <v>4.7227222535380236</v>
      </c>
      <c r="AR512" s="132">
        <f>$AU512+$AB$7*SIN(AS512)</f>
        <v>4.7227231395864049</v>
      </c>
      <c r="AS512" s="132">
        <f>$AU512+$AB$7*SIN(AT512)</f>
        <v>4.7229523313814035</v>
      </c>
      <c r="AT512" s="132">
        <f>$AU512+$AB$7*SIN(AU512)</f>
        <v>4.7491396255446681</v>
      </c>
      <c r="AU512" s="132">
        <f>$AB$9+$AB$18*(F512-AB$15)</f>
        <v>5.0927024966672665</v>
      </c>
    </row>
    <row r="513" spans="1:47" ht="12.95" customHeight="1">
      <c r="A513" s="243" t="s">
        <v>498</v>
      </c>
      <c r="B513" s="244" t="s">
        <v>292</v>
      </c>
      <c r="C513" s="245">
        <v>55643.275549999998</v>
      </c>
      <c r="D513" s="245">
        <v>2.9999999999999997E-4</v>
      </c>
      <c r="E513" s="41">
        <f>+(C513-C$7)/C$8</f>
        <v>45231.973374077446</v>
      </c>
      <c r="F513" s="132">
        <f>ROUND(2*E513,0)/2</f>
        <v>45232</v>
      </c>
      <c r="G513" s="132">
        <f>+C513-(C$7+F513*C$8)</f>
        <v>-9.0887040059897117E-3</v>
      </c>
      <c r="K513" s="43">
        <f>G513</f>
        <v>-9.0887040059897117E-3</v>
      </c>
      <c r="M513" s="132"/>
      <c r="N513" s="132"/>
      <c r="O513" s="132">
        <f ca="1">+C$11+C$12*F513</f>
        <v>-1.2265479110919852E-2</v>
      </c>
      <c r="P513" s="199">
        <f>+D$11+D$12*F513+D$13*F513^2</f>
        <v>-2.8886100184353683E-2</v>
      </c>
      <c r="Q513" s="200">
        <f>+C513-15018.5</f>
        <v>40624.775549999998</v>
      </c>
      <c r="S513" s="132">
        <f>+(P513-G513)^2</f>
        <v>3.9193689544310037E-4</v>
      </c>
      <c r="T513" s="7">
        <v>10</v>
      </c>
      <c r="U513" s="43">
        <f>+T513*S513</f>
        <v>3.9193689544310042E-3</v>
      </c>
      <c r="V513" s="132">
        <f>+G513-P513</f>
        <v>1.9797396178363971E-2</v>
      </c>
      <c r="Z513" s="43">
        <f>F513</f>
        <v>45232</v>
      </c>
      <c r="AA513" s="132">
        <f>AB$3+AB$4*Z513+AB$5*Z513^2+AH513</f>
        <v>-1.4331184964582081E-2</v>
      </c>
      <c r="AB513" s="132">
        <f>+G513-AA513</f>
        <v>5.2424809585923694E-3</v>
      </c>
      <c r="AC513" s="132">
        <f>+G513-P513</f>
        <v>1.9797396178363971E-2</v>
      </c>
      <c r="AD513" s="132"/>
      <c r="AE513" s="132">
        <f>+(G513-AA513)^2*S513</f>
        <v>1.0771839446855226E-8</v>
      </c>
      <c r="AF513" s="200">
        <f>+C513-15018.5</f>
        <v>40624.775549999998</v>
      </c>
      <c r="AG513" s="7"/>
      <c r="AH513" s="43">
        <f>$AB$6*($AB$11/AI513*AJ513+$AB$12)</f>
        <v>-1.5123671492582081E-2</v>
      </c>
      <c r="AI513" s="43">
        <f>1+$AB$7*COS(AL513)</f>
        <v>0.86641250447622054</v>
      </c>
      <c r="AJ513" s="43">
        <f>SIN(AL513+$AB$9)</f>
        <v>-0.92467723423108783</v>
      </c>
      <c r="AK513" s="43">
        <f>$AB$7*SIN(AL513)</f>
        <v>-0.34504257858948967</v>
      </c>
      <c r="AL513" s="43">
        <f>2*ATAN(AM513)</f>
        <v>-1.9401870132569257</v>
      </c>
      <c r="AM513" s="43">
        <f>SQRT((1+$AB$7)/(1-$AB$7))*TAN(AN513/2)</f>
        <v>-1.4594937748912338</v>
      </c>
      <c r="AN513" s="132">
        <f>$AU513+$AB$7*SIN(AO513)</f>
        <v>4.7227222501372976</v>
      </c>
      <c r="AO513" s="132">
        <f>$AU513+$AB$7*SIN(AP513)</f>
        <v>4.7227222501373474</v>
      </c>
      <c r="AP513" s="132">
        <f>$AU513+$AB$7*SIN(AQ513)</f>
        <v>4.7227222501502997</v>
      </c>
      <c r="AQ513" s="132">
        <f>$AU513+$AB$7*SIN(AR513)</f>
        <v>4.7227222535380236</v>
      </c>
      <c r="AR513" s="132">
        <f>$AU513+$AB$7*SIN(AS513)</f>
        <v>4.7227231395864049</v>
      </c>
      <c r="AS513" s="132">
        <f>$AU513+$AB$7*SIN(AT513)</f>
        <v>4.7229523313814035</v>
      </c>
      <c r="AT513" s="132">
        <f>$AU513+$AB$7*SIN(AU513)</f>
        <v>4.7491396255446681</v>
      </c>
      <c r="AU513" s="132">
        <f>$AB$9+$AB$18*(F513-AB$15)</f>
        <v>5.0927024966672665</v>
      </c>
    </row>
    <row r="514" spans="1:47" ht="12.95" customHeight="1">
      <c r="A514" s="243" t="s">
        <v>498</v>
      </c>
      <c r="B514" s="244" t="s">
        <v>292</v>
      </c>
      <c r="C514" s="245">
        <v>55643.275650000003</v>
      </c>
      <c r="D514" s="245">
        <v>4.0000000000000002E-4</v>
      </c>
      <c r="E514" s="41">
        <f>+(C514-C$7)/C$8</f>
        <v>45231.973667033664</v>
      </c>
      <c r="F514" s="132">
        <f>ROUND(2*E514,0)/2</f>
        <v>45232</v>
      </c>
      <c r="G514" s="132">
        <f>+C514-(C$7+F514*C$8)</f>
        <v>-8.9887040012399666E-3</v>
      </c>
      <c r="K514" s="43">
        <f>G514</f>
        <v>-8.9887040012399666E-3</v>
      </c>
      <c r="M514" s="132"/>
      <c r="N514" s="132"/>
      <c r="O514" s="132">
        <f ca="1">+C$11+C$12*F514</f>
        <v>-1.2265479110919852E-2</v>
      </c>
      <c r="P514" s="199">
        <f>+D$11+D$12*F514+D$13*F514^2</f>
        <v>-2.8886100184353683E-2</v>
      </c>
      <c r="Q514" s="200">
        <f>+C514-15018.5</f>
        <v>40624.775650000003</v>
      </c>
      <c r="S514" s="132">
        <f>+(P514-G514)^2</f>
        <v>3.959063748677883E-4</v>
      </c>
      <c r="T514" s="7">
        <v>10</v>
      </c>
      <c r="U514" s="43">
        <f>+T514*S514</f>
        <v>3.9590637486778832E-3</v>
      </c>
      <c r="V514" s="132">
        <f>+G514-P514</f>
        <v>1.9897396183113716E-2</v>
      </c>
      <c r="Z514" s="43">
        <f>F514</f>
        <v>45232</v>
      </c>
      <c r="AA514" s="132">
        <f>AB$3+AB$4*Z514+AB$5*Z514^2+AH514</f>
        <v>-1.4331184964582081E-2</v>
      </c>
      <c r="AB514" s="132">
        <f>+G514-AA514</f>
        <v>5.3424809633421146E-3</v>
      </c>
      <c r="AC514" s="132">
        <f>+G514-P514</f>
        <v>1.9897396183113716E-2</v>
      </c>
      <c r="AD514" s="132"/>
      <c r="AE514" s="132">
        <f>+(G514-AA514)^2*S514</f>
        <v>1.1300000467942124E-8</v>
      </c>
      <c r="AF514" s="200">
        <f>+C514-15018.5</f>
        <v>40624.775650000003</v>
      </c>
      <c r="AG514" s="7"/>
      <c r="AH514" s="43">
        <f>$AB$6*($AB$11/AI514*AJ514+$AB$12)</f>
        <v>-1.5123671492582081E-2</v>
      </c>
      <c r="AI514" s="43">
        <f>1+$AB$7*COS(AL514)</f>
        <v>0.86641250447622054</v>
      </c>
      <c r="AJ514" s="43">
        <f>SIN(AL514+$AB$9)</f>
        <v>-0.92467723423108783</v>
      </c>
      <c r="AK514" s="43">
        <f>$AB$7*SIN(AL514)</f>
        <v>-0.34504257858948967</v>
      </c>
      <c r="AL514" s="43">
        <f>2*ATAN(AM514)</f>
        <v>-1.9401870132569257</v>
      </c>
      <c r="AM514" s="43">
        <f>SQRT((1+$AB$7)/(1-$AB$7))*TAN(AN514/2)</f>
        <v>-1.4594937748912338</v>
      </c>
      <c r="AN514" s="132">
        <f>$AU514+$AB$7*SIN(AO514)</f>
        <v>4.7227222501372976</v>
      </c>
      <c r="AO514" s="132">
        <f>$AU514+$AB$7*SIN(AP514)</f>
        <v>4.7227222501373474</v>
      </c>
      <c r="AP514" s="132">
        <f>$AU514+$AB$7*SIN(AQ514)</f>
        <v>4.7227222501502997</v>
      </c>
      <c r="AQ514" s="132">
        <f>$AU514+$AB$7*SIN(AR514)</f>
        <v>4.7227222535380236</v>
      </c>
      <c r="AR514" s="132">
        <f>$AU514+$AB$7*SIN(AS514)</f>
        <v>4.7227231395864049</v>
      </c>
      <c r="AS514" s="132">
        <f>$AU514+$AB$7*SIN(AT514)</f>
        <v>4.7229523313814035</v>
      </c>
      <c r="AT514" s="132">
        <f>$AU514+$AB$7*SIN(AU514)</f>
        <v>4.7491396255446681</v>
      </c>
      <c r="AU514" s="132">
        <f>$AB$9+$AB$18*(F514-AB$15)</f>
        <v>5.0927024966672665</v>
      </c>
    </row>
    <row r="515" spans="1:47" ht="12.95" customHeight="1">
      <c r="A515" s="174" t="s">
        <v>1418</v>
      </c>
      <c r="B515" s="174" t="s">
        <v>1230</v>
      </c>
      <c r="C515" s="162">
        <v>55643.275699999998</v>
      </c>
      <c r="D515" s="162" t="s">
        <v>445</v>
      </c>
      <c r="E515" s="41">
        <f>+(C515-C$7)/C$8</f>
        <v>45231.973813511751</v>
      </c>
      <c r="F515" s="132">
        <f>ROUND(2*E515,0)/2</f>
        <v>45232</v>
      </c>
      <c r="G515" s="132">
        <f>+C515-(C$7+F515*C$8)</f>
        <v>-8.9387040061410517E-3</v>
      </c>
      <c r="K515" s="43">
        <f>G515</f>
        <v>-8.9387040061410517E-3</v>
      </c>
      <c r="M515" s="132"/>
      <c r="N515" s="132"/>
      <c r="O515" s="132">
        <f ca="1">+C$11+C$12*F515</f>
        <v>-1.2265479110919852E-2</v>
      </c>
      <c r="P515" s="199">
        <f>+D$11+D$12*F515+D$13*F515^2</f>
        <v>-2.8886100184353683E-2</v>
      </c>
      <c r="Q515" s="200">
        <f>+C515-15018.5</f>
        <v>40624.775699999998</v>
      </c>
      <c r="S515" s="132">
        <f>+(P515-G515)^2</f>
        <v>3.9789861429057191E-4</v>
      </c>
      <c r="T515" s="7">
        <v>10</v>
      </c>
      <c r="U515" s="43">
        <f>+T515*S515</f>
        <v>3.9789861429057188E-3</v>
      </c>
      <c r="V515" s="132">
        <f>+G515-P515</f>
        <v>1.9947396178212631E-2</v>
      </c>
      <c r="Z515" s="43">
        <f>F515</f>
        <v>45232</v>
      </c>
      <c r="AA515" s="132">
        <f>AB$3+AB$4*Z515+AB$5*Z515^2+AH515</f>
        <v>-1.4331184964582081E-2</v>
      </c>
      <c r="AB515" s="132">
        <f>+G515-AA515</f>
        <v>5.3924809584410295E-3</v>
      </c>
      <c r="AC515" s="132">
        <f>+G515-P515</f>
        <v>1.9947396178212631E-2</v>
      </c>
      <c r="AD515" s="132"/>
      <c r="AE515" s="132">
        <f>+(G515-AA515)^2*S515</f>
        <v>1.1570434473158788E-8</v>
      </c>
      <c r="AF515" s="200">
        <f>+C515-15018.5</f>
        <v>40624.775699999998</v>
      </c>
      <c r="AG515" s="7"/>
      <c r="AH515" s="43">
        <f>$AB$6*($AB$11/AI515*AJ515+$AB$12)</f>
        <v>-1.5123671492582081E-2</v>
      </c>
      <c r="AI515" s="43">
        <f>1+$AB$7*COS(AL515)</f>
        <v>0.86641250447622054</v>
      </c>
      <c r="AJ515" s="43">
        <f>SIN(AL515+$AB$9)</f>
        <v>-0.92467723423108783</v>
      </c>
      <c r="AK515" s="43">
        <f>$AB$7*SIN(AL515)</f>
        <v>-0.34504257858948967</v>
      </c>
      <c r="AL515" s="43">
        <f>2*ATAN(AM515)</f>
        <v>-1.9401870132569257</v>
      </c>
      <c r="AM515" s="43">
        <f>SQRT((1+$AB$7)/(1-$AB$7))*TAN(AN515/2)</f>
        <v>-1.4594937748912338</v>
      </c>
      <c r="AN515" s="132">
        <f>$AU515+$AB$7*SIN(AO515)</f>
        <v>4.7227222501372976</v>
      </c>
      <c r="AO515" s="132">
        <f>$AU515+$AB$7*SIN(AP515)</f>
        <v>4.7227222501373474</v>
      </c>
      <c r="AP515" s="132">
        <f>$AU515+$AB$7*SIN(AQ515)</f>
        <v>4.7227222501502997</v>
      </c>
      <c r="AQ515" s="132">
        <f>$AU515+$AB$7*SIN(AR515)</f>
        <v>4.7227222535380236</v>
      </c>
      <c r="AR515" s="132">
        <f>$AU515+$AB$7*SIN(AS515)</f>
        <v>4.7227231395864049</v>
      </c>
      <c r="AS515" s="132">
        <f>$AU515+$AB$7*SIN(AT515)</f>
        <v>4.7229523313814035</v>
      </c>
      <c r="AT515" s="132">
        <f>$AU515+$AB$7*SIN(AU515)</f>
        <v>4.7491396255446681</v>
      </c>
      <c r="AU515" s="132">
        <f>$AB$9+$AB$18*(F515-AB$15)</f>
        <v>5.0927024966672665</v>
      </c>
    </row>
    <row r="516" spans="1:47" ht="12.95" customHeight="1">
      <c r="A516" s="174" t="s">
        <v>1418</v>
      </c>
      <c r="B516" s="174" t="s">
        <v>1230</v>
      </c>
      <c r="C516" s="162">
        <v>55643.275800000003</v>
      </c>
      <c r="D516" s="162" t="s">
        <v>292</v>
      </c>
      <c r="E516" s="41">
        <f>+(C516-C$7)/C$8</f>
        <v>45231.974106467977</v>
      </c>
      <c r="F516" s="132">
        <f>ROUND(2*E516,0)/2</f>
        <v>45232</v>
      </c>
      <c r="G516" s="132">
        <f>+C516-(C$7+F516*C$8)</f>
        <v>-8.8387040013913065E-3</v>
      </c>
      <c r="K516" s="43">
        <f>G516</f>
        <v>-8.8387040013913065E-3</v>
      </c>
      <c r="L516" s="132"/>
      <c r="N516" s="132"/>
      <c r="O516" s="132">
        <f ca="1">+C$11+C$12*F516</f>
        <v>-1.2265479110919852E-2</v>
      </c>
      <c r="P516" s="199">
        <f>+D$11+D$12*F516+D$13*F516^2</f>
        <v>-2.8886100184353683E-2</v>
      </c>
      <c r="Q516" s="200">
        <f>+C516-15018.5</f>
        <v>40624.775800000003</v>
      </c>
      <c r="S516" s="132">
        <f>+(P516-G516)^2</f>
        <v>4.0189809371665448E-4</v>
      </c>
      <c r="T516" s="7">
        <v>10</v>
      </c>
      <c r="U516" s="43">
        <f>+T516*S516</f>
        <v>4.018980937166545E-3</v>
      </c>
      <c r="V516" s="132">
        <f>+G516-P516</f>
        <v>2.0047396182962376E-2</v>
      </c>
      <c r="Z516" s="43">
        <f>F516</f>
        <v>45232</v>
      </c>
      <c r="AA516" s="132">
        <f>AB$3+AB$4*Z516+AB$5*Z516^2+AH516</f>
        <v>-1.4331184964582081E-2</v>
      </c>
      <c r="AB516" s="132">
        <f>+G516-AA516</f>
        <v>5.4924809631907746E-3</v>
      </c>
      <c r="AC516" s="132">
        <f>+G516-P516</f>
        <v>2.0047396182962376E-2</v>
      </c>
      <c r="AD516" s="132"/>
      <c r="AE516" s="132">
        <f>+(G516-AA516)^2*S516</f>
        <v>1.2124199304442735E-8</v>
      </c>
      <c r="AF516" s="200">
        <f>+C516-15018.5</f>
        <v>40624.775800000003</v>
      </c>
      <c r="AG516" s="7"/>
      <c r="AH516" s="43">
        <f>$AB$6*($AB$11/AI516*AJ516+$AB$12)</f>
        <v>-1.5123671492582081E-2</v>
      </c>
      <c r="AI516" s="43">
        <f>1+$AB$7*COS(AL516)</f>
        <v>0.86641250447622054</v>
      </c>
      <c r="AJ516" s="43">
        <f>SIN(AL516+$AB$9)</f>
        <v>-0.92467723423108783</v>
      </c>
      <c r="AK516" s="43">
        <f>$AB$7*SIN(AL516)</f>
        <v>-0.34504257858948967</v>
      </c>
      <c r="AL516" s="43">
        <f>2*ATAN(AM516)</f>
        <v>-1.9401870132569257</v>
      </c>
      <c r="AM516" s="43">
        <f>SQRT((1+$AB$7)/(1-$AB$7))*TAN(AN516/2)</f>
        <v>-1.4594937748912338</v>
      </c>
      <c r="AN516" s="132">
        <f>$AU516+$AB$7*SIN(AO516)</f>
        <v>4.7227222501372976</v>
      </c>
      <c r="AO516" s="132">
        <f>$AU516+$AB$7*SIN(AP516)</f>
        <v>4.7227222501373474</v>
      </c>
      <c r="AP516" s="132">
        <f>$AU516+$AB$7*SIN(AQ516)</f>
        <v>4.7227222501502997</v>
      </c>
      <c r="AQ516" s="132">
        <f>$AU516+$AB$7*SIN(AR516)</f>
        <v>4.7227222535380236</v>
      </c>
      <c r="AR516" s="132">
        <f>$AU516+$AB$7*SIN(AS516)</f>
        <v>4.7227231395864049</v>
      </c>
      <c r="AS516" s="132">
        <f>$AU516+$AB$7*SIN(AT516)</f>
        <v>4.7229523313814035</v>
      </c>
      <c r="AT516" s="132">
        <f>$AU516+$AB$7*SIN(AU516)</f>
        <v>4.7491396255446681</v>
      </c>
      <c r="AU516" s="132">
        <f>$AB$9+$AB$18*(F516-AB$15)</f>
        <v>5.0927024966672665</v>
      </c>
    </row>
    <row r="517" spans="1:47" ht="12.95" customHeight="1">
      <c r="A517" s="243" t="s">
        <v>498</v>
      </c>
      <c r="B517" s="244" t="s">
        <v>292</v>
      </c>
      <c r="C517" s="245">
        <v>55643.275849999998</v>
      </c>
      <c r="D517" s="245">
        <v>5.9999999999999995E-4</v>
      </c>
      <c r="E517" s="41">
        <f>+(C517-C$7)/C$8</f>
        <v>45231.974252946064</v>
      </c>
      <c r="F517" s="132">
        <f>ROUND(2*E517,0)/2</f>
        <v>45232</v>
      </c>
      <c r="G517" s="132">
        <f>+C517-(C$7+F517*C$8)</f>
        <v>-8.7887040062923916E-3</v>
      </c>
      <c r="K517" s="43">
        <f>G517</f>
        <v>-8.7887040062923916E-3</v>
      </c>
      <c r="M517" s="132"/>
      <c r="N517" s="132"/>
      <c r="O517" s="132">
        <f ca="1">+C$11+C$12*F517</f>
        <v>-1.2265479110919852E-2</v>
      </c>
      <c r="P517" s="199">
        <f>+D$11+D$12*F517+D$13*F517^2</f>
        <v>-2.8886100184353683E-2</v>
      </c>
      <c r="Q517" s="200">
        <f>+C517-15018.5</f>
        <v>40624.775849999998</v>
      </c>
      <c r="S517" s="132">
        <f>+(P517-G517)^2</f>
        <v>4.0390533313795258E-4</v>
      </c>
      <c r="T517" s="7">
        <v>10</v>
      </c>
      <c r="U517" s="43">
        <f>+T517*S517</f>
        <v>4.0390533313795262E-3</v>
      </c>
      <c r="V517" s="132">
        <f>+G517-P517</f>
        <v>2.0097396178061291E-2</v>
      </c>
      <c r="Z517" s="43">
        <f>F517</f>
        <v>45232</v>
      </c>
      <c r="AA517" s="132">
        <f>AB$3+AB$4*Z517+AB$5*Z517^2+AH517</f>
        <v>-1.4331184964582081E-2</v>
      </c>
      <c r="AB517" s="132">
        <f>+G517-AA517</f>
        <v>5.5424809582896896E-3</v>
      </c>
      <c r="AC517" s="132">
        <f>+G517-P517</f>
        <v>2.0097396178061291E-2</v>
      </c>
      <c r="AD517" s="132"/>
      <c r="AE517" s="132">
        <f>+(G517-AA517)^2*S517</f>
        <v>1.240760636954857E-8</v>
      </c>
      <c r="AF517" s="200">
        <f>+C517-15018.5</f>
        <v>40624.775849999998</v>
      </c>
      <c r="AG517" s="7"/>
      <c r="AH517" s="43">
        <f>$AB$6*($AB$11/AI517*AJ517+$AB$12)</f>
        <v>-1.5123671492582081E-2</v>
      </c>
      <c r="AI517" s="43">
        <f>1+$AB$7*COS(AL517)</f>
        <v>0.86641250447622054</v>
      </c>
      <c r="AJ517" s="43">
        <f>SIN(AL517+$AB$9)</f>
        <v>-0.92467723423108783</v>
      </c>
      <c r="AK517" s="43">
        <f>$AB$7*SIN(AL517)</f>
        <v>-0.34504257858948967</v>
      </c>
      <c r="AL517" s="43">
        <f>2*ATAN(AM517)</f>
        <v>-1.9401870132569257</v>
      </c>
      <c r="AM517" s="43">
        <f>SQRT((1+$AB$7)/(1-$AB$7))*TAN(AN517/2)</f>
        <v>-1.4594937748912338</v>
      </c>
      <c r="AN517" s="132">
        <f>$AU517+$AB$7*SIN(AO517)</f>
        <v>4.7227222501372976</v>
      </c>
      <c r="AO517" s="132">
        <f>$AU517+$AB$7*SIN(AP517)</f>
        <v>4.7227222501373474</v>
      </c>
      <c r="AP517" s="132">
        <f>$AU517+$AB$7*SIN(AQ517)</f>
        <v>4.7227222501502997</v>
      </c>
      <c r="AQ517" s="132">
        <f>$AU517+$AB$7*SIN(AR517)</f>
        <v>4.7227222535380236</v>
      </c>
      <c r="AR517" s="132">
        <f>$AU517+$AB$7*SIN(AS517)</f>
        <v>4.7227231395864049</v>
      </c>
      <c r="AS517" s="132">
        <f>$AU517+$AB$7*SIN(AT517)</f>
        <v>4.7229523313814035</v>
      </c>
      <c r="AT517" s="132">
        <f>$AU517+$AB$7*SIN(AU517)</f>
        <v>4.7491396255446681</v>
      </c>
      <c r="AU517" s="132">
        <f>$AB$9+$AB$18*(F517-AB$15)</f>
        <v>5.0927024966672665</v>
      </c>
    </row>
    <row r="518" spans="1:47" ht="12.95" customHeight="1">
      <c r="A518" s="41" t="s">
        <v>483</v>
      </c>
      <c r="B518" s="94" t="s">
        <v>292</v>
      </c>
      <c r="C518" s="36">
        <v>55826.919800000003</v>
      </c>
      <c r="D518" s="36">
        <v>1E-4</v>
      </c>
      <c r="E518" s="41">
        <f>+(C518-C$7)/C$8</f>
        <v>45769.970604217531</v>
      </c>
      <c r="F518" s="132">
        <f>ROUND(2*E518,0)/2</f>
        <v>45770</v>
      </c>
      <c r="G518" s="132">
        <f>+C518-(C$7+F518*C$8)</f>
        <v>-1.0034189996076748E-2</v>
      </c>
      <c r="K518" s="43">
        <f>G518</f>
        <v>-1.0034189996076748E-2</v>
      </c>
      <c r="N518" s="132"/>
      <c r="O518" s="132">
        <f ca="1">+C$11+C$12*F518</f>
        <v>-1.2824963530344492E-2</v>
      </c>
      <c r="P518" s="199">
        <f>+D$11+D$12*F518+D$13*F518^2</f>
        <v>-2.9234034978004055E-2</v>
      </c>
      <c r="Q518" s="200">
        <f>+C518-15018.5</f>
        <v>40808.419800000003</v>
      </c>
      <c r="S518" s="132">
        <f>+(P518-G518)^2</f>
        <v>3.686340473300392E-4</v>
      </c>
      <c r="T518" s="7">
        <v>10</v>
      </c>
      <c r="U518" s="43">
        <f>+T518*S518</f>
        <v>3.6863404733003921E-3</v>
      </c>
      <c r="V518" s="132">
        <f>+G518-P518</f>
        <v>1.9199844981927307E-2</v>
      </c>
      <c r="Z518" s="43">
        <f>F518</f>
        <v>45770</v>
      </c>
      <c r="AA518" s="132">
        <f>AB$3+AB$4*Z518+AB$5*Z518^2+AH518</f>
        <v>-1.3379345131351136E-2</v>
      </c>
      <c r="AB518" s="132">
        <f>+G518-AA518</f>
        <v>3.3451551352743879E-3</v>
      </c>
      <c r="AC518" s="132">
        <f>+G518-P518</f>
        <v>1.9199844981927307E-2</v>
      </c>
      <c r="AD518" s="132"/>
      <c r="AE518" s="132">
        <f>+(G518-AA518)^2*S518</f>
        <v>4.1250381689827936E-9</v>
      </c>
      <c r="AF518" s="200">
        <f>+C518-15018.5</f>
        <v>40808.419800000003</v>
      </c>
      <c r="AG518" s="7"/>
      <c r="AH518" s="43">
        <f>$AB$6*($AB$11/AI518*AJ518+$AB$12)</f>
        <v>-1.4083596431351136E-2</v>
      </c>
      <c r="AI518" s="43">
        <f>1+$AB$7*COS(AL518)</f>
        <v>0.8874638337369285</v>
      </c>
      <c r="AJ518" s="43">
        <f>SIN(AL518+$AB$9)</f>
        <v>-0.90003257238422396</v>
      </c>
      <c r="AK518" s="43">
        <f>$AB$7*SIN(AL518)</f>
        <v>-0.35247072400812285</v>
      </c>
      <c r="AL518" s="43">
        <f>2*ATAN(AM518)</f>
        <v>-1.8798442469386596</v>
      </c>
      <c r="AM518" s="43">
        <f>SQRT((1+$AB$7)/(1-$AB$7))*TAN(AN518/2)</f>
        <v>-1.369010625268132</v>
      </c>
      <c r="AN518" s="132">
        <f>$AU518+$AB$7*SIN(AO518)</f>
        <v>4.786655408761475</v>
      </c>
      <c r="AO518" s="132">
        <f>$AU518+$AB$7*SIN(AP518)</f>
        <v>4.7866554094164249</v>
      </c>
      <c r="AP518" s="132">
        <f>$AU518+$AB$7*SIN(AQ518)</f>
        <v>4.7866554332732614</v>
      </c>
      <c r="AQ518" s="132">
        <f>$AU518+$AB$7*SIN(AR518)</f>
        <v>4.7866563022641273</v>
      </c>
      <c r="AR518" s="132">
        <f>$AU518+$AB$7*SIN(AS518)</f>
        <v>4.7866879485453726</v>
      </c>
      <c r="AS518" s="132">
        <f>$AU518+$AB$7*SIN(AT518)</f>
        <v>4.787831392730177</v>
      </c>
      <c r="AT518" s="132">
        <f>$AU518+$AB$7*SIN(AU518)</f>
        <v>4.8213908028143448</v>
      </c>
      <c r="AU518" s="132">
        <f>$AB$9+$AB$18*(F518-AB$15)</f>
        <v>5.1556355097030862</v>
      </c>
    </row>
    <row r="519" spans="1:47" ht="12.95" customHeight="1">
      <c r="A519" s="243" t="s">
        <v>499</v>
      </c>
      <c r="B519" s="244" t="s">
        <v>292</v>
      </c>
      <c r="C519" s="245">
        <v>55826.919800000003</v>
      </c>
      <c r="D519" s="245">
        <v>1E-4</v>
      </c>
      <c r="E519" s="41">
        <f>+(C519-C$7)/C$8</f>
        <v>45769.970604217531</v>
      </c>
      <c r="F519" s="132">
        <f>ROUND(2*E519,0)/2</f>
        <v>45770</v>
      </c>
      <c r="G519" s="132">
        <f>+C519-(C$7+F519*C$8)</f>
        <v>-1.0034189996076748E-2</v>
      </c>
      <c r="K519" s="43">
        <f>G519</f>
        <v>-1.0034189996076748E-2</v>
      </c>
      <c r="N519" s="132"/>
      <c r="O519" s="132">
        <f ca="1">+C$11+C$12*F519</f>
        <v>-1.2824963530344492E-2</v>
      </c>
      <c r="P519" s="199">
        <f>+D$11+D$12*F519+D$13*F519^2</f>
        <v>-2.9234034978004055E-2</v>
      </c>
      <c r="Q519" s="200">
        <f>+C519-15018.5</f>
        <v>40808.419800000003</v>
      </c>
      <c r="S519" s="132">
        <f>+(P519-G519)^2</f>
        <v>3.686340473300392E-4</v>
      </c>
      <c r="T519" s="7">
        <v>10</v>
      </c>
      <c r="U519" s="43">
        <f>+T519*S519</f>
        <v>3.6863404733003921E-3</v>
      </c>
      <c r="V519" s="132">
        <f>+G519-P519</f>
        <v>1.9199844981927307E-2</v>
      </c>
      <c r="Z519" s="43">
        <f>F519</f>
        <v>45770</v>
      </c>
      <c r="AA519" s="132">
        <f>AB$3+AB$4*Z519+AB$5*Z519^2+AH519</f>
        <v>-1.3379345131351136E-2</v>
      </c>
      <c r="AB519" s="132">
        <f>+G519-AA519</f>
        <v>3.3451551352743879E-3</v>
      </c>
      <c r="AC519" s="132">
        <f>+G519-P519</f>
        <v>1.9199844981927307E-2</v>
      </c>
      <c r="AD519" s="132"/>
      <c r="AE519" s="132">
        <f>+(G519-AA519)^2*S519</f>
        <v>4.1250381689827936E-9</v>
      </c>
      <c r="AF519" s="200">
        <f>+C519-15018.5</f>
        <v>40808.419800000003</v>
      </c>
      <c r="AG519" s="7"/>
      <c r="AH519" s="43">
        <f>$AB$6*($AB$11/AI519*AJ519+$AB$12)</f>
        <v>-1.4083596431351136E-2</v>
      </c>
      <c r="AI519" s="43">
        <f>1+$AB$7*COS(AL519)</f>
        <v>0.8874638337369285</v>
      </c>
      <c r="AJ519" s="43">
        <f>SIN(AL519+$AB$9)</f>
        <v>-0.90003257238422396</v>
      </c>
      <c r="AK519" s="43">
        <f>$AB$7*SIN(AL519)</f>
        <v>-0.35247072400812285</v>
      </c>
      <c r="AL519" s="43">
        <f>2*ATAN(AM519)</f>
        <v>-1.8798442469386596</v>
      </c>
      <c r="AM519" s="43">
        <f>SQRT((1+$AB$7)/(1-$AB$7))*TAN(AN519/2)</f>
        <v>-1.369010625268132</v>
      </c>
      <c r="AN519" s="132">
        <f>$AU519+$AB$7*SIN(AO519)</f>
        <v>4.786655408761475</v>
      </c>
      <c r="AO519" s="132">
        <f>$AU519+$AB$7*SIN(AP519)</f>
        <v>4.7866554094164249</v>
      </c>
      <c r="AP519" s="132">
        <f>$AU519+$AB$7*SIN(AQ519)</f>
        <v>4.7866554332732614</v>
      </c>
      <c r="AQ519" s="132">
        <f>$AU519+$AB$7*SIN(AR519)</f>
        <v>4.7866563022641273</v>
      </c>
      <c r="AR519" s="132">
        <f>$AU519+$AB$7*SIN(AS519)</f>
        <v>4.7866879485453726</v>
      </c>
      <c r="AS519" s="132">
        <f>$AU519+$AB$7*SIN(AT519)</f>
        <v>4.787831392730177</v>
      </c>
      <c r="AT519" s="132">
        <f>$AU519+$AB$7*SIN(AU519)</f>
        <v>4.8213908028143448</v>
      </c>
      <c r="AU519" s="132">
        <f>$AB$9+$AB$18*(F519-AB$15)</f>
        <v>5.1556355097030862</v>
      </c>
    </row>
    <row r="520" spans="1:47" ht="12.95" customHeight="1">
      <c r="A520" s="127" t="s">
        <v>1471</v>
      </c>
      <c r="B520" s="276" t="s">
        <v>292</v>
      </c>
      <c r="C520" s="232">
        <v>55828.626800000202</v>
      </c>
      <c r="D520" s="232">
        <v>2.0000000000000001E-4</v>
      </c>
      <c r="E520" s="41">
        <f>+(C520-C$7)/C$8</f>
        <v>45774.971366680584</v>
      </c>
      <c r="F520" s="132">
        <f>ROUND(2*E520,0)/2</f>
        <v>45775</v>
      </c>
      <c r="G520" s="132">
        <f>+C520-(C$7+F520*C$8)</f>
        <v>-9.7739248012658209E-3</v>
      </c>
      <c r="L520" s="43">
        <f>G520</f>
        <v>-9.7739248012658209E-3</v>
      </c>
      <c r="N520" s="132"/>
      <c r="O520" s="132">
        <f ca="1">+C$11+C$12*F520</f>
        <v>-1.2830163199670001E-2</v>
      </c>
      <c r="P520" s="199">
        <f>+D$11+D$12*F520+D$13*F520^2</f>
        <v>-2.9237251062566874E-2</v>
      </c>
      <c r="Q520" s="200">
        <f>+C520-15018.5</f>
        <v>40810.126800000202</v>
      </c>
      <c r="S520" s="132">
        <f>+(P520-G520)^2</f>
        <v>3.7882106915385126E-4</v>
      </c>
      <c r="T520" s="7">
        <v>10</v>
      </c>
      <c r="U520" s="43">
        <f>+T520*S520</f>
        <v>3.7882106915385124E-3</v>
      </c>
      <c r="V520" s="132">
        <f>+G520-P520</f>
        <v>1.9463326261301053E-2</v>
      </c>
      <c r="Z520" s="43">
        <f>F520</f>
        <v>45775</v>
      </c>
      <c r="AA520" s="132">
        <f>AB$3+AB$4*Z520+AB$5*Z520^2+AH520</f>
        <v>-1.3370108601346929E-2</v>
      </c>
      <c r="AB520" s="132">
        <f>+G520-AA520</f>
        <v>3.5961838000811083E-3</v>
      </c>
      <c r="AC520" s="132">
        <f>+G520-P520</f>
        <v>1.9463326261301053E-2</v>
      </c>
      <c r="AD520" s="132"/>
      <c r="AE520" s="132">
        <f>+(G520-AA520)^2*S520</f>
        <v>4.8991178432294523E-9</v>
      </c>
      <c r="AF520" s="200">
        <f>+C520-15018.5</f>
        <v>40810.126800000202</v>
      </c>
      <c r="AG520" s="7"/>
      <c r="AH520" s="43">
        <f>$AB$6*($AB$11/AI520*AJ520+$AB$12)</f>
        <v>-1.4073531726346931E-2</v>
      </c>
      <c r="AI520" s="43">
        <f>1+$AB$7*COS(AL520)</f>
        <v>0.88766638636265771</v>
      </c>
      <c r="AJ520" s="43">
        <f>SIN(AL520+$AB$9)</f>
        <v>-0.89978199471001841</v>
      </c>
      <c r="AK520" s="43">
        <f>$AB$7*SIN(AL520)</f>
        <v>-0.35253533049493962</v>
      </c>
      <c r="AL520" s="43">
        <f>2*ATAN(AM520)</f>
        <v>-1.8792696345112565</v>
      </c>
      <c r="AM520" s="43">
        <f>SQRT((1+$AB$7)/(1-$AB$7))*TAN(AN520/2)</f>
        <v>-1.3681851772421596</v>
      </c>
      <c r="AN520" s="132">
        <f>$AU520+$AB$7*SIN(AO520)</f>
        <v>4.7872568668285531</v>
      </c>
      <c r="AO520" s="132">
        <f>$AU520+$AB$7*SIN(AP520)</f>
        <v>4.787256867510993</v>
      </c>
      <c r="AP520" s="132">
        <f>$AU520+$AB$7*SIN(AQ520)</f>
        <v>4.7872568921698413</v>
      </c>
      <c r="AQ520" s="132">
        <f>$AU520+$AB$7*SIN(AR520)</f>
        <v>4.7872577831716203</v>
      </c>
      <c r="AR520" s="132">
        <f>$AU520+$AB$7*SIN(AS520)</f>
        <v>4.7872899707712646</v>
      </c>
      <c r="AS520" s="132">
        <f>$AU520+$AB$7*SIN(AT520)</f>
        <v>4.7884436364114258</v>
      </c>
      <c r="AT520" s="132">
        <f>$AU520+$AB$7*SIN(AU520)</f>
        <v>4.8220685500190514</v>
      </c>
      <c r="AU520" s="132">
        <f>$AB$9+$AB$18*(F520-AB$15)</f>
        <v>5.1562203890063936</v>
      </c>
    </row>
    <row r="521" spans="1:47" ht="12.95" customHeight="1">
      <c r="A521" s="127" t="s">
        <v>1471</v>
      </c>
      <c r="B521" s="276" t="s">
        <v>292</v>
      </c>
      <c r="C521" s="232">
        <v>55829.650700000115</v>
      </c>
      <c r="D521" s="232">
        <v>2.0000000000000001E-4</v>
      </c>
      <c r="E521" s="41">
        <f>+(C521-C$7)/C$8</f>
        <v>45777.970945289191</v>
      </c>
      <c r="F521" s="132">
        <f>ROUND(2*E521,0)/2</f>
        <v>45778</v>
      </c>
      <c r="G521" s="132">
        <f>+C521-(C$7+F521*C$8)</f>
        <v>-9.917765884893015E-3</v>
      </c>
      <c r="L521" s="43">
        <f>G521</f>
        <v>-9.917765884893015E-3</v>
      </c>
      <c r="N521" s="132"/>
      <c r="O521" s="132">
        <f ca="1">+C$11+C$12*F521</f>
        <v>-1.2833283001265308E-2</v>
      </c>
      <c r="P521" s="199">
        <f>+D$11+D$12*F521+D$13*F521^2</f>
        <v>-2.9239180558518502E-2</v>
      </c>
      <c r="Q521" s="200">
        <f>+C521-15018.5</f>
        <v>40811.150700000115</v>
      </c>
      <c r="S521" s="132">
        <f>+(P521-G521)^2</f>
        <v>3.7331706499019028E-4</v>
      </c>
      <c r="T521" s="7">
        <v>10</v>
      </c>
      <c r="U521" s="43">
        <f>+T521*S521</f>
        <v>3.7331706499019028E-3</v>
      </c>
      <c r="V521" s="132">
        <f>+G521-P521</f>
        <v>1.9321414673625487E-2</v>
      </c>
      <c r="Z521" s="43">
        <f>F521</f>
        <v>45778</v>
      </c>
      <c r="AA521" s="132">
        <f>AB$3+AB$4*Z521+AB$5*Z521^2+AH521</f>
        <v>-1.3364563207995155E-2</v>
      </c>
      <c r="AB521" s="132">
        <f>+G521-AA521</f>
        <v>3.4467973231021402E-3</v>
      </c>
      <c r="AC521" s="132">
        <f>+G521-P521</f>
        <v>1.9321414673625487E-2</v>
      </c>
      <c r="AD521" s="132"/>
      <c r="AE521" s="132">
        <f>+(G521-AA521)^2*S521</f>
        <v>4.4351604590274988E-9</v>
      </c>
      <c r="AF521" s="200">
        <f>+C521-15018.5</f>
        <v>40811.150700000115</v>
      </c>
      <c r="AG521" s="7"/>
      <c r="AH521" s="43">
        <f>$AB$6*($AB$11/AI521*AJ521+$AB$12)</f>
        <v>-1.4067489355995156E-2</v>
      </c>
      <c r="AI521" s="43">
        <f>1+$AB$7*COS(AL521)</f>
        <v>0.88778798014462723</v>
      </c>
      <c r="AJ521" s="43">
        <f>SIN(AL521+$AB$9)</f>
        <v>-0.89963145051078897</v>
      </c>
      <c r="AK521" s="43">
        <f>$AB$7*SIN(AL521)</f>
        <v>-0.35257405264706793</v>
      </c>
      <c r="AL521" s="43">
        <f>2*ATAN(AM521)</f>
        <v>-1.8789247411268504</v>
      </c>
      <c r="AM521" s="43">
        <f>SQRT((1+$AB$7)/(1-$AB$7))*TAN(AN521/2)</f>
        <v>-1.3676900391137816</v>
      </c>
      <c r="AN521" s="132">
        <f>$AU521+$AB$7*SIN(AO521)</f>
        <v>4.7876178075689246</v>
      </c>
      <c r="AO521" s="132">
        <f>$AU521+$AB$7*SIN(AP521)</f>
        <v>4.7876178082683065</v>
      </c>
      <c r="AP521" s="132">
        <f>$AU521+$AB$7*SIN(AQ521)</f>
        <v>4.7876178334183344</v>
      </c>
      <c r="AQ521" s="132">
        <f>$AU521+$AB$7*SIN(AR521)</f>
        <v>4.7876187378159525</v>
      </c>
      <c r="AR521" s="132">
        <f>$AU521+$AB$7*SIN(AS521)</f>
        <v>4.7876512528404414</v>
      </c>
      <c r="AS521" s="132">
        <f>$AU521+$AB$7*SIN(AT521)</f>
        <v>4.7888110659402408</v>
      </c>
      <c r="AT521" s="132">
        <f>$AU521+$AB$7*SIN(AU521)</f>
        <v>4.8224752532117146</v>
      </c>
      <c r="AU521" s="132">
        <f>$AB$9+$AB$18*(F521-AB$15)</f>
        <v>5.1565713165883773</v>
      </c>
    </row>
    <row r="522" spans="1:47" ht="12.95" customHeight="1">
      <c r="A522" s="127" t="s">
        <v>1471</v>
      </c>
      <c r="B522" s="276" t="s">
        <v>292</v>
      </c>
      <c r="C522" s="232">
        <v>55830.674500000197</v>
      </c>
      <c r="D522" s="232">
        <v>2.0000000000000001E-4</v>
      </c>
      <c r="E522" s="41">
        <f>+(C522-C$7)/C$8</f>
        <v>45780.97023094209</v>
      </c>
      <c r="F522" s="132">
        <f>ROUND(2*E522,0)/2</f>
        <v>45781</v>
      </c>
      <c r="G522" s="132">
        <f>+C522-(C$7+F522*C$8)</f>
        <v>-1.0161606798646972E-2</v>
      </c>
      <c r="L522" s="43">
        <f>G522</f>
        <v>-1.0161606798646972E-2</v>
      </c>
      <c r="N522" s="132"/>
      <c r="O522" s="132">
        <f ca="1">+C$11+C$12*F522</f>
        <v>-1.2836402802860615E-2</v>
      </c>
      <c r="P522" s="199">
        <f>+D$11+D$12*F522+D$13*F522^2</f>
        <v>-2.9241109938380583E-2</v>
      </c>
      <c r="Q522" s="200">
        <f>+C522-15018.5</f>
        <v>40812.174500000197</v>
      </c>
      <c r="S522" s="132">
        <f>+(P522-G522)^2</f>
        <v>3.6402744005910472E-4</v>
      </c>
      <c r="T522" s="7">
        <v>10</v>
      </c>
      <c r="U522" s="43">
        <f>+T522*S522</f>
        <v>3.6402744005910471E-3</v>
      </c>
      <c r="V522" s="132">
        <f>+G522-P522</f>
        <v>1.9079503139733611E-2</v>
      </c>
      <c r="Z522" s="43">
        <f>F522</f>
        <v>45781</v>
      </c>
      <c r="AA522" s="132">
        <f>AB$3+AB$4*Z522+AB$5*Z522^2+AH522</f>
        <v>-1.335901520778463E-2</v>
      </c>
      <c r="AB522" s="132">
        <f>+G522-AA522</f>
        <v>3.1974084091376583E-3</v>
      </c>
      <c r="AC522" s="132">
        <f>+G522-P522</f>
        <v>1.9079503139733611E-2</v>
      </c>
      <c r="AD522" s="132"/>
      <c r="AE522" s="132">
        <f>+(G522-AA522)^2*S522</f>
        <v>3.721605605939741E-9</v>
      </c>
      <c r="AF522" s="200">
        <f>+C522-15018.5</f>
        <v>40812.174500000197</v>
      </c>
      <c r="AG522" s="7"/>
      <c r="AH522" s="43">
        <f>$AB$6*($AB$11/AI522*AJ522+$AB$12)</f>
        <v>-1.4061444324784631E-2</v>
      </c>
      <c r="AI522" s="43">
        <f>1+$AB$7*COS(AL522)</f>
        <v>0.8879096205984347</v>
      </c>
      <c r="AJ522" s="43">
        <f>SIN(AL522+$AB$9)</f>
        <v>-0.89948075800367977</v>
      </c>
      <c r="AK522" s="43">
        <f>$AB$7*SIN(AL522)</f>
        <v>-0.35261274345322963</v>
      </c>
      <c r="AL522" s="43">
        <f>2*ATAN(AM522)</f>
        <v>-1.8785797532363402</v>
      </c>
      <c r="AM522" s="43">
        <f>SQRT((1+$AB$7)/(1-$AB$7))*TAN(AN522/2)</f>
        <v>-1.367194998911063</v>
      </c>
      <c r="AN522" s="132">
        <f>$AU522+$AB$7*SIN(AO522)</f>
        <v>4.7879787977575798</v>
      </c>
      <c r="AO522" s="132">
        <f>$AU522+$AB$7*SIN(AP522)</f>
        <v>4.7879787984742483</v>
      </c>
      <c r="AP522" s="132">
        <f>$AU522+$AB$7*SIN(AQ522)</f>
        <v>4.7879788241230345</v>
      </c>
      <c r="AQ522" s="132">
        <f>$AU522+$AB$7*SIN(AR522)</f>
        <v>4.7879797420595969</v>
      </c>
      <c r="AR522" s="132">
        <f>$AU522+$AB$7*SIN(AS522)</f>
        <v>4.7880125864897396</v>
      </c>
      <c r="AS522" s="132">
        <f>$AU522+$AB$7*SIN(AT522)</f>
        <v>4.7891785579779995</v>
      </c>
      <c r="AT522" s="132">
        <f>$AU522+$AB$7*SIN(AU522)</f>
        <v>4.8228819975483646</v>
      </c>
      <c r="AU522" s="132">
        <f>$AB$9+$AB$18*(F522-AB$15)</f>
        <v>5.1569222441703619</v>
      </c>
    </row>
    <row r="523" spans="1:47" ht="12.95" customHeight="1">
      <c r="A523" s="127" t="s">
        <v>1471</v>
      </c>
      <c r="B523" s="276" t="s">
        <v>292</v>
      </c>
      <c r="C523" s="232">
        <v>55831.698900000192</v>
      </c>
      <c r="D523" s="232">
        <v>2.0000000000000001E-4</v>
      </c>
      <c r="E523" s="41">
        <f>+(C523-C$7)/C$8</f>
        <v>45783.971274331969</v>
      </c>
      <c r="F523" s="132">
        <f>ROUND(2*E523,0)/2</f>
        <v>45784</v>
      </c>
      <c r="G523" s="132">
        <f>+C523-(C$7+F523*C$8)</f>
        <v>-9.8054478075937368E-3</v>
      </c>
      <c r="L523" s="43">
        <f>G523</f>
        <v>-9.8054478075937368E-3</v>
      </c>
      <c r="N523" s="132"/>
      <c r="O523" s="132">
        <f ca="1">+C$11+C$12*F523</f>
        <v>-1.2839522604455915E-2</v>
      </c>
      <c r="P523" s="199">
        <f>+D$11+D$12*F523+D$13*F523^2</f>
        <v>-2.9243039202153109E-2</v>
      </c>
      <c r="Q523" s="200">
        <f>+C523-15018.5</f>
        <v>40813.198900000192</v>
      </c>
      <c r="S523" s="132">
        <f>+(P523-G523)^2</f>
        <v>3.7781995922184854E-4</v>
      </c>
      <c r="T523" s="7">
        <v>10</v>
      </c>
      <c r="U523" s="43">
        <f>+T523*S523</f>
        <v>3.7781995922184855E-3</v>
      </c>
      <c r="V523" s="132">
        <f>+G523-P523</f>
        <v>1.9437591394559372E-2</v>
      </c>
      <c r="Z523" s="43">
        <f>F523</f>
        <v>45784</v>
      </c>
      <c r="AA523" s="132">
        <f>AB$3+AB$4*Z523+AB$5*Z523^2+AH523</f>
        <v>-1.3353464600431976E-2</v>
      </c>
      <c r="AB523" s="132">
        <f>+G523-AA523</f>
        <v>3.5480167928382388E-3</v>
      </c>
      <c r="AC523" s="132">
        <f>+G523-P523</f>
        <v>1.9437591394559372E-2</v>
      </c>
      <c r="AD523" s="132"/>
      <c r="AE523" s="132">
        <f>+(G523-AA523)^2*S523</f>
        <v>4.7561575258332561E-9</v>
      </c>
      <c r="AF523" s="200">
        <f>+C523-15018.5</f>
        <v>40813.198900000192</v>
      </c>
      <c r="AG523" s="7"/>
      <c r="AH523" s="43">
        <f>$AB$6*($AB$11/AI523*AJ523+$AB$12)</f>
        <v>-1.4055396632431976E-2</v>
      </c>
      <c r="AI523" s="43">
        <f>1+$AB$7*COS(AL523)</f>
        <v>0.88803130773793248</v>
      </c>
      <c r="AJ523" s="43">
        <f>SIN(AL523+$AB$9)</f>
        <v>-0.89932991709711463</v>
      </c>
      <c r="AK523" s="43">
        <f>$AB$7*SIN(AL523)</f>
        <v>-0.35265140287984453</v>
      </c>
      <c r="AL523" s="43">
        <f>2*ATAN(AM523)</f>
        <v>-1.8782346707904995</v>
      </c>
      <c r="AM523" s="43">
        <f>SQRT((1+$AB$7)/(1-$AB$7))*TAN(AN523/2)</f>
        <v>-1.3667000565606255</v>
      </c>
      <c r="AN523" s="132">
        <f>$AU523+$AB$7*SIN(AO523)</f>
        <v>4.7883398374134973</v>
      </c>
      <c r="AO523" s="132">
        <f>$AU523+$AB$7*SIN(AP523)</f>
        <v>4.7883398381478006</v>
      </c>
      <c r="AP523" s="132">
        <f>$AU523+$AB$7*SIN(AQ523)</f>
        <v>4.7883398643030084</v>
      </c>
      <c r="AQ523" s="132">
        <f>$AU523+$AB$7*SIN(AR523)</f>
        <v>4.7883407959225499</v>
      </c>
      <c r="AR523" s="132">
        <f>$AU523+$AB$7*SIN(AS523)</f>
        <v>4.7883739717436162</v>
      </c>
      <c r="AS523" s="132">
        <f>$AU523+$AB$7*SIN(AT523)</f>
        <v>4.7895461125401422</v>
      </c>
      <c r="AT523" s="132">
        <f>$AU523+$AB$7*SIN(AU523)</f>
        <v>4.823288783022126</v>
      </c>
      <c r="AU523" s="132">
        <f>$AB$9+$AB$18*(F523-AB$15)</f>
        <v>5.1572731717523457</v>
      </c>
    </row>
    <row r="524" spans="1:47" ht="12.95" customHeight="1">
      <c r="A524" s="127" t="s">
        <v>1471</v>
      </c>
      <c r="B524" s="276" t="s">
        <v>288</v>
      </c>
      <c r="C524" s="232">
        <v>55834.600999999791</v>
      </c>
      <c r="D524" s="232">
        <v>2.9999999999999997E-4</v>
      </c>
      <c r="E524" s="41">
        <f>+(C524-C$7)/C$8</f>
        <v>45792.47315642942</v>
      </c>
      <c r="F524" s="132">
        <f>ROUND(2*E524,0)/2</f>
        <v>45792.5</v>
      </c>
      <c r="G524" s="132">
        <f>+C524-(C$7+F524*C$8)</f>
        <v>-9.162997710518539E-3</v>
      </c>
      <c r="L524" s="43">
        <f>G524</f>
        <v>-9.162997710518539E-3</v>
      </c>
      <c r="N524" s="132"/>
      <c r="O524" s="132">
        <f ca="1">+C$11+C$12*F524</f>
        <v>-1.2848362042309283E-2</v>
      </c>
      <c r="P524" s="199">
        <f>+D$11+D$12*F524+D$13*F524^2</f>
        <v>-2.9248504819077842E-2</v>
      </c>
      <c r="Q524" s="200">
        <f>+C524-15018.5</f>
        <v>40816.100999999791</v>
      </c>
      <c r="S524" s="132">
        <f>+(P524-G524)^2</f>
        <v>4.0342759580798627E-4</v>
      </c>
      <c r="T524" s="7">
        <v>10</v>
      </c>
      <c r="U524" s="43">
        <f>+T524*S524</f>
        <v>4.0342759580798623E-3</v>
      </c>
      <c r="V524" s="132">
        <f>+G524-P524</f>
        <v>2.0085507108559303E-2</v>
      </c>
      <c r="Z524" s="43">
        <f>F524</f>
        <v>45792.5</v>
      </c>
      <c r="AA524" s="132">
        <f>AB$3+AB$4*Z524+AB$5*Z524^2+AH524</f>
        <v>-1.3337723718893763E-2</v>
      </c>
      <c r="AB524" s="132">
        <f>+G524-AA524</f>
        <v>4.1747260083752243E-3</v>
      </c>
      <c r="AC524" s="132">
        <f>+G524-P524</f>
        <v>2.0085507108559303E-2</v>
      </c>
      <c r="AD524" s="132"/>
      <c r="AE524" s="132">
        <f>+(G524-AA524)^2*S524</f>
        <v>7.0310721936829615E-9</v>
      </c>
      <c r="AF524" s="200">
        <f>+C524-15018.5</f>
        <v>40816.100999999791</v>
      </c>
      <c r="AG524" s="7"/>
      <c r="AH524" s="43">
        <f>$AB$6*($AB$11/AI524*AJ524+$AB$12)</f>
        <v>-1.4038247050143763E-2</v>
      </c>
      <c r="AI524" s="43">
        <f>1+$AB$7*COS(AL524)</f>
        <v>0.88837634161686907</v>
      </c>
      <c r="AJ524" s="43">
        <f>SIN(AL524+$AB$9)</f>
        <v>-0.89890172783510536</v>
      </c>
      <c r="AK524" s="43">
        <f>$AB$7*SIN(AL524)</f>
        <v>-0.35276076721932398</v>
      </c>
      <c r="AL524" s="43">
        <f>2*ATAN(AM524)</f>
        <v>-1.8772564232749442</v>
      </c>
      <c r="AM524" s="43">
        <f>SQRT((1+$AB$7)/(1-$AB$7))*TAN(AN524/2)</f>
        <v>-1.3652982506518032</v>
      </c>
      <c r="AN524" s="132">
        <f>$AU524+$AB$7*SIN(AO524)</f>
        <v>4.7893630519061112</v>
      </c>
      <c r="AO524" s="132">
        <f>$AU524+$AB$7*SIN(AP524)</f>
        <v>4.789363052692317</v>
      </c>
      <c r="AP524" s="132">
        <f>$AU524+$AB$7*SIN(AQ524)</f>
        <v>4.7893630803247493</v>
      </c>
      <c r="AQ524" s="132">
        <f>$AU524+$AB$7*SIN(AR524)</f>
        <v>4.7893640515031084</v>
      </c>
      <c r="AR524" s="132">
        <f>$AU524+$AB$7*SIN(AS524)</f>
        <v>4.7893981770851815</v>
      </c>
      <c r="AS524" s="132">
        <f>$AU524+$AB$7*SIN(AT524)</f>
        <v>4.7905878568099354</v>
      </c>
      <c r="AT524" s="132">
        <f>$AU524+$AB$7*SIN(AU524)</f>
        <v>4.8244415652016164</v>
      </c>
      <c r="AU524" s="132">
        <f>$AB$9+$AB$18*(F524-AB$15)</f>
        <v>5.1582674665679678</v>
      </c>
    </row>
    <row r="525" spans="1:47" ht="12.95" customHeight="1">
      <c r="A525" s="127" t="s">
        <v>1471</v>
      </c>
      <c r="B525" s="276" t="s">
        <v>292</v>
      </c>
      <c r="C525" s="232">
        <v>55842.622099999804</v>
      </c>
      <c r="D525" s="232">
        <v>2.0000000000000001E-4</v>
      </c>
      <c r="E525" s="41">
        <f>+(C525-C$7)/C$8</f>
        <v>45815.971466791343</v>
      </c>
      <c r="F525" s="132">
        <f>ROUND(2*E525,0)/2</f>
        <v>45816</v>
      </c>
      <c r="G525" s="132">
        <f>+C525-(C$7+F525*C$8)</f>
        <v>-9.7397521967650391E-3</v>
      </c>
      <c r="L525" s="43">
        <f>G525</f>
        <v>-9.7397521967650391E-3</v>
      </c>
      <c r="N525" s="132"/>
      <c r="O525" s="132">
        <f ca="1">+C$11+C$12*F525</f>
        <v>-1.2872800488139165E-2</v>
      </c>
      <c r="P525" s="199">
        <f>+D$11+D$12*F525+D$13*F525^2</f>
        <v>-2.9263610792376958E-2</v>
      </c>
      <c r="Q525" s="200">
        <f>+C525-15018.5</f>
        <v>40824.122099999804</v>
      </c>
      <c r="S525" s="132">
        <f>+(P525-G525)^2</f>
        <v>3.8118105446144942E-4</v>
      </c>
      <c r="T525" s="7">
        <v>10</v>
      </c>
      <c r="U525" s="43">
        <f>+T525*S525</f>
        <v>3.8118105446144942E-3</v>
      </c>
      <c r="V525" s="132">
        <f>+G525-P525</f>
        <v>1.9523858595611919E-2</v>
      </c>
      <c r="Z525" s="43">
        <f>F525</f>
        <v>45816</v>
      </c>
      <c r="AA525" s="132">
        <f>AB$3+AB$4*Z525+AB$5*Z525^2+AH525</f>
        <v>-1.3294095825651237E-2</v>
      </c>
      <c r="AB525" s="132">
        <f>+G525-AA525</f>
        <v>3.5543436288861981E-3</v>
      </c>
      <c r="AC525" s="132">
        <f>+G525-P525</f>
        <v>1.9523858595611919E-2</v>
      </c>
      <c r="AD525" s="132"/>
      <c r="AE525" s="132">
        <f>+(G525-AA525)^2*S525</f>
        <v>4.8155969648131401E-9</v>
      </c>
      <c r="AF525" s="200">
        <f>+C525-15018.5</f>
        <v>40824.122099999804</v>
      </c>
      <c r="AG525" s="7"/>
      <c r="AH525" s="43">
        <f>$AB$6*($AB$11/AI525*AJ525+$AB$12)</f>
        <v>-1.3990722257651238E-2</v>
      </c>
      <c r="AI525" s="43">
        <f>1+$AB$7*COS(AL525)</f>
        <v>0.8893322124140155</v>
      </c>
      <c r="AJ525" s="43">
        <f>SIN(AL525+$AB$9)</f>
        <v>-0.89771168957583458</v>
      </c>
      <c r="AK525" s="43">
        <f>$AB$7*SIN(AL525)</f>
        <v>-0.3530618087400893</v>
      </c>
      <c r="AL525" s="43">
        <f>2*ATAN(AM525)</f>
        <v>-1.8745478949695655</v>
      </c>
      <c r="AM525" s="43">
        <f>SQRT((1+$AB$7)/(1-$AB$7))*TAN(AN525/2)</f>
        <v>-1.3614267408340217</v>
      </c>
      <c r="AN525" s="132">
        <f>$AU525+$AB$7*SIN(AO525)</f>
        <v>4.7921940100308831</v>
      </c>
      <c r="AO525" s="132">
        <f>$AU525+$AB$7*SIN(AP525)</f>
        <v>4.7921940109764387</v>
      </c>
      <c r="AP525" s="132">
        <f>$AU525+$AB$7*SIN(AQ525)</f>
        <v>4.7921940430329188</v>
      </c>
      <c r="AQ525" s="132">
        <f>$AU525+$AB$7*SIN(AR525)</f>
        <v>4.7921951298133525</v>
      </c>
      <c r="AR525" s="132">
        <f>$AU525+$AB$7*SIN(AS525)</f>
        <v>4.7922319651659073</v>
      </c>
      <c r="AS525" s="132">
        <f>$AU525+$AB$7*SIN(AT525)</f>
        <v>4.7934705889863141</v>
      </c>
      <c r="AT525" s="132">
        <f>$AU525+$AB$7*SIN(AU525)</f>
        <v>4.8276303859076899</v>
      </c>
      <c r="AU525" s="132">
        <f>$AB$9+$AB$18*(F525-AB$15)</f>
        <v>5.1610163992935094</v>
      </c>
    </row>
    <row r="526" spans="1:47" ht="12.95" customHeight="1">
      <c r="A526" s="127" t="s">
        <v>1471</v>
      </c>
      <c r="B526" s="276" t="s">
        <v>292</v>
      </c>
      <c r="C526" s="232">
        <v>55843.646300000139</v>
      </c>
      <c r="D526" s="232">
        <v>2.9999999999999997E-4</v>
      </c>
      <c r="E526" s="41">
        <f>+(C526-C$7)/C$8</f>
        <v>45818.971924269805</v>
      </c>
      <c r="F526" s="132">
        <f>ROUND(2*E526,0)/2</f>
        <v>45819</v>
      </c>
      <c r="G526" s="132">
        <f>+C526-(C$7+F526*C$8)</f>
        <v>-9.5835928659653291E-3</v>
      </c>
      <c r="L526" s="43">
        <f>G526</f>
        <v>-9.5835928659653291E-3</v>
      </c>
      <c r="N526" s="132"/>
      <c r="O526" s="132">
        <f ca="1">+C$11+C$12*F526</f>
        <v>-1.2875920289734472E-2</v>
      </c>
      <c r="P526" s="199">
        <f>+D$11+D$12*F526+D$13*F526^2</f>
        <v>-2.9265538701771412E-2</v>
      </c>
      <c r="Q526" s="200">
        <f>+C526-15018.5</f>
        <v>40825.146300000139</v>
      </c>
      <c r="S526" s="132">
        <f>+(P526-G526)^2</f>
        <v>3.873789918836044E-4</v>
      </c>
      <c r="T526" s="7">
        <v>10</v>
      </c>
      <c r="U526" s="43">
        <f>+T526*S526</f>
        <v>3.873789918836044E-3</v>
      </c>
      <c r="V526" s="132">
        <f>+G526-P526</f>
        <v>1.9681945835806083E-2</v>
      </c>
      <c r="Z526" s="43">
        <f>F526</f>
        <v>45819</v>
      </c>
      <c r="AA526" s="132">
        <f>AB$3+AB$4*Z526+AB$5*Z526^2+AH526</f>
        <v>-1.3288514780804346E-2</v>
      </c>
      <c r="AB526" s="132">
        <f>+G526-AA526</f>
        <v>3.7049219148390169E-3</v>
      </c>
      <c r="AC526" s="132">
        <f>+G526-P526</f>
        <v>1.9681945835806083E-2</v>
      </c>
      <c r="AD526" s="132"/>
      <c r="AE526" s="132">
        <f>+(G526-AA526)^2*S526</f>
        <v>5.3173369666605123E-9</v>
      </c>
      <c r="AF526" s="200">
        <f>+C526-15018.5</f>
        <v>40825.146300000139</v>
      </c>
      <c r="AG526" s="7"/>
      <c r="AH526" s="43">
        <f>$AB$6*($AB$11/AI526*AJ526+$AB$12)</f>
        <v>-1.3984643497804346E-2</v>
      </c>
      <c r="AI526" s="43">
        <f>1+$AB$7*COS(AL526)</f>
        <v>0.88945444524148198</v>
      </c>
      <c r="AJ526" s="43">
        <f>SIN(AL526+$AB$9)</f>
        <v>-0.89755911055753435</v>
      </c>
      <c r="AK526" s="43">
        <f>$AB$7*SIN(AL526)</f>
        <v>-0.35310009957961142</v>
      </c>
      <c r="AL526" s="43">
        <f>2*ATAN(AM526)</f>
        <v>-1.8742017057322089</v>
      </c>
      <c r="AM526" s="43">
        <f>SQRT((1+$AB$7)/(1-$AB$7))*TAN(AN526/2)</f>
        <v>-1.360932934685203</v>
      </c>
      <c r="AN526" s="132">
        <f>$AU526+$AB$7*SIN(AO526)</f>
        <v>4.7925556282091284</v>
      </c>
      <c r="AO526" s="132">
        <f>$AU526+$AB$7*SIN(AP526)</f>
        <v>4.7925556291768032</v>
      </c>
      <c r="AP526" s="132">
        <f>$AU526+$AB$7*SIN(AQ526)</f>
        <v>4.7925556618355145</v>
      </c>
      <c r="AQ526" s="132">
        <f>$AU526+$AB$7*SIN(AR526)</f>
        <v>4.7925567640489843</v>
      </c>
      <c r="AR526" s="132">
        <f>$AU526+$AB$7*SIN(AS526)</f>
        <v>4.7925939542818012</v>
      </c>
      <c r="AS526" s="132">
        <f>$AU526+$AB$7*SIN(AT526)</f>
        <v>4.7938388741357434</v>
      </c>
      <c r="AT526" s="132">
        <f>$AU526+$AB$7*SIN(AU526)</f>
        <v>4.8280376508048199</v>
      </c>
      <c r="AU526" s="132">
        <f>$AB$9+$AB$18*(F526-AB$15)</f>
        <v>5.161367326875494</v>
      </c>
    </row>
    <row r="527" spans="1:47" ht="12.95" customHeight="1">
      <c r="A527" s="41" t="s">
        <v>483</v>
      </c>
      <c r="B527" s="94" t="s">
        <v>288</v>
      </c>
      <c r="C527" s="36">
        <v>55844.841099999998</v>
      </c>
      <c r="D527" s="36">
        <v>2.0000000000000001E-4</v>
      </c>
      <c r="E527" s="41">
        <f>+(C527-C$7)/C$8</f>
        <v>45822.472165036917</v>
      </c>
      <c r="F527" s="132">
        <f>ROUND(2*E527,0)/2</f>
        <v>45822.5</v>
      </c>
      <c r="G527" s="132">
        <f>+C527-(C$7+F527*C$8)</f>
        <v>-9.5014075050130486E-3</v>
      </c>
      <c r="K527" s="43">
        <f>G527</f>
        <v>-9.5014075050130486E-3</v>
      </c>
      <c r="N527" s="132"/>
      <c r="O527" s="132">
        <f ca="1">+C$11+C$12*F527</f>
        <v>-1.2879560058262331E-2</v>
      </c>
      <c r="P527" s="199">
        <f>+D$11+D$12*F527+D$13*F527^2</f>
        <v>-2.9267787782673971E-2</v>
      </c>
      <c r="Q527" s="200">
        <f>+C527-15018.5</f>
        <v>40826.341099999998</v>
      </c>
      <c r="S527" s="132">
        <f>+(P527-G527)^2</f>
        <v>3.9070978928110265E-4</v>
      </c>
      <c r="T527" s="7">
        <v>10</v>
      </c>
      <c r="U527" s="43">
        <f>+T527*S527</f>
        <v>3.9070978928110265E-3</v>
      </c>
      <c r="V527" s="132">
        <f>+G527-P527</f>
        <v>1.9766380277660922E-2</v>
      </c>
      <c r="Z527" s="43">
        <f>F527</f>
        <v>45822.5</v>
      </c>
      <c r="AA527" s="132">
        <f>AB$3+AB$4*Z527+AB$5*Z527^2+AH527</f>
        <v>-1.3282000262155478E-2</v>
      </c>
      <c r="AB527" s="132">
        <f>+G527-AA527</f>
        <v>3.7805927571424296E-3</v>
      </c>
      <c r="AC527" s="132">
        <f>+G527-P527</f>
        <v>1.9766380277660922E-2</v>
      </c>
      <c r="AD527" s="132"/>
      <c r="AE527" s="132">
        <f>+(G527-AA527)^2*S527</f>
        <v>5.5843687563419952E-9</v>
      </c>
      <c r="AF527" s="200">
        <f>+C527-15018.5</f>
        <v>40826.341099999998</v>
      </c>
      <c r="AG527" s="7"/>
      <c r="AH527" s="43">
        <f>$AB$6*($AB$11/AI527*AJ527+$AB$12)</f>
        <v>-1.3977548243405479E-2</v>
      </c>
      <c r="AI527" s="43">
        <f>1+$AB$7*COS(AL527)</f>
        <v>0.88959710943447967</v>
      </c>
      <c r="AJ527" s="43">
        <f>SIN(AL527+$AB$9)</f>
        <v>-0.89738091266393893</v>
      </c>
      <c r="AK527" s="43">
        <f>$AB$7*SIN(AL527)</f>
        <v>-0.35314473202184077</v>
      </c>
      <c r="AL527" s="43">
        <f>2*ATAN(AM527)</f>
        <v>-1.873797697986811</v>
      </c>
      <c r="AM527" s="43">
        <f>SQRT((1+$AB$7)/(1-$AB$7))*TAN(AN527/2)</f>
        <v>-1.360356950010539</v>
      </c>
      <c r="AN527" s="132">
        <f>$AU527+$AB$7*SIN(AO527)</f>
        <v>4.792977578910671</v>
      </c>
      <c r="AO527" s="132">
        <f>$AU527+$AB$7*SIN(AP527)</f>
        <v>4.7929775799046856</v>
      </c>
      <c r="AP527" s="132">
        <f>$AU527+$AB$7*SIN(AQ527)</f>
        <v>4.7929776132770998</v>
      </c>
      <c r="AQ527" s="132">
        <f>$AU527+$AB$7*SIN(AR527)</f>
        <v>4.7929787336930669</v>
      </c>
      <c r="AR527" s="132">
        <f>$AU527+$AB$7*SIN(AS527)</f>
        <v>4.7930163405331943</v>
      </c>
      <c r="AS527" s="132">
        <f>$AU527+$AB$7*SIN(AT527)</f>
        <v>4.794268619413999</v>
      </c>
      <c r="AT527" s="132">
        <f>$AU527+$AB$7*SIN(AU527)</f>
        <v>4.8285128450664567</v>
      </c>
      <c r="AU527" s="132">
        <f>$AB$9+$AB$18*(F527-AB$15)</f>
        <v>5.1617767423878087</v>
      </c>
    </row>
    <row r="528" spans="1:47" ht="12.95" customHeight="1">
      <c r="A528" s="243" t="s">
        <v>499</v>
      </c>
      <c r="B528" s="244" t="s">
        <v>288</v>
      </c>
      <c r="C528" s="245">
        <v>55844.841099999998</v>
      </c>
      <c r="D528" s="245">
        <v>2.0000000000000001E-4</v>
      </c>
      <c r="E528" s="41">
        <f>+(C528-C$7)/C$8</f>
        <v>45822.472165036917</v>
      </c>
      <c r="F528" s="132">
        <f>ROUND(2*E528,0)/2</f>
        <v>45822.5</v>
      </c>
      <c r="G528" s="132">
        <f>+C528-(C$7+F528*C$8)</f>
        <v>-9.5014075050130486E-3</v>
      </c>
      <c r="K528" s="43">
        <f>G528</f>
        <v>-9.5014075050130486E-3</v>
      </c>
      <c r="N528" s="132"/>
      <c r="O528" s="132">
        <f ca="1">+C$11+C$12*F528</f>
        <v>-1.2879560058262331E-2</v>
      </c>
      <c r="P528" s="199">
        <f>+D$11+D$12*F528+D$13*F528^2</f>
        <v>-2.9267787782673971E-2</v>
      </c>
      <c r="Q528" s="200">
        <f>+C528-15018.5</f>
        <v>40826.341099999998</v>
      </c>
      <c r="S528" s="132">
        <f>+(P528-G528)^2</f>
        <v>3.9070978928110265E-4</v>
      </c>
      <c r="T528" s="7">
        <v>10</v>
      </c>
      <c r="U528" s="43">
        <f>+T528*S528</f>
        <v>3.9070978928110265E-3</v>
      </c>
      <c r="V528" s="132">
        <f>+G528-P528</f>
        <v>1.9766380277660922E-2</v>
      </c>
      <c r="Z528" s="43">
        <f>F528</f>
        <v>45822.5</v>
      </c>
      <c r="AA528" s="132">
        <f>AB$3+AB$4*Z528+AB$5*Z528^2+AH528</f>
        <v>-1.3282000262155478E-2</v>
      </c>
      <c r="AB528" s="132">
        <f>+G528-AA528</f>
        <v>3.7805927571424296E-3</v>
      </c>
      <c r="AC528" s="132">
        <f>+G528-P528</f>
        <v>1.9766380277660922E-2</v>
      </c>
      <c r="AD528" s="132"/>
      <c r="AE528" s="132">
        <f>+(G528-AA528)^2*S528</f>
        <v>5.5843687563419952E-9</v>
      </c>
      <c r="AF528" s="200">
        <f>+C528-15018.5</f>
        <v>40826.341099999998</v>
      </c>
      <c r="AG528" s="7"/>
      <c r="AH528" s="43">
        <f>$AB$6*($AB$11/AI528*AJ528+$AB$12)</f>
        <v>-1.3977548243405479E-2</v>
      </c>
      <c r="AI528" s="43">
        <f>1+$AB$7*COS(AL528)</f>
        <v>0.88959710943447967</v>
      </c>
      <c r="AJ528" s="43">
        <f>SIN(AL528+$AB$9)</f>
        <v>-0.89738091266393893</v>
      </c>
      <c r="AK528" s="43">
        <f>$AB$7*SIN(AL528)</f>
        <v>-0.35314473202184077</v>
      </c>
      <c r="AL528" s="43">
        <f>2*ATAN(AM528)</f>
        <v>-1.873797697986811</v>
      </c>
      <c r="AM528" s="43">
        <f>SQRT((1+$AB$7)/(1-$AB$7))*TAN(AN528/2)</f>
        <v>-1.360356950010539</v>
      </c>
      <c r="AN528" s="132">
        <f>$AU528+$AB$7*SIN(AO528)</f>
        <v>4.792977578910671</v>
      </c>
      <c r="AO528" s="132">
        <f>$AU528+$AB$7*SIN(AP528)</f>
        <v>4.7929775799046856</v>
      </c>
      <c r="AP528" s="132">
        <f>$AU528+$AB$7*SIN(AQ528)</f>
        <v>4.7929776132770998</v>
      </c>
      <c r="AQ528" s="132">
        <f>$AU528+$AB$7*SIN(AR528)</f>
        <v>4.7929787336930669</v>
      </c>
      <c r="AR528" s="132">
        <f>$AU528+$AB$7*SIN(AS528)</f>
        <v>4.7930163405331943</v>
      </c>
      <c r="AS528" s="132">
        <f>$AU528+$AB$7*SIN(AT528)</f>
        <v>4.794268619413999</v>
      </c>
      <c r="AT528" s="132">
        <f>$AU528+$AB$7*SIN(AU528)</f>
        <v>4.8285128450664567</v>
      </c>
      <c r="AU528" s="132">
        <f>$AB$9+$AB$18*(F528-AB$15)</f>
        <v>5.1617767423878087</v>
      </c>
    </row>
    <row r="529" spans="1:47" ht="12.95" customHeight="1">
      <c r="A529" s="36" t="s">
        <v>475</v>
      </c>
      <c r="B529" s="94" t="s">
        <v>288</v>
      </c>
      <c r="C529" s="36">
        <v>55846.888599999998</v>
      </c>
      <c r="D529" s="36">
        <v>2.0000000000000001E-4</v>
      </c>
      <c r="E529" s="41">
        <f>+(C529-C$7)/C$8</f>
        <v>45828.470443386024</v>
      </c>
      <c r="F529" s="132">
        <f>ROUND(2*E529,0)/2</f>
        <v>45828.5</v>
      </c>
      <c r="G529" s="132">
        <f>+C529-(C$7+F529*C$8)</f>
        <v>-1.0089089504617732E-2</v>
      </c>
      <c r="K529" s="43">
        <f>G529</f>
        <v>-1.0089089504617732E-2</v>
      </c>
      <c r="N529" s="132"/>
      <c r="O529" s="132">
        <f ca="1">+C$11+C$12*F529</f>
        <v>-1.2885799661452937E-2</v>
      </c>
      <c r="P529" s="199">
        <f>+D$11+D$12*F529+D$13*F529^2</f>
        <v>-2.9271642982318609E-2</v>
      </c>
      <c r="Q529" s="200">
        <f>+C529-15018.5</f>
        <v>40828.388599999998</v>
      </c>
      <c r="S529" s="132">
        <f>+(P529-G529)^2</f>
        <v>3.67970357924854E-4</v>
      </c>
      <c r="T529" s="7">
        <v>10</v>
      </c>
      <c r="U529" s="43">
        <f>+T529*S529</f>
        <v>3.6797035792485401E-3</v>
      </c>
      <c r="V529" s="132">
        <f>+G529-P529</f>
        <v>1.9182553477700877E-2</v>
      </c>
      <c r="Z529" s="43">
        <f>F529</f>
        <v>45828.5</v>
      </c>
      <c r="AA529" s="132">
        <f>AB$3+AB$4*Z529+AB$5*Z529^2+AH529</f>
        <v>-1.3270824247390765E-2</v>
      </c>
      <c r="AB529" s="132">
        <f>+G529-AA529</f>
        <v>3.1817347427730326E-3</v>
      </c>
      <c r="AC529" s="132">
        <f>+G529-P529</f>
        <v>1.9182553477700877E-2</v>
      </c>
      <c r="AD529" s="132"/>
      <c r="AE529" s="132">
        <f>+(G529-AA529)^2*S529</f>
        <v>3.7251243585499251E-9</v>
      </c>
      <c r="AF529" s="200">
        <f>+C529-15018.5</f>
        <v>40828.388599999998</v>
      </c>
      <c r="AG529" s="7"/>
      <c r="AH529" s="43">
        <f>$AB$6*($AB$11/AI529*AJ529+$AB$12)</f>
        <v>-1.3965376510640764E-2</v>
      </c>
      <c r="AI529" s="43">
        <f>1+$AB$7*COS(AL529)</f>
        <v>0.88984182507751319</v>
      </c>
      <c r="AJ529" s="43">
        <f>SIN(AL529+$AB$9)</f>
        <v>-0.89707495651856972</v>
      </c>
      <c r="AK529" s="43">
        <f>$AB$7*SIN(AL529)</f>
        <v>-0.35322114389960685</v>
      </c>
      <c r="AL529" s="43">
        <f>2*ATAN(AM529)</f>
        <v>-1.8731048116467854</v>
      </c>
      <c r="AM529" s="43">
        <f>SQRT((1+$AB$7)/(1-$AB$7))*TAN(AN529/2)</f>
        <v>-1.3593698543113213</v>
      </c>
      <c r="AN529" s="132">
        <f>$AU529+$AB$7*SIN(AO529)</f>
        <v>4.7937010804667901</v>
      </c>
      <c r="AO529" s="132">
        <f>$AU529+$AB$7*SIN(AP529)</f>
        <v>4.7937010815073267</v>
      </c>
      <c r="AP529" s="132">
        <f>$AU529+$AB$7*SIN(AQ529)</f>
        <v>4.7937011161314471</v>
      </c>
      <c r="AQ529" s="132">
        <f>$AU529+$AB$7*SIN(AR529)</f>
        <v>4.7937022682502448</v>
      </c>
      <c r="AR529" s="132">
        <f>$AU529+$AB$7*SIN(AS529)</f>
        <v>4.7937405957586741</v>
      </c>
      <c r="AS529" s="132">
        <f>$AU529+$AB$7*SIN(AT529)</f>
        <v>4.7950055242843499</v>
      </c>
      <c r="AT529" s="132">
        <f>$AU529+$AB$7*SIN(AU529)</f>
        <v>4.8293275937593432</v>
      </c>
      <c r="AU529" s="132">
        <f>$AB$9+$AB$18*(F529-AB$15)</f>
        <v>5.1624785975517771</v>
      </c>
    </row>
    <row r="530" spans="1:47" ht="12.95" customHeight="1">
      <c r="A530" s="127" t="s">
        <v>1471</v>
      </c>
      <c r="B530" s="276" t="s">
        <v>292</v>
      </c>
      <c r="C530" s="232">
        <v>55859.689499999862</v>
      </c>
      <c r="D530" s="232">
        <v>1E-4</v>
      </c>
      <c r="E530" s="41">
        <f>+(C530-C$7)/C$8</f>
        <v>45865.971474554855</v>
      </c>
      <c r="F530" s="132">
        <f>ROUND(2*E530,0)/2</f>
        <v>45866</v>
      </c>
      <c r="G530" s="132">
        <f>+C530-(C$7+F530*C$8)</f>
        <v>-9.7371021402068436E-3</v>
      </c>
      <c r="L530" s="43">
        <f>G530</f>
        <v>-9.7371021402068436E-3</v>
      </c>
      <c r="N530" s="132"/>
      <c r="O530" s="132">
        <f ca="1">+C$11+C$12*F530</f>
        <v>-1.2924797181394249E-2</v>
      </c>
      <c r="P530" s="199">
        <f>+D$11+D$12*F530+D$13*F530^2</f>
        <v>-2.9295727459482137E-2</v>
      </c>
      <c r="Q530" s="200">
        <f>+C530-15018.5</f>
        <v>40841.189499999862</v>
      </c>
      <c r="S530" s="132">
        <f>+(P530-G530)^2</f>
        <v>3.8253982437979657E-4</v>
      </c>
      <c r="T530" s="7">
        <v>10</v>
      </c>
      <c r="U530" s="43">
        <f>+T530*S530</f>
        <v>3.8253982437979656E-3</v>
      </c>
      <c r="V530" s="132">
        <f>+G530-P530</f>
        <v>1.9558625319275293E-2</v>
      </c>
      <c r="Z530" s="43">
        <f>F530</f>
        <v>45866</v>
      </c>
      <c r="AA530" s="132">
        <f>AB$3+AB$4*Z530+AB$5*Z530^2+AH530</f>
        <v>-1.320073739196811E-2</v>
      </c>
      <c r="AB530" s="132">
        <f>+G530-AA530</f>
        <v>3.463635251761266E-3</v>
      </c>
      <c r="AC530" s="132">
        <f>+G530-P530</f>
        <v>1.9558625319275293E-2</v>
      </c>
      <c r="AD530" s="132"/>
      <c r="AE530" s="132">
        <f>+(G530-AA530)^2*S530</f>
        <v>4.5892419665368227E-9</v>
      </c>
      <c r="AF530" s="200">
        <f>+C530-15018.5</f>
        <v>40841.189499999862</v>
      </c>
      <c r="AG530" s="7"/>
      <c r="AH530" s="43">
        <f>$AB$6*($AB$11/AI530*AJ530+$AB$12)</f>
        <v>-1.388906152396811E-2</v>
      </c>
      <c r="AI530" s="43">
        <f>1+$AB$7*COS(AL530)</f>
        <v>0.89137555289978665</v>
      </c>
      <c r="AJ530" s="43">
        <f>SIN(AL530+$AB$9)</f>
        <v>-0.89514912046820583</v>
      </c>
      <c r="AK530" s="43">
        <f>$AB$7*SIN(AL530)</f>
        <v>-0.35369581492035346</v>
      </c>
      <c r="AL530" s="43">
        <f>2*ATAN(AM530)</f>
        <v>-1.868765616224638</v>
      </c>
      <c r="AM530" s="43">
        <f>SQRT((1+$AB$7)/(1-$AB$7))*TAN(AN530/2)</f>
        <v>-1.353209246221903</v>
      </c>
      <c r="AN530" s="132">
        <f>$AU530+$AB$7*SIN(AO530)</f>
        <v>4.7982274815194232</v>
      </c>
      <c r="AO530" s="132">
        <f>$AU530+$AB$7*SIN(AP530)</f>
        <v>4.7982274828929405</v>
      </c>
      <c r="AP530" s="132">
        <f>$AU530+$AB$7*SIN(AQ530)</f>
        <v>4.7982275261925231</v>
      </c>
      <c r="AQ530" s="132">
        <f>$AU530+$AB$7*SIN(AR530)</f>
        <v>4.7982288911830979</v>
      </c>
      <c r="AR530" s="132">
        <f>$AU530+$AB$7*SIN(AS530)</f>
        <v>4.798271910509631</v>
      </c>
      <c r="AS530" s="132">
        <f>$AU530+$AB$7*SIN(AT530)</f>
        <v>4.7996168727895956</v>
      </c>
      <c r="AT530" s="132">
        <f>$AU530+$AB$7*SIN(AU530)</f>
        <v>4.8344234890046449</v>
      </c>
      <c r="AU530" s="132">
        <f>$AB$9+$AB$18*(F530-AB$15)</f>
        <v>5.1668651923265783</v>
      </c>
    </row>
    <row r="531" spans="1:47" ht="12.95" customHeight="1">
      <c r="A531" s="127" t="s">
        <v>1471</v>
      </c>
      <c r="B531" s="276" t="s">
        <v>288</v>
      </c>
      <c r="C531" s="232">
        <v>55860.543500000145</v>
      </c>
      <c r="D531" s="232">
        <v>2.0000000000000001E-4</v>
      </c>
      <c r="E531" s="41">
        <f>+(C531-C$7)/C$8</f>
        <v>45868.473320567959</v>
      </c>
      <c r="F531" s="132">
        <f>ROUND(2*E531,0)/2</f>
        <v>45868.5</v>
      </c>
      <c r="G531" s="132">
        <f>+C531-(C$7+F531*C$8)</f>
        <v>-9.106969358981587E-3</v>
      </c>
      <c r="L531" s="43">
        <f>G531</f>
        <v>-9.106969358981587E-3</v>
      </c>
      <c r="N531" s="132"/>
      <c r="O531" s="132">
        <f ca="1">+C$11+C$12*F531</f>
        <v>-1.2927397016057003E-2</v>
      </c>
      <c r="P531" s="199">
        <f>+D$11+D$12*F531+D$13*F531^2</f>
        <v>-2.9297332446351097E-2</v>
      </c>
      <c r="Q531" s="200">
        <f>+C531-15018.5</f>
        <v>40842.043500000145</v>
      </c>
      <c r="S531" s="132">
        <f>+(P531-G531)^2</f>
        <v>4.0765076159981329E-4</v>
      </c>
      <c r="T531" s="7">
        <v>10</v>
      </c>
      <c r="U531" s="43">
        <f>+T531*S531</f>
        <v>4.0765076159981328E-3</v>
      </c>
      <c r="V531" s="132">
        <f>+G531-P531</f>
        <v>2.019036308736951E-2</v>
      </c>
      <c r="Z531" s="43">
        <f>F531</f>
        <v>45868.5</v>
      </c>
      <c r="AA531" s="132">
        <f>AB$3+AB$4*Z531+AB$5*Z531^2+AH531</f>
        <v>-1.3196050412874125E-2</v>
      </c>
      <c r="AB531" s="132">
        <f>+G531-AA531</f>
        <v>4.0890810538925376E-3</v>
      </c>
      <c r="AC531" s="132">
        <f>+G531-P531</f>
        <v>2.019036308736951E-2</v>
      </c>
      <c r="AD531" s="132"/>
      <c r="AE531" s="132">
        <f>+(G531-AA531)^2*S531</f>
        <v>6.8161587470842799E-9</v>
      </c>
      <c r="AF531" s="200">
        <f>+C531-15018.5</f>
        <v>40842.043500000145</v>
      </c>
      <c r="AG531" s="7"/>
      <c r="AH531" s="43">
        <f>$AB$6*($AB$11/AI531*AJ531+$AB$12)</f>
        <v>-1.3883959036124126E-2</v>
      </c>
      <c r="AI531" s="43">
        <f>1+$AB$7*COS(AL531)</f>
        <v>0.89147806265697849</v>
      </c>
      <c r="AJ531" s="43">
        <f>SIN(AL531+$AB$9)</f>
        <v>-0.89501989442530816</v>
      </c>
      <c r="AK531" s="43">
        <f>$AB$7*SIN(AL531)</f>
        <v>-0.35372728070551374</v>
      </c>
      <c r="AL531" s="43">
        <f>2*ATAN(AM531)</f>
        <v>-1.8684758044921455</v>
      </c>
      <c r="AM531" s="43">
        <f>SQRT((1+$AB$7)/(1-$AB$7))*TAN(AN531/2)</f>
        <v>-1.3527990727449781</v>
      </c>
      <c r="AN531" s="132">
        <f>$AU531+$AB$7*SIN(AO531)</f>
        <v>4.7985295189950223</v>
      </c>
      <c r="AO531" s="132">
        <f>$AU531+$AB$7*SIN(AP531)</f>
        <v>4.7985295203935232</v>
      </c>
      <c r="AP531" s="132">
        <f>$AU531+$AB$7*SIN(AQ531)</f>
        <v>4.7985295643264765</v>
      </c>
      <c r="AQ531" s="132">
        <f>$AU531+$AB$7*SIN(AR531)</f>
        <v>4.798530944439392</v>
      </c>
      <c r="AR531" s="132">
        <f>$AU531+$AB$7*SIN(AS531)</f>
        <v>4.7985742881803093</v>
      </c>
      <c r="AS531" s="132">
        <f>$AU531+$AB$7*SIN(AT531)</f>
        <v>4.7999246454528386</v>
      </c>
      <c r="AT531" s="132">
        <f>$AU531+$AB$7*SIN(AU531)</f>
        <v>4.8347634429514894</v>
      </c>
      <c r="AU531" s="132">
        <f>$AB$9+$AB$18*(F531-AB$15)</f>
        <v>5.167157631978232</v>
      </c>
    </row>
    <row r="532" spans="1:47" ht="12.95" customHeight="1">
      <c r="A532" s="127" t="s">
        <v>1471</v>
      </c>
      <c r="B532" s="276" t="s">
        <v>292</v>
      </c>
      <c r="C532" s="232">
        <v>55860.713500000071</v>
      </c>
      <c r="D532" s="232">
        <v>1E-4</v>
      </c>
      <c r="E532" s="41">
        <f>+(C532-C$7)/C$8</f>
        <v>45868.971346120532</v>
      </c>
      <c r="F532" s="132">
        <f>ROUND(2*E532,0)/2</f>
        <v>45869</v>
      </c>
      <c r="G532" s="132">
        <f>+C532-(C$7+F532*C$8)</f>
        <v>-9.7809429280459881E-3</v>
      </c>
      <c r="L532" s="43">
        <f>G532</f>
        <v>-9.7809429280459881E-3</v>
      </c>
      <c r="N532" s="132"/>
      <c r="O532" s="132">
        <f ca="1">+C$11+C$12*F532</f>
        <v>-1.2927916982989548E-2</v>
      </c>
      <c r="P532" s="199">
        <f>+D$11+D$12*F532+D$13*F532^2</f>
        <v>-2.9297653434050767E-2</v>
      </c>
      <c r="Q532" s="200">
        <f>+C532-15018.5</f>
        <v>40842.213500000071</v>
      </c>
      <c r="S532" s="132">
        <f>+(P532-G532)^2</f>
        <v>3.8090198897519731E-4</v>
      </c>
      <c r="T532" s="7">
        <v>10</v>
      </c>
      <c r="U532" s="43">
        <f>+T532*S532</f>
        <v>3.8090198897519729E-3</v>
      </c>
      <c r="V532" s="132">
        <f>+G532-P532</f>
        <v>1.9516710506004779E-2</v>
      </c>
      <c r="Z532" s="43">
        <f>F532</f>
        <v>45869</v>
      </c>
      <c r="AA532" s="132">
        <f>AB$3+AB$4*Z532+AB$5*Z532^2+AH532</f>
        <v>-1.3195112799121122E-2</v>
      </c>
      <c r="AB532" s="132">
        <f>+G532-AA532</f>
        <v>3.4141698710751338E-3</v>
      </c>
      <c r="AC532" s="132">
        <f>+G532-P532</f>
        <v>1.9516710506004779E-2</v>
      </c>
      <c r="AD532" s="132"/>
      <c r="AE532" s="132">
        <f>+(G532-AA532)^2*S532</f>
        <v>4.4400053301700236E-9</v>
      </c>
      <c r="AF532" s="200">
        <f>+C532-15018.5</f>
        <v>40842.213500000071</v>
      </c>
      <c r="AG532" s="7"/>
      <c r="AH532" s="43">
        <f>$AB$6*($AB$11/AI532*AJ532+$AB$12)</f>
        <v>-1.3882938316121123E-2</v>
      </c>
      <c r="AI532" s="43">
        <f>1+$AB$7*COS(AL532)</f>
        <v>0.89149856853208764</v>
      </c>
      <c r="AJ532" s="43">
        <f>SIN(AL532+$AB$9)</f>
        <v>-0.89499403662726151</v>
      </c>
      <c r="AK532" s="43">
        <f>$AB$7*SIN(AL532)</f>
        <v>-0.35373357116538134</v>
      </c>
      <c r="AL532" s="43">
        <f>2*ATAN(AM532)</f>
        <v>-1.8684178341463682</v>
      </c>
      <c r="AM532" s="43">
        <f>SQRT((1+$AB$7)/(1-$AB$7))*TAN(AN532/2)</f>
        <v>-1.3527170460284026</v>
      </c>
      <c r="AN532" s="132">
        <f>$AU532+$AB$7*SIN(AO532)</f>
        <v>4.7985899306583963</v>
      </c>
      <c r="AO532" s="132">
        <f>$AU532+$AB$7*SIN(AP532)</f>
        <v>4.7985899320619376</v>
      </c>
      <c r="AP532" s="132">
        <f>$AU532+$AB$7*SIN(AQ532)</f>
        <v>4.798589976122428</v>
      </c>
      <c r="AQ532" s="132">
        <f>$AU532+$AB$7*SIN(AR532)</f>
        <v>4.7985913592741483</v>
      </c>
      <c r="AR532" s="132">
        <f>$AU532+$AB$7*SIN(AS532)</f>
        <v>4.7986347680739652</v>
      </c>
      <c r="AS532" s="132">
        <f>$AU532+$AB$7*SIN(AT532)</f>
        <v>4.7999862052325799</v>
      </c>
      <c r="AT532" s="132">
        <f>$AU532+$AB$7*SIN(AU532)</f>
        <v>4.8348314371521885</v>
      </c>
      <c r="AU532" s="132">
        <f>$AB$9+$AB$18*(F532-AB$15)</f>
        <v>5.1672161199085629</v>
      </c>
    </row>
    <row r="533" spans="1:47" ht="12.95" customHeight="1">
      <c r="A533" s="127" t="s">
        <v>1471</v>
      </c>
      <c r="B533" s="276" t="s">
        <v>288</v>
      </c>
      <c r="C533" s="232">
        <v>55861.567100000102</v>
      </c>
      <c r="D533" s="232">
        <v>2.0000000000000001E-4</v>
      </c>
      <c r="E533" s="41">
        <f>+(C533-C$7)/C$8</f>
        <v>45871.472020308072</v>
      </c>
      <c r="F533" s="132">
        <f>ROUND(2*E533,0)/2</f>
        <v>45871.5</v>
      </c>
      <c r="G533" s="132">
        <f>+C533-(C$7+F533*C$8)</f>
        <v>-9.5508103986503556E-3</v>
      </c>
      <c r="L533" s="43">
        <f>G533</f>
        <v>-9.5508103986503556E-3</v>
      </c>
      <c r="N533" s="132"/>
      <c r="O533" s="132">
        <f ca="1">+C$11+C$12*F533</f>
        <v>-1.2930516817652303E-2</v>
      </c>
      <c r="P533" s="199">
        <f>+D$11+D$12*F533+D$13*F533^2</f>
        <v>-2.9299258324178436E-2</v>
      </c>
      <c r="Q533" s="200">
        <f>+C533-15018.5</f>
        <v>40843.067100000102</v>
      </c>
      <c r="S533" s="132">
        <f>+(P533-G533)^2</f>
        <v>3.9000119546729432E-4</v>
      </c>
      <c r="T533" s="7">
        <v>10</v>
      </c>
      <c r="U533" s="43">
        <f>+T533*S533</f>
        <v>3.9000119546729432E-3</v>
      </c>
      <c r="V533" s="132">
        <f>+G533-P533</f>
        <v>1.974844792552808E-2</v>
      </c>
      <c r="Z533" s="43">
        <f>F533</f>
        <v>45871.5</v>
      </c>
      <c r="AA533" s="132">
        <f>AB$3+AB$4*Z533+AB$5*Z533^2+AH533</f>
        <v>-1.319042364061539E-2</v>
      </c>
      <c r="AB533" s="132">
        <f>+G533-AA533</f>
        <v>3.6396132419650347E-3</v>
      </c>
      <c r="AC533" s="132">
        <f>+G533-P533</f>
        <v>1.974844792552808E-2</v>
      </c>
      <c r="AD533" s="132"/>
      <c r="AE533" s="132">
        <f>+(G533-AA533)^2*S533</f>
        <v>5.1662618110217057E-9</v>
      </c>
      <c r="AF533" s="200">
        <f>+C533-15018.5</f>
        <v>40843.067100000102</v>
      </c>
      <c r="AG533" s="7"/>
      <c r="AH533" s="43">
        <f>$AB$6*($AB$11/AI533*AJ533+$AB$12)</f>
        <v>-1.3877833603865391E-2</v>
      </c>
      <c r="AI533" s="43">
        <f>1+$AB$7*COS(AL533)</f>
        <v>0.89160111752946647</v>
      </c>
      <c r="AJ533" s="43">
        <f>SIN(AL533+$AB$9)</f>
        <v>-0.8948646846659648</v>
      </c>
      <c r="AK533" s="43">
        <f>$AB$7*SIN(AL533)</f>
        <v>-0.35376500997009219</v>
      </c>
      <c r="AL533" s="43">
        <f>2*ATAN(AM533)</f>
        <v>-1.8681279424083634</v>
      </c>
      <c r="AM533" s="43">
        <f>SQRT((1+$AB$7)/(1-$AB$7))*TAN(AN533/2)</f>
        <v>-1.3523069523211977</v>
      </c>
      <c r="AN533" s="132">
        <f>$AU533+$AB$7*SIN(AO533)</f>
        <v>4.7988920098214063</v>
      </c>
      <c r="AO533" s="132">
        <f>$AU533+$AB$7*SIN(AP533)</f>
        <v>4.798892011250377</v>
      </c>
      <c r="AP533" s="132">
        <f>$AU533+$AB$7*SIN(AQ533)</f>
        <v>4.7988920559528889</v>
      </c>
      <c r="AQ533" s="132">
        <f>$AU533+$AB$7*SIN(AR533)</f>
        <v>4.7988934543705639</v>
      </c>
      <c r="AR533" s="132">
        <f>$AU533+$AB$7*SIN(AS533)</f>
        <v>4.798937189346093</v>
      </c>
      <c r="AS533" s="132">
        <f>$AU533+$AB$7*SIN(AT533)</f>
        <v>4.8002940303705737</v>
      </c>
      <c r="AT533" s="132">
        <f>$AU533+$AB$7*SIN(AU533)</f>
        <v>4.835171425210544</v>
      </c>
      <c r="AU533" s="132">
        <f>$AB$9+$AB$18*(F533-AB$15)</f>
        <v>5.1675085595602157</v>
      </c>
    </row>
    <row r="534" spans="1:47" ht="12.95" customHeight="1">
      <c r="A534" s="127" t="s">
        <v>1471</v>
      </c>
      <c r="B534" s="276" t="s">
        <v>292</v>
      </c>
      <c r="C534" s="232">
        <v>55861.737300000153</v>
      </c>
      <c r="D534" s="232">
        <v>1E-4</v>
      </c>
      <c r="E534" s="41">
        <f>+(C534-C$7)/C$8</f>
        <v>45871.970631773431</v>
      </c>
      <c r="F534" s="132">
        <f>ROUND(2*E534,0)/2</f>
        <v>45872</v>
      </c>
      <c r="G534" s="132">
        <f>+C534-(C$7+F534*C$8)</f>
        <v>-1.0024783849075902E-2</v>
      </c>
      <c r="L534" s="43">
        <f>G534</f>
        <v>-1.0024783849075902E-2</v>
      </c>
      <c r="N534" s="132"/>
      <c r="O534" s="132">
        <f ca="1">+C$11+C$12*F534</f>
        <v>-1.2931036784584855E-2</v>
      </c>
      <c r="P534" s="199">
        <f>+D$11+D$12*F534+D$13*F534^2</f>
        <v>-2.9299579292529843E-2</v>
      </c>
      <c r="Q534" s="200">
        <f>+C534-15018.5</f>
        <v>40843.237300000153</v>
      </c>
      <c r="S534" s="132">
        <f>+(P534-G534)^2</f>
        <v>3.7151773938699279E-4</v>
      </c>
      <c r="T534" s="7">
        <v>10</v>
      </c>
      <c r="U534" s="43">
        <f>+T534*S534</f>
        <v>3.7151773938699281E-3</v>
      </c>
      <c r="V534" s="132">
        <f>+G534-P534</f>
        <v>1.9274795443453941E-2</v>
      </c>
      <c r="Z534" s="43">
        <f>F534</f>
        <v>45872</v>
      </c>
      <c r="AA534" s="132">
        <f>AB$3+AB$4*Z534+AB$5*Z534^2+AH534</f>
        <v>-1.3189485590957206E-2</v>
      </c>
      <c r="AB534" s="132">
        <f>+G534-AA534</f>
        <v>3.1647017418813036E-3</v>
      </c>
      <c r="AC534" s="132">
        <f>+G534-P534</f>
        <v>1.9274795443453941E-2</v>
      </c>
      <c r="AD534" s="132"/>
      <c r="AE534" s="132">
        <f>+(G534-AA534)^2*S534</f>
        <v>3.7208754041881737E-9</v>
      </c>
      <c r="AF534" s="200">
        <f>+C534-15018.5</f>
        <v>40843.237300000153</v>
      </c>
      <c r="AG534" s="7"/>
      <c r="AH534" s="43">
        <f>$AB$6*($AB$11/AI534*AJ534+$AB$12)</f>
        <v>-1.3876812438957206E-2</v>
      </c>
      <c r="AI534" s="43">
        <f>1+$AB$7*COS(AL534)</f>
        <v>0.89162163125375216</v>
      </c>
      <c r="AJ534" s="43">
        <f>SIN(AL534+$AB$9)</f>
        <v>-0.89483880167647134</v>
      </c>
      <c r="AK534" s="43">
        <f>$AB$7*SIN(AL534)</f>
        <v>-0.35377129503098798</v>
      </c>
      <c r="AL534" s="43">
        <f>2*ATAN(AM534)</f>
        <v>-1.8680699560573168</v>
      </c>
      <c r="AM534" s="43">
        <f>SQRT((1+$AB$7)/(1-$AB$7))*TAN(AN534/2)</f>
        <v>-1.3522249415525507</v>
      </c>
      <c r="AN534" s="132">
        <f>$AU534+$AB$7*SIN(AO534)</f>
        <v>4.7989524298238582</v>
      </c>
      <c r="AO534" s="132">
        <f>$AU534+$AB$7*SIN(AP534)</f>
        <v>4.7989524312579599</v>
      </c>
      <c r="AP534" s="132">
        <f>$AU534+$AB$7*SIN(AQ534)</f>
        <v>4.7989524760897462</v>
      </c>
      <c r="AQ534" s="132">
        <f>$AU534+$AB$7*SIN(AR534)</f>
        <v>4.7989538775750322</v>
      </c>
      <c r="AR534" s="132">
        <f>$AU534+$AB$7*SIN(AS534)</f>
        <v>4.7989976779620855</v>
      </c>
      <c r="AS534" s="132">
        <f>$AU534+$AB$7*SIN(AT534)</f>
        <v>4.8003556006465162</v>
      </c>
      <c r="AT534" s="132">
        <f>$AU534+$AB$7*SIN(AU534)</f>
        <v>4.8352394262329597</v>
      </c>
      <c r="AU534" s="132">
        <f>$AB$9+$AB$18*(F534-AB$15)</f>
        <v>5.1675670474905466</v>
      </c>
    </row>
    <row r="535" spans="1:47" ht="12.95" customHeight="1">
      <c r="A535" s="127" t="s">
        <v>1471</v>
      </c>
      <c r="B535" s="276" t="s">
        <v>288</v>
      </c>
      <c r="C535" s="232">
        <v>55862.591200000141</v>
      </c>
      <c r="D535" s="232">
        <v>2.9999999999999997E-4</v>
      </c>
      <c r="E535" s="41">
        <f>+(C535-C$7)/C$8</f>
        <v>45874.472184829458</v>
      </c>
      <c r="F535" s="132">
        <f>ROUND(2*E535,0)/2</f>
        <v>45874.5</v>
      </c>
      <c r="G535" s="132">
        <f>+C535-(C$7+F535*C$8)</f>
        <v>-9.4946513563627377E-3</v>
      </c>
      <c r="L535" s="43">
        <f>G535</f>
        <v>-9.4946513563627377E-3</v>
      </c>
      <c r="N535" s="132"/>
      <c r="O535" s="132">
        <f ca="1">+C$11+C$12*F535</f>
        <v>-1.293363661924761E-2</v>
      </c>
      <c r="P535" s="199">
        <f>+D$11+D$12*F535+D$13*F535^2</f>
        <v>-2.930118408591622E-2</v>
      </c>
      <c r="Q535" s="200">
        <f>+C535-15018.5</f>
        <v>40844.091200000141</v>
      </c>
      <c r="S535" s="132">
        <f>+(P535-G535)^2</f>
        <v>3.9229873876687332E-4</v>
      </c>
      <c r="T535" s="7">
        <v>10</v>
      </c>
      <c r="U535" s="43">
        <f>+T535*S535</f>
        <v>3.9229873876687332E-3</v>
      </c>
      <c r="V535" s="132">
        <f>+G535-P535</f>
        <v>1.9806532729553482E-2</v>
      </c>
      <c r="Z535" s="43">
        <f>F535</f>
        <v>45874.5</v>
      </c>
      <c r="AA535" s="132">
        <f>AB$3+AB$4*Z535+AB$5*Z535^2+AH535</f>
        <v>-1.3184794252811421E-2</v>
      </c>
      <c r="AB535" s="132">
        <f>+G535-AA535</f>
        <v>3.6901428964486831E-3</v>
      </c>
      <c r="AC535" s="132">
        <f>+G535-P535</f>
        <v>1.9806532729553482E-2</v>
      </c>
      <c r="AD535" s="132"/>
      <c r="AE535" s="132">
        <f>+(G535-AA535)^2*S535</f>
        <v>5.3419925736869803E-9</v>
      </c>
      <c r="AF535" s="200">
        <f>+C535-15018.5</f>
        <v>40844.091200000141</v>
      </c>
      <c r="AG535" s="7"/>
      <c r="AH535" s="43">
        <f>$AB$6*($AB$11/AI535*AJ535+$AB$12)</f>
        <v>-1.3871705502061422E-2</v>
      </c>
      <c r="AI535" s="43">
        <f>1+$AB$7*COS(AL535)</f>
        <v>0.89172421950270808</v>
      </c>
      <c r="AJ535" s="43">
        <f>SIN(AL535+$AB$9)</f>
        <v>-0.89470932371909206</v>
      </c>
      <c r="AK535" s="43">
        <f>$AB$7*SIN(AL535)</f>
        <v>-0.35380270682642079</v>
      </c>
      <c r="AL535" s="43">
        <f>2*ATAN(AM535)</f>
        <v>-1.8677799842721248</v>
      </c>
      <c r="AM535" s="43">
        <f>SQRT((1+$AB$7)/(1-$AB$7))*TAN(AN535/2)</f>
        <v>-1.3518149275549183</v>
      </c>
      <c r="AN535" s="132">
        <f>$AU535+$AB$7*SIN(AO535)</f>
        <v>4.7992545506902387</v>
      </c>
      <c r="AO535" s="132">
        <f>$AU535+$AB$7*SIN(AP535)</f>
        <v>4.7992545521502219</v>
      </c>
      <c r="AP535" s="132">
        <f>$AU535+$AB$7*SIN(AQ535)</f>
        <v>4.799254597632765</v>
      </c>
      <c r="AQ535" s="132">
        <f>$AU535+$AB$7*SIN(AR535)</f>
        <v>4.7992560145284564</v>
      </c>
      <c r="AR535" s="132">
        <f>$AU535+$AB$7*SIN(AS535)</f>
        <v>4.7993001428561435</v>
      </c>
      <c r="AS535" s="132">
        <f>$AU535+$AB$7*SIN(AT535)</f>
        <v>4.8006634782717654</v>
      </c>
      <c r="AT535" s="132">
        <f>$AU535+$AB$7*SIN(AU535)</f>
        <v>4.835579448396973</v>
      </c>
      <c r="AU535" s="132">
        <f>$AB$9+$AB$18*(F535-AB$15)</f>
        <v>5.1678594871422003</v>
      </c>
    </row>
    <row r="536" spans="1:47" ht="12.95" customHeight="1">
      <c r="A536" s="127" t="s">
        <v>1471</v>
      </c>
      <c r="B536" s="276" t="s">
        <v>288</v>
      </c>
      <c r="C536" s="232">
        <v>55863.61540000001</v>
      </c>
      <c r="D536" s="232">
        <v>2.0000000000000001E-4</v>
      </c>
      <c r="E536" s="41">
        <f>+(C536-C$7)/C$8</f>
        <v>45877.472642306559</v>
      </c>
      <c r="F536" s="132">
        <f>ROUND(2*E536,0)/2</f>
        <v>45877.5</v>
      </c>
      <c r="G536" s="132">
        <f>+C536-(C$7+F536*C$8)</f>
        <v>-9.338492491224315E-3</v>
      </c>
      <c r="L536" s="43">
        <f>G536</f>
        <v>-9.338492491224315E-3</v>
      </c>
      <c r="N536" s="132"/>
      <c r="O536" s="132">
        <f ca="1">+C$11+C$12*F536</f>
        <v>-1.2936756420842917E-2</v>
      </c>
      <c r="P536" s="199">
        <f>+D$11+D$12*F536+D$13*F536^2</f>
        <v>-2.9303109731564445E-2</v>
      </c>
      <c r="Q536" s="200">
        <f>+C536-15018.5</f>
        <v>40845.11540000001</v>
      </c>
      <c r="S536" s="132">
        <f>+(P536-G536)^2</f>
        <v>3.9858594155328637E-4</v>
      </c>
      <c r="T536" s="7">
        <v>10</v>
      </c>
      <c r="U536" s="43">
        <f>+T536*S536</f>
        <v>3.9858594155328638E-3</v>
      </c>
      <c r="V536" s="132">
        <f>+G536-P536</f>
        <v>1.996461724034013E-2</v>
      </c>
      <c r="Z536" s="43">
        <f>F536</f>
        <v>45877.5</v>
      </c>
      <c r="AA536" s="132">
        <f>AB$3+AB$4*Z536+AB$5*Z536^2+AH536</f>
        <v>-1.317916224918866E-2</v>
      </c>
      <c r="AB536" s="132">
        <f>+G536-AA536</f>
        <v>3.8406697579643455E-3</v>
      </c>
      <c r="AC536" s="132">
        <f>+G536-P536</f>
        <v>1.996461724034013E-2</v>
      </c>
      <c r="AD536" s="132"/>
      <c r="AE536" s="132">
        <f>+(G536-AA536)^2*S536</f>
        <v>5.8794392614799445E-9</v>
      </c>
      <c r="AF536" s="200">
        <f>+C536-15018.5</f>
        <v>40845.11540000001</v>
      </c>
      <c r="AG536" s="7"/>
      <c r="AH536" s="43">
        <f>$AB$6*($AB$11/AI536*AJ536+$AB$12)</f>
        <v>-1.3865574730438661E-2</v>
      </c>
      <c r="AI536" s="43">
        <f>1+$AB$7*COS(AL536)</f>
        <v>0.89184736859036295</v>
      </c>
      <c r="AJ536" s="43">
        <f>SIN(AL536+$AB$9)</f>
        <v>-0.89455381149142288</v>
      </c>
      <c r="AK536" s="43">
        <f>$AB$7*SIN(AL536)</f>
        <v>-0.35384037123987305</v>
      </c>
      <c r="AL536" s="43">
        <f>2*ATAN(AM536)</f>
        <v>-1.8674319300334026</v>
      </c>
      <c r="AM536" s="43">
        <f>SQRT((1+$AB$7)/(1-$AB$7))*TAN(AN536/2)</f>
        <v>-1.3513229983740072</v>
      </c>
      <c r="AN536" s="132">
        <f>$AU536+$AB$7*SIN(AO536)</f>
        <v>4.7996171416206694</v>
      </c>
      <c r="AO536" s="132">
        <f>$AU536+$AB$7*SIN(AP536)</f>
        <v>4.7996171431122159</v>
      </c>
      <c r="AP536" s="132">
        <f>$AU536+$AB$7*SIN(AQ536)</f>
        <v>4.7996171893853674</v>
      </c>
      <c r="AQ536" s="132">
        <f>$AU536+$AB$7*SIN(AR536)</f>
        <v>4.7996186249333368</v>
      </c>
      <c r="AR536" s="132">
        <f>$AU536+$AB$7*SIN(AS536)</f>
        <v>4.7996631487350383</v>
      </c>
      <c r="AS536" s="132">
        <f>$AU536+$AB$7*SIN(AT536)</f>
        <v>4.8010329891714054</v>
      </c>
      <c r="AT536" s="132">
        <f>$AU536+$AB$7*SIN(AU536)</f>
        <v>4.8359875125037428</v>
      </c>
      <c r="AU536" s="132">
        <f>$AB$9+$AB$18*(F536-AB$15)</f>
        <v>5.1682104147241841</v>
      </c>
    </row>
    <row r="537" spans="1:47" ht="12.95" customHeight="1">
      <c r="A537" s="41" t="s">
        <v>483</v>
      </c>
      <c r="B537" s="94" t="s">
        <v>288</v>
      </c>
      <c r="C537" s="36">
        <v>55865.6639</v>
      </c>
      <c r="D537" s="36">
        <v>1E-4</v>
      </c>
      <c r="E537" s="41">
        <f>+(C537-C$7)/C$8</f>
        <v>45883.473850217706</v>
      </c>
      <c r="F537" s="132">
        <f>ROUND(2*E537,0)/2</f>
        <v>45883.5</v>
      </c>
      <c r="G537" s="132">
        <f>+C537-(C$7+F537*C$8)</f>
        <v>-8.926174501539208E-3</v>
      </c>
      <c r="K537" s="43">
        <f>G537</f>
        <v>-8.926174501539208E-3</v>
      </c>
      <c r="N537" s="132"/>
      <c r="O537" s="132">
        <f ca="1">+C$11+C$12*F537</f>
        <v>-1.2942996024033523E-2</v>
      </c>
      <c r="P537" s="199">
        <f>+D$11+D$12*F537+D$13*F537^2</f>
        <v>-2.9306960674592271E-2</v>
      </c>
      <c r="Q537" s="200">
        <f>+C537-15018.5</f>
        <v>40847.1639</v>
      </c>
      <c r="S537" s="132">
        <f>+(P537-G537)^2</f>
        <v>4.1537644503171093E-4</v>
      </c>
      <c r="T537" s="7">
        <v>10</v>
      </c>
      <c r="U537" s="43">
        <f>+T537*S537</f>
        <v>4.153764450317109E-3</v>
      </c>
      <c r="V537" s="132">
        <f>+G537-P537</f>
        <v>2.0380786173053063E-2</v>
      </c>
      <c r="Z537" s="43">
        <f>F537</f>
        <v>45883.5</v>
      </c>
      <c r="AA537" s="132">
        <f>AB$3+AB$4*Z537+AB$5*Z537^2+AH537</f>
        <v>-1.3167890393393715E-2</v>
      </c>
      <c r="AB537" s="132">
        <f>+G537-AA537</f>
        <v>4.241715891854507E-3</v>
      </c>
      <c r="AC537" s="132">
        <f>+G537-P537</f>
        <v>2.0380786173053063E-2</v>
      </c>
      <c r="AD537" s="132"/>
      <c r="AE537" s="132">
        <f>+(G537-AA537)^2*S537</f>
        <v>7.4735168453654562E-9</v>
      </c>
      <c r="AF537" s="200">
        <f>+C537-15018.5</f>
        <v>40847.1639</v>
      </c>
      <c r="AG537" s="7"/>
      <c r="AH537" s="43">
        <f>$AB$6*($AB$11/AI537*AJ537+$AB$12)</f>
        <v>-1.3853305176643717E-2</v>
      </c>
      <c r="AI537" s="43">
        <f>1+$AB$7*COS(AL537)</f>
        <v>0.89209380816352701</v>
      </c>
      <c r="AJ537" s="43">
        <f>SIN(AL537+$AB$9)</f>
        <v>-0.8942423328203436</v>
      </c>
      <c r="AK537" s="43">
        <f>$AB$7*SIN(AL537)</f>
        <v>-0.35391560259947608</v>
      </c>
      <c r="AL537" s="43">
        <f>2*ATAN(AM537)</f>
        <v>-1.8667355330482451</v>
      </c>
      <c r="AM537" s="43">
        <f>SQRT((1+$AB$7)/(1-$AB$7))*TAN(AN537/2)</f>
        <v>-1.3503394264799233</v>
      </c>
      <c r="AN537" s="132">
        <f>$AU537+$AB$7*SIN(AO537)</f>
        <v>4.8003424737429796</v>
      </c>
      <c r="AO537" s="132">
        <f>$AU537+$AB$7*SIN(AP537)</f>
        <v>4.8003424752993329</v>
      </c>
      <c r="AP537" s="132">
        <f>$AU537+$AB$7*SIN(AQ537)</f>
        <v>4.8003425231858428</v>
      </c>
      <c r="AQ537" s="132">
        <f>$AU537+$AB$7*SIN(AR537)</f>
        <v>4.8003439965651875</v>
      </c>
      <c r="AR537" s="132">
        <f>$AU537+$AB$7*SIN(AS537)</f>
        <v>4.8003893176976957</v>
      </c>
      <c r="AS537" s="132">
        <f>$AU537+$AB$7*SIN(AT537)</f>
        <v>4.8017722000259289</v>
      </c>
      <c r="AT537" s="132">
        <f>$AU537+$AB$7*SIN(AU537)</f>
        <v>4.8368037634501597</v>
      </c>
      <c r="AU537" s="132">
        <f>$AB$9+$AB$18*(F537-AB$15)</f>
        <v>5.1689122698881524</v>
      </c>
    </row>
    <row r="538" spans="1:47" ht="12.95" customHeight="1">
      <c r="A538" s="243" t="s">
        <v>499</v>
      </c>
      <c r="B538" s="244" t="s">
        <v>288</v>
      </c>
      <c r="C538" s="245">
        <v>55865.6639</v>
      </c>
      <c r="D538" s="245">
        <v>1E-4</v>
      </c>
      <c r="E538" s="41">
        <f>+(C538-C$7)/C$8</f>
        <v>45883.473850217706</v>
      </c>
      <c r="F538" s="132">
        <f>ROUND(2*E538,0)/2</f>
        <v>45883.5</v>
      </c>
      <c r="G538" s="132">
        <f>+C538-(C$7+F538*C$8)</f>
        <v>-8.926174501539208E-3</v>
      </c>
      <c r="K538" s="43">
        <f>G538</f>
        <v>-8.926174501539208E-3</v>
      </c>
      <c r="N538" s="132"/>
      <c r="O538" s="132">
        <f ca="1">+C$11+C$12*F538</f>
        <v>-1.2942996024033523E-2</v>
      </c>
      <c r="P538" s="199">
        <f>+D$11+D$12*F538+D$13*F538^2</f>
        <v>-2.9306960674592271E-2</v>
      </c>
      <c r="Q538" s="200">
        <f>+C538-15018.5</f>
        <v>40847.1639</v>
      </c>
      <c r="S538" s="132">
        <f>+(P538-G538)^2</f>
        <v>4.1537644503171093E-4</v>
      </c>
      <c r="T538" s="7">
        <v>10</v>
      </c>
      <c r="U538" s="43">
        <f>+T538*S538</f>
        <v>4.153764450317109E-3</v>
      </c>
      <c r="V538" s="132">
        <f>+G538-P538</f>
        <v>2.0380786173053063E-2</v>
      </c>
      <c r="Z538" s="43">
        <f>F538</f>
        <v>45883.5</v>
      </c>
      <c r="AA538" s="132">
        <f>AB$3+AB$4*Z538+AB$5*Z538^2+AH538</f>
        <v>-1.3167890393393715E-2</v>
      </c>
      <c r="AB538" s="132">
        <f>+G538-AA538</f>
        <v>4.241715891854507E-3</v>
      </c>
      <c r="AC538" s="132">
        <f>+G538-P538</f>
        <v>2.0380786173053063E-2</v>
      </c>
      <c r="AD538" s="132"/>
      <c r="AE538" s="132">
        <f>+(G538-AA538)^2*S538</f>
        <v>7.4735168453654562E-9</v>
      </c>
      <c r="AF538" s="200">
        <f>+C538-15018.5</f>
        <v>40847.1639</v>
      </c>
      <c r="AG538" s="7"/>
      <c r="AH538" s="43">
        <f>$AB$6*($AB$11/AI538*AJ538+$AB$12)</f>
        <v>-1.3853305176643717E-2</v>
      </c>
      <c r="AI538" s="43">
        <f>1+$AB$7*COS(AL538)</f>
        <v>0.89209380816352701</v>
      </c>
      <c r="AJ538" s="43">
        <f>SIN(AL538+$AB$9)</f>
        <v>-0.8942423328203436</v>
      </c>
      <c r="AK538" s="43">
        <f>$AB$7*SIN(AL538)</f>
        <v>-0.35391560259947608</v>
      </c>
      <c r="AL538" s="43">
        <f>2*ATAN(AM538)</f>
        <v>-1.8667355330482451</v>
      </c>
      <c r="AM538" s="43">
        <f>SQRT((1+$AB$7)/(1-$AB$7))*TAN(AN538/2)</f>
        <v>-1.3503394264799233</v>
      </c>
      <c r="AN538" s="132">
        <f>$AU538+$AB$7*SIN(AO538)</f>
        <v>4.8003424737429796</v>
      </c>
      <c r="AO538" s="132">
        <f>$AU538+$AB$7*SIN(AP538)</f>
        <v>4.8003424752993329</v>
      </c>
      <c r="AP538" s="132">
        <f>$AU538+$AB$7*SIN(AQ538)</f>
        <v>4.8003425231858428</v>
      </c>
      <c r="AQ538" s="132">
        <f>$AU538+$AB$7*SIN(AR538)</f>
        <v>4.8003439965651875</v>
      </c>
      <c r="AR538" s="132">
        <f>$AU538+$AB$7*SIN(AS538)</f>
        <v>4.8003893176976957</v>
      </c>
      <c r="AS538" s="132">
        <f>$AU538+$AB$7*SIN(AT538)</f>
        <v>4.8017722000259289</v>
      </c>
      <c r="AT538" s="132">
        <f>$AU538+$AB$7*SIN(AU538)</f>
        <v>4.8368037634501597</v>
      </c>
      <c r="AU538" s="132">
        <f>$AB$9+$AB$18*(F538-AB$15)</f>
        <v>5.1689122698881524</v>
      </c>
    </row>
    <row r="539" spans="1:47" ht="12.95" customHeight="1">
      <c r="A539" s="127" t="s">
        <v>1471</v>
      </c>
      <c r="B539" s="276" t="s">
        <v>288</v>
      </c>
      <c r="C539" s="232">
        <v>55866.687700000126</v>
      </c>
      <c r="D539" s="232">
        <v>2.0000000000000001E-4</v>
      </c>
      <c r="E539" s="41">
        <f>+(C539-C$7)/C$8</f>
        <v>45886.473135870729</v>
      </c>
      <c r="F539" s="132">
        <f>ROUND(2*E539,0)/2</f>
        <v>45886.5</v>
      </c>
      <c r="G539" s="132">
        <f>+C539-(C$7+F539*C$8)</f>
        <v>-9.1700153716374189E-3</v>
      </c>
      <c r="L539" s="43">
        <f>G539</f>
        <v>-9.1700153716374189E-3</v>
      </c>
      <c r="N539" s="132"/>
      <c r="O539" s="132">
        <f ca="1">+C$11+C$12*F539</f>
        <v>-1.294611582562883E-2</v>
      </c>
      <c r="P539" s="199">
        <f>+D$11+D$12*F539+D$13*F539^2</f>
        <v>-2.930888597197186E-2</v>
      </c>
      <c r="Q539" s="200">
        <f>+C539-15018.5</f>
        <v>40848.187700000126</v>
      </c>
      <c r="S539" s="132">
        <f>+(P539-G539)^2</f>
        <v>4.055741090570149E-4</v>
      </c>
      <c r="T539" s="7">
        <v>10</v>
      </c>
      <c r="U539" s="43">
        <f>+T539*S539</f>
        <v>4.0557410905701493E-3</v>
      </c>
      <c r="V539" s="132">
        <f>+G539-P539</f>
        <v>2.0138870600334442E-2</v>
      </c>
      <c r="Z539" s="43">
        <f>F539</f>
        <v>45886.5</v>
      </c>
      <c r="AA539" s="132">
        <f>AB$3+AB$4*Z539+AB$5*Z539^2+AH539</f>
        <v>-1.3162250540675938E-2</v>
      </c>
      <c r="AB539" s="132">
        <f>+G539-AA539</f>
        <v>3.9922351690385195E-3</v>
      </c>
      <c r="AC539" s="132">
        <f>+G539-P539</f>
        <v>2.0138870600334442E-2</v>
      </c>
      <c r="AD539" s="132"/>
      <c r="AE539" s="132">
        <f>+(G539-AA539)^2*S539</f>
        <v>6.4640164828362632E-9</v>
      </c>
      <c r="AF539" s="200">
        <f>+C539-15018.5</f>
        <v>40848.187700000126</v>
      </c>
      <c r="AG539" s="7"/>
      <c r="AH539" s="43">
        <f>$AB$6*($AB$11/AI539*AJ539+$AB$12)</f>
        <v>-1.384716639392594E-2</v>
      </c>
      <c r="AI539" s="43">
        <f>1+$AB$7*COS(AL539)</f>
        <v>0.89221709867632482</v>
      </c>
      <c r="AJ539" s="43">
        <f>SIN(AL539+$AB$9)</f>
        <v>-0.89408636619012438</v>
      </c>
      <c r="AK539" s="43">
        <f>$AB$7*SIN(AL539)</f>
        <v>-0.3539531694762047</v>
      </c>
      <c r="AL539" s="43">
        <f>2*ATAN(AM539)</f>
        <v>-1.8663871902016196</v>
      </c>
      <c r="AM539" s="43">
        <f>SQRT((1+$AB$7)/(1-$AB$7))*TAN(AN539/2)</f>
        <v>-1.3498477836226728</v>
      </c>
      <c r="AN539" s="132">
        <f>$AU539+$AB$7*SIN(AO539)</f>
        <v>4.8007052149731937</v>
      </c>
      <c r="AO539" s="132">
        <f>$AU539+$AB$7*SIN(AP539)</f>
        <v>4.8007052165628057</v>
      </c>
      <c r="AP539" s="132">
        <f>$AU539+$AB$7*SIN(AQ539)</f>
        <v>4.800705265272275</v>
      </c>
      <c r="AQ539" s="132">
        <f>$AU539+$AB$7*SIN(AR539)</f>
        <v>4.8007067578327387</v>
      </c>
      <c r="AR539" s="132">
        <f>$AU539+$AB$7*SIN(AS539)</f>
        <v>4.8007524808306314</v>
      </c>
      <c r="AS539" s="132">
        <f>$AU539+$AB$7*SIN(AT539)</f>
        <v>4.8021419000107226</v>
      </c>
      <c r="AT539" s="132">
        <f>$AU539+$AB$7*SIN(AU539)</f>
        <v>4.8372119502757185</v>
      </c>
      <c r="AU539" s="132">
        <f>$AB$9+$AB$18*(F539-AB$15)</f>
        <v>5.1692631974701371</v>
      </c>
    </row>
    <row r="540" spans="1:47" ht="12.95" customHeight="1">
      <c r="A540" s="127" t="s">
        <v>1471</v>
      </c>
      <c r="B540" s="276" t="s">
        <v>288</v>
      </c>
      <c r="C540" s="232">
        <v>55867.711600000039</v>
      </c>
      <c r="D540" s="232">
        <v>1E-4</v>
      </c>
      <c r="E540" s="41">
        <f>+(C540-C$7)/C$8</f>
        <v>45889.472714479336</v>
      </c>
      <c r="F540" s="132">
        <f>ROUND(2*E540,0)/2</f>
        <v>45889.5</v>
      </c>
      <c r="G540" s="132">
        <f>+C540-(C$7+F540*C$8)</f>
        <v>-9.3138564625405706E-3</v>
      </c>
      <c r="L540" s="43">
        <f>G540</f>
        <v>-9.3138564625405706E-3</v>
      </c>
      <c r="N540" s="132"/>
      <c r="O540" s="132">
        <f ca="1">+C$11+C$12*F540</f>
        <v>-1.294923562722413E-2</v>
      </c>
      <c r="P540" s="199">
        <f>+D$11+D$12*F540+D$13*F540^2</f>
        <v>-2.9310811153261885E-2</v>
      </c>
      <c r="Q540" s="200">
        <f>+C540-15018.5</f>
        <v>40849.211600000039</v>
      </c>
      <c r="S540" s="132">
        <f>+(P540-G540)^2</f>
        <v>3.9987819690276118E-4</v>
      </c>
      <c r="T540" s="7">
        <v>10</v>
      </c>
      <c r="U540" s="43">
        <f>+T540*S540</f>
        <v>3.9987819690276115E-3</v>
      </c>
      <c r="V540" s="132">
        <f>+G540-P540</f>
        <v>1.9996954690721314E-2</v>
      </c>
      <c r="Z540" s="43">
        <f>F540</f>
        <v>45889.5</v>
      </c>
      <c r="AA540" s="132">
        <f>AB$3+AB$4*Z540+AB$5*Z540^2+AH540</f>
        <v>-1.3156608071048096E-2</v>
      </c>
      <c r="AB540" s="132">
        <f>+G540-AA540</f>
        <v>3.8427516085075258E-3</v>
      </c>
      <c r="AC540" s="132">
        <f>+G540-P540</f>
        <v>1.9996954690721314E-2</v>
      </c>
      <c r="AD540" s="132"/>
      <c r="AE540" s="132">
        <f>+(G540-AA540)^2*S540</f>
        <v>5.9048973352159235E-9</v>
      </c>
      <c r="AF540" s="200">
        <f>+C540-15018.5</f>
        <v>40849.211600000039</v>
      </c>
      <c r="AG540" s="7"/>
      <c r="AH540" s="43">
        <f>$AB$6*($AB$11/AI540*AJ540+$AB$12)</f>
        <v>-1.3841024940298097E-2</v>
      </c>
      <c r="AI540" s="43">
        <f>1+$AB$7*COS(AL540)</f>
        <v>0.89234043635811433</v>
      </c>
      <c r="AJ540" s="43">
        <f>SIN(AL540+$AB$9)</f>
        <v>-0.89393024790548881</v>
      </c>
      <c r="AK540" s="43">
        <f>$AB$7*SIN(AL540)</f>
        <v>-0.35399070377121317</v>
      </c>
      <c r="AL540" s="43">
        <f>2*ATAN(AM540)</f>
        <v>-1.8660387510521264</v>
      </c>
      <c r="AM540" s="43">
        <f>SQRT((1+$AB$7)/(1-$AB$7))*TAN(AN540/2)</f>
        <v>-1.3493562360626303</v>
      </c>
      <c r="AN540" s="132">
        <f>$AU540+$AB$7*SIN(AO540)</f>
        <v>4.8010680063416791</v>
      </c>
      <c r="AO540" s="132">
        <f>$AU540+$AB$7*SIN(AP540)</f>
        <v>4.8010680079651316</v>
      </c>
      <c r="AP540" s="132">
        <f>$AU540+$AB$7*SIN(AQ540)</f>
        <v>4.8010680575085534</v>
      </c>
      <c r="AQ540" s="132">
        <f>$AU540+$AB$7*SIN(AR540)</f>
        <v>4.8010695694284422</v>
      </c>
      <c r="AR540" s="132">
        <f>$AU540+$AB$7*SIN(AS540)</f>
        <v>4.8011156964307595</v>
      </c>
      <c r="AS540" s="132">
        <f>$AU540+$AB$7*SIN(AT540)</f>
        <v>4.8025116630537861</v>
      </c>
      <c r="AT540" s="132">
        <f>$AU540+$AB$7*SIN(AU540)</f>
        <v>4.8376201779934433</v>
      </c>
      <c r="AU540" s="132">
        <f>$AB$9+$AB$18*(F540-AB$15)</f>
        <v>5.1696141250521208</v>
      </c>
    </row>
    <row r="541" spans="1:47" ht="12.95" customHeight="1">
      <c r="A541" s="127" t="s">
        <v>1471</v>
      </c>
      <c r="B541" s="276" t="s">
        <v>292</v>
      </c>
      <c r="C541" s="232">
        <v>55870.612199999858</v>
      </c>
      <c r="D541" s="232">
        <v>2.0000000000000001E-4</v>
      </c>
      <c r="E541" s="41">
        <f>+(C541-C$7)/C$8</f>
        <v>45897.970202234312</v>
      </c>
      <c r="F541" s="132">
        <f>ROUND(2*E541,0)/2</f>
        <v>45898</v>
      </c>
      <c r="G541" s="132">
        <f>+C541-(C$7+F541*C$8)</f>
        <v>-1.0171406145673245E-2</v>
      </c>
      <c r="L541" s="43">
        <f>G541</f>
        <v>-1.0171406145673245E-2</v>
      </c>
      <c r="N541" s="132"/>
      <c r="O541" s="132">
        <f ca="1">+C$11+C$12*F541</f>
        <v>-1.2958075065077498E-2</v>
      </c>
      <c r="P541" s="199">
        <f>+D$11+D$12*F541+D$13*F541^2</f>
        <v>-2.9316265203152912E-2</v>
      </c>
      <c r="Q541" s="200">
        <f>+C541-15018.5</f>
        <v>40852.112199999858</v>
      </c>
      <c r="S541" s="132">
        <f>+(P541-G541)^2</f>
        <v>3.6652562833076126E-4</v>
      </c>
      <c r="T541" s="7">
        <v>10</v>
      </c>
      <c r="U541" s="43">
        <f>+T541*S541</f>
        <v>3.6652562833076126E-3</v>
      </c>
      <c r="V541" s="132">
        <f>+G541-P541</f>
        <v>1.9144859057479667E-2</v>
      </c>
      <c r="Z541" s="43">
        <f>F541</f>
        <v>45898</v>
      </c>
      <c r="AA541" s="132">
        <f>AB$3+AB$4*Z541+AB$5*Z541^2+AH541</f>
        <v>-1.3140606860115178E-2</v>
      </c>
      <c r="AB541" s="132">
        <f>+G541-AA541</f>
        <v>2.9692007144419327E-3</v>
      </c>
      <c r="AC541" s="132">
        <f>+G541-P541</f>
        <v>1.9144859057479667E-2</v>
      </c>
      <c r="AD541" s="132"/>
      <c r="AE541" s="132">
        <f>+(G541-AA541)^2*S541</f>
        <v>3.2313459747705885E-9</v>
      </c>
      <c r="AF541" s="200">
        <f>+C541-15018.5</f>
        <v>40852.112199999858</v>
      </c>
      <c r="AG541" s="7"/>
      <c r="AH541" s="43">
        <f>$AB$6*($AB$11/AI541*AJ541+$AB$12)</f>
        <v>-1.3823609648115178E-2</v>
      </c>
      <c r="AI541" s="43">
        <f>1+$AB$7*COS(AL541)</f>
        <v>0.89269014939622238</v>
      </c>
      <c r="AJ541" s="43">
        <f>SIN(AL541+$AB$9)</f>
        <v>-0.89348708837932511</v>
      </c>
      <c r="AK541" s="43">
        <f>$AB$7*SIN(AL541)</f>
        <v>-0.35409687369898502</v>
      </c>
      <c r="AL541" s="43">
        <f>2*ATAN(AM541)</f>
        <v>-1.8650509833781803</v>
      </c>
      <c r="AM541" s="43">
        <f>SQRT((1+$AB$7)/(1-$AB$7))*TAN(AN541/2)</f>
        <v>-1.3479640348633379</v>
      </c>
      <c r="AN541" s="132">
        <f>$AU541+$AB$7*SIN(AO541)</f>
        <v>4.8020961876655761</v>
      </c>
      <c r="AO541" s="132">
        <f>$AU541+$AB$7*SIN(AP541)</f>
        <v>4.8020961893881324</v>
      </c>
      <c r="AP541" s="132">
        <f>$AU541+$AB$7*SIN(AQ541)</f>
        <v>4.8020962413550476</v>
      </c>
      <c r="AQ541" s="132">
        <f>$AU541+$AB$7*SIN(AR541)</f>
        <v>4.8020978091038469</v>
      </c>
      <c r="AR541" s="132">
        <f>$AU541+$AB$7*SIN(AS541)</f>
        <v>4.8021450924390034</v>
      </c>
      <c r="AS541" s="132">
        <f>$AU541+$AB$7*SIN(AT541)</f>
        <v>4.8035596675810481</v>
      </c>
      <c r="AT541" s="132">
        <f>$AU541+$AB$7*SIN(AU541)</f>
        <v>4.8387770451990857</v>
      </c>
      <c r="AU541" s="132">
        <f>$AB$9+$AB$18*(F541-AB$15)</f>
        <v>5.1706084198677429</v>
      </c>
    </row>
    <row r="542" spans="1:47" ht="12.95" customHeight="1">
      <c r="A542" s="127" t="s">
        <v>1471</v>
      </c>
      <c r="B542" s="276" t="s">
        <v>292</v>
      </c>
      <c r="C542" s="232">
        <v>55871.636400000192</v>
      </c>
      <c r="D542" s="232">
        <v>1E-4</v>
      </c>
      <c r="E542" s="41">
        <f>+(C542-C$7)/C$8</f>
        <v>45900.970659712781</v>
      </c>
      <c r="F542" s="132">
        <f>ROUND(2*E542,0)/2</f>
        <v>45901</v>
      </c>
      <c r="G542" s="132">
        <f>+C542-(C$7+F542*C$8)</f>
        <v>-1.0015246807597578E-2</v>
      </c>
      <c r="L542" s="43">
        <f>G542</f>
        <v>-1.0015246807597578E-2</v>
      </c>
      <c r="N542" s="132"/>
      <c r="O542" s="132">
        <f ca="1">+C$11+C$12*F542</f>
        <v>-1.2961194866672798E-2</v>
      </c>
      <c r="P542" s="199">
        <f>+D$11+D$12*F542+D$13*F542^2</f>
        <v>-2.9318189939432998E-2</v>
      </c>
      <c r="Q542" s="200">
        <f>+C542-15018.5</f>
        <v>40853.136400000192</v>
      </c>
      <c r="S542" s="132">
        <f>+(P542-G542)^2</f>
        <v>3.7260361355087221E-4</v>
      </c>
      <c r="T542" s="7">
        <v>10</v>
      </c>
      <c r="U542" s="43">
        <f>+T542*S542</f>
        <v>3.7260361355087221E-3</v>
      </c>
      <c r="V542" s="132">
        <f>+G542-P542</f>
        <v>1.9302943131835421E-2</v>
      </c>
      <c r="Z542" s="43">
        <f>F542</f>
        <v>45901</v>
      </c>
      <c r="AA542" s="132">
        <f>AB$3+AB$4*Z542+AB$5*Z542^2+AH542</f>
        <v>-1.3134954356481834E-2</v>
      </c>
      <c r="AB542" s="132">
        <f>+G542-AA542</f>
        <v>3.1197075488842568E-3</v>
      </c>
      <c r="AC542" s="132">
        <f>+G542-P542</f>
        <v>1.9302943131835421E-2</v>
      </c>
      <c r="AD542" s="132"/>
      <c r="AE542" s="132">
        <f>+(G542-AA542)^2*S542</f>
        <v>3.6263926851602433E-9</v>
      </c>
      <c r="AF542" s="200">
        <f>+C542-15018.5</f>
        <v>40853.136400000192</v>
      </c>
      <c r="AG542" s="7"/>
      <c r="AH542" s="43">
        <f>$AB$6*($AB$11/AI542*AJ542+$AB$12)</f>
        <v>-1.3817457953481835E-2</v>
      </c>
      <c r="AI542" s="43">
        <f>1+$AB$7*COS(AL542)</f>
        <v>0.89281366801866835</v>
      </c>
      <c r="AJ542" s="43">
        <f>SIN(AL542+$AB$9)</f>
        <v>-0.89333038788573227</v>
      </c>
      <c r="AK542" s="43">
        <f>$AB$7*SIN(AL542)</f>
        <v>-0.35413428277475162</v>
      </c>
      <c r="AL542" s="43">
        <f>2*ATAN(AM542)</f>
        <v>-1.8647021746027839</v>
      </c>
      <c r="AM542" s="43">
        <f>SQRT((1+$AB$7)/(1-$AB$7))*TAN(AN542/2)</f>
        <v>-1.3474728519431363</v>
      </c>
      <c r="AN542" s="132">
        <f>$AU542+$AB$7*SIN(AO542)</f>
        <v>4.8024591714085165</v>
      </c>
      <c r="AO542" s="132">
        <f>$AU542+$AB$7*SIN(AP542)</f>
        <v>4.8024591731672146</v>
      </c>
      <c r="AP542" s="132">
        <f>$AU542+$AB$7*SIN(AQ542)</f>
        <v>4.8024592260112087</v>
      </c>
      <c r="AQ542" s="132">
        <f>$AU542+$AB$7*SIN(AR542)</f>
        <v>4.8024608138123783</v>
      </c>
      <c r="AR542" s="132">
        <f>$AU542+$AB$7*SIN(AS542)</f>
        <v>4.8025085093912523</v>
      </c>
      <c r="AS542" s="132">
        <f>$AU542+$AB$7*SIN(AT542)</f>
        <v>4.8039296724855616</v>
      </c>
      <c r="AT542" s="132">
        <f>$AU542+$AB$7*SIN(AU542)</f>
        <v>4.8391854296046999</v>
      </c>
      <c r="AU542" s="132">
        <f>$AB$9+$AB$18*(F542-AB$15)</f>
        <v>5.1709593474497266</v>
      </c>
    </row>
    <row r="543" spans="1:47" ht="12.95" customHeight="1">
      <c r="A543" s="127" t="s">
        <v>1471</v>
      </c>
      <c r="B543" s="276" t="s">
        <v>288</v>
      </c>
      <c r="C543" s="232">
        <v>55872.49040000001</v>
      </c>
      <c r="D543" s="232">
        <v>2.9999999999999997E-4</v>
      </c>
      <c r="E543" s="41">
        <f>+(C543-C$7)/C$8</f>
        <v>45903.472505724516</v>
      </c>
      <c r="F543" s="132">
        <f>ROUND(2*E543,0)/2</f>
        <v>45903.5</v>
      </c>
      <c r="G543" s="132">
        <f>+C543-(C$7+F543*C$8)</f>
        <v>-9.3851144920336083E-3</v>
      </c>
      <c r="L543" s="43">
        <f>G543</f>
        <v>-9.3851144920336083E-3</v>
      </c>
      <c r="N543" s="132"/>
      <c r="O543" s="132">
        <f ca="1">+C$11+C$12*F543</f>
        <v>-1.2963794701335553E-2</v>
      </c>
      <c r="P543" s="199">
        <f>+D$11+D$12*F543+D$13*F543^2</f>
        <v>-2.9319793797653565E-2</v>
      </c>
      <c r="Q543" s="200">
        <f>+C543-15018.5</f>
        <v>40853.99040000001</v>
      </c>
      <c r="S543" s="132">
        <f>+(P543-G543)^2</f>
        <v>3.9739143901791255E-4</v>
      </c>
      <c r="T543" s="7">
        <v>10</v>
      </c>
      <c r="U543" s="43">
        <f>+T543*S543</f>
        <v>3.9739143901791254E-3</v>
      </c>
      <c r="V543" s="132">
        <f>+G543-P543</f>
        <v>1.9934679305619957E-2</v>
      </c>
      <c r="Z543" s="43">
        <f>F543</f>
        <v>45903.5</v>
      </c>
      <c r="AA543" s="132">
        <f>AB$3+AB$4*Z543+AB$5*Z543^2+AH543</f>
        <v>-1.3130241936768374E-2</v>
      </c>
      <c r="AB543" s="132">
        <f>+G543-AA543</f>
        <v>3.7451274447347655E-3</v>
      </c>
      <c r="AC543" s="132">
        <f>+G543-P543</f>
        <v>1.9934679305619957E-2</v>
      </c>
      <c r="AD543" s="132"/>
      <c r="AE543" s="132">
        <f>+(G543-AA543)^2*S543</f>
        <v>5.5738042078613074E-9</v>
      </c>
      <c r="AF543" s="200">
        <f>+C543-15018.5</f>
        <v>40853.99040000001</v>
      </c>
      <c r="AG543" s="7"/>
      <c r="AH543" s="43">
        <f>$AB$6*($AB$11/AI543*AJ543+$AB$12)</f>
        <v>-1.3812329500018374E-2</v>
      </c>
      <c r="AI543" s="43">
        <f>1+$AB$7*COS(AL543)</f>
        <v>0.89291663628560003</v>
      </c>
      <c r="AJ543" s="43">
        <f>SIN(AL543+$AB$9)</f>
        <v>-0.89319968795217797</v>
      </c>
      <c r="AK543" s="43">
        <f>$AB$7*SIN(AL543)</f>
        <v>-0.3541654319885123</v>
      </c>
      <c r="AL543" s="43">
        <f>2*ATAN(AM543)</f>
        <v>-1.8644114268753456</v>
      </c>
      <c r="AM543" s="43">
        <f>SQRT((1+$AB$7)/(1-$AB$7))*TAN(AN543/2)</f>
        <v>-1.3470636053771468</v>
      </c>
      <c r="AN543" s="132">
        <f>$AU543+$AB$7*SIN(AO543)</f>
        <v>4.8027616962310828</v>
      </c>
      <c r="AO543" s="132">
        <f>$AU543+$AB$7*SIN(AP543)</f>
        <v>4.8027616980203716</v>
      </c>
      <c r="AP543" s="132">
        <f>$AU543+$AB$7*SIN(AQ543)</f>
        <v>4.8027617516040531</v>
      </c>
      <c r="AQ543" s="132">
        <f>$AU543+$AB$7*SIN(AR543)</f>
        <v>4.8027633562554639</v>
      </c>
      <c r="AR543" s="132">
        <f>$AU543+$AB$7*SIN(AS543)</f>
        <v>4.8028113970203563</v>
      </c>
      <c r="AS543" s="132">
        <f>$AU543+$AB$7*SIN(AT543)</f>
        <v>4.8042380581298501</v>
      </c>
      <c r="AT543" s="132">
        <f>$AU543+$AB$7*SIN(AU543)</f>
        <v>4.8395257811539949</v>
      </c>
      <c r="AU543" s="132">
        <f>$AB$9+$AB$18*(F543-AB$15)</f>
        <v>5.1712517871013803</v>
      </c>
    </row>
    <row r="544" spans="1:47" ht="12.95" customHeight="1">
      <c r="A544" s="127" t="s">
        <v>1471</v>
      </c>
      <c r="B544" s="276" t="s">
        <v>292</v>
      </c>
      <c r="C544" s="232">
        <v>55872.660600000061</v>
      </c>
      <c r="D544" s="232">
        <v>2.9999999999999997E-4</v>
      </c>
      <c r="E544" s="41">
        <f>+(C544-C$7)/C$8</f>
        <v>45903.971117189874</v>
      </c>
      <c r="F544" s="132">
        <f>ROUND(2*E544,0)/2</f>
        <v>45904</v>
      </c>
      <c r="G544" s="132">
        <f>+C544-(C$7+F544*C$8)</f>
        <v>-9.8590879351831973E-3</v>
      </c>
      <c r="L544" s="43">
        <f>G544</f>
        <v>-9.8590879351831973E-3</v>
      </c>
      <c r="N544" s="132"/>
      <c r="O544" s="132">
        <f ca="1">+C$11+C$12*F544</f>
        <v>-1.2964314668268105E-2</v>
      </c>
      <c r="P544" s="199">
        <f>+D$11+D$12*F544+D$13*F544^2</f>
        <v>-2.932011455962355E-2</v>
      </c>
      <c r="Q544" s="200">
        <f>+C544-15018.5</f>
        <v>40854.160600000061</v>
      </c>
      <c r="S544" s="132">
        <f>+(P544-G544)^2</f>
        <v>3.7873155727717627E-4</v>
      </c>
      <c r="T544" s="7">
        <v>10</v>
      </c>
      <c r="U544" s="43">
        <f>+T544*S544</f>
        <v>3.7873155727717626E-3</v>
      </c>
      <c r="V544" s="132">
        <f>+G544-P544</f>
        <v>1.9461026624440353E-2</v>
      </c>
      <c r="Z544" s="43">
        <f>F544</f>
        <v>45904</v>
      </c>
      <c r="AA544" s="132">
        <f>AB$3+AB$4*Z544+AB$5*Z544^2+AH544</f>
        <v>-1.3129299234626777E-2</v>
      </c>
      <c r="AB544" s="132">
        <f>+G544-AA544</f>
        <v>3.2702112994435796E-3</v>
      </c>
      <c r="AC544" s="132">
        <f>+G544-P544</f>
        <v>1.9461026624440353E-2</v>
      </c>
      <c r="AD544" s="132"/>
      <c r="AE544" s="132">
        <f>+(G544-AA544)^2*S544</f>
        <v>4.0502620542367826E-9</v>
      </c>
      <c r="AF544" s="200">
        <f>+C544-15018.5</f>
        <v>40854.160600000061</v>
      </c>
      <c r="AG544" s="7"/>
      <c r="AH544" s="43">
        <f>$AB$6*($AB$11/AI544*AJ544+$AB$12)</f>
        <v>-1.3811303586626779E-2</v>
      </c>
      <c r="AI544" s="43">
        <f>1+$AB$7*COS(AL544)</f>
        <v>0.89293723387591162</v>
      </c>
      <c r="AJ544" s="43">
        <f>SIN(AL544+$AB$9)</f>
        <v>-0.89317353528510501</v>
      </c>
      <c r="AK544" s="43">
        <f>$AB$7*SIN(AL544)</f>
        <v>-0.35417165910029946</v>
      </c>
      <c r="AL544" s="43">
        <f>2*ATAN(AM544)</f>
        <v>-1.8643532692818356</v>
      </c>
      <c r="AM544" s="43">
        <f>SQRT((1+$AB$7)/(1-$AB$7))*TAN(AN544/2)</f>
        <v>-1.3469817639727826</v>
      </c>
      <c r="AN544" s="132">
        <f>$AU544+$AB$7*SIN(AO544)</f>
        <v>4.8028222053824932</v>
      </c>
      <c r="AO544" s="132">
        <f>$AU544+$AB$7*SIN(AP544)</f>
        <v>4.8028222071779521</v>
      </c>
      <c r="AP544" s="132">
        <f>$AU544+$AB$7*SIN(AQ544)</f>
        <v>4.8028222609105358</v>
      </c>
      <c r="AQ544" s="132">
        <f>$AU544+$AB$7*SIN(AR544)</f>
        <v>4.8028238689473177</v>
      </c>
      <c r="AR544" s="132">
        <f>$AU544+$AB$7*SIN(AS544)</f>
        <v>4.8028719789296046</v>
      </c>
      <c r="AS544" s="132">
        <f>$AU544+$AB$7*SIN(AT544)</f>
        <v>4.8042997405203174</v>
      </c>
      <c r="AT544" s="132">
        <f>$AU544+$AB$7*SIN(AU544)</f>
        <v>4.839593854868327</v>
      </c>
      <c r="AU544" s="132">
        <f>$AB$9+$AB$18*(F544-AB$15)</f>
        <v>5.1713102750317104</v>
      </c>
    </row>
    <row r="545" spans="1:47" ht="12.95" customHeight="1">
      <c r="A545" s="127" t="s">
        <v>1471</v>
      </c>
      <c r="B545" s="276" t="s">
        <v>292</v>
      </c>
      <c r="C545" s="232">
        <v>55883.584100000095</v>
      </c>
      <c r="D545" s="232">
        <v>2.9999999999999997E-4</v>
      </c>
      <c r="E545" s="41">
        <f>+(C545-C$7)/C$8</f>
        <v>45935.97218851911</v>
      </c>
      <c r="F545" s="132">
        <f>ROUND(2*E545,0)/2</f>
        <v>45936</v>
      </c>
      <c r="G545" s="132">
        <f>+C545-(C$7+F545*C$8)</f>
        <v>-9.4933919026516378E-3</v>
      </c>
      <c r="L545" s="43">
        <f>G545</f>
        <v>-9.4933919026516378E-3</v>
      </c>
      <c r="N545" s="132"/>
      <c r="O545" s="132">
        <f ca="1">+C$11+C$12*F545</f>
        <v>-1.2997592551951355E-2</v>
      </c>
      <c r="P545" s="199">
        <f>+D$11+D$12*F545+D$13*F545^2</f>
        <v>-2.9340636618306309E-2</v>
      </c>
      <c r="Q545" s="200">
        <f>+C545-15018.5</f>
        <v>40865.084100000095</v>
      </c>
      <c r="S545" s="132">
        <f>+(P545-G545)^2</f>
        <v>3.9391312280308229E-4</v>
      </c>
      <c r="T545" s="7">
        <v>10</v>
      </c>
      <c r="U545" s="43">
        <f>+T545*S545</f>
        <v>3.9391312280308228E-3</v>
      </c>
      <c r="V545" s="132">
        <f>+G545-P545</f>
        <v>1.9847244715654671E-2</v>
      </c>
      <c r="Z545" s="43">
        <f>F545</f>
        <v>45936</v>
      </c>
      <c r="AA545" s="132">
        <f>AB$3+AB$4*Z545+AB$5*Z545^2+AH545</f>
        <v>-1.30688149524363E-2</v>
      </c>
      <c r="AB545" s="132">
        <f>+G545-AA545</f>
        <v>3.575423049784662E-3</v>
      </c>
      <c r="AC545" s="132">
        <f>+G545-P545</f>
        <v>1.9847244715654671E-2</v>
      </c>
      <c r="AD545" s="132"/>
      <c r="AE545" s="132">
        <f>+(G545-AA545)^2*S545</f>
        <v>5.0356474863859245E-9</v>
      </c>
      <c r="AF545" s="200">
        <f>+C545-15018.5</f>
        <v>40865.084100000095</v>
      </c>
      <c r="AG545" s="7"/>
      <c r="AH545" s="43">
        <f>$AB$6*($AB$11/AI545*AJ545+$AB$12)</f>
        <v>-1.37454906644363E-2</v>
      </c>
      <c r="AI545" s="43">
        <f>1+$AB$7*COS(AL545)</f>
        <v>0.89425821230776503</v>
      </c>
      <c r="AJ545" s="43">
        <f>SIN(AL545+$AB$9)</f>
        <v>-0.89149095176246262</v>
      </c>
      <c r="AK545" s="43">
        <f>$AB$7*SIN(AL545)</f>
        <v>-0.3545682929079394</v>
      </c>
      <c r="AL545" s="43">
        <f>2*ATAN(AM545)</f>
        <v>-1.8606255920189312</v>
      </c>
      <c r="AM545" s="43">
        <f>SQRT((1+$AB$7)/(1-$AB$7))*TAN(AN545/2)</f>
        <v>-1.3417493814534545</v>
      </c>
      <c r="AN545" s="132">
        <f>$AU545+$AB$7*SIN(AO545)</f>
        <v>4.8066976983081018</v>
      </c>
      <c r="AO545" s="132">
        <f>$AU545+$AB$7*SIN(AP545)</f>
        <v>4.8066977005364935</v>
      </c>
      <c r="AP545" s="132">
        <f>$AU545+$AB$7*SIN(AQ545)</f>
        <v>4.8066977644925775</v>
      </c>
      <c r="AQ545" s="132">
        <f>$AU545+$AB$7*SIN(AR545)</f>
        <v>4.8066996000490372</v>
      </c>
      <c r="AR545" s="132">
        <f>$AU545+$AB$7*SIN(AS545)</f>
        <v>4.8067522658309434</v>
      </c>
      <c r="AS545" s="132">
        <f>$AU545+$AB$7*SIN(AT545)</f>
        <v>4.8082510648863188</v>
      </c>
      <c r="AT545" s="132">
        <f>$AU545+$AB$7*SIN(AU545)</f>
        <v>4.8439529314266228</v>
      </c>
      <c r="AU545" s="132">
        <f>$AB$9+$AB$18*(F545-AB$15)</f>
        <v>5.175053502572875</v>
      </c>
    </row>
    <row r="546" spans="1:47" ht="12.95" customHeight="1">
      <c r="A546" s="127" t="s">
        <v>1471</v>
      </c>
      <c r="B546" s="276" t="s">
        <v>292</v>
      </c>
      <c r="C546" s="232">
        <v>55884.608200000133</v>
      </c>
      <c r="D546" s="232">
        <v>2.0000000000000001E-4</v>
      </c>
      <c r="E546" s="41">
        <f>+(C546-C$7)/C$8</f>
        <v>45938.972353040495</v>
      </c>
      <c r="F546" s="132">
        <f>ROUND(2*E546,0)/2</f>
        <v>45939</v>
      </c>
      <c r="G546" s="132">
        <f>+C546-(C$7+F546*C$8)</f>
        <v>-9.4372328676399775E-3</v>
      </c>
      <c r="L546" s="43">
        <f>G546</f>
        <v>-9.4372328676399775E-3</v>
      </c>
      <c r="N546" s="132"/>
      <c r="O546" s="132">
        <f ca="1">+C$11+C$12*F546</f>
        <v>-1.3000712353546662E-2</v>
      </c>
      <c r="P546" s="199">
        <f>+D$11+D$12*F546+D$13*F546^2</f>
        <v>-2.9342559884118768E-2</v>
      </c>
      <c r="Q546" s="200">
        <f>+C546-15018.5</f>
        <v>40866.108200000133</v>
      </c>
      <c r="S546" s="132">
        <f>+(P546-G546)^2</f>
        <v>3.9622204363296042E-4</v>
      </c>
      <c r="T546" s="7">
        <v>10</v>
      </c>
      <c r="U546" s="43">
        <f>+T546*S546</f>
        <v>3.9622204363296042E-3</v>
      </c>
      <c r="V546" s="132">
        <f>+G546-P546</f>
        <v>1.9905327016478791E-2</v>
      </c>
      <c r="Z546" s="43">
        <f>F546</f>
        <v>45939</v>
      </c>
      <c r="AA546" s="132">
        <f>AB$3+AB$4*Z546+AB$5*Z546^2+AH546</f>
        <v>-1.3063129264768224E-2</v>
      </c>
      <c r="AB546" s="132">
        <f>+G546-AA546</f>
        <v>3.6258963971282469E-3</v>
      </c>
      <c r="AC546" s="132">
        <f>+G546-P546</f>
        <v>1.9905327016478791E-2</v>
      </c>
      <c r="AD546" s="132"/>
      <c r="AE546" s="132">
        <f>+(G546-AA546)^2*S546</f>
        <v>5.2091806096797422E-9</v>
      </c>
      <c r="AF546" s="200">
        <f>+C546-15018.5</f>
        <v>40866.108200000133</v>
      </c>
      <c r="AG546" s="7"/>
      <c r="AH546" s="43">
        <f>$AB$6*($AB$11/AI546*AJ546+$AB$12)</f>
        <v>-1.3739305101768224E-2</v>
      </c>
      <c r="AI546" s="43">
        <f>1+$AB$7*COS(AL546)</f>
        <v>0.89438233024033309</v>
      </c>
      <c r="AJ546" s="43">
        <f>SIN(AL546+$AB$9)</f>
        <v>-0.891332317634428</v>
      </c>
      <c r="AK546" s="43">
        <f>$AB$7*SIN(AL546)</f>
        <v>-0.35460528455528967</v>
      </c>
      <c r="AL546" s="43">
        <f>2*ATAN(AM546)</f>
        <v>-1.8602755566108304</v>
      </c>
      <c r="AM546" s="43">
        <f>SQRT((1+$AB$7)/(1-$AB$7))*TAN(AN546/2)</f>
        <v>-1.3412593959397383</v>
      </c>
      <c r="AN546" s="132">
        <f>$AU546+$AB$7*SIN(AO546)</f>
        <v>4.8070613197315684</v>
      </c>
      <c r="AO546" s="132">
        <f>$AU546+$AB$7*SIN(AP546)</f>
        <v>4.807061322004591</v>
      </c>
      <c r="AP546" s="132">
        <f>$AU546+$AB$7*SIN(AQ546)</f>
        <v>4.8070613869917649</v>
      </c>
      <c r="AQ546" s="132">
        <f>$AU546+$AB$7*SIN(AR546)</f>
        <v>4.8070632449981918</v>
      </c>
      <c r="AR546" s="132">
        <f>$AU546+$AB$7*SIN(AS546)</f>
        <v>4.8071163506932439</v>
      </c>
      <c r="AS546" s="132">
        <f>$AU546+$AB$7*SIN(AT546)</f>
        <v>4.8086218705337487</v>
      </c>
      <c r="AT546" s="132">
        <f>$AU546+$AB$7*SIN(AU546)</f>
        <v>4.8443618328425533</v>
      </c>
      <c r="AU546" s="132">
        <f>$AB$9+$AB$18*(F546-AB$15)</f>
        <v>5.1754044301548587</v>
      </c>
    </row>
    <row r="547" spans="1:47" ht="12.95" customHeight="1">
      <c r="A547" s="219" t="s">
        <v>967</v>
      </c>
      <c r="B547" s="219" t="s">
        <v>288</v>
      </c>
      <c r="C547" s="242">
        <v>55885.627</v>
      </c>
      <c r="D547" s="242" t="s">
        <v>503</v>
      </c>
      <c r="E547" s="41">
        <f>+(C547-C$7)/C$8</f>
        <v>45941.956990882383</v>
      </c>
      <c r="F547" s="132">
        <f>ROUND(2*E547,0)/2</f>
        <v>45942</v>
      </c>
      <c r="G547" s="132">
        <f>+C547-(C$7+F547*C$8)</f>
        <v>-1.4681073997053318E-2</v>
      </c>
      <c r="I547" s="43">
        <f>G547</f>
        <v>-1.4681073997053318E-2</v>
      </c>
      <c r="L547" s="132"/>
      <c r="N547" s="132"/>
      <c r="O547" s="132">
        <f ca="1">+C$11+C$12*F547</f>
        <v>-1.3003832155141969E-2</v>
      </c>
      <c r="P547" s="199">
        <f>+D$11+D$12*F547+D$13*F547^2</f>
        <v>-2.9344483033841691E-2</v>
      </c>
      <c r="Q547" s="200">
        <f>+C547-15018.5</f>
        <v>40867.127</v>
      </c>
      <c r="S547" s="132">
        <f>+(P547-G547)^2</f>
        <v>2.1501556458016692E-4</v>
      </c>
      <c r="T547" s="7">
        <v>0.1</v>
      </c>
      <c r="U547" s="43">
        <f>+T547*S547</f>
        <v>2.1501556458016692E-5</v>
      </c>
      <c r="V547" s="132">
        <f>+G547-P547</f>
        <v>1.4663409036788373E-2</v>
      </c>
      <c r="Z547" s="43">
        <f>F547</f>
        <v>45942</v>
      </c>
      <c r="AA547" s="132">
        <f>AB$3+AB$4*Z547+AB$5*Z547^2+AH547</f>
        <v>-1.3057440955477777E-2</v>
      </c>
      <c r="AB547" s="132">
        <f>+G547-AA547</f>
        <v>-1.6236330415755409E-3</v>
      </c>
      <c r="AC547" s="132">
        <f>+G547-P547</f>
        <v>1.4663409036788373E-2</v>
      </c>
      <c r="AD547" s="132"/>
      <c r="AE547" s="132">
        <f>+(G547-AA547)^2*S547</f>
        <v>5.6682064564575756E-10</v>
      </c>
      <c r="AF547" s="200">
        <f>+C547-15018.5</f>
        <v>40867.127</v>
      </c>
      <c r="AG547" s="7"/>
      <c r="AH547" s="43">
        <f>$AB$6*($AB$11/AI547*AJ547+$AB$12)</f>
        <v>-1.3733116863477777E-2</v>
      </c>
      <c r="AI547" s="43">
        <f>1+$AB$7*COS(AL547)</f>
        <v>0.89450649557938622</v>
      </c>
      <c r="AJ547" s="43">
        <f>SIN(AL547+$AB$9)</f>
        <v>-0.89117353020715806</v>
      </c>
      <c r="AK547" s="43">
        <f>$AB$7*SIN(AL547)</f>
        <v>-0.35464224300703084</v>
      </c>
      <c r="AL547" s="43">
        <f>2*ATAN(AM547)</f>
        <v>-1.8599254240183027</v>
      </c>
      <c r="AM547" s="43">
        <f>SQRT((1+$AB$7)/(1-$AB$7))*TAN(AN547/2)</f>
        <v>-1.3407695044698522</v>
      </c>
      <c r="AN547" s="132">
        <f>$AU547+$AB$7*SIN(AO547)</f>
        <v>4.8074249916297873</v>
      </c>
      <c r="AO547" s="132">
        <f>$AU547+$AB$7*SIN(AP547)</f>
        <v>4.807424993948171</v>
      </c>
      <c r="AP547" s="132">
        <f>$AU547+$AB$7*SIN(AQ547)</f>
        <v>4.8074250599793729</v>
      </c>
      <c r="AQ547" s="132">
        <f>$AU547+$AB$7*SIN(AR547)</f>
        <v>4.8074269406321939</v>
      </c>
      <c r="AR547" s="132">
        <f>$AU547+$AB$7*SIN(AS547)</f>
        <v>4.8074804884536402</v>
      </c>
      <c r="AS547" s="132">
        <f>$AU547+$AB$7*SIN(AT547)</f>
        <v>4.8089927394983958</v>
      </c>
      <c r="AT547" s="132">
        <f>$AU547+$AB$7*SIN(AU547)</f>
        <v>4.8447707750264364</v>
      </c>
      <c r="AU547" s="132">
        <f>$AB$9+$AB$18*(F547-AB$15)</f>
        <v>5.1757553577368434</v>
      </c>
    </row>
    <row r="548" spans="1:47" ht="12.95" customHeight="1">
      <c r="A548" s="127" t="s">
        <v>1471</v>
      </c>
      <c r="B548" s="276" t="s">
        <v>288</v>
      </c>
      <c r="C548" s="232">
        <v>55886.485400000121</v>
      </c>
      <c r="D548" s="232">
        <v>2.0000000000000001E-4</v>
      </c>
      <c r="E548" s="41">
        <f>+(C548-C$7)/C$8</f>
        <v>45944.47172696815</v>
      </c>
      <c r="F548" s="132">
        <f>ROUND(2*E548,0)/2</f>
        <v>45944.5</v>
      </c>
      <c r="G548" s="132">
        <f>+C548-(C$7+F548*C$8)</f>
        <v>-9.6509413779131137E-3</v>
      </c>
      <c r="L548" s="43">
        <f>G548</f>
        <v>-9.6509413779131137E-3</v>
      </c>
      <c r="N548" s="132"/>
      <c r="O548" s="132">
        <f ca="1">+C$11+C$12*F548</f>
        <v>-1.3006431989804716E-2</v>
      </c>
      <c r="P548" s="199">
        <f>+D$11+D$12*F548+D$13*F548^2</f>
        <v>-2.9346085569931277E-2</v>
      </c>
      <c r="Q548" s="200">
        <f>+C548-15018.5</f>
        <v>40867.985400000121</v>
      </c>
      <c r="S548" s="132">
        <f>+(P548-G548)^2</f>
        <v>3.8789870474438678E-4</v>
      </c>
      <c r="T548" s="7">
        <v>10</v>
      </c>
      <c r="U548" s="43">
        <f>+T548*S548</f>
        <v>3.8789870474438678E-3</v>
      </c>
      <c r="V548" s="132">
        <f>+G548-P548</f>
        <v>1.9695144192018163E-2</v>
      </c>
      <c r="Z548" s="43">
        <f>F548</f>
        <v>45944.5</v>
      </c>
      <c r="AA548" s="132">
        <f>AB$3+AB$4*Z548+AB$5*Z548^2+AH548</f>
        <v>-1.305269869491554E-2</v>
      </c>
      <c r="AB548" s="132">
        <f>+G548-AA548</f>
        <v>3.4017573170024261E-3</v>
      </c>
      <c r="AC548" s="132">
        <f>+G548-P548</f>
        <v>1.9695144192018163E-2</v>
      </c>
      <c r="AD548" s="132"/>
      <c r="AE548" s="132">
        <f>+(G548-AA548)^2*S548</f>
        <v>4.4887455194652088E-9</v>
      </c>
      <c r="AF548" s="200">
        <f>+C548-15018.5</f>
        <v>40867.985400000121</v>
      </c>
      <c r="AG548" s="7"/>
      <c r="AH548" s="43">
        <f>$AB$6*($AB$11/AI548*AJ548+$AB$12)</f>
        <v>-1.3727957954165541E-2</v>
      </c>
      <c r="AI548" s="43">
        <f>1+$AB$7*COS(AL548)</f>
        <v>0.89461000291829385</v>
      </c>
      <c r="AJ548" s="43">
        <f>SIN(AL548+$AB$9)</f>
        <v>-0.89104109017934852</v>
      </c>
      <c r="AK548" s="43">
        <f>$AB$7*SIN(AL548)</f>
        <v>-0.35467301633352089</v>
      </c>
      <c r="AL548" s="43">
        <f>2*ATAN(AM548)</f>
        <v>-1.8596335725832465</v>
      </c>
      <c r="AM548" s="43">
        <f>SQRT((1+$AB$7)/(1-$AB$7))*TAN(AN548/2)</f>
        <v>-1.3403613333659068</v>
      </c>
      <c r="AN548" s="132">
        <f>$AU548+$AB$7*SIN(AO548)</f>
        <v>4.8077280901159778</v>
      </c>
      <c r="AO548" s="132">
        <f>$AU548+$AB$7*SIN(AP548)</f>
        <v>4.8077280924727281</v>
      </c>
      <c r="AP548" s="132">
        <f>$AU548+$AB$7*SIN(AQ548)</f>
        <v>4.8077281593839212</v>
      </c>
      <c r="AQ548" s="132">
        <f>$AU548+$AB$7*SIN(AR548)</f>
        <v>4.8077300590595469</v>
      </c>
      <c r="AR548" s="132">
        <f>$AU548+$AB$7*SIN(AS548)</f>
        <v>4.8077839770133552</v>
      </c>
      <c r="AS548" s="132">
        <f>$AU548+$AB$7*SIN(AT548)</f>
        <v>4.8093018453468286</v>
      </c>
      <c r="AT548" s="132">
        <f>$AU548+$AB$7*SIN(AU548)</f>
        <v>4.8451115913167015</v>
      </c>
      <c r="AU548" s="132">
        <f>$AB$9+$AB$18*(F548-AB$15)</f>
        <v>5.1760477973884962</v>
      </c>
    </row>
    <row r="549" spans="1:47" ht="12.95" customHeight="1">
      <c r="A549" s="127" t="s">
        <v>1471</v>
      </c>
      <c r="B549" s="276" t="s">
        <v>292</v>
      </c>
      <c r="C549" s="232">
        <v>55886.656299999915</v>
      </c>
      <c r="D549" s="232">
        <v>2.0000000000000001E-4</v>
      </c>
      <c r="E549" s="41">
        <f>+(C549-C$7)/C$8</f>
        <v>45944.972389126204</v>
      </c>
      <c r="F549" s="132">
        <f>ROUND(2*E549,0)/2</f>
        <v>45945</v>
      </c>
      <c r="G549" s="132">
        <f>+C549-(C$7+F549*C$8)</f>
        <v>-9.424915086128749E-3</v>
      </c>
      <c r="L549" s="43">
        <f>G549</f>
        <v>-9.424915086128749E-3</v>
      </c>
      <c r="N549" s="132"/>
      <c r="O549" s="132">
        <f ca="1">+C$11+C$12*F549</f>
        <v>-1.3006951956737269E-2</v>
      </c>
      <c r="P549" s="199">
        <f>+D$11+D$12*F549+D$13*F549^2</f>
        <v>-2.9346406067475066E-2</v>
      </c>
      <c r="Q549" s="200">
        <f>+C549-15018.5</f>
        <v>40868.156299999915</v>
      </c>
      <c r="S549" s="132">
        <f>+(P549-G549)^2</f>
        <v>3.9686580291986264E-4</v>
      </c>
      <c r="T549" s="7">
        <v>10</v>
      </c>
      <c r="U549" s="43">
        <f>+T549*S549</f>
        <v>3.9686580291986261E-3</v>
      </c>
      <c r="V549" s="132">
        <f>+G549-P549</f>
        <v>1.9921490981346317E-2</v>
      </c>
      <c r="Z549" s="43">
        <f>F549</f>
        <v>45945</v>
      </c>
      <c r="AA549" s="132">
        <f>AB$3+AB$4*Z549+AB$5*Z549^2+AH549</f>
        <v>-1.3051750024298828E-2</v>
      </c>
      <c r="AB549" s="132">
        <f>+G549-AA549</f>
        <v>3.6268349381700787E-3</v>
      </c>
      <c r="AC549" s="132">
        <f>+G549-P549</f>
        <v>1.9921490981346317E-2</v>
      </c>
      <c r="AD549" s="132"/>
      <c r="AE549" s="132">
        <f>+(G549-AA549)^2*S549</f>
        <v>5.220345653264E-9</v>
      </c>
      <c r="AF549" s="200">
        <f>+C549-15018.5</f>
        <v>40868.156299999915</v>
      </c>
      <c r="AG549" s="7"/>
      <c r="AH549" s="43">
        <f>$AB$6*($AB$11/AI549*AJ549+$AB$12)</f>
        <v>-1.372692594929883E-2</v>
      </c>
      <c r="AI549" s="43">
        <f>1+$AB$7*COS(AL549)</f>
        <v>0.89463070833842895</v>
      </c>
      <c r="AJ549" s="43">
        <f>SIN(AL549+$AB$9)</f>
        <v>-0.89101458938616163</v>
      </c>
      <c r="AK549" s="43">
        <f>$AB$7*SIN(AL549)</f>
        <v>-0.35467916822776435</v>
      </c>
      <c r="AL549" s="43">
        <f>2*ATAN(AM549)</f>
        <v>-1.8595751941907361</v>
      </c>
      <c r="AM549" s="43">
        <f>SQRT((1+$AB$7)/(1-$AB$7))*TAN(AN549/2)</f>
        <v>-1.3402797069725367</v>
      </c>
      <c r="AN549" s="132">
        <f>$AU549+$AB$7*SIN(AO549)</f>
        <v>4.8077887140220339</v>
      </c>
      <c r="AO549" s="132">
        <f>$AU549+$AB$7*SIN(AP549)</f>
        <v>4.8077887163865203</v>
      </c>
      <c r="AP549" s="132">
        <f>$AU549+$AB$7*SIN(AQ549)</f>
        <v>4.8077887834748045</v>
      </c>
      <c r="AQ549" s="132">
        <f>$AU549+$AB$7*SIN(AR549)</f>
        <v>4.8077906869715026</v>
      </c>
      <c r="AR549" s="132">
        <f>$AU549+$AB$7*SIN(AS549)</f>
        <v>4.8078446791367835</v>
      </c>
      <c r="AS549" s="132">
        <f>$AU549+$AB$7*SIN(AT549)</f>
        <v>4.8093636717949177</v>
      </c>
      <c r="AT549" s="132">
        <f>$AU549+$AB$7*SIN(AU549)</f>
        <v>4.8451797579711249</v>
      </c>
      <c r="AU549" s="132">
        <f>$AB$9+$AB$18*(F549-AB$15)</f>
        <v>5.1761062853188271</v>
      </c>
    </row>
    <row r="550" spans="1:47" ht="12.95" customHeight="1">
      <c r="A550" s="127" t="s">
        <v>1471</v>
      </c>
      <c r="B550" s="276" t="s">
        <v>288</v>
      </c>
      <c r="C550" s="232">
        <v>55888.533799999859</v>
      </c>
      <c r="D550" s="232">
        <v>2.9999999999999997E-4</v>
      </c>
      <c r="E550" s="41">
        <f>+(C550-C$7)/C$8</f>
        <v>45950.472641922344</v>
      </c>
      <c r="F550" s="132">
        <f>ROUND(2*E550,0)/2</f>
        <v>45950.5</v>
      </c>
      <c r="G550" s="132">
        <f>+C550-(C$7+F550*C$8)</f>
        <v>-9.3386236403603107E-3</v>
      </c>
      <c r="L550" s="43">
        <f>G550</f>
        <v>-9.3386236403603107E-3</v>
      </c>
      <c r="N550" s="132"/>
      <c r="O550" s="132">
        <f ca="1">+C$11+C$12*F550</f>
        <v>-1.301267159299533E-2</v>
      </c>
      <c r="P550" s="199">
        <f>+D$11+D$12*F550+D$13*F550^2</f>
        <v>-2.9349931327625894E-2</v>
      </c>
      <c r="Q550" s="200">
        <f>+C550-15018.5</f>
        <v>40870.033799999859</v>
      </c>
      <c r="S550" s="132">
        <f>+(P550-G550)^2</f>
        <v>4.0045243535441466E-4</v>
      </c>
      <c r="T550" s="7">
        <v>10</v>
      </c>
      <c r="U550" s="43">
        <f>+T550*S550</f>
        <v>4.0045243535441468E-3</v>
      </c>
      <c r="V550" s="132">
        <f>+G550-P550</f>
        <v>2.0011307687265584E-2</v>
      </c>
      <c r="Z550" s="43">
        <f>F550</f>
        <v>45950.5</v>
      </c>
      <c r="AA550" s="132">
        <f>AB$3+AB$4*Z550+AB$5*Z550^2+AH550</f>
        <v>-1.3041309839961587E-2</v>
      </c>
      <c r="AB550" s="132">
        <f>+G550-AA550</f>
        <v>3.7026861996012767E-3</v>
      </c>
      <c r="AC550" s="132">
        <f>+G550-P550</f>
        <v>2.0011307687265584E-2</v>
      </c>
      <c r="AD550" s="132"/>
      <c r="AE550" s="132">
        <f>+(G550-AA550)^2*S550</f>
        <v>5.4901568738080061E-9</v>
      </c>
      <c r="AF550" s="200">
        <f>+C550-15018.5</f>
        <v>40870.033799999859</v>
      </c>
      <c r="AG550" s="7"/>
      <c r="AH550" s="43">
        <f>$AB$6*($AB$11/AI550*AJ550+$AB$12)</f>
        <v>-1.3715568989211587E-2</v>
      </c>
      <c r="AI550" s="43">
        <f>1+$AB$7*COS(AL550)</f>
        <v>0.89485855493505195</v>
      </c>
      <c r="AJ550" s="43">
        <f>SIN(AL550+$AB$9)</f>
        <v>-0.89072279916959396</v>
      </c>
      <c r="AK550" s="43">
        <f>$AB$7*SIN(AL550)</f>
        <v>-0.35474677803984989</v>
      </c>
      <c r="AL550" s="43">
        <f>2*ATAN(AM550)</f>
        <v>-1.8589328534644416</v>
      </c>
      <c r="AM550" s="43">
        <f>SQRT((1+$AB$7)/(1-$AB$7))*TAN(AN550/2)</f>
        <v>-1.3393819887254166</v>
      </c>
      <c r="AN550" s="132">
        <f>$AU550+$AB$7*SIN(AO550)</f>
        <v>4.8084556696160368</v>
      </c>
      <c r="AO550" s="132">
        <f>$AU550+$AB$7*SIN(AP550)</f>
        <v>4.8084556720669989</v>
      </c>
      <c r="AP550" s="132">
        <f>$AU550+$AB$7*SIN(AQ550)</f>
        <v>4.8084557411275641</v>
      </c>
      <c r="AQ550" s="132">
        <f>$AU550+$AB$7*SIN(AR550)</f>
        <v>4.8084576870211269</v>
      </c>
      <c r="AR550" s="132">
        <f>$AU550+$AB$7*SIN(AS550)</f>
        <v>4.8085124995898418</v>
      </c>
      <c r="AS550" s="132">
        <f>$AU550+$AB$7*SIN(AT550)</f>
        <v>4.8100438788740858</v>
      </c>
      <c r="AT550" s="132">
        <f>$AU550+$AB$7*SIN(AU550)</f>
        <v>4.8459296658775299</v>
      </c>
      <c r="AU550" s="132">
        <f>$AB$9+$AB$18*(F550-AB$15)</f>
        <v>5.1767496525524646</v>
      </c>
    </row>
    <row r="551" spans="1:47" ht="12.95" customHeight="1">
      <c r="A551" s="213" t="s">
        <v>463</v>
      </c>
      <c r="B551" s="41"/>
      <c r="C551" s="36">
        <v>55901.675000000003</v>
      </c>
      <c r="D551" s="36">
        <v>2E-3</v>
      </c>
      <c r="E551" s="41">
        <f>+(C551-C$7)/C$8</f>
        <v>45988.970603066213</v>
      </c>
      <c r="F551" s="132">
        <f>ROUND(2*E551,0)/2</f>
        <v>45989</v>
      </c>
      <c r="G551" s="132">
        <f>+C551-(C$7+F551*C$8)</f>
        <v>-1.003458299965132E-2</v>
      </c>
      <c r="K551" s="43">
        <f>G551</f>
        <v>-1.003458299965132E-2</v>
      </c>
      <c r="L551" s="132"/>
      <c r="N551" s="132"/>
      <c r="O551" s="132">
        <f ca="1">+C$11+C$12*F551</f>
        <v>-1.3052709046801739E-2</v>
      </c>
      <c r="P551" s="199">
        <f>+D$11+D$12*F551+D$13*F551^2</f>
        <v>-2.9374597223365148E-2</v>
      </c>
      <c r="Q551" s="200">
        <f>+C551-15018.5</f>
        <v>40883.175000000003</v>
      </c>
      <c r="S551" s="132">
        <f>+(P551-G551)^2</f>
        <v>3.7403615017345316E-4</v>
      </c>
      <c r="T551" s="7">
        <v>10</v>
      </c>
      <c r="U551" s="43">
        <f>+T551*S551</f>
        <v>3.7403615017345317E-3</v>
      </c>
      <c r="V551" s="132">
        <f>+G551-P551</f>
        <v>1.9340014223713828E-2</v>
      </c>
      <c r="Z551" s="43">
        <f>F551</f>
        <v>45989</v>
      </c>
      <c r="AA551" s="132">
        <f>AB$3+AB$4*Z551+AB$5*Z551^2+AH551</f>
        <v>-1.2967981638877499E-2</v>
      </c>
      <c r="AB551" s="132">
        <f>+G551-AA551</f>
        <v>2.9333986392261792E-3</v>
      </c>
      <c r="AC551" s="132">
        <f>+G551-P551</f>
        <v>1.9340014223713828E-2</v>
      </c>
      <c r="AD551" s="132"/>
      <c r="AE551" s="132">
        <f>+(G551-AA551)^2*S551</f>
        <v>3.2185165796630648E-9</v>
      </c>
      <c r="AF551" s="200">
        <f>+C551-15018.5</f>
        <v>40883.175000000003</v>
      </c>
      <c r="AG551" s="7"/>
      <c r="AH551" s="43">
        <f>$AB$6*($AB$11/AI551*AJ551+$AB$12)</f>
        <v>-1.3635818275877499E-2</v>
      </c>
      <c r="AI551" s="43">
        <f>1+$AB$7*COS(AL551)</f>
        <v>0.89645795210070489</v>
      </c>
      <c r="AJ551" s="43">
        <f>SIN(AL551+$AB$9)</f>
        <v>-0.88866577364433152</v>
      </c>
      <c r="AK551" s="43">
        <f>$AB$7*SIN(AL551)</f>
        <v>-0.35521689756657138</v>
      </c>
      <c r="AL551" s="43">
        <f>2*ATAN(AM551)</f>
        <v>-1.8544272864475908</v>
      </c>
      <c r="AM551" s="43">
        <f>SQRT((1+$AB$7)/(1-$AB$7))*TAN(AN551/2)</f>
        <v>-1.333106761371194</v>
      </c>
      <c r="AN551" s="132">
        <f>$AU551+$AB$7*SIN(AO551)</f>
        <v>4.8131291226315955</v>
      </c>
      <c r="AO551" s="132">
        <f>$AU551+$AB$7*SIN(AP551)</f>
        <v>4.8131291257635791</v>
      </c>
      <c r="AP551" s="132">
        <f>$AU551+$AB$7*SIN(AQ551)</f>
        <v>4.8131292099321383</v>
      </c>
      <c r="AQ551" s="132">
        <f>$AU551+$AB$7*SIN(AR551)</f>
        <v>4.8131314718415057</v>
      </c>
      <c r="AR551" s="132">
        <f>$AU551+$AB$7*SIN(AS551)</f>
        <v>4.8131922384687469</v>
      </c>
      <c r="AS551" s="132">
        <f>$AU551+$AB$7*SIN(AT551)</f>
        <v>4.8148112975870649</v>
      </c>
      <c r="AT551" s="132">
        <f>$AU551+$AB$7*SIN(AU551)</f>
        <v>4.851182852882717</v>
      </c>
      <c r="AU551" s="132">
        <f>$AB$9+$AB$18*(F551-AB$15)</f>
        <v>5.1812532231879276</v>
      </c>
    </row>
    <row r="552" spans="1:47" ht="12.95" customHeight="1">
      <c r="A552" s="219" t="s">
        <v>1081</v>
      </c>
      <c r="B552" s="219" t="s">
        <v>288</v>
      </c>
      <c r="C552" s="242">
        <v>55910.038699999997</v>
      </c>
      <c r="D552" s="242" t="s">
        <v>485</v>
      </c>
      <c r="E552" s="41">
        <f>+(C552-C$7)/C$8</f>
        <v>46013.472581395072</v>
      </c>
      <c r="F552" s="132">
        <f>ROUND(2*E552,0)/2</f>
        <v>46013.5</v>
      </c>
      <c r="G552" s="132">
        <f>+C552-(C$7+F552*C$8)</f>
        <v>-9.3592845005332492E-3</v>
      </c>
      <c r="K552" s="43">
        <f>G552</f>
        <v>-9.3592845005332492E-3</v>
      </c>
      <c r="M552" s="132"/>
      <c r="N552" s="132"/>
      <c r="O552" s="132">
        <f ca="1">+C$11+C$12*F552</f>
        <v>-1.3078187426496725E-2</v>
      </c>
      <c r="P552" s="199">
        <f>+D$11+D$12*F552+D$13*F552^2</f>
        <v>-2.9390283747793088E-2</v>
      </c>
      <c r="Q552" s="200">
        <f>+C552-15018.5</f>
        <v>40891.538699999997</v>
      </c>
      <c r="S552" s="132">
        <f>+(P552-G552)^2</f>
        <v>4.0124093084372423E-4</v>
      </c>
      <c r="T552" s="7">
        <v>10</v>
      </c>
      <c r="U552" s="43">
        <f>+T552*S552</f>
        <v>4.0124093084372425E-3</v>
      </c>
      <c r="V552" s="132">
        <f>+G552-P552</f>
        <v>2.0030999247259838E-2</v>
      </c>
      <c r="Z552" s="43">
        <f>F552</f>
        <v>46013.5</v>
      </c>
      <c r="AA552" s="132">
        <f>AB$3+AB$4*Z552+AB$5*Z552^2+AH552</f>
        <v>-1.292109309255648E-2</v>
      </c>
      <c r="AB552" s="132">
        <f>+G552-AA552</f>
        <v>3.5618085920232304E-3</v>
      </c>
      <c r="AC552" s="132">
        <f>+G552-P552</f>
        <v>2.0030999247259838E-2</v>
      </c>
      <c r="AD552" s="132"/>
      <c r="AE552" s="132">
        <f>+(G552-AA552)^2*S552</f>
        <v>5.0903352233682102E-9</v>
      </c>
      <c r="AF552" s="200">
        <f>+C552-15018.5</f>
        <v>40891.538699999997</v>
      </c>
      <c r="AG552" s="7"/>
      <c r="AH552" s="43">
        <f>$AB$6*($AB$11/AI552*AJ552+$AB$12)</f>
        <v>-1.358483804580648E-2</v>
      </c>
      <c r="AI552" s="43">
        <f>1+$AB$7*COS(AL552)</f>
        <v>0.8974798328299447</v>
      </c>
      <c r="AJ552" s="43">
        <f>SIN(AL552+$AB$9)</f>
        <v>-0.88734348900880522</v>
      </c>
      <c r="AK552" s="43">
        <f>$AB$7*SIN(AL552)</f>
        <v>-0.35551317180017949</v>
      </c>
      <c r="AL552" s="43">
        <f>2*ATAN(AM552)</f>
        <v>-1.8515517080272395</v>
      </c>
      <c r="AM552" s="43">
        <f>SQRT((1+$AB$7)/(1-$AB$7))*TAN(AN552/2)</f>
        <v>-1.3291214071686801</v>
      </c>
      <c r="AN552" s="132">
        <f>$AU552+$AB$7*SIN(AO552)</f>
        <v>4.8161074914318514</v>
      </c>
      <c r="AO552" s="132">
        <f>$AU552+$AB$7*SIN(AP552)</f>
        <v>4.8161074950729592</v>
      </c>
      <c r="AP552" s="132">
        <f>$AU552+$AB$7*SIN(AQ552)</f>
        <v>4.8161075901234227</v>
      </c>
      <c r="AQ552" s="132">
        <f>$AU552+$AB$7*SIN(AR552)</f>
        <v>4.8161100713680813</v>
      </c>
      <c r="AR552" s="132">
        <f>$AU552+$AB$7*SIN(AS552)</f>
        <v>4.8161748221042933</v>
      </c>
      <c r="AS552" s="132">
        <f>$AU552+$AB$7*SIN(AT552)</f>
        <v>4.8178505577924575</v>
      </c>
      <c r="AT552" s="132">
        <f>$AU552+$AB$7*SIN(AU552)</f>
        <v>4.8545292766121069</v>
      </c>
      <c r="AU552" s="132">
        <f>$AB$9+$AB$18*(F552-AB$15)</f>
        <v>5.1841191317741311</v>
      </c>
    </row>
    <row r="553" spans="1:47" ht="12.95" customHeight="1">
      <c r="A553" s="219" t="s">
        <v>1081</v>
      </c>
      <c r="B553" s="219" t="s">
        <v>288</v>
      </c>
      <c r="C553" s="242">
        <v>55910.2091</v>
      </c>
      <c r="D553" s="242" t="s">
        <v>485</v>
      </c>
      <c r="E553" s="41">
        <f>+(C553-C$7)/C$8</f>
        <v>46013.971778772699</v>
      </c>
      <c r="F553" s="132">
        <f>ROUND(2*E553,0)/2</f>
        <v>46014</v>
      </c>
      <c r="G553" s="132">
        <f>+C553-(C$7+F553*C$8)</f>
        <v>-9.6332579996669665E-3</v>
      </c>
      <c r="K553" s="43">
        <f>G553</f>
        <v>-9.6332579996669665E-3</v>
      </c>
      <c r="L553" s="132"/>
      <c r="N553" s="132"/>
      <c r="O553" s="132">
        <f ca="1">+C$11+C$12*F553</f>
        <v>-1.3078707393429277E-2</v>
      </c>
      <c r="P553" s="199">
        <f>+D$11+D$12*F553+D$13*F553^2</f>
        <v>-2.9390603800326938E-2</v>
      </c>
      <c r="Q553" s="200">
        <f>+C553-15018.5</f>
        <v>40891.7091</v>
      </c>
      <c r="S553" s="132">
        <f>+(P553-G553)^2</f>
        <v>3.9035271308685622E-4</v>
      </c>
      <c r="T553" s="7">
        <v>10</v>
      </c>
      <c r="U553" s="43">
        <f>+T553*S553</f>
        <v>3.903527130868562E-3</v>
      </c>
      <c r="V553" s="132">
        <f>+G553-P553</f>
        <v>1.9757345800659971E-2</v>
      </c>
      <c r="Z553" s="43">
        <f>F553</f>
        <v>46014</v>
      </c>
      <c r="AA553" s="132">
        <f>AB$3+AB$4*Z553+AB$5*Z553^2+AH553</f>
        <v>-1.2920134358835669E-2</v>
      </c>
      <c r="AB553" s="132">
        <f>+G553-AA553</f>
        <v>3.2868763591687028E-3</v>
      </c>
      <c r="AC553" s="132">
        <f>+G553-P553</f>
        <v>1.9757345800659971E-2</v>
      </c>
      <c r="AD553" s="132"/>
      <c r="AE553" s="132">
        <f>+(G553-AA553)^2*S553</f>
        <v>4.2171974738367114E-9</v>
      </c>
      <c r="AF553" s="200">
        <f>+C553-15018.5</f>
        <v>40891.7091</v>
      </c>
      <c r="AG553" s="7"/>
      <c r="AH553" s="43">
        <f>$AB$6*($AB$11/AI553*AJ553+$AB$12)</f>
        <v>-1.3583795770835669E-2</v>
      </c>
      <c r="AI553" s="43">
        <f>1+$AB$7*COS(AL553)</f>
        <v>0.89750072066655129</v>
      </c>
      <c r="AJ553" s="43">
        <f>SIN(AL553+$AB$9)</f>
        <v>-0.88731639568676135</v>
      </c>
      <c r="AK553" s="43">
        <f>$AB$7*SIN(AL553)</f>
        <v>-0.35551919460997272</v>
      </c>
      <c r="AL553" s="43">
        <f>2*ATAN(AM553)</f>
        <v>-1.8514929544807419</v>
      </c>
      <c r="AM553" s="43">
        <f>SQRT((1+$AB$7)/(1-$AB$7))*TAN(AN553/2)</f>
        <v>-1.3290401376269165</v>
      </c>
      <c r="AN553" s="132">
        <f>$AU553+$AB$7*SIN(AO553)</f>
        <v>4.8161683098181634</v>
      </c>
      <c r="AO553" s="132">
        <f>$AU553+$AB$7*SIN(AP553)</f>
        <v>4.8161683134703281</v>
      </c>
      <c r="AP553" s="132">
        <f>$AU553+$AB$7*SIN(AQ553)</f>
        <v>4.8161684087537688</v>
      </c>
      <c r="AQ553" s="132">
        <f>$AU553+$AB$7*SIN(AR553)</f>
        <v>4.8161708946276871</v>
      </c>
      <c r="AR553" s="132">
        <f>$AU553+$AB$7*SIN(AS553)</f>
        <v>4.8162357282728383</v>
      </c>
      <c r="AS553" s="132">
        <f>$AU553+$AB$7*SIN(AT553)</f>
        <v>4.81791262770441</v>
      </c>
      <c r="AT553" s="132">
        <f>$AU553+$AB$7*SIN(AU553)</f>
        <v>4.8545975991742063</v>
      </c>
      <c r="AU553" s="132">
        <f>$AB$9+$AB$18*(F553-AB$15)</f>
        <v>5.184177619704462</v>
      </c>
    </row>
    <row r="554" spans="1:47" ht="12.95" customHeight="1">
      <c r="A554" s="41" t="s">
        <v>483</v>
      </c>
      <c r="B554" s="94" t="s">
        <v>288</v>
      </c>
      <c r="C554" s="36">
        <v>55921.644500000002</v>
      </c>
      <c r="D554" s="36">
        <v>1E-4</v>
      </c>
      <c r="E554" s="41">
        <f>+(C554-C$7)/C$8</f>
        <v>46047.472492928166</v>
      </c>
      <c r="F554" s="132">
        <f>ROUND(2*E554,0)/2</f>
        <v>46047.5</v>
      </c>
      <c r="G554" s="132">
        <f>+C554-(C$7+F554*C$8)</f>
        <v>-9.3894824967719615E-3</v>
      </c>
      <c r="K554" s="43">
        <f>G554</f>
        <v>-9.3894824967719615E-3</v>
      </c>
      <c r="N554" s="132"/>
      <c r="O554" s="132">
        <f ca="1">+C$11+C$12*F554</f>
        <v>-1.3113545177910184E-2</v>
      </c>
      <c r="P554" s="199">
        <f>+D$11+D$12*F554+D$13*F554^2</f>
        <v>-2.9412039974206036E-2</v>
      </c>
      <c r="Q554" s="200">
        <f>+C554-15018.5</f>
        <v>40903.144500000002</v>
      </c>
      <c r="S554" s="132">
        <f>+(P554-G554)^2</f>
        <v>4.0090280793715117E-4</v>
      </c>
      <c r="T554" s="7">
        <v>10</v>
      </c>
      <c r="U554" s="43">
        <f>+T554*S554</f>
        <v>4.0090280793715115E-3</v>
      </c>
      <c r="V554" s="132">
        <f>+G554-P554</f>
        <v>2.0022557477434075E-2</v>
      </c>
      <c r="Z554" s="43">
        <f>F554</f>
        <v>46047.5</v>
      </c>
      <c r="AA554" s="132">
        <f>AB$3+AB$4*Z554+AB$5*Z554^2+AH554</f>
        <v>-1.285573283498339E-2</v>
      </c>
      <c r="AB554" s="132">
        <f>+G554-AA554</f>
        <v>3.4662503382114282E-3</v>
      </c>
      <c r="AC554" s="132">
        <f>+G554-P554</f>
        <v>2.0022557477434075E-2</v>
      </c>
      <c r="AD554" s="132"/>
      <c r="AE554" s="132">
        <f>+(G554-AA554)^2*S554</f>
        <v>4.8168037021867219E-9</v>
      </c>
      <c r="AF554" s="200">
        <f>+C554-15018.5</f>
        <v>40903.144500000002</v>
      </c>
      <c r="AG554" s="7"/>
      <c r="AH554" s="43">
        <f>$AB$6*($AB$11/AI554*AJ554+$AB$12)</f>
        <v>-1.3513793566233391E-2</v>
      </c>
      <c r="AI554" s="43">
        <f>1+$AB$7*COS(AL554)</f>
        <v>0.89890322980466597</v>
      </c>
      <c r="AJ554" s="43">
        <f>SIN(AL554+$AB$9)</f>
        <v>-0.88549126989015758</v>
      </c>
      <c r="AK554" s="43">
        <f>$AB$7*SIN(AL554)</f>
        <v>-0.35592055722600768</v>
      </c>
      <c r="AL554" s="43">
        <f>2*ATAN(AM554)</f>
        <v>-1.8475502247762312</v>
      </c>
      <c r="AM554" s="43">
        <f>SQRT((1+$AB$7)/(1-$AB$7))*TAN(AN554/2)</f>
        <v>-1.3236009009060696</v>
      </c>
      <c r="AN554" s="132">
        <f>$AU554+$AB$7*SIN(AO554)</f>
        <v>4.8202463707399428</v>
      </c>
      <c r="AO554" s="132">
        <f>$AU554+$AB$7*SIN(AP554)</f>
        <v>4.8202463751985425</v>
      </c>
      <c r="AP554" s="132">
        <f>$AU554+$AB$7*SIN(AQ554)</f>
        <v>4.8202464871394888</v>
      </c>
      <c r="AQ554" s="132">
        <f>$AU554+$AB$7*SIN(AR554)</f>
        <v>4.8202492975748967</v>
      </c>
      <c r="AR554" s="132">
        <f>$AU554+$AB$7*SIN(AS554)</f>
        <v>4.8203198336310216</v>
      </c>
      <c r="AS554" s="132">
        <f>$AU554+$AB$7*SIN(AT554)</f>
        <v>4.8220753445874855</v>
      </c>
      <c r="AT554" s="132">
        <f>$AU554+$AB$7*SIN(AU554)</f>
        <v>4.8591777774534721</v>
      </c>
      <c r="AU554" s="132">
        <f>$AB$9+$AB$18*(F554-AB$15)</f>
        <v>5.1880963110366185</v>
      </c>
    </row>
    <row r="555" spans="1:47" ht="12.95" customHeight="1">
      <c r="A555" s="243" t="s">
        <v>499</v>
      </c>
      <c r="B555" s="244" t="s">
        <v>288</v>
      </c>
      <c r="C555" s="245">
        <v>55921.644500000002</v>
      </c>
      <c r="D555" s="245">
        <v>1E-4</v>
      </c>
      <c r="E555" s="41">
        <f>+(C555-C$7)/C$8</f>
        <v>46047.472492928166</v>
      </c>
      <c r="F555" s="132">
        <f>ROUND(2*E555,0)/2</f>
        <v>46047.5</v>
      </c>
      <c r="G555" s="132">
        <f>+C555-(C$7+F555*C$8)</f>
        <v>-9.3894824967719615E-3</v>
      </c>
      <c r="K555" s="43">
        <f>G555</f>
        <v>-9.3894824967719615E-3</v>
      </c>
      <c r="N555" s="132"/>
      <c r="O555" s="132">
        <f ca="1">+C$11+C$12*F555</f>
        <v>-1.3113545177910184E-2</v>
      </c>
      <c r="P555" s="199">
        <f>+D$11+D$12*F555+D$13*F555^2</f>
        <v>-2.9412039974206036E-2</v>
      </c>
      <c r="Q555" s="200">
        <f>+C555-15018.5</f>
        <v>40903.144500000002</v>
      </c>
      <c r="S555" s="132">
        <f>+(P555-G555)^2</f>
        <v>4.0090280793715117E-4</v>
      </c>
      <c r="T555" s="7">
        <v>10</v>
      </c>
      <c r="U555" s="43">
        <f>+T555*S555</f>
        <v>4.0090280793715115E-3</v>
      </c>
      <c r="V555" s="132">
        <f>+G555-P555</f>
        <v>2.0022557477434075E-2</v>
      </c>
      <c r="Z555" s="43">
        <f>F555</f>
        <v>46047.5</v>
      </c>
      <c r="AA555" s="132">
        <f>AB$3+AB$4*Z555+AB$5*Z555^2+AH555</f>
        <v>-1.285573283498339E-2</v>
      </c>
      <c r="AB555" s="132">
        <f>+G555-AA555</f>
        <v>3.4662503382114282E-3</v>
      </c>
      <c r="AC555" s="132">
        <f>+G555-P555</f>
        <v>2.0022557477434075E-2</v>
      </c>
      <c r="AD555" s="132"/>
      <c r="AE555" s="132">
        <f>+(G555-AA555)^2*S555</f>
        <v>4.8168037021867219E-9</v>
      </c>
      <c r="AF555" s="200">
        <f>+C555-15018.5</f>
        <v>40903.144500000002</v>
      </c>
      <c r="AG555" s="7"/>
      <c r="AH555" s="43">
        <f>$AB$6*($AB$11/AI555*AJ555+$AB$12)</f>
        <v>-1.3513793566233391E-2</v>
      </c>
      <c r="AI555" s="43">
        <f>1+$AB$7*COS(AL555)</f>
        <v>0.89890322980466597</v>
      </c>
      <c r="AJ555" s="43">
        <f>SIN(AL555+$AB$9)</f>
        <v>-0.88549126989015758</v>
      </c>
      <c r="AK555" s="43">
        <f>$AB$7*SIN(AL555)</f>
        <v>-0.35592055722600768</v>
      </c>
      <c r="AL555" s="43">
        <f>2*ATAN(AM555)</f>
        <v>-1.8475502247762312</v>
      </c>
      <c r="AM555" s="43">
        <f>SQRT((1+$AB$7)/(1-$AB$7))*TAN(AN555/2)</f>
        <v>-1.3236009009060696</v>
      </c>
      <c r="AN555" s="132">
        <f>$AU555+$AB$7*SIN(AO555)</f>
        <v>4.8202463707399428</v>
      </c>
      <c r="AO555" s="132">
        <f>$AU555+$AB$7*SIN(AP555)</f>
        <v>4.8202463751985425</v>
      </c>
      <c r="AP555" s="132">
        <f>$AU555+$AB$7*SIN(AQ555)</f>
        <v>4.8202464871394888</v>
      </c>
      <c r="AQ555" s="132">
        <f>$AU555+$AB$7*SIN(AR555)</f>
        <v>4.8202492975748967</v>
      </c>
      <c r="AR555" s="132">
        <f>$AU555+$AB$7*SIN(AS555)</f>
        <v>4.8203198336310216</v>
      </c>
      <c r="AS555" s="132">
        <f>$AU555+$AB$7*SIN(AT555)</f>
        <v>4.8220753445874855</v>
      </c>
      <c r="AT555" s="132">
        <f>$AU555+$AB$7*SIN(AU555)</f>
        <v>4.8591777774534721</v>
      </c>
      <c r="AU555" s="132">
        <f>$AB$9+$AB$18*(F555-AB$15)</f>
        <v>5.1880963110366185</v>
      </c>
    </row>
    <row r="556" spans="1:47" ht="12.95" customHeight="1">
      <c r="A556" s="243" t="s">
        <v>500</v>
      </c>
      <c r="B556" s="244" t="s">
        <v>292</v>
      </c>
      <c r="C556" s="245">
        <v>55937.516600000003</v>
      </c>
      <c r="D556" s="245">
        <v>1E-4</v>
      </c>
      <c r="E556" s="41">
        <f>+(C556-C$7)/C$8</f>
        <v>46093.970795142945</v>
      </c>
      <c r="F556" s="132">
        <f>ROUND(2*E556,0)/2</f>
        <v>46094</v>
      </c>
      <c r="G556" s="132">
        <f>+C556-(C$7+F556*C$8)</f>
        <v>-9.9690179995377548E-3</v>
      </c>
      <c r="K556" s="43">
        <f>G556</f>
        <v>-9.9690179995377548E-3</v>
      </c>
      <c r="N556" s="132"/>
      <c r="O556" s="132">
        <f ca="1">+C$11+C$12*F556</f>
        <v>-1.3161902102637402E-2</v>
      </c>
      <c r="P556" s="199">
        <f>+D$11+D$12*F556+D$13*F556^2</f>
        <v>-2.9441770671481564E-2</v>
      </c>
      <c r="Q556" s="200">
        <f>+C556-15018.5</f>
        <v>40919.016600000003</v>
      </c>
      <c r="S556" s="132">
        <f>+(P556-G556)^2</f>
        <v>3.7918809662269474E-4</v>
      </c>
      <c r="T556" s="7">
        <v>10</v>
      </c>
      <c r="U556" s="43">
        <f>+T556*S556</f>
        <v>3.7918809662269475E-3</v>
      </c>
      <c r="V556" s="132">
        <f>+G556-P556</f>
        <v>1.9472752671943809E-2</v>
      </c>
      <c r="Z556" s="43">
        <f>F556</f>
        <v>46094</v>
      </c>
      <c r="AA556" s="132">
        <f>AB$3+AB$4*Z556+AB$5*Z556^2+AH556</f>
        <v>-1.2765795854466295E-2</v>
      </c>
      <c r="AB556" s="132">
        <f>+G556-AA556</f>
        <v>2.7967778549285397E-3</v>
      </c>
      <c r="AC556" s="132">
        <f>+G556-P556</f>
        <v>1.9472752671943809E-2</v>
      </c>
      <c r="AD556" s="132"/>
      <c r="AE556" s="132">
        <f>+(G556-AA556)^2*S556</f>
        <v>2.9659965396182758E-9</v>
      </c>
      <c r="AF556" s="200">
        <f>+C556-15018.5</f>
        <v>40919.016600000003</v>
      </c>
      <c r="AG556" s="7"/>
      <c r="AH556" s="43">
        <f>$AB$6*($AB$11/AI556*AJ556+$AB$12)</f>
        <v>-1.3416071346466295E-2</v>
      </c>
      <c r="AI556" s="43">
        <f>1+$AB$7*COS(AL556)</f>
        <v>0.90085989743127015</v>
      </c>
      <c r="AJ556" s="43">
        <f>SIN(AL556+$AB$9)</f>
        <v>-0.88292546207538924</v>
      </c>
      <c r="AK556" s="43">
        <f>$AB$7*SIN(AL556)</f>
        <v>-0.35647053182929683</v>
      </c>
      <c r="AL556" s="43">
        <f>2*ATAN(AM556)</f>
        <v>-1.8420569985515587</v>
      </c>
      <c r="AM556" s="43">
        <f>SQRT((1+$AB$7)/(1-$AB$7))*TAN(AN556/2)</f>
        <v>-1.316069802912593</v>
      </c>
      <c r="AN556" s="132">
        <f>$AU556+$AB$7*SIN(AO556)</f>
        <v>4.8259175448583882</v>
      </c>
      <c r="AO556" s="132">
        <f>$AU556+$AB$7*SIN(AP556)</f>
        <v>4.8259175506739442</v>
      </c>
      <c r="AP556" s="132">
        <f>$AU556+$AB$7*SIN(AQ556)</f>
        <v>4.8259176894189535</v>
      </c>
      <c r="AQ556" s="132">
        <f>$AU556+$AB$7*SIN(AR556)</f>
        <v>4.8259209994873249</v>
      </c>
      <c r="AR556" s="132">
        <f>$AU556+$AB$7*SIN(AS556)</f>
        <v>4.8259999400003597</v>
      </c>
      <c r="AS556" s="132">
        <f>$AU556+$AB$7*SIN(AT556)</f>
        <v>4.8278666414453451</v>
      </c>
      <c r="AT556" s="132">
        <f>$AU556+$AB$7*SIN(AU556)</f>
        <v>4.8655437074630488</v>
      </c>
      <c r="AU556" s="132">
        <f>$AB$9+$AB$18*(F556-AB$15)</f>
        <v>5.1935356885573718</v>
      </c>
    </row>
    <row r="557" spans="1:47" ht="12.95" customHeight="1">
      <c r="A557" s="243" t="s">
        <v>500</v>
      </c>
      <c r="B557" s="244" t="s">
        <v>292</v>
      </c>
      <c r="C557" s="245">
        <v>55962.7768</v>
      </c>
      <c r="D557" s="245">
        <v>4.0000000000000002E-4</v>
      </c>
      <c r="E557" s="41">
        <f>+(C557-C$7)/C$8</f>
        <v>46167.97211907649</v>
      </c>
      <c r="F557" s="132">
        <f>ROUND(2*E557,0)/2</f>
        <v>46168</v>
      </c>
      <c r="G557" s="132">
        <f>+C557-(C$7+F557*C$8)</f>
        <v>-9.5170960048562847E-3</v>
      </c>
      <c r="K557" s="43">
        <f>G557</f>
        <v>-9.5170960048562847E-3</v>
      </c>
      <c r="N557" s="132"/>
      <c r="O557" s="132">
        <f ca="1">+C$11+C$12*F557</f>
        <v>-1.3238857208654919E-2</v>
      </c>
      <c r="P557" s="199">
        <f>+D$11+D$12*F557+D$13*F557^2</f>
        <v>-2.9489026529715953E-2</v>
      </c>
      <c r="Q557" s="200">
        <f>+C557-15018.5</f>
        <v>40944.2768</v>
      </c>
      <c r="S557" s="132">
        <f>+(P557-G557)^2</f>
        <v>3.9887800888982141E-4</v>
      </c>
      <c r="T557" s="7">
        <v>10</v>
      </c>
      <c r="U557" s="43">
        <f>+T557*S557</f>
        <v>3.9887800888982142E-3</v>
      </c>
      <c r="V557" s="132">
        <f>+G557-P557</f>
        <v>1.9971930524859668E-2</v>
      </c>
      <c r="Z557" s="43">
        <f>F557</f>
        <v>46168</v>
      </c>
      <c r="AA557" s="132">
        <f>AB$3+AB$4*Z557+AB$5*Z557^2+AH557</f>
        <v>-1.2621364660248009E-2</v>
      </c>
      <c r="AB557" s="132">
        <f>+G557-AA557</f>
        <v>3.1042686553917238E-3</v>
      </c>
      <c r="AC557" s="132">
        <f>+G557-P557</f>
        <v>1.9971930524859668E-2</v>
      </c>
      <c r="AD557" s="132"/>
      <c r="AE557" s="132">
        <f>+(G557-AA557)^2*S557</f>
        <v>3.8437815046868378E-9</v>
      </c>
      <c r="AF557" s="200">
        <f>+C557-15018.5</f>
        <v>40944.2768</v>
      </c>
      <c r="AG557" s="7"/>
      <c r="AH557" s="43">
        <f>$AB$6*($AB$11/AI557*AJ557+$AB$12)</f>
        <v>-1.325922398824801E-2</v>
      </c>
      <c r="AI557" s="43">
        <f>1+$AB$7*COS(AL557)</f>
        <v>0.90399757903048894</v>
      </c>
      <c r="AJ557" s="43">
        <f>SIN(AL557+$AB$9)</f>
        <v>-0.87876369614633176</v>
      </c>
      <c r="AK557" s="43">
        <f>$AB$7*SIN(AL557)</f>
        <v>-0.35732832964654898</v>
      </c>
      <c r="AL557" s="43">
        <f>2*ATAN(AM557)</f>
        <v>-1.8332655544644816</v>
      </c>
      <c r="AM557" s="43">
        <f>SQRT((1+$AB$7)/(1-$AB$7))*TAN(AN557/2)</f>
        <v>-1.3041295142494214</v>
      </c>
      <c r="AN557" s="132">
        <f>$AU557+$AB$7*SIN(AO557)</f>
        <v>4.8349681704542276</v>
      </c>
      <c r="AO557" s="132">
        <f>$AU557+$AB$7*SIN(AP557)</f>
        <v>4.8349681791176558</v>
      </c>
      <c r="AP557" s="132">
        <f>$AU557+$AB$7*SIN(AQ557)</f>
        <v>4.8349683706133808</v>
      </c>
      <c r="AQ557" s="132">
        <f>$AU557+$AB$7*SIN(AR557)</f>
        <v>4.8349726033435561</v>
      </c>
      <c r="AR557" s="132">
        <f>$AU557+$AB$7*SIN(AS557)</f>
        <v>4.8350661244899884</v>
      </c>
      <c r="AS557" s="132">
        <f>$AU557+$AB$7*SIN(AT557)</f>
        <v>4.8371146515082417</v>
      </c>
      <c r="AT557" s="132">
        <f>$AU557+$AB$7*SIN(AU557)</f>
        <v>4.8756944333733241</v>
      </c>
      <c r="AU557" s="132">
        <f>$AB$9+$AB$18*(F557-AB$15)</f>
        <v>5.2021919022463141</v>
      </c>
    </row>
    <row r="558" spans="1:47" ht="12.95" customHeight="1">
      <c r="A558" s="243" t="s">
        <v>500</v>
      </c>
      <c r="B558" s="244" t="s">
        <v>288</v>
      </c>
      <c r="C558" s="245">
        <v>55963.628900000003</v>
      </c>
      <c r="D558" s="245">
        <v>2.0000000000000001E-4</v>
      </c>
      <c r="E558" s="41">
        <f>+(C558-C$7)/C$8</f>
        <v>46170.468398920835</v>
      </c>
      <c r="F558" s="132">
        <f>ROUND(2*E558,0)/2</f>
        <v>46170.5</v>
      </c>
      <c r="G558" s="132">
        <f>+C558-(C$7+F558*C$8)</f>
        <v>-1.0786963495775126E-2</v>
      </c>
      <c r="K558" s="43">
        <f>G558</f>
        <v>-1.0786963495775126E-2</v>
      </c>
      <c r="N558" s="132"/>
      <c r="O558" s="132">
        <f ca="1">+C$11+C$12*F558</f>
        <v>-1.3241457043317674E-2</v>
      </c>
      <c r="P558" s="199">
        <f>+D$11+D$12*F558+D$13*F558^2</f>
        <v>-2.94906217779616E-2</v>
      </c>
      <c r="Q558" s="200">
        <f>+C558-15018.5</f>
        <v>40945.128900000003</v>
      </c>
      <c r="S558" s="132">
        <f>+(P558-G558)^2</f>
        <v>3.4982683313680268E-4</v>
      </c>
      <c r="T558" s="7">
        <v>10</v>
      </c>
      <c r="U558" s="43">
        <f>+T558*S558</f>
        <v>3.4982683313680269E-3</v>
      </c>
      <c r="V558" s="132">
        <f>+G558-P558</f>
        <v>1.8703658282186474E-2</v>
      </c>
      <c r="Z558" s="43">
        <f>F558</f>
        <v>46170.5</v>
      </c>
      <c r="AA558" s="132">
        <f>AB$3+AB$4*Z558+AB$5*Z558^2+AH558</f>
        <v>-1.2616457188589216E-2</v>
      </c>
      <c r="AB558" s="132">
        <f>+G558-AA558</f>
        <v>1.8294936928140906E-3</v>
      </c>
      <c r="AC558" s="132">
        <f>+G558-P558</f>
        <v>1.8703658282186474E-2</v>
      </c>
      <c r="AD558" s="132"/>
      <c r="AE558" s="132">
        <f>+(G558-AA558)^2*S558</f>
        <v>1.1708869125565315E-9</v>
      </c>
      <c r="AF558" s="200">
        <f>+C558-15018.5</f>
        <v>40945.128900000003</v>
      </c>
      <c r="AG558" s="7"/>
      <c r="AH558" s="43">
        <f>$AB$6*($AB$11/AI558*AJ558+$AB$12)</f>
        <v>-1.3253896477839217E-2</v>
      </c>
      <c r="AI558" s="43">
        <f>1+$AB$7*COS(AL558)</f>
        <v>0.90410409509882061</v>
      </c>
      <c r="AJ558" s="43">
        <f>SIN(AL558+$AB$9)</f>
        <v>-0.87862139713713339</v>
      </c>
      <c r="AK558" s="43">
        <f>$AB$7*SIN(AL558)</f>
        <v>-0.3573569300058192</v>
      </c>
      <c r="AL558" s="43">
        <f>2*ATAN(AM558)</f>
        <v>-1.832967476209461</v>
      </c>
      <c r="AM558" s="43">
        <f>SQRT((1+$AB$7)/(1-$AB$7))*TAN(AN558/2)</f>
        <v>-1.3037270744787086</v>
      </c>
      <c r="AN558" s="132">
        <f>$AU558+$AB$7*SIN(AO558)</f>
        <v>4.8352744852689318</v>
      </c>
      <c r="AO558" s="132">
        <f>$AU558+$AB$7*SIN(AP558)</f>
        <v>4.835274494045593</v>
      </c>
      <c r="AP558" s="132">
        <f>$AU558+$AB$7*SIN(AQ558)</f>
        <v>4.8352746875630528</v>
      </c>
      <c r="AQ558" s="132">
        <f>$AU558+$AB$7*SIN(AR558)</f>
        <v>4.8352789543714891</v>
      </c>
      <c r="AR558" s="132">
        <f>$AU558+$AB$7*SIN(AS558)</f>
        <v>4.8353729945261872</v>
      </c>
      <c r="AS558" s="132">
        <f>$AU558+$AB$7*SIN(AT558)</f>
        <v>4.8374277673009711</v>
      </c>
      <c r="AT558" s="132">
        <f>$AU558+$AB$7*SIN(AU558)</f>
        <v>4.876037791147442</v>
      </c>
      <c r="AU558" s="132">
        <f>$AB$9+$AB$18*(F558-AB$15)</f>
        <v>5.2024843418979669</v>
      </c>
    </row>
    <row r="559" spans="1:47" ht="12.95" customHeight="1">
      <c r="A559" s="243" t="s">
        <v>500</v>
      </c>
      <c r="B559" s="244" t="s">
        <v>288</v>
      </c>
      <c r="C559" s="245">
        <v>56182.774700000002</v>
      </c>
      <c r="D559" s="245">
        <v>1E-4</v>
      </c>
      <c r="E559" s="41">
        <f>+(C559-C$7)/C$8</f>
        <v>46812.469623553945</v>
      </c>
      <c r="F559" s="132">
        <f>ROUND(2*E559,0)/2</f>
        <v>46812.5</v>
      </c>
      <c r="G559" s="132">
        <f>+C559-(C$7+F559*C$8)</f>
        <v>-1.0368937502789777E-2</v>
      </c>
      <c r="K559" s="43">
        <f>G559</f>
        <v>-1.0368937502789777E-2</v>
      </c>
      <c r="N559" s="132"/>
      <c r="O559" s="132">
        <f ca="1">+C$11+C$12*F559</f>
        <v>-1.3909094584712879E-2</v>
      </c>
      <c r="P559" s="199">
        <f>+D$11+D$12*F559+D$13*F559^2</f>
        <v>-2.989761295762132E-2</v>
      </c>
      <c r="Q559" s="200">
        <f>+C559-15018.5</f>
        <v>41164.274700000002</v>
      </c>
      <c r="S559" s="132">
        <f>+(P559-G559)^2</f>
        <v>3.8136916502013997E-4</v>
      </c>
      <c r="T559" s="7">
        <v>10</v>
      </c>
      <c r="U559" s="43">
        <f>+T559*S559</f>
        <v>3.8136916502013998E-3</v>
      </c>
      <c r="V559" s="132">
        <f>+G559-P559</f>
        <v>1.9528675454831543E-2</v>
      </c>
      <c r="Z559" s="43">
        <f>F559</f>
        <v>46812.5</v>
      </c>
      <c r="AA559" s="132">
        <f>AB$3+AB$4*Z559+AB$5*Z559^2+AH559</f>
        <v>-1.1295154854125036E-2</v>
      </c>
      <c r="AB559" s="132">
        <f>+G559-AA559</f>
        <v>9.2621735133525951E-4</v>
      </c>
      <c r="AC559" s="132">
        <f>+G559-P559</f>
        <v>1.9528675454831543E-2</v>
      </c>
      <c r="AD559" s="132"/>
      <c r="AE559" s="132">
        <f>+(G559-AA559)^2*S559</f>
        <v>3.2716843847339599E-10</v>
      </c>
      <c r="AF559" s="200">
        <f>+C559-15018.5</f>
        <v>41164.274700000002</v>
      </c>
      <c r="AG559" s="7"/>
      <c r="AH559" s="43">
        <f>$AB$6*($AB$11/AI559*AJ559+$AB$12)</f>
        <v>-1.1823486885375037E-2</v>
      </c>
      <c r="AI559" s="43">
        <f>1+$AB$7*COS(AL559)</f>
        <v>0.93259059106119457</v>
      </c>
      <c r="AJ559" s="43">
        <f>SIN(AL559+$AB$9)</f>
        <v>-0.83821794227945368</v>
      </c>
      <c r="AK559" s="43">
        <f>$AB$7*SIN(AL559)</f>
        <v>-0.36380760243090149</v>
      </c>
      <c r="AL559" s="43">
        <f>2*ATAN(AM559)</f>
        <v>-1.7540071483840991</v>
      </c>
      <c r="AM559" s="43">
        <f>SQRT((1+$AB$7)/(1-$AB$7))*TAN(AN559/2)</f>
        <v>-1.2023096989070843</v>
      </c>
      <c r="AN559" s="132">
        <f>$AU559+$AB$7*SIN(AO559)</f>
        <v>4.9151635686196524</v>
      </c>
      <c r="AO559" s="132">
        <f>$AU559+$AB$7*SIN(AP559)</f>
        <v>4.9151636889947099</v>
      </c>
      <c r="AP559" s="132">
        <f>$AU559+$AB$7*SIN(AQ559)</f>
        <v>4.915165304467215</v>
      </c>
      <c r="AQ559" s="132">
        <f>$AU559+$AB$7*SIN(AR559)</f>
        <v>4.9151869834066737</v>
      </c>
      <c r="AR559" s="132">
        <f>$AU559+$AB$7*SIN(AS559)</f>
        <v>4.9154776845388426</v>
      </c>
      <c r="AS559" s="132">
        <f>$AU559+$AB$7*SIN(AT559)</f>
        <v>4.9193369024462514</v>
      </c>
      <c r="AT559" s="132">
        <f>$AU559+$AB$7*SIN(AU559)</f>
        <v>4.965123473374649</v>
      </c>
      <c r="AU559" s="132">
        <f>$AB$9+$AB$18*(F559-AB$15)</f>
        <v>5.2775828444425699</v>
      </c>
    </row>
    <row r="560" spans="1:47" ht="12.95" customHeight="1">
      <c r="A560" s="41" t="s">
        <v>497</v>
      </c>
      <c r="B560" s="95" t="s">
        <v>292</v>
      </c>
      <c r="C560" s="96">
        <v>56222.371899999998</v>
      </c>
      <c r="D560" s="96">
        <v>2.0000000000000001E-4</v>
      </c>
      <c r="E560" s="41">
        <f>+(C560-C$7)/C$8</f>
        <v>46928.472078960527</v>
      </c>
      <c r="F560" s="132">
        <f>ROUND(2*E560,0)/2</f>
        <v>46928.5</v>
      </c>
      <c r="G560" s="132">
        <f>+C560-(C$7+F560*C$8)</f>
        <v>-9.5307895026053302E-3</v>
      </c>
      <c r="K560" s="43">
        <f>G560</f>
        <v>-9.5307895026053302E-3</v>
      </c>
      <c r="N560" s="132"/>
      <c r="O560" s="132">
        <f ca="1">+C$11+C$12*F560</f>
        <v>-1.4029726913064665E-2</v>
      </c>
      <c r="P560" s="199">
        <f>+D$11+D$12*F560+D$13*F560^2</f>
        <v>-2.9970583220174658E-2</v>
      </c>
      <c r="Q560" s="200">
        <f>+C560-15018.5</f>
        <v>41203.871899999998</v>
      </c>
      <c r="S560" s="132">
        <f>+(P560-G560)^2</f>
        <v>4.1778516721678659E-4</v>
      </c>
      <c r="T560" s="7">
        <v>10</v>
      </c>
      <c r="U560" s="43">
        <f>+T560*S560</f>
        <v>4.1778516721678663E-3</v>
      </c>
      <c r="V560" s="132">
        <f>+G560-P560</f>
        <v>2.0439793717569328E-2</v>
      </c>
      <c r="Z560" s="43">
        <f>F560</f>
        <v>46928.5</v>
      </c>
      <c r="AA560" s="132">
        <f>AB$3+AB$4*Z560+AB$5*Z560^2+AH560</f>
        <v>-1.1043361816114872E-2</v>
      </c>
      <c r="AB560" s="132">
        <f>+G560-AA560</f>
        <v>1.5125723135095415E-3</v>
      </c>
      <c r="AC560" s="132">
        <f>+G560-P560</f>
        <v>2.0439793717569328E-2</v>
      </c>
      <c r="AD560" s="132"/>
      <c r="AE560" s="132">
        <f>+(G560-AA560)^2*S560</f>
        <v>9.5584024094829672E-10</v>
      </c>
      <c r="AF560" s="200">
        <f>+C560-15018.5</f>
        <v>41203.871899999998</v>
      </c>
      <c r="AG560" s="7"/>
      <c r="AH560" s="43">
        <f>$AB$6*($AB$11/AI560*AJ560+$AB$12)</f>
        <v>-1.1551715979364871E-2</v>
      </c>
      <c r="AI560" s="43">
        <f>1+$AB$7*COS(AL560)</f>
        <v>0.9379831986438224</v>
      </c>
      <c r="AJ560" s="43">
        <f>SIN(AL560+$AB$9)</f>
        <v>-0.8300538387791534</v>
      </c>
      <c r="AK560" s="43">
        <f>$AB$7*SIN(AL560)</f>
        <v>-0.36476556354670925</v>
      </c>
      <c r="AL560" s="43">
        <f>2*ATAN(AM560)</f>
        <v>-1.7392042174993776</v>
      </c>
      <c r="AM560" s="43">
        <f>SQRT((1+$AB$7)/(1-$AB$7))*TAN(AN560/2)</f>
        <v>-1.1843683848759385</v>
      </c>
      <c r="AN560" s="132">
        <f>$AU560+$AB$7*SIN(AO560)</f>
        <v>4.9298675577326669</v>
      </c>
      <c r="AO560" s="132">
        <f>$AU560+$AB$7*SIN(AP560)</f>
        <v>4.9298677313486143</v>
      </c>
      <c r="AP560" s="132">
        <f>$AU560+$AB$7*SIN(AQ560)</f>
        <v>4.9298699060408628</v>
      </c>
      <c r="AQ560" s="132">
        <f>$AU560+$AB$7*SIN(AR560)</f>
        <v>4.9298971441589421</v>
      </c>
      <c r="AR560" s="132">
        <f>$AU560+$AB$7*SIN(AS560)</f>
        <v>4.9302380189135331</v>
      </c>
      <c r="AS560" s="132">
        <f>$AU560+$AB$7*SIN(AT560)</f>
        <v>4.9344603957009916</v>
      </c>
      <c r="AT560" s="132">
        <f>$AU560+$AB$7*SIN(AU560)</f>
        <v>4.9814102885172469</v>
      </c>
      <c r="AU560" s="132">
        <f>$AB$9+$AB$18*(F560-AB$15)</f>
        <v>5.2911520442792899</v>
      </c>
    </row>
    <row r="561" spans="1:47" ht="12.95" customHeight="1">
      <c r="A561" s="243" t="s">
        <v>500</v>
      </c>
      <c r="B561" s="244" t="s">
        <v>292</v>
      </c>
      <c r="C561" s="245">
        <v>56243.705399999999</v>
      </c>
      <c r="D561" s="245">
        <v>1E-4</v>
      </c>
      <c r="E561" s="41">
        <f>+(C561-C$7)/C$8</f>
        <v>46990.96989149315</v>
      </c>
      <c r="F561" s="132">
        <f>ROUND(2*E561,0)/2</f>
        <v>46991</v>
      </c>
      <c r="G561" s="132">
        <f>+C561-(C$7+F561*C$8)</f>
        <v>-1.0277476998453494E-2</v>
      </c>
      <c r="K561" s="43">
        <f>G561</f>
        <v>-1.0277476998453494E-2</v>
      </c>
      <c r="N561" s="132"/>
      <c r="O561" s="132">
        <f ca="1">+C$11+C$12*F561</f>
        <v>-1.4094722779633514E-2</v>
      </c>
      <c r="P561" s="199">
        <f>+D$11+D$12*F561+D$13*F561^2</f>
        <v>-3.0009827143059851E-2</v>
      </c>
      <c r="Q561" s="200">
        <f>+C561-15018.5</f>
        <v>41225.205399999999</v>
      </c>
      <c r="S561" s="132">
        <f>+(P561-G561)^2</f>
        <v>3.8936564222934655E-4</v>
      </c>
      <c r="T561" s="7">
        <v>10</v>
      </c>
      <c r="U561" s="43">
        <f>+T561*S561</f>
        <v>3.8936564222934655E-3</v>
      </c>
      <c r="V561" s="132">
        <f>+G561-P561</f>
        <v>1.9732350144606357E-2</v>
      </c>
      <c r="Z561" s="43">
        <f>F561</f>
        <v>46991</v>
      </c>
      <c r="AA561" s="132">
        <f>AB$3+AB$4*Z561+AB$5*Z561^2+AH561</f>
        <v>-1.0906032802342445E-2</v>
      </c>
      <c r="AB561" s="132">
        <f>+G561-AA561</f>
        <v>6.2855580388895133E-4</v>
      </c>
      <c r="AC561" s="132">
        <f>+G561-P561</f>
        <v>1.9732350144606357E-2</v>
      </c>
      <c r="AD561" s="132"/>
      <c r="AE561" s="132">
        <f>+(G561-AA561)^2*S561</f>
        <v>1.5383151186536759E-10</v>
      </c>
      <c r="AF561" s="200">
        <f>+C561-15018.5</f>
        <v>41225.205399999999</v>
      </c>
      <c r="AG561" s="7"/>
      <c r="AH561" s="43">
        <f>$AB$6*($AB$11/AI561*AJ561+$AB$12)</f>
        <v>-1.1403589559342446E-2</v>
      </c>
      <c r="AI561" s="43">
        <f>1+$AB$7*COS(AL561)</f>
        <v>0.94092043289978167</v>
      </c>
      <c r="AJ561" s="43">
        <f>SIN(AL561+$AB$9)</f>
        <v>-0.82553935155417169</v>
      </c>
      <c r="AK561" s="43">
        <f>$AB$7*SIN(AL561)</f>
        <v>-0.36525279567889801</v>
      </c>
      <c r="AL561" s="43">
        <f>2*ATAN(AM561)</f>
        <v>-1.7311572461620701</v>
      </c>
      <c r="AM561" s="43">
        <f>SQRT((1+$AB$7)/(1-$AB$7))*TAN(AN561/2)</f>
        <v>-1.174746838837154</v>
      </c>
      <c r="AN561" s="132">
        <f>$AU561+$AB$7*SIN(AO561)</f>
        <v>4.9378252842073804</v>
      </c>
      <c r="AO561" s="132">
        <f>$AU561+$AB$7*SIN(AP561)</f>
        <v>4.9378254936894663</v>
      </c>
      <c r="AP561" s="132">
        <f>$AU561+$AB$7*SIN(AQ561)</f>
        <v>4.9378280265037819</v>
      </c>
      <c r="AQ561" s="132">
        <f>$AU561+$AB$7*SIN(AR561)</f>
        <v>4.9378586481421705</v>
      </c>
      <c r="AR561" s="132">
        <f>$AU561+$AB$7*SIN(AS561)</f>
        <v>4.938228539746385</v>
      </c>
      <c r="AS561" s="132">
        <f>$AU561+$AB$7*SIN(AT561)</f>
        <v>4.9426504809191485</v>
      </c>
      <c r="AT561" s="132">
        <f>$AU561+$AB$7*SIN(AU561)</f>
        <v>4.9902091859426667</v>
      </c>
      <c r="AU561" s="132">
        <f>$AB$9+$AB$18*(F561-AB$15)</f>
        <v>5.2984630355706255</v>
      </c>
    </row>
    <row r="562" spans="1:47" ht="12.95" customHeight="1">
      <c r="A562" s="243" t="s">
        <v>500</v>
      </c>
      <c r="B562" s="244" t="s">
        <v>292</v>
      </c>
      <c r="C562" s="245">
        <v>56247.801200000002</v>
      </c>
      <c r="D562" s="245">
        <v>1E-4</v>
      </c>
      <c r="E562" s="41">
        <f>+(C562-C$7)/C$8</f>
        <v>47002.96879184102</v>
      </c>
      <c r="F562" s="132">
        <f>ROUND(2*E562,0)/2</f>
        <v>47003</v>
      </c>
      <c r="G562" s="132">
        <f>+C562-(C$7+F562*C$8)</f>
        <v>-1.0652840996044688E-2</v>
      </c>
      <c r="K562" s="43">
        <f>G562</f>
        <v>-1.0652840996044688E-2</v>
      </c>
      <c r="N562" s="132"/>
      <c r="O562" s="132">
        <f ca="1">+C$11+C$12*F562</f>
        <v>-1.4107201986014728E-2</v>
      </c>
      <c r="P562" s="199">
        <f>+D$11+D$12*F562+D$13*F562^2</f>
        <v>-3.0017356210472853E-2</v>
      </c>
      <c r="Q562" s="200">
        <f>+C562-15018.5</f>
        <v>41229.301200000002</v>
      </c>
      <c r="S562" s="132">
        <f>+(P562-G562)^2</f>
        <v>3.749844494898199E-4</v>
      </c>
      <c r="T562" s="7">
        <v>10</v>
      </c>
      <c r="U562" s="43">
        <f>+T562*S562</f>
        <v>3.7498444948981993E-3</v>
      </c>
      <c r="V562" s="132">
        <f>+G562-P562</f>
        <v>1.9364515214428165E-2</v>
      </c>
      <c r="Z562" s="43">
        <f>F562</f>
        <v>47003</v>
      </c>
      <c r="AA562" s="132">
        <f>AB$3+AB$4*Z562+AB$5*Z562^2+AH562</f>
        <v>-1.0879532118436945E-2</v>
      </c>
      <c r="AB562" s="132">
        <f>+G562-AA562</f>
        <v>2.2669112239225714E-4</v>
      </c>
      <c r="AC562" s="132">
        <f>+G562-P562</f>
        <v>1.9364515214428165E-2</v>
      </c>
      <c r="AD562" s="132"/>
      <c r="AE562" s="132">
        <f>+(G562-AA562)^2*S562</f>
        <v>1.9270025241230107E-11</v>
      </c>
      <c r="AF562" s="200">
        <f>+C562-15018.5</f>
        <v>41229.301200000002</v>
      </c>
      <c r="AG562" s="7"/>
      <c r="AH562" s="43">
        <f>$AB$6*($AB$11/AI562*AJ562+$AB$12)</f>
        <v>-1.1375013091436946E-2</v>
      </c>
      <c r="AI562" s="43">
        <f>1+$AB$7*COS(AL562)</f>
        <v>0.9414869344166088</v>
      </c>
      <c r="AJ562" s="43">
        <f>SIN(AL562+$AB$9)</f>
        <v>-0.82466317882515949</v>
      </c>
      <c r="AK562" s="43">
        <f>$AB$7*SIN(AL562)</f>
        <v>-0.36534397648795824</v>
      </c>
      <c r="AL562" s="43">
        <f>2*ATAN(AM562)</f>
        <v>-1.7296064552884316</v>
      </c>
      <c r="AM562" s="43">
        <f>SQRT((1+$AB$7)/(1-$AB$7))*TAN(AN562/2)</f>
        <v>-1.1729030534530107</v>
      </c>
      <c r="AN562" s="132">
        <f>$AU562+$AB$7*SIN(AO562)</f>
        <v>4.9393560198515569</v>
      </c>
      <c r="AO562" s="132">
        <f>$AU562+$AB$7*SIN(AP562)</f>
        <v>4.9393562368694699</v>
      </c>
      <c r="AP562" s="132">
        <f>$AU562+$AB$7*SIN(AQ562)</f>
        <v>4.9393588434031459</v>
      </c>
      <c r="AQ562" s="132">
        <f>$AU562+$AB$7*SIN(AR562)</f>
        <v>4.9393901473585275</v>
      </c>
      <c r="AR562" s="132">
        <f>$AU562+$AB$7*SIN(AS562)</f>
        <v>4.9397657708024258</v>
      </c>
      <c r="AS562" s="132">
        <f>$AU562+$AB$7*SIN(AT562)</f>
        <v>4.9442263243879196</v>
      </c>
      <c r="AT562" s="132">
        <f>$AU562+$AB$7*SIN(AU562)</f>
        <v>4.9919004621277923</v>
      </c>
      <c r="AU562" s="132">
        <f>$AB$9+$AB$18*(F562-AB$15)</f>
        <v>5.2998667458985622</v>
      </c>
    </row>
    <row r="563" spans="1:47" ht="12.95" customHeight="1">
      <c r="A563" s="245" t="s">
        <v>501</v>
      </c>
      <c r="B563" s="244" t="s">
        <v>292</v>
      </c>
      <c r="C563" s="245">
        <v>56251.385999999999</v>
      </c>
      <c r="D563" s="245">
        <v>2.0000000000000001E-4</v>
      </c>
      <c r="E563" s="41">
        <f>+(C563-C$7)/C$8</f>
        <v>47013.470685968408</v>
      </c>
      <c r="F563" s="132">
        <f>ROUND(2*E563,0)/2</f>
        <v>47013.5</v>
      </c>
      <c r="G563" s="132">
        <f>+C563-(C$7+F563*C$8)</f>
        <v>-1.0006284501287155E-2</v>
      </c>
      <c r="K563" s="43">
        <f>G563</f>
        <v>-1.0006284501287155E-2</v>
      </c>
      <c r="N563" s="132"/>
      <c r="O563" s="132">
        <f ca="1">+C$11+C$12*F563</f>
        <v>-1.4118121291598298E-2</v>
      </c>
      <c r="P563" s="199">
        <f>+D$11+D$12*F563+D$13*F563^2</f>
        <v>-3.0023942620783898E-2</v>
      </c>
      <c r="Q563" s="200">
        <f>+C563-15018.5</f>
        <v>41232.885999999999</v>
      </c>
      <c r="S563" s="132">
        <f>+(P563-G563)^2</f>
        <v>4.007066365890539E-4</v>
      </c>
      <c r="T563" s="7">
        <v>10</v>
      </c>
      <c r="U563" s="43">
        <f>+T563*S563</f>
        <v>4.0070663658905393E-3</v>
      </c>
      <c r="V563" s="132">
        <f>+G563-P563</f>
        <v>2.0017658119496743E-2</v>
      </c>
      <c r="Z563" s="43">
        <f>F563</f>
        <v>47013.5</v>
      </c>
      <c r="AA563" s="132">
        <f>AB$3+AB$4*Z563+AB$5*Z563^2+AH563</f>
        <v>-1.0856308725133591E-2</v>
      </c>
      <c r="AB563" s="132">
        <f>+G563-AA563</f>
        <v>8.5002422384643575E-4</v>
      </c>
      <c r="AC563" s="132">
        <f>+G563-P563</f>
        <v>2.0017658119496743E-2</v>
      </c>
      <c r="AD563" s="132"/>
      <c r="AE563" s="132">
        <f>+(G563-AA563)^2*S563</f>
        <v>2.8952704648597589E-10</v>
      </c>
      <c r="AF563" s="200">
        <f>+C563-15018.5</f>
        <v>41232.885999999999</v>
      </c>
      <c r="AG563" s="7"/>
      <c r="AH563" s="43">
        <f>$AB$6*($AB$11/AI563*AJ563+$AB$12)</f>
        <v>-1.134997267838359E-2</v>
      </c>
      <c r="AI563" s="43">
        <f>1+$AB$7*COS(AL563)</f>
        <v>0.94198329885986998</v>
      </c>
      <c r="AJ563" s="43">
        <f>SIN(AL563+$AB$9)</f>
        <v>-0.8238940319844017</v>
      </c>
      <c r="AK563" s="43">
        <f>$AB$7*SIN(AL563)</f>
        <v>-0.36542312787892456</v>
      </c>
      <c r="AL563" s="43">
        <f>2*ATAN(AM563)</f>
        <v>-1.7282479804365665</v>
      </c>
      <c r="AM563" s="43">
        <f>SQRT((1+$AB$7)/(1-$AB$7))*TAN(AN563/2)</f>
        <v>-1.1712906723351801</v>
      </c>
      <c r="AN563" s="132">
        <f>$AU563+$AB$7*SIN(AO563)</f>
        <v>4.9406961698506011</v>
      </c>
      <c r="AO563" s="132">
        <f>$AU563+$AB$7*SIN(AP563)</f>
        <v>4.940696393643349</v>
      </c>
      <c r="AP563" s="132">
        <f>$AU563+$AB$7*SIN(AQ563)</f>
        <v>4.9406990660419217</v>
      </c>
      <c r="AQ563" s="132">
        <f>$AU563+$AB$7*SIN(AR563)</f>
        <v>4.9407309758459741</v>
      </c>
      <c r="AR563" s="132">
        <f>$AU563+$AB$7*SIN(AS563)</f>
        <v>4.9411116572637859</v>
      </c>
      <c r="AS563" s="132">
        <f>$AU563+$AB$7*SIN(AT563)</f>
        <v>4.9456060730029536</v>
      </c>
      <c r="AT563" s="132">
        <f>$AU563+$AB$7*SIN(AU563)</f>
        <v>4.9933808265891484</v>
      </c>
      <c r="AU563" s="132">
        <f>$AB$9+$AB$18*(F563-AB$15)</f>
        <v>5.3010949924355071</v>
      </c>
    </row>
    <row r="564" spans="1:47" ht="12.95" customHeight="1">
      <c r="A564" s="243" t="s">
        <v>502</v>
      </c>
      <c r="B564" s="244" t="s">
        <v>288</v>
      </c>
      <c r="C564" s="245">
        <v>56276.645799999998</v>
      </c>
      <c r="D564" s="245">
        <v>1E-4</v>
      </c>
      <c r="E564" s="41">
        <f>+(C564-C$7)/C$8</f>
        <v>47087.470838077134</v>
      </c>
      <c r="F564" s="132">
        <f>ROUND(2*E564,0)/2</f>
        <v>47087.5</v>
      </c>
      <c r="G564" s="132">
        <f>+C564-(C$7+F564*C$8)</f>
        <v>-9.9543625037767924E-3</v>
      </c>
      <c r="K564" s="43">
        <f>G564</f>
        <v>-9.9543625037767924E-3</v>
      </c>
      <c r="N564" s="132"/>
      <c r="O564" s="132">
        <f ca="1">+C$11+C$12*F564</f>
        <v>-1.4195076397615816E-2</v>
      </c>
      <c r="P564" s="199">
        <f>+D$11+D$12*F564+D$13*F564^2</f>
        <v>-3.0070320803327819E-2</v>
      </c>
      <c r="Q564" s="200">
        <f>+C564-15018.5</f>
        <v>41258.145799999998</v>
      </c>
      <c r="S564" s="132">
        <f>+(P564-G564)^2</f>
        <v>4.0465177830927582E-4</v>
      </c>
      <c r="T564" s="7">
        <v>10</v>
      </c>
      <c r="U564" s="43">
        <f>+T564*S564</f>
        <v>4.0465177830927585E-3</v>
      </c>
      <c r="V564" s="132">
        <f>+G564-P564</f>
        <v>2.0115958299551026E-2</v>
      </c>
      <c r="Z564" s="43">
        <f>F564</f>
        <v>47087.5</v>
      </c>
      <c r="AA564" s="132">
        <f>AB$3+AB$4*Z564+AB$5*Z564^2+AH564</f>
        <v>-1.0691704578955671E-2</v>
      </c>
      <c r="AB564" s="132">
        <f>+G564-AA564</f>
        <v>7.3734207517887895E-4</v>
      </c>
      <c r="AC564" s="132">
        <f>+G564-P564</f>
        <v>2.0115958299551026E-2</v>
      </c>
      <c r="AD564" s="132"/>
      <c r="AE564" s="132">
        <f>+(G564-AA564)^2*S564</f>
        <v>2.1999838216257963E-10</v>
      </c>
      <c r="AF564" s="200">
        <f>+C564-15018.5</f>
        <v>41258.145799999998</v>
      </c>
      <c r="AG564" s="7"/>
      <c r="AH564" s="43">
        <f>$AB$6*($AB$11/AI564*AJ564+$AB$12)</f>
        <v>-1.1172544110205672E-2</v>
      </c>
      <c r="AI564" s="43">
        <f>1+$AB$7*COS(AL564)</f>
        <v>0.94549939965246721</v>
      </c>
      <c r="AJ564" s="43">
        <f>SIN(AL564+$AB$9)</f>
        <v>-0.81840690029634988</v>
      </c>
      <c r="AK564" s="43">
        <f>$AB$7*SIN(AL564)</f>
        <v>-0.36596404818200179</v>
      </c>
      <c r="AL564" s="43">
        <f>2*ATAN(AM564)</f>
        <v>-1.7186331722457351</v>
      </c>
      <c r="AM564" s="43">
        <f>SQRT((1+$AB$7)/(1-$AB$7))*TAN(AN564/2)</f>
        <v>-1.159951646770558</v>
      </c>
      <c r="AN564" s="132">
        <f>$AU564+$AB$7*SIN(AO564)</f>
        <v>4.9501611324274695</v>
      </c>
      <c r="AO564" s="132">
        <f>$AU564+$AB$7*SIN(AP564)</f>
        <v>4.9501614090523933</v>
      </c>
      <c r="AP564" s="132">
        <f>$AU564+$AB$7*SIN(AQ564)</f>
        <v>4.9501645831858125</v>
      </c>
      <c r="AQ564" s="132">
        <f>$AU564+$AB$7*SIN(AR564)</f>
        <v>4.9502010018133715</v>
      </c>
      <c r="AR564" s="132">
        <f>$AU564+$AB$7*SIN(AS564)</f>
        <v>4.9506184624666734</v>
      </c>
      <c r="AS564" s="132">
        <f>$AU564+$AB$7*SIN(AT564)</f>
        <v>4.9553534860080974</v>
      </c>
      <c r="AT564" s="132">
        <f>$AU564+$AB$7*SIN(AU564)</f>
        <v>5.003827013849083</v>
      </c>
      <c r="AU564" s="132">
        <f>$AB$9+$AB$18*(F564-AB$15)</f>
        <v>5.3097512061244485</v>
      </c>
    </row>
    <row r="565" spans="1:47" ht="12.95" customHeight="1">
      <c r="A565" s="219" t="s">
        <v>1200</v>
      </c>
      <c r="B565" s="219" t="s">
        <v>288</v>
      </c>
      <c r="C565" s="242">
        <v>56290.469700000001</v>
      </c>
      <c r="D565" s="242" t="s">
        <v>485</v>
      </c>
      <c r="E565" s="41">
        <f>+(C565-C$7)/C$8</f>
        <v>47127.968811249368</v>
      </c>
      <c r="F565" s="132">
        <f>ROUND(2*E565,0)/2</f>
        <v>47128</v>
      </c>
      <c r="G565" s="132">
        <f>+C565-(C$7+F565*C$8)</f>
        <v>-1.0646215996530373E-2</v>
      </c>
      <c r="K565" s="43">
        <f>G565</f>
        <v>-1.0646215996530373E-2</v>
      </c>
      <c r="L565" s="132"/>
      <c r="N565" s="132"/>
      <c r="O565" s="132">
        <f ca="1">+C$11+C$12*F565</f>
        <v>-1.4237193719152427E-2</v>
      </c>
      <c r="P565" s="199">
        <f>+D$11+D$12*F565+D$13*F565^2</f>
        <v>-3.0095673549717483E-2</v>
      </c>
      <c r="Q565" s="200">
        <f>+C565-15018.5</f>
        <v>41271.969700000001</v>
      </c>
      <c r="S565" s="132">
        <f>+(P565-G565)^2</f>
        <v>3.7828139911322712E-4</v>
      </c>
      <c r="T565" s="7">
        <v>10</v>
      </c>
      <c r="U565" s="43">
        <f>+T565*S565</f>
        <v>3.7828139911322712E-3</v>
      </c>
      <c r="V565" s="132">
        <f>+G565-P565</f>
        <v>1.9449457553187111E-2</v>
      </c>
      <c r="Z565" s="43">
        <f>F565</f>
        <v>47128</v>
      </c>
      <c r="AA565" s="132">
        <f>AB$3+AB$4*Z565+AB$5*Z565^2+AH565</f>
        <v>-1.0600923831544273E-2</v>
      </c>
      <c r="AB565" s="132">
        <f>+G565-AA565</f>
        <v>-4.5292164986100031E-5</v>
      </c>
      <c r="AC565" s="132">
        <f>+G565-P565</f>
        <v>1.9449457553187111E-2</v>
      </c>
      <c r="AD565" s="132"/>
      <c r="AE565" s="132">
        <f>+(G565-AA565)^2*S565</f>
        <v>7.7599897562216426E-13</v>
      </c>
      <c r="AF565" s="200">
        <f>+C565-15018.5</f>
        <v>41271.969700000001</v>
      </c>
      <c r="AG565" s="7"/>
      <c r="AH565" s="43">
        <f>$AB$6*($AB$11/AI565*AJ565+$AB$12)</f>
        <v>-1.1074730679544275E-2</v>
      </c>
      <c r="AI565" s="43">
        <f>1+$AB$7*COS(AL565)</f>
        <v>0.94743706576810716</v>
      </c>
      <c r="AJ565" s="43">
        <f>SIN(AL565+$AB$9)</f>
        <v>-0.81535410032013422</v>
      </c>
      <c r="AK565" s="43">
        <f>$AB$7*SIN(AL565)</f>
        <v>-0.36624737261164581</v>
      </c>
      <c r="AL565" s="43">
        <f>2*ATAN(AM565)</f>
        <v>-1.7133405435391462</v>
      </c>
      <c r="AM565" s="43">
        <f>SQRT((1+$AB$7)/(1-$AB$7))*TAN(AN565/2)</f>
        <v>-1.1537637286478555</v>
      </c>
      <c r="AN565" s="132">
        <f>$AU565+$AB$7*SIN(AO565)</f>
        <v>4.9553562592445779</v>
      </c>
      <c r="AO565" s="132">
        <f>$AU565+$AB$7*SIN(AP565)</f>
        <v>4.9553565688522667</v>
      </c>
      <c r="AP565" s="132">
        <f>$AU565+$AB$7*SIN(AQ565)</f>
        <v>4.9553600469359917</v>
      </c>
      <c r="AQ565" s="132">
        <f>$AU565+$AB$7*SIN(AR565)</f>
        <v>4.9553991158243802</v>
      </c>
      <c r="AR565" s="132">
        <f>$AU565+$AB$7*SIN(AS565)</f>
        <v>4.9558375496046434</v>
      </c>
      <c r="AS565" s="132">
        <f>$AU565+$AB$7*SIN(AT565)</f>
        <v>4.9607056535936787</v>
      </c>
      <c r="AT565" s="132">
        <f>$AU565+$AB$7*SIN(AU565)</f>
        <v>5.0095538984053203</v>
      </c>
      <c r="AU565" s="132">
        <f>$AB$9+$AB$18*(F565-AB$15)</f>
        <v>5.3144887284812343</v>
      </c>
    </row>
    <row r="566" spans="1:47" ht="12.95" customHeight="1">
      <c r="A566" s="41" t="s">
        <v>496</v>
      </c>
      <c r="B566" s="94" t="s">
        <v>288</v>
      </c>
      <c r="C566" s="36">
        <v>56290.6423</v>
      </c>
      <c r="D566" s="36">
        <v>3.0000000000000003E-4</v>
      </c>
      <c r="E566" s="41">
        <f>+(C566-C$7)/C$8</f>
        <v>47128.474453663548</v>
      </c>
      <c r="F566" s="132">
        <f>ROUND(2*E566,0)/2</f>
        <v>47128.5</v>
      </c>
      <c r="G566" s="132">
        <f>+C566-(C$7+F566*C$8)</f>
        <v>-8.7201895003090613E-3</v>
      </c>
      <c r="K566" s="43">
        <f>G566</f>
        <v>-8.7201895003090613E-3</v>
      </c>
      <c r="N566" s="132"/>
      <c r="O566" s="132">
        <f ca="1">+C$11+C$12*F566</f>
        <v>-1.423771368608498E-2</v>
      </c>
      <c r="P566" s="199">
        <f>+D$11+D$12*F566+D$13*F566^2</f>
        <v>-3.0095986414373381E-2</v>
      </c>
      <c r="Q566" s="200">
        <f>+C566-15018.5</f>
        <v>41272.1423</v>
      </c>
      <c r="S566" s="132">
        <f>+(P566-G566)^2</f>
        <v>4.5692469371132172E-4</v>
      </c>
      <c r="T566" s="7">
        <v>10</v>
      </c>
      <c r="U566" s="43">
        <f>+T566*S566</f>
        <v>4.5692469371132177E-3</v>
      </c>
      <c r="V566" s="132">
        <f>+G566-P566</f>
        <v>2.137579691406432E-2</v>
      </c>
      <c r="Z566" s="43">
        <f>F566</f>
        <v>47128.5</v>
      </c>
      <c r="AA566" s="132">
        <f>AB$3+AB$4*Z566+AB$5*Z566^2+AH566</f>
        <v>-1.0599800015374677E-2</v>
      </c>
      <c r="AB566" s="132">
        <f>+G566-AA566</f>
        <v>1.8796105150656155E-3</v>
      </c>
      <c r="AC566" s="132">
        <f>+G566-P566</f>
        <v>2.137579691406432E-2</v>
      </c>
      <c r="AD566" s="132"/>
      <c r="AE566" s="132">
        <f>+(G566-AA566)^2*S566</f>
        <v>1.6142855572989409E-9</v>
      </c>
      <c r="AF566" s="200">
        <f>+C566-15018.5</f>
        <v>41272.1423</v>
      </c>
      <c r="AG566" s="7"/>
      <c r="AH566" s="43">
        <f>$AB$6*($AB$11/AI566*AJ566+$AB$12)</f>
        <v>-1.1073519978624677E-2</v>
      </c>
      <c r="AI566" s="43">
        <f>1+$AB$7*COS(AL566)</f>
        <v>0.94746104654267671</v>
      </c>
      <c r="AJ566" s="43">
        <f>SIN(AL566+$AB$9)</f>
        <v>-0.81531619002370559</v>
      </c>
      <c r="AK566" s="43">
        <f>$AB$7*SIN(AL566)</f>
        <v>-0.36625081347296584</v>
      </c>
      <c r="AL566" s="43">
        <f>2*ATAN(AM566)</f>
        <v>-1.7132750668594312</v>
      </c>
      <c r="AM566" s="43">
        <f>SQRT((1+$AB$7)/(1-$AB$7))*TAN(AN566/2)</f>
        <v>-1.1536874128704486</v>
      </c>
      <c r="AN566" s="132">
        <f>$AU566+$AB$7*SIN(AO566)</f>
        <v>4.9554204631341836</v>
      </c>
      <c r="AO566" s="132">
        <f>$AU566+$AB$7*SIN(AP566)</f>
        <v>4.955420773168302</v>
      </c>
      <c r="AP566" s="132">
        <f>$AU566+$AB$7*SIN(AQ566)</f>
        <v>4.955424255140521</v>
      </c>
      <c r="AQ566" s="132">
        <f>$AU566+$AB$7*SIN(AR566)</f>
        <v>4.9554633575769946</v>
      </c>
      <c r="AR566" s="132">
        <f>$AU566+$AB$7*SIN(AS566)</f>
        <v>4.9559020540303909</v>
      </c>
      <c r="AS566" s="132">
        <f>$AU566+$AB$7*SIN(AT566)</f>
        <v>4.9607718069262372</v>
      </c>
      <c r="AT566" s="132">
        <f>$AU566+$AB$7*SIN(AU566)</f>
        <v>5.0096246434979932</v>
      </c>
      <c r="AU566" s="132">
        <f>$AB$9+$AB$18*(F566-AB$15)</f>
        <v>5.3145472164115652</v>
      </c>
    </row>
    <row r="567" spans="1:47" ht="12.95" customHeight="1">
      <c r="A567" s="174" t="s">
        <v>1423</v>
      </c>
      <c r="B567" s="174" t="s">
        <v>1230</v>
      </c>
      <c r="C567" s="162">
        <v>56291.495300000002</v>
      </c>
      <c r="D567" s="162" t="s">
        <v>445</v>
      </c>
      <c r="E567" s="41">
        <f>+(C567-C$7)/C$8</f>
        <v>47130.973370113759</v>
      </c>
      <c r="F567" s="132">
        <f>ROUND(2*E567,0)/2</f>
        <v>47131</v>
      </c>
      <c r="G567" s="132">
        <f>+C567-(C$7+F567*C$8)</f>
        <v>-9.0900569994118996E-3</v>
      </c>
      <c r="K567" s="43">
        <f>G567</f>
        <v>-9.0900569994118996E-3</v>
      </c>
      <c r="L567" s="132"/>
      <c r="N567" s="132"/>
      <c r="O567" s="132">
        <f ca="1">+C$11+C$12*F567</f>
        <v>-1.4240313520747734E-2</v>
      </c>
      <c r="P567" s="199">
        <f>+D$11+D$12*F567+D$13*F567^2</f>
        <v>-3.0097550689282292E-2</v>
      </c>
      <c r="Q567" s="200">
        <f>+C567-15018.5</f>
        <v>41272.995300000002</v>
      </c>
      <c r="S567" s="132">
        <f>+(P567-G567)^2</f>
        <v>4.4131479112994432E-4</v>
      </c>
      <c r="T567" s="7">
        <v>10</v>
      </c>
      <c r="U567" s="43">
        <f>+T567*S567</f>
        <v>4.4131479112994431E-3</v>
      </c>
      <c r="V567" s="132">
        <f>+G567-P567</f>
        <v>2.1007493689870392E-2</v>
      </c>
      <c r="Z567" s="43">
        <f>F567</f>
        <v>47131</v>
      </c>
      <c r="AA567" s="132">
        <f>AB$3+AB$4*Z567+AB$5*Z567^2+AH567</f>
        <v>-1.0594179812603584E-2</v>
      </c>
      <c r="AB567" s="132">
        <f>+G567-AA567</f>
        <v>1.5041228131916842E-3</v>
      </c>
      <c r="AC567" s="132">
        <f>+G567-P567</f>
        <v>2.1007493689870392E-2</v>
      </c>
      <c r="AD567" s="132"/>
      <c r="AE567" s="132">
        <f>+(G567-AA567)^2*S567</f>
        <v>9.9842415665731111E-10</v>
      </c>
      <c r="AF567" s="200">
        <f>+C567-15018.5</f>
        <v>41272.995300000002</v>
      </c>
      <c r="AG567" s="7"/>
      <c r="AH567" s="43">
        <f>$AB$6*($AB$11/AI567*AJ567+$AB$12)</f>
        <v>-1.1067465329603584E-2</v>
      </c>
      <c r="AI567" s="43">
        <f>1+$AB$7*COS(AL567)</f>
        <v>0.94758097200555291</v>
      </c>
      <c r="AJ567" s="43">
        <f>SIN(AL567+$AB$9)</f>
        <v>-0.81512655730750649</v>
      </c>
      <c r="AK567" s="43">
        <f>$AB$7*SIN(AL567)</f>
        <v>-0.36626799683308037</v>
      </c>
      <c r="AL567" s="43">
        <f>2*ATAN(AM567)</f>
        <v>-1.7129476337338447</v>
      </c>
      <c r="AM567" s="43">
        <f>SQRT((1+$AB$7)/(1-$AB$7))*TAN(AN567/2)</f>
        <v>-1.1533058625019768</v>
      </c>
      <c r="AN567" s="132">
        <f>$AU567+$AB$7*SIN(AO567)</f>
        <v>4.9557415069617834</v>
      </c>
      <c r="AO567" s="132">
        <f>$AU567+$AB$7*SIN(AP567)</f>
        <v>4.9557418191352669</v>
      </c>
      <c r="AP567" s="132">
        <f>$AU567+$AB$7*SIN(AQ567)</f>
        <v>4.9557453206006006</v>
      </c>
      <c r="AQ567" s="132">
        <f>$AU567+$AB$7*SIN(AR567)</f>
        <v>4.9557845910837077</v>
      </c>
      <c r="AR567" s="132">
        <f>$AU567+$AB$7*SIN(AS567)</f>
        <v>4.9562246022749568</v>
      </c>
      <c r="AS567" s="132">
        <f>$AU567+$AB$7*SIN(AT567)</f>
        <v>4.9611026018446367</v>
      </c>
      <c r="AT567" s="132">
        <f>$AU567+$AB$7*SIN(AU567)</f>
        <v>5.0099783846068799</v>
      </c>
      <c r="AU567" s="132">
        <f>$AB$9+$AB$18*(F567-AB$15)</f>
        <v>5.3148396560632181</v>
      </c>
    </row>
    <row r="568" spans="1:47" ht="12.95" customHeight="1">
      <c r="A568" s="243" t="s">
        <v>498</v>
      </c>
      <c r="B568" s="244" t="s">
        <v>292</v>
      </c>
      <c r="C568" s="245">
        <v>56291.495349999997</v>
      </c>
      <c r="D568" s="245">
        <v>0</v>
      </c>
      <c r="E568" s="41">
        <f>+(C568-C$7)/C$8</f>
        <v>47130.973516591846</v>
      </c>
      <c r="F568" s="132">
        <f>ROUND(2*E568,0)/2</f>
        <v>47131</v>
      </c>
      <c r="G568" s="132">
        <f>+C568-(C$7+F568*C$8)</f>
        <v>-9.0400570043129846E-3</v>
      </c>
      <c r="K568" s="43">
        <f>G568</f>
        <v>-9.0400570043129846E-3</v>
      </c>
      <c r="M568" s="132"/>
      <c r="N568" s="132"/>
      <c r="O568" s="132">
        <f ca="1">+C$11+C$12*F568</f>
        <v>-1.4240313520747734E-2</v>
      </c>
      <c r="P568" s="199">
        <f>+D$11+D$12*F568+D$13*F568^2</f>
        <v>-3.0097550689282292E-2</v>
      </c>
      <c r="Q568" s="200">
        <f>+C568-15018.5</f>
        <v>41272.995349999997</v>
      </c>
      <c r="S568" s="132">
        <f>+(P568-G568)^2</f>
        <v>4.4341804029252225E-4</v>
      </c>
      <c r="T568" s="7">
        <v>10</v>
      </c>
      <c r="U568" s="43">
        <f>+T568*S568</f>
        <v>4.4341804029252221E-3</v>
      </c>
      <c r="V568" s="132">
        <f>+G568-P568</f>
        <v>2.1057493684969307E-2</v>
      </c>
      <c r="Z568" s="43">
        <f>F568</f>
        <v>47131</v>
      </c>
      <c r="AA568" s="132">
        <f>AB$3+AB$4*Z568+AB$5*Z568^2+AH568</f>
        <v>-1.0594179812603584E-2</v>
      </c>
      <c r="AB568" s="132">
        <f>+G568-AA568</f>
        <v>1.5541228082905992E-3</v>
      </c>
      <c r="AC568" s="132">
        <f>+G568-P568</f>
        <v>2.1057493684969307E-2</v>
      </c>
      <c r="AD568" s="132"/>
      <c r="AE568" s="132">
        <f>+(G568-AA568)^2*S568</f>
        <v>1.0709865742977274E-9</v>
      </c>
      <c r="AF568" s="200">
        <f>+C568-15018.5</f>
        <v>41272.995349999997</v>
      </c>
      <c r="AG568" s="7"/>
      <c r="AH568" s="43">
        <f>$AB$6*($AB$11/AI568*AJ568+$AB$12)</f>
        <v>-1.1067465329603584E-2</v>
      </c>
      <c r="AI568" s="43">
        <f>1+$AB$7*COS(AL568)</f>
        <v>0.94758097200555291</v>
      </c>
      <c r="AJ568" s="43">
        <f>SIN(AL568+$AB$9)</f>
        <v>-0.81512655730750649</v>
      </c>
      <c r="AK568" s="43">
        <f>$AB$7*SIN(AL568)</f>
        <v>-0.36626799683308037</v>
      </c>
      <c r="AL568" s="43">
        <f>2*ATAN(AM568)</f>
        <v>-1.7129476337338447</v>
      </c>
      <c r="AM568" s="43">
        <f>SQRT((1+$AB$7)/(1-$AB$7))*TAN(AN568/2)</f>
        <v>-1.1533058625019768</v>
      </c>
      <c r="AN568" s="132">
        <f>$AU568+$AB$7*SIN(AO568)</f>
        <v>4.9557415069617834</v>
      </c>
      <c r="AO568" s="132">
        <f>$AU568+$AB$7*SIN(AP568)</f>
        <v>4.9557418191352669</v>
      </c>
      <c r="AP568" s="132">
        <f>$AU568+$AB$7*SIN(AQ568)</f>
        <v>4.9557453206006006</v>
      </c>
      <c r="AQ568" s="132">
        <f>$AU568+$AB$7*SIN(AR568)</f>
        <v>4.9557845910837077</v>
      </c>
      <c r="AR568" s="132">
        <f>$AU568+$AB$7*SIN(AS568)</f>
        <v>4.9562246022749568</v>
      </c>
      <c r="AS568" s="132">
        <f>$AU568+$AB$7*SIN(AT568)</f>
        <v>4.9611026018446367</v>
      </c>
      <c r="AT568" s="132">
        <f>$AU568+$AB$7*SIN(AU568)</f>
        <v>5.0099783846068799</v>
      </c>
      <c r="AU568" s="132">
        <f>$AB$9+$AB$18*(F568-AB$15)</f>
        <v>5.3148396560632181</v>
      </c>
    </row>
    <row r="569" spans="1:47" ht="12.95" customHeight="1">
      <c r="A569" s="219" t="s">
        <v>967</v>
      </c>
      <c r="B569" s="219" t="s">
        <v>288</v>
      </c>
      <c r="C569" s="242">
        <v>56365.56</v>
      </c>
      <c r="D569" s="242" t="s">
        <v>503</v>
      </c>
      <c r="E569" s="41">
        <f>+(C569-C$7)/C$8</f>
        <v>47347.950506349458</v>
      </c>
      <c r="F569" s="132">
        <f>ROUND(2*E569,0)/2</f>
        <v>47348</v>
      </c>
      <c r="G569" s="132">
        <f>+C569-(C$7+F569*C$8)</f>
        <v>-1.689455599989742E-2</v>
      </c>
      <c r="I569" s="43">
        <f>G569</f>
        <v>-1.689455599989742E-2</v>
      </c>
      <c r="M569" s="132"/>
      <c r="N569" s="132"/>
      <c r="O569" s="132">
        <f ca="1">+C$11+C$12*F569</f>
        <v>-1.4465979169474771E-2</v>
      </c>
      <c r="P569" s="199">
        <f>+D$11+D$12*F569+D$13*F569^2</f>
        <v>-3.0233022555854441E-2</v>
      </c>
      <c r="Q569" s="200">
        <f>+C569-15018.5</f>
        <v>41347.06</v>
      </c>
      <c r="S569" s="132">
        <f>+(P569-G569)^2</f>
        <v>1.7791469006438394E-4</v>
      </c>
      <c r="T569" s="7">
        <v>0.1</v>
      </c>
      <c r="U569" s="43">
        <f>+T569*S569</f>
        <v>1.7791469006438395E-5</v>
      </c>
      <c r="V569" s="132">
        <f>+G569-P569</f>
        <v>1.333846655595702E-2</v>
      </c>
      <c r="Z569" s="43">
        <f>F569</f>
        <v>47348</v>
      </c>
      <c r="AA569" s="132">
        <f>AB$3+AB$4*Z569+AB$5*Z569^2+AH569</f>
        <v>-1.0099217458518224E-2</v>
      </c>
      <c r="AB569" s="132">
        <f>+G569-AA569</f>
        <v>-6.7953385413791964E-3</v>
      </c>
      <c r="AC569" s="132">
        <f>+G569-P569</f>
        <v>1.333846655595702E-2</v>
      </c>
      <c r="AD569" s="132"/>
      <c r="AE569" s="132">
        <f>+(G569-AA569)^2*S569</f>
        <v>8.2155000837859217E-9</v>
      </c>
      <c r="AF569" s="200">
        <f>+C569-15018.5</f>
        <v>41347.06</v>
      </c>
      <c r="AG569" s="7"/>
      <c r="AH569" s="43">
        <f>$AB$6*($AB$11/AI569*AJ569+$AB$12)</f>
        <v>-1.0534650146518224E-2</v>
      </c>
      <c r="AI569" s="43">
        <f>1+$AB$7*COS(AL569)</f>
        <v>0.95812807587200233</v>
      </c>
      <c r="AJ569" s="43">
        <f>SIN(AL569+$AB$9)</f>
        <v>-0.79814304345965947</v>
      </c>
      <c r="AK569" s="43">
        <f>$AB$7*SIN(AL569)</f>
        <v>-0.36762309770989526</v>
      </c>
      <c r="AL569" s="43">
        <f>2*ATAN(AM569)</f>
        <v>-1.6842066450408191</v>
      </c>
      <c r="AM569" s="43">
        <f>SQRT((1+$AB$7)/(1-$AB$7))*TAN(AN569/2)</f>
        <v>-1.1203646525306763</v>
      </c>
      <c r="AN569" s="132">
        <f>$AU569+$AB$7*SIN(AO569)</f>
        <v>4.9837643100824618</v>
      </c>
      <c r="AO569" s="132">
        <f>$AU569+$AB$7*SIN(AP569)</f>
        <v>4.9837648600043769</v>
      </c>
      <c r="AP569" s="132">
        <f>$AU569+$AB$7*SIN(AQ569)</f>
        <v>4.9837704045692872</v>
      </c>
      <c r="AQ569" s="132">
        <f>$AU569+$AB$7*SIN(AR569)</f>
        <v>4.9838263012436856</v>
      </c>
      <c r="AR569" s="132">
        <f>$AU569+$AB$7*SIN(AS569)</f>
        <v>4.9843891891349514</v>
      </c>
      <c r="AS569" s="132">
        <f>$AU569+$AB$7*SIN(AT569)</f>
        <v>4.9899955185465785</v>
      </c>
      <c r="AT569" s="132">
        <f>$AU569+$AB$7*SIN(AU569)</f>
        <v>5.0407818841176164</v>
      </c>
      <c r="AU569" s="132">
        <f>$AB$9+$AB$18*(F569-AB$15)</f>
        <v>5.3402234178267367</v>
      </c>
    </row>
    <row r="570" spans="1:47" ht="12.95" customHeight="1">
      <c r="A570" s="243" t="s">
        <v>498</v>
      </c>
      <c r="B570" s="244" t="s">
        <v>292</v>
      </c>
      <c r="C570" s="245">
        <v>56549.551579999999</v>
      </c>
      <c r="D570" s="245">
        <v>2.9999999999999997E-4</v>
      </c>
      <c r="E570" s="41">
        <f>+(C570-C$7)/C$8</f>
        <v>47886.965261285135</v>
      </c>
      <c r="F570" s="132">
        <f>ROUND(2*E570,0)/2</f>
        <v>47887</v>
      </c>
      <c r="G570" s="132">
        <f>+C570-(C$7+F570*C$8)</f>
        <v>-1.1857988996780477E-2</v>
      </c>
      <c r="K570" s="43">
        <f>G570</f>
        <v>-1.1857988996780477E-2</v>
      </c>
      <c r="M570" s="132"/>
      <c r="N570" s="132"/>
      <c r="O570" s="132">
        <f ca="1">+C$11+C$12*F570</f>
        <v>-1.5026503522764516E-2</v>
      </c>
      <c r="P570" s="199">
        <f>+D$11+D$12*F570+D$13*F570^2</f>
        <v>-3.056688915695804E-2</v>
      </c>
      <c r="Q570" s="200">
        <f>+C570-15018.5</f>
        <v>41531.051579999999</v>
      </c>
      <c r="S570" s="132">
        <f>+(P570-G570)^2</f>
        <v>3.5002294520349204E-4</v>
      </c>
      <c r="T570" s="7">
        <v>10</v>
      </c>
      <c r="U570" s="43">
        <f>+T570*S570</f>
        <v>3.5002294520349204E-3</v>
      </c>
      <c r="V570" s="132">
        <f>+G570-P570</f>
        <v>1.8708900160177563E-2</v>
      </c>
      <c r="Z570" s="43">
        <f>F570</f>
        <v>47887</v>
      </c>
      <c r="AA570" s="132">
        <f>AB$3+AB$4*Z570+AB$5*Z570^2+AH570</f>
        <v>-8.808796855331414E-3</v>
      </c>
      <c r="AB570" s="132">
        <f>+G570-AA570</f>
        <v>-3.0491921414490634E-3</v>
      </c>
      <c r="AC570" s="132">
        <f>+G570-P570</f>
        <v>1.8708900160177563E-2</v>
      </c>
      <c r="AD570" s="132"/>
      <c r="AE570" s="132">
        <f>+(G570-AA570)^2*S570</f>
        <v>3.2543637851140923E-9</v>
      </c>
      <c r="AF570" s="200">
        <f>+C570-15018.5</f>
        <v>41531.051579999999</v>
      </c>
      <c r="AG570" s="7"/>
      <c r="AH570" s="43">
        <f>$AB$6*($AB$11/AI570*AJ570+$AB$12)</f>
        <v>-9.1489855483314151E-3</v>
      </c>
      <c r="AI570" s="43">
        <f>1+$AB$7*COS(AL570)</f>
        <v>0.98551262955862096</v>
      </c>
      <c r="AJ570" s="43">
        <f>SIN(AL570+$AB$9)</f>
        <v>-0.75125492516519798</v>
      </c>
      <c r="AK570" s="43">
        <f>$AB$7*SIN(AL570)</f>
        <v>-0.36971626431318144</v>
      </c>
      <c r="AL570" s="43">
        <f>2*ATAN(AM570)</f>
        <v>-1.6099613938395361</v>
      </c>
      <c r="AM570" s="43">
        <f>SQRT((1+$AB$7)/(1-$AB$7))*TAN(AN570/2)</f>
        <v>-1.0399525461927883</v>
      </c>
      <c r="AN570" s="132">
        <f>$AU570+$AB$7*SIN(AO570)</f>
        <v>5.0547462365897999</v>
      </c>
      <c r="AO570" s="132">
        <f>$AU570+$AB$7*SIN(AP570)</f>
        <v>5.0547480470051651</v>
      </c>
      <c r="AP570" s="132">
        <f>$AU570+$AB$7*SIN(AQ570)</f>
        <v>5.0547626218220687</v>
      </c>
      <c r="AQ570" s="132">
        <f>$AU570+$AB$7*SIN(AR570)</f>
        <v>5.0548799352271354</v>
      </c>
      <c r="AR570" s="132">
        <f>$AU570+$AB$7*SIN(AS570)</f>
        <v>5.0558227946067458</v>
      </c>
      <c r="AS570" s="132">
        <f>$AU570+$AB$7*SIN(AT570)</f>
        <v>5.0633122993636022</v>
      </c>
      <c r="AT570" s="132">
        <f>$AU570+$AB$7*SIN(AU570)</f>
        <v>5.1181207917455236</v>
      </c>
      <c r="AU570" s="132">
        <f>$AB$9+$AB$18*(F570-AB$15)</f>
        <v>5.4032734067232182</v>
      </c>
    </row>
    <row r="571" spans="1:47" ht="12.95" customHeight="1">
      <c r="A571" s="174" t="s">
        <v>1426</v>
      </c>
      <c r="B571" s="174" t="s">
        <v>1230</v>
      </c>
      <c r="C571" s="162">
        <v>56549.551599999999</v>
      </c>
      <c r="D571" s="162" t="s">
        <v>445</v>
      </c>
      <c r="E571" s="41">
        <f>+(C571-C$7)/C$8</f>
        <v>47886.965319876377</v>
      </c>
      <c r="F571" s="132">
        <f>ROUND(2*E571,0)/2</f>
        <v>47887</v>
      </c>
      <c r="G571" s="132">
        <f>+C571-(C$7+F571*C$8)</f>
        <v>-1.183798899728572E-2</v>
      </c>
      <c r="K571" s="43">
        <f>G571</f>
        <v>-1.183798899728572E-2</v>
      </c>
      <c r="M571" s="132"/>
      <c r="N571" s="132"/>
      <c r="O571" s="132">
        <f ca="1">+C$11+C$12*F571</f>
        <v>-1.5026503522764516E-2</v>
      </c>
      <c r="P571" s="199">
        <f>+D$11+D$12*F571+D$13*F571^2</f>
        <v>-3.056688915695804E-2</v>
      </c>
      <c r="Q571" s="200">
        <f>+C571-15018.5</f>
        <v>41531.051599999999</v>
      </c>
      <c r="S571" s="132">
        <f>+(P571-G571)^2</f>
        <v>3.5077170119097388E-4</v>
      </c>
      <c r="T571" s="7">
        <v>10</v>
      </c>
      <c r="U571" s="43">
        <f>+T571*S571</f>
        <v>3.5077170119097389E-3</v>
      </c>
      <c r="V571" s="132">
        <f>+G571-P571</f>
        <v>1.872890015967232E-2</v>
      </c>
      <c r="Z571" s="43">
        <f>F571</f>
        <v>47887</v>
      </c>
      <c r="AA571" s="132">
        <f>AB$3+AB$4*Z571+AB$5*Z571^2+AH571</f>
        <v>-8.808796855331414E-3</v>
      </c>
      <c r="AB571" s="132">
        <f>+G571-AA571</f>
        <v>-3.0291921419543059E-3</v>
      </c>
      <c r="AC571" s="132">
        <f>+G571-P571</f>
        <v>1.872890015967232E-2</v>
      </c>
      <c r="AD571" s="132"/>
      <c r="AE571" s="132">
        <f>+(G571-AA571)^2*S571</f>
        <v>3.2186828955194546E-9</v>
      </c>
      <c r="AF571" s="200">
        <f>+C571-15018.5</f>
        <v>41531.051599999999</v>
      </c>
      <c r="AG571" s="7"/>
      <c r="AH571" s="43">
        <f>$AB$6*($AB$11/AI571*AJ571+$AB$12)</f>
        <v>-9.1489855483314151E-3</v>
      </c>
      <c r="AI571" s="43">
        <f>1+$AB$7*COS(AL571)</f>
        <v>0.98551262955862096</v>
      </c>
      <c r="AJ571" s="43">
        <f>SIN(AL571+$AB$9)</f>
        <v>-0.75125492516519798</v>
      </c>
      <c r="AK571" s="43">
        <f>$AB$7*SIN(AL571)</f>
        <v>-0.36971626431318144</v>
      </c>
      <c r="AL571" s="43">
        <f>2*ATAN(AM571)</f>
        <v>-1.6099613938395361</v>
      </c>
      <c r="AM571" s="43">
        <f>SQRT((1+$AB$7)/(1-$AB$7))*TAN(AN571/2)</f>
        <v>-1.0399525461927883</v>
      </c>
      <c r="AN571" s="132">
        <f>$AU571+$AB$7*SIN(AO571)</f>
        <v>5.0547462365897999</v>
      </c>
      <c r="AO571" s="132">
        <f>$AU571+$AB$7*SIN(AP571)</f>
        <v>5.0547480470051651</v>
      </c>
      <c r="AP571" s="132">
        <f>$AU571+$AB$7*SIN(AQ571)</f>
        <v>5.0547626218220687</v>
      </c>
      <c r="AQ571" s="132">
        <f>$AU571+$AB$7*SIN(AR571)</f>
        <v>5.0548799352271354</v>
      </c>
      <c r="AR571" s="132">
        <f>$AU571+$AB$7*SIN(AS571)</f>
        <v>5.0558227946067458</v>
      </c>
      <c r="AS571" s="132">
        <f>$AU571+$AB$7*SIN(AT571)</f>
        <v>5.0633122993636022</v>
      </c>
      <c r="AT571" s="132">
        <f>$AU571+$AB$7*SIN(AU571)</f>
        <v>5.1181207917455236</v>
      </c>
      <c r="AU571" s="132">
        <f>$AB$9+$AB$18*(F571-AB$15)</f>
        <v>5.4032734067232182</v>
      </c>
    </row>
    <row r="572" spans="1:47" ht="12.95" customHeight="1">
      <c r="A572" s="243" t="s">
        <v>498</v>
      </c>
      <c r="B572" s="244" t="s">
        <v>288</v>
      </c>
      <c r="C572" s="245">
        <v>56556.550170000002</v>
      </c>
      <c r="D572" s="245">
        <v>4.0000000000000002E-4</v>
      </c>
      <c r="E572" s="41">
        <f>+(C572-C$7)/C$8</f>
        <v>47907.468065129455</v>
      </c>
      <c r="F572" s="132">
        <f>ROUND(2*E572,0)/2</f>
        <v>47907.5</v>
      </c>
      <c r="G572" s="132">
        <f>+C572-(C$7+F572*C$8)</f>
        <v>-1.0900902496359777E-2</v>
      </c>
      <c r="K572" s="43">
        <f>G572</f>
        <v>-1.0900902496359777E-2</v>
      </c>
      <c r="M572" s="132"/>
      <c r="N572" s="132"/>
      <c r="O572" s="132">
        <f ca="1">+C$11+C$12*F572</f>
        <v>-1.5047822166999104E-2</v>
      </c>
      <c r="P572" s="199">
        <f>+D$11+D$12*F572+D$13*F572^2</f>
        <v>-3.0579513264105629E-2</v>
      </c>
      <c r="Q572" s="200">
        <f>+C572-15018.5</f>
        <v>41538.050170000002</v>
      </c>
      <c r="S572" s="132">
        <f>+(P572-G572)^2</f>
        <v>3.8724772174844298E-4</v>
      </c>
      <c r="T572" s="7">
        <v>10</v>
      </c>
      <c r="U572" s="43">
        <f>+T572*S572</f>
        <v>3.8724772174844298E-3</v>
      </c>
      <c r="V572" s="132">
        <f>+G572-P572</f>
        <v>1.9678610767745852E-2</v>
      </c>
      <c r="Z572" s="43">
        <f>F572</f>
        <v>47907.5</v>
      </c>
      <c r="AA572" s="132">
        <f>AB$3+AB$4*Z572+AB$5*Z572^2+AH572</f>
        <v>-8.7580034784266268E-3</v>
      </c>
      <c r="AB572" s="132">
        <f>+G572-AA572</f>
        <v>-2.1428990179331499E-3</v>
      </c>
      <c r="AC572" s="132">
        <f>+G572-P572</f>
        <v>1.9678610767745852E-2</v>
      </c>
      <c r="AD572" s="132"/>
      <c r="AE572" s="132">
        <f>+(G572-AA572)^2*S572</f>
        <v>1.7782478120919831E-9</v>
      </c>
      <c r="AF572" s="200">
        <f>+C572-15018.5</f>
        <v>41538.050170000002</v>
      </c>
      <c r="AG572" s="7"/>
      <c r="AH572" s="43">
        <f>$AB$6*($AB$11/AI572*AJ572+$AB$12)</f>
        <v>-9.0945353096766272E-3</v>
      </c>
      <c r="AI572" s="43">
        <f>1+$AB$7*COS(AL572)</f>
        <v>0.98658773490314977</v>
      </c>
      <c r="AJ572" s="43">
        <f>SIN(AL572+$AB$9)</f>
        <v>-0.74933259597528201</v>
      </c>
      <c r="AK572" s="43">
        <f>$AB$7*SIN(AL572)</f>
        <v>-0.3697568270430876</v>
      </c>
      <c r="AL572" s="43">
        <f>2*ATAN(AM572)</f>
        <v>-1.6070536353298919</v>
      </c>
      <c r="AM572" s="43">
        <f>SQRT((1+$AB$7)/(1-$AB$7))*TAN(AN572/2)</f>
        <v>-1.0369308611904855</v>
      </c>
      <c r="AN572" s="132">
        <f>$AU572+$AB$7*SIN(AO572)</f>
        <v>5.0574858540370053</v>
      </c>
      <c r="AO572" s="132">
        <f>$AU572+$AB$7*SIN(AP572)</f>
        <v>5.0574877389798152</v>
      </c>
      <c r="AP572" s="132">
        <f>$AU572+$AB$7*SIN(AQ572)</f>
        <v>5.0575027980685361</v>
      </c>
      <c r="AQ572" s="132">
        <f>$AU572+$AB$7*SIN(AR572)</f>
        <v>5.057623084727104</v>
      </c>
      <c r="AR572" s="132">
        <f>$AU572+$AB$7*SIN(AS572)</f>
        <v>5.0585824517472613</v>
      </c>
      <c r="AS572" s="132">
        <f>$AU572+$AB$7*SIN(AT572)</f>
        <v>5.0661446773109766</v>
      </c>
      <c r="AT572" s="132">
        <f>$AU572+$AB$7*SIN(AU572)</f>
        <v>5.1210849964029226</v>
      </c>
      <c r="AU572" s="132">
        <f>$AB$9+$AB$18*(F572-AB$15)</f>
        <v>5.4056714118667761</v>
      </c>
    </row>
    <row r="573" spans="1:47" ht="12.95" customHeight="1">
      <c r="A573" s="174" t="s">
        <v>1426</v>
      </c>
      <c r="B573" s="174" t="s">
        <v>1226</v>
      </c>
      <c r="C573" s="162">
        <v>56556.550199999998</v>
      </c>
      <c r="D573" s="162" t="s">
        <v>445</v>
      </c>
      <c r="E573" s="41">
        <f>+(C573-C$7)/C$8</f>
        <v>47907.468153016307</v>
      </c>
      <c r="F573" s="132">
        <f>ROUND(2*E573,0)/2</f>
        <v>47907.5</v>
      </c>
      <c r="G573" s="132">
        <f>+C573-(C$7+F573*C$8)</f>
        <v>-1.0870902500755619E-2</v>
      </c>
      <c r="K573" s="43">
        <f>G573</f>
        <v>-1.0870902500755619E-2</v>
      </c>
      <c r="L573" s="132"/>
      <c r="N573" s="132"/>
      <c r="O573" s="132">
        <f ca="1">+C$11+C$12*F573</f>
        <v>-1.5047822166999104E-2</v>
      </c>
      <c r="P573" s="199">
        <f>+D$11+D$12*F573+D$13*F573^2</f>
        <v>-3.0579513264105629E-2</v>
      </c>
      <c r="Q573" s="200">
        <f>+C573-15018.5</f>
        <v>41538.050199999998</v>
      </c>
      <c r="S573" s="132">
        <f>+(P573-G573)^2</f>
        <v>3.8842933822123583E-4</v>
      </c>
      <c r="T573" s="7">
        <v>10</v>
      </c>
      <c r="U573" s="43">
        <f>+T573*S573</f>
        <v>3.8842933822123582E-3</v>
      </c>
      <c r="V573" s="132">
        <f>+G573-P573</f>
        <v>1.970861076335001E-2</v>
      </c>
      <c r="Z573" s="43">
        <f>F573</f>
        <v>47907.5</v>
      </c>
      <c r="AA573" s="132">
        <f>AB$3+AB$4*Z573+AB$5*Z573^2+AH573</f>
        <v>-8.7580034784266268E-3</v>
      </c>
      <c r="AB573" s="132">
        <f>+G573-AA573</f>
        <v>-2.1128990223289925E-3</v>
      </c>
      <c r="AC573" s="132">
        <f>+G573-P573</f>
        <v>1.970861076335001E-2</v>
      </c>
      <c r="AD573" s="132"/>
      <c r="AE573" s="132">
        <f>+(G573-AA573)^2*S573</f>
        <v>1.7340815168536835E-9</v>
      </c>
      <c r="AF573" s="200">
        <f>+C573-15018.5</f>
        <v>41538.050199999998</v>
      </c>
      <c r="AG573" s="7"/>
      <c r="AH573" s="43">
        <f>$AB$6*($AB$11/AI573*AJ573+$AB$12)</f>
        <v>-9.0945353096766272E-3</v>
      </c>
      <c r="AI573" s="43">
        <f>1+$AB$7*COS(AL573)</f>
        <v>0.98658773490314977</v>
      </c>
      <c r="AJ573" s="43">
        <f>SIN(AL573+$AB$9)</f>
        <v>-0.74933259597528201</v>
      </c>
      <c r="AK573" s="43">
        <f>$AB$7*SIN(AL573)</f>
        <v>-0.3697568270430876</v>
      </c>
      <c r="AL573" s="43">
        <f>2*ATAN(AM573)</f>
        <v>-1.6070536353298919</v>
      </c>
      <c r="AM573" s="43">
        <f>SQRT((1+$AB$7)/(1-$AB$7))*TAN(AN573/2)</f>
        <v>-1.0369308611904855</v>
      </c>
      <c r="AN573" s="132">
        <f>$AU573+$AB$7*SIN(AO573)</f>
        <v>5.0574858540370053</v>
      </c>
      <c r="AO573" s="132">
        <f>$AU573+$AB$7*SIN(AP573)</f>
        <v>5.0574877389798152</v>
      </c>
      <c r="AP573" s="132">
        <f>$AU573+$AB$7*SIN(AQ573)</f>
        <v>5.0575027980685361</v>
      </c>
      <c r="AQ573" s="132">
        <f>$AU573+$AB$7*SIN(AR573)</f>
        <v>5.057623084727104</v>
      </c>
      <c r="AR573" s="132">
        <f>$AU573+$AB$7*SIN(AS573)</f>
        <v>5.0585824517472613</v>
      </c>
      <c r="AS573" s="132">
        <f>$AU573+$AB$7*SIN(AT573)</f>
        <v>5.0661446773109766</v>
      </c>
      <c r="AT573" s="132">
        <f>$AU573+$AB$7*SIN(AU573)</f>
        <v>5.1210849964029226</v>
      </c>
      <c r="AU573" s="132">
        <f>$AB$9+$AB$18*(F573-AB$15)</f>
        <v>5.4056714118667761</v>
      </c>
    </row>
    <row r="574" spans="1:47" ht="12.95" customHeight="1">
      <c r="A574" s="174" t="s">
        <v>354</v>
      </c>
      <c r="B574" s="174" t="s">
        <v>292</v>
      </c>
      <c r="C574" s="162">
        <v>56613.724199999997</v>
      </c>
      <c r="D574" s="162" t="s">
        <v>420</v>
      </c>
      <c r="E574" s="41">
        <f>+(C574-C$7)/C$8</f>
        <v>48074.962935107375</v>
      </c>
      <c r="F574" s="132">
        <f>ROUND(2*E574,0)/2</f>
        <v>48075</v>
      </c>
      <c r="G574" s="132">
        <f>+C574-(C$7+F574*C$8)</f>
        <v>-1.2652025005081668E-2</v>
      </c>
      <c r="K574" s="43">
        <f>G574</f>
        <v>-1.2652025005081668E-2</v>
      </c>
      <c r="M574" s="132"/>
      <c r="N574" s="132"/>
      <c r="O574" s="132">
        <f ca="1">+C$11+C$12*F574</f>
        <v>-1.5222011089403617E-2</v>
      </c>
      <c r="P574" s="199">
        <f>+D$11+D$12*F574+D$13*F574^2</f>
        <v>-3.0682458364435675E-2</v>
      </c>
      <c r="Q574" s="200">
        <f>+C574-15018.5</f>
        <v>41595.224199999997</v>
      </c>
      <c r="S574" s="132">
        <f>+(P574-G574)^2</f>
        <v>3.2509652712610582E-4</v>
      </c>
      <c r="T574" s="7">
        <v>10</v>
      </c>
      <c r="U574" s="43">
        <f>+T574*S574</f>
        <v>3.2509652712610581E-3</v>
      </c>
      <c r="V574" s="132">
        <f>+G574-P574</f>
        <v>1.8030433359354007E-2</v>
      </c>
      <c r="Z574" s="43">
        <f>F574</f>
        <v>48075</v>
      </c>
      <c r="AA574" s="132">
        <f>AB$3+AB$4*Z574+AB$5*Z574^2+AH574</f>
        <v>-8.3382949920316352E-3</v>
      </c>
      <c r="AB574" s="132">
        <f>+G574-AA574</f>
        <v>-4.3137300130500333E-3</v>
      </c>
      <c r="AC574" s="132">
        <f>+G574-P574</f>
        <v>1.8030433359354007E-2</v>
      </c>
      <c r="AD574" s="132"/>
      <c r="AE574" s="132">
        <f>+(G574-AA574)^2*S574</f>
        <v>6.049482855782977E-9</v>
      </c>
      <c r="AF574" s="200">
        <f>+C574-15018.5</f>
        <v>41595.224199999997</v>
      </c>
      <c r="AG574" s="7"/>
      <c r="AH574" s="43">
        <f>$AB$6*($AB$11/AI574*AJ574+$AB$12)</f>
        <v>-8.6448531170316353E-3</v>
      </c>
      <c r="AI574" s="43">
        <f>1+$AB$7*COS(AL574)</f>
        <v>0.99546432849470834</v>
      </c>
      <c r="AJ574" s="43">
        <f>SIN(AL574+$AB$9)</f>
        <v>-0.73322674009296496</v>
      </c>
      <c r="AK574" s="43">
        <f>$AB$7*SIN(AL574)</f>
        <v>-0.36997219852847874</v>
      </c>
      <c r="AL574" s="43">
        <f>2*ATAN(AM574)</f>
        <v>-1.5830552054727784</v>
      </c>
      <c r="AM574" s="43">
        <f>SQRT((1+$AB$7)/(1-$AB$7))*TAN(AN574/2)</f>
        <v>-1.0123346375618592</v>
      </c>
      <c r="AN574" s="132">
        <f>$AU574+$AB$7*SIN(AO574)</f>
        <v>5.0799832067033996</v>
      </c>
      <c r="AO574" s="132">
        <f>$AU574+$AB$7*SIN(AP574)</f>
        <v>5.0799857973678337</v>
      </c>
      <c r="AP574" s="132">
        <f>$AU574+$AB$7*SIN(AQ574)</f>
        <v>5.0800052801958584</v>
      </c>
      <c r="AQ574" s="132">
        <f>$AU574+$AB$7*SIN(AR574)</f>
        <v>5.080151767254999</v>
      </c>
      <c r="AR574" s="132">
        <f>$AU574+$AB$7*SIN(AS574)</f>
        <v>5.0812513926080101</v>
      </c>
      <c r="AS574" s="132">
        <f>$AU574+$AB$7*SIN(AT574)</f>
        <v>5.0894081718898878</v>
      </c>
      <c r="AT574" s="132">
        <f>$AU574+$AB$7*SIN(AU574)</f>
        <v>5.1453657361875891</v>
      </c>
      <c r="AU574" s="132">
        <f>$AB$9+$AB$18*(F574-AB$15)</f>
        <v>5.4252648685275568</v>
      </c>
    </row>
    <row r="575" spans="1:47" ht="12.95" customHeight="1">
      <c r="A575" s="209" t="s">
        <v>1428</v>
      </c>
      <c r="B575" s="41"/>
      <c r="C575" s="36">
        <v>56613.72423</v>
      </c>
      <c r="D575" s="36">
        <v>4.0000000000000002E-4</v>
      </c>
      <c r="E575" s="41">
        <f>+(C575-C$7)/C$8</f>
        <v>48074.963022994249</v>
      </c>
      <c r="F575" s="132">
        <f>ROUND(2*E575,0)/2</f>
        <v>48075</v>
      </c>
      <c r="G575" s="132">
        <f>+C575-(C$7+F575*C$8)</f>
        <v>-1.2622025002201553E-2</v>
      </c>
      <c r="K575" s="43">
        <f>G575</f>
        <v>-1.2622025002201553E-2</v>
      </c>
      <c r="L575" s="132"/>
      <c r="N575" s="132"/>
      <c r="O575" s="132">
        <f ca="1">+C$11+C$12*F575</f>
        <v>-1.5222011089403617E-2</v>
      </c>
      <c r="P575" s="199">
        <f>+D$11+D$12*F575+D$13*F575^2</f>
        <v>-3.0682458364435675E-2</v>
      </c>
      <c r="Q575" s="200">
        <f>+C575-15018.5</f>
        <v>41595.22423</v>
      </c>
      <c r="S575" s="132">
        <f>+(P575-G575)^2</f>
        <v>3.2617925323169929E-4</v>
      </c>
      <c r="T575" s="7">
        <v>10</v>
      </c>
      <c r="U575" s="43">
        <f>+T575*S575</f>
        <v>3.2617925323169929E-3</v>
      </c>
      <c r="V575" s="132">
        <f>+G575-P575</f>
        <v>1.8060433362234122E-2</v>
      </c>
      <c r="Z575" s="43">
        <f>F575</f>
        <v>48075</v>
      </c>
      <c r="AA575" s="132">
        <f>AB$3+AB$4*Z575+AB$5*Z575^2+AH575</f>
        <v>-8.3382949920316352E-3</v>
      </c>
      <c r="AB575" s="132">
        <f>+G575-AA575</f>
        <v>-4.2837300101699182E-3</v>
      </c>
      <c r="AC575" s="132">
        <f>+G575-P575</f>
        <v>1.8060433362234122E-2</v>
      </c>
      <c r="AD575" s="132"/>
      <c r="AE575" s="132">
        <f>+(G575-AA575)^2*S575</f>
        <v>5.9855011110595955E-9</v>
      </c>
      <c r="AF575" s="200">
        <f>+C575-15018.5</f>
        <v>41595.22423</v>
      </c>
      <c r="AG575" s="7"/>
      <c r="AH575" s="43">
        <f>$AB$6*($AB$11/AI575*AJ575+$AB$12)</f>
        <v>-8.6448531170316353E-3</v>
      </c>
      <c r="AI575" s="43">
        <f>1+$AB$7*COS(AL575)</f>
        <v>0.99546432849470834</v>
      </c>
      <c r="AJ575" s="43">
        <f>SIN(AL575+$AB$9)</f>
        <v>-0.73322674009296496</v>
      </c>
      <c r="AK575" s="43">
        <f>$AB$7*SIN(AL575)</f>
        <v>-0.36997219852847874</v>
      </c>
      <c r="AL575" s="43">
        <f>2*ATAN(AM575)</f>
        <v>-1.5830552054727784</v>
      </c>
      <c r="AM575" s="43">
        <f>SQRT((1+$AB$7)/(1-$AB$7))*TAN(AN575/2)</f>
        <v>-1.0123346375618592</v>
      </c>
      <c r="AN575" s="132">
        <f>$AU575+$AB$7*SIN(AO575)</f>
        <v>5.0799832067033996</v>
      </c>
      <c r="AO575" s="132">
        <f>$AU575+$AB$7*SIN(AP575)</f>
        <v>5.0799857973678337</v>
      </c>
      <c r="AP575" s="132">
        <f>$AU575+$AB$7*SIN(AQ575)</f>
        <v>5.0800052801958584</v>
      </c>
      <c r="AQ575" s="132">
        <f>$AU575+$AB$7*SIN(AR575)</f>
        <v>5.080151767254999</v>
      </c>
      <c r="AR575" s="132">
        <f>$AU575+$AB$7*SIN(AS575)</f>
        <v>5.0812513926080101</v>
      </c>
      <c r="AS575" s="132">
        <f>$AU575+$AB$7*SIN(AT575)</f>
        <v>5.0894081718898878</v>
      </c>
      <c r="AT575" s="132">
        <f>$AU575+$AB$7*SIN(AU575)</f>
        <v>5.1453657361875891</v>
      </c>
      <c r="AU575" s="132">
        <f>$AB$9+$AB$18*(F575-AB$15)</f>
        <v>5.4252648685275568</v>
      </c>
    </row>
    <row r="576" spans="1:47" ht="12.95" customHeight="1">
      <c r="A576" s="230" t="s">
        <v>1429</v>
      </c>
      <c r="B576" s="174"/>
      <c r="C576" s="36">
        <v>56929.812299999998</v>
      </c>
      <c r="D576" s="36">
        <v>2.9999999999999997E-4</v>
      </c>
      <c r="E576" s="41">
        <f>+(C576-C$7)/C$8</f>
        <v>49000.962645309235</v>
      </c>
      <c r="F576" s="132">
        <f>ROUND(2*E576,0)/2</f>
        <v>49001</v>
      </c>
      <c r="G576" s="132">
        <f>+C576-(C$7+F576*C$8)</f>
        <v>-1.2750947003951296E-2</v>
      </c>
      <c r="K576" s="43">
        <f>G576</f>
        <v>-1.2750947003951296E-2</v>
      </c>
      <c r="L576" s="132"/>
      <c r="N576" s="132"/>
      <c r="O576" s="132">
        <f ca="1">+C$11+C$12*F576</f>
        <v>-1.6184989848487666E-2</v>
      </c>
      <c r="P576" s="199">
        <f>+D$11+D$12*F576+D$13*F576^2</f>
        <v>-3.1245045195356629E-2</v>
      </c>
      <c r="Q576" s="200">
        <f>+C576-15018.5</f>
        <v>41911.312299999998</v>
      </c>
      <c r="S576" s="132">
        <f>+(P576-G576)^2</f>
        <v>3.42031667913342E-4</v>
      </c>
      <c r="T576" s="7">
        <v>10</v>
      </c>
      <c r="U576" s="43">
        <f>+T576*S576</f>
        <v>3.4203166791334201E-3</v>
      </c>
      <c r="V576" s="132">
        <f>+G576-P576</f>
        <v>1.8494098191405333E-2</v>
      </c>
      <c r="Z576" s="43">
        <f>F576</f>
        <v>49001</v>
      </c>
      <c r="AA576" s="132">
        <f>AB$3+AB$4*Z576+AB$5*Z576^2+AH576</f>
        <v>-5.8691297580031922E-3</v>
      </c>
      <c r="AB576" s="132">
        <f>+G576-AA576</f>
        <v>-6.881817245948104E-3</v>
      </c>
      <c r="AC576" s="132">
        <f>+G576-P576</f>
        <v>1.8494098191405333E-2</v>
      </c>
      <c r="AD576" s="132"/>
      <c r="AE576" s="132">
        <f>+(G576-AA576)^2*S576</f>
        <v>1.6198417517114714E-8</v>
      </c>
      <c r="AF576" s="200">
        <f>+C576-15018.5</f>
        <v>41911.312299999998</v>
      </c>
      <c r="AG576" s="7"/>
      <c r="AH576" s="43">
        <f>$AB$6*($AB$11/AI576*AJ576+$AB$12)</f>
        <v>-6.0069447550031929E-3</v>
      </c>
      <c r="AI576" s="43">
        <f>1+$AB$7*COS(AL576)</f>
        <v>1.0474543634924316</v>
      </c>
      <c r="AJ576" s="43">
        <f>SIN(AL576+$AB$9)</f>
        <v>-0.63049210385995047</v>
      </c>
      <c r="AK576" s="43">
        <f>$AB$7*SIN(AL576)</f>
        <v>-0.36694425105937845</v>
      </c>
      <c r="AL576" s="43">
        <f>2*ATAN(AM576)</f>
        <v>-1.4421870430424439</v>
      </c>
      <c r="AM576" s="43">
        <f>SQRT((1+$AB$7)/(1-$AB$7))*TAN(AN576/2)</f>
        <v>-0.87900446887059824</v>
      </c>
      <c r="AN576" s="132">
        <f>$AU576+$AB$7*SIN(AO576)</f>
        <v>5.2081280239878005</v>
      </c>
      <c r="AO576" s="132">
        <f>$AU576+$AB$7*SIN(AP576)</f>
        <v>5.2081390842709832</v>
      </c>
      <c r="AP576" s="132">
        <f>$AU576+$AB$7*SIN(AQ576)</f>
        <v>5.2082019210367045</v>
      </c>
      <c r="AQ576" s="132">
        <f>$AU576+$AB$7*SIN(AR576)</f>
        <v>5.2085587769824482</v>
      </c>
      <c r="AR576" s="132">
        <f>$AU576+$AB$7*SIN(AS576)</f>
        <v>5.2105809521408011</v>
      </c>
      <c r="AS576" s="132">
        <f>$AU576+$AB$7*SIN(AT576)</f>
        <v>5.2219010429982777</v>
      </c>
      <c r="AT576" s="132">
        <f>$AU576+$AB$7*SIN(AU576)</f>
        <v>5.2814862700104328</v>
      </c>
      <c r="AU576" s="132">
        <f>$AB$9+$AB$18*(F576-AB$15)</f>
        <v>5.5335845154999896</v>
      </c>
    </row>
    <row r="577" spans="1:47" ht="12.95" customHeight="1">
      <c r="A577" s="120" t="s">
        <v>26</v>
      </c>
      <c r="B577" s="121" t="s">
        <v>292</v>
      </c>
      <c r="C577" s="120">
        <v>56942.783100000001</v>
      </c>
      <c r="D577" s="120">
        <v>2.0000000000000001E-4</v>
      </c>
      <c r="E577" s="41">
        <f>+(C577-C$7)/C$8</f>
        <v>49038.961409075062</v>
      </c>
      <c r="F577" s="132">
        <f>ROUND(2*E577,0)/2</f>
        <v>49039</v>
      </c>
      <c r="G577" s="132">
        <f>+C577-(C$7+F577*C$8)</f>
        <v>-1.3172933002351783E-2</v>
      </c>
      <c r="K577" s="43">
        <f>G577</f>
        <v>-1.3172933002351783E-2</v>
      </c>
      <c r="L577" s="132"/>
      <c r="N577" s="132"/>
      <c r="O577" s="132">
        <f ca="1">+C$11+C$12*F577</f>
        <v>-1.6224507335361529E-2</v>
      </c>
      <c r="P577" s="199">
        <f>+D$11+D$12*F577+D$13*F577^2</f>
        <v>-3.1267895656828297E-2</v>
      </c>
      <c r="Q577" s="200">
        <f>+C577-15018.5</f>
        <v>41924.283100000001</v>
      </c>
      <c r="S577" s="132">
        <f>+(P577-G577)^2</f>
        <v>3.2742767346689974E-4</v>
      </c>
      <c r="T577" s="7">
        <v>10</v>
      </c>
      <c r="U577" s="43">
        <f>+T577*S577</f>
        <v>3.2742767346689975E-3</v>
      </c>
      <c r="V577" s="132">
        <f>+G577-P577</f>
        <v>1.8094962654476514E-2</v>
      </c>
      <c r="Z577" s="43">
        <f>F577</f>
        <v>49039</v>
      </c>
      <c r="AA577" s="132">
        <f>AB$3+AB$4*Z577+AB$5*Z577^2+AH577</f>
        <v>-5.7625211529214251E-3</v>
      </c>
      <c r="AB577" s="132">
        <f>+G577-AA577</f>
        <v>-7.4104118494303581E-3</v>
      </c>
      <c r="AC577" s="132">
        <f>+G577-P577</f>
        <v>1.8094962654476514E-2</v>
      </c>
      <c r="AD577" s="132"/>
      <c r="AE577" s="132">
        <f>+(G577-AA577)^2*S577</f>
        <v>1.7980429983376013E-8</v>
      </c>
      <c r="AF577" s="200">
        <f>+C577-15018.5</f>
        <v>41924.283100000001</v>
      </c>
      <c r="AG577" s="7"/>
      <c r="AH577" s="43">
        <f>$AB$6*($AB$11/AI577*AJ577+$AB$12)</f>
        <v>-5.8933015899214252E-3</v>
      </c>
      <c r="AI577" s="43">
        <f>1+$AB$7*COS(AL577)</f>
        <v>1.0496901097685238</v>
      </c>
      <c r="AJ577" s="43">
        <f>SIN(AL577+$AB$9)</f>
        <v>-0.62574926200618752</v>
      </c>
      <c r="AK577" s="43">
        <f>$AB$7*SIN(AL577)</f>
        <v>-0.36664818694654971</v>
      </c>
      <c r="AL577" s="43">
        <f>2*ATAN(AM577)</f>
        <v>-1.4360917257021284</v>
      </c>
      <c r="AM577" s="43">
        <f>SQRT((1+$AB$7)/(1-$AB$7))*TAN(AN577/2)</f>
        <v>-0.87361645750663786</v>
      </c>
      <c r="AN577" s="132">
        <f>$AU577+$AB$7*SIN(AO577)</f>
        <v>5.2135284575444318</v>
      </c>
      <c r="AO577" s="132">
        <f>$AU577+$AB$7*SIN(AP577)</f>
        <v>5.2135400886457859</v>
      </c>
      <c r="AP577" s="132">
        <f>$AU577+$AB$7*SIN(AQ577)</f>
        <v>5.2136055158209258</v>
      </c>
      <c r="AQ577" s="132">
        <f>$AU577+$AB$7*SIN(AR577)</f>
        <v>5.2139734107402713</v>
      </c>
      <c r="AR577" s="132">
        <f>$AU577+$AB$7*SIN(AS577)</f>
        <v>5.2160374949262884</v>
      </c>
      <c r="AS577" s="132">
        <f>$AU577+$AB$7*SIN(AT577)</f>
        <v>5.2274778899872896</v>
      </c>
      <c r="AT577" s="132">
        <f>$AU577+$AB$7*SIN(AU577)</f>
        <v>5.2871376812577733</v>
      </c>
      <c r="AU577" s="132">
        <f>$AB$9+$AB$18*(F577-AB$15)</f>
        <v>5.5380295982051226</v>
      </c>
    </row>
    <row r="578" spans="1:47" ht="12.95" customHeight="1">
      <c r="A578" s="120" t="s">
        <v>26</v>
      </c>
      <c r="B578" s="121" t="s">
        <v>292</v>
      </c>
      <c r="C578" s="120">
        <v>56956.7785</v>
      </c>
      <c r="D578" s="120">
        <v>1E-4</v>
      </c>
      <c r="E578" s="41">
        <f>+(C578-C$7)/C$8</f>
        <v>49079.961802143196</v>
      </c>
      <c r="F578" s="132">
        <f>ROUND(2*E578,0)/2</f>
        <v>49080</v>
      </c>
      <c r="G578" s="132">
        <f>+C578-(C$7+F578*C$8)</f>
        <v>-1.3038760000199545E-2</v>
      </c>
      <c r="K578" s="43">
        <f>G578</f>
        <v>-1.3038760000199545E-2</v>
      </c>
      <c r="L578" s="132"/>
      <c r="N578" s="132"/>
      <c r="O578" s="132">
        <f ca="1">+C$11+C$12*F578</f>
        <v>-1.6267144623830693E-2</v>
      </c>
      <c r="P578" s="199">
        <f>+D$11+D$12*F578+D$13*F578^2</f>
        <v>-3.1292529212430878E-2</v>
      </c>
      <c r="Q578" s="200">
        <f>+C578-15018.5</f>
        <v>41938.2785</v>
      </c>
      <c r="S578" s="132">
        <f>+(P578-G578)^2</f>
        <v>3.332000904534045E-4</v>
      </c>
      <c r="T578" s="7">
        <v>10</v>
      </c>
      <c r="U578" s="43">
        <f>+T578*S578</f>
        <v>3.3320009045340448E-3</v>
      </c>
      <c r="V578" s="132">
        <f>+G578-P578</f>
        <v>1.8253769212231333E-2</v>
      </c>
      <c r="Z578" s="43">
        <f>F578</f>
        <v>49080</v>
      </c>
      <c r="AA578" s="132">
        <f>AB$3+AB$4*Z578+AB$5*Z578^2+AH578</f>
        <v>-5.647040060669321E-3</v>
      </c>
      <c r="AB578" s="132">
        <f>+G578-AA578</f>
        <v>-7.3917199395302242E-3</v>
      </c>
      <c r="AC578" s="132">
        <f>+G578-P578</f>
        <v>1.8253769212231333E-2</v>
      </c>
      <c r="AD578" s="132"/>
      <c r="AE578" s="132">
        <f>+(G578-AA578)^2*S578</f>
        <v>1.8205227827144335E-8</v>
      </c>
      <c r="AF578" s="200">
        <f>+C578-15018.5</f>
        <v>41938.2785</v>
      </c>
      <c r="AG578" s="7"/>
      <c r="AH578" s="43">
        <f>$AB$6*($AB$11/AI578*AJ578+$AB$12)</f>
        <v>-5.7702208606693209E-3</v>
      </c>
      <c r="AI578" s="43">
        <f>1+$AB$7*COS(AL578)</f>
        <v>1.0521110027907266</v>
      </c>
      <c r="AJ578" s="43">
        <f>SIN(AL578+$AB$9)</f>
        <v>-0.6205829834199954</v>
      </c>
      <c r="AK578" s="43">
        <f>$AB$7*SIN(AL578)</f>
        <v>-0.36631194819189949</v>
      </c>
      <c r="AL578" s="43">
        <f>2*ATAN(AM578)</f>
        <v>-1.4294859524740477</v>
      </c>
      <c r="AM578" s="43">
        <f>SQRT((1+$AB$7)/(1-$AB$7))*TAN(AN578/2)</f>
        <v>-0.86780952349045748</v>
      </c>
      <c r="AN578" s="132">
        <f>$AU578+$AB$7*SIN(AO578)</f>
        <v>5.2193681867987429</v>
      </c>
      <c r="AO578" s="132">
        <f>$AU578+$AB$7*SIN(AP578)</f>
        <v>5.2193804581900345</v>
      </c>
      <c r="AP578" s="132">
        <f>$AU578+$AB$7*SIN(AQ578)</f>
        <v>5.2194487599638828</v>
      </c>
      <c r="AQ578" s="132">
        <f>$AU578+$AB$7*SIN(AR578)</f>
        <v>5.2198287698984149</v>
      </c>
      <c r="AR578" s="132">
        <f>$AU578+$AB$7*SIN(AS578)</f>
        <v>5.221938304680303</v>
      </c>
      <c r="AS578" s="132">
        <f>$AU578+$AB$7*SIN(AT578)</f>
        <v>5.2335072659521504</v>
      </c>
      <c r="AT578" s="132">
        <f>$AU578+$AB$7*SIN(AU578)</f>
        <v>5.2932408156482671</v>
      </c>
      <c r="AU578" s="132">
        <f>$AB$9+$AB$18*(F578-AB$15)</f>
        <v>5.5428256084922385</v>
      </c>
    </row>
    <row r="579" spans="1:47" ht="12.95" customHeight="1">
      <c r="A579" s="120" t="s">
        <v>26</v>
      </c>
      <c r="B579" s="121" t="s">
        <v>292</v>
      </c>
      <c r="C579" s="120">
        <v>56956.7785</v>
      </c>
      <c r="D579" s="120">
        <v>1E-4</v>
      </c>
      <c r="E579" s="41">
        <f>+(C579-C$7)/C$8</f>
        <v>49079.961802143196</v>
      </c>
      <c r="F579" s="132">
        <f>ROUND(2*E579,0)/2</f>
        <v>49080</v>
      </c>
      <c r="G579" s="132">
        <f>+C579-(C$7+F579*C$8)</f>
        <v>-1.3038760000199545E-2</v>
      </c>
      <c r="K579" s="43">
        <f>G579</f>
        <v>-1.3038760000199545E-2</v>
      </c>
      <c r="L579" s="132"/>
      <c r="N579" s="132"/>
      <c r="O579" s="132">
        <f ca="1">+C$11+C$12*F579</f>
        <v>-1.6267144623830693E-2</v>
      </c>
      <c r="P579" s="199">
        <f>+D$11+D$12*F579+D$13*F579^2</f>
        <v>-3.1292529212430878E-2</v>
      </c>
      <c r="Q579" s="200">
        <f>+C579-15018.5</f>
        <v>41938.2785</v>
      </c>
      <c r="S579" s="132">
        <f>+(P579-G579)^2</f>
        <v>3.332000904534045E-4</v>
      </c>
      <c r="T579" s="7">
        <v>10</v>
      </c>
      <c r="U579" s="43">
        <f>+T579*S579</f>
        <v>3.3320009045340448E-3</v>
      </c>
      <c r="V579" s="132">
        <f>+G579-P579</f>
        <v>1.8253769212231333E-2</v>
      </c>
      <c r="Z579" s="43">
        <f>F579</f>
        <v>49080</v>
      </c>
      <c r="AA579" s="132">
        <f>AB$3+AB$4*Z579+AB$5*Z579^2+AH579</f>
        <v>-5.647040060669321E-3</v>
      </c>
      <c r="AB579" s="132">
        <f>+G579-AA579</f>
        <v>-7.3917199395302242E-3</v>
      </c>
      <c r="AC579" s="132">
        <f>+G579-P579</f>
        <v>1.8253769212231333E-2</v>
      </c>
      <c r="AD579" s="132"/>
      <c r="AE579" s="132">
        <f>+(G579-AA579)^2*S579</f>
        <v>1.8205227827144335E-8</v>
      </c>
      <c r="AF579" s="200">
        <f>+C579-15018.5</f>
        <v>41938.2785</v>
      </c>
      <c r="AG579" s="7"/>
      <c r="AH579" s="43">
        <f>$AB$6*($AB$11/AI579*AJ579+$AB$12)</f>
        <v>-5.7702208606693209E-3</v>
      </c>
      <c r="AI579" s="43">
        <f>1+$AB$7*COS(AL579)</f>
        <v>1.0521110027907266</v>
      </c>
      <c r="AJ579" s="43">
        <f>SIN(AL579+$AB$9)</f>
        <v>-0.6205829834199954</v>
      </c>
      <c r="AK579" s="43">
        <f>$AB$7*SIN(AL579)</f>
        <v>-0.36631194819189949</v>
      </c>
      <c r="AL579" s="43">
        <f>2*ATAN(AM579)</f>
        <v>-1.4294859524740477</v>
      </c>
      <c r="AM579" s="43">
        <f>SQRT((1+$AB$7)/(1-$AB$7))*TAN(AN579/2)</f>
        <v>-0.86780952349045748</v>
      </c>
      <c r="AN579" s="132">
        <f>$AU579+$AB$7*SIN(AO579)</f>
        <v>5.2193681867987429</v>
      </c>
      <c r="AO579" s="132">
        <f>$AU579+$AB$7*SIN(AP579)</f>
        <v>5.2193804581900345</v>
      </c>
      <c r="AP579" s="132">
        <f>$AU579+$AB$7*SIN(AQ579)</f>
        <v>5.2194487599638828</v>
      </c>
      <c r="AQ579" s="132">
        <f>$AU579+$AB$7*SIN(AR579)</f>
        <v>5.2198287698984149</v>
      </c>
      <c r="AR579" s="132">
        <f>$AU579+$AB$7*SIN(AS579)</f>
        <v>5.221938304680303</v>
      </c>
      <c r="AS579" s="132">
        <f>$AU579+$AB$7*SIN(AT579)</f>
        <v>5.2335072659521504</v>
      </c>
      <c r="AT579" s="132">
        <f>$AU579+$AB$7*SIN(AU579)</f>
        <v>5.2932408156482671</v>
      </c>
      <c r="AU579" s="132">
        <f>$AB$9+$AB$18*(F579-AB$15)</f>
        <v>5.5428256084922385</v>
      </c>
    </row>
    <row r="580" spans="1:47" ht="12.95" customHeight="1">
      <c r="A580" s="47" t="s">
        <v>1438</v>
      </c>
      <c r="B580" s="218"/>
      <c r="C580" s="47">
        <v>56963.434399999998</v>
      </c>
      <c r="D580" s="47">
        <v>5.0000000000000001E-4</v>
      </c>
      <c r="E580" s="41">
        <f>+(C580-C$7)/C$8</f>
        <v>49099.460674359929</v>
      </c>
      <c r="F580" s="132">
        <f>ROUND(2*E580,0)/2</f>
        <v>49099.5</v>
      </c>
      <c r="G580" s="132">
        <f>+C580-(C$7+F580*C$8)</f>
        <v>-1.3423726501059718E-2</v>
      </c>
      <c r="K580" s="43">
        <f>G580</f>
        <v>-1.3423726501059718E-2</v>
      </c>
      <c r="L580" s="132"/>
      <c r="N580" s="132"/>
      <c r="O580" s="132">
        <f ca="1">+C$11+C$12*F580</f>
        <v>-1.628742333420017E-2</v>
      </c>
      <c r="P580" s="199">
        <f>+D$11+D$12*F580+D$13*F580^2</f>
        <v>-3.1304237563100287E-2</v>
      </c>
      <c r="Q580" s="200">
        <f>+C580-15018.5</f>
        <v>41944.934399999998</v>
      </c>
      <c r="S580" s="132">
        <f>+(P580-G580)^2</f>
        <v>3.1971267583975514E-4</v>
      </c>
      <c r="T580" s="7">
        <v>10</v>
      </c>
      <c r="U580" s="43">
        <f>+T580*S580</f>
        <v>3.1971267583975511E-3</v>
      </c>
      <c r="V580" s="132">
        <f>+G580-P580</f>
        <v>1.7880511062040569E-2</v>
      </c>
      <c r="Z580" s="43">
        <f>F580</f>
        <v>49099.5</v>
      </c>
      <c r="AA580" s="132">
        <f>AB$3+AB$4*Z580+AB$5*Z580^2+AH580</f>
        <v>-5.5919505246862285E-3</v>
      </c>
      <c r="AB580" s="132">
        <f>+G580-AA580</f>
        <v>-7.8317759763734899E-3</v>
      </c>
      <c r="AC580" s="132">
        <f>+G580-P580</f>
        <v>1.7880511062040569E-2</v>
      </c>
      <c r="AD580" s="132"/>
      <c r="AE580" s="132">
        <f>+(G580-AA580)^2*S580</f>
        <v>1.9610125261998807E-8</v>
      </c>
      <c r="AF580" s="200">
        <f>+C580-15018.5</f>
        <v>41944.934399999998</v>
      </c>
      <c r="AG580" s="7"/>
      <c r="AH580" s="43">
        <f>$AB$6*($AB$11/AI580*AJ580+$AB$12)</f>
        <v>-5.7115133239362291E-3</v>
      </c>
      <c r="AI580" s="43">
        <f>1+$AB$7*COS(AL580)</f>
        <v>1.0532655308892576</v>
      </c>
      <c r="AJ580" s="43">
        <f>SIN(AL580+$AB$9)</f>
        <v>-0.61810792026478434</v>
      </c>
      <c r="AK580" s="43">
        <f>$AB$7*SIN(AL580)</f>
        <v>-0.36614584965432223</v>
      </c>
      <c r="AL580" s="43">
        <f>2*ATAN(AM580)</f>
        <v>-1.426333478308915</v>
      </c>
      <c r="AM580" s="43">
        <f>SQRT((1+$AB$7)/(1-$AB$7))*TAN(AN580/2)</f>
        <v>-0.86505000509980123</v>
      </c>
      <c r="AN580" s="132">
        <f>$AU580+$AB$7*SIN(AO580)</f>
        <v>5.2221503483061902</v>
      </c>
      <c r="AO580" s="132">
        <f>$AU580+$AB$7*SIN(AP580)</f>
        <v>5.2221629332760013</v>
      </c>
      <c r="AP580" s="132">
        <f>$AU580+$AB$7*SIN(AQ580)</f>
        <v>5.222232631450372</v>
      </c>
      <c r="AQ580" s="132">
        <f>$AU580+$AB$7*SIN(AR580)</f>
        <v>5.2226184772280178</v>
      </c>
      <c r="AR580" s="132">
        <f>$AU580+$AB$7*SIN(AS580)</f>
        <v>5.2247497083902896</v>
      </c>
      <c r="AS580" s="132">
        <f>$AU580+$AB$7*SIN(AT580)</f>
        <v>5.2363793530024942</v>
      </c>
      <c r="AT580" s="132">
        <f>$AU580+$AB$7*SIN(AU580)</f>
        <v>5.2961455422679755</v>
      </c>
      <c r="AU580" s="132">
        <f>$AB$9+$AB$18*(F580-AB$15)</f>
        <v>5.5451066377751355</v>
      </c>
    </row>
    <row r="581" spans="1:47" ht="12.95" customHeight="1">
      <c r="A581" s="120" t="s">
        <v>26</v>
      </c>
      <c r="B581" s="121" t="s">
        <v>288</v>
      </c>
      <c r="C581" s="120">
        <v>56976.747799999997</v>
      </c>
      <c r="D581" s="120">
        <v>1E-4</v>
      </c>
      <c r="E581" s="41">
        <f>+(C581-C$7)/C$8</f>
        <v>49138.463106092735</v>
      </c>
      <c r="F581" s="132">
        <f>ROUND(2*E581,0)/2</f>
        <v>49138.5</v>
      </c>
      <c r="G581" s="132">
        <f>+C581-(C$7+F581*C$8)</f>
        <v>-1.2593659499543719E-2</v>
      </c>
      <c r="K581" s="43">
        <f>G581</f>
        <v>-1.2593659499543719E-2</v>
      </c>
      <c r="L581" s="132"/>
      <c r="N581" s="132"/>
      <c r="O581" s="132">
        <f ca="1">+C$11+C$12*F581</f>
        <v>-1.6327980754939131E-2</v>
      </c>
      <c r="P581" s="199">
        <f>+D$11+D$12*F581+D$13*F581^2</f>
        <v>-3.1327639550088708E-2</v>
      </c>
      <c r="Q581" s="200">
        <f>+C581-15018.5</f>
        <v>41958.247799999997</v>
      </c>
      <c r="S581" s="132">
        <f>+(P581-G581)^2</f>
        <v>3.5096200853421762E-4</v>
      </c>
      <c r="T581" s="7">
        <v>10</v>
      </c>
      <c r="U581" s="43">
        <f>+T581*S581</f>
        <v>3.5096200853421762E-3</v>
      </c>
      <c r="V581" s="132">
        <f>+G581-P581</f>
        <v>1.8733980050544989E-2</v>
      </c>
      <c r="Z581" s="43">
        <f>F581</f>
        <v>49138.5</v>
      </c>
      <c r="AA581" s="132">
        <f>AB$3+AB$4*Z581+AB$5*Z581^2+AH581</f>
        <v>-5.4814521939009452E-3</v>
      </c>
      <c r="AB581" s="132">
        <f>+G581-AA581</f>
        <v>-7.1122073056427738E-3</v>
      </c>
      <c r="AC581" s="132">
        <f>+G581-P581</f>
        <v>1.8733980050544989E-2</v>
      </c>
      <c r="AD581" s="132"/>
      <c r="AE581" s="132">
        <f>+(G581-AA581)^2*S581</f>
        <v>1.7752884217177609E-8</v>
      </c>
      <c r="AF581" s="200">
        <f>+C581-15018.5</f>
        <v>41958.247799999997</v>
      </c>
      <c r="AG581" s="7"/>
      <c r="AH581" s="43">
        <f>$AB$6*($AB$11/AI581*AJ581+$AB$12)</f>
        <v>-5.5937721471509463E-3</v>
      </c>
      <c r="AI581" s="43">
        <f>1+$AB$7*COS(AL581)</f>
        <v>1.0555805964466163</v>
      </c>
      <c r="AJ581" s="43">
        <f>SIN(AL581+$AB$9)</f>
        <v>-0.61312295811161588</v>
      </c>
      <c r="AK581" s="43">
        <f>$AB$7*SIN(AL581)</f>
        <v>-0.36580158187006029</v>
      </c>
      <c r="AL581" s="43">
        <f>2*ATAN(AM581)</f>
        <v>-1.4200077293880289</v>
      </c>
      <c r="AM581" s="43">
        <f>SQRT((1+$AB$7)/(1-$AB$7))*TAN(AN581/2)</f>
        <v>-0.85953538512873795</v>
      </c>
      <c r="AN581" s="132">
        <f>$AU581+$AB$7*SIN(AO581)</f>
        <v>5.2277238445311474</v>
      </c>
      <c r="AO581" s="132">
        <f>$AU581+$AB$7*SIN(AP581)</f>
        <v>5.2277370744695686</v>
      </c>
      <c r="AP581" s="132">
        <f>$AU581+$AB$7*SIN(AQ581)</f>
        <v>5.2278096222799091</v>
      </c>
      <c r="AQ581" s="132">
        <f>$AU581+$AB$7*SIN(AR581)</f>
        <v>5.228207281077049</v>
      </c>
      <c r="AR581" s="132">
        <f>$AU581+$AB$7*SIN(AS581)</f>
        <v>5.2303820486242989</v>
      </c>
      <c r="AS581" s="132">
        <f>$AU581+$AB$7*SIN(AT581)</f>
        <v>5.2421321354723966</v>
      </c>
      <c r="AT581" s="132">
        <f>$AU581+$AB$7*SIN(AU581)</f>
        <v>5.3019588783581995</v>
      </c>
      <c r="AU581" s="132">
        <f>$AB$9+$AB$18*(F581-AB$15)</f>
        <v>5.5496686963409294</v>
      </c>
    </row>
    <row r="582" spans="1:47" ht="12.95" customHeight="1">
      <c r="A582" s="120" t="s">
        <v>26</v>
      </c>
      <c r="B582" s="121" t="s">
        <v>288</v>
      </c>
      <c r="C582" s="120">
        <v>56976.747799999997</v>
      </c>
      <c r="D582" s="120">
        <v>1E-4</v>
      </c>
      <c r="E582" s="41">
        <f>+(C582-C$7)/C$8</f>
        <v>49138.463106092735</v>
      </c>
      <c r="F582" s="132">
        <f>ROUND(2*E582,0)/2</f>
        <v>49138.5</v>
      </c>
      <c r="G582" s="132">
        <f>+C582-(C$7+F582*C$8)</f>
        <v>-1.2593659499543719E-2</v>
      </c>
      <c r="K582" s="43">
        <f>G582</f>
        <v>-1.2593659499543719E-2</v>
      </c>
      <c r="L582" s="132"/>
      <c r="N582" s="132"/>
      <c r="O582" s="132">
        <f ca="1">+C$11+C$12*F582</f>
        <v>-1.6327980754939131E-2</v>
      </c>
      <c r="P582" s="199">
        <f>+D$11+D$12*F582+D$13*F582^2</f>
        <v>-3.1327639550088708E-2</v>
      </c>
      <c r="Q582" s="200">
        <f>+C582-15018.5</f>
        <v>41958.247799999997</v>
      </c>
      <c r="S582" s="132">
        <f>+(P582-G582)^2</f>
        <v>3.5096200853421762E-4</v>
      </c>
      <c r="T582" s="7">
        <v>10</v>
      </c>
      <c r="U582" s="43">
        <f>+T582*S582</f>
        <v>3.5096200853421762E-3</v>
      </c>
      <c r="V582" s="132">
        <f>+G582-P582</f>
        <v>1.8733980050544989E-2</v>
      </c>
      <c r="Z582" s="43">
        <f>F582</f>
        <v>49138.5</v>
      </c>
      <c r="AA582" s="132">
        <f>AB$3+AB$4*Z582+AB$5*Z582^2+AH582</f>
        <v>-5.4814521939009452E-3</v>
      </c>
      <c r="AB582" s="132">
        <f>+G582-AA582</f>
        <v>-7.1122073056427738E-3</v>
      </c>
      <c r="AC582" s="132">
        <f>+G582-P582</f>
        <v>1.8733980050544989E-2</v>
      </c>
      <c r="AD582" s="132"/>
      <c r="AE582" s="132">
        <f>+(G582-AA582)^2*S582</f>
        <v>1.7752884217177609E-8</v>
      </c>
      <c r="AF582" s="200">
        <f>+C582-15018.5</f>
        <v>41958.247799999997</v>
      </c>
      <c r="AG582" s="7"/>
      <c r="AH582" s="43">
        <f>$AB$6*($AB$11/AI582*AJ582+$AB$12)</f>
        <v>-5.5937721471509463E-3</v>
      </c>
      <c r="AI582" s="43">
        <f>1+$AB$7*COS(AL582)</f>
        <v>1.0555805964466163</v>
      </c>
      <c r="AJ582" s="43">
        <f>SIN(AL582+$AB$9)</f>
        <v>-0.61312295811161588</v>
      </c>
      <c r="AK582" s="43">
        <f>$AB$7*SIN(AL582)</f>
        <v>-0.36580158187006029</v>
      </c>
      <c r="AL582" s="43">
        <f>2*ATAN(AM582)</f>
        <v>-1.4200077293880289</v>
      </c>
      <c r="AM582" s="43">
        <f>SQRT((1+$AB$7)/(1-$AB$7))*TAN(AN582/2)</f>
        <v>-0.85953538512873795</v>
      </c>
      <c r="AN582" s="132">
        <f>$AU582+$AB$7*SIN(AO582)</f>
        <v>5.2277238445311474</v>
      </c>
      <c r="AO582" s="132">
        <f>$AU582+$AB$7*SIN(AP582)</f>
        <v>5.2277370744695686</v>
      </c>
      <c r="AP582" s="132">
        <f>$AU582+$AB$7*SIN(AQ582)</f>
        <v>5.2278096222799091</v>
      </c>
      <c r="AQ582" s="132">
        <f>$AU582+$AB$7*SIN(AR582)</f>
        <v>5.228207281077049</v>
      </c>
      <c r="AR582" s="132">
        <f>$AU582+$AB$7*SIN(AS582)</f>
        <v>5.2303820486242989</v>
      </c>
      <c r="AS582" s="132">
        <f>$AU582+$AB$7*SIN(AT582)</f>
        <v>5.2421321354723966</v>
      </c>
      <c r="AT582" s="132">
        <f>$AU582+$AB$7*SIN(AU582)</f>
        <v>5.3019588783581995</v>
      </c>
      <c r="AU582" s="132">
        <f>$AB$9+$AB$18*(F582-AB$15)</f>
        <v>5.5496686963409294</v>
      </c>
    </row>
    <row r="583" spans="1:47" ht="12.95" customHeight="1">
      <c r="A583" s="120" t="s">
        <v>25</v>
      </c>
      <c r="B583" s="121" t="s">
        <v>292</v>
      </c>
      <c r="C583" s="120">
        <v>57034.605799999998</v>
      </c>
      <c r="D583" s="120">
        <v>1E-4</v>
      </c>
      <c r="E583" s="41">
        <f>+(C583-C$7)/C$8</f>
        <v>49307.961708643285</v>
      </c>
      <c r="F583" s="132">
        <f>ROUND(2*E583,0)/2</f>
        <v>49308</v>
      </c>
      <c r="G583" s="132">
        <f>+C583-(C$7+F583*C$8)</f>
        <v>-1.3070676002826076E-2</v>
      </c>
      <c r="K583" s="43">
        <f>G583</f>
        <v>-1.3070676002826076E-2</v>
      </c>
      <c r="L583" s="132"/>
      <c r="N583" s="132"/>
      <c r="O583" s="132">
        <f ca="1">+C$11+C$12*F583</f>
        <v>-1.6504249545073853E-2</v>
      </c>
      <c r="P583" s="199">
        <f>+D$11+D$12*F583+D$13*F583^2</f>
        <v>-3.1429120258526858E-2</v>
      </c>
      <c r="Q583" s="200">
        <f>+C583-15018.5</f>
        <v>42016.105799999998</v>
      </c>
      <c r="S583" s="132">
        <f>+(P583-G583)^2</f>
        <v>3.3703247548967305E-4</v>
      </c>
      <c r="T583" s="7">
        <v>10</v>
      </c>
      <c r="U583" s="43">
        <f>+T583*S583</f>
        <v>3.3703247548967303E-3</v>
      </c>
      <c r="V583" s="132">
        <f>+G583-P583</f>
        <v>1.8358444255700782E-2</v>
      </c>
      <c r="Z583" s="43">
        <f>F583</f>
        <v>49308</v>
      </c>
      <c r="AA583" s="132">
        <f>AB$3+AB$4*Z583+AB$5*Z583^2+AH583</f>
        <v>-4.9963015135917931E-3</v>
      </c>
      <c r="AB583" s="132">
        <f>+G583-AA583</f>
        <v>-8.0743744892342838E-3</v>
      </c>
      <c r="AC583" s="132">
        <f>+G583-P583</f>
        <v>1.8358444255700782E-2</v>
      </c>
      <c r="AD583" s="132"/>
      <c r="AE583" s="132">
        <f>+(G583-AA583)^2*S583</f>
        <v>2.1973008639784585E-8</v>
      </c>
      <c r="AF583" s="200">
        <f>+C583-15018.5</f>
        <v>42016.105799999998</v>
      </c>
      <c r="AG583" s="7"/>
      <c r="AH583" s="43">
        <f>$AB$6*($AB$11/AI583*AJ583+$AB$12)</f>
        <v>-5.0770369215917942E-3</v>
      </c>
      <c r="AI583" s="43">
        <f>1+$AB$7*COS(AL583)</f>
        <v>1.0657338082126224</v>
      </c>
      <c r="AJ583" s="43">
        <f>SIN(AL583+$AB$9)</f>
        <v>-0.59091235201089753</v>
      </c>
      <c r="AK583" s="43">
        <f>$AB$7*SIN(AL583)</f>
        <v>-0.36411408439919785</v>
      </c>
      <c r="AL583" s="43">
        <f>2*ATAN(AM583)</f>
        <v>-1.3921892910166944</v>
      </c>
      <c r="AM583" s="43">
        <f>SQRT((1+$AB$7)/(1-$AB$7))*TAN(AN583/2)</f>
        <v>-0.83563422790806996</v>
      </c>
      <c r="AN583" s="132">
        <f>$AU583+$AB$7*SIN(AO583)</f>
        <v>5.2520901662555577</v>
      </c>
      <c r="AO583" s="132">
        <f>$AU583+$AB$7*SIN(AP583)</f>
        <v>5.2521064858417494</v>
      </c>
      <c r="AP583" s="132">
        <f>$AU583+$AB$7*SIN(AQ583)</f>
        <v>5.2521923087128579</v>
      </c>
      <c r="AQ583" s="132">
        <f>$AU583+$AB$7*SIN(AR583)</f>
        <v>5.2526434394087147</v>
      </c>
      <c r="AR583" s="132">
        <f>$AU583+$AB$7*SIN(AS583)</f>
        <v>5.2550092667566179</v>
      </c>
      <c r="AS583" s="132">
        <f>$AU583+$AB$7*SIN(AT583)</f>
        <v>5.2672675386019261</v>
      </c>
      <c r="AT583" s="132">
        <f>$AU583+$AB$7*SIN(AU583)</f>
        <v>5.3272840853534325</v>
      </c>
      <c r="AU583" s="132">
        <f>$AB$9+$AB$18*(F583-AB$15)</f>
        <v>5.569496104723032</v>
      </c>
    </row>
    <row r="584" spans="1:47" ht="12.95" customHeight="1">
      <c r="A584" s="47" t="s">
        <v>1439</v>
      </c>
      <c r="B584" s="218" t="s">
        <v>288</v>
      </c>
      <c r="C584" s="47">
        <v>57070.2768</v>
      </c>
      <c r="D584" s="47">
        <v>2.0000000000000001E-4</v>
      </c>
      <c r="E584" s="41">
        <f>+(C584-C$7)/C$8</f>
        <v>49412.46211742999</v>
      </c>
      <c r="F584" s="132">
        <f>ROUND(2*E584,0)/2</f>
        <v>49412.5</v>
      </c>
      <c r="G584" s="132">
        <f>+C584-(C$7+F584*C$8)</f>
        <v>-1.2931137498526368E-2</v>
      </c>
      <c r="K584" s="43">
        <f>G584</f>
        <v>-1.2931137498526368E-2</v>
      </c>
      <c r="L584" s="132"/>
      <c r="N584" s="132"/>
      <c r="O584" s="132">
        <f ca="1">+C$11+C$12*F584</f>
        <v>-1.6612922633976963E-2</v>
      </c>
      <c r="P584" s="199">
        <f>+D$11+D$12*F584+D$13*F584^2</f>
        <v>-3.1491500394848188E-2</v>
      </c>
      <c r="Q584" s="200">
        <f>+C584-15018.5</f>
        <v>42051.7768</v>
      </c>
      <c r="S584" s="132">
        <f>+(P584-G584)^2</f>
        <v>3.4448707084315966E-4</v>
      </c>
      <c r="T584" s="7">
        <v>10</v>
      </c>
      <c r="U584" s="43">
        <f>+T584*S584</f>
        <v>3.4448707084315964E-3</v>
      </c>
      <c r="V584" s="132">
        <f>+G584-P584</f>
        <v>1.8560362896321819E-2</v>
      </c>
      <c r="Z584" s="43">
        <f>F584</f>
        <v>49412.5</v>
      </c>
      <c r="AA584" s="132">
        <f>AB$3+AB$4*Z584+AB$5*Z584^2+AH584</f>
        <v>-4.693264992256199E-3</v>
      </c>
      <c r="AB584" s="132">
        <f>+G584-AA584</f>
        <v>-8.2378725062701684E-3</v>
      </c>
      <c r="AC584" s="132">
        <f>+G584-P584</f>
        <v>1.8560362896321819E-2</v>
      </c>
      <c r="AD584" s="132"/>
      <c r="AE584" s="132">
        <f>+(G584-AA584)^2*S584</f>
        <v>2.3377768806016507E-8</v>
      </c>
      <c r="AF584" s="200">
        <f>+C584-15018.5</f>
        <v>42051.7768</v>
      </c>
      <c r="AG584" s="7"/>
      <c r="AH584" s="43">
        <f>$AB$6*($AB$11/AI584*AJ584+$AB$12)</f>
        <v>-4.7544420235061998E-3</v>
      </c>
      <c r="AI584" s="43">
        <f>1+$AB$7*COS(AL584)</f>
        <v>1.0720658278572617</v>
      </c>
      <c r="AJ584" s="43">
        <f>SIN(AL584+$AB$9)</f>
        <v>-0.57677131585362496</v>
      </c>
      <c r="AK584" s="43">
        <f>$AB$7*SIN(AL584)</f>
        <v>-0.36291392430609154</v>
      </c>
      <c r="AL584" s="43">
        <f>2*ATAN(AM584)</f>
        <v>-1.3747708161526557</v>
      </c>
      <c r="AM584" s="43">
        <f>SQRT((1+$AB$7)/(1-$AB$7))*TAN(AN584/2)</f>
        <v>-0.82094996137831433</v>
      </c>
      <c r="AN584" s="132">
        <f>$AU584+$AB$7*SIN(AO584)</f>
        <v>5.2672294121717593</v>
      </c>
      <c r="AO584" s="132">
        <f>$AU584+$AB$7*SIN(AP584)</f>
        <v>5.2672478799120803</v>
      </c>
      <c r="AP584" s="132">
        <f>$AU584+$AB$7*SIN(AQ584)</f>
        <v>5.2673426156433534</v>
      </c>
      <c r="AQ584" s="132">
        <f>$AU584+$AB$7*SIN(AR584)</f>
        <v>5.2678283631575873</v>
      </c>
      <c r="AR584" s="132">
        <f>$AU584+$AB$7*SIN(AS584)</f>
        <v>5.2703130365197488</v>
      </c>
      <c r="AS584" s="132">
        <f>$AU584+$AB$7*SIN(AT584)</f>
        <v>5.2828711856102606</v>
      </c>
      <c r="AT584" s="132">
        <f>$AU584+$AB$7*SIN(AU584)</f>
        <v>5.3429451475131176</v>
      </c>
      <c r="AU584" s="132">
        <f>$AB$9+$AB$18*(F584-AB$15)</f>
        <v>5.5817200821621462</v>
      </c>
    </row>
    <row r="585" spans="1:47" ht="12.95" customHeight="1">
      <c r="A585" s="120" t="s">
        <v>23</v>
      </c>
      <c r="B585" s="121" t="s">
        <v>288</v>
      </c>
      <c r="C585" s="120">
        <v>57294.883199999997</v>
      </c>
      <c r="D585" s="120">
        <v>1E-4</v>
      </c>
      <c r="E585" s="41">
        <f>+(C585-C$7)/C$8</f>
        <v>50070.460508731274</v>
      </c>
      <c r="F585" s="132">
        <f>ROUND(2*E585,0)/2</f>
        <v>50070.5</v>
      </c>
      <c r="G585" s="132">
        <f>+C585-(C$7+F585*C$8)</f>
        <v>-1.3480263500241563E-2</v>
      </c>
      <c r="K585" s="43">
        <f>G585</f>
        <v>-1.3480263500241563E-2</v>
      </c>
      <c r="L585" s="132"/>
      <c r="N585" s="132"/>
      <c r="O585" s="132">
        <f ca="1">+C$11+C$12*F585</f>
        <v>-1.7297199117213793E-2</v>
      </c>
      <c r="P585" s="199">
        <f>+D$11+D$12*F585+D$13*F585^2</f>
        <v>-3.1881050490030413E-2</v>
      </c>
      <c r="Q585" s="200">
        <f>+C585-15018.5</f>
        <v>42276.383199999997</v>
      </c>
      <c r="S585" s="132">
        <f>+(P585-G585)^2</f>
        <v>3.3858896184358261E-4</v>
      </c>
      <c r="T585" s="7">
        <v>10</v>
      </c>
      <c r="U585" s="43">
        <f>+T585*S585</f>
        <v>3.385889618435826E-3</v>
      </c>
      <c r="V585" s="132">
        <f>+G585-P585</f>
        <v>1.840078698978885E-2</v>
      </c>
      <c r="Z585" s="43">
        <f>F585</f>
        <v>50070.5</v>
      </c>
      <c r="AA585" s="132">
        <f>AB$3+AB$4*Z585+AB$5*Z585^2+AH585</f>
        <v>-2.7190672822122457E-3</v>
      </c>
      <c r="AB585" s="132">
        <f>+G585-AA585</f>
        <v>-1.0761196218029317E-2</v>
      </c>
      <c r="AC585" s="132">
        <f>+G585-P585</f>
        <v>1.840078698978885E-2</v>
      </c>
      <c r="AD585" s="132"/>
      <c r="AE585" s="132">
        <f>+(G585-AA585)^2*S585</f>
        <v>3.9209734037510384E-8</v>
      </c>
      <c r="AF585" s="200">
        <f>+C585-15018.5</f>
        <v>42276.383199999997</v>
      </c>
      <c r="AG585" s="7"/>
      <c r="AH585" s="43">
        <f>$AB$6*($AB$11/AI585*AJ585+$AB$12)</f>
        <v>-2.6555868714622463E-3</v>
      </c>
      <c r="AI585" s="43">
        <f>1+$AB$7*COS(AL585)</f>
        <v>1.1130829313325794</v>
      </c>
      <c r="AJ585" s="43">
        <f>SIN(AL585+$AB$9)</f>
        <v>-0.47959822552752795</v>
      </c>
      <c r="AK585" s="43">
        <f>$AB$7*SIN(AL585)</f>
        <v>-0.35229568637897218</v>
      </c>
      <c r="AL585" s="43">
        <f>2*ATAN(AM585)</f>
        <v>-1.2601967862794654</v>
      </c>
      <c r="AM585" s="43">
        <f>SQRT((1+$AB$7)/(1-$AB$7))*TAN(AN585/2)</f>
        <v>-0.72926543980175007</v>
      </c>
      <c r="AN585" s="132">
        <f>$AU585+$AB$7*SIN(AO585)</f>
        <v>5.3646557691103798</v>
      </c>
      <c r="AO585" s="132">
        <f>$AU585+$AB$7*SIN(AP585)</f>
        <v>5.364692470342991</v>
      </c>
      <c r="AP585" s="132">
        <f>$AU585+$AB$7*SIN(AQ585)</f>
        <v>5.3648558622359763</v>
      </c>
      <c r="AQ585" s="132">
        <f>$AU585+$AB$7*SIN(AR585)</f>
        <v>5.3655828505140173</v>
      </c>
      <c r="AR585" s="132">
        <f>$AU585+$AB$7*SIN(AS585)</f>
        <v>5.3688091461983749</v>
      </c>
      <c r="AS585" s="132">
        <f>$AU585+$AB$7*SIN(AT585)</f>
        <v>5.3829674657299877</v>
      </c>
      <c r="AT585" s="132">
        <f>$AU585+$AB$7*SIN(AU585)</f>
        <v>5.4423557309177868</v>
      </c>
      <c r="AU585" s="132">
        <f>$AB$9+$AB$18*(F585-AB$15)</f>
        <v>5.6586901984773306</v>
      </c>
    </row>
    <row r="586" spans="1:47" ht="12.95" customHeight="1">
      <c r="A586" s="220" t="s">
        <v>1445</v>
      </c>
      <c r="B586" s="221" t="s">
        <v>288</v>
      </c>
      <c r="C586" s="220">
        <v>57303.075100000002</v>
      </c>
      <c r="D586" s="220" t="s">
        <v>445</v>
      </c>
      <c r="E586" s="41">
        <f>+(C586-C$7)/C$8</f>
        <v>50094.459188295637</v>
      </c>
      <c r="F586" s="132">
        <f>ROUND(2*E586,0)/2</f>
        <v>50094.5</v>
      </c>
      <c r="G586" s="132">
        <f>+C586-(C$7+F586*C$8)</f>
        <v>-1.393099149572663E-2</v>
      </c>
      <c r="K586" s="43">
        <f>G586</f>
        <v>-1.393099149572663E-2</v>
      </c>
      <c r="L586" s="132"/>
      <c r="N586" s="132"/>
      <c r="O586" s="132">
        <f ca="1">+C$11+C$12*F586</f>
        <v>-1.7322157529976234E-2</v>
      </c>
      <c r="P586" s="199">
        <f>+D$11+D$12*F586+D$13*F586^2</f>
        <v>-3.1895153440043421E-2</v>
      </c>
      <c r="Q586" s="200">
        <f>+C586-15018.5</f>
        <v>42284.575100000002</v>
      </c>
      <c r="S586" s="132">
        <f>+(P586-G586)^2</f>
        <v>3.2271111436163962E-4</v>
      </c>
      <c r="T586" s="7">
        <v>10</v>
      </c>
      <c r="U586" s="43">
        <f>+T586*S586</f>
        <v>3.2271111436163961E-3</v>
      </c>
      <c r="V586" s="132">
        <f>+G586-P586</f>
        <v>1.7964161944316791E-2</v>
      </c>
      <c r="Z586" s="43">
        <f>F586</f>
        <v>50094.5</v>
      </c>
      <c r="AA586" s="132">
        <f>AB$3+AB$4*Z586+AB$5*Z586^2+AH586</f>
        <v>-2.6449959923971274E-3</v>
      </c>
      <c r="AB586" s="132">
        <f>+G586-AA586</f>
        <v>-1.1285995503329503E-2</v>
      </c>
      <c r="AC586" s="132">
        <f>+G586-P586</f>
        <v>1.7964161944316791E-2</v>
      </c>
      <c r="AD586" s="132"/>
      <c r="AE586" s="132">
        <f>+(G586-AA586)^2*S586</f>
        <v>4.1104906892832832E-8</v>
      </c>
      <c r="AF586" s="200">
        <f>+C586-15018.5</f>
        <v>42284.575100000002</v>
      </c>
      <c r="AG586" s="7"/>
      <c r="AH586" s="43">
        <f>$AB$6*($AB$11/AI586*AJ586+$AB$12)</f>
        <v>-2.5769197016471284E-3</v>
      </c>
      <c r="AI586" s="43">
        <f>1+$AB$7*COS(AL586)</f>
        <v>1.1146122754704448</v>
      </c>
      <c r="AJ586" s="43">
        <f>SIN(AL586+$AB$9)</f>
        <v>-0.47578179507228902</v>
      </c>
      <c r="AK586" s="43">
        <f>$AB$7*SIN(AL586)</f>
        <v>-0.35180111755292487</v>
      </c>
      <c r="AL586" s="43">
        <f>2*ATAN(AM586)</f>
        <v>-1.2558526627889142</v>
      </c>
      <c r="AM586" s="43">
        <f>SQRT((1+$AB$7)/(1-$AB$7))*TAN(AN586/2)</f>
        <v>-0.72594347143065796</v>
      </c>
      <c r="AN586" s="132">
        <f>$AU586+$AB$7*SIN(AO586)</f>
        <v>5.3682790912229823</v>
      </c>
      <c r="AO586" s="132">
        <f>$AU586+$AB$7*SIN(AP586)</f>
        <v>5.3683166181245889</v>
      </c>
      <c r="AP586" s="132">
        <f>$AU586+$AB$7*SIN(AQ586)</f>
        <v>5.368482897832882</v>
      </c>
      <c r="AQ586" s="132">
        <f>$AU586+$AB$7*SIN(AR586)</f>
        <v>5.3692192427450891</v>
      </c>
      <c r="AR586" s="132">
        <f>$AU586+$AB$7*SIN(AS586)</f>
        <v>5.3724716253057174</v>
      </c>
      <c r="AS586" s="132">
        <f>$AU586+$AB$7*SIN(AT586)</f>
        <v>5.3866775336526231</v>
      </c>
      <c r="AT586" s="132">
        <f>$AU586+$AB$7*SIN(AU586)</f>
        <v>5.4460066941539367</v>
      </c>
      <c r="AU586" s="132">
        <f>$AB$9+$AB$18*(F586-AB$15)</f>
        <v>5.661497619133204</v>
      </c>
    </row>
    <row r="587" spans="1:47" ht="12.95" customHeight="1">
      <c r="A587" s="222" t="s">
        <v>1444</v>
      </c>
      <c r="B587" s="223" t="s">
        <v>292</v>
      </c>
      <c r="C587" s="224">
        <v>57319.63</v>
      </c>
      <c r="D587" s="225">
        <v>2E-3</v>
      </c>
      <c r="E587" s="41">
        <f>+(C587-C$7)/C$8</f>
        <v>50142.957795495393</v>
      </c>
      <c r="F587" s="132">
        <f>ROUND(2*E587,0)/2</f>
        <v>50143</v>
      </c>
      <c r="G587" s="132">
        <f>+C587-(C$7+F587*C$8)</f>
        <v>-1.4406421003513969E-2</v>
      </c>
      <c r="K587" s="43">
        <f>G587</f>
        <v>-1.4406421003513969E-2</v>
      </c>
      <c r="L587" s="132"/>
      <c r="N587" s="132"/>
      <c r="O587" s="132">
        <f ca="1">+C$11+C$12*F587</f>
        <v>-1.7372594322433661E-2</v>
      </c>
      <c r="P587" s="199">
        <f>+D$11+D$12*F587+D$13*F587^2</f>
        <v>-3.1923630473757021E-2</v>
      </c>
      <c r="Q587" s="200">
        <f>+C587-15018.5</f>
        <v>42301.13</v>
      </c>
      <c r="S587" s="132">
        <f>+(P587-G587)^2</f>
        <v>3.0685262762437287E-4</v>
      </c>
      <c r="T587" s="7">
        <v>10</v>
      </c>
      <c r="U587" s="43">
        <f>+T587*S587</f>
        <v>3.0685262762437287E-3</v>
      </c>
      <c r="V587" s="132">
        <f>+G587-P587</f>
        <v>1.7517209470243052E-2</v>
      </c>
      <c r="Z587" s="43">
        <f>F587</f>
        <v>50143</v>
      </c>
      <c r="AA587" s="132">
        <f>AB$3+AB$4*Z587+AB$5*Z587^2+AH587</f>
        <v>-2.494887848288808E-3</v>
      </c>
      <c r="AB587" s="132">
        <f>+G587-AA587</f>
        <v>-1.1911533155225161E-2</v>
      </c>
      <c r="AC587" s="132">
        <f>+G587-P587</f>
        <v>1.7517209470243052E-2</v>
      </c>
      <c r="AD587" s="132"/>
      <c r="AE587" s="132">
        <f>+(G587-AA587)^2*S587</f>
        <v>4.3537669113339665E-8</v>
      </c>
      <c r="AF587" s="200">
        <f>+C587-15018.5</f>
        <v>42301.13</v>
      </c>
      <c r="AG587" s="7"/>
      <c r="AH587" s="43">
        <f>$AB$6*($AB$11/AI587*AJ587+$AB$12)</f>
        <v>-2.4175135012888091E-3</v>
      </c>
      <c r="AI587" s="43">
        <f>1+$AB$7*COS(AL587)</f>
        <v>1.1177090019401859</v>
      </c>
      <c r="AJ587" s="43">
        <f>SIN(AL587+$AB$9)</f>
        <v>-0.46800982606857311</v>
      </c>
      <c r="AK587" s="43">
        <f>$AB$7*SIN(AL587)</f>
        <v>-0.35077712420031804</v>
      </c>
      <c r="AL587" s="43">
        <f>2*ATAN(AM587)</f>
        <v>-1.2470373985746648</v>
      </c>
      <c r="AM587" s="43">
        <f>SQRT((1+$AB$7)/(1-$AB$7))*TAN(AN587/2)</f>
        <v>-0.71923446728452722</v>
      </c>
      <c r="AN587" s="132">
        <f>$AU587+$AB$7*SIN(AO587)</f>
        <v>5.3756164401898001</v>
      </c>
      <c r="AO587" s="132">
        <f>$AU587+$AB$7*SIN(AP587)</f>
        <v>5.375655670398344</v>
      </c>
      <c r="AP587" s="132">
        <f>$AU587+$AB$7*SIN(AQ587)</f>
        <v>5.3758278596174236</v>
      </c>
      <c r="AQ587" s="132">
        <f>$AU587+$AB$7*SIN(AR587)</f>
        <v>5.3765831843531693</v>
      </c>
      <c r="AR587" s="132">
        <f>$AU587+$AB$7*SIN(AS587)</f>
        <v>5.3798879216132152</v>
      </c>
      <c r="AS587" s="132">
        <f>$AU587+$AB$7*SIN(AT587)</f>
        <v>5.3941874243183818</v>
      </c>
      <c r="AT587" s="132">
        <f>$AU587+$AB$7*SIN(AU587)</f>
        <v>5.4533898595121322</v>
      </c>
      <c r="AU587" s="132">
        <f>$AB$9+$AB$18*(F587-AB$15)</f>
        <v>5.667170948375281</v>
      </c>
    </row>
    <row r="588" spans="1:47" ht="12.95" customHeight="1">
      <c r="A588" s="120" t="s">
        <v>23</v>
      </c>
      <c r="B588" s="121" t="s">
        <v>292</v>
      </c>
      <c r="C588" s="120">
        <v>57326.798900000002</v>
      </c>
      <c r="D588" s="120">
        <v>1E-4</v>
      </c>
      <c r="E588" s="41">
        <f>+(C588-C$7)/C$8</f>
        <v>50163.959533056754</v>
      </c>
      <c r="F588" s="132">
        <f>ROUND(2*E588,0)/2</f>
        <v>50164</v>
      </c>
      <c r="G588" s="132">
        <f>+C588-(C$7+F588*C$8)</f>
        <v>-1.3813307996315416E-2</v>
      </c>
      <c r="K588" s="43">
        <f>G588</f>
        <v>-1.3813307996315416E-2</v>
      </c>
      <c r="L588" s="132"/>
      <c r="N588" s="132"/>
      <c r="O588" s="132">
        <f ca="1">+C$11+C$12*F588</f>
        <v>-1.7394432933600795E-2</v>
      </c>
      <c r="P588" s="199">
        <f>+D$11+D$12*F588+D$13*F588^2</f>
        <v>-3.1935951322849723E-2</v>
      </c>
      <c r="Q588" s="200">
        <f>+C588-15018.5</f>
        <v>42308.298900000002</v>
      </c>
      <c r="S588" s="132">
        <f>+(P588-G588)^2</f>
        <v>3.2843020114077846E-4</v>
      </c>
      <c r="T588" s="7">
        <v>10</v>
      </c>
      <c r="U588" s="43">
        <f>+T588*S588</f>
        <v>3.2843020114077847E-3</v>
      </c>
      <c r="V588" s="132">
        <f>+G588-P588</f>
        <v>1.8122643326534307E-2</v>
      </c>
      <c r="Z588" s="43">
        <f>F588</f>
        <v>50164</v>
      </c>
      <c r="AA588" s="132">
        <f>AB$3+AB$4*Z588+AB$5*Z588^2+AH588</f>
        <v>-2.4297184902008885E-3</v>
      </c>
      <c r="AB588" s="132">
        <f>+G588-AA588</f>
        <v>-1.1383589506114528E-2</v>
      </c>
      <c r="AC588" s="132">
        <f>+G588-P588</f>
        <v>1.8122643326534307E-2</v>
      </c>
      <c r="AD588" s="132"/>
      <c r="AE588" s="132">
        <f>+(G588-AA588)^2*S588</f>
        <v>4.2559992186710271E-8</v>
      </c>
      <c r="AF588" s="200">
        <f>+C588-15018.5</f>
        <v>42308.298900000002</v>
      </c>
      <c r="AG588" s="7"/>
      <c r="AH588" s="43">
        <f>$AB$6*($AB$11/AI588*AJ588+$AB$12)</f>
        <v>-2.3483138022008894E-3</v>
      </c>
      <c r="AI588" s="43">
        <f>1+$AB$7*COS(AL588)</f>
        <v>1.1190523570863764</v>
      </c>
      <c r="AJ588" s="43">
        <f>SIN(AL588+$AB$9)</f>
        <v>-0.46461985758487745</v>
      </c>
      <c r="AK588" s="43">
        <f>$AB$7*SIN(AL588)</f>
        <v>-0.35032347376700002</v>
      </c>
      <c r="AL588" s="43">
        <f>2*ATAN(AM588)</f>
        <v>-1.2432052708996026</v>
      </c>
      <c r="AM588" s="43">
        <f>SQRT((1+$AB$7)/(1-$AB$7))*TAN(AN588/2)</f>
        <v>-0.716331224440098</v>
      </c>
      <c r="AN588" s="132">
        <f>$AU588+$AB$7*SIN(AO588)</f>
        <v>5.3787997643724612</v>
      </c>
      <c r="AO588" s="132">
        <f>$AU588+$AB$7*SIN(AP588)</f>
        <v>5.3788397464758422</v>
      </c>
      <c r="AP588" s="132">
        <f>$AU588+$AB$7*SIN(AQ588)</f>
        <v>5.3790145244018825</v>
      </c>
      <c r="AQ588" s="132">
        <f>$AU588+$AB$7*SIN(AR588)</f>
        <v>5.3797780940089304</v>
      </c>
      <c r="AR588" s="132">
        <f>$AU588+$AB$7*SIN(AS588)</f>
        <v>5.3831053413119765</v>
      </c>
      <c r="AS588" s="132">
        <f>$AU588+$AB$7*SIN(AT588)</f>
        <v>5.3974442877583817</v>
      </c>
      <c r="AT588" s="132">
        <f>$AU588+$AB$7*SIN(AU588)</f>
        <v>5.456588831921513</v>
      </c>
      <c r="AU588" s="132">
        <f>$AB$9+$AB$18*(F588-AB$15)</f>
        <v>5.6696274414491699</v>
      </c>
    </row>
    <row r="589" spans="1:47" ht="12.95" customHeight="1">
      <c r="A589" s="209" t="s">
        <v>1440</v>
      </c>
      <c r="B589" s="94"/>
      <c r="C589" s="206">
        <v>57326.8</v>
      </c>
      <c r="D589" s="36">
        <v>1E-3</v>
      </c>
      <c r="E589" s="41">
        <f>+(C589-C$7)/C$8</f>
        <v>50163.962755575041</v>
      </c>
      <c r="F589" s="132">
        <f>ROUND(2*E589,0)/2</f>
        <v>50164</v>
      </c>
      <c r="G589" s="132">
        <f>+C589-(C$7+F589*C$8)</f>
        <v>-1.2713307994999923E-2</v>
      </c>
      <c r="K589" s="43">
        <f>G589</f>
        <v>-1.2713307994999923E-2</v>
      </c>
      <c r="L589" s="132"/>
      <c r="N589" s="132"/>
      <c r="O589" s="132">
        <f ca="1">+C$11+C$12*F589</f>
        <v>-1.7394432933600795E-2</v>
      </c>
      <c r="P589" s="199">
        <f>+D$11+D$12*F589+D$13*F589^2</f>
        <v>-3.1935951322849723E-2</v>
      </c>
      <c r="Q589" s="200">
        <f>+C589-15018.5</f>
        <v>42308.3</v>
      </c>
      <c r="S589" s="132">
        <f>+(P589-G589)^2</f>
        <v>3.6951001650972846E-4</v>
      </c>
      <c r="T589" s="7">
        <v>10</v>
      </c>
      <c r="U589" s="43">
        <f>+T589*S589</f>
        <v>3.6951001650972846E-3</v>
      </c>
      <c r="V589" s="132">
        <f>+G589-P589</f>
        <v>1.92226433278498E-2</v>
      </c>
      <c r="Z589" s="43">
        <f>F589</f>
        <v>50164</v>
      </c>
      <c r="AA589" s="132">
        <f>AB$3+AB$4*Z589+AB$5*Z589^2+AH589</f>
        <v>-2.4297184902008885E-3</v>
      </c>
      <c r="AB589" s="132">
        <f>+G589-AA589</f>
        <v>-1.0283589504799035E-2</v>
      </c>
      <c r="AC589" s="132">
        <f>+G589-P589</f>
        <v>1.92226433278498E-2</v>
      </c>
      <c r="AD589" s="132"/>
      <c r="AE589" s="132">
        <f>+(G589-AA589)^2*S589</f>
        <v>3.9076502009708506E-8</v>
      </c>
      <c r="AF589" s="200">
        <f>+C589-15018.5</f>
        <v>42308.3</v>
      </c>
      <c r="AG589" s="7"/>
      <c r="AH589" s="43">
        <f>$AB$6*($AB$11/AI589*AJ589+$AB$12)</f>
        <v>-2.3483138022008894E-3</v>
      </c>
      <c r="AI589" s="43">
        <f>1+$AB$7*COS(AL589)</f>
        <v>1.1190523570863764</v>
      </c>
      <c r="AJ589" s="43">
        <f>SIN(AL589+$AB$9)</f>
        <v>-0.46461985758487745</v>
      </c>
      <c r="AK589" s="43">
        <f>$AB$7*SIN(AL589)</f>
        <v>-0.35032347376700002</v>
      </c>
      <c r="AL589" s="43">
        <f>2*ATAN(AM589)</f>
        <v>-1.2432052708996026</v>
      </c>
      <c r="AM589" s="43">
        <f>SQRT((1+$AB$7)/(1-$AB$7))*TAN(AN589/2)</f>
        <v>-0.716331224440098</v>
      </c>
      <c r="AN589" s="132">
        <f>$AU589+$AB$7*SIN(AO589)</f>
        <v>5.3787997643724612</v>
      </c>
      <c r="AO589" s="132">
        <f>$AU589+$AB$7*SIN(AP589)</f>
        <v>5.3788397464758422</v>
      </c>
      <c r="AP589" s="132">
        <f>$AU589+$AB$7*SIN(AQ589)</f>
        <v>5.3790145244018825</v>
      </c>
      <c r="AQ589" s="132">
        <f>$AU589+$AB$7*SIN(AR589)</f>
        <v>5.3797780940089304</v>
      </c>
      <c r="AR589" s="132">
        <f>$AU589+$AB$7*SIN(AS589)</f>
        <v>5.3831053413119765</v>
      </c>
      <c r="AS589" s="132">
        <f>$AU589+$AB$7*SIN(AT589)</f>
        <v>5.3974442877583817</v>
      </c>
      <c r="AT589" s="132">
        <f>$AU589+$AB$7*SIN(AU589)</f>
        <v>5.456588831921513</v>
      </c>
      <c r="AU589" s="132">
        <f>$AB$9+$AB$18*(F589-AB$15)</f>
        <v>5.6696274414491699</v>
      </c>
    </row>
    <row r="590" spans="1:47" ht="12.95" customHeight="1">
      <c r="A590" s="120" t="s">
        <v>22</v>
      </c>
      <c r="B590" s="121" t="s">
        <v>292</v>
      </c>
      <c r="C590" s="120">
        <v>57338.746099999997</v>
      </c>
      <c r="D590" s="120">
        <v>1E-4</v>
      </c>
      <c r="E590" s="41">
        <f>+(C590-C$7)/C$8</f>
        <v>50198.959597082321</v>
      </c>
      <c r="F590" s="132">
        <f>ROUND(2*E590,0)/2</f>
        <v>50199</v>
      </c>
      <c r="G590" s="132">
        <f>+C590-(C$7+F590*C$8)</f>
        <v>-1.379145299870288E-2</v>
      </c>
      <c r="K590" s="43">
        <f>G590</f>
        <v>-1.379145299870288E-2</v>
      </c>
      <c r="L590" s="132"/>
      <c r="N590" s="132"/>
      <c r="O590" s="132">
        <f ca="1">+C$11+C$12*F590</f>
        <v>-1.7430830618879352E-2</v>
      </c>
      <c r="P590" s="199">
        <f>+D$11+D$12*F590+D$13*F590^2</f>
        <v>-3.1956473430475481E-2</v>
      </c>
      <c r="Q590" s="200">
        <f>+C590-15018.5</f>
        <v>42320.246099999997</v>
      </c>
      <c r="S590" s="132">
        <f>+(P590-G590)^2</f>
        <v>3.2996796728671602E-4</v>
      </c>
      <c r="T590" s="7">
        <v>10</v>
      </c>
      <c r="U590" s="43">
        <f>+T590*S590</f>
        <v>3.2996796728671602E-3</v>
      </c>
      <c r="V590" s="132">
        <f>+G590-P590</f>
        <v>1.8165020431772601E-2</v>
      </c>
      <c r="Z590" s="43">
        <f>F590</f>
        <v>50199</v>
      </c>
      <c r="AA590" s="132">
        <f>AB$3+AB$4*Z590+AB$5*Z590^2+AH590</f>
        <v>-2.3208710354871388E-3</v>
      </c>
      <c r="AB590" s="132">
        <f>+G590-AA590</f>
        <v>-1.147058196321574E-2</v>
      </c>
      <c r="AC590" s="132">
        <f>+G590-P590</f>
        <v>1.8165020431772601E-2</v>
      </c>
      <c r="AD590" s="132"/>
      <c r="AE590" s="132">
        <f>+(G590-AA590)^2*S590</f>
        <v>4.3415288009456363E-8</v>
      </c>
      <c r="AF590" s="200">
        <f>+C590-15018.5</f>
        <v>42320.246099999997</v>
      </c>
      <c r="AG590" s="7"/>
      <c r="AH590" s="43">
        <f>$AB$6*($AB$11/AI590*AJ590+$AB$12)</f>
        <v>-2.2327432324871395E-3</v>
      </c>
      <c r="AI590" s="43">
        <f>1+$AB$7*COS(AL590)</f>
        <v>1.1212945545433319</v>
      </c>
      <c r="AJ590" s="43">
        <f>SIN(AL590+$AB$9)</f>
        <v>-0.45893655589728566</v>
      </c>
      <c r="AK590" s="43">
        <f>$AB$7*SIN(AL590)</f>
        <v>-0.349553473789254</v>
      </c>
      <c r="AL590" s="43">
        <f>2*ATAN(AM590)</f>
        <v>-1.2367978880196713</v>
      </c>
      <c r="AM590" s="43">
        <f>SQRT((1+$AB$7)/(1-$AB$7))*TAN(AN590/2)</f>
        <v>-0.71149470425979178</v>
      </c>
      <c r="AN590" s="132">
        <f>$AU590+$AB$7*SIN(AO590)</f>
        <v>5.3841138181267949</v>
      </c>
      <c r="AO590" s="132">
        <f>$AU590+$AB$7*SIN(AP590)</f>
        <v>5.3841550726054956</v>
      </c>
      <c r="AP590" s="132">
        <f>$AU590+$AB$7*SIN(AQ590)</f>
        <v>5.384334204240302</v>
      </c>
      <c r="AQ590" s="132">
        <f>$AU590+$AB$7*SIN(AR590)</f>
        <v>5.3851115468120563</v>
      </c>
      <c r="AR590" s="132">
        <f>$AU590+$AB$7*SIN(AS590)</f>
        <v>5.3884760844832078</v>
      </c>
      <c r="AS590" s="132">
        <f>$AU590+$AB$7*SIN(AT590)</f>
        <v>5.4028792987083607</v>
      </c>
      <c r="AT590" s="132">
        <f>$AU590+$AB$7*SIN(AU590)</f>
        <v>5.4619233071669626</v>
      </c>
      <c r="AU590" s="132">
        <f>$AB$9+$AB$18*(F590-AB$15)</f>
        <v>5.6737215965723173</v>
      </c>
    </row>
    <row r="591" spans="1:47" ht="12.95" customHeight="1">
      <c r="A591" s="120" t="s">
        <v>22</v>
      </c>
      <c r="B591" s="121" t="s">
        <v>288</v>
      </c>
      <c r="C591" s="120">
        <v>57344.7189</v>
      </c>
      <c r="D591" s="120">
        <v>1E-4</v>
      </c>
      <c r="E591" s="41">
        <f>+(C591-C$7)/C$8</f>
        <v>50216.45728544546</v>
      </c>
      <c r="F591" s="132">
        <f>ROUND(2*E591,0)/2</f>
        <v>50216.5</v>
      </c>
      <c r="G591" s="132">
        <f>+C591-(C$7+F591*C$8)</f>
        <v>-1.4580525501514785E-2</v>
      </c>
      <c r="K591" s="43">
        <f>G591</f>
        <v>-1.4580525501514785E-2</v>
      </c>
      <c r="L591" s="132"/>
      <c r="N591" s="132"/>
      <c r="O591" s="132">
        <f ca="1">+C$11+C$12*F591</f>
        <v>-1.7449029461518627E-2</v>
      </c>
      <c r="P591" s="199">
        <f>+D$11+D$12*F591+D$13*F591^2</f>
        <v>-3.1966728558884279E-2</v>
      </c>
      <c r="Q591" s="200">
        <f>+C591-15018.5</f>
        <v>42326.2189</v>
      </c>
      <c r="S591" s="132">
        <f>+(P591-G591)^2</f>
        <v>3.0228005675208435E-4</v>
      </c>
      <c r="T591" s="7">
        <v>10</v>
      </c>
      <c r="U591" s="43">
        <f>+T591*S591</f>
        <v>3.0228005675208437E-3</v>
      </c>
      <c r="V591" s="132">
        <f>+G591-P591</f>
        <v>1.7386203057369494E-2</v>
      </c>
      <c r="Z591" s="43">
        <f>F591</f>
        <v>50216.5</v>
      </c>
      <c r="AA591" s="132">
        <f>AB$3+AB$4*Z591+AB$5*Z591^2+AH591</f>
        <v>-2.2663392686758468E-3</v>
      </c>
      <c r="AB591" s="132">
        <f>+G591-AA591</f>
        <v>-1.2314186232838939E-2</v>
      </c>
      <c r="AC591" s="132">
        <f>+G591-P591</f>
        <v>1.7386203057369494E-2</v>
      </c>
      <c r="AD591" s="132"/>
      <c r="AE591" s="132">
        <f>+(G591-AA591)^2*S591</f>
        <v>4.5837500715227351E-8</v>
      </c>
      <c r="AF591" s="200">
        <f>+C591-15018.5</f>
        <v>42326.2189</v>
      </c>
      <c r="AG591" s="7"/>
      <c r="AH591" s="43">
        <f>$AB$6*($AB$11/AI591*AJ591+$AB$12)</f>
        <v>-2.1748471519258479E-3</v>
      </c>
      <c r="AI591" s="43">
        <f>1+$AB$7*COS(AL591)</f>
        <v>1.122417156403505</v>
      </c>
      <c r="AJ591" s="43">
        <f>SIN(AL591+$AB$9)</f>
        <v>-0.45607924889337242</v>
      </c>
      <c r="AK591" s="43">
        <f>$AB$7*SIN(AL591)</f>
        <v>-0.34916191060606794</v>
      </c>
      <c r="AL591" s="43">
        <f>2*ATAN(AM591)</f>
        <v>-1.2335845599055508</v>
      </c>
      <c r="AM591" s="43">
        <f>SQRT((1+$AB$7)/(1-$AB$7))*TAN(AN591/2)</f>
        <v>-0.70907746829184737</v>
      </c>
      <c r="AN591" s="132">
        <f>$AU591+$AB$7*SIN(AO591)</f>
        <v>5.3867748407614489</v>
      </c>
      <c r="AO591" s="132">
        <f>$AU591+$AB$7*SIN(AP591)</f>
        <v>5.3868167403986762</v>
      </c>
      <c r="AP591" s="132">
        <f>$AU591+$AB$7*SIN(AQ591)</f>
        <v>5.386998066908518</v>
      </c>
      <c r="AQ591" s="132">
        <f>$AU591+$AB$7*SIN(AR591)</f>
        <v>5.387782309228399</v>
      </c>
      <c r="AR591" s="132">
        <f>$AU591+$AB$7*SIN(AS591)</f>
        <v>5.3911653817255445</v>
      </c>
      <c r="AS591" s="132">
        <f>$AU591+$AB$7*SIN(AT591)</f>
        <v>5.4056000336803436</v>
      </c>
      <c r="AT591" s="132">
        <f>$AU591+$AB$7*SIN(AU591)</f>
        <v>5.4645918774090845</v>
      </c>
      <c r="AU591" s="132">
        <f>$AB$9+$AB$18*(F591-AB$15)</f>
        <v>5.6757686741338915</v>
      </c>
    </row>
    <row r="592" spans="1:47" ht="12.95" customHeight="1">
      <c r="A592" s="120" t="s">
        <v>22</v>
      </c>
      <c r="B592" s="121" t="s">
        <v>292</v>
      </c>
      <c r="C592" s="120">
        <v>57375.61</v>
      </c>
      <c r="D592" s="120">
        <v>1E-4</v>
      </c>
      <c r="E592" s="41">
        <f>+(C592-C$7)/C$8</f>
        <v>50306.954680468611</v>
      </c>
      <c r="F592" s="132">
        <f>ROUND(2*E592,0)/2</f>
        <v>50307</v>
      </c>
      <c r="G592" s="132">
        <f>+C592-(C$7+F592*C$8)</f>
        <v>-1.5469728998141363E-2</v>
      </c>
      <c r="K592" s="43">
        <f>G592</f>
        <v>-1.5469728998141363E-2</v>
      </c>
      <c r="L592" s="132"/>
      <c r="N592" s="132"/>
      <c r="O592" s="132">
        <f ca="1">+C$11+C$12*F592</f>
        <v>-1.7543143476310315E-2</v>
      </c>
      <c r="P592" s="199">
        <f>+D$11+D$12*F592+D$13*F592^2</f>
        <v>-3.201969918631583E-2</v>
      </c>
      <c r="Q592" s="200">
        <f>+C592-15018.5</f>
        <v>42357.11</v>
      </c>
      <c r="S592" s="132">
        <f>+(P592-G592)^2</f>
        <v>2.739015132294636E-4</v>
      </c>
      <c r="T592" s="7">
        <v>10</v>
      </c>
      <c r="U592" s="43">
        <f>+T592*S592</f>
        <v>2.7390151322946362E-3</v>
      </c>
      <c r="V592" s="132">
        <f>+G592-P592</f>
        <v>1.6549970188174466E-2</v>
      </c>
      <c r="Z592" s="43">
        <f>F592</f>
        <v>50307</v>
      </c>
      <c r="AA592" s="132">
        <f>AB$3+AB$4*Z592+AB$5*Z592^2+AH592</f>
        <v>-1.9831964277058356E-3</v>
      </c>
      <c r="AB592" s="132">
        <f>+G592-AA592</f>
        <v>-1.3486532570435528E-2</v>
      </c>
      <c r="AC592" s="132">
        <f>+G592-P592</f>
        <v>1.6549970188174466E-2</v>
      </c>
      <c r="AD592" s="132"/>
      <c r="AE592" s="132">
        <f>+(G592-AA592)^2*S592</f>
        <v>4.9819004231942071E-8</v>
      </c>
      <c r="AF592" s="200">
        <f>+C592-15018.5</f>
        <v>42357.11</v>
      </c>
      <c r="AG592" s="7"/>
      <c r="AH592" s="43">
        <f>$AB$6*($AB$11/AI592*AJ592+$AB$12)</f>
        <v>-1.8742766807058366E-3</v>
      </c>
      <c r="AI592" s="43">
        <f>1+$AB$7*COS(AL592)</f>
        <v>1.1282379480241007</v>
      </c>
      <c r="AJ592" s="43">
        <f>SIN(AL592+$AB$9)</f>
        <v>-0.44113592570141014</v>
      </c>
      <c r="AK592" s="43">
        <f>$AB$7*SIN(AL592)</f>
        <v>-0.34706631741868588</v>
      </c>
      <c r="AL592" s="43">
        <f>2*ATAN(AM592)</f>
        <v>-1.2168640197934375</v>
      </c>
      <c r="AM592" s="43">
        <f>SQRT((1+$AB$7)/(1-$AB$7))*TAN(AN592/2)</f>
        <v>-0.69658748153381855</v>
      </c>
      <c r="AN592" s="132">
        <f>$AU592+$AB$7*SIN(AO592)</f>
        <v>5.4005787390183491</v>
      </c>
      <c r="AO592" s="132">
        <f>$AU592+$AB$7*SIN(AP592)</f>
        <v>5.4006240695398153</v>
      </c>
      <c r="AP592" s="132">
        <f>$AU592+$AB$7*SIN(AQ592)</f>
        <v>5.4008169306524634</v>
      </c>
      <c r="AQ592" s="132">
        <f>$AU592+$AB$7*SIN(AR592)</f>
        <v>5.4016369637259833</v>
      </c>
      <c r="AR592" s="132">
        <f>$AU592+$AB$7*SIN(AS592)</f>
        <v>5.4051146255095057</v>
      </c>
      <c r="AS592" s="132">
        <f>$AU592+$AB$7*SIN(AT592)</f>
        <v>5.4197043220820671</v>
      </c>
      <c r="AT592" s="132">
        <f>$AU592+$AB$7*SIN(AU592)</f>
        <v>5.4784062613709965</v>
      </c>
      <c r="AU592" s="132">
        <f>$AB$9+$AB$18*(F592-AB$15)</f>
        <v>5.6863549895237462</v>
      </c>
    </row>
    <row r="593" spans="1:47" ht="12.95" customHeight="1">
      <c r="A593" s="226" t="s">
        <v>1443</v>
      </c>
      <c r="B593" s="227" t="s">
        <v>292</v>
      </c>
      <c r="C593" s="228">
        <v>57383.292300000001</v>
      </c>
      <c r="D593" s="228">
        <v>2.0999999999999999E-3</v>
      </c>
      <c r="E593" s="41">
        <f>+(C593-C$7)/C$8</f>
        <v>50329.460455199398</v>
      </c>
      <c r="F593" s="132">
        <f>ROUND(2*E593,0)/2</f>
        <v>50329.5</v>
      </c>
      <c r="G593" s="132">
        <f>+C593-(C$7+F593*C$8)</f>
        <v>-1.349853650026489E-2</v>
      </c>
      <c r="K593" s="43">
        <f>G593</f>
        <v>-1.349853650026489E-2</v>
      </c>
      <c r="L593" s="132"/>
      <c r="N593" s="132"/>
      <c r="O593" s="132">
        <f ca="1">+C$11+C$12*F593</f>
        <v>-1.7566541988275106E-2</v>
      </c>
      <c r="P593" s="199">
        <f>+D$11+D$12*F593+D$13*F593^2</f>
        <v>-3.2032852281674802E-2</v>
      </c>
      <c r="Q593" s="200">
        <f>+C593-15018.5</f>
        <v>42364.792300000001</v>
      </c>
      <c r="S593" s="132">
        <f>+(P593-G593)^2</f>
        <v>3.4352086148502052E-4</v>
      </c>
      <c r="T593" s="7">
        <v>10</v>
      </c>
      <c r="U593" s="43">
        <f>+T593*S593</f>
        <v>3.435208614850205E-3</v>
      </c>
      <c r="V593" s="132">
        <f>+G593-P593</f>
        <v>1.8534315781409912E-2</v>
      </c>
      <c r="Z593" s="43">
        <f>F593</f>
        <v>50329.5</v>
      </c>
      <c r="AA593" s="132">
        <f>AB$3+AB$4*Z593+AB$5*Z593^2+AH593</f>
        <v>-1.9125096922333743E-3</v>
      </c>
      <c r="AB593" s="132">
        <f>+G593-AA593</f>
        <v>-1.1586026808031516E-2</v>
      </c>
      <c r="AC593" s="132">
        <f>+G593-P593</f>
        <v>1.8534315781409912E-2</v>
      </c>
      <c r="AD593" s="132"/>
      <c r="AE593" s="132">
        <f>+(G593-AA593)^2*S593</f>
        <v>4.611287226963393E-8</v>
      </c>
      <c r="AF593" s="200">
        <f>+C593-15018.5</f>
        <v>42364.792300000001</v>
      </c>
      <c r="AG593" s="7"/>
      <c r="AH593" s="43">
        <f>$AB$6*($AB$11/AI593*AJ593+$AB$12)</f>
        <v>-1.7992494814833748E-3</v>
      </c>
      <c r="AI593" s="43">
        <f>1+$AB$7*COS(AL593)</f>
        <v>1.1296889356206636</v>
      </c>
      <c r="AJ593" s="43">
        <f>SIN(AL593+$AB$9)</f>
        <v>-0.43737721423011672</v>
      </c>
      <c r="AK593" s="43">
        <f>$AB$7*SIN(AL593)</f>
        <v>-0.34652673775277332</v>
      </c>
      <c r="AL593" s="43">
        <f>2*ATAN(AM593)</f>
        <v>-1.2126800520646817</v>
      </c>
      <c r="AM593" s="43">
        <f>SQRT((1+$AB$7)/(1-$AB$7))*TAN(AN593/2)</f>
        <v>-0.6934849124132646</v>
      </c>
      <c r="AN593" s="132">
        <f>$AU593+$AB$7*SIN(AO593)</f>
        <v>5.4040217546388618</v>
      </c>
      <c r="AO593" s="132">
        <f>$AU593+$AB$7*SIN(AP593)</f>
        <v>5.4040679624570593</v>
      </c>
      <c r="AP593" s="132">
        <f>$AU593+$AB$7*SIN(AQ593)</f>
        <v>5.4042637371977813</v>
      </c>
      <c r="AQ593" s="132">
        <f>$AU593+$AB$7*SIN(AR593)</f>
        <v>5.4050926891723403</v>
      </c>
      <c r="AR593" s="132">
        <f>$AU593+$AB$7*SIN(AS593)</f>
        <v>5.4085935182798783</v>
      </c>
      <c r="AS593" s="132">
        <f>$AU593+$AB$7*SIN(AT593)</f>
        <v>5.4232197725140949</v>
      </c>
      <c r="AT593" s="132">
        <f>$AU593+$AB$7*SIN(AU593)</f>
        <v>5.4818444080680608</v>
      </c>
      <c r="AU593" s="132">
        <f>$AB$9+$AB$18*(F593-AB$15)</f>
        <v>5.6889869463886269</v>
      </c>
    </row>
    <row r="594" spans="1:47" ht="12.95" customHeight="1">
      <c r="A594" s="226" t="s">
        <v>1443</v>
      </c>
      <c r="B594" s="227" t="s">
        <v>292</v>
      </c>
      <c r="C594" s="228">
        <v>57383.462899999999</v>
      </c>
      <c r="D594" s="228">
        <v>1.9E-3</v>
      </c>
      <c r="E594" s="41">
        <f>+(C594-C$7)/C$8</f>
        <v>50329.960238489432</v>
      </c>
      <c r="F594" s="132">
        <f>ROUND(2*E594,0)/2</f>
        <v>50330</v>
      </c>
      <c r="G594" s="132">
        <f>+C594-(C$7+F594*C$8)</f>
        <v>-1.3572509997175075E-2</v>
      </c>
      <c r="K594" s="43">
        <f>G594</f>
        <v>-1.3572509997175075E-2</v>
      </c>
      <c r="L594" s="132"/>
      <c r="N594" s="132"/>
      <c r="O594" s="132">
        <f ca="1">+C$11+C$12*F594</f>
        <v>-1.7567061955207651E-2</v>
      </c>
      <c r="P594" s="199">
        <f>+D$11+D$12*F594+D$13*F594^2</f>
        <v>-3.2033144498514465E-2</v>
      </c>
      <c r="Q594" s="200">
        <f>+C594-15018.5</f>
        <v>42364.962899999999</v>
      </c>
      <c r="S594" s="132">
        <f>+(P594-G594)^2</f>
        <v>3.4079502619204226E-4</v>
      </c>
      <c r="T594" s="7">
        <v>10</v>
      </c>
      <c r="U594" s="43">
        <f>+T594*S594</f>
        <v>3.4079502619204227E-3</v>
      </c>
      <c r="V594" s="132">
        <f>+G594-P594</f>
        <v>1.846063450133939E-2</v>
      </c>
      <c r="Z594" s="43">
        <f>F594</f>
        <v>50330</v>
      </c>
      <c r="AA594" s="132">
        <f>AB$3+AB$4*Z594+AB$5*Z594^2+AH594</f>
        <v>-1.9109375679855606E-3</v>
      </c>
      <c r="AB594" s="132">
        <f>+G594-AA594</f>
        <v>-1.1661572429189514E-2</v>
      </c>
      <c r="AC594" s="132">
        <f>+G594-P594</f>
        <v>1.846063450133939E-2</v>
      </c>
      <c r="AD594" s="132"/>
      <c r="AE594" s="132">
        <f>+(G594-AA594)^2*S594</f>
        <v>4.634548973499393E-8</v>
      </c>
      <c r="AF594" s="200">
        <f>+C594-15018.5</f>
        <v>42364.962899999999</v>
      </c>
      <c r="AG594" s="7"/>
      <c r="AH594" s="43">
        <f>$AB$6*($AB$11/AI594*AJ594+$AB$12)</f>
        <v>-1.7975808679855615E-3</v>
      </c>
      <c r="AI594" s="43">
        <f>1+$AB$7*COS(AL594)</f>
        <v>1.1297211964669163</v>
      </c>
      <c r="AJ594" s="43">
        <f>SIN(AL594+$AB$9)</f>
        <v>-0.43729349013928998</v>
      </c>
      <c r="AK594" s="43">
        <f>$AB$7*SIN(AL594)</f>
        <v>-0.34651466229755951</v>
      </c>
      <c r="AL594" s="43">
        <f>2*ATAN(AM594)</f>
        <v>-1.2125869527311441</v>
      </c>
      <c r="AM594" s="43">
        <f>SQRT((1+$AB$7)/(1-$AB$7))*TAN(AN594/2)</f>
        <v>-0.6934159782443815</v>
      </c>
      <c r="AN594" s="132">
        <f>$AU594+$AB$7*SIN(AO594)</f>
        <v>5.4040983164245295</v>
      </c>
      <c r="AO594" s="132">
        <f>$AU594+$AB$7*SIN(AP594)</f>
        <v>5.404144543847007</v>
      </c>
      <c r="AP594" s="132">
        <f>$AU594+$AB$7*SIN(AQ594)</f>
        <v>5.4043403835346888</v>
      </c>
      <c r="AQ594" s="132">
        <f>$AU594+$AB$7*SIN(AR594)</f>
        <v>5.405169533769369</v>
      </c>
      <c r="AR594" s="132">
        <f>$AU594+$AB$7*SIN(AS594)</f>
        <v>5.408670876043395</v>
      </c>
      <c r="AS594" s="132">
        <f>$AU594+$AB$7*SIN(AT594)</f>
        <v>5.42329793355694</v>
      </c>
      <c r="AT594" s="132">
        <f>$AU594+$AB$7*SIN(AU594)</f>
        <v>5.481920827646503</v>
      </c>
      <c r="AU594" s="132">
        <f>$AB$9+$AB$18*(F594-AB$15)</f>
        <v>5.6890454343189578</v>
      </c>
    </row>
    <row r="595" spans="1:47" ht="12.95" customHeight="1">
      <c r="A595" s="120" t="s">
        <v>24</v>
      </c>
      <c r="B595" s="121" t="s">
        <v>288</v>
      </c>
      <c r="C595" s="120">
        <v>57634.864300000001</v>
      </c>
      <c r="D595" s="120">
        <v>1E-4</v>
      </c>
      <c r="E595" s="41">
        <f>+(C595-C$7)/C$8</f>
        <v>51066.456245597401</v>
      </c>
      <c r="F595" s="132">
        <f>ROUND(2*E595,0)/2</f>
        <v>51066.5</v>
      </c>
      <c r="G595" s="132">
        <f>+C595-(C$7+F595*C$8)</f>
        <v>-1.4935475497622974E-2</v>
      </c>
      <c r="K595" s="43">
        <f>G595</f>
        <v>-1.4935475497622974E-2</v>
      </c>
      <c r="L595" s="132"/>
      <c r="N595" s="132"/>
      <c r="O595" s="132">
        <f ca="1">+C$11+C$12*F595</f>
        <v>-1.8332973246854962E-2</v>
      </c>
      <c r="P595" s="199">
        <f>+D$11+D$12*F595+D$13*F595^2</f>
        <v>-3.2460079155241961E-2</v>
      </c>
      <c r="Q595" s="200">
        <f>+C595-15018.5</f>
        <v>42616.364300000001</v>
      </c>
      <c r="S595" s="132">
        <f>+(P595-G595)^2</f>
        <v>3.0711173335663279E-4</v>
      </c>
      <c r="T595" s="7">
        <v>10</v>
      </c>
      <c r="U595" s="43">
        <f>+T595*S595</f>
        <v>3.0711173335663281E-3</v>
      </c>
      <c r="V595" s="132">
        <f>+G595-P595</f>
        <v>1.7524603657618987E-2</v>
      </c>
      <c r="Z595" s="43">
        <f>F595</f>
        <v>51066.5</v>
      </c>
      <c r="AA595" s="132">
        <f>AB$3+AB$4*Z595+AB$5*Z595^2+AH595</f>
        <v>4.6177907442229032E-4</v>
      </c>
      <c r="AB595" s="132">
        <f>+G595-AA595</f>
        <v>-1.5397254572045264E-2</v>
      </c>
      <c r="AC595" s="132">
        <f>+G595-P595</f>
        <v>1.7524603657618987E-2</v>
      </c>
      <c r="AD595" s="132"/>
      <c r="AE595" s="132">
        <f>+(G595-AA595)^2*S595</f>
        <v>7.2808651881025298E-8</v>
      </c>
      <c r="AF595" s="200">
        <f>+C595-15018.5</f>
        <v>42616.364300000001</v>
      </c>
      <c r="AG595" s="7"/>
      <c r="AH595" s="43">
        <f>$AB$6*($AB$11/AI595*AJ595+$AB$12)</f>
        <v>7.1889284117228954E-4</v>
      </c>
      <c r="AI595" s="43">
        <f>1+$AB$7*COS(AL595)</f>
        <v>1.1777940876340596</v>
      </c>
      <c r="AJ595" s="43">
        <f>SIN(AL595+$AB$9)</f>
        <v>-0.3046239293940598</v>
      </c>
      <c r="AK595" s="43">
        <f>$AB$7*SIN(AL595)</f>
        <v>-0.32448306951576433</v>
      </c>
      <c r="AL595" s="43">
        <f>2*ATAN(AM595)</f>
        <v>-1.0695435682393266</v>
      </c>
      <c r="AM595" s="43">
        <f>SQRT((1+$AB$7)/(1-$AB$7))*TAN(AN595/2)</f>
        <v>-0.59234496472427678</v>
      </c>
      <c r="AN595" s="132">
        <f>$AU595+$AB$7*SIN(AO595)</f>
        <v>5.5192705383592564</v>
      </c>
      <c r="AO595" s="132">
        <f>$AU595+$AB$7*SIN(AP595)</f>
        <v>5.5193501067754793</v>
      </c>
      <c r="AP595" s="132">
        <f>$AU595+$AB$7*SIN(AQ595)</f>
        <v>5.519647839443337</v>
      </c>
      <c r="AQ595" s="132">
        <f>$AU595+$AB$7*SIN(AR595)</f>
        <v>5.5207611571363362</v>
      </c>
      <c r="AR595" s="132">
        <f>$AU595+$AB$7*SIN(AS595)</f>
        <v>5.5249137711831517</v>
      </c>
      <c r="AS595" s="132">
        <f>$AU595+$AB$7*SIN(AT595)</f>
        <v>5.540261342001882</v>
      </c>
      <c r="AT595" s="132">
        <f>$AU595+$AB$7*SIN(AU595)</f>
        <v>5.5952229197383359</v>
      </c>
      <c r="AU595" s="132">
        <f>$AB$9+$AB$18*(F595-AB$15)</f>
        <v>5.775198155696061</v>
      </c>
    </row>
    <row r="596" spans="1:47" ht="12.95" customHeight="1">
      <c r="A596" s="120" t="s">
        <v>24</v>
      </c>
      <c r="B596" s="121" t="s">
        <v>292</v>
      </c>
      <c r="C596" s="120">
        <v>57670.8753</v>
      </c>
      <c r="D596" s="120">
        <v>1E-4</v>
      </c>
      <c r="E596" s="41">
        <f>+(C596-C$7)/C$8</f>
        <v>51171.952705489683</v>
      </c>
      <c r="F596" s="132">
        <f>ROUND(2*E596,0)/2</f>
        <v>51172</v>
      </c>
      <c r="G596" s="132">
        <f>+C596-(C$7+F596*C$8)</f>
        <v>-1.6143884000484832E-2</v>
      </c>
      <c r="K596" s="43">
        <f>G596</f>
        <v>-1.6143884000484832E-2</v>
      </c>
      <c r="L596" s="132"/>
      <c r="N596" s="132"/>
      <c r="O596" s="132">
        <f ca="1">+C$11+C$12*F596</f>
        <v>-1.8442686269623178E-2</v>
      </c>
      <c r="P596" s="199">
        <f>+D$11+D$12*F596+D$13*F596^2</f>
        <v>-3.2520662535100484E-2</v>
      </c>
      <c r="Q596" s="200">
        <f>+C596-15018.5</f>
        <v>42652.3753</v>
      </c>
      <c r="S596" s="132">
        <f>+(P596-G596)^2</f>
        <v>2.6819887517184801E-4</v>
      </c>
      <c r="T596" s="7">
        <v>10</v>
      </c>
      <c r="U596" s="43">
        <f>+T596*S596</f>
        <v>2.6819887517184802E-3</v>
      </c>
      <c r="V596" s="132">
        <f>+G596-P596</f>
        <v>1.6376778534615652E-2</v>
      </c>
      <c r="Z596" s="43">
        <f>F596</f>
        <v>51172</v>
      </c>
      <c r="AA596" s="132">
        <f>AB$3+AB$4*Z596+AB$5*Z596^2+AH596</f>
        <v>8.1001366830309716E-4</v>
      </c>
      <c r="AB596" s="132">
        <f>+G596-AA596</f>
        <v>-1.695389766878793E-2</v>
      </c>
      <c r="AC596" s="132">
        <f>+G596-P596</f>
        <v>1.6376778534615652E-2</v>
      </c>
      <c r="AD596" s="132"/>
      <c r="AE596" s="132">
        <f>+(G596-AA596)^2*S596</f>
        <v>7.7089648786531281E-8</v>
      </c>
      <c r="AF596" s="200">
        <f>+C596-15018.5</f>
        <v>42652.3753</v>
      </c>
      <c r="AG596" s="7"/>
      <c r="AH596" s="43">
        <f>$AB$6*($AB$11/AI596*AJ596+$AB$12)</f>
        <v>1.0879864203030964E-3</v>
      </c>
      <c r="AI596" s="43">
        <f>1+$AB$7*COS(AL596)</f>
        <v>1.1847220624086856</v>
      </c>
      <c r="AJ596" s="43">
        <f>SIN(AL596+$AB$9)</f>
        <v>-0.28409722561679457</v>
      </c>
      <c r="AK596" s="43">
        <f>$AB$7*SIN(AL596)</f>
        <v>-0.32058970610342691</v>
      </c>
      <c r="AL596" s="43">
        <f>2*ATAN(AM596)</f>
        <v>-1.0480647252683557</v>
      </c>
      <c r="AM596" s="43">
        <f>SQRT((1+$AB$7)/(1-$AB$7))*TAN(AN596/2)</f>
        <v>-0.57792853003065847</v>
      </c>
      <c r="AN596" s="132">
        <f>$AU596+$AB$7*SIN(AO596)</f>
        <v>5.5361630930519157</v>
      </c>
      <c r="AO596" s="132">
        <f>$AU596+$AB$7*SIN(AP596)</f>
        <v>5.5362479873011239</v>
      </c>
      <c r="AP596" s="132">
        <f>$AU596+$AB$7*SIN(AQ596)</f>
        <v>5.5365606326185413</v>
      </c>
      <c r="AQ596" s="132">
        <f>$AU596+$AB$7*SIN(AR596)</f>
        <v>5.5377112520889904</v>
      </c>
      <c r="AR596" s="132">
        <f>$AU596+$AB$7*SIN(AS596)</f>
        <v>5.5419353698486145</v>
      </c>
      <c r="AS596" s="132">
        <f>$AU596+$AB$7*SIN(AT596)</f>
        <v>5.557305274711422</v>
      </c>
      <c r="AT596" s="132">
        <f>$AU596+$AB$7*SIN(AU596)</f>
        <v>5.6115670400894588</v>
      </c>
      <c r="AU596" s="132">
        <f>$AB$9+$AB$18*(F596-AB$15)</f>
        <v>5.7875391089958361</v>
      </c>
    </row>
    <row r="597" spans="1:47" ht="12.95" customHeight="1">
      <c r="A597" s="120" t="s">
        <v>24</v>
      </c>
      <c r="B597" s="121" t="s">
        <v>288</v>
      </c>
      <c r="C597" s="120">
        <v>57676.849699999999</v>
      </c>
      <c r="D597" s="120">
        <v>1E-4</v>
      </c>
      <c r="E597" s="41">
        <f>+(C597-C$7)/C$8</f>
        <v>51189.455081152133</v>
      </c>
      <c r="F597" s="132">
        <f>ROUND(2*E597,0)/2</f>
        <v>51189.5</v>
      </c>
      <c r="G597" s="132">
        <f>+C597-(C$7+F597*C$8)</f>
        <v>-1.5332956500060391E-2</v>
      </c>
      <c r="K597" s="43">
        <f>G597</f>
        <v>-1.5332956500060391E-2</v>
      </c>
      <c r="L597" s="132"/>
      <c r="N597" s="132"/>
      <c r="O597" s="132">
        <f ca="1">+C$11+C$12*F597</f>
        <v>-1.8460885112262453E-2</v>
      </c>
      <c r="P597" s="199">
        <f>+D$11+D$12*F597+D$13*F597^2</f>
        <v>-3.2530698028531119E-2</v>
      </c>
      <c r="Q597" s="200">
        <f>+C597-15018.5</f>
        <v>42658.349699999999</v>
      </c>
      <c r="S597" s="132">
        <f>+(P597-G597)^2</f>
        <v>2.9576231368008671E-4</v>
      </c>
      <c r="T597" s="7">
        <v>10</v>
      </c>
      <c r="U597" s="43">
        <f>+T597*S597</f>
        <v>2.957623136800867E-3</v>
      </c>
      <c r="V597" s="132">
        <f>+G597-P597</f>
        <v>1.7197741528470728E-2</v>
      </c>
      <c r="Z597" s="43">
        <f>F597</f>
        <v>51189.5</v>
      </c>
      <c r="AA597" s="132">
        <f>AB$3+AB$4*Z597+AB$5*Z597^2+AH597</f>
        <v>8.6795342400327333E-4</v>
      </c>
      <c r="AB597" s="132">
        <f>+G597-AA597</f>
        <v>-1.6200909924063665E-2</v>
      </c>
      <c r="AC597" s="132">
        <f>+G597-P597</f>
        <v>1.7197741528470728E-2</v>
      </c>
      <c r="AD597" s="132"/>
      <c r="AE597" s="132">
        <f>+(G597-AA597)^2*S597</f>
        <v>7.7628581375463357E-8</v>
      </c>
      <c r="AF597" s="200">
        <f>+C597-15018.5</f>
        <v>42658.349699999999</v>
      </c>
      <c r="AG597" s="7"/>
      <c r="AH597" s="43">
        <f>$AB$6*($AB$11/AI597*AJ597+$AB$12)</f>
        <v>1.1493926547532728E-3</v>
      </c>
      <c r="AI597" s="43">
        <f>1+$AB$7*COS(AL597)</f>
        <v>1.1858709046192468</v>
      </c>
      <c r="AJ597" s="43">
        <f>SIN(AL597+$AB$9)</f>
        <v>-0.28065597262487485</v>
      </c>
      <c r="AK597" s="43">
        <f>$AB$7*SIN(AL597)</f>
        <v>-0.31992500186140943</v>
      </c>
      <c r="AL597" s="43">
        <f>2*ATAN(AM597)</f>
        <v>-1.044477482183058</v>
      </c>
      <c r="AM597" s="43">
        <f>SQRT((1+$AB$7)/(1-$AB$7))*TAN(AN597/2)</f>
        <v>-0.575538311508762</v>
      </c>
      <c r="AN597" s="132">
        <f>$AU597+$AB$7*SIN(AO597)</f>
        <v>5.5389747629456823</v>
      </c>
      <c r="AO597" s="132">
        <f>$AU597+$AB$7*SIN(AP597)</f>
        <v>5.5390605479953292</v>
      </c>
      <c r="AP597" s="132">
        <f>$AU597+$AB$7*SIN(AQ597)</f>
        <v>5.5393756544881638</v>
      </c>
      <c r="AQ597" s="132">
        <f>$AU597+$AB$7*SIN(AR597)</f>
        <v>5.5405323237300337</v>
      </c>
      <c r="AR597" s="132">
        <f>$AU597+$AB$7*SIN(AS597)</f>
        <v>5.5447676626671987</v>
      </c>
      <c r="AS597" s="132">
        <f>$AU597+$AB$7*SIN(AT597)</f>
        <v>5.5601392052450924</v>
      </c>
      <c r="AT597" s="132">
        <f>$AU597+$AB$7*SIN(AU597)</f>
        <v>5.6142807580078111</v>
      </c>
      <c r="AU597" s="132">
        <f>$AB$9+$AB$18*(F597-AB$15)</f>
        <v>5.7895861865574103</v>
      </c>
    </row>
    <row r="598" spans="1:47" ht="12.95" customHeight="1">
      <c r="A598" s="216" t="s">
        <v>29</v>
      </c>
      <c r="B598" s="217" t="s">
        <v>292</v>
      </c>
      <c r="C598" s="216">
        <v>57697.843000000001</v>
      </c>
      <c r="D598" s="216">
        <v>1E-4</v>
      </c>
      <c r="E598" s="41">
        <f>+(C598-C$7)/C$8</f>
        <v>51250.956256666752</v>
      </c>
      <c r="F598" s="132">
        <f>ROUND(2*E598,0)/2</f>
        <v>51251</v>
      </c>
      <c r="G598" s="132">
        <f>+C598-(C$7+F598*C$8)</f>
        <v>-1.493169699824648E-2</v>
      </c>
      <c r="K598" s="43">
        <f>G598</f>
        <v>-1.493169699824648E-2</v>
      </c>
      <c r="L598" s="132"/>
      <c r="N598" s="132"/>
      <c r="O598" s="132">
        <f ca="1">+C$11+C$12*F598</f>
        <v>-1.8524841044966198E-2</v>
      </c>
      <c r="P598" s="199">
        <f>+D$11+D$12*F598+D$13*F598^2</f>
        <v>-3.2565934285225945E-2</v>
      </c>
      <c r="Q598" s="200">
        <f>+C598-15018.5</f>
        <v>42679.343000000001</v>
      </c>
      <c r="S598" s="132">
        <f>+(P598-G598)^2</f>
        <v>3.1096632469349689E-4</v>
      </c>
      <c r="T598" s="7">
        <v>10</v>
      </c>
      <c r="U598" s="43">
        <f>+T598*S598</f>
        <v>3.1096632469349689E-3</v>
      </c>
      <c r="V598" s="132">
        <f>+G598-P598</f>
        <v>1.7634237286979465E-2</v>
      </c>
      <c r="Z598" s="43">
        <f>F598</f>
        <v>51251</v>
      </c>
      <c r="AA598" s="132">
        <f>AB$3+AB$4*Z598+AB$5*Z598^2+AH598</f>
        <v>1.0719524815229796E-3</v>
      </c>
      <c r="AB598" s="132">
        <f>+G598-AA598</f>
        <v>-1.6003649479769459E-2</v>
      </c>
      <c r="AC598" s="132">
        <f>+G598-P598</f>
        <v>1.7634237286979465E-2</v>
      </c>
      <c r="AD598" s="132"/>
      <c r="AE598" s="132">
        <f>+(G598-AA598)^2*S598</f>
        <v>7.9643698953153653E-8</v>
      </c>
      <c r="AF598" s="200">
        <f>+C598-15018.5</f>
        <v>42679.343000000001</v>
      </c>
      <c r="AG598" s="7"/>
      <c r="AH598" s="43">
        <f>$AB$6*($AB$11/AI598*AJ598+$AB$12)</f>
        <v>1.3655884845229782E-3</v>
      </c>
      <c r="AI598" s="43">
        <f>1+$AB$7*COS(AL598)</f>
        <v>1.1899067356273256</v>
      </c>
      <c r="AJ598" s="43">
        <f>SIN(AL598+$AB$9)</f>
        <v>-0.26848086075785882</v>
      </c>
      <c r="AK598" s="43">
        <f>$AB$7*SIN(AL598)</f>
        <v>-0.3175459522075082</v>
      </c>
      <c r="AL598" s="43">
        <f>2*ATAN(AM598)</f>
        <v>-1.0318156438271324</v>
      </c>
      <c r="AM598" s="43">
        <f>SQRT((1+$AB$7)/(1-$AB$7))*TAN(AN598/2)</f>
        <v>-0.56714079685383001</v>
      </c>
      <c r="AN598" s="132">
        <f>$AU598+$AB$7*SIN(AO598)</f>
        <v>5.5488774037945054</v>
      </c>
      <c r="AO598" s="132">
        <f>$AU598+$AB$7*SIN(AP598)</f>
        <v>5.5489663323388028</v>
      </c>
      <c r="AP598" s="132">
        <f>$AU598+$AB$7*SIN(AQ598)</f>
        <v>5.5492900488233339</v>
      </c>
      <c r="AQ598" s="132">
        <f>$AU598+$AB$7*SIN(AR598)</f>
        <v>5.5504676400316297</v>
      </c>
      <c r="AR598" s="132">
        <f>$AU598+$AB$7*SIN(AS598)</f>
        <v>5.5547409184173242</v>
      </c>
      <c r="AS598" s="132">
        <f>$AU598+$AB$7*SIN(AT598)</f>
        <v>5.5701135100446351</v>
      </c>
      <c r="AT598" s="132">
        <f>$AU598+$AB$7*SIN(AU598)</f>
        <v>5.6238233467210712</v>
      </c>
      <c r="AU598" s="132">
        <f>$AB$9+$AB$18*(F598-AB$15)</f>
        <v>5.7967802019880841</v>
      </c>
    </row>
    <row r="599" spans="1:47" ht="12.95" customHeight="1">
      <c r="A599" s="216" t="s">
        <v>29</v>
      </c>
      <c r="B599" s="217" t="s">
        <v>288</v>
      </c>
      <c r="C599" s="216">
        <v>57698.013599999998</v>
      </c>
      <c r="D599" s="216">
        <v>2.9999999999999997E-4</v>
      </c>
      <c r="E599" s="41">
        <f>+(C599-C$7)/C$8</f>
        <v>51251.456039956785</v>
      </c>
      <c r="F599" s="132">
        <f>ROUND(2*E599,0)/2</f>
        <v>51251.5</v>
      </c>
      <c r="G599" s="132">
        <f>+C599-(C$7+F599*C$8)</f>
        <v>-1.5005670502432622E-2</v>
      </c>
      <c r="K599" s="43">
        <f>G599</f>
        <v>-1.5005670502432622E-2</v>
      </c>
      <c r="L599" s="132"/>
      <c r="N599" s="132"/>
      <c r="O599" s="132">
        <f ca="1">+C$11+C$12*F599</f>
        <v>-1.852536101189875E-2</v>
      </c>
      <c r="P599" s="199">
        <f>+D$11+D$12*F599+D$13*F599^2</f>
        <v>-3.2566220558925614E-2</v>
      </c>
      <c r="Q599" s="200">
        <f>+C599-15018.5</f>
        <v>42679.513599999998</v>
      </c>
      <c r="S599" s="132">
        <f>+(P599-G599)^2</f>
        <v>3.0837291828659602E-4</v>
      </c>
      <c r="T599" s="7">
        <v>10</v>
      </c>
      <c r="U599" s="43">
        <f>+T599*S599</f>
        <v>3.0837291828659601E-3</v>
      </c>
      <c r="V599" s="132">
        <f>+G599-P599</f>
        <v>1.7560550056492992E-2</v>
      </c>
      <c r="Z599" s="43">
        <f>F599</f>
        <v>51251.5</v>
      </c>
      <c r="AA599" s="132">
        <f>AB$3+AB$4*Z599+AB$5*Z599^2+AH599</f>
        <v>1.0736134085832186E-3</v>
      </c>
      <c r="AB599" s="132">
        <f>+G599-AA599</f>
        <v>-1.6079283911015839E-2</v>
      </c>
      <c r="AC599" s="132">
        <f>+G599-P599</f>
        <v>1.7560550056492992E-2</v>
      </c>
      <c r="AD599" s="132"/>
      <c r="AE599" s="132">
        <f>+(G599-AA599)^2*S599</f>
        <v>7.9727773847002303E-8</v>
      </c>
      <c r="AF599" s="200">
        <f>+C599-15018.5</f>
        <v>42679.513599999998</v>
      </c>
      <c r="AG599" s="7"/>
      <c r="AH599" s="43">
        <f>$AB$6*($AB$11/AI599*AJ599+$AB$12)</f>
        <v>1.3673486653332182E-3</v>
      </c>
      <c r="AI599" s="43">
        <f>1+$AB$7*COS(AL599)</f>
        <v>1.1899395354151059</v>
      </c>
      <c r="AJ599" s="43">
        <f>SIN(AL599+$AB$9)</f>
        <v>-0.26838135712781847</v>
      </c>
      <c r="AK599" s="43">
        <f>$AB$7*SIN(AL599)</f>
        <v>-0.31752633416189874</v>
      </c>
      <c r="AL599" s="43">
        <f>2*ATAN(AM599)</f>
        <v>-1.0317123491677527</v>
      </c>
      <c r="AM599" s="43">
        <f>SQRT((1+$AB$7)/(1-$AB$7))*TAN(AN599/2)</f>
        <v>-0.56707253922783574</v>
      </c>
      <c r="AN599" s="132">
        <f>$AU599+$AB$7*SIN(AO599)</f>
        <v>5.5489580510360907</v>
      </c>
      <c r="AO599" s="132">
        <f>$AU599+$AB$7*SIN(AP599)</f>
        <v>5.5490470052095002</v>
      </c>
      <c r="AP599" s="132">
        <f>$AU599+$AB$7*SIN(AQ599)</f>
        <v>5.5493707914121799</v>
      </c>
      <c r="AQ599" s="132">
        <f>$AU599+$AB$7*SIN(AR599)</f>
        <v>5.5505485504802721</v>
      </c>
      <c r="AR599" s="132">
        <f>$AU599+$AB$7*SIN(AS599)</f>
        <v>5.5548221276392074</v>
      </c>
      <c r="AS599" s="132">
        <f>$AU599+$AB$7*SIN(AT599)</f>
        <v>5.5701946976602805</v>
      </c>
      <c r="AT599" s="132">
        <f>$AU599+$AB$7*SIN(AU599)</f>
        <v>5.6239009655907344</v>
      </c>
      <c r="AU599" s="132">
        <f>$AB$9+$AB$18*(F599-AB$15)</f>
        <v>5.796838689918415</v>
      </c>
    </row>
    <row r="600" spans="1:47" ht="12.95" customHeight="1">
      <c r="A600" s="120" t="s">
        <v>24</v>
      </c>
      <c r="B600" s="121" t="s">
        <v>288</v>
      </c>
      <c r="C600" s="120">
        <v>57702.792300000001</v>
      </c>
      <c r="D600" s="120">
        <v>1E-4</v>
      </c>
      <c r="E600" s="41">
        <f>+(C600-C$7)/C$8</f>
        <v>51265.455538245849</v>
      </c>
      <c r="F600" s="132">
        <f>ROUND(2*E600,0)/2</f>
        <v>51265.5</v>
      </c>
      <c r="G600" s="132">
        <f>+C600-(C$7+F600*C$8)</f>
        <v>-1.5176928500295617E-2</v>
      </c>
      <c r="K600" s="43">
        <f>G600</f>
        <v>-1.5176928500295617E-2</v>
      </c>
      <c r="L600" s="132"/>
      <c r="N600" s="132"/>
      <c r="O600" s="132">
        <f ca="1">+C$11+C$12*F600</f>
        <v>-1.8539920086010173E-2</v>
      </c>
      <c r="P600" s="199">
        <f>+D$11+D$12*F600+D$13*F600^2</f>
        <v>-3.2574234913284053E-2</v>
      </c>
      <c r="Q600" s="200">
        <f>+C600-15018.5</f>
        <v>42684.292300000001</v>
      </c>
      <c r="S600" s="132">
        <f>+(P600-G600)^2</f>
        <v>3.0266627042740859E-4</v>
      </c>
      <c r="T600" s="7">
        <v>10</v>
      </c>
      <c r="U600" s="43">
        <f>+T600*S600</f>
        <v>3.0266627042740859E-3</v>
      </c>
      <c r="V600" s="132">
        <f>+G600-P600</f>
        <v>1.7397306412988436E-2</v>
      </c>
      <c r="Z600" s="43">
        <f>F600</f>
        <v>51265.5</v>
      </c>
      <c r="AA600" s="132">
        <f>AB$3+AB$4*Z600+AB$5*Z600^2+AH600</f>
        <v>1.1201348137814097E-3</v>
      </c>
      <c r="AB600" s="132">
        <f>+G600-AA600</f>
        <v>-1.6297063314077025E-2</v>
      </c>
      <c r="AC600" s="132">
        <f>+G600-P600</f>
        <v>1.7397306412988436E-2</v>
      </c>
      <c r="AD600" s="132"/>
      <c r="AE600" s="132">
        <f>+(G600-AA600)^2*S600</f>
        <v>8.0386427953801122E-8</v>
      </c>
      <c r="AF600" s="200">
        <f>+C600-15018.5</f>
        <v>42684.292300000001</v>
      </c>
      <c r="AG600" s="7"/>
      <c r="AH600" s="43">
        <f>$AB$6*($AB$11/AI600*AJ600+$AB$12)</f>
        <v>1.4166497845314087E-3</v>
      </c>
      <c r="AI600" s="43">
        <f>1+$AB$7*COS(AL600)</f>
        <v>1.1908578386487572</v>
      </c>
      <c r="AJ600" s="43">
        <f>SIN(AL600+$AB$9)</f>
        <v>-0.26559186653793615</v>
      </c>
      <c r="AK600" s="43">
        <f>$AB$7*SIN(AL600)</f>
        <v>-0.31697521263708461</v>
      </c>
      <c r="AL600" s="43">
        <f>2*ATAN(AM600)</f>
        <v>-1.0288177854046947</v>
      </c>
      <c r="AM600" s="43">
        <f>SQRT((1+$AB$7)/(1-$AB$7))*TAN(AN600/2)</f>
        <v>-0.56516142022861793</v>
      </c>
      <c r="AN600" s="132">
        <f>$AU600+$AB$7*SIN(AO600)</f>
        <v>5.551217076950933</v>
      </c>
      <c r="AO600" s="132">
        <f>$AU600+$AB$7*SIN(AP600)</f>
        <v>5.5513067491455885</v>
      </c>
      <c r="AP600" s="132">
        <f>$AU600+$AB$7*SIN(AQ600)</f>
        <v>5.55163248541432</v>
      </c>
      <c r="AQ600" s="132">
        <f>$AU600+$AB$7*SIN(AR600)</f>
        <v>5.5528149294243079</v>
      </c>
      <c r="AR600" s="132">
        <f>$AU600+$AB$7*SIN(AS600)</f>
        <v>5.5570968079999279</v>
      </c>
      <c r="AS600" s="132">
        <f>$AU600+$AB$7*SIN(AT600)</f>
        <v>5.572468575067802</v>
      </c>
      <c r="AT600" s="132">
        <f>$AU600+$AB$7*SIN(AU600)</f>
        <v>5.6260745338884259</v>
      </c>
      <c r="AU600" s="132">
        <f>$AB$9+$AB$18*(F600-AB$15)</f>
        <v>5.7984763519676745</v>
      </c>
    </row>
    <row r="601" spans="1:47" ht="12.95" customHeight="1">
      <c r="A601" s="120" t="s">
        <v>24</v>
      </c>
      <c r="B601" s="121" t="s">
        <v>288</v>
      </c>
      <c r="C601" s="120">
        <v>57728.734600000003</v>
      </c>
      <c r="D601" s="120">
        <v>1E-4</v>
      </c>
      <c r="E601" s="41">
        <f>+(C601-C$7)/C$8</f>
        <v>51341.455116470948</v>
      </c>
      <c r="F601" s="132">
        <f>ROUND(2*E601,0)/2</f>
        <v>51341.5</v>
      </c>
      <c r="G601" s="132">
        <f>+C601-(C$7+F601*C$8)</f>
        <v>-1.5320900500228163E-2</v>
      </c>
      <c r="K601" s="43">
        <f>G601</f>
        <v>-1.5320900500228163E-2</v>
      </c>
      <c r="L601" s="132"/>
      <c r="N601" s="132"/>
      <c r="O601" s="132">
        <f ca="1">+C$11+C$12*F601</f>
        <v>-1.8618955059757893E-2</v>
      </c>
      <c r="P601" s="199">
        <f>+D$11+D$12*F601+D$13*F601^2</f>
        <v>-3.2617697294343904E-2</v>
      </c>
      <c r="Q601" s="200">
        <f>+C601-15018.5</f>
        <v>42710.234600000003</v>
      </c>
      <c r="S601" s="132">
        <f>+(P601-G601)^2</f>
        <v>2.9917917933693262E-4</v>
      </c>
      <c r="T601" s="7">
        <v>10</v>
      </c>
      <c r="U601" s="43">
        <f>+T601*S601</f>
        <v>2.9917917933693261E-3</v>
      </c>
      <c r="V601" s="132">
        <f>+G601-P601</f>
        <v>1.7296796794115742E-2</v>
      </c>
      <c r="Z601" s="43">
        <f>F601</f>
        <v>51341.5</v>
      </c>
      <c r="AA601" s="132">
        <f>AB$3+AB$4*Z601+AB$5*Z601^2+AH601</f>
        <v>1.3731896160896495E-3</v>
      </c>
      <c r="AB601" s="132">
        <f>+G601-AA601</f>
        <v>-1.6694090116317811E-2</v>
      </c>
      <c r="AC601" s="132">
        <f>+G601-P601</f>
        <v>1.7296796794115742E-2</v>
      </c>
      <c r="AD601" s="132"/>
      <c r="AE601" s="132">
        <f>+(G601-AA601)^2*S601</f>
        <v>8.3379036762015635E-8</v>
      </c>
      <c r="AF601" s="200">
        <f>+C601-15018.5</f>
        <v>42710.234600000003</v>
      </c>
      <c r="AG601" s="7"/>
      <c r="AH601" s="43">
        <f>$AB$6*($AB$11/AI601*AJ601+$AB$12)</f>
        <v>1.6848149828396482E-3</v>
      </c>
      <c r="AI601" s="43">
        <f>1+$AB$7*COS(AL601)</f>
        <v>1.1958393114788728</v>
      </c>
      <c r="AJ601" s="43">
        <f>SIN(AL601+$AB$9)</f>
        <v>-0.25033513979733074</v>
      </c>
      <c r="AK601" s="43">
        <f>$AB$7*SIN(AL601)</f>
        <v>-0.31392190761315308</v>
      </c>
      <c r="AL601" s="43">
        <f>2*ATAN(AM601)</f>
        <v>-1.0130264015116626</v>
      </c>
      <c r="AM601" s="43">
        <f>SQRT((1+$AB$7)/(1-$AB$7))*TAN(AN601/2)</f>
        <v>-0.55478985154405314</v>
      </c>
      <c r="AN601" s="132">
        <f>$AU601+$AB$7*SIN(AO601)</f>
        <v>5.5635107766215715</v>
      </c>
      <c r="AO601" s="132">
        <f>$AU601+$AB$7*SIN(AP601)</f>
        <v>5.5636043575560929</v>
      </c>
      <c r="AP601" s="132">
        <f>$AU601+$AB$7*SIN(AQ601)</f>
        <v>5.5639406030706695</v>
      </c>
      <c r="AQ601" s="132">
        <f>$AU601+$AB$7*SIN(AR601)</f>
        <v>5.5651479504414256</v>
      </c>
      <c r="AR601" s="132">
        <f>$AU601+$AB$7*SIN(AS601)</f>
        <v>5.5694726954235358</v>
      </c>
      <c r="AS601" s="132">
        <f>$AU601+$AB$7*SIN(AT601)</f>
        <v>5.5848334083864888</v>
      </c>
      <c r="AT601" s="132">
        <f>$AU601+$AB$7*SIN(AU601)</f>
        <v>5.6378819354640619</v>
      </c>
      <c r="AU601" s="132">
        <f>$AB$9+$AB$18*(F601-AB$15)</f>
        <v>5.8073665173779387</v>
      </c>
    </row>
    <row r="602" spans="1:47" ht="12.95" customHeight="1">
      <c r="A602" s="120" t="s">
        <v>24</v>
      </c>
      <c r="B602" s="121" t="s">
        <v>292</v>
      </c>
      <c r="C602" s="120">
        <v>57731.633999999998</v>
      </c>
      <c r="D602" s="120">
        <v>2.0000000000000001E-4</v>
      </c>
      <c r="E602" s="41">
        <f>+(C602-C$7)/C$8</f>
        <v>51349.94908875195</v>
      </c>
      <c r="F602" s="132">
        <f>ROUND(2*E602,0)/2</f>
        <v>51350</v>
      </c>
      <c r="G602" s="132">
        <f>+C602-(C$7+F602*C$8)</f>
        <v>-1.7378450000251178E-2</v>
      </c>
      <c r="K602" s="43">
        <f>G602</f>
        <v>-1.7378450000251178E-2</v>
      </c>
      <c r="L602" s="132"/>
      <c r="N602" s="132"/>
      <c r="O602" s="132">
        <f ca="1">+C$11+C$12*F602</f>
        <v>-1.8627794497611254E-2</v>
      </c>
      <c r="P602" s="199">
        <f>+D$11+D$12*F602+D$13*F602^2</f>
        <v>-3.2622553586245884E-2</v>
      </c>
      <c r="Q602" s="200">
        <f>+C602-15018.5</f>
        <v>42713.133999999998</v>
      </c>
      <c r="S602" s="132">
        <f>+(P602-G602)^2</f>
        <v>2.3238269414053666E-4</v>
      </c>
      <c r="T602" s="7">
        <v>10</v>
      </c>
      <c r="U602" s="43">
        <f>+T602*S602</f>
        <v>2.3238269414053666E-3</v>
      </c>
      <c r="V602" s="132">
        <f>+G602-P602</f>
        <v>1.5244103585994706E-2</v>
      </c>
      <c r="Z602" s="43">
        <f>F602</f>
        <v>51350</v>
      </c>
      <c r="AA602" s="132">
        <f>AB$3+AB$4*Z602+AB$5*Z602^2+AH602</f>
        <v>1.4015441454498089E-3</v>
      </c>
      <c r="AB602" s="132">
        <f>+G602-AA602</f>
        <v>-1.8779994145700987E-2</v>
      </c>
      <c r="AC602" s="132">
        <f>+G602-P602</f>
        <v>1.5244103585994706E-2</v>
      </c>
      <c r="AD602" s="132"/>
      <c r="AE602" s="132">
        <f>+(G602-AA602)^2*S602</f>
        <v>8.1958629486080316E-8</v>
      </c>
      <c r="AF602" s="200">
        <f>+C602-15018.5</f>
        <v>42713.133999999998</v>
      </c>
      <c r="AG602" s="7"/>
      <c r="AH602" s="43">
        <f>$AB$6*($AB$11/AI602*AJ602+$AB$12)</f>
        <v>1.7148616454498082E-3</v>
      </c>
      <c r="AI602" s="43">
        <f>1+$AB$7*COS(AL602)</f>
        <v>1.196396009022558</v>
      </c>
      <c r="AJ602" s="43">
        <f>SIN(AL602+$AB$9)</f>
        <v>-0.24861689704498202</v>
      </c>
      <c r="AK602" s="43">
        <f>$AB$7*SIN(AL602)</f>
        <v>-0.31357392691359293</v>
      </c>
      <c r="AL602" s="43">
        <f>2*ATAN(AM602)</f>
        <v>-1.0112520553981126</v>
      </c>
      <c r="AM602" s="43">
        <f>SQRT((1+$AB$7)/(1-$AB$7))*TAN(AN602/2)</f>
        <v>-0.55363018439119016</v>
      </c>
      <c r="AN602" s="132">
        <f>$AU602+$AB$7*SIN(AO602)</f>
        <v>5.5648889218457063</v>
      </c>
      <c r="AO602" s="132">
        <f>$AU602+$AB$7*SIN(AP602)</f>
        <v>5.5649829407644793</v>
      </c>
      <c r="AP602" s="132">
        <f>$AU602+$AB$7*SIN(AQ602)</f>
        <v>5.5653203526627752</v>
      </c>
      <c r="AQ602" s="132">
        <f>$AU602+$AB$7*SIN(AR602)</f>
        <v>5.5665304275031842</v>
      </c>
      <c r="AR602" s="132">
        <f>$AU602+$AB$7*SIN(AS602)</f>
        <v>5.5708597320449176</v>
      </c>
      <c r="AS602" s="132">
        <f>$AU602+$AB$7*SIN(AT602)</f>
        <v>5.5862185029588272</v>
      </c>
      <c r="AT602" s="132">
        <f>$AU602+$AB$7*SIN(AU602)</f>
        <v>5.6392033372158039</v>
      </c>
      <c r="AU602" s="132">
        <f>$AB$9+$AB$18*(F602-AB$15)</f>
        <v>5.8083608121935608</v>
      </c>
    </row>
    <row r="603" spans="1:47" ht="12.95" customHeight="1">
      <c r="A603" s="120" t="s">
        <v>24</v>
      </c>
      <c r="B603" s="121" t="s">
        <v>292</v>
      </c>
      <c r="C603" s="120">
        <v>57731.636200000001</v>
      </c>
      <c r="D603" s="120">
        <v>1E-4</v>
      </c>
      <c r="E603" s="41">
        <f>+(C603-C$7)/C$8</f>
        <v>51349.955533788518</v>
      </c>
      <c r="F603" s="132">
        <f>ROUND(2*E603,0)/2</f>
        <v>51350</v>
      </c>
      <c r="G603" s="132">
        <f>+C603-(C$7+F603*C$8)</f>
        <v>-1.5178449997620191E-2</v>
      </c>
      <c r="K603" s="43">
        <f>G603</f>
        <v>-1.5178449997620191E-2</v>
      </c>
      <c r="L603" s="132"/>
      <c r="N603" s="132"/>
      <c r="O603" s="132">
        <f ca="1">+C$11+C$12*F603</f>
        <v>-1.8627794497611254E-2</v>
      </c>
      <c r="P603" s="199">
        <f>+D$11+D$12*F603+D$13*F603^2</f>
        <v>-3.2622553586245884E-2</v>
      </c>
      <c r="Q603" s="200">
        <f>+C603-15018.5</f>
        <v>42713.136200000001</v>
      </c>
      <c r="S603" s="132">
        <f>+(P603-G603)^2</f>
        <v>3.0429675001070373E-4</v>
      </c>
      <c r="T603" s="7">
        <v>10</v>
      </c>
      <c r="U603" s="43">
        <f>+T603*S603</f>
        <v>3.0429675001070371E-3</v>
      </c>
      <c r="V603" s="132">
        <f>+G603-P603</f>
        <v>1.7444103588625692E-2</v>
      </c>
      <c r="Z603" s="43">
        <f>F603</f>
        <v>51350</v>
      </c>
      <c r="AA603" s="132">
        <f>AB$3+AB$4*Z603+AB$5*Z603^2+AH603</f>
        <v>1.4015441454498089E-3</v>
      </c>
      <c r="AB603" s="132">
        <f>+G603-AA603</f>
        <v>-1.6579994143070001E-2</v>
      </c>
      <c r="AC603" s="132">
        <f>+G603-P603</f>
        <v>1.7444103588625692E-2</v>
      </c>
      <c r="AD603" s="132"/>
      <c r="AE603" s="132">
        <f>+(G603-AA603)^2*S603</f>
        <v>8.3650022010416492E-8</v>
      </c>
      <c r="AF603" s="200">
        <f>+C603-15018.5</f>
        <v>42713.136200000001</v>
      </c>
      <c r="AG603" s="7"/>
      <c r="AH603" s="43">
        <f>$AB$6*($AB$11/AI603*AJ603+$AB$12)</f>
        <v>1.7148616454498082E-3</v>
      </c>
      <c r="AI603" s="43">
        <f>1+$AB$7*COS(AL603)</f>
        <v>1.196396009022558</v>
      </c>
      <c r="AJ603" s="43">
        <f>SIN(AL603+$AB$9)</f>
        <v>-0.24861689704498202</v>
      </c>
      <c r="AK603" s="43">
        <f>$AB$7*SIN(AL603)</f>
        <v>-0.31357392691359293</v>
      </c>
      <c r="AL603" s="43">
        <f>2*ATAN(AM603)</f>
        <v>-1.0112520553981126</v>
      </c>
      <c r="AM603" s="43">
        <f>SQRT((1+$AB$7)/(1-$AB$7))*TAN(AN603/2)</f>
        <v>-0.55363018439119016</v>
      </c>
      <c r="AN603" s="132">
        <f>$AU603+$AB$7*SIN(AO603)</f>
        <v>5.5648889218457063</v>
      </c>
      <c r="AO603" s="132">
        <f>$AU603+$AB$7*SIN(AP603)</f>
        <v>5.5649829407644793</v>
      </c>
      <c r="AP603" s="132">
        <f>$AU603+$AB$7*SIN(AQ603)</f>
        <v>5.5653203526627752</v>
      </c>
      <c r="AQ603" s="132">
        <f>$AU603+$AB$7*SIN(AR603)</f>
        <v>5.5665304275031842</v>
      </c>
      <c r="AR603" s="132">
        <f>$AU603+$AB$7*SIN(AS603)</f>
        <v>5.5708597320449176</v>
      </c>
      <c r="AS603" s="132">
        <f>$AU603+$AB$7*SIN(AT603)</f>
        <v>5.5862185029588272</v>
      </c>
      <c r="AT603" s="132">
        <f>$AU603+$AB$7*SIN(AU603)</f>
        <v>5.6392033372158039</v>
      </c>
      <c r="AU603" s="132">
        <f>$AB$9+$AB$18*(F603-AB$15)</f>
        <v>5.8083608121935608</v>
      </c>
    </row>
    <row r="604" spans="1:47" ht="12.95" customHeight="1">
      <c r="A604" s="209" t="s">
        <v>1442</v>
      </c>
      <c r="B604" s="94"/>
      <c r="C604" s="36">
        <v>57737.609499999999</v>
      </c>
      <c r="D604" s="36">
        <v>2.0000000000000001E-4</v>
      </c>
      <c r="E604" s="41">
        <f>+(C604-C$7)/C$8</f>
        <v>51367.45468693268</v>
      </c>
      <c r="F604" s="132">
        <f>ROUND(2*E604,0)/2</f>
        <v>51367.5</v>
      </c>
      <c r="G604" s="132">
        <f>+C604-(C$7+F604*C$8)</f>
        <v>-1.5467522498511244E-2</v>
      </c>
      <c r="K604" s="43">
        <f>G604</f>
        <v>-1.5467522498511244E-2</v>
      </c>
      <c r="L604" s="132"/>
      <c r="N604" s="132"/>
      <c r="O604" s="132">
        <f ca="1">+C$11+C$12*F604</f>
        <v>-1.8645993340250536E-2</v>
      </c>
      <c r="P604" s="199">
        <f>+D$11+D$12*F604+D$13*F604^2</f>
        <v>-3.263254889979357E-2</v>
      </c>
      <c r="Q604" s="200">
        <f>+C604-15018.5</f>
        <v>42719.109499999999</v>
      </c>
      <c r="S604" s="132">
        <f>+(P604-G604)^2</f>
        <v>2.9463813135671929E-4</v>
      </c>
      <c r="T604" s="7">
        <v>10</v>
      </c>
      <c r="U604" s="43">
        <f>+T604*S604</f>
        <v>2.9463813135671927E-3</v>
      </c>
      <c r="V604" s="132">
        <f>+G604-P604</f>
        <v>1.7165026401282327E-2</v>
      </c>
      <c r="Z604" s="43">
        <f>F604</f>
        <v>51367.5</v>
      </c>
      <c r="AA604" s="132">
        <f>AB$3+AB$4*Z604+AB$5*Z604^2+AH604</f>
        <v>1.4599534753113503E-3</v>
      </c>
      <c r="AB604" s="132">
        <f>+G604-AA604</f>
        <v>-1.6927475973822593E-2</v>
      </c>
      <c r="AC604" s="132">
        <f>+G604-P604</f>
        <v>1.7165026401282327E-2</v>
      </c>
      <c r="AD604" s="132"/>
      <c r="AE604" s="132">
        <f>+(G604-AA604)^2*S604</f>
        <v>8.4425445999652154E-8</v>
      </c>
      <c r="AF604" s="200">
        <f>+C604-15018.5</f>
        <v>42719.109499999999</v>
      </c>
      <c r="AG604" s="7"/>
      <c r="AH604" s="43">
        <f>$AB$6*($AB$11/AI604*AJ604+$AB$12)</f>
        <v>1.776756144061349E-3</v>
      </c>
      <c r="AI604" s="43">
        <f>1+$AB$7*COS(AL604)</f>
        <v>1.1975418300765308</v>
      </c>
      <c r="AJ604" s="43">
        <f>SIN(AL604+$AB$9)</f>
        <v>-0.24507183500050383</v>
      </c>
      <c r="AK604" s="43">
        <f>$AB$7*SIN(AL604)</f>
        <v>-0.31285336080984494</v>
      </c>
      <c r="AL604" s="43">
        <f>2*ATAN(AM604)</f>
        <v>-1.0075937863585684</v>
      </c>
      <c r="AM604" s="43">
        <f>SQRT((1+$AB$7)/(1-$AB$7))*TAN(AN604/2)</f>
        <v>-0.55124282340150654</v>
      </c>
      <c r="AN604" s="132">
        <f>$AU604+$AB$7*SIN(AO604)</f>
        <v>5.5677283002813791</v>
      </c>
      <c r="AO604" s="132">
        <f>$AU604+$AB$7*SIN(AP604)</f>
        <v>5.5678232212368481</v>
      </c>
      <c r="AP604" s="132">
        <f>$AU604+$AB$7*SIN(AQ604)</f>
        <v>5.5681630282036085</v>
      </c>
      <c r="AQ604" s="132">
        <f>$AU604+$AB$7*SIN(AR604)</f>
        <v>5.569378680375622</v>
      </c>
      <c r="AR604" s="132">
        <f>$AU604+$AB$7*SIN(AS604)</f>
        <v>5.5737172210594723</v>
      </c>
      <c r="AS604" s="132">
        <f>$AU604+$AB$7*SIN(AT604)</f>
        <v>5.5890715448808193</v>
      </c>
      <c r="AT604" s="132">
        <f>$AU604+$AB$7*SIN(AU604)</f>
        <v>5.641924396455364</v>
      </c>
      <c r="AU604" s="132">
        <f>$AB$9+$AB$18*(F604-AB$15)</f>
        <v>5.810407889755135</v>
      </c>
    </row>
    <row r="605" spans="1:47" ht="12.95" customHeight="1">
      <c r="A605" s="122" t="s">
        <v>27</v>
      </c>
      <c r="B605" s="123" t="s">
        <v>288</v>
      </c>
      <c r="C605" s="122">
        <v>57807.584600000002</v>
      </c>
      <c r="D605" s="122">
        <v>1E-4</v>
      </c>
      <c r="E605" s="41">
        <f>+(C605-C$7)/C$8</f>
        <v>51572.451086105408</v>
      </c>
      <c r="F605" s="132">
        <f>ROUND(2*E605,0)/2</f>
        <v>51572.5</v>
      </c>
      <c r="G605" s="132">
        <f>+C605-(C$7+F605*C$8)</f>
        <v>-1.6696657497959677E-2</v>
      </c>
      <c r="K605" s="43">
        <f>G605</f>
        <v>-1.6696657497959677E-2</v>
      </c>
      <c r="L605" s="132"/>
      <c r="N605" s="132"/>
      <c r="O605" s="132">
        <f ca="1">+C$11+C$12*F605</f>
        <v>-1.8859179782596353E-2</v>
      </c>
      <c r="P605" s="199">
        <f>+D$11+D$12*F605+D$13*F605^2</f>
        <v>-3.274934268435184E-2</v>
      </c>
      <c r="Q605" s="200">
        <f>+C605-15018.5</f>
        <v>42789.084600000002</v>
      </c>
      <c r="S605" s="132">
        <f>+(P605-G605)^2</f>
        <v>2.5768870169341437E-4</v>
      </c>
      <c r="T605" s="7">
        <v>10</v>
      </c>
      <c r="U605" s="43">
        <f>+T605*S605</f>
        <v>2.5768870169341437E-3</v>
      </c>
      <c r="V605" s="132">
        <f>+G605-P605</f>
        <v>1.6052685186392163E-2</v>
      </c>
      <c r="Z605" s="43">
        <f>F605</f>
        <v>51572.5</v>
      </c>
      <c r="AA605" s="132">
        <f>AB$3+AB$4*Z605+AB$5*Z605^2+AH605</f>
        <v>2.1472321379776551E-3</v>
      </c>
      <c r="AB605" s="132">
        <f>+G605-AA605</f>
        <v>-1.8843889635937333E-2</v>
      </c>
      <c r="AC605" s="132">
        <f>+G605-P605</f>
        <v>1.6052685186392163E-2</v>
      </c>
      <c r="AD605" s="132"/>
      <c r="AE605" s="132">
        <f>+(G605-AA605)^2*S605</f>
        <v>9.1503241972476763E-8</v>
      </c>
      <c r="AF605" s="200">
        <f>+C605-15018.5</f>
        <v>42789.084600000002</v>
      </c>
      <c r="AG605" s="7"/>
      <c r="AH605" s="43">
        <f>$AB$6*($AB$11/AI605*AJ605+$AB$12)</f>
        <v>2.5049979067276549E-3</v>
      </c>
      <c r="AI605" s="43">
        <f>1+$AB$7*COS(AL605)</f>
        <v>1.2109223259228172</v>
      </c>
      <c r="AJ605" s="43">
        <f>SIN(AL605+$AB$9)</f>
        <v>-0.20280052341816926</v>
      </c>
      <c r="AK605" s="43">
        <f>$AB$7*SIN(AL605)</f>
        <v>-0.30399304667592131</v>
      </c>
      <c r="AL605" s="43">
        <f>2*ATAN(AM605)</f>
        <v>-0.96421703123743896</v>
      </c>
      <c r="AM605" s="43">
        <f>SQRT((1+$AB$7)/(1-$AB$7))*TAN(AN605/2)</f>
        <v>-0.52329379180429458</v>
      </c>
      <c r="AN605" s="132">
        <f>$AU605+$AB$7*SIN(AO605)</f>
        <v>5.6011917218877363</v>
      </c>
      <c r="AO605" s="132">
        <f>$AU605+$AB$7*SIN(AP605)</f>
        <v>5.6012971881524578</v>
      </c>
      <c r="AP605" s="132">
        <f>$AU605+$AB$7*SIN(AQ605)</f>
        <v>5.6016642764288767</v>
      </c>
      <c r="AQ605" s="132">
        <f>$AU605+$AB$7*SIN(AR605)</f>
        <v>5.6029411210603728</v>
      </c>
      <c r="AR605" s="132">
        <f>$AU605+$AB$7*SIN(AS605)</f>
        <v>5.6073721515678709</v>
      </c>
      <c r="AS605" s="132">
        <f>$AU605+$AB$7*SIN(AT605)</f>
        <v>5.6226290598468456</v>
      </c>
      <c r="AT605" s="132">
        <f>$AU605+$AB$7*SIN(AU605)</f>
        <v>5.6738514859319222</v>
      </c>
      <c r="AU605" s="132">
        <f>$AB$9+$AB$18*(F605-AB$15)</f>
        <v>5.8343879411907169</v>
      </c>
    </row>
    <row r="606" spans="1:47" ht="12.95" customHeight="1">
      <c r="A606" s="122" t="s">
        <v>28</v>
      </c>
      <c r="B606" s="123" t="s">
        <v>292</v>
      </c>
      <c r="C606" s="122">
        <v>58009.833400000003</v>
      </c>
      <c r="D606" s="122">
        <v>1E-4</v>
      </c>
      <c r="E606" s="41">
        <f>+(C606-C$7)/C$8</f>
        <v>52164.951500352814</v>
      </c>
      <c r="F606" s="132">
        <f>ROUND(2*E606,0)/2</f>
        <v>52165</v>
      </c>
      <c r="G606" s="132">
        <f>+C606-(C$7+F606*C$8)</f>
        <v>-1.6555254995182622E-2</v>
      </c>
      <c r="K606" s="43">
        <f>G606</f>
        <v>-1.6555254995182622E-2</v>
      </c>
      <c r="L606" s="132"/>
      <c r="N606" s="132"/>
      <c r="O606" s="132">
        <f ca="1">+C$11+C$12*F606</f>
        <v>-1.9475340597669033E-2</v>
      </c>
      <c r="P606" s="199">
        <f>+D$11+D$12*F606+D$13*F606^2</f>
        <v>-3.3083857736414091E-2</v>
      </c>
      <c r="Q606" s="200">
        <f>+C606-15018.5</f>
        <v>42991.333400000003</v>
      </c>
      <c r="S606" s="132">
        <f>+(P606-G606)^2</f>
        <v>2.7319470857744443E-4</v>
      </c>
      <c r="T606" s="7">
        <v>10</v>
      </c>
      <c r="U606" s="43">
        <f>+T606*S606</f>
        <v>2.7319470857744442E-3</v>
      </c>
      <c r="V606" s="132">
        <f>+G606-P606</f>
        <v>1.6528602741231468E-2</v>
      </c>
      <c r="Z606" s="43">
        <f>F606</f>
        <v>52165</v>
      </c>
      <c r="AA606" s="132">
        <f>AB$3+AB$4*Z606+AB$5*Z606^2+AH606</f>
        <v>4.1577665324451238E-3</v>
      </c>
      <c r="AB606" s="132">
        <f>+G606-AA606</f>
        <v>-2.0713021527627745E-2</v>
      </c>
      <c r="AC606" s="132">
        <f>+G606-P606</f>
        <v>1.6528602741231468E-2</v>
      </c>
      <c r="AD606" s="132"/>
      <c r="AE606" s="132">
        <f>+(G606-AA606)^2*S606</f>
        <v>1.1720852387653709E-7</v>
      </c>
      <c r="AF606" s="200">
        <f>+C606-15018.5</f>
        <v>42991.333400000003</v>
      </c>
      <c r="AG606" s="7"/>
      <c r="AH606" s="43">
        <f>$AB$6*($AB$11/AI606*AJ606+$AB$12)</f>
        <v>4.6353432074451237E-3</v>
      </c>
      <c r="AI606" s="43">
        <f>1+$AB$7*COS(AL606)</f>
        <v>1.2487682674130691</v>
      </c>
      <c r="AJ606" s="43">
        <f>SIN(AL606+$AB$9)</f>
        <v>-7.3355974884481631E-2</v>
      </c>
      <c r="AK606" s="43">
        <f>$AB$7*SIN(AL606)</f>
        <v>-0.27388747530381835</v>
      </c>
      <c r="AL606" s="43">
        <f>2*ATAN(AM606)</f>
        <v>-0.83342192399952353</v>
      </c>
      <c r="AM606" s="43">
        <f>SQRT((1+$AB$7)/(1-$AB$7))*TAN(AN606/2)</f>
        <v>-0.44263335682820365</v>
      </c>
      <c r="AN606" s="132">
        <f>$AU606+$AB$7*SIN(AO606)</f>
        <v>5.6999764873615275</v>
      </c>
      <c r="AO606" s="132">
        <f>$AU606+$AB$7*SIN(AP606)</f>
        <v>5.700110082388723</v>
      </c>
      <c r="AP606" s="132">
        <f>$AU606+$AB$7*SIN(AQ606)</f>
        <v>5.7005425544377166</v>
      </c>
      <c r="AQ606" s="132">
        <f>$AU606+$AB$7*SIN(AR606)</f>
        <v>5.7019417031561632</v>
      </c>
      <c r="AR606" s="132">
        <f>$AU606+$AB$7*SIN(AS606)</f>
        <v>5.7064595073241717</v>
      </c>
      <c r="AS606" s="132">
        <f>$AU606+$AB$7*SIN(AT606)</f>
        <v>5.7209579996023372</v>
      </c>
      <c r="AT606" s="132">
        <f>$AU606+$AB$7*SIN(AU606)</f>
        <v>5.7666311075574246</v>
      </c>
      <c r="AU606" s="132">
        <f>$AB$9+$AB$18*(F606-AB$15)</f>
        <v>5.9036961386325819</v>
      </c>
    </row>
    <row r="607" spans="1:47" ht="12.95" customHeight="1">
      <c r="A607" s="122" t="s">
        <v>28</v>
      </c>
      <c r="B607" s="123" t="s">
        <v>292</v>
      </c>
      <c r="C607" s="122">
        <v>58025.876400000001</v>
      </c>
      <c r="D607" s="122">
        <v>1E-4</v>
      </c>
      <c r="E607" s="41">
        <f>+(C607-C$7)/C$8</f>
        <v>52211.950464726251</v>
      </c>
      <c r="F607" s="132">
        <f>ROUND(2*E607,0)/2</f>
        <v>52212</v>
      </c>
      <c r="G607" s="132">
        <f>+C607-(C$7+F607*C$8)</f>
        <v>-1.6908764002437238E-2</v>
      </c>
      <c r="K607" s="43">
        <f>G607</f>
        <v>-1.6908764002437238E-2</v>
      </c>
      <c r="L607" s="132"/>
      <c r="N607" s="132"/>
      <c r="O607" s="132">
        <f ca="1">+C$11+C$12*F607</f>
        <v>-1.952421748932881E-2</v>
      </c>
      <c r="P607" s="199">
        <f>+D$11+D$12*F607+D$13*F607^2</f>
        <v>-3.3110199260657891E-2</v>
      </c>
      <c r="Q607" s="200">
        <f>+C607-15018.5</f>
        <v>43007.376400000001</v>
      </c>
      <c r="S607" s="132">
        <f>+(P607-G607)^2</f>
        <v>2.6248650442631531E-4</v>
      </c>
      <c r="T607" s="7">
        <v>10</v>
      </c>
      <c r="U607" s="43">
        <f>+T607*S607</f>
        <v>2.6248650442631531E-3</v>
      </c>
      <c r="V607" s="132">
        <f>+G607-P607</f>
        <v>1.6201435258220653E-2</v>
      </c>
      <c r="Z607" s="43">
        <f>F607</f>
        <v>52212</v>
      </c>
      <c r="AA607" s="132">
        <f>AB$3+AB$4*Z607+AB$5*Z607^2+AH607</f>
        <v>4.3182481526260639E-3</v>
      </c>
      <c r="AB607" s="132">
        <f>+G607-AA607</f>
        <v>-2.1227012155063302E-2</v>
      </c>
      <c r="AC607" s="132">
        <f>+G607-P607</f>
        <v>1.6201435258220653E-2</v>
      </c>
      <c r="AD607" s="132"/>
      <c r="AE607" s="132">
        <f>+(G607-AA607)^2*S607</f>
        <v>1.1827275590351934E-7</v>
      </c>
      <c r="AF607" s="200">
        <f>+C607-15018.5</f>
        <v>43007.376400000001</v>
      </c>
      <c r="AG607" s="7"/>
      <c r="AH607" s="43">
        <f>$AB$6*($AB$11/AI607*AJ607+$AB$12)</f>
        <v>4.8054189846260635E-3</v>
      </c>
      <c r="AI607" s="43">
        <f>1+$AB$7*COS(AL607)</f>
        <v>1.2516896707865777</v>
      </c>
      <c r="AJ607" s="43">
        <f>SIN(AL607+$AB$9)</f>
        <v>-6.2662024790375775E-2</v>
      </c>
      <c r="AK607" s="43">
        <f>$AB$7*SIN(AL607)</f>
        <v>-0.27120529054453235</v>
      </c>
      <c r="AL607" s="43">
        <f>2*ATAN(AM607)</f>
        <v>-0.82270310479760544</v>
      </c>
      <c r="AM607" s="43">
        <f>SQRT((1+$AB$7)/(1-$AB$7))*TAN(AN607/2)</f>
        <v>-0.43623901648775432</v>
      </c>
      <c r="AN607" s="132">
        <f>$AU607+$AB$7*SIN(AO607)</f>
        <v>5.7079415154473407</v>
      </c>
      <c r="AO607" s="132">
        <f>$AU607+$AB$7*SIN(AP607)</f>
        <v>5.708077039424146</v>
      </c>
      <c r="AP607" s="132">
        <f>$AU607+$AB$7*SIN(AQ607)</f>
        <v>5.708513476848097</v>
      </c>
      <c r="AQ607" s="132">
        <f>$AU607+$AB$7*SIN(AR607)</f>
        <v>5.7099181300241755</v>
      </c>
      <c r="AR607" s="132">
        <f>$AU607+$AB$7*SIN(AS607)</f>
        <v>5.7144303317058132</v>
      </c>
      <c r="AS607" s="132">
        <f>$AU607+$AB$7*SIN(AT607)</f>
        <v>5.7288381886073649</v>
      </c>
      <c r="AT607" s="132">
        <f>$AU607+$AB$7*SIN(AU607)</f>
        <v>5.7740205192653411</v>
      </c>
      <c r="AU607" s="132">
        <f>$AB$9+$AB$18*(F607-AB$15)</f>
        <v>5.9091940040836661</v>
      </c>
    </row>
    <row r="608" spans="1:47" ht="12.95" customHeight="1">
      <c r="A608" s="122" t="s">
        <v>28</v>
      </c>
      <c r="B608" s="123" t="s">
        <v>288</v>
      </c>
      <c r="C608" s="122">
        <v>58057.791799999999</v>
      </c>
      <c r="D608" s="122">
        <v>2.0000000000000001E-4</v>
      </c>
      <c r="E608" s="41">
        <f>+(C608-C$7)/C$8</f>
        <v>52305.448610183084</v>
      </c>
      <c r="F608" s="132">
        <f>ROUND(2*E608,0)/2</f>
        <v>52305.5</v>
      </c>
      <c r="G608" s="132">
        <f>+C608-(C$7+F608*C$8)</f>
        <v>-1.7541808505484369E-2</v>
      </c>
      <c r="K608" s="43">
        <f>G608</f>
        <v>-1.7541808505484369E-2</v>
      </c>
      <c r="L608" s="132"/>
      <c r="N608" s="132"/>
      <c r="O608" s="132">
        <f ca="1">+C$11+C$12*F608</f>
        <v>-1.9621451305715805E-2</v>
      </c>
      <c r="P608" s="199">
        <f>+D$11+D$12*F608+D$13*F608^2</f>
        <v>-3.3162517355753693E-2</v>
      </c>
      <c r="Q608" s="200">
        <f>+C608-15018.5</f>
        <v>43039.291799999999</v>
      </c>
      <c r="S608" s="132">
        <f>+(P608-G608)^2</f>
        <v>2.440065449848824E-4</v>
      </c>
      <c r="T608" s="7">
        <v>10</v>
      </c>
      <c r="U608" s="43">
        <f>+T608*S608</f>
        <v>2.4400654498488239E-3</v>
      </c>
      <c r="V608" s="132">
        <f>+G608-P608</f>
        <v>1.5620708850269324E-2</v>
      </c>
      <c r="Z608" s="43">
        <f>F608</f>
        <v>52305.5</v>
      </c>
      <c r="AA608" s="132">
        <f>AB$3+AB$4*Z608+AB$5*Z608^2+AH608</f>
        <v>4.63771724099497E-3</v>
      </c>
      <c r="AB608" s="132">
        <f>+G608-AA608</f>
        <v>-2.2179525746479339E-2</v>
      </c>
      <c r="AC608" s="132">
        <f>+G608-P608</f>
        <v>1.5620708850269324E-2</v>
      </c>
      <c r="AD608" s="132"/>
      <c r="AE608" s="132">
        <f>+(G608-AA608)^2*S608</f>
        <v>1.2003447209398222E-7</v>
      </c>
      <c r="AF608" s="200">
        <f>+C608-15018.5</f>
        <v>43039.291799999999</v>
      </c>
      <c r="AG608" s="7"/>
      <c r="AH608" s="43">
        <f>$AB$6*($AB$11/AI608*AJ608+$AB$12)</f>
        <v>5.1440137317449695E-3</v>
      </c>
      <c r="AI608" s="43">
        <f>1+$AB$7*COS(AL608)</f>
        <v>1.2574545489634719</v>
      </c>
      <c r="AJ608" s="43">
        <f>SIN(AL608+$AB$9)</f>
        <v>-4.1219334259040834E-2</v>
      </c>
      <c r="AK608" s="43">
        <f>$AB$7*SIN(AL608)</f>
        <v>-0.26573888540824292</v>
      </c>
      <c r="AL608" s="43">
        <f>2*ATAN(AM608)</f>
        <v>-0.80123101536395225</v>
      </c>
      <c r="AM608" s="43">
        <f>SQRT((1+$AB$7)/(1-$AB$7))*TAN(AN608/2)</f>
        <v>-0.42351893989330741</v>
      </c>
      <c r="AN608" s="132">
        <f>$AU608+$AB$7*SIN(AO608)</f>
        <v>5.7238418629257604</v>
      </c>
      <c r="AO608" s="132">
        <f>$AU608+$AB$7*SIN(AP608)</f>
        <v>5.7239810307070211</v>
      </c>
      <c r="AP608" s="132">
        <f>$AU608+$AB$7*SIN(AQ608)</f>
        <v>5.7244246863797814</v>
      </c>
      <c r="AQ608" s="132">
        <f>$AU608+$AB$7*SIN(AR608)</f>
        <v>5.7258382045726499</v>
      </c>
      <c r="AR608" s="132">
        <f>$AU608+$AB$7*SIN(AS608)</f>
        <v>5.7303335055206466</v>
      </c>
      <c r="AS608" s="132">
        <f>$AU608+$AB$7*SIN(AT608)</f>
        <v>5.744547827799888</v>
      </c>
      <c r="AT608" s="132">
        <f>$AU608+$AB$7*SIN(AU608)</f>
        <v>5.7887328247404746</v>
      </c>
      <c r="AU608" s="132">
        <f>$AB$9+$AB$18*(F608-AB$15)</f>
        <v>5.9201312470555045</v>
      </c>
    </row>
    <row r="609" spans="1:47" ht="12.95" customHeight="1">
      <c r="A609" s="122" t="s">
        <v>28</v>
      </c>
      <c r="B609" s="123" t="s">
        <v>292</v>
      </c>
      <c r="C609" s="122">
        <v>58066.8387</v>
      </c>
      <c r="D609" s="122">
        <v>1E-4</v>
      </c>
      <c r="E609" s="41">
        <f>+(C609-C$7)/C$8</f>
        <v>52331.952065321784</v>
      </c>
      <c r="F609" s="132">
        <f>ROUND(2*E609,0)/2</f>
        <v>52332</v>
      </c>
      <c r="G609" s="132">
        <f>+C609-(C$7+F609*C$8)</f>
        <v>-1.6362403999664821E-2</v>
      </c>
      <c r="K609" s="43">
        <f>G609</f>
        <v>-1.6362403999664821E-2</v>
      </c>
      <c r="L609" s="132"/>
      <c r="N609" s="132"/>
      <c r="O609" s="132">
        <f ca="1">+C$11+C$12*F609</f>
        <v>-1.9649009553141E-2</v>
      </c>
      <c r="P609" s="199">
        <f>+D$11+D$12*F609+D$13*F609^2</f>
        <v>-3.3177324969808922E-2</v>
      </c>
      <c r="Q609" s="200">
        <f>+C609-15018.5</f>
        <v>43048.3387</v>
      </c>
      <c r="S609" s="132">
        <f>+(P609-G609)^2</f>
        <v>2.8274156723219181E-4</v>
      </c>
      <c r="T609" s="7">
        <v>10</v>
      </c>
      <c r="U609" s="43">
        <f>+T609*S609</f>
        <v>2.827415672321918E-3</v>
      </c>
      <c r="V609" s="132">
        <f>+G609-P609</f>
        <v>1.6814920970144101E-2</v>
      </c>
      <c r="Z609" s="43">
        <f>F609</f>
        <v>52332</v>
      </c>
      <c r="AA609" s="132">
        <f>AB$3+AB$4*Z609+AB$5*Z609^2+AH609</f>
        <v>4.7283004874709338E-3</v>
      </c>
      <c r="AB609" s="132">
        <f>+G609-AA609</f>
        <v>-2.1090704487135754E-2</v>
      </c>
      <c r="AC609" s="132">
        <f>+G609-P609</f>
        <v>1.6814920970144101E-2</v>
      </c>
      <c r="AD609" s="132"/>
      <c r="AE609" s="132">
        <f>+(G609-AA609)^2*S609</f>
        <v>1.2576848636182556E-7</v>
      </c>
      <c r="AF609" s="200">
        <f>+C609-15018.5</f>
        <v>43048.3387</v>
      </c>
      <c r="AG609" s="7"/>
      <c r="AH609" s="43">
        <f>$AB$6*($AB$11/AI609*AJ609+$AB$12)</f>
        <v>5.2400271594709325E-3</v>
      </c>
      <c r="AI609" s="43">
        <f>1+$AB$7*COS(AL609)</f>
        <v>1.2590764284352935</v>
      </c>
      <c r="AJ609" s="43">
        <f>SIN(AL609+$AB$9)</f>
        <v>-3.5102329942111217E-2</v>
      </c>
      <c r="AK609" s="43">
        <f>$AB$7*SIN(AL609)</f>
        <v>-0.26415791532568583</v>
      </c>
      <c r="AL609" s="43">
        <f>2*ATAN(AM609)</f>
        <v>-0.79510954263595945</v>
      </c>
      <c r="AM609" s="43">
        <f>SQRT((1+$AB$7)/(1-$AB$7))*TAN(AN609/2)</f>
        <v>-0.41991386640050682</v>
      </c>
      <c r="AN609" s="132">
        <f>$AU609+$AB$7*SIN(AO609)</f>
        <v>5.7283616083523832</v>
      </c>
      <c r="AO609" s="132">
        <f>$AU609+$AB$7*SIN(AP609)</f>
        <v>5.7285017585663702</v>
      </c>
      <c r="AP609" s="132">
        <f>$AU609+$AB$7*SIN(AQ609)</f>
        <v>5.7289472905490104</v>
      </c>
      <c r="AQ609" s="132">
        <f>$AU609+$AB$7*SIN(AR609)</f>
        <v>5.7303628041368206</v>
      </c>
      <c r="AR609" s="132">
        <f>$AU609+$AB$7*SIN(AS609)</f>
        <v>5.7348519094394126</v>
      </c>
      <c r="AS609" s="132">
        <f>$AU609+$AB$7*SIN(AT609)</f>
        <v>5.7490081891351092</v>
      </c>
      <c r="AT609" s="132">
        <f>$AU609+$AB$7*SIN(AU609)</f>
        <v>5.7929055009590451</v>
      </c>
      <c r="AU609" s="132">
        <f>$AB$9+$AB$18*(F609-AB$15)</f>
        <v>5.9232311073630308</v>
      </c>
    </row>
    <row r="610" spans="1:47" ht="12.95" customHeight="1">
      <c r="A610" s="120" t="s">
        <v>31</v>
      </c>
      <c r="B610" s="121" t="s">
        <v>288</v>
      </c>
      <c r="C610" s="229">
        <v>58067.008199999997</v>
      </c>
      <c r="D610" s="120" t="s">
        <v>445</v>
      </c>
      <c r="E610" s="41">
        <f>+(C610-C$7)/C$8</f>
        <v>52332.44862609353</v>
      </c>
      <c r="F610" s="132">
        <f>ROUND(2*E610,0)/2</f>
        <v>52332.5</v>
      </c>
      <c r="G610" s="132">
        <f>+C610-(C$7+F610*C$8)</f>
        <v>-1.7536377505166456E-2</v>
      </c>
      <c r="K610" s="43">
        <f>G610</f>
        <v>-1.7536377505166456E-2</v>
      </c>
      <c r="L610" s="132"/>
      <c r="N610" s="132"/>
      <c r="O610" s="132">
        <f ca="1">+C$11+C$12*F610</f>
        <v>-1.9649529520073546E-2</v>
      </c>
      <c r="P610" s="199">
        <f>+D$11+D$12*F610+D$13*F610^2</f>
        <v>-3.3177604271686187E-2</v>
      </c>
      <c r="Q610" s="200">
        <f>+C610-15018.5</f>
        <v>43048.508199999997</v>
      </c>
      <c r="S610" s="132">
        <f>+(P610-G610)^2</f>
        <v>2.4464797476169325E-4</v>
      </c>
      <c r="T610" s="7">
        <v>10</v>
      </c>
      <c r="U610" s="43">
        <f>+T610*S610</f>
        <v>2.4464797476169324E-3</v>
      </c>
      <c r="V610" s="132">
        <f>+G610-P610</f>
        <v>1.5641226766519731E-2</v>
      </c>
      <c r="Z610" s="43">
        <f>F610</f>
        <v>52332.5</v>
      </c>
      <c r="AA610" s="132">
        <f>AB$3+AB$4*Z610+AB$5*Z610^2+AH610</f>
        <v>4.7300097283948057E-3</v>
      </c>
      <c r="AB610" s="132">
        <f>+G610-AA610</f>
        <v>-2.2266387233561263E-2</v>
      </c>
      <c r="AC610" s="132">
        <f>+G610-P610</f>
        <v>1.5641226766519731E-2</v>
      </c>
      <c r="AD610" s="132"/>
      <c r="AE610" s="132">
        <f>+(G610-AA610)^2*S610</f>
        <v>1.212945088094468E-7</v>
      </c>
      <c r="AF610" s="200">
        <f>+C610-15018.5</f>
        <v>43048.508199999997</v>
      </c>
      <c r="AG610" s="7"/>
      <c r="AH610" s="43">
        <f>$AB$6*($AB$11/AI610*AJ610+$AB$12)</f>
        <v>5.2418388971448059E-3</v>
      </c>
      <c r="AI610" s="43">
        <f>1+$AB$7*COS(AL610)</f>
        <v>1.2591069768284593</v>
      </c>
      <c r="AJ610" s="43">
        <f>SIN(AL610+$AB$9)</f>
        <v>-3.4986749985318068E-2</v>
      </c>
      <c r="AK610" s="43">
        <f>$AB$7*SIN(AL610)</f>
        <v>-0.26412795111236576</v>
      </c>
      <c r="AL610" s="43">
        <f>2*ATAN(AM610)</f>
        <v>-0.79499389164064649</v>
      </c>
      <c r="AM610" s="43">
        <f>SQRT((1+$AB$7)/(1-$AB$7))*TAN(AN610/2)</f>
        <v>-0.41984584632000732</v>
      </c>
      <c r="AN610" s="132">
        <f>$AU610+$AB$7*SIN(AO610)</f>
        <v>5.7284469424442426</v>
      </c>
      <c r="AO610" s="132">
        <f>$AU610+$AB$7*SIN(AP610)</f>
        <v>5.7285871109706097</v>
      </c>
      <c r="AP610" s="132">
        <f>$AU610+$AB$7*SIN(AQ610)</f>
        <v>5.7290326776138647</v>
      </c>
      <c r="AQ610" s="132">
        <f>$AU610+$AB$7*SIN(AR610)</f>
        <v>5.7304482266185373</v>
      </c>
      <c r="AR610" s="132">
        <f>$AU610+$AB$7*SIN(AS610)</f>
        <v>5.7349372090199262</v>
      </c>
      <c r="AS610" s="132">
        <f>$AU610+$AB$7*SIN(AT610)</f>
        <v>5.7490923800677827</v>
      </c>
      <c r="AT610" s="132">
        <f>$AU610+$AB$7*SIN(AU610)</f>
        <v>5.7929842427686493</v>
      </c>
      <c r="AU610" s="132">
        <f>$AB$9+$AB$18*(F610-AB$15)</f>
        <v>5.9232895952933617</v>
      </c>
    </row>
    <row r="611" spans="1:47" ht="12.95" customHeight="1">
      <c r="A611" s="122" t="s">
        <v>28</v>
      </c>
      <c r="B611" s="123" t="s">
        <v>292</v>
      </c>
      <c r="C611" s="122">
        <v>58086.635999999999</v>
      </c>
      <c r="D611" s="122">
        <v>1E-4</v>
      </c>
      <c r="E611" s="41">
        <f>+(C611-C$7)/C$8</f>
        <v>52389.949484594377</v>
      </c>
      <c r="F611" s="132">
        <f>ROUND(2*E611,0)/2</f>
        <v>52390</v>
      </c>
      <c r="G611" s="132">
        <f>+C611-(C$7+F611*C$8)</f>
        <v>-1.7243330003111623E-2</v>
      </c>
      <c r="K611" s="43">
        <f>G611</f>
        <v>-1.7243330003111623E-2</v>
      </c>
      <c r="L611" s="132"/>
      <c r="N611" s="132"/>
      <c r="O611" s="132">
        <f ca="1">+C$11+C$12*F611</f>
        <v>-1.9709325717316886E-2</v>
      </c>
      <c r="P611" s="199">
        <f>+D$11+D$12*F611+D$13*F611^2</f>
        <v>-3.3209702478759207E-2</v>
      </c>
      <c r="Q611" s="200">
        <f>+C611-15018.5</f>
        <v>43068.135999999999</v>
      </c>
      <c r="S611" s="132">
        <f>+(P611-G611)^2</f>
        <v>2.5492505003111676E-4</v>
      </c>
      <c r="T611" s="7">
        <v>10</v>
      </c>
      <c r="U611" s="43">
        <f>+T611*S611</f>
        <v>2.5492505003111678E-3</v>
      </c>
      <c r="V611" s="132">
        <f>+G611-P611</f>
        <v>1.5966372475647583E-2</v>
      </c>
      <c r="Z611" s="43">
        <f>F611</f>
        <v>52390</v>
      </c>
      <c r="AA611" s="132">
        <f>AB$3+AB$4*Z611+AB$5*Z611^2+AH611</f>
        <v>4.926595722141206E-3</v>
      </c>
      <c r="AB611" s="132">
        <f>+G611-AA611</f>
        <v>-2.216992572525283E-2</v>
      </c>
      <c r="AC611" s="132">
        <f>+G611-P611</f>
        <v>1.5966372475647583E-2</v>
      </c>
      <c r="AD611" s="132"/>
      <c r="AE611" s="132">
        <f>+(G611-AA611)^2*S611</f>
        <v>1.2529709136919757E-7</v>
      </c>
      <c r="AF611" s="200">
        <f>+C611-15018.5</f>
        <v>43068.135999999999</v>
      </c>
      <c r="AG611" s="7"/>
      <c r="AH611" s="43">
        <f>$AB$6*($AB$11/AI611*AJ611+$AB$12)</f>
        <v>5.4502220221412058E-3</v>
      </c>
      <c r="AI611" s="43">
        <f>1+$AB$7*COS(AL611)</f>
        <v>1.2626065560671971</v>
      </c>
      <c r="AJ611" s="43">
        <f>SIN(AL611+$AB$9)</f>
        <v>-2.1654994524357762E-2</v>
      </c>
      <c r="AK611" s="43">
        <f>$AB$7*SIN(AL611)</f>
        <v>-0.26064879955704018</v>
      </c>
      <c r="AL611" s="43">
        <f>2*ATAN(AM611)</f>
        <v>-0.78165668735942218</v>
      </c>
      <c r="AM611" s="43">
        <f>SQRT((1+$AB$7)/(1-$AB$7))*TAN(AN611/2)</f>
        <v>-0.41202355090571235</v>
      </c>
      <c r="AN611" s="132">
        <f>$AU611+$AB$7*SIN(AO611)</f>
        <v>5.7382741143889895</v>
      </c>
      <c r="AO611" s="132">
        <f>$AU611+$AB$7*SIN(AP611)</f>
        <v>5.7384163316633154</v>
      </c>
      <c r="AP611" s="132">
        <f>$AU611+$AB$7*SIN(AQ611)</f>
        <v>5.7388656973866388</v>
      </c>
      <c r="AQ611" s="132">
        <f>$AU611+$AB$7*SIN(AR611)</f>
        <v>5.7402847617996597</v>
      </c>
      <c r="AR611" s="132">
        <f>$AU611+$AB$7*SIN(AS611)</f>
        <v>5.7447581222596664</v>
      </c>
      <c r="AS611" s="132">
        <f>$AU611+$AB$7*SIN(AT611)</f>
        <v>5.7587824703667092</v>
      </c>
      <c r="AT611" s="132">
        <f>$AU611+$AB$7*SIN(AU611)</f>
        <v>5.8020425064766483</v>
      </c>
      <c r="AU611" s="132">
        <f>$AB$9+$AB$18*(F611-AB$15)</f>
        <v>5.9300157072813908</v>
      </c>
    </row>
    <row r="612" spans="1:47" ht="12.95" customHeight="1">
      <c r="A612" s="122" t="s">
        <v>28</v>
      </c>
      <c r="B612" s="123" t="s">
        <v>288</v>
      </c>
      <c r="C612" s="122">
        <v>58132.5461</v>
      </c>
      <c r="D612" s="122">
        <v>1E-4</v>
      </c>
      <c r="E612" s="41">
        <f>+(C612-C$7)/C$8</f>
        <v>52524.4459724259</v>
      </c>
      <c r="F612" s="132">
        <f>ROUND(2*E612,0)/2</f>
        <v>52524.5</v>
      </c>
      <c r="G612" s="132">
        <f>+C612-(C$7+F612*C$8)</f>
        <v>-1.8442201500874944E-2</v>
      </c>
      <c r="K612" s="43">
        <f>G612</f>
        <v>-1.8442201500874944E-2</v>
      </c>
      <c r="L612" s="132"/>
      <c r="N612" s="132"/>
      <c r="O612" s="132">
        <f ca="1">+C$11+C$12*F612</f>
        <v>-1.9849196822173051E-2</v>
      </c>
      <c r="P612" s="199">
        <f>+D$11+D$12*F612+D$13*F612^2</f>
        <v>-3.3284617822018692E-2</v>
      </c>
      <c r="Q612" s="200">
        <f>+C612-15018.5</f>
        <v>43114.0461</v>
      </c>
      <c r="S612" s="132">
        <f>+(P612-G612)^2</f>
        <v>2.2029732225015429E-4</v>
      </c>
      <c r="T612" s="7">
        <v>10</v>
      </c>
      <c r="U612" s="43">
        <f>+T612*S612</f>
        <v>2.2029732225015428E-3</v>
      </c>
      <c r="V612" s="132">
        <f>+G612-P612</f>
        <v>1.4842416321143748E-2</v>
      </c>
      <c r="Z612" s="43">
        <f>F612</f>
        <v>52524.5</v>
      </c>
      <c r="AA612" s="132">
        <f>AB$3+AB$4*Z612+AB$5*Z612^2+AH612</f>
        <v>5.3864887625452535E-3</v>
      </c>
      <c r="AB612" s="132">
        <f>+G612-AA612</f>
        <v>-2.3828690263420198E-2</v>
      </c>
      <c r="AC612" s="132">
        <f>+G612-P612</f>
        <v>1.4842416321143748E-2</v>
      </c>
      <c r="AD612" s="132"/>
      <c r="AE612" s="132">
        <f>+(G612-AA612)^2*S612</f>
        <v>1.2508624702759134E-7</v>
      </c>
      <c r="AF612" s="200">
        <f>+C612-15018.5</f>
        <v>43114.0461</v>
      </c>
      <c r="AG612" s="7"/>
      <c r="AH612" s="43">
        <f>$AB$6*($AB$11/AI612*AJ612+$AB$12)</f>
        <v>5.9377875632952533E-3</v>
      </c>
      <c r="AI612" s="43">
        <f>1+$AB$7*COS(AL612)</f>
        <v>1.2706815459575442</v>
      </c>
      <c r="AJ612" s="43">
        <f>SIN(AL612+$AB$9)</f>
        <v>9.8280319412511231E-3</v>
      </c>
      <c r="AK612" s="43">
        <f>$AB$7*SIN(AL612)</f>
        <v>-0.25225285068366182</v>
      </c>
      <c r="AL612" s="43">
        <f>2*ATAN(AM612)</f>
        <v>-0.75017180983659038</v>
      </c>
      <c r="AM612" s="43">
        <f>SQRT((1+$AB$7)/(1-$AB$7))*TAN(AN612/2)</f>
        <v>-0.39372579446884481</v>
      </c>
      <c r="AN612" s="132">
        <f>$AU612+$AB$7*SIN(AO612)</f>
        <v>5.7613666646034885</v>
      </c>
      <c r="AO612" s="132">
        <f>$AU612+$AB$7*SIN(AP612)</f>
        <v>5.7615131996140958</v>
      </c>
      <c r="AP612" s="132">
        <f>$AU612+$AB$7*SIN(AQ612)</f>
        <v>5.7619699406548675</v>
      </c>
      <c r="AQ612" s="132">
        <f>$AU612+$AB$7*SIN(AR612)</f>
        <v>5.7633928082439816</v>
      </c>
      <c r="AR612" s="132">
        <f>$AU612+$AB$7*SIN(AS612)</f>
        <v>5.7678180171279738</v>
      </c>
      <c r="AS612" s="132">
        <f>$AU612+$AB$7*SIN(AT612)</f>
        <v>5.7815107343216967</v>
      </c>
      <c r="AT612" s="132">
        <f>$AU612+$AB$7*SIN(AU612)</f>
        <v>5.8232533925300629</v>
      </c>
      <c r="AU612" s="132">
        <f>$AB$9+$AB$18*(F612-AB$15)</f>
        <v>5.945748960540346</v>
      </c>
    </row>
    <row r="613" spans="1:47" ht="12.95" customHeight="1">
      <c r="A613" s="230" t="s">
        <v>1446</v>
      </c>
      <c r="B613" s="94"/>
      <c r="C613" s="36">
        <v>58395.894800000002</v>
      </c>
      <c r="D613" s="36">
        <v>2.9999999999999997E-4</v>
      </c>
      <c r="E613" s="41">
        <f>+(C613-C$7)/C$8</f>
        <v>53295.942336515654</v>
      </c>
      <c r="F613" s="132">
        <f>ROUND(2*E613,0)/2</f>
        <v>53296</v>
      </c>
      <c r="G613" s="132">
        <f>+C613-(C$7+F613*C$8)</f>
        <v>-1.9683311998960562E-2</v>
      </c>
      <c r="K613" s="43">
        <f>G613</f>
        <v>-1.9683311998960562E-2</v>
      </c>
      <c r="L613" s="132"/>
      <c r="N613" s="132"/>
      <c r="O613" s="132">
        <f ca="1">+C$11+C$12*F613</f>
        <v>-2.0651505799098913E-2</v>
      </c>
      <c r="P613" s="199">
        <f>+D$11+D$12*F613+D$13*F613^2</f>
        <v>-3.3709828678153198E-2</v>
      </c>
      <c r="Q613" s="200">
        <f>+C613-15018.5</f>
        <v>43377.394800000002</v>
      </c>
      <c r="S613" s="132">
        <f>+(P613-G613)^2</f>
        <v>1.9674317015166919E-4</v>
      </c>
      <c r="T613" s="7">
        <v>10</v>
      </c>
      <c r="U613" s="43">
        <f>+T613*S613</f>
        <v>1.9674317015166919E-3</v>
      </c>
      <c r="V613" s="132">
        <f>+G613-P613</f>
        <v>1.4026516679192635E-2</v>
      </c>
      <c r="Z613" s="43">
        <f>F613</f>
        <v>53296</v>
      </c>
      <c r="AA613" s="132">
        <f>AB$3+AB$4*Z613+AB$5*Z613^2+AH613</f>
        <v>8.0074446218953797E-3</v>
      </c>
      <c r="AB613" s="132">
        <f>+G613-AA613</f>
        <v>-2.769075662085594E-2</v>
      </c>
      <c r="AC613" s="132">
        <f>+G613-P613</f>
        <v>1.4026516679192635E-2</v>
      </c>
      <c r="AD613" s="132"/>
      <c r="AE613" s="132">
        <f>+(G613-AA613)^2*S613</f>
        <v>1.5085833496237145E-7</v>
      </c>
      <c r="AF613" s="200">
        <f>+C613-15018.5</f>
        <v>43377.394800000002</v>
      </c>
      <c r="AG613" s="7"/>
      <c r="AH613" s="43">
        <f>$AB$6*($AB$11/AI613*AJ613+$AB$12)</f>
        <v>8.7195714698953784E-3</v>
      </c>
      <c r="AI613" s="43">
        <f>1+$AB$7*COS(AL613)</f>
        <v>1.3130665973804621</v>
      </c>
      <c r="AJ613" s="43">
        <f>SIN(AL613+$AB$9)</f>
        <v>0.19658902128030645</v>
      </c>
      <c r="AK613" s="43">
        <f>$AB$7*SIN(AL613)</f>
        <v>-0.19720371600104203</v>
      </c>
      <c r="AL613" s="43">
        <f>2*ATAN(AM613)</f>
        <v>-0.56212216573928575</v>
      </c>
      <c r="AM613" s="43">
        <f>SQRT((1+$AB$7)/(1-$AB$7))*TAN(AN613/2)</f>
        <v>-0.28870349795658545</v>
      </c>
      <c r="AN613" s="132">
        <f>$AU613+$AB$7*SIN(AO613)</f>
        <v>5.8965215779600966</v>
      </c>
      <c r="AO613" s="132">
        <f>$AU613+$AB$7*SIN(AP613)</f>
        <v>5.8966760809811793</v>
      </c>
      <c r="AP613" s="132">
        <f>$AU613+$AB$7*SIN(AQ613)</f>
        <v>5.897126873102744</v>
      </c>
      <c r="AQ613" s="132">
        <f>$AU613+$AB$7*SIN(AR613)</f>
        <v>5.8984416738756957</v>
      </c>
      <c r="AR613" s="132">
        <f>$AU613+$AB$7*SIN(AS613)</f>
        <v>5.9022724978021293</v>
      </c>
      <c r="AS613" s="132">
        <f>$AU613+$AB$7*SIN(AT613)</f>
        <v>5.9134008893890622</v>
      </c>
      <c r="AT613" s="132">
        <f>$AU613+$AB$7*SIN(AU613)</f>
        <v>5.945464300527151</v>
      </c>
      <c r="AU613" s="132">
        <f>$AB$9+$AB$18*(F613-AB$15)</f>
        <v>6.0359958370405966</v>
      </c>
    </row>
    <row r="614" spans="1:47" ht="12.95" customHeight="1">
      <c r="A614" s="124" t="s">
        <v>1453</v>
      </c>
      <c r="B614" s="125" t="s">
        <v>292</v>
      </c>
      <c r="C614" s="254">
        <v>58395.894800000002</v>
      </c>
      <c r="D614" s="126">
        <v>2.9999999999999997E-4</v>
      </c>
      <c r="E614" s="41">
        <f>+(C614-C$7)/C$8</f>
        <v>53295.942336515654</v>
      </c>
      <c r="F614" s="132">
        <f>ROUND(2*E614,0)/2</f>
        <v>53296</v>
      </c>
      <c r="G614" s="132">
        <f>+C614-(C$7+F614*C$8)</f>
        <v>-1.9683311998960562E-2</v>
      </c>
      <c r="K614" s="43">
        <f>G614</f>
        <v>-1.9683311998960562E-2</v>
      </c>
      <c r="L614" s="132"/>
      <c r="N614" s="132"/>
      <c r="O614" s="132">
        <f ca="1">+C$11+C$12*F614</f>
        <v>-2.0651505799098913E-2</v>
      </c>
      <c r="P614" s="199">
        <f>+D$11+D$12*F614+D$13*F614^2</f>
        <v>-3.3709828678153198E-2</v>
      </c>
      <c r="Q614" s="200">
        <f>+C614-15018.5</f>
        <v>43377.394800000002</v>
      </c>
      <c r="S614" s="132">
        <f>+(P614-G614)^2</f>
        <v>1.9674317015166919E-4</v>
      </c>
      <c r="T614" s="7">
        <v>10</v>
      </c>
      <c r="U614" s="43">
        <f>+T614*S614</f>
        <v>1.9674317015166919E-3</v>
      </c>
      <c r="V614" s="132">
        <f>+G614-P614</f>
        <v>1.4026516679192635E-2</v>
      </c>
      <c r="Z614" s="43">
        <f>F614</f>
        <v>53296</v>
      </c>
      <c r="AA614" s="132">
        <f>AB$3+AB$4*Z614+AB$5*Z614^2+AH614</f>
        <v>8.0074446218953797E-3</v>
      </c>
      <c r="AB614" s="132">
        <f>+G614-AA614</f>
        <v>-2.769075662085594E-2</v>
      </c>
      <c r="AC614" s="132">
        <f>+G614-P614</f>
        <v>1.4026516679192635E-2</v>
      </c>
      <c r="AD614" s="132"/>
      <c r="AE614" s="132">
        <f>+(G614-AA614)^2*S614</f>
        <v>1.5085833496237145E-7</v>
      </c>
      <c r="AF614" s="200">
        <f>+C614-15018.5</f>
        <v>43377.394800000002</v>
      </c>
      <c r="AG614" s="7"/>
      <c r="AH614" s="43">
        <f>$AB$6*($AB$11/AI614*AJ614+$AB$12)</f>
        <v>8.7195714698953784E-3</v>
      </c>
      <c r="AI614" s="43">
        <f>1+$AB$7*COS(AL614)</f>
        <v>1.3130665973804621</v>
      </c>
      <c r="AJ614" s="43">
        <f>SIN(AL614+$AB$9)</f>
        <v>0.19658902128030645</v>
      </c>
      <c r="AK614" s="43">
        <f>$AB$7*SIN(AL614)</f>
        <v>-0.19720371600104203</v>
      </c>
      <c r="AL614" s="43">
        <f>2*ATAN(AM614)</f>
        <v>-0.56212216573928575</v>
      </c>
      <c r="AM614" s="43">
        <f>SQRT((1+$AB$7)/(1-$AB$7))*TAN(AN614/2)</f>
        <v>-0.28870349795658545</v>
      </c>
      <c r="AN614" s="132">
        <f>$AU614+$AB$7*SIN(AO614)</f>
        <v>5.8965215779600966</v>
      </c>
      <c r="AO614" s="132">
        <f>$AU614+$AB$7*SIN(AP614)</f>
        <v>5.8966760809811793</v>
      </c>
      <c r="AP614" s="132">
        <f>$AU614+$AB$7*SIN(AQ614)</f>
        <v>5.897126873102744</v>
      </c>
      <c r="AQ614" s="132">
        <f>$AU614+$AB$7*SIN(AR614)</f>
        <v>5.8984416738756957</v>
      </c>
      <c r="AR614" s="132">
        <f>$AU614+$AB$7*SIN(AS614)</f>
        <v>5.9022724978021293</v>
      </c>
      <c r="AS614" s="132">
        <f>$AU614+$AB$7*SIN(AT614)</f>
        <v>5.9134008893890622</v>
      </c>
      <c r="AT614" s="132">
        <f>$AU614+$AB$7*SIN(AU614)</f>
        <v>5.945464300527151</v>
      </c>
      <c r="AU614" s="132">
        <f>$AB$9+$AB$18*(F614-AB$15)</f>
        <v>6.0359958370405966</v>
      </c>
    </row>
    <row r="615" spans="1:47" ht="12.95" customHeight="1">
      <c r="A615" s="216" t="s">
        <v>29</v>
      </c>
      <c r="B615" s="217" t="s">
        <v>292</v>
      </c>
      <c r="C615" s="216">
        <v>58406.817900000002</v>
      </c>
      <c r="D615" s="216">
        <v>1E-4</v>
      </c>
      <c r="E615" s="41">
        <f>+(C615-C$7)/C$8</f>
        <v>53327.942236019961</v>
      </c>
      <c r="F615" s="132">
        <f>ROUND(2*E615,0)/2</f>
        <v>53328</v>
      </c>
      <c r="G615" s="132">
        <f>+C615-(C$7+F615*C$8)</f>
        <v>-1.9717615999979898E-2</v>
      </c>
      <c r="K615" s="43">
        <f>G615</f>
        <v>-1.9717615999979898E-2</v>
      </c>
      <c r="L615" s="132"/>
      <c r="N615" s="132"/>
      <c r="O615" s="132">
        <f ca="1">+C$11+C$12*F615</f>
        <v>-2.0684783682782162E-2</v>
      </c>
      <c r="P615" s="199">
        <f>+D$11+D$12*F615+D$13*F615^2</f>
        <v>-3.3727299593903887E-2</v>
      </c>
      <c r="Q615" s="200">
        <f>+C615-15018.5</f>
        <v>43388.317900000002</v>
      </c>
      <c r="S615" s="132">
        <f>+(P615-G615)^2</f>
        <v>1.9627123440186297E-4</v>
      </c>
      <c r="T615" s="7">
        <v>10</v>
      </c>
      <c r="U615" s="43">
        <f>+T615*S615</f>
        <v>1.9627123440186297E-3</v>
      </c>
      <c r="V615" s="132">
        <f>+G615-P615</f>
        <v>1.4009683593923988E-2</v>
      </c>
      <c r="Z615" s="43">
        <f>F615</f>
        <v>53328</v>
      </c>
      <c r="AA615" s="132">
        <f>AB$3+AB$4*Z615+AB$5*Z615^2+AH615</f>
        <v>8.1148293346860901E-3</v>
      </c>
      <c r="AB615" s="132">
        <f>+G615-AA615</f>
        <v>-2.7832445334665987E-2</v>
      </c>
      <c r="AC615" s="132">
        <f>+G615-P615</f>
        <v>1.4009683593923988E-2</v>
      </c>
      <c r="AD615" s="132"/>
      <c r="AE615" s="132">
        <f>+(G615-AA615)^2*S615</f>
        <v>1.5204053298504593E-7</v>
      </c>
      <c r="AF615" s="200">
        <f>+C615-15018.5</f>
        <v>43388.317900000002</v>
      </c>
      <c r="AG615" s="7"/>
      <c r="AH615" s="43">
        <f>$AB$6*($AB$11/AI615*AJ615+$AB$12)</f>
        <v>8.8337040866860901E-3</v>
      </c>
      <c r="AI615" s="43">
        <f>1+$AB$7*COS(AL615)</f>
        <v>1.3146455623631621</v>
      </c>
      <c r="AJ615" s="43">
        <f>SIN(AL615+$AB$9)</f>
        <v>0.20448370416687942</v>
      </c>
      <c r="AK615" s="43">
        <f>$AB$7*SIN(AL615)</f>
        <v>-0.19467452346203248</v>
      </c>
      <c r="AL615" s="43">
        <f>2*ATAN(AM615)</f>
        <v>-0.55406376249493505</v>
      </c>
      <c r="AM615" s="43">
        <f>SQRT((1+$AB$7)/(1-$AB$7))*TAN(AN615/2)</f>
        <v>-0.28434351168520344</v>
      </c>
      <c r="AN615" s="132">
        <f>$AU615+$AB$7*SIN(AO615)</f>
        <v>5.9022196934832776</v>
      </c>
      <c r="AO615" s="132">
        <f>$AU615+$AB$7*SIN(AP615)</f>
        <v>5.9023737884462451</v>
      </c>
      <c r="AP615" s="132">
        <f>$AU615+$AB$7*SIN(AQ615)</f>
        <v>5.9028223579710799</v>
      </c>
      <c r="AQ615" s="132">
        <f>$AU615+$AB$7*SIN(AR615)</f>
        <v>5.9041276837973715</v>
      </c>
      <c r="AR615" s="132">
        <f>$AU615+$AB$7*SIN(AS615)</f>
        <v>5.9079223013297222</v>
      </c>
      <c r="AS615" s="132">
        <f>$AU615+$AB$7*SIN(AT615)</f>
        <v>5.9189214789168725</v>
      </c>
      <c r="AT615" s="132">
        <f>$AU615+$AB$7*SIN(AU615)</f>
        <v>5.9505510549944907</v>
      </c>
      <c r="AU615" s="132">
        <f>$AB$9+$AB$18*(F615-AB$15)</f>
        <v>6.0397390645817612</v>
      </c>
    </row>
    <row r="616" spans="1:47" ht="12.95" customHeight="1">
      <c r="A616" s="216" t="s">
        <v>29</v>
      </c>
      <c r="B616" s="217" t="s">
        <v>288</v>
      </c>
      <c r="C616" s="216">
        <v>58425.762300000002</v>
      </c>
      <c r="D616" s="216">
        <v>1E-4</v>
      </c>
      <c r="E616" s="41">
        <f>+(C616-C$7)/C$8</f>
        <v>53383.441031798568</v>
      </c>
      <c r="F616" s="132">
        <f>ROUND(2*E616,0)/2</f>
        <v>53383.5</v>
      </c>
      <c r="G616" s="132">
        <f>+C616-(C$7+F616*C$8)</f>
        <v>-2.0128674499574117E-2</v>
      </c>
      <c r="K616" s="43">
        <f>G616</f>
        <v>-2.0128674499574117E-2</v>
      </c>
      <c r="L616" s="132"/>
      <c r="N616" s="132"/>
      <c r="O616" s="132">
        <f ca="1">+C$11+C$12*F616</f>
        <v>-2.0742500012295301E-2</v>
      </c>
      <c r="P616" s="199">
        <f>+D$11+D$12*F616+D$13*F616^2</f>
        <v>-3.3757569393415975E-2</v>
      </c>
      <c r="Q616" s="200">
        <f>+C616-15018.5</f>
        <v>43407.262300000002</v>
      </c>
      <c r="S616" s="132">
        <f>+(P616-G616)^2</f>
        <v>1.8574677602738865E-4</v>
      </c>
      <c r="T616" s="7">
        <v>10</v>
      </c>
      <c r="U616" s="43">
        <f>+T616*S616</f>
        <v>1.8574677602738866E-3</v>
      </c>
      <c r="V616" s="132">
        <f>+G616-P616</f>
        <v>1.3628894893841857E-2</v>
      </c>
      <c r="Z616" s="43">
        <f>F616</f>
        <v>53383.5</v>
      </c>
      <c r="AA616" s="132">
        <f>AB$3+AB$4*Z616+AB$5*Z616^2+AH616</f>
        <v>8.3006969353927873E-3</v>
      </c>
      <c r="AB616" s="132">
        <f>+G616-AA616</f>
        <v>-2.8429371434966905E-2</v>
      </c>
      <c r="AC616" s="132">
        <f>+G616-P616</f>
        <v>1.3628894893841857E-2</v>
      </c>
      <c r="AD616" s="132"/>
      <c r="AE616" s="132">
        <f>+(G616-AA616)^2*S616</f>
        <v>1.501259607961171E-7</v>
      </c>
      <c r="AF616" s="200">
        <f>+C616-15018.5</f>
        <v>43407.262300000002</v>
      </c>
      <c r="AG616" s="7"/>
      <c r="AH616" s="43">
        <f>$AB$6*($AB$11/AI616*AJ616+$AB$12)</f>
        <v>9.0312896521427873E-3</v>
      </c>
      <c r="AI616" s="43">
        <f>1+$AB$7*COS(AL616)</f>
        <v>1.3173442238171726</v>
      </c>
      <c r="AJ616" s="43">
        <f>SIN(AL616+$AB$9)</f>
        <v>0.21818864374055336</v>
      </c>
      <c r="AK616" s="43">
        <f>$AB$7*SIN(AL616)</f>
        <v>-0.19024364275811234</v>
      </c>
      <c r="AL616" s="43">
        <f>2*ATAN(AM616)</f>
        <v>-0.54004199124401631</v>
      </c>
      <c r="AM616" s="43">
        <f>SQRT((1+$AB$7)/(1-$AB$7))*TAN(AN616/2)</f>
        <v>-0.27678073978943546</v>
      </c>
      <c r="AN616" s="132">
        <f>$AU616+$AB$7*SIN(AO616)</f>
        <v>5.9121183823943797</v>
      </c>
      <c r="AO616" s="132">
        <f>$AU616+$AB$7*SIN(AP616)</f>
        <v>5.9122716142905727</v>
      </c>
      <c r="AP616" s="132">
        <f>$AU616+$AB$7*SIN(AQ616)</f>
        <v>5.912715934061934</v>
      </c>
      <c r="AQ616" s="132">
        <f>$AU616+$AB$7*SIN(AR616)</f>
        <v>5.914003875509624</v>
      </c>
      <c r="AR616" s="132">
        <f>$AU616+$AB$7*SIN(AS616)</f>
        <v>5.9177335936046056</v>
      </c>
      <c r="AS616" s="132">
        <f>$AU616+$AB$7*SIN(AT616)</f>
        <v>5.9285046730222621</v>
      </c>
      <c r="AT616" s="132">
        <f>$AU616+$AB$7*SIN(AU616)</f>
        <v>5.9593763470954171</v>
      </c>
      <c r="AU616" s="132">
        <f>$AB$9+$AB$18*(F616-AB$15)</f>
        <v>6.0462312248484675</v>
      </c>
    </row>
    <row r="617" spans="1:47" ht="12.95" customHeight="1">
      <c r="A617" s="216" t="s">
        <v>29</v>
      </c>
      <c r="B617" s="217" t="s">
        <v>288</v>
      </c>
      <c r="C617" s="216">
        <v>58488.570899999999</v>
      </c>
      <c r="D617" s="216">
        <v>1E-4</v>
      </c>
      <c r="E617" s="41">
        <f>+(C617-C$7)/C$8</f>
        <v>53567.442724358902</v>
      </c>
      <c r="F617" s="132">
        <f>ROUND(2*E617,0)/2</f>
        <v>53567.5</v>
      </c>
      <c r="G617" s="132">
        <f>+C617-(C$7+F617*C$8)</f>
        <v>-1.9550922501366585E-2</v>
      </c>
      <c r="K617" s="43">
        <f>G617</f>
        <v>-1.9550922501366585E-2</v>
      </c>
      <c r="L617" s="132"/>
      <c r="N617" s="132"/>
      <c r="O617" s="132">
        <f ca="1">+C$11+C$12*F617</f>
        <v>-2.0933847843473984E-2</v>
      </c>
      <c r="P617" s="199">
        <f>+D$11+D$12*F617+D$13*F617^2</f>
        <v>-3.3857639110315134E-2</v>
      </c>
      <c r="Q617" s="200">
        <f>+C617-15018.5</f>
        <v>43470.070899999999</v>
      </c>
      <c r="S617" s="132">
        <f>+(P617-G617)^2</f>
        <v>2.0468214012876425E-4</v>
      </c>
      <c r="T617" s="7">
        <v>10</v>
      </c>
      <c r="U617" s="43">
        <f>+T617*S617</f>
        <v>2.0468214012876428E-3</v>
      </c>
      <c r="V617" s="132">
        <f>+G617-P617</f>
        <v>1.4306716608948548E-2</v>
      </c>
      <c r="Z617" s="43">
        <f>F617</f>
        <v>53567.5</v>
      </c>
      <c r="AA617" s="132">
        <f>AB$3+AB$4*Z617+AB$5*Z617^2+AH617</f>
        <v>8.9130983829604302E-3</v>
      </c>
      <c r="AB617" s="132">
        <f>+G617-AA617</f>
        <v>-2.8464020884327014E-2</v>
      </c>
      <c r="AC617" s="132">
        <f>+G617-P617</f>
        <v>1.4306716608948548E-2</v>
      </c>
      <c r="AD617" s="132"/>
      <c r="AE617" s="132">
        <f>+(G617-AA617)^2*S617</f>
        <v>1.6583356918339137E-7</v>
      </c>
      <c r="AF617" s="200">
        <f>+C617-15018.5</f>
        <v>43470.070899999999</v>
      </c>
      <c r="AG617" s="7"/>
      <c r="AH617" s="43">
        <f>$AB$6*($AB$11/AI617*AJ617+$AB$12)</f>
        <v>9.6826720517104291E-3</v>
      </c>
      <c r="AI617" s="43">
        <f>1+$AB$7*COS(AL617)</f>
        <v>1.3259122553585305</v>
      </c>
      <c r="AJ617" s="43">
        <f>SIN(AL617+$AB$9)</f>
        <v>0.26369000463628273</v>
      </c>
      <c r="AK617" s="43">
        <f>$AB$7*SIN(AL617)</f>
        <v>-0.17516050298830485</v>
      </c>
      <c r="AL617" s="43">
        <f>2*ATAN(AM617)</f>
        <v>-0.49315439083459472</v>
      </c>
      <c r="AM617" s="43">
        <f>SQRT((1+$AB$7)/(1-$AB$7))*TAN(AN617/2)</f>
        <v>-0.25169912103080155</v>
      </c>
      <c r="AN617" s="132">
        <f>$AU617+$AB$7*SIN(AO617)</f>
        <v>5.945076424982676</v>
      </c>
      <c r="AO617" s="132">
        <f>$AU617+$AB$7*SIN(AP617)</f>
        <v>5.9452253598519285</v>
      </c>
      <c r="AP617" s="132">
        <f>$AU617+$AB$7*SIN(AQ617)</f>
        <v>5.9456519895084785</v>
      </c>
      <c r="AQ617" s="132">
        <f>$AU617+$AB$7*SIN(AR617)</f>
        <v>5.9468737333940807</v>
      </c>
      <c r="AR617" s="132">
        <f>$AU617+$AB$7*SIN(AS617)</f>
        <v>5.9503695772635687</v>
      </c>
      <c r="AS617" s="132">
        <f>$AU617+$AB$7*SIN(AT617)</f>
        <v>5.960349318010933</v>
      </c>
      <c r="AT617" s="132">
        <f>$AU617+$AB$7*SIN(AU617)</f>
        <v>5.9886606157098941</v>
      </c>
      <c r="AU617" s="132">
        <f>$AB$9+$AB$18*(F617-AB$15)</f>
        <v>6.0677547832101606</v>
      </c>
    </row>
    <row r="618" spans="1:47" ht="12.95" customHeight="1">
      <c r="A618" s="126" t="s">
        <v>1454</v>
      </c>
      <c r="B618" s="125" t="s">
        <v>288</v>
      </c>
      <c r="C618" s="254">
        <v>58740.824200000003</v>
      </c>
      <c r="D618" s="126">
        <v>1E-4</v>
      </c>
      <c r="E618" s="41">
        <f>+(C618-C$7)/C$8</f>
        <v>54306.434425398795</v>
      </c>
      <c r="F618" s="132">
        <f>ROUND(2*E618,0)/2</f>
        <v>54306.5</v>
      </c>
      <c r="G618" s="132">
        <f>+C618-(C$7+F618*C$8)</f>
        <v>-2.2383755494956858E-2</v>
      </c>
      <c r="K618" s="43">
        <f>G618</f>
        <v>-2.2383755494956858E-2</v>
      </c>
      <c r="L618" s="132"/>
      <c r="N618" s="132"/>
      <c r="O618" s="132">
        <f ca="1">+C$11+C$12*F618</f>
        <v>-2.170235896978405E-2</v>
      </c>
      <c r="P618" s="199">
        <f>+D$11+D$12*F618+D$13*F618^2</f>
        <v>-3.4255150419748505E-2</v>
      </c>
      <c r="Q618" s="200">
        <f>+C618-15018.5</f>
        <v>43722.324200000003</v>
      </c>
      <c r="S618" s="132">
        <f>+(P618-G618)^2</f>
        <v>1.4093001746036887E-4</v>
      </c>
      <c r="T618" s="7">
        <v>10</v>
      </c>
      <c r="U618" s="43">
        <f>+T618*S618</f>
        <v>1.4093001746036888E-3</v>
      </c>
      <c r="V618" s="132">
        <f>+G618-P618</f>
        <v>1.1871394924791646E-2</v>
      </c>
      <c r="Z618" s="43">
        <f>F618</f>
        <v>54306.5</v>
      </c>
      <c r="AA618" s="132">
        <f>AB$3+AB$4*Z618+AB$5*Z618^2+AH618</f>
        <v>1.129203142407232E-2</v>
      </c>
      <c r="AB618" s="132">
        <f>+G618-AA618</f>
        <v>-3.3675786919029178E-2</v>
      </c>
      <c r="AC618" s="132">
        <f>+G618-P618</f>
        <v>1.1871394924791646E-2</v>
      </c>
      <c r="AD618" s="132"/>
      <c r="AE618" s="132">
        <f>+(G618-AA618)^2*S618</f>
        <v>1.5982290176819459E-7</v>
      </c>
      <c r="AF618" s="200">
        <f>+C618-15018.5</f>
        <v>43722.324200000003</v>
      </c>
      <c r="AG618" s="7"/>
      <c r="AH618" s="43">
        <f>$AB$6*($AB$11/AI618*AJ618+$AB$12)</f>
        <v>1.222021075082232E-2</v>
      </c>
      <c r="AI618" s="43">
        <f>1+$AB$7*COS(AL618)</f>
        <v>1.3535406541505415</v>
      </c>
      <c r="AJ618" s="43">
        <f>SIN(AL618+$AB$9)</f>
        <v>0.4444906764997551</v>
      </c>
      <c r="AK618" s="43">
        <f>$AB$7*SIN(AL618)</f>
        <v>-0.10912839164400441</v>
      </c>
      <c r="AL618" s="43">
        <f>2*ATAN(AM618)</f>
        <v>-0.29939439823150682</v>
      </c>
      <c r="AM618" s="43">
        <f>SQRT((1+$AB$7)/(1-$AB$7))*TAN(AN618/2)</f>
        <v>-0.15082551480417425</v>
      </c>
      <c r="AN618" s="132">
        <f>$AU618+$AB$7*SIN(AO618)</f>
        <v>6.0793369330797278</v>
      </c>
      <c r="AO618" s="132">
        <f>$AU618+$AB$7*SIN(AP618)</f>
        <v>6.0794462457999687</v>
      </c>
      <c r="AP618" s="132">
        <f>$AU618+$AB$7*SIN(AQ618)</f>
        <v>6.0797479158566912</v>
      </c>
      <c r="AQ618" s="132">
        <f>$AU618+$AB$7*SIN(AR618)</f>
        <v>6.0805803367089091</v>
      </c>
      <c r="AR618" s="132">
        <f>$AU618+$AB$7*SIN(AS618)</f>
        <v>6.0828765619077929</v>
      </c>
      <c r="AS618" s="132">
        <f>$AU618+$AB$7*SIN(AT618)</f>
        <v>6.0892051721708977</v>
      </c>
      <c r="AT618" s="132">
        <f>$AU618+$AB$7*SIN(AU618)</f>
        <v>6.106607584009546</v>
      </c>
      <c r="AU618" s="132">
        <f>$AB$9+$AB$18*(F618-AB$15)</f>
        <v>6.1541999442389166</v>
      </c>
    </row>
    <row r="619" spans="1:47" ht="12.95" customHeight="1">
      <c r="A619" s="126" t="s">
        <v>1454</v>
      </c>
      <c r="B619" s="125" t="s">
        <v>292</v>
      </c>
      <c r="C619" s="254">
        <v>58748.8459</v>
      </c>
      <c r="D619" s="126">
        <v>1E-4</v>
      </c>
      <c r="E619" s="41">
        <f>+(C619-C$7)/C$8</f>
        <v>54329.934493497924</v>
      </c>
      <c r="F619" s="132">
        <f>ROUND(2*E619,0)/2</f>
        <v>54330</v>
      </c>
      <c r="G619" s="132">
        <f>+C619-(C$7+F619*C$8)</f>
        <v>-2.2360510003636591E-2</v>
      </c>
      <c r="K619" s="43">
        <f>G619</f>
        <v>-2.2360510003636591E-2</v>
      </c>
      <c r="L619" s="132"/>
      <c r="N619" s="132"/>
      <c r="O619" s="132">
        <f ca="1">+C$11+C$12*F619</f>
        <v>-2.1726797415613931E-2</v>
      </c>
      <c r="P619" s="199">
        <f>+D$11+D$12*F619+D$13*F619^2</f>
        <v>-3.426767560627348E-2</v>
      </c>
      <c r="Q619" s="200">
        <f>+C619-15018.5</f>
        <v>43730.3459</v>
      </c>
      <c r="S619" s="132">
        <f>+(P619-G619)^2</f>
        <v>1.4178059268861912E-4</v>
      </c>
      <c r="T619" s="7">
        <v>10</v>
      </c>
      <c r="U619" s="43">
        <f>+T619*S619</f>
        <v>1.4178059268861911E-3</v>
      </c>
      <c r="V619" s="132">
        <f>+G619-P619</f>
        <v>1.1907165602636889E-2</v>
      </c>
      <c r="Z619" s="43">
        <f>F619</f>
        <v>54330</v>
      </c>
      <c r="AA619" s="132">
        <f>AB$3+AB$4*Z619+AB$5*Z619^2+AH619</f>
        <v>1.1365003354370016E-2</v>
      </c>
      <c r="AB619" s="132">
        <f>+G619-AA619</f>
        <v>-3.3725513358006609E-2</v>
      </c>
      <c r="AC619" s="132">
        <f>+G619-P619</f>
        <v>1.1907165602636889E-2</v>
      </c>
      <c r="AD619" s="132"/>
      <c r="AE619" s="132">
        <f>+(G619-AA619)^2*S619</f>
        <v>1.6126269955390743E-7</v>
      </c>
      <c r="AF619" s="200">
        <f>+C619-15018.5</f>
        <v>43730.3459</v>
      </c>
      <c r="AG619" s="7"/>
      <c r="AH619" s="43">
        <f>$AB$6*($AB$11/AI619*AJ619+$AB$12)</f>
        <v>1.2298280054370015E-2</v>
      </c>
      <c r="AI619" s="43">
        <f>1+$AB$7*COS(AL619)</f>
        <v>1.3542192754580684</v>
      </c>
      <c r="AJ619" s="43">
        <f>SIN(AL619+$AB$9)</f>
        <v>0.45010965867072128</v>
      </c>
      <c r="AK619" s="43">
        <f>$AB$7*SIN(AL619)</f>
        <v>-0.10690512099034856</v>
      </c>
      <c r="AL619" s="43">
        <f>2*ATAN(AM619)</f>
        <v>-0.29311186301613601</v>
      </c>
      <c r="AM619" s="43">
        <f>SQRT((1+$AB$7)/(1-$AB$7))*TAN(AN619/2)</f>
        <v>-0.14761429944367488</v>
      </c>
      <c r="AN619" s="132">
        <f>$AU619+$AB$7*SIN(AO619)</f>
        <v>6.0836480019830512</v>
      </c>
      <c r="AO619" s="132">
        <f>$AU619+$AB$7*SIN(AP619)</f>
        <v>6.0837554986540585</v>
      </c>
      <c r="AP619" s="132">
        <f>$AU619+$AB$7*SIN(AQ619)</f>
        <v>6.0840518961880381</v>
      </c>
      <c r="AQ619" s="132">
        <f>$AU619+$AB$7*SIN(AR619)</f>
        <v>6.0848690529934677</v>
      </c>
      <c r="AR619" s="132">
        <f>$AU619+$AB$7*SIN(AS619)</f>
        <v>6.0871212304576527</v>
      </c>
      <c r="AS619" s="132">
        <f>$AU619+$AB$7*SIN(AT619)</f>
        <v>6.0933233149765504</v>
      </c>
      <c r="AT619" s="132">
        <f>$AU619+$AB$7*SIN(AU619)</f>
        <v>6.1103653512133471</v>
      </c>
      <c r="AU619" s="132">
        <f>$AB$9+$AB$18*(F619-AB$15)</f>
        <v>6.1569488769644591</v>
      </c>
    </row>
    <row r="620" spans="1:47" ht="12.95" customHeight="1">
      <c r="A620" s="126" t="s">
        <v>1454</v>
      </c>
      <c r="B620" s="125" t="s">
        <v>292</v>
      </c>
      <c r="C620" s="254">
        <v>58762.840300000003</v>
      </c>
      <c r="D620" s="126">
        <v>1E-4</v>
      </c>
      <c r="E620" s="41">
        <f>+(C620-C$7)/C$8</f>
        <v>54370.931957003988</v>
      </c>
      <c r="F620" s="132">
        <f>ROUND(2*E620,0)/2</f>
        <v>54371</v>
      </c>
      <c r="G620" s="132">
        <f>+C620-(C$7+F620*C$8)</f>
        <v>-2.3226336998050101E-2</v>
      </c>
      <c r="K620" s="43">
        <f>G620</f>
        <v>-2.3226336998050101E-2</v>
      </c>
      <c r="L620" s="132"/>
      <c r="N620" s="132"/>
      <c r="O620" s="132">
        <f ca="1">+C$11+C$12*F620</f>
        <v>-2.1769434704083102E-2</v>
      </c>
      <c r="P620" s="199">
        <f>+D$11+D$12*F620+D$13*F620^2</f>
        <v>-3.4289511003869969E-2</v>
      </c>
      <c r="Q620" s="200">
        <f>+C620-15018.5</f>
        <v>43744.340300000003</v>
      </c>
      <c r="S620" s="132">
        <f>+(P620-G620)^2</f>
        <v>1.2239381908304842E-4</v>
      </c>
      <c r="T620" s="7">
        <v>10</v>
      </c>
      <c r="U620" s="43">
        <f>+T620*S620</f>
        <v>1.2239381908304842E-3</v>
      </c>
      <c r="V620" s="132">
        <f>+G620-P620</f>
        <v>1.1063174005819867E-2</v>
      </c>
      <c r="Z620" s="43">
        <f>F620</f>
        <v>54371</v>
      </c>
      <c r="AA620" s="132">
        <f>AB$3+AB$4*Z620+AB$5*Z620^2+AH620</f>
        <v>1.1491850858058353E-2</v>
      </c>
      <c r="AB620" s="132">
        <f>+G620-AA620</f>
        <v>-3.4718187856108453E-2</v>
      </c>
      <c r="AC620" s="132">
        <f>+G620-P620</f>
        <v>1.1063174005819867E-2</v>
      </c>
      <c r="AD620" s="132"/>
      <c r="AE620" s="132">
        <f>+(G620-AA620)^2*S620</f>
        <v>1.4752770414055303E-7</v>
      </c>
      <c r="AF620" s="200">
        <f>+C620-15018.5</f>
        <v>43744.340300000003</v>
      </c>
      <c r="AG620" s="7"/>
      <c r="AH620" s="43">
        <f>$AB$6*($AB$11/AI620*AJ620+$AB$12)</f>
        <v>1.2434028781058351E-2</v>
      </c>
      <c r="AI620" s="43">
        <f>1+$AB$7*COS(AL620)</f>
        <v>1.3553712863793628</v>
      </c>
      <c r="AJ620" s="43">
        <f>SIN(AL620+$AB$9)</f>
        <v>0.459883456054897</v>
      </c>
      <c r="AK620" s="43">
        <f>$AB$7*SIN(AL620)</f>
        <v>-0.10301091600930937</v>
      </c>
      <c r="AL620" s="43">
        <f>2*ATAN(AM620)</f>
        <v>-0.28213605218568794</v>
      </c>
      <c r="AM620" s="43">
        <f>SQRT((1+$AB$7)/(1-$AB$7))*TAN(AN620/2)</f>
        <v>-0.14201129537878562</v>
      </c>
      <c r="AN620" s="132">
        <f>$AU620+$AB$7*SIN(AO620)</f>
        <v>6.0911744901082914</v>
      </c>
      <c r="AO620" s="132">
        <f>$AU620+$AB$7*SIN(AP620)</f>
        <v>6.091278744631393</v>
      </c>
      <c r="AP620" s="132">
        <f>$AU620+$AB$7*SIN(AQ620)</f>
        <v>6.0915657749536027</v>
      </c>
      <c r="AQ620" s="132">
        <f>$AU620+$AB$7*SIN(AR620)</f>
        <v>6.0923559354490511</v>
      </c>
      <c r="AR620" s="132">
        <f>$AU620+$AB$7*SIN(AS620)</f>
        <v>6.0945305324554697</v>
      </c>
      <c r="AS620" s="132">
        <f>$AU620+$AB$7*SIN(AT620)</f>
        <v>6.1005106054053186</v>
      </c>
      <c r="AT620" s="132">
        <f>$AU620+$AB$7*SIN(AU620)</f>
        <v>6.1169222939907435</v>
      </c>
      <c r="AU620" s="132">
        <f>$AB$9+$AB$18*(F620-AB$15)</f>
        <v>6.161744887251575</v>
      </c>
    </row>
    <row r="621" spans="1:47" ht="12.95" customHeight="1">
      <c r="A621" s="230" t="s">
        <v>1450</v>
      </c>
      <c r="B621" s="94"/>
      <c r="C621" s="36">
        <v>58783.833599999998</v>
      </c>
      <c r="D621" s="36">
        <v>2.0000000000000001E-4</v>
      </c>
      <c r="E621" s="41">
        <f>+(C621-C$7)/C$8</f>
        <v>54432.433132518585</v>
      </c>
      <c r="F621" s="132">
        <f>ROUND(2*E621,0)/2</f>
        <v>54432.5</v>
      </c>
      <c r="G621" s="132">
        <f>+C621-(C$7+F621*C$8)</f>
        <v>-2.2825077503512148E-2</v>
      </c>
      <c r="K621" s="43">
        <f>G621</f>
        <v>-2.2825077503512148E-2</v>
      </c>
      <c r="L621" s="132"/>
      <c r="N621" s="132"/>
      <c r="O621" s="132">
        <f ca="1">+C$11+C$12*F621</f>
        <v>-2.1833390636786847E-2</v>
      </c>
      <c r="P621" s="199">
        <f>+D$11+D$12*F621+D$13*F621^2</f>
        <v>-3.4322223444737059E-2</v>
      </c>
      <c r="Q621" s="200">
        <f>+C621-15018.5</f>
        <v>43765.333599999998</v>
      </c>
      <c r="S621" s="132">
        <f>+(P621-G621)^2</f>
        <v>1.3218436479382444E-4</v>
      </c>
      <c r="T621" s="7">
        <v>10</v>
      </c>
      <c r="U621" s="43">
        <f>+T621*S621</f>
        <v>1.3218436479382444E-3</v>
      </c>
      <c r="V621" s="132">
        <f>+G621-P621</f>
        <v>1.1497145941224911E-2</v>
      </c>
      <c r="Z621" s="43">
        <f>F621</f>
        <v>54432.5</v>
      </c>
      <c r="AA621" s="132">
        <f>AB$3+AB$4*Z621+AB$5*Z621^2+AH621</f>
        <v>1.1680987189768521E-2</v>
      </c>
      <c r="AB621" s="132">
        <f>+G621-AA621</f>
        <v>-3.4506064693280672E-2</v>
      </c>
      <c r="AC621" s="132">
        <f>+G621-P621</f>
        <v>1.1497145941224911E-2</v>
      </c>
      <c r="AD621" s="132"/>
      <c r="AE621" s="132">
        <f>+(G621-AA621)^2*S621</f>
        <v>1.5738775943405643E-7</v>
      </c>
      <c r="AF621" s="200">
        <f>+C621-15018.5</f>
        <v>43765.333599999998</v>
      </c>
      <c r="AG621" s="7"/>
      <c r="AH621" s="43">
        <f>$AB$6*($AB$11/AI621*AJ621+$AB$12)</f>
        <v>1.2636535858518519E-2</v>
      </c>
      <c r="AI621" s="43">
        <f>1+$AB$7*COS(AL621)</f>
        <v>1.3570222957095202</v>
      </c>
      <c r="AJ621" s="43">
        <f>SIN(AL621+$AB$9)</f>
        <v>0.47446985688004978</v>
      </c>
      <c r="AK621" s="43">
        <f>$AB$7*SIN(AL621)</f>
        <v>-9.713434184830784E-2</v>
      </c>
      <c r="AL621" s="43">
        <f>2*ATAN(AM621)</f>
        <v>-0.26563831548524375</v>
      </c>
      <c r="AM621" s="43">
        <f>SQRT((1+$AB$7)/(1-$AB$7))*TAN(AN621/2)</f>
        <v>-0.13360572629139508</v>
      </c>
      <c r="AN621" s="132">
        <f>$AU621+$AB$7*SIN(AO621)</f>
        <v>6.1024758233312184</v>
      </c>
      <c r="AO621" s="132">
        <f>$AU621+$AB$7*SIN(AP621)</f>
        <v>6.1025750434302912</v>
      </c>
      <c r="AP621" s="132">
        <f>$AU621+$AB$7*SIN(AQ621)</f>
        <v>6.1028476330634733</v>
      </c>
      <c r="AQ621" s="132">
        <f>$AU621+$AB$7*SIN(AR621)</f>
        <v>6.1035964550932782</v>
      </c>
      <c r="AR621" s="132">
        <f>$AU621+$AB$7*SIN(AS621)</f>
        <v>6.1056529970253663</v>
      </c>
      <c r="AS621" s="132">
        <f>$AU621+$AB$7*SIN(AT621)</f>
        <v>6.1112971470302853</v>
      </c>
      <c r="AT621" s="132">
        <f>$AU621+$AB$7*SIN(AU621)</f>
        <v>6.1267596286074433</v>
      </c>
      <c r="AU621" s="132">
        <f>$AB$9+$AB$18*(F621-AB$15)</f>
        <v>6.1689389026822496</v>
      </c>
    </row>
    <row r="622" spans="1:47" ht="12.95" customHeight="1">
      <c r="A622" s="124" t="s">
        <v>1455</v>
      </c>
      <c r="B622" s="125" t="s">
        <v>292</v>
      </c>
      <c r="C622" s="254">
        <v>58908.595000000001</v>
      </c>
      <c r="D622" s="126">
        <v>2.0000000000000001E-4</v>
      </c>
      <c r="E622" s="41">
        <f>+(C622-C$7)/C$8</f>
        <v>54797.929398415283</v>
      </c>
      <c r="F622" s="132">
        <f>ROUND(2*E622,0)/2</f>
        <v>54798</v>
      </c>
      <c r="G622" s="132">
        <f>+C622-(C$7+F622*C$8)</f>
        <v>-2.4099706002743915E-2</v>
      </c>
      <c r="K622" s="43">
        <f>G622</f>
        <v>-2.4099706002743915E-2</v>
      </c>
      <c r="L622" s="132"/>
      <c r="N622" s="132"/>
      <c r="O622" s="132">
        <f ca="1">+C$11+C$12*F622</f>
        <v>-2.2213486464481472E-2</v>
      </c>
      <c r="P622" s="199">
        <f>+D$11+D$12*F622+D$13*F622^2</f>
        <v>-3.4515629855099109E-2</v>
      </c>
      <c r="Q622" s="200">
        <f>+C622-15018.5</f>
        <v>43890.095000000001</v>
      </c>
      <c r="S622" s="132">
        <f>+(P622-G622)^2</f>
        <v>1.0849146969806186E-4</v>
      </c>
      <c r="T622" s="7">
        <v>10</v>
      </c>
      <c r="U622" s="43">
        <f>+T622*S622</f>
        <v>1.0849146969806186E-3</v>
      </c>
      <c r="V622" s="132">
        <f>+G622-P622</f>
        <v>1.0415923852355194E-2</v>
      </c>
      <c r="Z622" s="43">
        <f>F622</f>
        <v>54798</v>
      </c>
      <c r="AA622" s="132">
        <f>AB$3+AB$4*Z622+AB$5*Z622^2+AH622</f>
        <v>1.2774585544743896E-2</v>
      </c>
      <c r="AB622" s="132">
        <f>+G622-AA622</f>
        <v>-3.6874291547487809E-2</v>
      </c>
      <c r="AC622" s="132">
        <f>+G622-P622</f>
        <v>1.0415923852355194E-2</v>
      </c>
      <c r="AD622" s="132"/>
      <c r="AE622" s="132">
        <f>+(G622-AA622)^2*S622</f>
        <v>1.4751730265285445E-7</v>
      </c>
      <c r="AF622" s="200">
        <f>+C622-15018.5</f>
        <v>43890.095000000001</v>
      </c>
      <c r="AG622" s="7"/>
      <c r="AH622" s="43">
        <f>$AB$6*($AB$11/AI622*AJ622+$AB$12)</f>
        <v>1.3810065956743894E-2</v>
      </c>
      <c r="AI622" s="43">
        <f>1+$AB$7*COS(AL622)</f>
        <v>1.364860716378429</v>
      </c>
      <c r="AJ622" s="43">
        <f>SIN(AL622+$AB$9)</f>
        <v>0.5589619598402189</v>
      </c>
      <c r="AK622" s="43">
        <f>$AB$7*SIN(AL622)</f>
        <v>-6.1454516870768326E-2</v>
      </c>
      <c r="AL622" s="43">
        <f>2*ATAN(AM622)</f>
        <v>-0.16686659651164032</v>
      </c>
      <c r="AM622" s="43">
        <f>SQRT((1+$AB$7)/(1-$AB$7))*TAN(AN622/2)</f>
        <v>-8.3627435105840212E-2</v>
      </c>
      <c r="AN622" s="132">
        <f>$AU622+$AB$7*SIN(AO622)</f>
        <v>6.1698868891194909</v>
      </c>
      <c r="AO622" s="132">
        <f>$AU622+$AB$7*SIN(AP622)</f>
        <v>6.1699524338087279</v>
      </c>
      <c r="AP622" s="132">
        <f>$AU622+$AB$7*SIN(AQ622)</f>
        <v>6.1701307215765784</v>
      </c>
      <c r="AQ622" s="132">
        <f>$AU622+$AB$7*SIN(AR622)</f>
        <v>6.1706156629630993</v>
      </c>
      <c r="AR622" s="132">
        <f>$AU622+$AB$7*SIN(AS622)</f>
        <v>6.1719345657356852</v>
      </c>
      <c r="AS622" s="132">
        <f>$AU622+$AB$7*SIN(AT622)</f>
        <v>6.1755206305977985</v>
      </c>
      <c r="AT622" s="132">
        <f>$AU622+$AB$7*SIN(AU622)</f>
        <v>6.1852641677881177</v>
      </c>
      <c r="AU622" s="132">
        <f>$AB$9+$AB$18*(F622-AB$15)</f>
        <v>6.211693579753983</v>
      </c>
    </row>
    <row r="623" spans="1:47" ht="12.95" customHeight="1">
      <c r="A623" s="124" t="s">
        <v>1456</v>
      </c>
      <c r="B623" s="125" t="s">
        <v>292</v>
      </c>
      <c r="C623" s="254">
        <v>59096.846299999997</v>
      </c>
      <c r="D623" s="126">
        <v>1E-4</v>
      </c>
      <c r="E623" s="41">
        <f>+(C623-C$7)/C$8</f>
        <v>55349.423267514183</v>
      </c>
      <c r="F623" s="132">
        <f>ROUND(2*E623,0)/2</f>
        <v>55349.5</v>
      </c>
      <c r="G623" s="132">
        <f>+C623-(C$7+F623*C$8)</f>
        <v>-2.6192476500000339E-2</v>
      </c>
      <c r="K623" s="43">
        <f>G623</f>
        <v>-2.6192476500000339E-2</v>
      </c>
      <c r="L623" s="132"/>
      <c r="N623" s="132"/>
      <c r="O623" s="132">
        <f ca="1">+C$11+C$12*F623</f>
        <v>-2.2787009991084982E-2</v>
      </c>
      <c r="P623" s="199">
        <f>+D$11+D$12*F623+D$13*F623^2</f>
        <v>-3.4804197590826869E-2</v>
      </c>
      <c r="Q623" s="200">
        <f>+C623-15018.5</f>
        <v>44078.346299999997</v>
      </c>
      <c r="S623" s="132">
        <f>+(P623-G623)^2</f>
        <v>7.416174014618647E-5</v>
      </c>
      <c r="T623" s="7">
        <v>10</v>
      </c>
      <c r="U623" s="43">
        <f>+T623*S623</f>
        <v>7.416174014618647E-4</v>
      </c>
      <c r="V623" s="132">
        <f>+G623-P623</f>
        <v>8.6117210908265296E-3</v>
      </c>
      <c r="Z623" s="43">
        <f>F623</f>
        <v>55349.5</v>
      </c>
      <c r="AA623" s="132">
        <f>AB$3+AB$4*Z623+AB$5*Z623^2+AH623</f>
        <v>1.4310667881621494E-2</v>
      </c>
      <c r="AB623" s="132">
        <f>+G623-AA623</f>
        <v>-4.0503144381621836E-2</v>
      </c>
      <c r="AC623" s="132">
        <f>+G623-P623</f>
        <v>8.6117210908265296E-3</v>
      </c>
      <c r="AD623" s="132"/>
      <c r="AE623" s="132">
        <f>+(G623-AA623)^2*S623</f>
        <v>1.2166268362586305E-7</v>
      </c>
      <c r="AF623" s="200">
        <f>+C623-15018.5</f>
        <v>44078.346299999997</v>
      </c>
      <c r="AG623" s="7"/>
      <c r="AH623" s="43">
        <f>$AB$6*($AB$11/AI623*AJ623+$AB$12)</f>
        <v>1.5468273832371492E-2</v>
      </c>
      <c r="AI623" s="43">
        <f>1+$AB$7*COS(AL623)</f>
        <v>1.3699506611808236</v>
      </c>
      <c r="AJ623" s="43">
        <f>SIN(AL623+$AB$9)</f>
        <v>0.67699279274704716</v>
      </c>
      <c r="AK623" s="43">
        <f>$AB$7*SIN(AL623)</f>
        <v>-6.0422091879965131E-3</v>
      </c>
      <c r="AL623" s="43">
        <f>2*ATAN(AM623)</f>
        <v>-1.6331021013014004E-2</v>
      </c>
      <c r="AM623" s="43">
        <f>SQRT((1+$AB$7)/(1-$AB$7))*TAN(AN623/2)</f>
        <v>-8.1656919913474669E-3</v>
      </c>
      <c r="AN623" s="132">
        <f>$AU623+$AB$7*SIN(AO623)</f>
        <v>6.272110694598326</v>
      </c>
      <c r="AO623" s="132">
        <f>$AU623+$AB$7*SIN(AP623)</f>
        <v>6.2721173182077337</v>
      </c>
      <c r="AP623" s="132">
        <f>$AU623+$AB$7*SIN(AQ623)</f>
        <v>6.2721352209495436</v>
      </c>
      <c r="AQ623" s="132">
        <f>$AU623+$AB$7*SIN(AR623)</f>
        <v>6.2721836096795105</v>
      </c>
      <c r="AR623" s="132">
        <f>$AU623+$AB$7*SIN(AS623)</f>
        <v>6.2723143978520985</v>
      </c>
      <c r="AS623" s="132">
        <f>$AU623+$AB$7*SIN(AT623)</f>
        <v>6.2726678996154011</v>
      </c>
      <c r="AT623" s="132">
        <f>$AU623+$AB$7*SIN(AU623)</f>
        <v>6.2736233579752048</v>
      </c>
      <c r="AU623" s="132">
        <f>$AB$9+$AB$18*(F623-AB$15)</f>
        <v>6.2762057669087312</v>
      </c>
    </row>
    <row r="624" spans="1:47" ht="12.95" customHeight="1">
      <c r="A624" s="124" t="s">
        <v>1456</v>
      </c>
      <c r="B624" s="125" t="s">
        <v>292</v>
      </c>
      <c r="C624" s="254">
        <v>59138.831100000003</v>
      </c>
      <c r="D624" s="126">
        <v>1E-4</v>
      </c>
      <c r="E624" s="41">
        <f>+(C624-C$7)/C$8</f>
        <v>55472.420345331688</v>
      </c>
      <c r="F624" s="132">
        <f>ROUND(2*E624,0)/2</f>
        <v>55472.5</v>
      </c>
      <c r="G624" s="132">
        <f>+C624-(C$7+F624*C$8)</f>
        <v>-2.7189957494556438E-2</v>
      </c>
      <c r="K624" s="43">
        <f>G624</f>
        <v>-2.7189957494556438E-2</v>
      </c>
      <c r="L624" s="132"/>
      <c r="N624" s="132"/>
      <c r="O624" s="132">
        <f ca="1">+C$11+C$12*F624</f>
        <v>-2.2914921856492479E-2</v>
      </c>
      <c r="P624" s="199">
        <f>+D$11+D$12*F624+D$13*F624^2</f>
        <v>-3.4868021239731171E-2</v>
      </c>
      <c r="Q624" s="200">
        <f>+C624-15018.5</f>
        <v>44120.331100000003</v>
      </c>
      <c r="S624" s="132">
        <f>+(P624-G624)^2</f>
        <v>5.8952662874966649E-5</v>
      </c>
      <c r="T624" s="7">
        <v>10</v>
      </c>
      <c r="U624" s="43">
        <f>+T624*S624</f>
        <v>5.8952662874966653E-4</v>
      </c>
      <c r="V624" s="132">
        <f>+G624-P624</f>
        <v>7.6780637451747333E-3</v>
      </c>
      <c r="Z624" s="43">
        <f>F624</f>
        <v>55472.5</v>
      </c>
      <c r="AA624" s="132">
        <f>AB$3+AB$4*Z624+AB$5*Z624^2+AH624</f>
        <v>1.4632031175178738E-2</v>
      </c>
      <c r="AB624" s="132">
        <f>+G624-AA624</f>
        <v>-4.1821988669735174E-2</v>
      </c>
      <c r="AC624" s="132">
        <f>+G624-P624</f>
        <v>7.6780637451747333E-3</v>
      </c>
      <c r="AD624" s="132"/>
      <c r="AE624" s="132">
        <f>+(G624-AA624)^2*S624</f>
        <v>1.0311284908236298E-7</v>
      </c>
      <c r="AF624" s="200">
        <f>+C624-15018.5</f>
        <v>44120.331100000003</v>
      </c>
      <c r="AG624" s="7"/>
      <c r="AH624" s="43">
        <f>$AB$6*($AB$11/AI624*AJ624+$AB$12)</f>
        <v>1.5817123443928736E-2</v>
      </c>
      <c r="AI624" s="43">
        <f>1+$AB$7*COS(AL624)</f>
        <v>1.3699444107603114</v>
      </c>
      <c r="AJ624" s="43">
        <f>SIN(AL624+$AB$9)</f>
        <v>0.70138208607072383</v>
      </c>
      <c r="AK624" s="43">
        <f>$AB$7*SIN(AL624)</f>
        <v>6.4134972679557537E-3</v>
      </c>
      <c r="AL624" s="43">
        <f>2*ATAN(AM624)</f>
        <v>1.7334644534440759E-2</v>
      </c>
      <c r="AM624" s="43">
        <f>SQRT((1+$AB$7)/(1-$AB$7))*TAN(AN624/2)</f>
        <v>8.6675393106432491E-3</v>
      </c>
      <c r="AN624" s="132">
        <f>$AU624+$AB$7*SIN(AO624)</f>
        <v>6.2949405283789757</v>
      </c>
      <c r="AO624" s="132">
        <f>$AU624+$AB$7*SIN(AP624)</f>
        <v>6.2949334979898284</v>
      </c>
      <c r="AP624" s="132">
        <f>$AU624+$AB$7*SIN(AQ624)</f>
        <v>6.2949144956288592</v>
      </c>
      <c r="AQ624" s="132">
        <f>$AU624+$AB$7*SIN(AR624)</f>
        <v>6.2948631343790176</v>
      </c>
      <c r="AR624" s="132">
        <f>$AU624+$AB$7*SIN(AS624)</f>
        <v>6.2947243108366449</v>
      </c>
      <c r="AS624" s="132">
        <f>$AU624+$AB$7*SIN(AT624)</f>
        <v>6.2943490878970261</v>
      </c>
      <c r="AT624" s="132">
        <f>$AU624+$AB$7*SIN(AU624)</f>
        <v>6.2933349142137054</v>
      </c>
      <c r="AU624" s="132">
        <f>$AB$9+$AB$18*(F624-AB$15)</f>
        <v>6.2905937977700805</v>
      </c>
    </row>
    <row r="625" spans="1:47" ht="12.95" customHeight="1">
      <c r="A625" s="124" t="s">
        <v>1456</v>
      </c>
      <c r="B625" s="125" t="s">
        <v>292</v>
      </c>
      <c r="C625" s="254">
        <v>59172.796499999997</v>
      </c>
      <c r="D625" s="126">
        <v>5.9999999999999995E-4</v>
      </c>
      <c r="E625" s="41">
        <f>+(C625-C$7)/C$8</f>
        <v>55571.924093042799</v>
      </c>
      <c r="F625" s="132">
        <f>ROUND(2*E625,0)/2</f>
        <v>55572</v>
      </c>
      <c r="G625" s="132">
        <f>+C625-(C$7+F625*C$8)</f>
        <v>-2.5910684002155904E-2</v>
      </c>
      <c r="K625" s="43">
        <f>G625</f>
        <v>-2.5910684002155904E-2</v>
      </c>
      <c r="L625" s="132"/>
      <c r="N625" s="132"/>
      <c r="O625" s="132">
        <f ca="1">+C$11+C$12*F625</f>
        <v>-2.3018395276070081E-2</v>
      </c>
      <c r="P625" s="199">
        <f>+D$11+D$12*F625+D$13*F625^2</f>
        <v>-3.4919508157370494E-2</v>
      </c>
      <c r="Q625" s="200">
        <f>+C625-15018.5</f>
        <v>44154.296499999997</v>
      </c>
      <c r="S625" s="132">
        <f>+(P625-G625)^2</f>
        <v>8.1158912659577874E-5</v>
      </c>
      <c r="T625" s="7">
        <v>10</v>
      </c>
      <c r="U625" s="43">
        <f>+T625*S625</f>
        <v>8.1158912659577871E-4</v>
      </c>
      <c r="V625" s="132">
        <f>+G625-P625</f>
        <v>9.0088241552145898E-3</v>
      </c>
      <c r="Z625" s="43">
        <f>F625</f>
        <v>55572</v>
      </c>
      <c r="AA625" s="132">
        <f>AB$3+AB$4*Z625+AB$5*Z625^2+AH625</f>
        <v>1.488587242588634E-2</v>
      </c>
      <c r="AB625" s="132">
        <f>+G625-AA625</f>
        <v>-4.0796556428042245E-2</v>
      </c>
      <c r="AC625" s="132">
        <f>+G625-P625</f>
        <v>9.0088241552145898E-3</v>
      </c>
      <c r="AD625" s="132"/>
      <c r="AE625" s="132">
        <f>+(G625-AA625)^2*S625</f>
        <v>1.3507756804508762E-7</v>
      </c>
      <c r="AF625" s="200">
        <f>+C625-15018.5</f>
        <v>44154.296499999997</v>
      </c>
      <c r="AG625" s="7"/>
      <c r="AH625" s="43">
        <f>$AB$6*($AB$11/AI625*AJ625+$AB$12)</f>
        <v>1.609326597788634E-2</v>
      </c>
      <c r="AI625" s="43">
        <f>1+$AB$7*COS(AL625)</f>
        <v>1.3696327014116203</v>
      </c>
      <c r="AJ625" s="43">
        <f>SIN(AL625+$AB$9)</f>
        <v>0.72052663714394716</v>
      </c>
      <c r="AK625" s="43">
        <f>$AB$7*SIN(AL625)</f>
        <v>1.6482294959984461E-2</v>
      </c>
      <c r="AL625" s="43">
        <f>2*ATAN(AM625)</f>
        <v>4.4561489491520077E-2</v>
      </c>
      <c r="AM625" s="43">
        <f>SQRT((1+$AB$7)/(1-$AB$7))*TAN(AN625/2)</f>
        <v>2.2284432433189207E-2</v>
      </c>
      <c r="AN625" s="132">
        <f>$AU625+$AB$7*SIN(AO625)</f>
        <v>6.3134062847671037</v>
      </c>
      <c r="AO625" s="132">
        <f>$AU625+$AB$7*SIN(AP625)</f>
        <v>6.3133882471858724</v>
      </c>
      <c r="AP625" s="132">
        <f>$AU625+$AB$7*SIN(AQ625)</f>
        <v>6.3133394747583838</v>
      </c>
      <c r="AQ625" s="132">
        <f>$AU625+$AB$7*SIN(AR625)</f>
        <v>6.3132075976969473</v>
      </c>
      <c r="AR625" s="132">
        <f>$AU625+$AB$7*SIN(AS625)</f>
        <v>6.3128510144184835</v>
      </c>
      <c r="AS625" s="132">
        <f>$AU625+$AB$7*SIN(AT625)</f>
        <v>6.3118868652444391</v>
      </c>
      <c r="AT625" s="132">
        <f>$AU625+$AB$7*SIN(AU625)</f>
        <v>6.3092800775845026</v>
      </c>
      <c r="AU625" s="132">
        <f>$AB$9+$AB$18*(F625-AB$15)</f>
        <v>6.3022328959058873</v>
      </c>
    </row>
    <row r="626" spans="1:47" ht="12.95" customHeight="1">
      <c r="A626" s="124" t="s">
        <v>1457</v>
      </c>
      <c r="B626" s="125" t="s">
        <v>292</v>
      </c>
      <c r="C626" s="254">
        <v>59181.667800000003</v>
      </c>
      <c r="D626" s="126">
        <v>2.0000000000000001E-4</v>
      </c>
      <c r="E626" s="41">
        <f>+(C626-C$7)/C$8</f>
        <v>55597.913117081094</v>
      </c>
      <c r="F626" s="132">
        <f>ROUND(2*E626,0)/2</f>
        <v>55598</v>
      </c>
      <c r="G626" s="132">
        <f>+C626-(C$7+F626*C$8)</f>
        <v>-2.9657305996806826E-2</v>
      </c>
      <c r="K626" s="43">
        <f>G626</f>
        <v>-2.9657305996806826E-2</v>
      </c>
      <c r="L626" s="132"/>
      <c r="N626" s="132"/>
      <c r="O626" s="132">
        <f ca="1">+C$11+C$12*F626</f>
        <v>-2.3045433556562724E-2</v>
      </c>
      <c r="P626" s="199">
        <f>+D$11+D$12*F626+D$13*F626^2</f>
        <v>-3.4932940980840793E-2</v>
      </c>
      <c r="Q626" s="200">
        <f>+C626-15018.5</f>
        <v>44163.167800000003</v>
      </c>
      <c r="S626" s="132">
        <f>+(P626-G626)^2</f>
        <v>2.7832324484763071E-5</v>
      </c>
      <c r="T626" s="7">
        <v>10</v>
      </c>
      <c r="U626" s="43">
        <f>+T626*S626</f>
        <v>2.7832324484763069E-4</v>
      </c>
      <c r="V626" s="132">
        <f>+G626-P626</f>
        <v>5.2756349840339667E-3</v>
      </c>
      <c r="Z626" s="43">
        <f>F626</f>
        <v>55598</v>
      </c>
      <c r="AA626" s="132">
        <f>AB$3+AB$4*Z626+AB$5*Z626^2+AH626</f>
        <v>1.4951280173117408E-2</v>
      </c>
      <c r="AB626" s="132">
        <f>+G626-AA626</f>
        <v>-4.4608586169924233E-2</v>
      </c>
      <c r="AC626" s="132">
        <f>+G626-P626</f>
        <v>5.2756349840339667E-3</v>
      </c>
      <c r="AD626" s="132"/>
      <c r="AE626" s="132">
        <f>+(G626-AA626)^2*S626</f>
        <v>5.5384265021587869E-8</v>
      </c>
      <c r="AF626" s="200">
        <f>+C626-15018.5</f>
        <v>44163.167800000003</v>
      </c>
      <c r="AG626" s="7"/>
      <c r="AH626" s="43">
        <f>$AB$6*($AB$11/AI626*AJ626+$AB$12)</f>
        <v>1.6164510985117408E-2</v>
      </c>
      <c r="AI626" s="43">
        <f>1+$AB$7*COS(AL626)</f>
        <v>1.3695061309158858</v>
      </c>
      <c r="AJ626" s="43">
        <f>SIN(AL626+$AB$9)</f>
        <v>0.72544007590772774</v>
      </c>
      <c r="AK626" s="43">
        <f>$AB$7*SIN(AL626)</f>
        <v>1.9110709447119484E-2</v>
      </c>
      <c r="AL626" s="43">
        <f>2*ATAN(AM626)</f>
        <v>5.1673559086743336E-2</v>
      </c>
      <c r="AM626" s="43">
        <f>SQRT((1+$AB$7)/(1-$AB$7))*TAN(AN626/2)</f>
        <v>2.5842530099717601E-2</v>
      </c>
      <c r="AN626" s="132">
        <f>$AU626+$AB$7*SIN(AO626)</f>
        <v>6.3182306703748665</v>
      </c>
      <c r="AO626" s="132">
        <f>$AU626+$AB$7*SIN(AP626)</f>
        <v>6.3182097705187568</v>
      </c>
      <c r="AP626" s="132">
        <f>$AU626+$AB$7*SIN(AQ626)</f>
        <v>6.3181532498132666</v>
      </c>
      <c r="AQ626" s="132">
        <f>$AU626+$AB$7*SIN(AR626)</f>
        <v>6.3180003981168706</v>
      </c>
      <c r="AR626" s="132">
        <f>$AU626+$AB$7*SIN(AS626)</f>
        <v>6.317587037896204</v>
      </c>
      <c r="AS626" s="132">
        <f>$AU626+$AB$7*SIN(AT626)</f>
        <v>6.316469207968022</v>
      </c>
      <c r="AT626" s="132">
        <f>$AU626+$AB$7*SIN(AU626)</f>
        <v>6.3134465192830929</v>
      </c>
      <c r="AU626" s="132">
        <f>$AB$9+$AB$18*(F626-AB$15)</f>
        <v>6.3052742682830827</v>
      </c>
    </row>
    <row r="627" spans="1:47" ht="12.95" customHeight="1">
      <c r="A627" s="124" t="s">
        <v>1456</v>
      </c>
      <c r="B627" s="125" t="s">
        <v>292</v>
      </c>
      <c r="C627" s="254">
        <v>59181.670400000003</v>
      </c>
      <c r="D627" s="126">
        <v>2.9999999999999997E-4</v>
      </c>
      <c r="E627" s="41">
        <f>+(C627-C$7)/C$8</f>
        <v>55597.92073394249</v>
      </c>
      <c r="F627" s="132">
        <f>ROUND(2*E627,0)/2</f>
        <v>55598</v>
      </c>
      <c r="G627" s="132">
        <f>+C627-(C$7+F627*C$8)</f>
        <v>-2.7057305997004732E-2</v>
      </c>
      <c r="K627" s="43">
        <f>G627</f>
        <v>-2.7057305997004732E-2</v>
      </c>
      <c r="L627" s="132"/>
      <c r="N627" s="132"/>
      <c r="O627" s="132">
        <f ca="1">+C$11+C$12*F627</f>
        <v>-2.3045433556562724E-2</v>
      </c>
      <c r="P627" s="199">
        <f>+D$11+D$12*F627+D$13*F627^2</f>
        <v>-3.4932940980840793E-2</v>
      </c>
      <c r="Q627" s="200">
        <f>+C627-15018.5</f>
        <v>44163.170400000003</v>
      </c>
      <c r="S627" s="132">
        <f>+(P627-G627)^2</f>
        <v>6.2025626398622428E-5</v>
      </c>
      <c r="T627" s="7">
        <v>10</v>
      </c>
      <c r="U627" s="43">
        <f>+T627*S627</f>
        <v>6.2025626398622428E-4</v>
      </c>
      <c r="V627" s="132">
        <f>+G627-P627</f>
        <v>7.8756349838360606E-3</v>
      </c>
      <c r="Z627" s="43">
        <f>F627</f>
        <v>55598</v>
      </c>
      <c r="AA627" s="132">
        <f>AB$3+AB$4*Z627+AB$5*Z627^2+AH627</f>
        <v>1.4951280173117408E-2</v>
      </c>
      <c r="AB627" s="132">
        <f>+G627-AA627</f>
        <v>-4.2008586170122139E-2</v>
      </c>
      <c r="AC627" s="132">
        <f>+G627-P627</f>
        <v>7.8756349838360606E-3</v>
      </c>
      <c r="AD627" s="132"/>
      <c r="AE627" s="132">
        <f>+(G627-AA627)^2*S627</f>
        <v>1.0945794479657891E-7</v>
      </c>
      <c r="AF627" s="200">
        <f>+C627-15018.5</f>
        <v>44163.170400000003</v>
      </c>
      <c r="AG627" s="7"/>
      <c r="AH627" s="43">
        <f>$AB$6*($AB$11/AI627*AJ627+$AB$12)</f>
        <v>1.6164510985117408E-2</v>
      </c>
      <c r="AI627" s="43">
        <f>1+$AB$7*COS(AL627)</f>
        <v>1.3695061309158858</v>
      </c>
      <c r="AJ627" s="43">
        <f>SIN(AL627+$AB$9)</f>
        <v>0.72544007590772774</v>
      </c>
      <c r="AK627" s="43">
        <f>$AB$7*SIN(AL627)</f>
        <v>1.9110709447119484E-2</v>
      </c>
      <c r="AL627" s="43">
        <f>2*ATAN(AM627)</f>
        <v>5.1673559086743336E-2</v>
      </c>
      <c r="AM627" s="43">
        <f>SQRT((1+$AB$7)/(1-$AB$7))*TAN(AN627/2)</f>
        <v>2.5842530099717601E-2</v>
      </c>
      <c r="AN627" s="132">
        <f>$AU627+$AB$7*SIN(AO627)</f>
        <v>6.3182306703748665</v>
      </c>
      <c r="AO627" s="132">
        <f>$AU627+$AB$7*SIN(AP627)</f>
        <v>6.3182097705187568</v>
      </c>
      <c r="AP627" s="132">
        <f>$AU627+$AB$7*SIN(AQ627)</f>
        <v>6.3181532498132666</v>
      </c>
      <c r="AQ627" s="132">
        <f>$AU627+$AB$7*SIN(AR627)</f>
        <v>6.3180003981168706</v>
      </c>
      <c r="AR627" s="132">
        <f>$AU627+$AB$7*SIN(AS627)</f>
        <v>6.317587037896204</v>
      </c>
      <c r="AS627" s="132">
        <f>$AU627+$AB$7*SIN(AT627)</f>
        <v>6.316469207968022</v>
      </c>
      <c r="AT627" s="132">
        <f>$AU627+$AB$7*SIN(AU627)</f>
        <v>6.3134465192830929</v>
      </c>
      <c r="AU627" s="132">
        <f>$AB$9+$AB$18*(F627-AB$15)</f>
        <v>6.3052742682830827</v>
      </c>
    </row>
    <row r="628" spans="1:47" ht="12.95" customHeight="1">
      <c r="A628" s="124" t="s">
        <v>1456</v>
      </c>
      <c r="B628" s="125" t="s">
        <v>292</v>
      </c>
      <c r="C628" s="254">
        <v>59194.641499999998</v>
      </c>
      <c r="D628" s="126">
        <v>1E-4</v>
      </c>
      <c r="E628" s="41">
        <f>+(C628-C$7)/C$8</f>
        <v>55635.92037657692</v>
      </c>
      <c r="F628" s="132">
        <f>ROUND(2*E628,0)/2</f>
        <v>55636</v>
      </c>
      <c r="G628" s="132">
        <f>+C628-(C$7+F628*C$8)</f>
        <v>-2.7179292002983857E-2</v>
      </c>
      <c r="K628" s="43">
        <f>G628</f>
        <v>-2.7179292002983857E-2</v>
      </c>
      <c r="L628" s="132"/>
      <c r="N628" s="132"/>
      <c r="O628" s="132">
        <f ca="1">+C$11+C$12*F628</f>
        <v>-2.3084951043436587E-2</v>
      </c>
      <c r="P628" s="199">
        <f>+D$11+D$12*F628+D$13*F628^2</f>
        <v>-3.4952557884001687E-2</v>
      </c>
      <c r="Q628" s="200">
        <f>+C628-15018.5</f>
        <v>44176.141499999998</v>
      </c>
      <c r="S628" s="132">
        <f>+(P628-G628)^2</f>
        <v>6.0423662456995896E-5</v>
      </c>
      <c r="T628" s="7">
        <v>10</v>
      </c>
      <c r="U628" s="43">
        <f>+T628*S628</f>
        <v>6.0423662456995898E-4</v>
      </c>
      <c r="V628" s="132">
        <f>+G628-P628</f>
        <v>7.7732658810178296E-3</v>
      </c>
      <c r="Z628" s="43">
        <f>F628</f>
        <v>55636</v>
      </c>
      <c r="AA628" s="132">
        <f>AB$3+AB$4*Z628+AB$5*Z628^2+AH628</f>
        <v>1.5046178898130896E-2</v>
      </c>
      <c r="AB628" s="132">
        <f>+G628-AA628</f>
        <v>-4.2225470901114753E-2</v>
      </c>
      <c r="AC628" s="132">
        <f>+G628-P628</f>
        <v>7.7732658810178296E-3</v>
      </c>
      <c r="AD628" s="132"/>
      <c r="AE628" s="132">
        <f>+(G628-AA628)^2*S628</f>
        <v>1.0773480965987591E-7</v>
      </c>
      <c r="AF628" s="200">
        <f>+C628-15018.5</f>
        <v>44176.141499999998</v>
      </c>
      <c r="AG628" s="7"/>
      <c r="AH628" s="43">
        <f>$AB$6*($AB$11/AI628*AJ628+$AB$12)</f>
        <v>1.6267948386130895E-2</v>
      </c>
      <c r="AI628" s="43">
        <f>1+$AB$7*COS(AL628)</f>
        <v>1.3692875843450816</v>
      </c>
      <c r="AJ628" s="43">
        <f>SIN(AL628+$AB$9)</f>
        <v>0.73255342747681107</v>
      </c>
      <c r="AK628" s="43">
        <f>$AB$7*SIN(AL628)</f>
        <v>2.2949510856970855E-2</v>
      </c>
      <c r="AL628" s="43">
        <f>2*ATAN(AM628)</f>
        <v>6.2065544788306774E-2</v>
      </c>
      <c r="AM628" s="43">
        <f>SQRT((1+$AB$7)/(1-$AB$7))*TAN(AN628/2)</f>
        <v>3.1042738094000745E-2</v>
      </c>
      <c r="AN628" s="132">
        <f>$AU628+$AB$7*SIN(AO628)</f>
        <v>6.325280826239724</v>
      </c>
      <c r="AO628" s="132">
        <f>$AU628+$AB$7*SIN(AP628)</f>
        <v>6.3252557575431778</v>
      </c>
      <c r="AP628" s="132">
        <f>$AU628+$AB$7*SIN(AQ628)</f>
        <v>6.3251879444027601</v>
      </c>
      <c r="AQ628" s="132">
        <f>$AU628+$AB$7*SIN(AR628)</f>
        <v>6.3250045045598648</v>
      </c>
      <c r="AR628" s="132">
        <f>$AU628+$AB$7*SIN(AS628)</f>
        <v>6.3245082924915046</v>
      </c>
      <c r="AS628" s="132">
        <f>$AU628+$AB$7*SIN(AT628)</f>
        <v>6.3231660697835395</v>
      </c>
      <c r="AT628" s="132">
        <f>$AU628+$AB$7*SIN(AU628)</f>
        <v>6.3195357952158906</v>
      </c>
      <c r="AU628" s="132">
        <f>$AB$9+$AB$18*(F628-AB$15)</f>
        <v>6.3097193509882148</v>
      </c>
    </row>
    <row r="629" spans="1:47" ht="12.95" customHeight="1">
      <c r="A629" s="124" t="s">
        <v>1456</v>
      </c>
      <c r="B629" s="125" t="s">
        <v>292</v>
      </c>
      <c r="C629" s="254">
        <v>59206.588600000003</v>
      </c>
      <c r="D629" s="126">
        <v>1E-4</v>
      </c>
      <c r="E629" s="41">
        <f>+(C629-C$7)/C$8</f>
        <v>55670.920147646306</v>
      </c>
      <c r="F629" s="132">
        <f>ROUND(2*E629,0)/2</f>
        <v>55671</v>
      </c>
      <c r="G629" s="132">
        <f>+C629-(C$7+F629*C$8)</f>
        <v>-2.7257436995569151E-2</v>
      </c>
      <c r="K629" s="43">
        <f>G629</f>
        <v>-2.7257436995569151E-2</v>
      </c>
      <c r="L629" s="132"/>
      <c r="N629" s="132"/>
      <c r="O629" s="132">
        <f ca="1">+C$11+C$12*F629</f>
        <v>-2.3121348728715137E-2</v>
      </c>
      <c r="P629" s="199">
        <f>+D$11+D$12*F629+D$13*F629^2</f>
        <v>-3.4970609606014842E-2</v>
      </c>
      <c r="Q629" s="200">
        <f>+C629-15018.5</f>
        <v>44188.088600000003</v>
      </c>
      <c r="S629" s="132">
        <f>+(P629-G629)^2</f>
        <v>5.9493031718529598E-5</v>
      </c>
      <c r="T629" s="7">
        <v>10</v>
      </c>
      <c r="U629" s="43">
        <f>+T629*S629</f>
        <v>5.9493031718529596E-4</v>
      </c>
      <c r="V629" s="132">
        <f>+G629-P629</f>
        <v>7.7131726104456913E-3</v>
      </c>
      <c r="Z629" s="43">
        <f>F629</f>
        <v>55671</v>
      </c>
      <c r="AA629" s="132">
        <f>AB$3+AB$4*Z629+AB$5*Z629^2+AH629</f>
        <v>1.5132847207986586E-2</v>
      </c>
      <c r="AB629" s="132">
        <f>+G629-AA629</f>
        <v>-4.2390284203555735E-2</v>
      </c>
      <c r="AC629" s="132">
        <f>+G629-P629</f>
        <v>7.7131726104456913E-3</v>
      </c>
      <c r="AD629" s="132"/>
      <c r="AE629" s="132">
        <f>+(G629-AA629)^2*S629</f>
        <v>1.0690518203687438E-7</v>
      </c>
      <c r="AF629" s="200">
        <f>+C629-15018.5</f>
        <v>44188.088600000003</v>
      </c>
      <c r="AG629" s="7"/>
      <c r="AH629" s="43">
        <f>$AB$6*($AB$11/AI629*AJ629+$AB$12)</f>
        <v>1.6362488930986584E-2</v>
      </c>
      <c r="AI629" s="43">
        <f>1+$AB$7*COS(AL629)</f>
        <v>1.3690510928861332</v>
      </c>
      <c r="AJ629" s="43">
        <f>SIN(AL629+$AB$9)</f>
        <v>0.73903309299971931</v>
      </c>
      <c r="AK629" s="43">
        <f>$AB$7*SIN(AL629)</f>
        <v>2.6481896449284198E-2</v>
      </c>
      <c r="AL629" s="43">
        <f>2*ATAN(AM629)</f>
        <v>7.1633941381371496E-2</v>
      </c>
      <c r="AM629" s="43">
        <f>SQRT((1+$AB$7)/(1-$AB$7))*TAN(AN629/2)</f>
        <v>3.5832294552014553E-2</v>
      </c>
      <c r="AN629" s="132">
        <f>$AU629+$AB$7*SIN(AO629)</f>
        <v>6.3317733219118804</v>
      </c>
      <c r="AO629" s="132">
        <f>$AU629+$AB$7*SIN(AP629)</f>
        <v>6.331744431276829</v>
      </c>
      <c r="AP629" s="132">
        <f>$AU629+$AB$7*SIN(AQ629)</f>
        <v>6.3316662564781048</v>
      </c>
      <c r="AQ629" s="132">
        <f>$AU629+$AB$7*SIN(AR629)</f>
        <v>6.3314547257785057</v>
      </c>
      <c r="AR629" s="132">
        <f>$AU629+$AB$7*SIN(AS629)</f>
        <v>6.330882362401451</v>
      </c>
      <c r="AS629" s="132">
        <f>$AU629+$AB$7*SIN(AT629)</f>
        <v>6.3293337296675896</v>
      </c>
      <c r="AT629" s="132">
        <f>$AU629+$AB$7*SIN(AU629)</f>
        <v>6.3251441679985962</v>
      </c>
      <c r="AU629" s="132">
        <f>$AB$9+$AB$18*(F629-AB$15)</f>
        <v>6.3138135061113632</v>
      </c>
    </row>
    <row r="630" spans="1:47" ht="12.95" customHeight="1">
      <c r="A630" s="124" t="s">
        <v>1458</v>
      </c>
      <c r="B630" s="125" t="s">
        <v>292</v>
      </c>
      <c r="C630" s="254">
        <v>59222.976699999999</v>
      </c>
      <c r="D630" s="126" t="s">
        <v>445</v>
      </c>
      <c r="E630" s="41">
        <f>+(C630-C$7)/C$8</f>
        <v>55718.930103891907</v>
      </c>
      <c r="F630" s="132">
        <f>ROUND(2*E630,0)/2</f>
        <v>55719</v>
      </c>
      <c r="G630" s="132">
        <f>+C630-(C$7+F630*C$8)</f>
        <v>-2.3858893000578973E-2</v>
      </c>
      <c r="K630" s="43">
        <f>G630</f>
        <v>-2.3858893000578973E-2</v>
      </c>
      <c r="L630" s="132"/>
      <c r="N630" s="132"/>
      <c r="O630" s="132">
        <f ca="1">+C$11+C$12*F630</f>
        <v>-2.3171265554240011E-2</v>
      </c>
      <c r="P630" s="199">
        <f>+D$11+D$12*F630+D$13*F630^2</f>
        <v>-3.4995340558860236E-2</v>
      </c>
      <c r="Q630" s="200">
        <f>+C630-15018.5</f>
        <v>44204.476699999999</v>
      </c>
      <c r="S630" s="132">
        <f>+(P630-G630)^2</f>
        <v>1.2402046421834868E-4</v>
      </c>
      <c r="T630" s="7">
        <v>10</v>
      </c>
      <c r="U630" s="43">
        <f>+T630*S630</f>
        <v>1.2402046421834869E-3</v>
      </c>
      <c r="V630" s="132">
        <f>+G630-P630</f>
        <v>1.1136447558281262E-2</v>
      </c>
      <c r="Z630" s="43">
        <f>F630</f>
        <v>55719</v>
      </c>
      <c r="AA630" s="132">
        <f>AB$3+AB$4*Z630+AB$5*Z630^2+AH630</f>
        <v>1.5250544096822784E-2</v>
      </c>
      <c r="AB630" s="132">
        <f>+G630-AA630</f>
        <v>-3.9109437097401757E-2</v>
      </c>
      <c r="AC630" s="132">
        <f>+G630-P630</f>
        <v>1.1136447558281262E-2</v>
      </c>
      <c r="AD630" s="132"/>
      <c r="AE630" s="132">
        <f>+(G630-AA630)^2*S630</f>
        <v>1.896952616950583E-7</v>
      </c>
      <c r="AF630" s="200">
        <f>+C630-15018.5</f>
        <v>44204.476699999999</v>
      </c>
      <c r="AG630" s="7"/>
      <c r="AH630" s="43">
        <f>$AB$6*($AB$11/AI630*AJ630+$AB$12)</f>
        <v>1.6490993979822784E-2</v>
      </c>
      <c r="AI630" s="43">
        <f>1+$AB$7*COS(AL630)</f>
        <v>1.3686720055702262</v>
      </c>
      <c r="AJ630" s="43">
        <f>SIN(AL630+$AB$9)</f>
        <v>0.74780548477005271</v>
      </c>
      <c r="AK630" s="43">
        <f>$AB$7*SIN(AL630)</f>
        <v>3.1320158186496264E-2</v>
      </c>
      <c r="AL630" s="43">
        <f>2*ATAN(AM630)</f>
        <v>8.4750495223821137E-2</v>
      </c>
      <c r="AM630" s="43">
        <f>SQRT((1+$AB$7)/(1-$AB$7))*TAN(AN630/2)</f>
        <v>4.2400629711583988E-2</v>
      </c>
      <c r="AN630" s="132">
        <f>$AU630+$AB$7*SIN(AO630)</f>
        <v>6.3406753529681792</v>
      </c>
      <c r="AO630" s="132">
        <f>$AU630+$AB$7*SIN(AP630)</f>
        <v>6.3406412533983296</v>
      </c>
      <c r="AP630" s="132">
        <f>$AU630+$AB$7*SIN(AQ630)</f>
        <v>6.3405489403138748</v>
      </c>
      <c r="AQ630" s="132">
        <f>$AU630+$AB$7*SIN(AR630)</f>
        <v>6.3402990362259226</v>
      </c>
      <c r="AR630" s="132">
        <f>$AU630+$AB$7*SIN(AS630)</f>
        <v>6.3396225297079338</v>
      </c>
      <c r="AS630" s="132">
        <f>$AU630+$AB$7*SIN(AT630)</f>
        <v>6.3377913116811628</v>
      </c>
      <c r="AT630" s="132">
        <f>$AU630+$AB$7*SIN(AU630)</f>
        <v>6.3328353367204118</v>
      </c>
      <c r="AU630" s="132">
        <f>$AB$9+$AB$18*(F630-AB$15)</f>
        <v>6.3194283474231092</v>
      </c>
    </row>
    <row r="631" spans="1:47" ht="12.95" customHeight="1">
      <c r="A631" s="124" t="s">
        <v>1456</v>
      </c>
      <c r="B631" s="125" t="s">
        <v>292</v>
      </c>
      <c r="C631" s="254">
        <v>59225.533799999997</v>
      </c>
      <c r="D631" s="126">
        <v>2.9999999999999997E-4</v>
      </c>
      <c r="E631" s="41">
        <f>+(C631-C$7)/C$8</f>
        <v>55726.421287074554</v>
      </c>
      <c r="F631" s="132">
        <f>ROUND(2*E631,0)/2</f>
        <v>55726.5</v>
      </c>
      <c r="G631" s="132">
        <f>+C631-(C$7+F631*C$8)</f>
        <v>-2.6868495500821155E-2</v>
      </c>
      <c r="K631" s="43">
        <f>G631</f>
        <v>-2.6868495500821155E-2</v>
      </c>
      <c r="L631" s="132"/>
      <c r="N631" s="132"/>
      <c r="O631" s="132">
        <f ca="1">+C$11+C$12*F631</f>
        <v>-2.3179065058228275E-2</v>
      </c>
      <c r="P631" s="199">
        <f>+D$11+D$12*F631+D$13*F631^2</f>
        <v>-3.4999202085671491E-2</v>
      </c>
      <c r="Q631" s="200">
        <f>+C631-15018.5</f>
        <v>44207.033799999997</v>
      </c>
      <c r="S631" s="132">
        <f>+(P631-G631)^2</f>
        <v>6.6108389568928614E-5</v>
      </c>
      <c r="T631" s="7">
        <v>10</v>
      </c>
      <c r="U631" s="43">
        <f>+T631*S631</f>
        <v>6.6108389568928611E-4</v>
      </c>
      <c r="V631" s="132">
        <f>+G631-P631</f>
        <v>8.1307065848503363E-3</v>
      </c>
      <c r="Z631" s="43">
        <f>F631</f>
        <v>55726.5</v>
      </c>
      <c r="AA631" s="132">
        <f>AB$3+AB$4*Z631+AB$5*Z631^2+AH631</f>
        <v>1.5268811922583355E-2</v>
      </c>
      <c r="AB631" s="132">
        <f>+G631-AA631</f>
        <v>-4.2137307423404512E-2</v>
      </c>
      <c r="AC631" s="132">
        <f>+G631-P631</f>
        <v>8.1307065848503363E-3</v>
      </c>
      <c r="AD631" s="132"/>
      <c r="AE631" s="132">
        <f>+(G631-AA631)^2*S631</f>
        <v>1.1737892806429572E-7</v>
      </c>
      <c r="AF631" s="200">
        <f>+C631-15018.5</f>
        <v>44207.033799999997</v>
      </c>
      <c r="AG631" s="7"/>
      <c r="AH631" s="43">
        <f>$AB$6*($AB$11/AI631*AJ631+$AB$12)</f>
        <v>1.6510951829333355E-2</v>
      </c>
      <c r="AI631" s="43">
        <f>1+$AB$7*COS(AL631)</f>
        <v>1.368607063583194</v>
      </c>
      <c r="AJ631" s="43">
        <f>SIN(AL631+$AB$9)</f>
        <v>0.74916413951924576</v>
      </c>
      <c r="AK631" s="43">
        <f>$AB$7*SIN(AL631)</f>
        <v>3.2075421689749195E-2</v>
      </c>
      <c r="AL631" s="43">
        <f>2*ATAN(AM631)</f>
        <v>8.6799280468556061E-2</v>
      </c>
      <c r="AM631" s="43">
        <f>SQRT((1+$AB$7)/(1-$AB$7))*TAN(AN631/2)</f>
        <v>4.3426908936048024E-2</v>
      </c>
      <c r="AN631" s="132">
        <f>$AU631+$AB$7*SIN(AO631)</f>
        <v>6.3420660671208049</v>
      </c>
      <c r="AO631" s="132">
        <f>$AU631+$AB$7*SIN(AP631)</f>
        <v>6.3420311574351524</v>
      </c>
      <c r="AP631" s="132">
        <f>$AU631+$AB$7*SIN(AQ631)</f>
        <v>6.3419366436002793</v>
      </c>
      <c r="AQ631" s="132">
        <f>$AU631+$AB$7*SIN(AR631)</f>
        <v>6.341680761232757</v>
      </c>
      <c r="AR631" s="132">
        <f>$AU631+$AB$7*SIN(AS631)</f>
        <v>6.3409880163881223</v>
      </c>
      <c r="AS631" s="132">
        <f>$AU631+$AB$7*SIN(AT631)</f>
        <v>6.3391127015257913</v>
      </c>
      <c r="AT631" s="132">
        <f>$AU631+$AB$7*SIN(AU631)</f>
        <v>6.3340370453151067</v>
      </c>
      <c r="AU631" s="132">
        <f>$AB$9+$AB$18*(F631-AB$15)</f>
        <v>6.3203056663780695</v>
      </c>
    </row>
    <row r="632" spans="1:47" ht="12.95" customHeight="1">
      <c r="A632" s="230" t="s">
        <v>1451</v>
      </c>
      <c r="B632" s="94"/>
      <c r="C632" s="36">
        <v>59228.604800000001</v>
      </c>
      <c r="D632" s="36">
        <v>2.0000000000000001E-4</v>
      </c>
      <c r="E632" s="41">
        <f>+(C632-C$7)/C$8</f>
        <v>55735.417972207695</v>
      </c>
      <c r="F632" s="132">
        <f>ROUND(2*E632,0)/2</f>
        <v>55735.5</v>
      </c>
      <c r="G632" s="132">
        <f>+C632-(C$7+F632*C$8)</f>
        <v>-2.8000018501188606E-2</v>
      </c>
      <c r="K632" s="43">
        <f>G632</f>
        <v>-2.8000018501188606E-2</v>
      </c>
      <c r="L632" s="132"/>
      <c r="N632" s="132"/>
      <c r="O632" s="132">
        <f ca="1">+C$11+C$12*F632</f>
        <v>-2.3188424463014189E-2</v>
      </c>
      <c r="P632" s="199">
        <f>+D$11+D$12*F632+D$13*F632^2</f>
        <v>-3.5003834960106221E-2</v>
      </c>
      <c r="Q632" s="200">
        <f>+C632-15018.5</f>
        <v>44210.104800000001</v>
      </c>
      <c r="S632" s="132">
        <f>+(P632-G632)^2</f>
        <v>4.905344499020528E-5</v>
      </c>
      <c r="T632" s="7">
        <v>10</v>
      </c>
      <c r="U632" s="43">
        <f>+T632*S632</f>
        <v>4.9053444990205283E-4</v>
      </c>
      <c r="V632" s="132">
        <f>+G632-P632</f>
        <v>7.0038164589176152E-3</v>
      </c>
      <c r="Z632" s="43">
        <f>F632</f>
        <v>55735.5</v>
      </c>
      <c r="AA632" s="132">
        <f>AB$3+AB$4*Z632+AB$5*Z632^2+AH632</f>
        <v>1.5290689463176218E-2</v>
      </c>
      <c r="AB632" s="132">
        <f>+G632-AA632</f>
        <v>-4.3290707964364822E-2</v>
      </c>
      <c r="AC632" s="132">
        <f>+G632-P632</f>
        <v>7.0038164589176152E-3</v>
      </c>
      <c r="AD632" s="132"/>
      <c r="AE632" s="132">
        <f>+(G632-AA632)^2*S632</f>
        <v>9.1930344882376132E-8</v>
      </c>
      <c r="AF632" s="200">
        <f>+C632-15018.5</f>
        <v>44210.104800000001</v>
      </c>
      <c r="AG632" s="7"/>
      <c r="AH632" s="43">
        <f>$AB$6*($AB$11/AI632*AJ632+$AB$12)</f>
        <v>1.6534857843926217E-2</v>
      </c>
      <c r="AI632" s="43">
        <f>1+$AB$7*COS(AL632)</f>
        <v>1.3685270994021439</v>
      </c>
      <c r="AJ632" s="43">
        <f>SIN(AL632+$AB$9)</f>
        <v>0.75079020297698984</v>
      </c>
      <c r="AK632" s="43">
        <f>$AB$7*SIN(AL632)</f>
        <v>3.2981464586072831E-2</v>
      </c>
      <c r="AL632" s="43">
        <f>2*ATAN(AM632)</f>
        <v>8.9257564144824997E-2</v>
      </c>
      <c r="AM632" s="43">
        <f>SQRT((1+$AB$7)/(1-$AB$7))*TAN(AN632/2)</f>
        <v>4.4658435164765316E-2</v>
      </c>
      <c r="AN632" s="132">
        <f>$AU632+$AB$7*SIN(AO632)</f>
        <v>6.3437348368270676</v>
      </c>
      <c r="AO632" s="132">
        <f>$AU632+$AB$7*SIN(AP632)</f>
        <v>6.3436989564460946</v>
      </c>
      <c r="AP632" s="132">
        <f>$AU632+$AB$7*SIN(AQ632)</f>
        <v>6.3436018049032885</v>
      </c>
      <c r="AQ632" s="132">
        <f>$AU632+$AB$7*SIN(AR632)</f>
        <v>6.3433387553122982</v>
      </c>
      <c r="AR632" s="132">
        <f>$AU632+$AB$7*SIN(AS632)</f>
        <v>6.3426265374897506</v>
      </c>
      <c r="AS632" s="132">
        <f>$AU632+$AB$7*SIN(AT632)</f>
        <v>6.3406983282697302</v>
      </c>
      <c r="AT632" s="132">
        <f>$AU632+$AB$7*SIN(AU632)</f>
        <v>6.3354790816558406</v>
      </c>
      <c r="AU632" s="132">
        <f>$AB$9+$AB$18*(F632-AB$15)</f>
        <v>6.3213584491240216</v>
      </c>
    </row>
    <row r="633" spans="1:47" ht="12.95" customHeight="1">
      <c r="A633" s="126" t="s">
        <v>1459</v>
      </c>
      <c r="B633" s="125" t="s">
        <v>288</v>
      </c>
      <c r="C633" s="254">
        <v>59466.863599999997</v>
      </c>
      <c r="D633" s="126">
        <v>1E-4</v>
      </c>
      <c r="E633" s="41">
        <f>+(C633-C$7)/C$8</f>
        <v>56433.411916785299</v>
      </c>
      <c r="F633" s="132">
        <f>ROUND(2*E633,0)/2</f>
        <v>56433.5</v>
      </c>
      <c r="G633" s="132">
        <f>+C633-(C$7+F633*C$8)</f>
        <v>-3.0067024505115114E-2</v>
      </c>
      <c r="K633" s="43">
        <f>G633</f>
        <v>-3.0067024505115114E-2</v>
      </c>
      <c r="L633" s="132"/>
      <c r="N633" s="132"/>
      <c r="O633" s="132">
        <f ca="1">+C$11+C$12*F633</f>
        <v>-2.3914298300855084E-2</v>
      </c>
      <c r="P633" s="199">
        <f>+D$11+D$12*F633+D$13*F633^2</f>
        <v>-3.5359957412521528E-2</v>
      </c>
      <c r="Q633" s="200">
        <f>+C633-15018.5</f>
        <v>44448.363599999997</v>
      </c>
      <c r="S633" s="132">
        <f>+(P633-G633)^2</f>
        <v>2.8015138762305715E-5</v>
      </c>
      <c r="T633" s="7">
        <v>10</v>
      </c>
      <c r="U633" s="43">
        <f>+T633*S633</f>
        <v>2.8015138762305715E-4</v>
      </c>
      <c r="V633" s="132">
        <f>+G633-P633</f>
        <v>5.2929329074064141E-3</v>
      </c>
      <c r="Z633" s="43">
        <f>F633</f>
        <v>56433.5</v>
      </c>
      <c r="AA633" s="132">
        <f>AB$3+AB$4*Z633+AB$5*Z633^2+AH633</f>
        <v>1.6834641369355849E-2</v>
      </c>
      <c r="AB633" s="132">
        <f>+G633-AA633</f>
        <v>-4.6901665874470963E-2</v>
      </c>
      <c r="AC633" s="132">
        <f>+G633-P633</f>
        <v>5.2929329074064141E-3</v>
      </c>
      <c r="AD633" s="132"/>
      <c r="AE633" s="132">
        <f>+(G633-AA633)^2*S633</f>
        <v>6.162675706897992E-8</v>
      </c>
      <c r="AF633" s="200">
        <f>+C633-15018.5</f>
        <v>44448.363599999997</v>
      </c>
      <c r="AG633" s="7"/>
      <c r="AH633" s="43">
        <f>$AB$6*($AB$11/AI633*AJ633+$AB$12)</f>
        <v>1.823760963610585E-2</v>
      </c>
      <c r="AI633" s="43">
        <f>1+$AB$7*COS(AL633)</f>
        <v>1.3557507339388102</v>
      </c>
      <c r="AJ633" s="43">
        <f>SIN(AL633+$AB$9)</f>
        <v>0.86160777458686222</v>
      </c>
      <c r="AK633" s="43">
        <f>$AB$7*SIN(AL633)</f>
        <v>0.10169274950554663</v>
      </c>
      <c r="AL633" s="43">
        <f>2*ATAN(AM633)</f>
        <v>0.27842877001366617</v>
      </c>
      <c r="AM633" s="43">
        <f>SQRT((1+$AB$7)/(1-$AB$7))*TAN(AN633/2)</f>
        <v>0.14012076702098186</v>
      </c>
      <c r="AN633" s="132">
        <f>$AU633+$AB$7*SIN(AO633)</f>
        <v>6.4726553445877393</v>
      </c>
      <c r="AO633" s="132">
        <f>$AU633+$AB$7*SIN(AP633)</f>
        <v>6.4725522047455977</v>
      </c>
      <c r="AP633" s="132">
        <f>$AU633+$AB$7*SIN(AQ633)</f>
        <v>6.4722683822709115</v>
      </c>
      <c r="AQ633" s="132">
        <f>$AU633+$AB$7*SIN(AR633)</f>
        <v>6.4714874328721264</v>
      </c>
      <c r="AR633" s="132">
        <f>$AU633+$AB$7*SIN(AS633)</f>
        <v>6.4693392161264454</v>
      </c>
      <c r="AS633" s="132">
        <f>$AU633+$AB$7*SIN(AT633)</f>
        <v>6.4634344023106651</v>
      </c>
      <c r="AT633" s="132">
        <f>$AU633+$AB$7*SIN(AU633)</f>
        <v>6.4472358370018235</v>
      </c>
      <c r="AU633" s="132">
        <f>$AB$9+$AB$18*(F633-AB$15)</f>
        <v>6.4030075998656617</v>
      </c>
    </row>
    <row r="634" spans="1:47" ht="12.95" customHeight="1">
      <c r="A634" s="126" t="s">
        <v>1459</v>
      </c>
      <c r="B634" s="125" t="s">
        <v>292</v>
      </c>
      <c r="C634" s="254">
        <v>59473.860399999998</v>
      </c>
      <c r="D634" s="126">
        <v>1E-4</v>
      </c>
      <c r="E634" s="41">
        <f>+(C634-C$7)/C$8</f>
        <v>56453.909476713503</v>
      </c>
      <c r="F634" s="132">
        <f>ROUND(2*E634,0)/2</f>
        <v>56454</v>
      </c>
      <c r="G634" s="132">
        <f>+C634-(C$7+F634*C$8)</f>
        <v>-3.0899937999492977E-2</v>
      </c>
      <c r="K634" s="43">
        <f>G634</f>
        <v>-3.0899937999492977E-2</v>
      </c>
      <c r="L634" s="132"/>
      <c r="N634" s="132"/>
      <c r="O634" s="132">
        <f ca="1">+C$11+C$12*F634</f>
        <v>-2.3935616945089666E-2</v>
      </c>
      <c r="P634" s="199">
        <f>+D$11+D$12*F634+D$13*F634^2</f>
        <v>-3.5370321601184987E-2</v>
      </c>
      <c r="Q634" s="200">
        <f>+C634-15018.5</f>
        <v>44455.360399999998</v>
      </c>
      <c r="S634" s="132">
        <f>+(P634-G634)^2</f>
        <v>1.9984329546276827E-5</v>
      </c>
      <c r="T634" s="7">
        <v>10</v>
      </c>
      <c r="U634" s="43">
        <f>+T634*S634</f>
        <v>1.9984329546276827E-4</v>
      </c>
      <c r="V634" s="132">
        <f>+G634-P634</f>
        <v>4.4703836016920101E-3</v>
      </c>
      <c r="Z634" s="43">
        <f>F634</f>
        <v>56454</v>
      </c>
      <c r="AA634" s="132">
        <f>AB$3+AB$4*Z634+AB$5*Z634^2+AH634</f>
        <v>1.6875237968834965E-2</v>
      </c>
      <c r="AB634" s="132">
        <f>+G634-AA634</f>
        <v>-4.7775175968327942E-2</v>
      </c>
      <c r="AC634" s="132">
        <f>+G634-P634</f>
        <v>4.4703836016920101E-3</v>
      </c>
      <c r="AD634" s="132"/>
      <c r="AE634" s="132">
        <f>+(G634-AA634)^2*S634</f>
        <v>4.561358147571956E-8</v>
      </c>
      <c r="AF634" s="200">
        <f>+C634-15018.5</f>
        <v>44455.360399999998</v>
      </c>
      <c r="AG634" s="7"/>
      <c r="AH634" s="43">
        <f>$AB$6*($AB$11/AI634*AJ634+$AB$12)</f>
        <v>1.8282914316834965E-2</v>
      </c>
      <c r="AI634" s="43">
        <f>1+$AB$7*COS(AL634)</f>
        <v>1.3551867387446281</v>
      </c>
      <c r="AJ634" s="43">
        <f>SIN(AL634+$AB$9)</f>
        <v>0.86438302822988855</v>
      </c>
      <c r="AK634" s="43">
        <f>$AB$7*SIN(AL634)</f>
        <v>0.10364545634013718</v>
      </c>
      <c r="AL634" s="43">
        <f>2*ATAN(AM634)</f>
        <v>0.28392208552769288</v>
      </c>
      <c r="AM634" s="43">
        <f>SQRT((1+$AB$7)/(1-$AB$7))*TAN(AN634/2)</f>
        <v>0.14292243749459344</v>
      </c>
      <c r="AN634" s="132">
        <f>$AU634+$AB$7*SIN(AO634)</f>
        <v>6.4764204341974239</v>
      </c>
      <c r="AO634" s="132">
        <f>$AU634+$AB$7*SIN(AP634)</f>
        <v>6.476315646162214</v>
      </c>
      <c r="AP634" s="132">
        <f>$AU634+$AB$7*SIN(AQ634)</f>
        <v>6.4760270782560845</v>
      </c>
      <c r="AQ634" s="132">
        <f>$AU634+$AB$7*SIN(AR634)</f>
        <v>6.4752324967142512</v>
      </c>
      <c r="AR634" s="132">
        <f>$AU634+$AB$7*SIN(AS634)</f>
        <v>6.4730452220491479</v>
      </c>
      <c r="AS634" s="132">
        <f>$AU634+$AB$7*SIN(AT634)</f>
        <v>6.4670289402109047</v>
      </c>
      <c r="AT634" s="132">
        <f>$AU634+$AB$7*SIN(AU634)</f>
        <v>6.4505146142766669</v>
      </c>
      <c r="AU634" s="132">
        <f>$AB$9+$AB$18*(F634-AB$15)</f>
        <v>6.4054056050092205</v>
      </c>
    </row>
    <row r="635" spans="1:47" ht="12.95" customHeight="1">
      <c r="A635" s="129" t="s">
        <v>1463</v>
      </c>
      <c r="B635" s="231" t="s">
        <v>288</v>
      </c>
      <c r="C635" s="232">
        <v>59511.919500000004</v>
      </c>
      <c r="D635" s="233">
        <v>1E-4</v>
      </c>
      <c r="E635" s="41">
        <f>+(C635-C$7)/C$8</f>
        <v>56565.405972692148</v>
      </c>
      <c r="F635" s="132">
        <f>ROUND(2*E635,0)/2</f>
        <v>56565.5</v>
      </c>
      <c r="G635" s="132">
        <f>+C635-(C$7+F635*C$8)</f>
        <v>-3.209602849528892E-2</v>
      </c>
      <c r="K635" s="43">
        <f>G635</f>
        <v>-3.209602849528892E-2</v>
      </c>
      <c r="L635" s="132"/>
      <c r="N635" s="132"/>
      <c r="O635" s="132">
        <f ca="1">+C$11+C$12*F635</f>
        <v>-2.4051569571048495E-2</v>
      </c>
      <c r="P635" s="199">
        <f>+D$11+D$12*F635+D$13*F635^2</f>
        <v>-3.5426597753555694E-2</v>
      </c>
      <c r="Q635" s="200">
        <f>+C635-15018.5</f>
        <v>44493.419500000004</v>
      </c>
      <c r="S635" s="132">
        <f>+(P635-G635)^2</f>
        <v>1.1092691584111693E-5</v>
      </c>
      <c r="T635" s="7">
        <v>10</v>
      </c>
      <c r="U635" s="43">
        <f>+T635*S635</f>
        <v>1.1092691584111693E-4</v>
      </c>
      <c r="V635" s="132">
        <f>+G635-P635</f>
        <v>3.3305692582667745E-3</v>
      </c>
      <c r="Z635" s="43">
        <f>F635</f>
        <v>56565.5</v>
      </c>
      <c r="AA635" s="132">
        <f>AB$3+AB$4*Z635+AB$5*Z635^2+AH635</f>
        <v>1.7091117757464434E-2</v>
      </c>
      <c r="AB635" s="132">
        <f>+G635-AA635</f>
        <v>-4.9187146252753354E-2</v>
      </c>
      <c r="AC635" s="132">
        <f>+G635-P635</f>
        <v>3.3305692582667745E-3</v>
      </c>
      <c r="AD635" s="132"/>
      <c r="AE635" s="132">
        <f>+(G635-AA635)^2*S635</f>
        <v>2.6837384655741059E-8</v>
      </c>
      <c r="AF635" s="200">
        <f>+C635-15018.5</f>
        <v>44493.419500000004</v>
      </c>
      <c r="AG635" s="7"/>
      <c r="AH635" s="43">
        <f>$AB$6*($AB$11/AI635*AJ635+$AB$12)</f>
        <v>1.8524445628214432E-2</v>
      </c>
      <c r="AI635" s="43">
        <f>1+$AB$7*COS(AL635)</f>
        <v>1.3519413385649439</v>
      </c>
      <c r="AJ635" s="43">
        <f>SIN(AL635+$AB$9)</f>
        <v>0.87897950082323051</v>
      </c>
      <c r="AK635" s="43">
        <f>$AB$7*SIN(AL635)</f>
        <v>0.1141809713092138</v>
      </c>
      <c r="AL635" s="43">
        <f>2*ATAN(AM635)</f>
        <v>0.31371791983357838</v>
      </c>
      <c r="AM635" s="43">
        <f>SQRT((1+$AB$7)/(1-$AB$7))*TAN(AN635/2)</f>
        <v>0.15815823974864734</v>
      </c>
      <c r="AN635" s="132">
        <f>$AU635+$AB$7*SIN(AO635)</f>
        <v>6.4968707074784957</v>
      </c>
      <c r="AO635" s="132">
        <f>$AU635+$AB$7*SIN(AP635)</f>
        <v>6.4967573655090147</v>
      </c>
      <c r="AP635" s="132">
        <f>$AU635+$AB$7*SIN(AQ635)</f>
        <v>6.4964439249123576</v>
      </c>
      <c r="AQ635" s="132">
        <f>$AU635+$AB$7*SIN(AR635)</f>
        <v>6.495577233904255</v>
      </c>
      <c r="AR635" s="132">
        <f>$AU635+$AB$7*SIN(AS635)</f>
        <v>6.4931815972674709</v>
      </c>
      <c r="AS635" s="132">
        <f>$AU635+$AB$7*SIN(AT635)</f>
        <v>6.4865660863795203</v>
      </c>
      <c r="AT635" s="132">
        <f>$AU635+$AB$7*SIN(AU635)</f>
        <v>6.468343290400175</v>
      </c>
      <c r="AU635" s="132">
        <f>$AB$9+$AB$18*(F635-AB$15)</f>
        <v>6.4184484134729631</v>
      </c>
    </row>
    <row r="636" spans="1:47" ht="12.95" customHeight="1">
      <c r="A636" s="124" t="s">
        <v>1460</v>
      </c>
      <c r="B636" s="125" t="s">
        <v>288</v>
      </c>
      <c r="C636" s="254">
        <v>59512.421300000002</v>
      </c>
      <c r="D636" s="126">
        <v>2.0000000000000001E-4</v>
      </c>
      <c r="E636" s="41">
        <f>+(C636-C$7)/C$8</f>
        <v>56566.876026941514</v>
      </c>
      <c r="F636" s="132">
        <f>ROUND(2*E636,0)/2</f>
        <v>56567</v>
      </c>
      <c r="G636" s="132">
        <f>+C636-(C$7+F636*C$8)</f>
        <v>-4.2317949002608657E-2</v>
      </c>
      <c r="K636" s="43">
        <f>G636</f>
        <v>-4.2317949002608657E-2</v>
      </c>
      <c r="L636" s="132"/>
      <c r="N636" s="132"/>
      <c r="O636" s="132">
        <f ca="1">+C$11+C$12*F636</f>
        <v>-2.4053129471846145E-2</v>
      </c>
      <c r="P636" s="199">
        <f>+D$11+D$12*F636+D$13*F636^2</f>
        <v>-3.5427353738662126E-2</v>
      </c>
      <c r="Q636" s="200">
        <f>+C636-15018.5</f>
        <v>44493.921300000002</v>
      </c>
      <c r="S636" s="132">
        <f>+(P636-G636)^2</f>
        <v>4.7480303091522359E-5</v>
      </c>
      <c r="T636" s="7">
        <v>10</v>
      </c>
      <c r="U636" s="43">
        <f>+T636*S636</f>
        <v>4.748030309152236E-4</v>
      </c>
      <c r="V636" s="132">
        <f>+G636-P636</f>
        <v>-6.8905952639465307E-3</v>
      </c>
      <c r="Z636" s="43">
        <f>F636</f>
        <v>56567</v>
      </c>
      <c r="AA636" s="132">
        <f>AB$3+AB$4*Z636+AB$5*Z636^2+AH636</f>
        <v>1.7093964967084554E-2</v>
      </c>
      <c r="AB636" s="132">
        <f>+G636-AA636</f>
        <v>-5.9411913969693211E-2</v>
      </c>
      <c r="AC636" s="132">
        <f>+G636-P636</f>
        <v>-6.8905952639465307E-3</v>
      </c>
      <c r="AD636" s="132"/>
      <c r="AE636" s="132">
        <f>+(G636-AA636)^2*S636</f>
        <v>1.6759481160786138E-7</v>
      </c>
      <c r="AF636" s="200">
        <f>+C636-15018.5</f>
        <v>44493.921300000002</v>
      </c>
      <c r="AG636" s="7"/>
      <c r="AH636" s="43">
        <f>$AB$6*($AB$11/AI636*AJ636+$AB$12)</f>
        <v>1.8527638434084556E-2</v>
      </c>
      <c r="AI636" s="43">
        <f>1+$AB$7*COS(AL636)</f>
        <v>1.3518956544178282</v>
      </c>
      <c r="AJ636" s="43">
        <f>SIN(AL636+$AB$9)</f>
        <v>0.87917010598400314</v>
      </c>
      <c r="AK636" s="43">
        <f>$AB$7*SIN(AL636)</f>
        <v>0.1143216882391456</v>
      </c>
      <c r="AL636" s="43">
        <f>2*ATAN(AM636)</f>
        <v>0.31411777641815652</v>
      </c>
      <c r="AM636" s="43">
        <f>SQRT((1+$AB$7)/(1-$AB$7))*TAN(AN636/2)</f>
        <v>0.15836317553586074</v>
      </c>
      <c r="AN636" s="132">
        <f>$AU636+$AB$7*SIN(AO636)</f>
        <v>6.4971454869595391</v>
      </c>
      <c r="AO636" s="132">
        <f>$AU636+$AB$7*SIN(AP636)</f>
        <v>6.4970320347643993</v>
      </c>
      <c r="AP636" s="132">
        <f>$AU636+$AB$7*SIN(AQ636)</f>
        <v>6.4967182706674551</v>
      </c>
      <c r="AQ636" s="132">
        <f>$AU636+$AB$7*SIN(AR636)</f>
        <v>6.4958506337701749</v>
      </c>
      <c r="AR636" s="132">
        <f>$AU636+$AB$7*SIN(AS636)</f>
        <v>6.4934522426212462</v>
      </c>
      <c r="AS636" s="132">
        <f>$AU636+$AB$7*SIN(AT636)</f>
        <v>6.4868287545873748</v>
      </c>
      <c r="AT636" s="132">
        <f>$AU636+$AB$7*SIN(AU636)</f>
        <v>6.4685830820240726</v>
      </c>
      <c r="AU636" s="132">
        <f>$AB$9+$AB$18*(F636-AB$15)</f>
        <v>6.4186238772639559</v>
      </c>
    </row>
    <row r="637" spans="1:47" ht="12.95" customHeight="1">
      <c r="A637" s="126" t="s">
        <v>1459</v>
      </c>
      <c r="B637" s="125" t="s">
        <v>292</v>
      </c>
      <c r="C637" s="254">
        <v>59574.557800000002</v>
      </c>
      <c r="D637" s="126">
        <v>2.9999999999999997E-4</v>
      </c>
      <c r="E637" s="41">
        <f>+(C637-C$7)/C$8</f>
        <v>56748.90876083108</v>
      </c>
      <c r="F637" s="132">
        <f>ROUND(2*E637,0)/2</f>
        <v>56749</v>
      </c>
      <c r="G637" s="132">
        <f>+C637-(C$7+F637*C$8)</f>
        <v>-3.1144303000473883E-2</v>
      </c>
      <c r="K637" s="43">
        <f>G637</f>
        <v>-3.1144303000473883E-2</v>
      </c>
      <c r="L637" s="132"/>
      <c r="N637" s="132"/>
      <c r="O637" s="132">
        <f ca="1">+C$11+C$12*F637</f>
        <v>-2.4242397435294633E-2</v>
      </c>
      <c r="P637" s="199">
        <f>+D$11+D$12*F637+D$13*F637^2</f>
        <v>-3.551886454031461E-2</v>
      </c>
      <c r="Q637" s="200">
        <f>+C637-15018.5</f>
        <v>44556.057800000002</v>
      </c>
      <c r="S637" s="132">
        <f>+(P637-G637)^2</f>
        <v>1.913678866585367E-5</v>
      </c>
      <c r="T637" s="7">
        <v>10</v>
      </c>
      <c r="U637" s="43">
        <f>+T637*S637</f>
        <v>1.913678866585367E-4</v>
      </c>
      <c r="V637" s="132">
        <f>+G637-P637</f>
        <v>4.3745615398407267E-3</v>
      </c>
      <c r="Z637" s="43">
        <f>F637</f>
        <v>56749</v>
      </c>
      <c r="AA637" s="132">
        <f>AB$3+AB$4*Z637+AB$5*Z637^2+AH637</f>
        <v>1.7428087611717706E-2</v>
      </c>
      <c r="AB637" s="132">
        <f>+G637-AA637</f>
        <v>-4.8572390612191589E-2</v>
      </c>
      <c r="AC637" s="132">
        <f>+G637-P637</f>
        <v>4.3745615398407267E-3</v>
      </c>
      <c r="AD637" s="132"/>
      <c r="AE637" s="132">
        <f>+(G637-AA637)^2*S637</f>
        <v>4.5148987836845174E-8</v>
      </c>
      <c r="AF637" s="200">
        <f>+C637-15018.5</f>
        <v>44556.057800000002</v>
      </c>
      <c r="AG637" s="7"/>
      <c r="AH637" s="43">
        <f>$AB$6*($AB$11/AI637*AJ637+$AB$12)</f>
        <v>1.8903793614717702E-2</v>
      </c>
      <c r="AI637" s="43">
        <f>1+$AB$7*COS(AL637)</f>
        <v>1.3459647231482612</v>
      </c>
      <c r="AJ637" s="43">
        <f>SIN(AL637+$AB$9)</f>
        <v>0.90115434330195299</v>
      </c>
      <c r="AK637" s="43">
        <f>$AB$7*SIN(AL637)</f>
        <v>0.13118083067638719</v>
      </c>
      <c r="AL637" s="43">
        <f>2*ATAN(AM637)</f>
        <v>0.36242504337736936</v>
      </c>
      <c r="AM637" s="43">
        <f>SQRT((1+$AB$7)/(1-$AB$7))*TAN(AN637/2)</f>
        <v>0.18322247791700541</v>
      </c>
      <c r="AN637" s="132">
        <f>$AU637+$AB$7*SIN(AO637)</f>
        <v>6.5304139241952992</v>
      </c>
      <c r="AO637" s="132">
        <f>$AU637+$AB$7*SIN(AP637)</f>
        <v>6.5302880997352224</v>
      </c>
      <c r="AP637" s="132">
        <f>$AU637+$AB$7*SIN(AQ637)</f>
        <v>6.5299373960856713</v>
      </c>
      <c r="AQ637" s="132">
        <f>$AU637+$AB$7*SIN(AR637)</f>
        <v>6.5289600622831472</v>
      </c>
      <c r="AR637" s="132">
        <f>$AU637+$AB$7*SIN(AS637)</f>
        <v>6.5262377087739774</v>
      </c>
      <c r="AS637" s="132">
        <f>$AU637+$AB$7*SIN(AT637)</f>
        <v>6.5186642276977889</v>
      </c>
      <c r="AT637" s="132">
        <f>$AU637+$AB$7*SIN(AU637)</f>
        <v>6.4976657946860694</v>
      </c>
      <c r="AU637" s="132">
        <f>$AB$9+$AB$18*(F637-AB$15)</f>
        <v>6.4399134839043262</v>
      </c>
    </row>
    <row r="638" spans="1:47" ht="12.95" customHeight="1">
      <c r="A638" s="126" t="s">
        <v>1459</v>
      </c>
      <c r="B638" s="125" t="s">
        <v>292</v>
      </c>
      <c r="C638" s="254">
        <v>59592.308400000002</v>
      </c>
      <c r="D638" s="126">
        <v>1E-4</v>
      </c>
      <c r="E638" s="41">
        <f>+(C638-C$7)/C$8</f>
        <v>56800.910245404237</v>
      </c>
      <c r="F638" s="132">
        <f>ROUND(2*E638,0)/2</f>
        <v>56801</v>
      </c>
      <c r="G638" s="132">
        <f>+C638-(C$7+F638*C$8)</f>
        <v>-3.0637547002697829E-2</v>
      </c>
      <c r="K638" s="43">
        <f>G638</f>
        <v>-3.0637547002697829E-2</v>
      </c>
      <c r="L638" s="132"/>
      <c r="N638" s="132"/>
      <c r="O638" s="132">
        <f ca="1">+C$11+C$12*F638</f>
        <v>-2.4296473996279912E-2</v>
      </c>
      <c r="P638" s="199">
        <f>+D$11+D$12*F638+D$13*F638^2</f>
        <v>-3.5544932007108454E-2</v>
      </c>
      <c r="Q638" s="200">
        <f>+C638-15018.5</f>
        <v>44573.808400000002</v>
      </c>
      <c r="S638" s="132">
        <f>+(P638-G638)^2</f>
        <v>2.408242758151427E-5</v>
      </c>
      <c r="T638" s="7">
        <v>10</v>
      </c>
      <c r="U638" s="43">
        <f>+T638*S638</f>
        <v>2.4082427581514269E-4</v>
      </c>
      <c r="V638" s="132">
        <f>+G638-P638</f>
        <v>4.9073850044106249E-3</v>
      </c>
      <c r="Z638" s="43">
        <f>F638</f>
        <v>56801</v>
      </c>
      <c r="AA638" s="132">
        <f>AB$3+AB$4*Z638+AB$5*Z638^2+AH638</f>
        <v>1.7519392185465422E-2</v>
      </c>
      <c r="AB638" s="132">
        <f>+G638-AA638</f>
        <v>-4.8156939188163252E-2</v>
      </c>
      <c r="AC638" s="132">
        <f>+G638-P638</f>
        <v>4.9073850044106249E-3</v>
      </c>
      <c r="AD638" s="132"/>
      <c r="AE638" s="132">
        <f>+(G638-AA638)^2*S638</f>
        <v>5.5849336052633185E-8</v>
      </c>
      <c r="AF638" s="200">
        <f>+C638-15018.5</f>
        <v>44573.808400000002</v>
      </c>
      <c r="AG638" s="7"/>
      <c r="AH638" s="43">
        <f>$AB$6*($AB$11/AI638*AJ638+$AB$12)</f>
        <v>1.9007143988465421E-2</v>
      </c>
      <c r="AI638" s="43">
        <f>1+$AB$7*COS(AL638)</f>
        <v>1.3441321591747752</v>
      </c>
      <c r="AJ638" s="43">
        <f>SIN(AL638+$AB$9)</f>
        <v>0.90701773937905827</v>
      </c>
      <c r="AK638" s="43">
        <f>$AB$7*SIN(AL638)</f>
        <v>0.13591562464156612</v>
      </c>
      <c r="AL638" s="43">
        <f>2*ATAN(AM638)</f>
        <v>0.37614694183298447</v>
      </c>
      <c r="AM638" s="43">
        <f>SQRT((1+$AB$7)/(1-$AB$7))*TAN(AN638/2)</f>
        <v>0.19032278955008158</v>
      </c>
      <c r="AN638" s="132">
        <f>$AU638+$AB$7*SIN(AO638)</f>
        <v>6.5398916721025433</v>
      </c>
      <c r="AO638" s="132">
        <f>$AU638+$AB$7*SIN(AP638)</f>
        <v>6.5397626890877074</v>
      </c>
      <c r="AP638" s="132">
        <f>$AU638+$AB$7*SIN(AQ638)</f>
        <v>6.5394023053691788</v>
      </c>
      <c r="AQ638" s="132">
        <f>$AU638+$AB$7*SIN(AR638)</f>
        <v>6.5383955589454663</v>
      </c>
      <c r="AR638" s="132">
        <f>$AU638+$AB$7*SIN(AS638)</f>
        <v>6.5355845691794787</v>
      </c>
      <c r="AS638" s="132">
        <f>$AU638+$AB$7*SIN(AT638)</f>
        <v>6.5277465534191377</v>
      </c>
      <c r="AT638" s="132">
        <f>$AU638+$AB$7*SIN(AU638)</f>
        <v>6.5059704876717355</v>
      </c>
      <c r="AU638" s="132">
        <f>$AB$9+$AB$18*(F638-AB$15)</f>
        <v>6.4459962286587178</v>
      </c>
    </row>
    <row r="639" spans="1:47" ht="12.95" customHeight="1">
      <c r="A639" s="126" t="s">
        <v>1459</v>
      </c>
      <c r="B639" s="125" t="s">
        <v>288</v>
      </c>
      <c r="C639" s="254">
        <v>59610.569499999998</v>
      </c>
      <c r="D639" s="126">
        <v>1E-4</v>
      </c>
      <c r="E639" s="41">
        <f>+(C639-C$7)/C$8</f>
        <v>56854.407271416807</v>
      </c>
      <c r="F639" s="132">
        <f>ROUND(2*E639,0)/2</f>
        <v>56854.5</v>
      </c>
      <c r="G639" s="132">
        <f>+C639-(C$7+F639*C$8)</f>
        <v>-3.1652711506467313E-2</v>
      </c>
      <c r="K639" s="43">
        <f>G639</f>
        <v>-3.1652711506467313E-2</v>
      </c>
      <c r="L639" s="132"/>
      <c r="N639" s="132"/>
      <c r="O639" s="132">
        <f ca="1">+C$11+C$12*F639</f>
        <v>-2.4352110458062848E-2</v>
      </c>
      <c r="P639" s="199">
        <f>+D$11+D$12*F639+D$13*F639^2</f>
        <v>-3.5571715017924291E-2</v>
      </c>
      <c r="Q639" s="200">
        <f>+C639-15018.5</f>
        <v>44592.069499999998</v>
      </c>
      <c r="S639" s="132">
        <f>+(P639-G639)^2</f>
        <v>1.5358588522812126E-5</v>
      </c>
      <c r="T639" s="7">
        <v>10</v>
      </c>
      <c r="U639" s="43">
        <f>+T639*S639</f>
        <v>1.5358588522812125E-4</v>
      </c>
      <c r="V639" s="132">
        <f>+G639-P639</f>
        <v>3.9190035114569782E-3</v>
      </c>
      <c r="Z639" s="43">
        <f>F639</f>
        <v>56854.5</v>
      </c>
      <c r="AA639" s="132">
        <f>AB$3+AB$4*Z639+AB$5*Z639^2+AH639</f>
        <v>1.7611387185478687E-2</v>
      </c>
      <c r="AB639" s="132">
        <f>+G639-AA639</f>
        <v>-4.9264098691946E-2</v>
      </c>
      <c r="AC639" s="132">
        <f>+G639-P639</f>
        <v>3.9190035114569782E-3</v>
      </c>
      <c r="AD639" s="132"/>
      <c r="AE639" s="132">
        <f>+(G639-AA639)^2*S639</f>
        <v>3.727454822355635E-8</v>
      </c>
      <c r="AF639" s="200">
        <f>+C639-15018.5</f>
        <v>44592.069499999998</v>
      </c>
      <c r="AG639" s="7"/>
      <c r="AH639" s="43">
        <f>$AB$6*($AB$11/AI639*AJ639+$AB$12)</f>
        <v>1.9111549196228688E-2</v>
      </c>
      <c r="AI639" s="43">
        <f>1+$AB$7*COS(AL639)</f>
        <v>1.3421846663146766</v>
      </c>
      <c r="AJ639" s="43">
        <f>SIN(AL639+$AB$9)</f>
        <v>0.91285590365768476</v>
      </c>
      <c r="AK639" s="43">
        <f>$AB$7*SIN(AL639)</f>
        <v>0.14074677310373224</v>
      </c>
      <c r="AL639" s="43">
        <f>2*ATAN(AM639)</f>
        <v>0.39022518817406221</v>
      </c>
      <c r="AM639" s="43">
        <f>SQRT((1+$AB$7)/(1-$AB$7))*TAN(AN639/2)</f>
        <v>0.19762679507275957</v>
      </c>
      <c r="AN639" s="132">
        <f>$AU639+$AB$7*SIN(AO639)</f>
        <v>6.5496292316250413</v>
      </c>
      <c r="AO639" s="132">
        <f>$AU639+$AB$7*SIN(AP639)</f>
        <v>6.549497178987691</v>
      </c>
      <c r="AP639" s="132">
        <f>$AU639+$AB$7*SIN(AQ639)</f>
        <v>6.5491272575242174</v>
      </c>
      <c r="AQ639" s="132">
        <f>$AU639+$AB$7*SIN(AR639)</f>
        <v>6.5480911880232222</v>
      </c>
      <c r="AR639" s="132">
        <f>$AU639+$AB$7*SIN(AS639)</f>
        <v>6.5451909280606237</v>
      </c>
      <c r="AS639" s="132">
        <f>$AU639+$AB$7*SIN(AT639)</f>
        <v>6.5370841484328484</v>
      </c>
      <c r="AT639" s="132">
        <f>$AU639+$AB$7*SIN(AU639)</f>
        <v>6.5145124223178801</v>
      </c>
      <c r="AU639" s="132">
        <f>$AB$9+$AB$18*(F639-AB$15)</f>
        <v>6.4522544372041013</v>
      </c>
    </row>
    <row r="640" spans="1:47" ht="12.95" customHeight="1">
      <c r="A640" s="127" t="s">
        <v>1461</v>
      </c>
      <c r="B640" s="128" t="s">
        <v>288</v>
      </c>
      <c r="C640" s="254">
        <v>59822.885900000001</v>
      </c>
      <c r="D640" s="126">
        <v>2.0000000000000001E-4</v>
      </c>
      <c r="E640" s="41">
        <f>+(C640-C$7)/C$8</f>
        <v>57476.40134481313</v>
      </c>
      <c r="F640" s="132">
        <f>ROUND(2*E640,0)/2</f>
        <v>57476.5</v>
      </c>
      <c r="G640" s="132">
        <f>+C640-(C$7+F640*C$8)</f>
        <v>-3.3675745500659104E-2</v>
      </c>
      <c r="K640" s="43">
        <f>G640</f>
        <v>-3.3675745500659104E-2</v>
      </c>
      <c r="L640" s="132"/>
      <c r="N640" s="132"/>
      <c r="O640" s="132">
        <f ca="1">+C$11+C$12*F640</f>
        <v>-2.4998949322156024E-2</v>
      </c>
      <c r="P640" s="199">
        <f>+D$11+D$12*F640+D$13*F640^2</f>
        <v>-3.5880389012711636E-2</v>
      </c>
      <c r="Q640" s="200">
        <f>+C640-15018.5</f>
        <v>44804.385900000001</v>
      </c>
      <c r="S640" s="132">
        <f>+(P640-G640)^2</f>
        <v>4.8604530152353208E-6</v>
      </c>
      <c r="T640" s="7">
        <v>10</v>
      </c>
      <c r="U640" s="43">
        <f>+T640*S640</f>
        <v>4.8604530152353208E-5</v>
      </c>
      <c r="V640" s="132">
        <f>+G640-P640</f>
        <v>2.2046435120525315E-3</v>
      </c>
      <c r="Z640" s="43">
        <f>F640</f>
        <v>57476.5</v>
      </c>
      <c r="AA640" s="132">
        <f>AB$3+AB$4*Z640+AB$5*Z640^2+AH640</f>
        <v>1.8534539976659839E-2</v>
      </c>
      <c r="AB640" s="132">
        <f>+G640-AA640</f>
        <v>-5.2210285477318943E-2</v>
      </c>
      <c r="AC640" s="132">
        <f>+G640-P640</f>
        <v>2.2046435120525315E-3</v>
      </c>
      <c r="AD640" s="132"/>
      <c r="AE640" s="132">
        <f>+(G640-AA640)^2*S640</f>
        <v>1.32491764812997E-8</v>
      </c>
      <c r="AF640" s="200">
        <f>+C640-15018.5</f>
        <v>44804.385900000001</v>
      </c>
      <c r="AG640" s="7"/>
      <c r="AH640" s="43">
        <f>$AB$6*($AB$11/AI640*AJ640+$AB$12)</f>
        <v>2.0180245633409841E-2</v>
      </c>
      <c r="AI640" s="43">
        <f>1+$AB$7*COS(AL640)</f>
        <v>1.315322954175933</v>
      </c>
      <c r="AJ640" s="43">
        <f>SIN(AL640+$AB$9)</f>
        <v>0.96633287639770449</v>
      </c>
      <c r="AK640" s="43">
        <f>$AB$7*SIN(AL640)</f>
        <v>0.19357539763555312</v>
      </c>
      <c r="AL640" s="43">
        <f>2*ATAN(AM640)</f>
        <v>0.55057430331611334</v>
      </c>
      <c r="AM640" s="43">
        <f>SQRT((1+$AB$7)/(1-$AB$7))*TAN(AN640/2)</f>
        <v>0.28245865172912232</v>
      </c>
      <c r="AN640" s="132">
        <f>$AU640+$AB$7*SIN(AO640)</f>
        <v>6.6616856307822028</v>
      </c>
      <c r="AO640" s="132">
        <f>$AU640+$AB$7*SIN(AP640)</f>
        <v>6.6615317324275942</v>
      </c>
      <c r="AP640" s="132">
        <f>$AU640+$AB$7*SIN(AQ640)</f>
        <v>6.66108417518985</v>
      </c>
      <c r="AQ640" s="132">
        <f>$AU640+$AB$7*SIN(AR640)</f>
        <v>6.6597830695058384</v>
      </c>
      <c r="AR640" s="132">
        <f>$AU640+$AB$7*SIN(AS640)</f>
        <v>6.6560043787701577</v>
      </c>
      <c r="AS640" s="132">
        <f>$AU640+$AB$7*SIN(AT640)</f>
        <v>6.645061581604077</v>
      </c>
      <c r="AT640" s="132">
        <f>$AU640+$AB$7*SIN(AU640)</f>
        <v>6.6136202625939493</v>
      </c>
      <c r="AU640" s="132">
        <f>$AB$9+$AB$18*(F640-AB$15)</f>
        <v>6.5250134225354763</v>
      </c>
    </row>
    <row r="641" spans="1:47" ht="12.95" customHeight="1">
      <c r="A641" s="127" t="s">
        <v>1461</v>
      </c>
      <c r="B641" s="128" t="s">
        <v>288</v>
      </c>
      <c r="C641" s="254">
        <v>59874.770199999999</v>
      </c>
      <c r="D641" s="126">
        <v>2.9999999999999997E-4</v>
      </c>
      <c r="E641" s="41">
        <f>+(C641-C$7)/C$8</f>
        <v>57628.399622394682</v>
      </c>
      <c r="F641" s="132">
        <f>ROUND(2*E641,0)/2</f>
        <v>57628.5</v>
      </c>
      <c r="G641" s="132">
        <f>+C641-(C$7+F641*C$8)</f>
        <v>-3.4263689500221517E-2</v>
      </c>
      <c r="K641" s="43">
        <f>G641</f>
        <v>-3.4263689500221517E-2</v>
      </c>
      <c r="L641" s="132"/>
      <c r="N641" s="132"/>
      <c r="O641" s="132">
        <f ca="1">+C$11+C$12*F641</f>
        <v>-2.5157019269651464E-2</v>
      </c>
      <c r="P641" s="199">
        <f>+D$11+D$12*F641+D$13*F641^2</f>
        <v>-3.5955061838566962E-2</v>
      </c>
      <c r="Q641" s="200">
        <f>+C641-15018.5</f>
        <v>44856.270199999999</v>
      </c>
      <c r="S641" s="132">
        <f>+(P641-G641)^2</f>
        <v>2.8607403869201401E-6</v>
      </c>
      <c r="T641" s="7">
        <v>10</v>
      </c>
      <c r="U641" s="43">
        <f>+T641*S641</f>
        <v>2.86074038692014E-5</v>
      </c>
      <c r="V641" s="132">
        <f>+G641-P641</f>
        <v>1.6913723383454454E-3</v>
      </c>
      <c r="Z641" s="43">
        <f>F641</f>
        <v>57628.5</v>
      </c>
      <c r="AA641" s="132">
        <f>AB$3+AB$4*Z641+AB$5*Z641^2+AH641</f>
        <v>1.8718866970355463E-2</v>
      </c>
      <c r="AB641" s="132">
        <f>+G641-AA641</f>
        <v>-5.298255647057698E-2</v>
      </c>
      <c r="AC641" s="132">
        <f>+G641-P641</f>
        <v>1.6913723383454454E-3</v>
      </c>
      <c r="AD641" s="132"/>
      <c r="AE641" s="132">
        <f>+(G641-AA641)^2*S641</f>
        <v>8.0305310679496203E-9</v>
      </c>
      <c r="AF641" s="200">
        <f>+C641-15018.5</f>
        <v>44856.270199999999</v>
      </c>
      <c r="AG641" s="7"/>
      <c r="AH641" s="43">
        <f>$AB$6*($AB$11/AI641*AJ641+$AB$12)</f>
        <v>2.0400492507105461E-2</v>
      </c>
      <c r="AI641" s="43">
        <f>1+$AB$7*COS(AL641)</f>
        <v>1.3077117615466762</v>
      </c>
      <c r="AJ641" s="43">
        <f>SIN(AL641+$AB$9)</f>
        <v>0.97544172657619632</v>
      </c>
      <c r="AK641" s="43">
        <f>$AB$7*SIN(AL641)</f>
        <v>0.20545917308760267</v>
      </c>
      <c r="AL641" s="43">
        <f>2*ATAN(AM641)</f>
        <v>0.58871771423337504</v>
      </c>
      <c r="AM641" s="43">
        <f>SQRT((1+$AB$7)/(1-$AB$7))*TAN(AN641/2)</f>
        <v>0.3031660135552362</v>
      </c>
      <c r="AN641" s="132">
        <f>$AU641+$AB$7*SIN(AO641)</f>
        <v>6.6887043496511627</v>
      </c>
      <c r="AO641" s="132">
        <f>$AU641+$AB$7*SIN(AP641)</f>
        <v>6.6885489539830569</v>
      </c>
      <c r="AP641" s="132">
        <f>$AU641+$AB$7*SIN(AQ641)</f>
        <v>6.6880919726531518</v>
      </c>
      <c r="AQ641" s="132">
        <f>$AU641+$AB$7*SIN(AR641)</f>
        <v>6.6867486183027323</v>
      </c>
      <c r="AR641" s="132">
        <f>$AU641+$AB$7*SIN(AS641)</f>
        <v>6.6828041039081683</v>
      </c>
      <c r="AS641" s="132">
        <f>$AU641+$AB$7*SIN(AT641)</f>
        <v>6.6712593251327519</v>
      </c>
      <c r="AT641" s="132">
        <f>$AU641+$AB$7*SIN(AU641)</f>
        <v>6.63777354460239</v>
      </c>
      <c r="AU641" s="132">
        <f>$AB$9+$AB$18*(F641-AB$15)</f>
        <v>6.5427937533560057</v>
      </c>
    </row>
    <row r="642" spans="1:47" ht="12.95" customHeight="1">
      <c r="A642" s="252" t="s">
        <v>1464</v>
      </c>
      <c r="B642" s="253" t="s">
        <v>292</v>
      </c>
      <c r="C642" s="126">
        <v>59987.5844</v>
      </c>
      <c r="D642" s="126">
        <v>1E-4</v>
      </c>
      <c r="E642" s="41">
        <f>+(C642-C$7)/C$8</f>
        <v>57958.89582426579</v>
      </c>
      <c r="F642" s="132">
        <f>ROUND(2*E642,0)/2</f>
        <v>57959</v>
      </c>
      <c r="G642" s="132">
        <f>+C642-(C$7+F642*C$8)</f>
        <v>-3.5560173004341777E-2</v>
      </c>
      <c r="K642" s="43">
        <f>G642</f>
        <v>-3.5560173004341777E-2</v>
      </c>
      <c r="L642" s="132"/>
      <c r="N642" s="132"/>
      <c r="O642" s="132">
        <f ca="1">+C$11+C$12*F642</f>
        <v>-2.5500717412067532E-2</v>
      </c>
      <c r="P642" s="199">
        <f>+D$11+D$12*F642+D$13*F642^2</f>
        <v>-3.6116397643214407E-2</v>
      </c>
      <c r="Q642" s="200">
        <f>+C642-15018.5</f>
        <v>44969.0844</v>
      </c>
      <c r="S642" s="132">
        <f>+(P642-G642)^2</f>
        <v>3.0938584888898699E-7</v>
      </c>
      <c r="T642" s="7">
        <v>10</v>
      </c>
      <c r="U642" s="43">
        <f>+T642*S642</f>
        <v>3.0938584888898699E-6</v>
      </c>
      <c r="V642" s="132">
        <f>+G642-P642</f>
        <v>5.5622463887262941E-4</v>
      </c>
      <c r="Z642" s="43">
        <f>F642</f>
        <v>57959</v>
      </c>
      <c r="AA642" s="132">
        <f>AB$3+AB$4*Z642+AB$5*Z642^2+AH642</f>
        <v>1.906384605771454E-2</v>
      </c>
      <c r="AB642" s="132">
        <f>+G642-AA642</f>
        <v>-5.4624019062056314E-2</v>
      </c>
      <c r="AC642" s="132">
        <f>+G642-P642</f>
        <v>5.5622463887262941E-4</v>
      </c>
      <c r="AD642" s="132"/>
      <c r="AE642" s="132">
        <f>+(G642-AA642)^2*S642</f>
        <v>9.2314037820643133E-10</v>
      </c>
      <c r="AF642" s="200">
        <f>+C642-15018.5</f>
        <v>44969.0844</v>
      </c>
      <c r="AG642" s="7"/>
      <c r="AH642" s="43">
        <f>$AB$6*($AB$11/AI642*AJ642+$AB$12)</f>
        <v>2.082405210071454E-2</v>
      </c>
      <c r="AI642" s="43">
        <f>1+$AB$7*COS(AL642)</f>
        <v>1.2899962746759479</v>
      </c>
      <c r="AJ642" s="43">
        <f>SIN(AL642+$AB$9)</f>
        <v>0.99011539281295169</v>
      </c>
      <c r="AK642" s="43">
        <f>$AB$7*SIN(AL642)</f>
        <v>0.22978720737689498</v>
      </c>
      <c r="AL642" s="43">
        <f>2*ATAN(AM642)</f>
        <v>0.67007721302087986</v>
      </c>
      <c r="AM642" s="43">
        <f>SQRT((1+$AB$7)/(1-$AB$7))*TAN(AN642/2)</f>
        <v>0.34816440060925852</v>
      </c>
      <c r="AN642" s="132">
        <f>$AU642+$AB$7*SIN(AO642)</f>
        <v>6.7468918982968935</v>
      </c>
      <c r="AO642" s="132">
        <f>$AU642+$AB$7*SIN(AP642)</f>
        <v>6.7467380144409885</v>
      </c>
      <c r="AP642" s="132">
        <f>$AU642+$AB$7*SIN(AQ642)</f>
        <v>6.7462730975872978</v>
      </c>
      <c r="AQ642" s="132">
        <f>$AU642+$AB$7*SIN(AR642)</f>
        <v>6.744869136587071</v>
      </c>
      <c r="AR642" s="132">
        <f>$AU642+$AB$7*SIN(AS642)</f>
        <v>6.7406353685521347</v>
      </c>
      <c r="AS642" s="132">
        <f>$AU642+$AB$7*SIN(AT642)</f>
        <v>6.7279208583735963</v>
      </c>
      <c r="AT642" s="132">
        <f>$AU642+$AB$7*SIN(AU642)</f>
        <v>6.690184712625916</v>
      </c>
      <c r="AU642" s="132">
        <f>$AB$9+$AB$18*(F642-AB$15)</f>
        <v>6.5814542753045897</v>
      </c>
    </row>
    <row r="643" spans="1:47" ht="12.95" customHeight="1">
      <c r="A643" s="277" t="s">
        <v>1473</v>
      </c>
      <c r="B643" s="255" t="s">
        <v>292</v>
      </c>
      <c r="C643" s="278">
        <v>60170.541000000201</v>
      </c>
      <c r="D643" s="277">
        <v>2.0000000000000001E-4</v>
      </c>
      <c r="E643" s="41">
        <f>+(C643-C$7)/C$8</f>
        <v>58494.878541045393</v>
      </c>
      <c r="F643" s="132">
        <f>ROUND(2*E643,0)/2</f>
        <v>58495</v>
      </c>
      <c r="G643" s="132">
        <f>+C643-(C$7+F643*C$8)</f>
        <v>-4.1459764797764365E-2</v>
      </c>
      <c r="K643" s="43">
        <f>G643</f>
        <v>-4.1459764797764365E-2</v>
      </c>
      <c r="L643" s="132"/>
      <c r="N643" s="132"/>
      <c r="O643" s="132">
        <f ca="1">+C$11+C$12*F643</f>
        <v>-2.605812196376197E-2</v>
      </c>
      <c r="P643" s="199">
        <f>+D$11+D$12*F643+D$13*F643^2</f>
        <v>-3.6375054265072926E-2</v>
      </c>
      <c r="Q643" s="200">
        <f>+C643-15018.5</f>
        <v>45152.041000000201</v>
      </c>
      <c r="S643" s="132">
        <f>+(P643-G643)^2</f>
        <v>2.5854281201263257E-5</v>
      </c>
      <c r="T643" s="7">
        <v>10</v>
      </c>
      <c r="U643" s="43">
        <f>+T643*S643</f>
        <v>2.5854281201263254E-4</v>
      </c>
      <c r="V643" s="132">
        <f>+G643-P643</f>
        <v>-5.0847105326914388E-3</v>
      </c>
      <c r="Z643" s="43">
        <f>F643</f>
        <v>58495</v>
      </c>
      <c r="AA643" s="132">
        <f>AB$3+AB$4*Z643+AB$5*Z643^2+AH643</f>
        <v>1.9463210947409302E-2</v>
      </c>
      <c r="AB643" s="132">
        <f>+G643-AA643</f>
        <v>-6.0922975745173663E-2</v>
      </c>
      <c r="AC643" s="132">
        <f>+G643-P643</f>
        <v>-5.0847105326914388E-3</v>
      </c>
      <c r="AD643" s="132"/>
      <c r="AE643" s="132">
        <f>+(G643-AA643)^2*S643</f>
        <v>9.5960982113802115E-8</v>
      </c>
      <c r="AF643" s="200">
        <f>+C643-15018.5</f>
        <v>45152.041000000201</v>
      </c>
      <c r="AG643" s="7"/>
      <c r="AH643" s="43">
        <f>$AB$6*($AB$11/AI643*AJ643+$AB$12)</f>
        <v>2.1352251022409299E-2</v>
      </c>
      <c r="AI643" s="43">
        <f>1+$AB$7*COS(AL643)</f>
        <v>1.25854658829445</v>
      </c>
      <c r="AJ643" s="43">
        <f>SIN(AL643+$AB$9)</f>
        <v>0.99990638947107535</v>
      </c>
      <c r="AK643" s="43">
        <f>$AB$7*SIN(AL643)</f>
        <v>0.26467652272406061</v>
      </c>
      <c r="AL643" s="43">
        <f>2*ATAN(AM643)</f>
        <v>0.79711334543485379</v>
      </c>
      <c r="AM643" s="43">
        <f>SQRT((1+$AB$7)/(1-$AB$7))*TAN(AN643/2)</f>
        <v>0.42109292716432623</v>
      </c>
      <c r="AN643" s="132">
        <f>$AU643+$AB$7*SIN(AO643)</f>
        <v>6.8394878583337961</v>
      </c>
      <c r="AO643" s="132">
        <f>$AU643+$AB$7*SIN(AP643)</f>
        <v>6.8393480268745108</v>
      </c>
      <c r="AP643" s="132">
        <f>$AU643+$AB$7*SIN(AQ643)</f>
        <v>6.8389031000813647</v>
      </c>
      <c r="AQ643" s="132">
        <f>$AU643+$AB$7*SIN(AR643)</f>
        <v>6.8374882135769353</v>
      </c>
      <c r="AR643" s="132">
        <f>$AU643+$AB$7*SIN(AS643)</f>
        <v>6.8329970132584723</v>
      </c>
      <c r="AS643" s="132">
        <f>$AU643+$AB$7*SIN(AT643)</f>
        <v>6.8188215957051685</v>
      </c>
      <c r="AT643" s="132">
        <f>$AU643+$AB$7*SIN(AU643)</f>
        <v>6.7748299528089992</v>
      </c>
      <c r="AU643" s="132">
        <f>$AB$9+$AB$18*(F643-AB$15)</f>
        <v>6.6441533366190875</v>
      </c>
    </row>
    <row r="644" spans="1:47" ht="12.95" customHeight="1">
      <c r="A644" s="127" t="s">
        <v>1465</v>
      </c>
      <c r="B644" s="255" t="s">
        <v>292</v>
      </c>
      <c r="C644" s="256">
        <v>60290.697999999997</v>
      </c>
      <c r="D644" s="256">
        <v>1E-4</v>
      </c>
      <c r="E644" s="41">
        <f>+(C644-C$7)/C$8</f>
        <v>58846.885931322147</v>
      </c>
      <c r="F644" s="132">
        <f>ROUND(2*E644,0)/2</f>
        <v>58847</v>
      </c>
      <c r="G644" s="132">
        <f>+C644-(C$7+F644*C$8)</f>
        <v>-3.8937109005928505E-2</v>
      </c>
      <c r="K644" s="43">
        <f>G644</f>
        <v>-3.8937109005928505E-2</v>
      </c>
      <c r="L644" s="132"/>
      <c r="N644" s="132"/>
      <c r="O644" s="132">
        <f ca="1">+C$11+C$12*F644</f>
        <v>-2.6424178684277724E-2</v>
      </c>
      <c r="P644" s="199">
        <f>+D$11+D$12*F644+D$13*F644^2</f>
        <v>-3.6542902381525716E-2</v>
      </c>
      <c r="Q644" s="200">
        <f>+C644-15018.5</f>
        <v>45272.197999999997</v>
      </c>
      <c r="S644" s="132">
        <f>+(P644-G644)^2</f>
        <v>5.732225360334199E-6</v>
      </c>
      <c r="T644" s="7">
        <v>10</v>
      </c>
      <c r="U644" s="43">
        <f>+T644*S644</f>
        <v>5.7322253603341992E-5</v>
      </c>
      <c r="V644" s="132">
        <f>+G644-P644</f>
        <v>-2.3942066244027893E-3</v>
      </c>
      <c r="Z644" s="43">
        <f>F644</f>
        <v>58847</v>
      </c>
      <c r="AA644" s="132">
        <f>AB$3+AB$4*Z644+AB$5*Z644^2+AH644</f>
        <v>1.9620847368784097E-2</v>
      </c>
      <c r="AB644" s="132">
        <f>+G644-AA644</f>
        <v>-5.8557956374712603E-2</v>
      </c>
      <c r="AC644" s="132">
        <f>+G644-P644</f>
        <v>-2.3942066244027893E-3</v>
      </c>
      <c r="AD644" s="132"/>
      <c r="AE644" s="132">
        <f>+(G644-AA644)^2*S644</f>
        <v>1.9655997116720329E-8</v>
      </c>
      <c r="AF644" s="200">
        <f>+C644-15018.5</f>
        <v>45272.197999999997</v>
      </c>
      <c r="AG644" s="7"/>
      <c r="AH644" s="43">
        <f>$AB$6*($AB$11/AI644*AJ644+$AB$12)</f>
        <v>2.1595432595784097E-2</v>
      </c>
      <c r="AI644" s="43">
        <f>1+$AB$7*COS(AL644)</f>
        <v>1.2365834938250317</v>
      </c>
      <c r="AJ644" s="43">
        <f>SIN(AL644+$AB$9)</f>
        <v>0.99780540808960627</v>
      </c>
      <c r="AK644" s="43">
        <f>$AB$7*SIN(AL644)</f>
        <v>0.28447891037744993</v>
      </c>
      <c r="AL644" s="43">
        <f>2*ATAN(AM644)</f>
        <v>0.87705936454743549</v>
      </c>
      <c r="AM644" s="43">
        <f>SQRT((1+$AB$7)/(1-$AB$7))*TAN(AN644/2)</f>
        <v>0.46898557786919864</v>
      </c>
      <c r="AN644" s="132">
        <f>$AU644+$AB$7*SIN(AO644)</f>
        <v>6.8990169829507817</v>
      </c>
      <c r="AO644" s="132">
        <f>$AU644+$AB$7*SIN(AP644)</f>
        <v>6.8988919222753289</v>
      </c>
      <c r="AP644" s="132">
        <f>$AU644+$AB$7*SIN(AQ644)</f>
        <v>6.8984779504387532</v>
      </c>
      <c r="AQ644" s="132">
        <f>$AU644+$AB$7*SIN(AR644)</f>
        <v>6.8971084970277801</v>
      </c>
      <c r="AR644" s="132">
        <f>$AU644+$AB$7*SIN(AS644)</f>
        <v>6.8925876052298047</v>
      </c>
      <c r="AS644" s="132">
        <f>$AU644+$AB$7*SIN(AT644)</f>
        <v>6.8777628245160045</v>
      </c>
      <c r="AT644" s="132">
        <f>$AU644+$AB$7*SIN(AU644)</f>
        <v>6.8301437945594792</v>
      </c>
      <c r="AU644" s="132">
        <f>$AB$9+$AB$18*(F644-AB$15)</f>
        <v>6.6853288395718913</v>
      </c>
    </row>
    <row r="645" spans="1:47" ht="12.95" customHeight="1">
      <c r="A645" s="127" t="s">
        <v>1465</v>
      </c>
      <c r="B645" s="255" t="s">
        <v>292</v>
      </c>
      <c r="C645" s="256">
        <v>60334.390800000001</v>
      </c>
      <c r="D645" s="256">
        <v>2.0000000000000001E-4</v>
      </c>
      <c r="E645" s="41">
        <f>+(C645-C$7)/C$8</f>
        <v>58974.8867011642</v>
      </c>
      <c r="F645" s="132">
        <f>ROUND(2*E645,0)/2</f>
        <v>58975</v>
      </c>
      <c r="G645" s="132">
        <f>+C645-(C$7+F645*C$8)</f>
        <v>-3.8674324998282827E-2</v>
      </c>
      <c r="K645" s="43">
        <f>G645</f>
        <v>-3.8674324998282827E-2</v>
      </c>
      <c r="L645" s="132"/>
      <c r="N645" s="132"/>
      <c r="O645" s="132">
        <f ca="1">+C$11+C$12*F645</f>
        <v>-2.6557290219010724E-2</v>
      </c>
      <c r="P645" s="199">
        <f>+D$11+D$12*F645+D$13*F645^2</f>
        <v>-3.6603541807906995E-2</v>
      </c>
      <c r="Q645" s="200">
        <f>+C645-15018.5</f>
        <v>45315.890800000001</v>
      </c>
      <c r="S645" s="132">
        <f>+(P645-G645)^2</f>
        <v>4.2881430215431122E-6</v>
      </c>
      <c r="T645" s="7">
        <v>10</v>
      </c>
      <c r="U645" s="43">
        <f>+T645*S645</f>
        <v>4.2881430215431122E-5</v>
      </c>
      <c r="V645" s="132">
        <f>+G645-P645</f>
        <v>-2.0707831903758328E-3</v>
      </c>
      <c r="Z645" s="43">
        <f>F645</f>
        <v>58975</v>
      </c>
      <c r="AA645" s="132">
        <f>AB$3+AB$4*Z645+AB$5*Z645^2+AH645</f>
        <v>1.9658272798882225E-2</v>
      </c>
      <c r="AB645" s="132">
        <f>+G645-AA645</f>
        <v>-5.8332597797165056E-2</v>
      </c>
      <c r="AC645" s="132">
        <f>+G645-P645</f>
        <v>-2.0707831903758328E-3</v>
      </c>
      <c r="AD645" s="132"/>
      <c r="AE645" s="132">
        <f>+(G645-AA645)^2*S645</f>
        <v>1.459122980745954E-8</v>
      </c>
      <c r="AF645" s="200">
        <f>+C645-15018.5</f>
        <v>45315.890800000001</v>
      </c>
      <c r="AG645" s="7"/>
      <c r="AH645" s="43">
        <f>$AB$6*($AB$11/AI645*AJ645+$AB$12)</f>
        <v>2.1664149673882225E-2</v>
      </c>
      <c r="AI645" s="43">
        <f>1+$AB$7*COS(AL645)</f>
        <v>1.2284186104331529</v>
      </c>
      <c r="AJ645" s="43">
        <f>SIN(AL645+$AB$9)</f>
        <v>0.99552560299790183</v>
      </c>
      <c r="AK645" s="43">
        <f>$AB$7*SIN(AL645)</f>
        <v>0.29107548575547804</v>
      </c>
      <c r="AL645" s="43">
        <f>2*ATAN(AM645)</f>
        <v>0.90542970033566195</v>
      </c>
      <c r="AM645" s="43">
        <f>SQRT((1+$AB$7)/(1-$AB$7))*TAN(AN645/2)</f>
        <v>0.48640780998570388</v>
      </c>
      <c r="AN645" s="132">
        <f>$AU645+$AB$7*SIN(AO645)</f>
        <v>6.9204017157727202</v>
      </c>
      <c r="AO645" s="132">
        <f>$AU645+$AB$7*SIN(AP645)</f>
        <v>6.9202827162561249</v>
      </c>
      <c r="AP645" s="132">
        <f>$AU645+$AB$7*SIN(AQ645)</f>
        <v>6.9198826635012942</v>
      </c>
      <c r="AQ645" s="132">
        <f>$AU645+$AB$7*SIN(AR645)</f>
        <v>6.9185386319467153</v>
      </c>
      <c r="AR645" s="132">
        <f>$AU645+$AB$7*SIN(AS645)</f>
        <v>6.9140328836892468</v>
      </c>
      <c r="AS645" s="132">
        <f>$AU645+$AB$7*SIN(AT645)</f>
        <v>6.899034256294426</v>
      </c>
      <c r="AT645" s="132">
        <f>$AU645+$AB$7*SIN(AU645)</f>
        <v>6.8501983020469392</v>
      </c>
      <c r="AU645" s="132">
        <f>$AB$9+$AB$18*(F645-AB$15)</f>
        <v>6.7003017497365471</v>
      </c>
    </row>
    <row r="646" spans="1:47" ht="12.95" customHeight="1">
      <c r="A646" s="127" t="s">
        <v>1465</v>
      </c>
      <c r="B646" s="255" t="s">
        <v>292</v>
      </c>
      <c r="C646" s="256">
        <v>60341.558199999999</v>
      </c>
      <c r="D646" s="256">
        <v>1E-4</v>
      </c>
      <c r="E646" s="41">
        <f>+(C646-C$7)/C$8</f>
        <v>58995.88404438243</v>
      </c>
      <c r="F646" s="132">
        <f>ROUND(2*E646,0)/2</f>
        <v>58996</v>
      </c>
      <c r="G646" s="132">
        <f>+C646-(C$7+F646*C$8)</f>
        <v>-3.9581211996846832E-2</v>
      </c>
      <c r="K646" s="43">
        <f>G646</f>
        <v>-3.9581211996846832E-2</v>
      </c>
      <c r="L646" s="132"/>
      <c r="N646" s="132"/>
      <c r="O646" s="132">
        <f ca="1">+C$11+C$12*F646</f>
        <v>-2.6579128830177857E-2</v>
      </c>
      <c r="P646" s="199">
        <f>+D$11+D$12*F646+D$13*F646^2</f>
        <v>-3.661347028356432E-2</v>
      </c>
      <c r="Q646" s="200">
        <f>+C646-15018.5</f>
        <v>45323.058199999999</v>
      </c>
      <c r="S646" s="132">
        <f>+(P646-G646)^2</f>
        <v>8.8074908767570216E-6</v>
      </c>
      <c r="T646" s="7">
        <v>10</v>
      </c>
      <c r="U646" s="43">
        <f>+T646*S646</f>
        <v>8.8074908767570213E-5</v>
      </c>
      <c r="V646" s="132">
        <f>+G646-P646</f>
        <v>-2.9677417132825124E-3</v>
      </c>
      <c r="Z646" s="43">
        <f>F646</f>
        <v>58996</v>
      </c>
      <c r="AA646" s="132">
        <f>AB$3+AB$4*Z646+AB$5*Z646^2+AH646</f>
        <v>1.9663418916733871E-2</v>
      </c>
      <c r="AB646" s="132">
        <f>+G646-AA646</f>
        <v>-5.9244630913580704E-2</v>
      </c>
      <c r="AC646" s="132">
        <f>+G646-P646</f>
        <v>-2.9677417132825124E-3</v>
      </c>
      <c r="AD646" s="132"/>
      <c r="AE646" s="132">
        <f>+(G646-AA646)^2*S646</f>
        <v>3.091364379564059E-8</v>
      </c>
      <c r="AF646" s="200">
        <f>+C646-15018.5</f>
        <v>45323.058199999999</v>
      </c>
      <c r="AG646" s="7"/>
      <c r="AH646" s="43">
        <f>$AB$6*($AB$11/AI646*AJ646+$AB$12)</f>
        <v>2.167443896473387E-2</v>
      </c>
      <c r="AI646" s="43">
        <f>1+$AB$7*COS(AL646)</f>
        <v>1.22707181814411</v>
      </c>
      <c r="AJ646" s="43">
        <f>SIN(AL646+$AB$9)</f>
        <v>0.99507856507576442</v>
      </c>
      <c r="AK646" s="43">
        <f>$AB$7*SIN(AL646)</f>
        <v>0.29212735134651152</v>
      </c>
      <c r="AL646" s="43">
        <f>2*ATAN(AM646)</f>
        <v>0.91004829890643724</v>
      </c>
      <c r="AM646" s="43">
        <f>SQRT((1+$AB$7)/(1-$AB$7))*TAN(AN646/2)</f>
        <v>0.48926668864482104</v>
      </c>
      <c r="AN646" s="132">
        <f>$AU646+$AB$7*SIN(AO646)</f>
        <v>6.9238965970370305</v>
      </c>
      <c r="AO646" s="132">
        <f>$AU646+$AB$7*SIN(AP646)</f>
        <v>6.9237786171574607</v>
      </c>
      <c r="AP646" s="132">
        <f>$AU646+$AB$7*SIN(AQ646)</f>
        <v>6.923380961086977</v>
      </c>
      <c r="AQ646" s="132">
        <f>$AU646+$AB$7*SIN(AR646)</f>
        <v>6.9220415111383069</v>
      </c>
      <c r="AR646" s="132">
        <f>$AU646+$AB$7*SIN(AS646)</f>
        <v>6.9175395153382748</v>
      </c>
      <c r="AS646" s="132">
        <f>$AU646+$AB$7*SIN(AT646)</f>
        <v>6.9025155456173426</v>
      </c>
      <c r="AT646" s="132">
        <f>$AU646+$AB$7*SIN(AU646)</f>
        <v>6.8534853160202625</v>
      </c>
      <c r="AU646" s="132">
        <f>$AB$9+$AB$18*(F646-AB$15)</f>
        <v>6.702758242810436</v>
      </c>
    </row>
    <row r="647" spans="1:47" ht="12.95" customHeight="1">
      <c r="A647" s="124" t="s">
        <v>1474</v>
      </c>
      <c r="B647" s="253" t="s">
        <v>288</v>
      </c>
      <c r="C647" s="279">
        <v>60343.436999999998</v>
      </c>
      <c r="D647" s="280">
        <v>2.0000000000000001E-4</v>
      </c>
      <c r="E647" s="41">
        <f>+(C647-C$7)/C$8</f>
        <v>59001.388105609432</v>
      </c>
      <c r="F647" s="132">
        <f>ROUND(2*E647,0)/2</f>
        <v>59001.5</v>
      </c>
      <c r="G647" s="132">
        <f>+C647-(C$7+F647*C$8)</f>
        <v>-3.8194920496607665E-2</v>
      </c>
      <c r="K647" s="43">
        <f>G647</f>
        <v>-3.8194920496607665E-2</v>
      </c>
      <c r="L647" s="132"/>
      <c r="N647" s="132"/>
      <c r="O647" s="132">
        <f ca="1">+C$11+C$12*F647</f>
        <v>-2.6584848466435919E-2</v>
      </c>
      <c r="P647" s="199">
        <f>+D$11+D$12*F647+D$13*F647^2</f>
        <v>-3.6616069658614539E-2</v>
      </c>
      <c r="Q647" s="200">
        <f>+C647-15018.5</f>
        <v>45324.936999999998</v>
      </c>
      <c r="S647" s="132">
        <f>+(P647-G647)^2</f>
        <v>2.492769968631596E-6</v>
      </c>
      <c r="T647" s="7">
        <v>10</v>
      </c>
      <c r="U647" s="43">
        <f>+T647*S647</f>
        <v>2.492769968631596E-5</v>
      </c>
      <c r="V647" s="132">
        <f>+G647-P647</f>
        <v>-1.578850837993126E-3</v>
      </c>
      <c r="Z647" s="43">
        <f>F647</f>
        <v>59001.5</v>
      </c>
      <c r="AA647" s="132">
        <f>AB$3+AB$4*Z647+AB$5*Z647^2+AH647</f>
        <v>1.9664720701040458E-2</v>
      </c>
      <c r="AB647" s="132">
        <f>+G647-AA647</f>
        <v>-5.7859641197648123E-2</v>
      </c>
      <c r="AC647" s="132">
        <f>+G647-P647</f>
        <v>-1.578850837993126E-3</v>
      </c>
      <c r="AD647" s="132"/>
      <c r="AE647" s="132">
        <f>+(G647-AA647)^2*S647</f>
        <v>8.3451409474733163E-9</v>
      </c>
      <c r="AF647" s="200">
        <f>+C647-15018.5</f>
        <v>45324.936999999998</v>
      </c>
      <c r="AG647" s="7"/>
      <c r="AH647" s="43">
        <f>$AB$6*($AB$11/AI647*AJ647+$AB$12)</f>
        <v>2.1677088207790459E-2</v>
      </c>
      <c r="AI647" s="43">
        <f>1+$AB$7*COS(AL647)</f>
        <v>1.2267187748259012</v>
      </c>
      <c r="AJ647" s="43">
        <f>SIN(AL647+$AB$9)</f>
        <v>0.99495814358892976</v>
      </c>
      <c r="AK647" s="43">
        <f>$AB$7*SIN(AL647)</f>
        <v>0.29240143149691028</v>
      </c>
      <c r="AL647" s="43">
        <f>2*ATAN(AM647)</f>
        <v>0.91125625747286609</v>
      </c>
      <c r="AM647" s="43">
        <f>SQRT((1+$AB$7)/(1-$AB$7))*TAN(AN647/2)</f>
        <v>0.49001547099338622</v>
      </c>
      <c r="AN647" s="132">
        <f>$AU647+$AB$7*SIN(AO647)</f>
        <v>6.9248112894736957</v>
      </c>
      <c r="AO647" s="132">
        <f>$AU647+$AB$7*SIN(AP647)</f>
        <v>6.924693577678716</v>
      </c>
      <c r="AP647" s="132">
        <f>$AU647+$AB$7*SIN(AQ647)</f>
        <v>6.9242965542522521</v>
      </c>
      <c r="AQ647" s="132">
        <f>$AU647+$AB$7*SIN(AR647)</f>
        <v>6.9229583227415983</v>
      </c>
      <c r="AR647" s="132">
        <f>$AU647+$AB$7*SIN(AS647)</f>
        <v>6.9184573679222439</v>
      </c>
      <c r="AS647" s="132">
        <f>$AU647+$AB$7*SIN(AT647)</f>
        <v>6.9034269089446045</v>
      </c>
      <c r="AT647" s="132">
        <f>$AU647+$AB$7*SIN(AU647)</f>
        <v>6.8543460505348692</v>
      </c>
      <c r="AU647" s="132">
        <f>$AB$9+$AB$18*(F647-AB$15)</f>
        <v>6.7034016100440734</v>
      </c>
    </row>
    <row r="648" spans="1:47" ht="12.95" customHeight="1">
      <c r="AA648" s="132"/>
      <c r="AB648" s="132"/>
      <c r="AC648" s="132"/>
      <c r="AD648" s="132"/>
      <c r="AE648" s="132"/>
      <c r="AF648" s="200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1:47" ht="12.95" customHeight="1">
      <c r="AA649" s="132"/>
      <c r="AB649" s="132"/>
      <c r="AC649" s="132"/>
      <c r="AD649" s="132"/>
      <c r="AE649" s="132"/>
      <c r="AF649" s="200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1:47" ht="12.95" customHeight="1">
      <c r="AA650" s="132"/>
      <c r="AB650" s="132"/>
      <c r="AC650" s="132"/>
      <c r="AD650" s="132"/>
      <c r="AE650" s="132"/>
      <c r="AF650" s="200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1:47" ht="12.95" customHeight="1">
      <c r="AA651" s="132"/>
      <c r="AB651" s="132"/>
      <c r="AC651" s="132"/>
      <c r="AD651" s="132"/>
      <c r="AE651" s="132"/>
      <c r="AF651" s="200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1:47" ht="12.95" customHeight="1">
      <c r="AA652" s="132"/>
      <c r="AB652" s="132"/>
      <c r="AC652" s="132"/>
      <c r="AD652" s="132"/>
      <c r="AE652" s="132"/>
      <c r="AF652" s="200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1:47" ht="12.95" customHeight="1">
      <c r="AA653" s="132"/>
      <c r="AB653" s="132"/>
      <c r="AC653" s="132"/>
      <c r="AD653" s="132"/>
      <c r="AE653" s="132"/>
      <c r="AF653" s="200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1:47" ht="12.95" customHeight="1">
      <c r="AA654" s="132"/>
      <c r="AB654" s="132"/>
      <c r="AC654" s="132"/>
      <c r="AD654" s="132"/>
      <c r="AE654" s="132"/>
      <c r="AF654" s="200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1:47" ht="12.95" customHeight="1">
      <c r="AA655" s="132"/>
      <c r="AB655" s="132"/>
      <c r="AC655" s="132"/>
      <c r="AD655" s="132"/>
      <c r="AE655" s="132"/>
      <c r="AF655" s="200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1:47" ht="12.95" customHeight="1">
      <c r="AA656" s="132"/>
      <c r="AB656" s="132"/>
      <c r="AC656" s="132"/>
      <c r="AD656" s="132"/>
      <c r="AE656" s="132"/>
      <c r="AF656" s="200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47" ht="12.95" customHeight="1">
      <c r="AA657" s="132"/>
      <c r="AB657" s="132"/>
      <c r="AC657" s="132"/>
      <c r="AD657" s="132"/>
      <c r="AE657" s="132"/>
      <c r="AF657" s="200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47" ht="12.95" customHeight="1">
      <c r="AA658" s="132"/>
      <c r="AB658" s="132"/>
      <c r="AC658" s="132"/>
      <c r="AD658" s="132"/>
      <c r="AE658" s="132"/>
      <c r="AF658" s="200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47" ht="12.95" customHeight="1">
      <c r="AA659" s="132"/>
      <c r="AB659" s="132"/>
      <c r="AC659" s="132"/>
      <c r="AD659" s="132"/>
      <c r="AE659" s="132"/>
      <c r="AF659" s="200"/>
      <c r="AG659" s="7"/>
      <c r="AN659" s="132"/>
      <c r="AO659" s="132"/>
      <c r="AP659" s="132"/>
      <c r="AQ659" s="132"/>
      <c r="AR659" s="132"/>
      <c r="AS659" s="132"/>
      <c r="AT659" s="132"/>
      <c r="AU659" s="132"/>
    </row>
    <row r="660" spans="27:47" ht="12.95" customHeight="1">
      <c r="AA660" s="132"/>
      <c r="AB660" s="132"/>
      <c r="AC660" s="132"/>
      <c r="AD660" s="132"/>
      <c r="AE660" s="132"/>
      <c r="AF660" s="200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27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27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7" ht="12.95" customHeight="1">
      <c r="AA764" s="132"/>
      <c r="AB764" s="132"/>
      <c r="AC764" s="132"/>
      <c r="AD764" s="132"/>
      <c r="AE764" s="132"/>
      <c r="AF764" s="200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7" ht="12.95" customHeight="1">
      <c r="AA765" s="132"/>
      <c r="AB765" s="132"/>
      <c r="AC765" s="132"/>
      <c r="AD765" s="132"/>
      <c r="AE765" s="132"/>
      <c r="AF765" s="200"/>
      <c r="AG765" s="7"/>
      <c r="AN765" s="132"/>
      <c r="AO765" s="132"/>
      <c r="AP765" s="132"/>
      <c r="AQ765" s="132"/>
      <c r="AR765" s="132"/>
      <c r="AS765" s="132"/>
      <c r="AT765" s="132"/>
      <c r="AU765" s="132"/>
    </row>
  </sheetData>
  <sortState xmlns:xlrd2="http://schemas.microsoft.com/office/spreadsheetml/2017/richdata2" ref="A21:AV651">
    <sortCondition ref="C21:C651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CD2540"/>
  <sheetViews>
    <sheetView workbookViewId="0">
      <pane xSplit="13" ySplit="22" topLeftCell="AM638" activePane="bottomRight" state="frozen"/>
      <selection pane="topRight" activeCell="N1" sqref="N1"/>
      <selection pane="bottomLeft" activeCell="A23" sqref="A23"/>
      <selection pane="bottomRight" activeCell="A21" sqref="A21:AV654"/>
    </sheetView>
  </sheetViews>
  <sheetFormatPr defaultColWidth="10.28515625" defaultRowHeight="12.95" customHeight="1"/>
  <cols>
    <col min="1" max="1" width="18.28515625" style="43" customWidth="1"/>
    <col min="2" max="2" width="5.140625" style="130" customWidth="1"/>
    <col min="3" max="3" width="12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3" width="10.28515625" style="43" customWidth="1"/>
    <col min="34" max="37" width="9.425781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79" width="10.28515625" style="43" customWidth="1"/>
    <col min="80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/>
      <c r="X1" s="5"/>
      <c r="AA1" s="111" t="s">
        <v>43</v>
      </c>
      <c r="AB1" s="112"/>
      <c r="AC1" s="112" t="s">
        <v>44</v>
      </c>
      <c r="AD1" s="112" t="s">
        <v>45</v>
      </c>
      <c r="AE1" s="18"/>
      <c r="AG1" t="s">
        <v>9</v>
      </c>
      <c r="AM1" s="118"/>
      <c r="AW1" s="113" t="s">
        <v>260</v>
      </c>
      <c r="AX1" s="114" t="s">
        <v>7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10</v>
      </c>
      <c r="BF1" s="116" t="s">
        <v>11</v>
      </c>
      <c r="BG1" s="115" t="s">
        <v>12</v>
      </c>
      <c r="BH1" s="117" t="s">
        <v>13</v>
      </c>
      <c r="BI1" s="116" t="s">
        <v>14</v>
      </c>
      <c r="BJ1" s="115" t="s">
        <v>15</v>
      </c>
      <c r="BK1" s="117" t="s">
        <v>16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/>
      <c r="X2" s="132"/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G2" s="137" t="s">
        <v>1449</v>
      </c>
      <c r="AH2" s="137" t="s">
        <v>1452</v>
      </c>
      <c r="AL2" s="130"/>
      <c r="AW2" s="43">
        <v>-60000</v>
      </c>
      <c r="AX2" s="43">
        <f>AB$3+AB$4*AW2+AB$5*AW2^2+AZ2</f>
        <v>-6.7082738984736781E-3</v>
      </c>
      <c r="AY2" s="43">
        <f>AB$3+AB$4*AW2+AB$5*AW2^2</f>
        <v>-1.4574368386080047E-2</v>
      </c>
      <c r="AZ2" s="132">
        <f>$AB$6*($AB$11/BA2*BB2+$AB$12)</f>
        <v>7.866094487606369E-3</v>
      </c>
      <c r="BA2" s="43">
        <f>1+$AB$7*COS(BC2)</f>
        <v>0.56770321932924039</v>
      </c>
      <c r="BB2" s="43">
        <f>SIN(BC2+RADIANS($AB$9))</f>
        <v>0.49443267511968042</v>
      </c>
      <c r="BC2" s="43">
        <f>2*ATAN(BD2)</f>
        <v>2.6244227911633908</v>
      </c>
      <c r="BD2" s="43">
        <f>SQRT((1+$AB$7)/(1-$AB$7))*TAN(BE2/2)</f>
        <v>3.7806196934241498</v>
      </c>
      <c r="BE2" s="43">
        <f t="shared" ref="BE2:BK4" si="0">$BL2+$AB$7*SIN(BF2)</f>
        <v>-3.9981161352918648</v>
      </c>
      <c r="BF2" s="43">
        <f t="shared" si="0"/>
        <v>-3.9985869310655779</v>
      </c>
      <c r="BG2" s="43">
        <f t="shared" si="0"/>
        <v>-3.9971422605730762</v>
      </c>
      <c r="BH2" s="43">
        <f t="shared" si="0"/>
        <v>-4.0015830126625485</v>
      </c>
      <c r="BI2" s="43">
        <f t="shared" si="0"/>
        <v>-3.988004153975925</v>
      </c>
      <c r="BJ2" s="43">
        <f t="shared" si="0"/>
        <v>-4.0302251896142245</v>
      </c>
      <c r="BK2" s="43">
        <f t="shared" si="0"/>
        <v>-3.9049017383931264</v>
      </c>
      <c r="BL2" s="43">
        <f>RADIANS($AB$9)+$AB$18*(AW2-AB$15)</f>
        <v>-4.3740427567032256</v>
      </c>
    </row>
    <row r="3" spans="1:64" ht="12.95" customHeight="1" thickBot="1">
      <c r="B3" s="43"/>
      <c r="C3" s="43"/>
      <c r="D3" s="43" t="s">
        <v>1448</v>
      </c>
      <c r="W3" s="132"/>
      <c r="X3" s="132"/>
      <c r="AA3" s="138" t="s">
        <v>60</v>
      </c>
      <c r="AB3" s="139">
        <f t="shared" ref="AB3:AB10" si="1">AC3*AD3</f>
        <v>-4.6392447424644526E-3</v>
      </c>
      <c r="AC3" s="140">
        <v>-0.46392447424644528</v>
      </c>
      <c r="AD3" s="43">
        <v>0.01</v>
      </c>
      <c r="AE3" s="141"/>
      <c r="AF3" s="140">
        <v>-0.9079264573607182</v>
      </c>
      <c r="AG3" s="140">
        <v>-0.46548467646255165</v>
      </c>
      <c r="AH3" s="140">
        <v>-0.46392447424644528</v>
      </c>
      <c r="AI3" s="140"/>
      <c r="AJ3" s="140"/>
      <c r="AK3" s="140"/>
      <c r="AL3" s="140"/>
      <c r="AM3" s="140"/>
      <c r="AW3" s="43">
        <v>-59500</v>
      </c>
      <c r="AX3" s="43">
        <f>AB$3+AB$4*AW3+AB$5*AW3^2+AZ3</f>
        <v>-6.5115199756099135E-3</v>
      </c>
      <c r="AY3" s="43">
        <f>AB$3+AB$4*AW3+AB$5*AW3^2</f>
        <v>-1.3990619899461043E-2</v>
      </c>
      <c r="AZ3" s="132">
        <f>$AB$6*($AB$11/BA3*BB3+$AB$12)</f>
        <v>7.4790999238511296E-3</v>
      </c>
      <c r="BA3" s="43">
        <f>1+$AB$7*COS(BC3)</f>
        <v>0.55919381712772209</v>
      </c>
      <c r="BB3" s="43">
        <f>SIN(BC3+RADIANS($AB$9))</f>
        <v>0.46306136945427923</v>
      </c>
      <c r="BC3" s="43">
        <f>2*ATAN(BD3)</f>
        <v>2.6601587227105568</v>
      </c>
      <c r="BD3" s="43">
        <f>SQRT((1+$AB$7)/(1-$AB$7))*TAN(BE3/2)</f>
        <v>4.0737057534561663</v>
      </c>
      <c r="BE3" s="43">
        <f t="shared" si="0"/>
        <v>-3.9430869612118213</v>
      </c>
      <c r="BF3" s="43">
        <f t="shared" si="0"/>
        <v>-3.9437655101859459</v>
      </c>
      <c r="BG3" s="43">
        <f t="shared" si="0"/>
        <v>-3.9418047980499935</v>
      </c>
      <c r="BH3" s="43">
        <f t="shared" si="0"/>
        <v>-3.9474813068237369</v>
      </c>
      <c r="BI3" s="43">
        <f t="shared" si="0"/>
        <v>-3.9311370167237625</v>
      </c>
      <c r="BJ3" s="43">
        <f t="shared" si="0"/>
        <v>-3.9789790134565903</v>
      </c>
      <c r="BK3" s="43">
        <f t="shared" si="0"/>
        <v>-3.8448424438835742</v>
      </c>
      <c r="BL3" s="43">
        <f>RADIANS($AB$9)+$AB$18*(AW3-AB$15)</f>
        <v>-4.3006071882930055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W4" s="132"/>
      <c r="X4" s="132"/>
      <c r="AA4" s="145" t="s">
        <v>61</v>
      </c>
      <c r="AB4" s="146">
        <f t="shared" si="1"/>
        <v>-8.4474561015258462E-7</v>
      </c>
      <c r="AC4" s="147">
        <v>-8.4474561015258463</v>
      </c>
      <c r="AD4" s="43">
        <v>9.9999999999999995E-8</v>
      </c>
      <c r="AE4" s="141"/>
      <c r="AF4" s="147">
        <v>-6.5338045550110859</v>
      </c>
      <c r="AG4" s="147">
        <v>-8.4415952256155098</v>
      </c>
      <c r="AH4" s="147">
        <v>-8.4474561015258463</v>
      </c>
      <c r="AI4" s="147"/>
      <c r="AJ4" s="147"/>
      <c r="AK4" s="147"/>
      <c r="AL4" s="147"/>
      <c r="AM4" s="147"/>
      <c r="AW4" s="43">
        <v>-59000</v>
      </c>
      <c r="AX4" s="43">
        <f t="shared" ref="AX4:AX67" si="2">AB$3+AB$4*AW4+AB$5*AW4^2+AZ4</f>
        <v>-6.3398941377910785E-3</v>
      </c>
      <c r="AY4" s="43">
        <f>AB$3+AB$4*AW4+AB$5*AW4^2</f>
        <v>-1.3415290837877153E-2</v>
      </c>
      <c r="AZ4" s="132">
        <f>$AB$6*($AB$11/BA4*BB4+$AB$12)</f>
        <v>7.0753967000860745E-3</v>
      </c>
      <c r="BA4" s="43">
        <f>1+$AB$7*COS(BC4)</f>
        <v>0.55146447379854435</v>
      </c>
      <c r="BB4" s="43">
        <f>SIN(BC4+RADIANS($AB$9))</f>
        <v>0.4320116218765257</v>
      </c>
      <c r="BC4" s="43">
        <f>2*ATAN(BD4)</f>
        <v>2.6948827215191349</v>
      </c>
      <c r="BD4" s="43">
        <f>SQRT((1+$AB$7)/(1-$AB$7))*TAN(BE4/2)</f>
        <v>4.4024778168700749</v>
      </c>
      <c r="BE4" s="43">
        <f t="shared" si="0"/>
        <v>-3.8888345203113666</v>
      </c>
      <c r="BF4" s="43">
        <f t="shared" si="0"/>
        <v>-3.8897598871018753</v>
      </c>
      <c r="BG4" s="43">
        <f t="shared" si="0"/>
        <v>-3.8872242582001926</v>
      </c>
      <c r="BH4" s="43">
        <f t="shared" si="0"/>
        <v>-3.8941865167003766</v>
      </c>
      <c r="BI4" s="43">
        <f t="shared" si="0"/>
        <v>-3.8751756518010394</v>
      </c>
      <c r="BJ4" s="43">
        <f t="shared" si="0"/>
        <v>-3.9279158513603485</v>
      </c>
      <c r="BK4" s="43">
        <f t="shared" si="0"/>
        <v>-3.7872398852551425</v>
      </c>
      <c r="BL4" s="43">
        <f>RADIANS($AB$9)+$AB$18*(AW4-AB$15)</f>
        <v>-4.2271716198827853</v>
      </c>
    </row>
    <row r="5" spans="1:64" ht="12.95" customHeight="1" thickTop="1">
      <c r="A5" s="148" t="s">
        <v>450</v>
      </c>
      <c r="C5" s="149">
        <v>-9.5</v>
      </c>
      <c r="D5" s="131" t="s">
        <v>451</v>
      </c>
      <c r="W5" s="132"/>
      <c r="X5" s="132"/>
      <c r="AA5" s="145" t="s">
        <v>283</v>
      </c>
      <c r="AB5" s="146">
        <f t="shared" si="1"/>
        <v>-1.6838850070214075E-11</v>
      </c>
      <c r="AC5" s="147">
        <v>-1.6838850070214075</v>
      </c>
      <c r="AD5" s="43">
        <v>9.9999999999999994E-12</v>
      </c>
      <c r="AE5" s="141"/>
      <c r="AF5" s="147">
        <v>-1.3776532313029617</v>
      </c>
      <c r="AG5" s="147">
        <v>-1.6781534738829496</v>
      </c>
      <c r="AH5" s="147">
        <v>-1.6838850070214075</v>
      </c>
      <c r="AI5" s="147"/>
      <c r="AJ5" s="147"/>
      <c r="AK5" s="147"/>
      <c r="AL5" s="147"/>
      <c r="AM5" s="147"/>
      <c r="AW5" s="43">
        <v>-58500</v>
      </c>
      <c r="AX5" s="43">
        <f t="shared" si="2"/>
        <v>-6.1918589256356174E-3</v>
      </c>
      <c r="AY5" s="43">
        <f t="shared" ref="AY5:AY68" si="3">AB$3+AB$4*AW5+AB$5*AW5^2</f>
        <v>-1.284838120132837E-2</v>
      </c>
      <c r="AZ5" s="132">
        <f t="shared" ref="AZ5:AZ68" si="4">$AB$6*($AB$11/BA5*BB5+$AB$12)</f>
        <v>6.6565222756927523E-3</v>
      </c>
      <c r="BA5" s="43">
        <f t="shared" ref="BA5:BA68" si="5">1+$AB$7*COS(BC5)</f>
        <v>0.5444565495094208</v>
      </c>
      <c r="BB5" s="43">
        <f t="shared" ref="BB5:BB68" si="6">SIN(BC5+RADIANS($AB$9))</f>
        <v>0.4012712015155071</v>
      </c>
      <c r="BC5" s="43">
        <f t="shared" ref="BC5:BC68" si="7">2*ATAN(BD5)</f>
        <v>2.7287005546313714</v>
      </c>
      <c r="BD5" s="43">
        <f t="shared" ref="BD5:BD68" si="8">SQRT((1+$AB$7)/(1-$AB$7))*TAN(BE5/2)</f>
        <v>4.7748688580005147</v>
      </c>
      <c r="BE5" s="43">
        <f t="shared" ref="BE5:BE68" si="9">$BL5+$AB$7*SIN(BF5)</f>
        <v>-3.8352875823203383</v>
      </c>
      <c r="BF5" s="43">
        <f t="shared" ref="BF5:BF68" si="10">$BL5+$AB$7*SIN(BG5)</f>
        <v>-3.8364897529174069</v>
      </c>
      <c r="BG5" s="43">
        <f t="shared" ref="BG5:BG68" si="11">$BL5+$AB$7*SIN(BH5)</f>
        <v>-3.8333469428913896</v>
      </c>
      <c r="BH5" s="43">
        <f t="shared" ref="BH5:BH68" si="12">$BL5+$AB$7*SIN(BI5)</f>
        <v>-3.8415805883527279</v>
      </c>
      <c r="BI5" s="43">
        <f t="shared" ref="BI5:BI68" si="13">$BL5+$AB$7*SIN(BJ5)</f>
        <v>-3.8201274085203734</v>
      </c>
      <c r="BJ5" s="43">
        <f t="shared" ref="BJ5:BJ68" si="14">$BL5+$AB$7*SIN(BK5)</f>
        <v>-3.876864861124421</v>
      </c>
      <c r="BK5" s="43">
        <f t="shared" ref="BK5:BK68" si="15">$BL5+$AB$7*SIN(BL5)</f>
        <v>-3.7320087168910105</v>
      </c>
      <c r="BL5" s="43">
        <f t="shared" ref="BL5:BL68" si="16">RADIANS($AB$9)+$AB$18*(AW5-AB$15)</f>
        <v>-4.1537360514725652</v>
      </c>
    </row>
    <row r="6" spans="1:64" ht="12.95" customHeight="1">
      <c r="A6" s="142" t="s">
        <v>251</v>
      </c>
      <c r="W6" s="132"/>
      <c r="X6" s="132"/>
      <c r="AA6" s="145" t="s">
        <v>62</v>
      </c>
      <c r="AB6" s="146">
        <f t="shared" si="1"/>
        <v>1.2E-2</v>
      </c>
      <c r="AC6" s="150">
        <v>1.2</v>
      </c>
      <c r="AD6" s="43">
        <v>0.01</v>
      </c>
      <c r="AE6" s="141" t="s">
        <v>40</v>
      </c>
      <c r="AF6" s="147">
        <v>1.2</v>
      </c>
      <c r="AG6" s="147">
        <v>1.2</v>
      </c>
      <c r="AH6" s="147">
        <v>1.2</v>
      </c>
      <c r="AI6" s="147"/>
      <c r="AJ6" s="147"/>
      <c r="AK6" s="147"/>
      <c r="AL6" s="147"/>
      <c r="AM6" s="147"/>
      <c r="AW6" s="43">
        <v>-58000</v>
      </c>
      <c r="AX6" s="43">
        <f t="shared" si="2"/>
        <v>-6.0659700369736988E-3</v>
      </c>
      <c r="AY6" s="43">
        <f t="shared" si="3"/>
        <v>-1.2289890989814686E-2</v>
      </c>
      <c r="AZ6" s="132">
        <f t="shared" si="4"/>
        <v>6.2239209528409875E-3</v>
      </c>
      <c r="BA6" s="43">
        <f t="shared" si="5"/>
        <v>0.53811912955454289</v>
      </c>
      <c r="BB6" s="43">
        <f t="shared" si="6"/>
        <v>0.37082602393357689</v>
      </c>
      <c r="BC6" s="43">
        <f t="shared" si="7"/>
        <v>2.7617065140025381</v>
      </c>
      <c r="BD6" s="43">
        <f t="shared" si="8"/>
        <v>5.2012682144289881</v>
      </c>
      <c r="BE6" s="43">
        <f t="shared" si="9"/>
        <v>-3.7823821185418804</v>
      </c>
      <c r="BF6" s="43">
        <f t="shared" si="10"/>
        <v>-3.7838773024034089</v>
      </c>
      <c r="BG6" s="43">
        <f t="shared" si="11"/>
        <v>-3.7801280045291428</v>
      </c>
      <c r="BH6" s="43">
        <f t="shared" si="12"/>
        <v>-3.789549660242125</v>
      </c>
      <c r="BI6" s="43">
        <f t="shared" si="13"/>
        <v>-3.7659975542241715</v>
      </c>
      <c r="BJ6" s="43">
        <f t="shared" si="14"/>
        <v>-3.8256864081666904</v>
      </c>
      <c r="BK6" s="43">
        <f t="shared" si="15"/>
        <v>-3.6790508105279978</v>
      </c>
      <c r="BL6" s="43">
        <f t="shared" si="16"/>
        <v>-4.0803004830623451</v>
      </c>
    </row>
    <row r="7" spans="1:64" ht="12.95" customHeight="1">
      <c r="A7" s="43" t="s">
        <v>252</v>
      </c>
      <c r="C7" s="179">
        <v>50000.124799999998</v>
      </c>
      <c r="D7" s="151" t="s">
        <v>37</v>
      </c>
      <c r="W7" s="132"/>
      <c r="X7" s="132"/>
      <c r="AA7" s="152" t="s">
        <v>73</v>
      </c>
      <c r="AB7" s="153">
        <f t="shared" si="1"/>
        <v>0.49733763040734952</v>
      </c>
      <c r="AC7" s="150">
        <v>0.49733763040734952</v>
      </c>
      <c r="AD7" s="43">
        <v>1</v>
      </c>
      <c r="AE7" s="141"/>
      <c r="AF7" s="147">
        <v>0.49733763040734952</v>
      </c>
      <c r="AG7" s="147">
        <v>0.49733763040734952</v>
      </c>
      <c r="AH7" s="147">
        <v>0.49733763040734952</v>
      </c>
      <c r="AI7" s="147"/>
      <c r="AJ7" s="147"/>
      <c r="AK7" s="147"/>
      <c r="AL7" s="147"/>
      <c r="AM7" s="147"/>
      <c r="AW7" s="43">
        <v>-57500</v>
      </c>
      <c r="AX7" s="43">
        <f t="shared" si="2"/>
        <v>-5.9608607745306984E-3</v>
      </c>
      <c r="AY7" s="43">
        <f t="shared" si="3"/>
        <v>-1.1739820203336124E-2</v>
      </c>
      <c r="AZ7" s="132">
        <f t="shared" si="4"/>
        <v>5.7789594288054254E-3</v>
      </c>
      <c r="BA7" s="43">
        <f t="shared" si="5"/>
        <v>0.53240794348216947</v>
      </c>
      <c r="BB7" s="43">
        <f t="shared" si="6"/>
        <v>0.34066088261268268</v>
      </c>
      <c r="BC7" s="43">
        <f t="shared" si="7"/>
        <v>2.7939850803267867</v>
      </c>
      <c r="BD7" s="43">
        <f t="shared" si="8"/>
        <v>5.6955629714430245</v>
      </c>
      <c r="BE7" s="43">
        <f t="shared" si="9"/>
        <v>-3.7300604603018228</v>
      </c>
      <c r="BF7" s="43">
        <f t="shared" si="10"/>
        <v>-3.7318471931542136</v>
      </c>
      <c r="BG7" s="43">
        <f t="shared" si="11"/>
        <v>-3.7275291600605756</v>
      </c>
      <c r="BH7" s="43">
        <f t="shared" si="12"/>
        <v>-3.7379861283701517</v>
      </c>
      <c r="BI7" s="43">
        <f t="shared" si="13"/>
        <v>-3.7127859717069116</v>
      </c>
      <c r="BJ7" s="43">
        <f t="shared" si="14"/>
        <v>-3.7742705271208017</v>
      </c>
      <c r="BK7" s="43">
        <f t="shared" si="15"/>
        <v>-3.6282557842031946</v>
      </c>
      <c r="BL7" s="43">
        <f t="shared" si="16"/>
        <v>-4.0068649146521249</v>
      </c>
    </row>
    <row r="8" spans="1:64" ht="12.95" customHeight="1">
      <c r="A8" s="43" t="s">
        <v>253</v>
      </c>
      <c r="C8" s="179">
        <v>0.34134803000000002</v>
      </c>
      <c r="D8" s="151" t="s">
        <v>37</v>
      </c>
      <c r="W8" s="132"/>
      <c r="X8" s="132"/>
      <c r="AA8" s="145" t="s">
        <v>81</v>
      </c>
      <c r="AB8" s="153">
        <f t="shared" si="1"/>
        <v>39.98157171442908</v>
      </c>
      <c r="AC8" s="147">
        <v>3.9981571714429078</v>
      </c>
      <c r="AD8" s="154">
        <v>10</v>
      </c>
      <c r="AE8" s="141" t="s">
        <v>41</v>
      </c>
      <c r="AF8" s="147">
        <v>3.9981571714429078</v>
      </c>
      <c r="AG8" s="147">
        <v>3.9981571714429078</v>
      </c>
      <c r="AH8" s="147">
        <v>3.9981571714429078</v>
      </c>
      <c r="AI8" s="147"/>
      <c r="AJ8" s="147"/>
      <c r="AK8" s="147"/>
      <c r="AL8" s="147"/>
      <c r="AM8" s="147"/>
      <c r="AW8" s="43">
        <v>-57000</v>
      </c>
      <c r="AX8" s="43">
        <f t="shared" si="2"/>
        <v>-5.8752312134650615E-3</v>
      </c>
      <c r="AY8" s="43">
        <f t="shared" si="3"/>
        <v>-1.1198168841892661E-2</v>
      </c>
      <c r="AZ8" s="132">
        <f t="shared" si="4"/>
        <v>5.3229376284275997E-3</v>
      </c>
      <c r="BA8" s="43">
        <f t="shared" si="5"/>
        <v>0.5272844402654151</v>
      </c>
      <c r="BB8" s="43">
        <f t="shared" si="6"/>
        <v>0.31075984474143625</v>
      </c>
      <c r="BC8" s="43">
        <f t="shared" si="7"/>
        <v>2.8256124621519976</v>
      </c>
      <c r="BD8" s="43">
        <f t="shared" si="8"/>
        <v>6.2767594824911672</v>
      </c>
      <c r="BE8" s="43">
        <f t="shared" si="9"/>
        <v>-3.678270331199339</v>
      </c>
      <c r="BF8" s="43">
        <f t="shared" si="10"/>
        <v>-3.6803268471996011</v>
      </c>
      <c r="BG8" s="43">
        <f t="shared" si="11"/>
        <v>-3.6755163532204556</v>
      </c>
      <c r="BH8" s="43">
        <f t="shared" si="12"/>
        <v>-3.6867905749558063</v>
      </c>
      <c r="BI8" s="43">
        <f t="shared" si="13"/>
        <v>-3.660484524769323</v>
      </c>
      <c r="BJ8" s="43">
        <f t="shared" si="14"/>
        <v>-3.7225349908786942</v>
      </c>
      <c r="BK8" s="43">
        <f t="shared" si="15"/>
        <v>-3.5795015972524404</v>
      </c>
      <c r="BL8" s="43">
        <f t="shared" si="16"/>
        <v>-3.9334293462419052</v>
      </c>
    </row>
    <row r="9" spans="1:64" ht="12.95" customHeight="1">
      <c r="A9" s="148" t="s">
        <v>452</v>
      </c>
      <c r="B9" s="155">
        <v>495</v>
      </c>
      <c r="C9" s="156" t="str">
        <f>"F"&amp;B9</f>
        <v>F495</v>
      </c>
      <c r="D9" s="156" t="str">
        <f>"G"&amp;B9</f>
        <v>G495</v>
      </c>
      <c r="W9" s="132"/>
      <c r="X9" s="132"/>
      <c r="AA9" s="157" t="s">
        <v>0</v>
      </c>
      <c r="AB9" s="153">
        <f t="shared" si="1"/>
        <v>-6.9684101673113776E-4</v>
      </c>
      <c r="AC9" s="147">
        <v>-6.9684101673113776E-4</v>
      </c>
      <c r="AD9" s="43">
        <v>1</v>
      </c>
      <c r="AE9" s="141" t="s">
        <v>8</v>
      </c>
      <c r="AF9" s="147">
        <v>-6.9684101673113776E-4</v>
      </c>
      <c r="AG9" s="147">
        <v>-6.9684101673113776E-4</v>
      </c>
      <c r="AH9" s="147">
        <v>-6.9684101673113776E-4</v>
      </c>
      <c r="AI9" s="147"/>
      <c r="AJ9" s="147"/>
      <c r="AK9" s="147"/>
      <c r="AL9" s="147"/>
      <c r="AM9" s="147"/>
      <c r="AW9" s="43">
        <v>-56500</v>
      </c>
      <c r="AX9" s="43">
        <f t="shared" si="2"/>
        <v>-5.8078417597509169E-3</v>
      </c>
      <c r="AY9" s="43">
        <f t="shared" si="3"/>
        <v>-1.0664936905484299E-2</v>
      </c>
      <c r="AZ9" s="132">
        <f t="shared" si="4"/>
        <v>4.8570951457333816E-3</v>
      </c>
      <c r="BA9" s="43">
        <f t="shared" si="5"/>
        <v>0.52271500739572652</v>
      </c>
      <c r="BB9" s="43">
        <f t="shared" si="6"/>
        <v>0.28110638526661819</v>
      </c>
      <c r="BC9" s="43">
        <f t="shared" si="7"/>
        <v>2.8566580278795088</v>
      </c>
      <c r="BD9" s="43">
        <f t="shared" si="8"/>
        <v>6.9716004499169406</v>
      </c>
      <c r="BE9" s="43">
        <f t="shared" si="9"/>
        <v>-3.626963774811971</v>
      </c>
      <c r="BF9" s="43">
        <f t="shared" si="10"/>
        <v>-3.6292469895449879</v>
      </c>
      <c r="BG9" s="43">
        <f t="shared" si="11"/>
        <v>-3.6240574857642867</v>
      </c>
      <c r="BH9" s="43">
        <f t="shared" si="12"/>
        <v>-3.6358734287705778</v>
      </c>
      <c r="BI9" s="43">
        <f t="shared" si="13"/>
        <v>-3.6090750532582656</v>
      </c>
      <c r="BJ9" s="43">
        <f t="shared" si="14"/>
        <v>-3.6704231124928541</v>
      </c>
      <c r="BK9" s="43">
        <f t="shared" si="15"/>
        <v>-3.5326552081533893</v>
      </c>
      <c r="BL9" s="43">
        <f t="shared" si="16"/>
        <v>-3.8599937778316851</v>
      </c>
    </row>
    <row r="10" spans="1:64" ht="12.95" customHeight="1" thickBot="1">
      <c r="C10" s="158" t="s">
        <v>270</v>
      </c>
      <c r="D10" s="158" t="s">
        <v>271</v>
      </c>
      <c r="W10" s="132"/>
      <c r="X10" s="132"/>
      <c r="AA10" s="159" t="s">
        <v>75</v>
      </c>
      <c r="AB10" s="160">
        <f t="shared" si="1"/>
        <v>39685.07107845346</v>
      </c>
      <c r="AC10" s="161">
        <v>3.9685071078453458</v>
      </c>
      <c r="AD10" s="43">
        <v>10000</v>
      </c>
      <c r="AE10" s="141" t="s">
        <v>74</v>
      </c>
      <c r="AF10" s="161">
        <v>3.9685071078453458</v>
      </c>
      <c r="AG10" s="161">
        <v>3.9685071078453458</v>
      </c>
      <c r="AH10" s="161">
        <v>3.9685071078453458</v>
      </c>
      <c r="AI10" s="161"/>
      <c r="AJ10" s="161"/>
      <c r="AK10" s="161"/>
      <c r="AL10" s="161"/>
      <c r="AM10" s="161"/>
      <c r="AW10" s="43">
        <v>-56000</v>
      </c>
      <c r="AX10" s="43">
        <f t="shared" si="2"/>
        <v>-5.7575103997959997E-3</v>
      </c>
      <c r="AY10" s="43">
        <f t="shared" si="3"/>
        <v>-1.014012439411105E-2</v>
      </c>
      <c r="AZ10" s="132">
        <f t="shared" si="4"/>
        <v>4.38261399431505E-3</v>
      </c>
      <c r="BA10" s="43">
        <f t="shared" si="5"/>
        <v>0.5186703243558396</v>
      </c>
      <c r="BB10" s="43">
        <f t="shared" si="6"/>
        <v>0.25168333206405719</v>
      </c>
      <c r="BC10" s="43">
        <f t="shared" si="7"/>
        <v>2.8871856314809476</v>
      </c>
      <c r="BD10" s="43">
        <f t="shared" si="8"/>
        <v>7.8189712445623183</v>
      </c>
      <c r="BE10" s="43">
        <f t="shared" si="9"/>
        <v>-3.5760960227857232</v>
      </c>
      <c r="BF10" s="43">
        <f t="shared" si="10"/>
        <v>-3.5785423097289608</v>
      </c>
      <c r="BG10" s="43">
        <f t="shared" si="11"/>
        <v>-3.5731203278683026</v>
      </c>
      <c r="BH10" s="43">
        <f t="shared" si="12"/>
        <v>-3.5851562607051792</v>
      </c>
      <c r="BI10" s="43">
        <f t="shared" si="13"/>
        <v>-3.5585279602172424</v>
      </c>
      <c r="BJ10" s="43">
        <f t="shared" si="14"/>
        <v>-3.6179013860631226</v>
      </c>
      <c r="BK10" s="43">
        <f t="shared" si="15"/>
        <v>-3.4875732916671676</v>
      </c>
      <c r="BL10" s="43">
        <f t="shared" si="16"/>
        <v>-3.7865582094214654</v>
      </c>
    </row>
    <row r="11" spans="1:64" ht="12.95" customHeight="1">
      <c r="A11" s="43" t="s">
        <v>266</v>
      </c>
      <c r="C11" s="162">
        <f ca="1">INTERCEPT(INDIRECT(D9):G881,INDIRECT(C9):$F881)</f>
        <v>1.9886347272817455E-2</v>
      </c>
      <c r="D11" s="163">
        <f>AB3</f>
        <v>-4.6392447424644526E-3</v>
      </c>
      <c r="E11" s="164">
        <v>1.3718322000603984</v>
      </c>
      <c r="F11" s="43">
        <v>0.01</v>
      </c>
      <c r="W11" s="132"/>
      <c r="X11" s="132"/>
      <c r="AA11" s="165" t="s">
        <v>1</v>
      </c>
      <c r="AB11" s="166">
        <f>1-AB7^2</f>
        <v>0.75265528138080262</v>
      </c>
      <c r="AC11" s="166">
        <f>SUM(AE21:AE600)</f>
        <v>6.5748044488863505E-4</v>
      </c>
      <c r="AD11" s="165" t="s">
        <v>2</v>
      </c>
      <c r="AE11" s="141"/>
      <c r="AF11" s="166">
        <v>2.3908828677015777E-3</v>
      </c>
      <c r="AG11" s="166">
        <v>6.1944664816539609E-4</v>
      </c>
      <c r="AH11" s="166">
        <v>6.2209131055400403E-4</v>
      </c>
      <c r="AI11" s="166"/>
      <c r="AJ11" s="166"/>
      <c r="AK11" s="166"/>
      <c r="AL11" s="166"/>
      <c r="AM11" s="166"/>
      <c r="AW11" s="43">
        <v>-55500</v>
      </c>
      <c r="AX11" s="43">
        <f t="shared" si="2"/>
        <v>-5.7231126335093967E-3</v>
      </c>
      <c r="AY11" s="43">
        <f t="shared" si="3"/>
        <v>-9.6237313077729078E-3</v>
      </c>
      <c r="AZ11" s="132">
        <f t="shared" si="4"/>
        <v>3.9006186742635116E-3</v>
      </c>
      <c r="BA11" s="43">
        <f t="shared" si="5"/>
        <v>0.51512484126478175</v>
      </c>
      <c r="BB11" s="43">
        <f t="shared" si="6"/>
        <v>0.22247269269867664</v>
      </c>
      <c r="BC11" s="43">
        <f t="shared" si="7"/>
        <v>2.9172548220955501</v>
      </c>
      <c r="BD11" s="43">
        <f t="shared" si="8"/>
        <v>8.8777048086323962</v>
      </c>
      <c r="BE11" s="43">
        <f t="shared" si="9"/>
        <v>-3.5256243633611946</v>
      </c>
      <c r="BF11" s="43">
        <f t="shared" si="10"/>
        <v>-3.5281521337880637</v>
      </c>
      <c r="BG11" s="43">
        <f t="shared" si="11"/>
        <v>-3.5226707017625101</v>
      </c>
      <c r="BH11" s="43">
        <f t="shared" si="12"/>
        <v>-3.5345726513136588</v>
      </c>
      <c r="BI11" s="43">
        <f t="shared" si="13"/>
        <v>-3.5088013550491235</v>
      </c>
      <c r="BJ11" s="43">
        <f t="shared" si="14"/>
        <v>-3.5649570528277565</v>
      </c>
      <c r="BK11" s="43">
        <f t="shared" si="15"/>
        <v>-3.4441030114129507</v>
      </c>
      <c r="BL11" s="43">
        <f t="shared" si="16"/>
        <v>-3.7131226410112452</v>
      </c>
    </row>
    <row r="12" spans="1:64" ht="12.95" customHeight="1">
      <c r="A12" s="43" t="s">
        <v>267</v>
      </c>
      <c r="C12" s="162">
        <f ca="1">SLOPE(INDIRECT(D9):G881,INDIRECT(C9):$F881)</f>
        <v>-1.9932963235259477E-6</v>
      </c>
      <c r="D12" s="163">
        <f>AB4</f>
        <v>-8.4474561015258462E-7</v>
      </c>
      <c r="E12" s="167">
        <v>-1.2336290128808727</v>
      </c>
      <c r="F12" s="43">
        <v>9.9999999999999995E-7</v>
      </c>
      <c r="W12" s="132"/>
      <c r="X12" s="132"/>
      <c r="AA12" s="168" t="s">
        <v>66</v>
      </c>
      <c r="AB12" s="166">
        <f>AB7*SIN(RADIANS(AB9))</f>
        <v>-6.0487048604345682E-6</v>
      </c>
      <c r="AE12" s="141"/>
      <c r="AW12" s="43">
        <v>-55000</v>
      </c>
      <c r="AX12" s="43">
        <f t="shared" si="2"/>
        <v>-5.7035828829756947E-3</v>
      </c>
      <c r="AY12" s="43">
        <f t="shared" si="3"/>
        <v>-9.1157576464698728E-3</v>
      </c>
      <c r="AZ12" s="132">
        <f t="shared" si="4"/>
        <v>3.4121747634941781E-3</v>
      </c>
      <c r="BA12" s="43">
        <f t="shared" si="5"/>
        <v>0.51205637237293633</v>
      </c>
      <c r="BB12" s="43">
        <f t="shared" si="6"/>
        <v>0.19345542838529459</v>
      </c>
      <c r="BC12" s="43">
        <f t="shared" si="7"/>
        <v>2.946921922511931</v>
      </c>
      <c r="BD12" s="43">
        <f t="shared" si="8"/>
        <v>10.241292465677573</v>
      </c>
      <c r="BE12" s="43">
        <f t="shared" si="9"/>
        <v>-3.4755070767865921</v>
      </c>
      <c r="BF12" s="43">
        <f t="shared" si="10"/>
        <v>-3.4780210038186277</v>
      </c>
      <c r="BG12" s="43">
        <f t="shared" si="11"/>
        <v>-3.4726710128699123</v>
      </c>
      <c r="BH12" s="43">
        <f t="shared" si="12"/>
        <v>-3.4840685970723375</v>
      </c>
      <c r="BI12" s="43">
        <f t="shared" si="13"/>
        <v>-3.4598407168745475</v>
      </c>
      <c r="BJ12" s="43">
        <f t="shared" si="14"/>
        <v>-3.5115956592632722</v>
      </c>
      <c r="BK12" s="43">
        <f t="shared" si="15"/>
        <v>-3.4020828437110251</v>
      </c>
      <c r="BL12" s="43">
        <f t="shared" si="16"/>
        <v>-3.6396870726010251</v>
      </c>
    </row>
    <row r="13" spans="1:64" ht="12.95" customHeight="1" thickBot="1">
      <c r="A13" s="43" t="s">
        <v>269</v>
      </c>
      <c r="C13" s="131" t="s">
        <v>264</v>
      </c>
      <c r="D13" s="163">
        <f>AB5</f>
        <v>-1.6838850070214075E-11</v>
      </c>
      <c r="E13" s="169">
        <v>0.64494194146867834</v>
      </c>
      <c r="F13" s="43">
        <v>9.9999999999999994E-12</v>
      </c>
      <c r="W13" s="132"/>
      <c r="X13" s="132"/>
      <c r="AA13" s="170" t="s">
        <v>3</v>
      </c>
      <c r="AB13" s="171">
        <f>AB6*86400*300000/149600000</f>
        <v>2.0791443850267379</v>
      </c>
      <c r="AC13" s="43" t="s">
        <v>86</v>
      </c>
      <c r="AE13" s="141"/>
      <c r="AL13" s="130"/>
      <c r="AW13" s="43">
        <v>-54500</v>
      </c>
      <c r="AX13" s="43">
        <f t="shared" si="2"/>
        <v>-5.6979161031469666E-3</v>
      </c>
      <c r="AY13" s="43">
        <f t="shared" si="3"/>
        <v>-8.6162034102019447E-3</v>
      </c>
      <c r="AZ13" s="132">
        <f t="shared" si="4"/>
        <v>2.9182873070549781E-3</v>
      </c>
      <c r="BA13" s="43">
        <f t="shared" si="5"/>
        <v>0.50944579226198561</v>
      </c>
      <c r="BB13" s="43">
        <f t="shared" si="6"/>
        <v>0.16461123303686137</v>
      </c>
      <c r="BC13" s="43">
        <f t="shared" si="7"/>
        <v>2.9762409610880383</v>
      </c>
      <c r="BD13" s="43">
        <f t="shared" si="8"/>
        <v>12.067859894589558</v>
      </c>
      <c r="BE13" s="43">
        <f t="shared" si="9"/>
        <v>-3.4257025020633272</v>
      </c>
      <c r="BF13" s="43">
        <f t="shared" si="10"/>
        <v>-3.4280990789763703</v>
      </c>
      <c r="BG13" s="43">
        <f t="shared" si="11"/>
        <v>-3.4230791806984517</v>
      </c>
      <c r="BH13" s="43">
        <f t="shared" si="12"/>
        <v>-3.4336024482306584</v>
      </c>
      <c r="BI13" s="43">
        <f t="shared" si="13"/>
        <v>-3.411579041155762</v>
      </c>
      <c r="BJ13" s="43">
        <f t="shared" si="14"/>
        <v>-3.4578386558727692</v>
      </c>
      <c r="BK13" s="43">
        <f t="shared" si="15"/>
        <v>-3.3613434482535092</v>
      </c>
      <c r="BL13" s="43">
        <f t="shared" si="16"/>
        <v>-3.5662515041908049</v>
      </c>
    </row>
    <row r="14" spans="1:64" ht="12.95" customHeight="1">
      <c r="A14" s="43" t="s">
        <v>273</v>
      </c>
      <c r="E14" s="43">
        <f>SUM(U21:U850)</f>
        <v>2.5301962258256639E-2</v>
      </c>
      <c r="W14" s="132"/>
      <c r="X14" s="132"/>
      <c r="AA14" s="170" t="s">
        <v>68</v>
      </c>
      <c r="AB14" s="166">
        <f>2*AB5*365.24/C8</f>
        <v>-3.6034903143545248E-8</v>
      </c>
      <c r="AC14" s="43" t="s">
        <v>42</v>
      </c>
      <c r="AE14" s="141"/>
      <c r="AL14" s="130"/>
      <c r="AW14" s="43">
        <v>-54000</v>
      </c>
      <c r="AX14" s="43">
        <f t="shared" si="2"/>
        <v>-5.7051683956861731E-3</v>
      </c>
      <c r="AY14" s="43">
        <f t="shared" si="3"/>
        <v>-8.1250685989691235E-3</v>
      </c>
      <c r="AZ14" s="132">
        <f t="shared" si="4"/>
        <v>2.4199002032829508E-3</v>
      </c>
      <c r="BA14" s="43">
        <f t="shared" si="5"/>
        <v>0.50727682070758662</v>
      </c>
      <c r="BB14" s="43">
        <f t="shared" si="6"/>
        <v>0.13591836488015166</v>
      </c>
      <c r="BC14" s="43">
        <f t="shared" si="7"/>
        <v>3.0052644449977284</v>
      </c>
      <c r="BD14" s="43">
        <f t="shared" si="8"/>
        <v>14.647749701244811</v>
      </c>
      <c r="BE14" s="43">
        <f t="shared" si="9"/>
        <v>-3.3761682900696242</v>
      </c>
      <c r="BF14" s="43">
        <f t="shared" si="10"/>
        <v>-3.378342293337556</v>
      </c>
      <c r="BG14" s="43">
        <f t="shared" si="11"/>
        <v>-3.3738479986163963</v>
      </c>
      <c r="BH14" s="43">
        <f t="shared" si="12"/>
        <v>-3.3831443930189171</v>
      </c>
      <c r="BI14" s="43">
        <f t="shared" si="13"/>
        <v>-3.3639374301507625</v>
      </c>
      <c r="BJ14" s="43">
        <f t="shared" si="14"/>
        <v>-3.4037210690322741</v>
      </c>
      <c r="BK14" s="43">
        <f t="shared" si="15"/>
        <v>-3.3217085809095144</v>
      </c>
      <c r="BL14" s="43">
        <f t="shared" si="16"/>
        <v>-3.4928159357805852</v>
      </c>
    </row>
    <row r="15" spans="1:64" ht="12.95" customHeight="1">
      <c r="A15" s="172" t="s">
        <v>268</v>
      </c>
      <c r="C15" s="173">
        <f ca="1">(C7+C11)+(C8+C12)*INT(MAX(F21:F3433))</f>
        <v>60343.270944505377</v>
      </c>
      <c r="D15" s="173">
        <f>+C7+INT(MAX(F21:F1488))*C8+D11+D12*INT(MAX(F21:F3923))+D13*INT(MAX(F21:F3950)^2)</f>
        <v>60343.265760037975</v>
      </c>
      <c r="E15" s="268" t="s">
        <v>453</v>
      </c>
      <c r="F15" s="269">
        <v>1</v>
      </c>
      <c r="W15" s="132"/>
      <c r="X15" s="132"/>
      <c r="AA15" s="168" t="s">
        <v>83</v>
      </c>
      <c r="AB15" s="176">
        <f>(AB10-AB2)/AD2</f>
        <v>-30218.582839181865</v>
      </c>
      <c r="AC15" s="43" t="s">
        <v>76</v>
      </c>
      <c r="AE15" s="141"/>
      <c r="AW15" s="43">
        <v>-53500</v>
      </c>
      <c r="AX15" s="43">
        <f t="shared" si="2"/>
        <v>-5.7244556301269435E-3</v>
      </c>
      <c r="AY15" s="43">
        <f t="shared" si="3"/>
        <v>-7.6423532127714092E-3</v>
      </c>
      <c r="AZ15" s="132">
        <f t="shared" si="4"/>
        <v>1.9178975826444659E-3</v>
      </c>
      <c r="BA15" s="43">
        <f t="shared" si="5"/>
        <v>0.505535880688883</v>
      </c>
      <c r="BB15" s="43">
        <f t="shared" si="6"/>
        <v>0.10735356560824948</v>
      </c>
      <c r="BC15" s="43">
        <f t="shared" si="7"/>
        <v>3.0340439688339971</v>
      </c>
      <c r="BD15" s="43">
        <f t="shared" si="8"/>
        <v>18.578301038265764</v>
      </c>
      <c r="BE15" s="43">
        <f t="shared" si="9"/>
        <v>-3.3268608828300668</v>
      </c>
      <c r="BF15" s="43">
        <f t="shared" si="10"/>
        <v>-3.3287122305481476</v>
      </c>
      <c r="BG15" s="43">
        <f t="shared" si="11"/>
        <v>-3.3249249283922264</v>
      </c>
      <c r="BH15" s="43">
        <f t="shared" si="12"/>
        <v>-3.3326755205124763</v>
      </c>
      <c r="BI15" s="43">
        <f t="shared" si="13"/>
        <v>-3.3168260841196315</v>
      </c>
      <c r="BJ15" s="43">
        <f t="shared" si="14"/>
        <v>-3.3492892640590912</v>
      </c>
      <c r="BK15" s="43">
        <f t="shared" si="15"/>
        <v>-3.2829960437443928</v>
      </c>
      <c r="BL15" s="43">
        <f t="shared" si="16"/>
        <v>-3.4193803673703651</v>
      </c>
    </row>
    <row r="16" spans="1:64" ht="12.95" customHeight="1">
      <c r="A16" s="142" t="s">
        <v>254</v>
      </c>
      <c r="C16" s="177">
        <f ca="1">+C8+C12</f>
        <v>0.34134603670367653</v>
      </c>
      <c r="D16" s="173">
        <f>+C8+D12+2*D13*MAX(F21:F120)</f>
        <v>0.34134754452809501</v>
      </c>
      <c r="E16" s="270" t="s">
        <v>454</v>
      </c>
      <c r="F16" s="271">
        <f ca="1">NOW()+15018.5+$C$5/24</f>
        <v>60683.82546782407</v>
      </c>
      <c r="W16" s="132"/>
      <c r="X16" s="132"/>
      <c r="AA16" s="165" t="s">
        <v>4</v>
      </c>
      <c r="AB16" s="176">
        <f>365.24*AB8</f>
        <v>14602.869252978078</v>
      </c>
      <c r="AC16" s="43" t="s">
        <v>40</v>
      </c>
      <c r="AD16" s="166"/>
      <c r="AE16" s="141"/>
      <c r="AW16" s="43">
        <v>-53000</v>
      </c>
      <c r="AX16" s="43">
        <f t="shared" si="2"/>
        <v>-5.7549493808190764E-3</v>
      </c>
      <c r="AY16" s="43">
        <f t="shared" si="3"/>
        <v>-7.1680572516088017E-3</v>
      </c>
      <c r="AZ16" s="132">
        <f t="shared" si="4"/>
        <v>1.4131078707897249E-3</v>
      </c>
      <c r="BA16" s="43">
        <f t="shared" si="5"/>
        <v>0.50421201332624643</v>
      </c>
      <c r="BB16" s="43">
        <f t="shared" si="6"/>
        <v>7.8892088246417844E-2</v>
      </c>
      <c r="BC16" s="43">
        <f t="shared" si="7"/>
        <v>3.0626306605655671</v>
      </c>
      <c r="BD16" s="43">
        <f t="shared" si="8"/>
        <v>25.315479629889808</v>
      </c>
      <c r="BE16" s="43">
        <f t="shared" si="9"/>
        <v>-3.2777352393929418</v>
      </c>
      <c r="BF16" s="43">
        <f t="shared" si="10"/>
        <v>-3.2791757006602182</v>
      </c>
      <c r="BG16" s="43">
        <f t="shared" si="11"/>
        <v>-3.2762523128476846</v>
      </c>
      <c r="BH16" s="43">
        <f t="shared" si="12"/>
        <v>-3.2821865078230483</v>
      </c>
      <c r="BI16" s="43">
        <f t="shared" si="13"/>
        <v>-3.2701456458091798</v>
      </c>
      <c r="BJ16" s="43">
        <f t="shared" si="14"/>
        <v>-3.2945988056696005</v>
      </c>
      <c r="BK16" s="43">
        <f t="shared" si="15"/>
        <v>-3.2450186671321313</v>
      </c>
      <c r="BL16" s="43">
        <f t="shared" si="16"/>
        <v>-3.345944798960145</v>
      </c>
    </row>
    <row r="17" spans="1:82" ht="12.95" customHeight="1" thickBot="1">
      <c r="A17" s="43" t="s">
        <v>281</v>
      </c>
      <c r="C17" s="179">
        <f>COUNT(C21:C4639)</f>
        <v>631</v>
      </c>
      <c r="E17" s="270" t="s">
        <v>455</v>
      </c>
      <c r="F17" s="271">
        <f ca="1">ROUND(2*(F16-$C$7)/$C$8,0)/2+F15</f>
        <v>31299.5</v>
      </c>
      <c r="W17" s="132"/>
      <c r="X17" s="132"/>
      <c r="AA17" s="165" t="s">
        <v>5</v>
      </c>
      <c r="AB17" s="180">
        <f>AB13^3/AB8^2</f>
        <v>5.6225616212107234E-3</v>
      </c>
      <c r="AC17" s="137" t="s">
        <v>6</v>
      </c>
      <c r="AE17" s="141"/>
      <c r="AW17" s="43">
        <v>-52500</v>
      </c>
      <c r="AX17" s="43">
        <f t="shared" si="2"/>
        <v>-5.7958698563051496E-3</v>
      </c>
      <c r="AY17" s="43">
        <f t="shared" si="3"/>
        <v>-6.7021807154813012E-3</v>
      </c>
      <c r="AZ17" s="132">
        <f t="shared" si="4"/>
        <v>9.0631085917615146E-4</v>
      </c>
      <c r="BA17" s="43">
        <f t="shared" si="5"/>
        <v>0.50329683379871892</v>
      </c>
      <c r="BB17" s="43">
        <f t="shared" si="6"/>
        <v>5.0507840782028329E-2</v>
      </c>
      <c r="BC17" s="43">
        <f t="shared" si="7"/>
        <v>3.0910754756844976</v>
      </c>
      <c r="BD17" s="43">
        <f t="shared" si="8"/>
        <v>39.582073542975913</v>
      </c>
      <c r="BE17" s="43">
        <f t="shared" si="9"/>
        <v>-3.2287448074599361</v>
      </c>
      <c r="BF17" s="43">
        <f t="shared" si="10"/>
        <v>-3.2297040292347017</v>
      </c>
      <c r="BG17" s="43">
        <f t="shared" si="11"/>
        <v>-3.2277679689540113</v>
      </c>
      <c r="BH17" s="43">
        <f t="shared" si="12"/>
        <v>-3.2316759869316622</v>
      </c>
      <c r="BI17" s="43">
        <f t="shared" si="13"/>
        <v>-3.2237888460275239</v>
      </c>
      <c r="BJ17" s="43">
        <f t="shared" si="14"/>
        <v>-3.2397124121749239</v>
      </c>
      <c r="BK17" s="43">
        <f t="shared" si="15"/>
        <v>-3.2075853186669483</v>
      </c>
      <c r="BL17" s="43">
        <f t="shared" si="16"/>
        <v>-3.2725092305499253</v>
      </c>
    </row>
    <row r="18" spans="1:82" ht="12.95" customHeight="1" thickTop="1" thickBot="1">
      <c r="A18" s="142" t="s">
        <v>458</v>
      </c>
      <c r="C18" s="181">
        <f ca="1">+C15</f>
        <v>60343.270944505377</v>
      </c>
      <c r="D18" s="266">
        <f ca="1">C16</f>
        <v>0.34134603670367653</v>
      </c>
      <c r="E18" s="270" t="s">
        <v>456</v>
      </c>
      <c r="F18" s="272">
        <f ca="1">ROUND(2*(F16-$C$15)/$C$16,0)/2+F15</f>
        <v>998.5</v>
      </c>
      <c r="W18" s="132"/>
      <c r="X18" s="132"/>
      <c r="AA18" s="183" t="s">
        <v>84</v>
      </c>
      <c r="AB18" s="184">
        <f>2*PI()/(AB8*365.2422)*AD2</f>
        <v>1.4687113682044001E-4</v>
      </c>
      <c r="AC18" s="185" t="s">
        <v>63</v>
      </c>
      <c r="AD18" s="185"/>
      <c r="AE18" s="186"/>
      <c r="AH18" s="130" t="s">
        <v>18</v>
      </c>
      <c r="AW18" s="43">
        <v>-52000</v>
      </c>
      <c r="AX18" s="43">
        <f t="shared" si="2"/>
        <v>-5.8464758870489632E-3</v>
      </c>
      <c r="AY18" s="43">
        <f t="shared" si="3"/>
        <v>-6.2447236043889076E-3</v>
      </c>
      <c r="AZ18" s="132">
        <f t="shared" si="4"/>
        <v>3.982477173399444E-4</v>
      </c>
      <c r="BA18" s="43">
        <f t="shared" si="5"/>
        <v>0.50278451360369292</v>
      </c>
      <c r="BB18" s="43">
        <f t="shared" si="6"/>
        <v>2.2173639131616591E-2</v>
      </c>
      <c r="BC18" s="43">
        <f t="shared" si="7"/>
        <v>3.1194293592062801</v>
      </c>
      <c r="BD18" s="43">
        <f t="shared" si="8"/>
        <v>90.235598378120002</v>
      </c>
      <c r="BE18" s="43">
        <f t="shared" si="9"/>
        <v>-3.1798417186211165</v>
      </c>
      <c r="BF18" s="43">
        <f t="shared" si="10"/>
        <v>-3.1802720911814295</v>
      </c>
      <c r="BG18" s="43">
        <f t="shared" si="11"/>
        <v>-3.1794061049542575</v>
      </c>
      <c r="BH18" s="43">
        <f t="shared" si="12"/>
        <v>-3.1811486530056632</v>
      </c>
      <c r="BI18" s="43">
        <f t="shared" si="13"/>
        <v>-3.1776423935150104</v>
      </c>
      <c r="BJ18" s="43">
        <f t="shared" si="14"/>
        <v>-3.1846979920021936</v>
      </c>
      <c r="BK18" s="43">
        <f t="shared" si="15"/>
        <v>-3.170501933435697</v>
      </c>
      <c r="BL18" s="43">
        <f t="shared" si="16"/>
        <v>-3.1990736621397051</v>
      </c>
    </row>
    <row r="19" spans="1:82" ht="12.95" customHeight="1" thickBot="1">
      <c r="A19" s="142" t="s">
        <v>459</v>
      </c>
      <c r="C19" s="187">
        <f>+D15</f>
        <v>60343.265760037975</v>
      </c>
      <c r="D19" s="267">
        <f>+D16</f>
        <v>0.34134754452809501</v>
      </c>
      <c r="E19" s="273" t="s">
        <v>457</v>
      </c>
      <c r="F19" s="274">
        <f ca="1">+$C$15+$C$16*F18-15018.5-$C$5/24</f>
        <v>45666.000795487336</v>
      </c>
      <c r="S19" s="43" t="s">
        <v>503</v>
      </c>
      <c r="T19" s="130">
        <v>0</v>
      </c>
      <c r="W19" s="132"/>
      <c r="X19" s="132"/>
      <c r="AA19" s="190"/>
      <c r="AC19" s="190"/>
      <c r="AE19" s="43">
        <f>COUNT(AE21:AE2604)</f>
        <v>631</v>
      </c>
      <c r="AH19" s="130" t="s">
        <v>19</v>
      </c>
      <c r="AW19" s="43">
        <v>-51500</v>
      </c>
      <c r="AX19" s="43">
        <f t="shared" si="2"/>
        <v>-5.906052404569013E-3</v>
      </c>
      <c r="AY19" s="43">
        <f t="shared" si="3"/>
        <v>-5.7956859183316209E-3</v>
      </c>
      <c r="AZ19" s="132">
        <f t="shared" si="4"/>
        <v>-1.1036648623739233E-4</v>
      </c>
      <c r="BA19" s="43">
        <f t="shared" si="5"/>
        <v>0.50267177682623165</v>
      </c>
      <c r="BB19" s="43">
        <f t="shared" si="6"/>
        <v>-6.1384488747037143E-3</v>
      </c>
      <c r="BC19" s="43">
        <f t="shared" si="7"/>
        <v>-3.1354420039943047</v>
      </c>
      <c r="BD19" s="43">
        <f t="shared" si="8"/>
        <v>-325.16788086599246</v>
      </c>
      <c r="BE19" s="43">
        <f t="shared" si="9"/>
        <v>-3.1309771657027041</v>
      </c>
      <c r="BF19" s="43">
        <f t="shared" si="10"/>
        <v>-3.1308571407230117</v>
      </c>
      <c r="BG19" s="43">
        <f t="shared" si="11"/>
        <v>-3.1310984893257676</v>
      </c>
      <c r="BH19" s="43">
        <f t="shared" si="12"/>
        <v>-3.1306131801468871</v>
      </c>
      <c r="BI19" s="43">
        <f t="shared" si="13"/>
        <v>-3.1315890482076632</v>
      </c>
      <c r="BJ19" s="43">
        <f t="shared" si="14"/>
        <v>-3.1296267452626387</v>
      </c>
      <c r="BK19" s="43">
        <f t="shared" si="15"/>
        <v>-3.1335725600975413</v>
      </c>
      <c r="BL19" s="43">
        <f t="shared" si="16"/>
        <v>-3.125638093729485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1472</v>
      </c>
      <c r="M20" s="192" t="s">
        <v>504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5" t="s">
        <v>1447</v>
      </c>
      <c r="S20" s="193" t="s">
        <v>505</v>
      </c>
      <c r="T20" s="193" t="s">
        <v>507</v>
      </c>
      <c r="U20" s="193" t="s">
        <v>506</v>
      </c>
      <c r="V20" s="196" t="s">
        <v>32</v>
      </c>
      <c r="W20" s="132"/>
      <c r="X20" s="132"/>
      <c r="Z20" s="191" t="s">
        <v>260</v>
      </c>
      <c r="AA20" s="193" t="s">
        <v>77</v>
      </c>
      <c r="AB20" s="193" t="s">
        <v>17</v>
      </c>
      <c r="AC20" s="193" t="s">
        <v>21</v>
      </c>
      <c r="AD20" s="193" t="s">
        <v>70</v>
      </c>
      <c r="AE20" s="193" t="s">
        <v>506</v>
      </c>
      <c r="AF20" s="193" t="s">
        <v>20</v>
      </c>
      <c r="AG20" s="197"/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-51000</v>
      </c>
      <c r="AX20" s="43">
        <f t="shared" si="2"/>
        <v>-5.973896150698709E-3</v>
      </c>
      <c r="AY20" s="43">
        <f t="shared" si="3"/>
        <v>-5.355067657309448E-3</v>
      </c>
      <c r="AZ20" s="132">
        <f t="shared" si="4"/>
        <v>-6.1882849338926096E-4</v>
      </c>
      <c r="BA20" s="43">
        <f t="shared" si="5"/>
        <v>0.5029579012426737</v>
      </c>
      <c r="BB20" s="43">
        <f t="shared" si="6"/>
        <v>-3.4456696294226451E-2</v>
      </c>
      <c r="BC20" s="43">
        <f t="shared" si="7"/>
        <v>-3.107116973281419</v>
      </c>
      <c r="BD20" s="43">
        <f t="shared" si="8"/>
        <v>-58.006162105170816</v>
      </c>
      <c r="BE20" s="43">
        <f t="shared" si="9"/>
        <v>-3.0821019050167986</v>
      </c>
      <c r="BF20" s="43">
        <f t="shared" si="10"/>
        <v>-3.0814375034265922</v>
      </c>
      <c r="BG20" s="43">
        <f t="shared" si="11"/>
        <v>-3.0827757872315766</v>
      </c>
      <c r="BH20" s="43">
        <f t="shared" si="12"/>
        <v>-3.0800800128806833</v>
      </c>
      <c r="BI20" s="43">
        <f t="shared" si="13"/>
        <v>-3.0855098136959715</v>
      </c>
      <c r="BJ20" s="43">
        <f t="shared" si="14"/>
        <v>-3.0745713089433409</v>
      </c>
      <c r="BK20" s="43">
        <f t="shared" si="15"/>
        <v>-3.0966004171321537</v>
      </c>
      <c r="BL20" s="43">
        <f t="shared" si="16"/>
        <v>-3.0522025253192653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>+(C21-C$7)/C$8</f>
        <v>-56695.53095121128</v>
      </c>
      <c r="F21" s="132">
        <f>ROUND(2*E21,0)/2</f>
        <v>-56695.5</v>
      </c>
      <c r="G21" s="132">
        <f>+C21-(C$7+F21*C$8)</f>
        <v>-1.0565134994976688E-2</v>
      </c>
      <c r="H21" s="132">
        <f>G21</f>
        <v>-1.0565134994976688E-2</v>
      </c>
      <c r="J21" s="178"/>
      <c r="P21" s="199">
        <f>+D$11+D$12*F21+D$13*F21^2</f>
        <v>-1.0872428180084999E-2</v>
      </c>
      <c r="Q21" s="200">
        <f>+C21-15018.5</f>
        <v>15628.717000000001</v>
      </c>
      <c r="S21" s="132">
        <f>+(P21-G21)^2</f>
        <v>9.4429101614010544E-8</v>
      </c>
      <c r="T21" s="201">
        <f>T$19</f>
        <v>0</v>
      </c>
      <c r="U21" s="43">
        <f>+T21*S21</f>
        <v>0</v>
      </c>
      <c r="V21" s="132">
        <f>+G21-P21</f>
        <v>3.0729318510831077E-4</v>
      </c>
      <c r="Z21" s="43">
        <f>F21</f>
        <v>-56695.5</v>
      </c>
      <c r="AA21" s="132">
        <f>AB$3+AB$4*Z21+AB$5*Z21^2+AH21</f>
        <v>-5.8320961244451679E-3</v>
      </c>
      <c r="AB21" s="132">
        <f>IF(S21&lt;&gt;0,G21-AH21, -9999)</f>
        <v>-1.5605467050616519E-2</v>
      </c>
      <c r="AC21" s="132">
        <f>+G21-P21</f>
        <v>3.0729318510831077E-4</v>
      </c>
      <c r="AD21" s="132">
        <f>IF(S21&lt;&gt;0,G21-AA21, -9999)</f>
        <v>-4.7330388705315203E-3</v>
      </c>
      <c r="AE21" s="132">
        <f>+(G21-AA21)^2*T21</f>
        <v>0</v>
      </c>
      <c r="AF21" s="43">
        <f>IF(S21&lt;&gt;0,G21-P21, -9999)</f>
        <v>3.0729318510831077E-4</v>
      </c>
      <c r="AG21" s="7"/>
      <c r="AH21" s="43">
        <f>$AB$6*($AB$11/AI21*AJ21+$AB$12)</f>
        <v>5.0403320556398311E-3</v>
      </c>
      <c r="AI21" s="43">
        <f>1+$AB$7*COS(AL21)</f>
        <v>0.52443764929890924</v>
      </c>
      <c r="AJ21" s="43">
        <f>SIN(AL21+RADIANS($AB$9))</f>
        <v>0.29267249190524913</v>
      </c>
      <c r="AK21" s="43">
        <f>$AB$7*SIN(AL21)</f>
        <v>0.14555125975013111</v>
      </c>
      <c r="AL21" s="43">
        <f>2*ATAN(AM21)</f>
        <v>2.8445842971141113</v>
      </c>
      <c r="AM21" s="43">
        <f>SQRT((1+$AB$7)/(1-$AB$7))*TAN(AN21/2)</f>
        <v>6.6842429449159333</v>
      </c>
      <c r="AN21" s="132">
        <f>$AU21+$AB$7*SIN(AO21)</f>
        <v>-3.6469699806678255</v>
      </c>
      <c r="AO21" s="132">
        <f>$AU21+$AB$7*SIN(AP21)</f>
        <v>-3.6491710360406038</v>
      </c>
      <c r="AP21" s="132">
        <f>$AU21+$AB$7*SIN(AQ21)</f>
        <v>-3.6441139838197314</v>
      </c>
      <c r="AQ21" s="132">
        <f>$AU21+$AB$7*SIN(AR21)</f>
        <v>-3.6557541535952205</v>
      </c>
      <c r="AR21" s="132">
        <f>$AU21+$AB$7*SIN(AS21)</f>
        <v>-3.6290715820278385</v>
      </c>
      <c r="AS21" s="132">
        <f>$AU21+$AB$7*SIN(AT21)</f>
        <v>-3.690846290306609</v>
      </c>
      <c r="AT21" s="132">
        <f>$AU21+$AB$7*SIN(AU21)</f>
        <v>-3.5507539372963843</v>
      </c>
      <c r="AU21" s="132">
        <f>RADIANS($AB$9)+$AB$18*(F21-AB$15)</f>
        <v>-3.8887070850800813</v>
      </c>
      <c r="AV21" s="43"/>
      <c r="AW21" s="43">
        <v>-50500</v>
      </c>
      <c r="AX21" s="43">
        <f t="shared" si="2"/>
        <v>-6.0493005680842026E-3</v>
      </c>
      <c r="AY21" s="43">
        <f t="shared" si="3"/>
        <v>-4.9228688213223751E-3</v>
      </c>
      <c r="AZ21" s="132">
        <f t="shared" si="4"/>
        <v>-1.1264317467618275E-3</v>
      </c>
      <c r="BA21" s="43">
        <f t="shared" si="5"/>
        <v>0.50364471887923212</v>
      </c>
      <c r="BB21" s="43">
        <f t="shared" si="6"/>
        <v>-6.2809280876307244E-2</v>
      </c>
      <c r="BC21" s="43">
        <f t="shared" si="7"/>
        <v>-3.0787298398953511</v>
      </c>
      <c r="BD21" s="43">
        <f t="shared" si="8"/>
        <v>-31.804833682939243</v>
      </c>
      <c r="BE21" s="43">
        <f t="shared" si="9"/>
        <v>-3.0331668155445191</v>
      </c>
      <c r="BF21" s="43">
        <f t="shared" si="10"/>
        <v>-3.031991205845221</v>
      </c>
      <c r="BG21" s="43">
        <f t="shared" si="11"/>
        <v>-3.0343689720516904</v>
      </c>
      <c r="BH21" s="43">
        <f t="shared" si="12"/>
        <v>-3.0295591028957629</v>
      </c>
      <c r="BI21" s="43">
        <f t="shared" si="13"/>
        <v>-3.0392861824501143</v>
      </c>
      <c r="BJ21" s="43">
        <f t="shared" si="14"/>
        <v>-3.0196039217266741</v>
      </c>
      <c r="BK21" s="43">
        <f t="shared" si="15"/>
        <v>-3.0593889535628778</v>
      </c>
      <c r="BL21" s="43">
        <f t="shared" si="16"/>
        <v>-2.9787669569090451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>+(C22-C$7)/C$8</f>
        <v>-56695.469430422658</v>
      </c>
      <c r="F22" s="132">
        <f>ROUND(2*E22,0)/2</f>
        <v>-56695.5</v>
      </c>
      <c r="G22" s="132">
        <f>+C22-(C$7+F22*C$8)</f>
        <v>1.0434865005663596E-2</v>
      </c>
      <c r="I22" s="202">
        <f>G22</f>
        <v>1.0434865005663596E-2</v>
      </c>
      <c r="P22" s="199">
        <f>+D$11+D$12*F22+D$13*F22^2</f>
        <v>-1.0872428180084999E-2</v>
      </c>
      <c r="Q22" s="200">
        <f>+C22-15018.5</f>
        <v>15628.738000000001</v>
      </c>
      <c r="S22" s="132">
        <f>+(P22-G22)^2</f>
        <v>4.5400074290344853E-4</v>
      </c>
      <c r="T22" s="201">
        <f>T$19</f>
        <v>0</v>
      </c>
      <c r="U22" s="43">
        <f>+T22*S22</f>
        <v>0</v>
      </c>
      <c r="V22" s="132">
        <f>+G22-P22</f>
        <v>2.1307293185748595E-2</v>
      </c>
      <c r="Z22" s="43">
        <f>F22</f>
        <v>-56695.5</v>
      </c>
      <c r="AA22" s="132">
        <f>AB$3+AB$4*Z22+AB$5*Z22^2+AH22</f>
        <v>-5.8320961244451679E-3</v>
      </c>
      <c r="AB22" s="132">
        <f>IF(S22&lt;&gt;0,G22-AH22, -9999)</f>
        <v>5.394532950023765E-3</v>
      </c>
      <c r="AC22" s="132">
        <f>+G22-P22</f>
        <v>2.1307293185748595E-2</v>
      </c>
      <c r="AD22" s="132">
        <f>IF(S22&lt;&gt;0,G22-AA22, -9999)</f>
        <v>1.6266961130108764E-2</v>
      </c>
      <c r="AE22" s="132">
        <f>+(G22-AA22)^2*T22</f>
        <v>0</v>
      </c>
      <c r="AF22" s="43">
        <f>IF(S22&lt;&gt;0,G22-P22, -9999)</f>
        <v>2.1307293185748595E-2</v>
      </c>
      <c r="AG22" s="7"/>
      <c r="AH22" s="43">
        <f>$AB$6*($AB$11/AI22*AJ22+$AB$12)</f>
        <v>5.0403320556398311E-3</v>
      </c>
      <c r="AI22" s="43">
        <f>1+$AB$7*COS(AL22)</f>
        <v>0.52443764929890924</v>
      </c>
      <c r="AJ22" s="43">
        <f>SIN(AL22+RADIANS($AB$9))</f>
        <v>0.29267249190524913</v>
      </c>
      <c r="AK22" s="43">
        <f>$AB$7*SIN(AL22)</f>
        <v>0.14555125975013111</v>
      </c>
      <c r="AL22" s="43">
        <f>2*ATAN(AM22)</f>
        <v>2.8445842971141113</v>
      </c>
      <c r="AM22" s="43">
        <f>SQRT((1+$AB$7)/(1-$AB$7))*TAN(AN22/2)</f>
        <v>6.6842429449159333</v>
      </c>
      <c r="AN22" s="132">
        <f>$AU22+$AB$7*SIN(AO22)</f>
        <v>-3.6469699806678255</v>
      </c>
      <c r="AO22" s="132">
        <f>$AU22+$AB$7*SIN(AP22)</f>
        <v>-3.6491710360406038</v>
      </c>
      <c r="AP22" s="132">
        <f>$AU22+$AB$7*SIN(AQ22)</f>
        <v>-3.6441139838197314</v>
      </c>
      <c r="AQ22" s="132">
        <f>$AU22+$AB$7*SIN(AR22)</f>
        <v>-3.6557541535952205</v>
      </c>
      <c r="AR22" s="132">
        <f>$AU22+$AB$7*SIN(AS22)</f>
        <v>-3.6290715820278385</v>
      </c>
      <c r="AS22" s="132">
        <f>$AU22+$AB$7*SIN(AT22)</f>
        <v>-3.690846290306609</v>
      </c>
      <c r="AT22" s="132">
        <f>$AU22+$AB$7*SIN(AU22)</f>
        <v>-3.5507539372963843</v>
      </c>
      <c r="AU22" s="132">
        <f>RADIANS($AB$9)+$AB$18*(F22-AB$15)</f>
        <v>-3.8887070850800813</v>
      </c>
      <c r="AV22" s="43"/>
      <c r="AW22" s="43">
        <v>-50000</v>
      </c>
      <c r="AX22" s="43">
        <f t="shared" si="2"/>
        <v>-6.1315409204847297E-3</v>
      </c>
      <c r="AY22" s="43">
        <f t="shared" si="3"/>
        <v>-4.499089410370409E-3</v>
      </c>
      <c r="AZ22" s="132">
        <f t="shared" si="4"/>
        <v>-1.6324515101143211E-3</v>
      </c>
      <c r="BA22" s="43">
        <f t="shared" si="5"/>
        <v>0.50473661481786025</v>
      </c>
      <c r="BB22" s="43">
        <f t="shared" si="6"/>
        <v>-9.1223856992016891E-2</v>
      </c>
      <c r="BC22" s="43">
        <f t="shared" si="7"/>
        <v>-3.0502296339296833</v>
      </c>
      <c r="BD22" s="43">
        <f t="shared" si="8"/>
        <v>-21.875465736860182</v>
      </c>
      <c r="BE22" s="43">
        <f t="shared" si="9"/>
        <v>-2.9841234421868283</v>
      </c>
      <c r="BF22" s="43">
        <f t="shared" si="10"/>
        <v>-2.982494622588951</v>
      </c>
      <c r="BG22" s="43">
        <f t="shared" si="11"/>
        <v>-2.9858107159800773</v>
      </c>
      <c r="BH22" s="43">
        <f t="shared" si="12"/>
        <v>-2.979057660991264</v>
      </c>
      <c r="BI22" s="43">
        <f t="shared" si="13"/>
        <v>-2.9928023663725027</v>
      </c>
      <c r="BJ22" s="43">
        <f t="shared" si="14"/>
        <v>-2.9647945833330493</v>
      </c>
      <c r="BK22" s="43">
        <f t="shared" si="15"/>
        <v>-3.0217429084371816</v>
      </c>
      <c r="BL22" s="43">
        <f t="shared" si="16"/>
        <v>-2.905331388498825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>+(C23-C$7)/C$8</f>
        <v>-56694.962616306868</v>
      </c>
      <c r="F23" s="132">
        <f>ROUND(2*E23,0)/2</f>
        <v>-56695</v>
      </c>
      <c r="G23" s="132">
        <f>+C23-(C$7+F23*C$8)</f>
        <v>1.2760850004269741E-2</v>
      </c>
      <c r="I23" s="202">
        <f>G23</f>
        <v>1.2760850004269741E-2</v>
      </c>
      <c r="P23" s="199">
        <f>+D$11+D$12*F23+D$13*F23^2</f>
        <v>-1.0871895870075636E-2</v>
      </c>
      <c r="Q23" s="200">
        <f>+C23-15018.5</f>
        <v>15628.911</v>
      </c>
      <c r="S23" s="132">
        <f>+(P23-G23)^2</f>
        <v>5.5850667756138846E-4</v>
      </c>
      <c r="T23" s="201">
        <f>T$19</f>
        <v>0</v>
      </c>
      <c r="U23" s="43">
        <f>+T23*S23</f>
        <v>0</v>
      </c>
      <c r="V23" s="132">
        <f>+G23-P23</f>
        <v>2.3632745874345377E-2</v>
      </c>
      <c r="Z23" s="43">
        <f>F23</f>
        <v>-56695</v>
      </c>
      <c r="AA23" s="132">
        <f>AB$3+AB$4*Z23+AB$5*Z23^2+AH23</f>
        <v>-5.8320307084426736E-3</v>
      </c>
      <c r="AB23" s="132">
        <f>IF(S23&lt;&gt;0,G23-AH23, -9999)</f>
        <v>7.7209848426367791E-3</v>
      </c>
      <c r="AC23" s="132">
        <f>+G23-P23</f>
        <v>2.3632745874345377E-2</v>
      </c>
      <c r="AD23" s="132">
        <f>IF(S23&lt;&gt;0,G23-AA23, -9999)</f>
        <v>1.8592880712712416E-2</v>
      </c>
      <c r="AE23" s="132">
        <f>+(G23-AA23)^2*T23</f>
        <v>0</v>
      </c>
      <c r="AF23" s="43">
        <f>IF(S23&lt;&gt;0,G23-P23, -9999)</f>
        <v>2.3632745874345377E-2</v>
      </c>
      <c r="AG23" s="7"/>
      <c r="AH23" s="43">
        <f>$AB$6*($AB$11/AI23*AJ23+$AB$12)</f>
        <v>5.0398651616329624E-3</v>
      </c>
      <c r="AI23" s="43">
        <f>1+$AB$7*COS(AL23)</f>
        <v>0.52443313988480356</v>
      </c>
      <c r="AJ23" s="43">
        <f>SIN(AL23+RADIANS($AB$9))</f>
        <v>0.29264286524343619</v>
      </c>
      <c r="AK23" s="43">
        <f>$AB$7*SIN(AL23)</f>
        <v>0.14553652524150285</v>
      </c>
      <c r="AL23" s="43">
        <f>2*ATAN(AM23)</f>
        <v>2.8446152803043225</v>
      </c>
      <c r="AM23" s="43">
        <f>SQRT((1+$AB$7)/(1-$AB$7))*TAN(AN23/2)</f>
        <v>6.6849506603796671</v>
      </c>
      <c r="AN23" s="132">
        <f>$AU23+$AB$7*SIN(AO23)</f>
        <v>-3.6469187261449485</v>
      </c>
      <c r="AO23" s="132">
        <f>$AU23+$AB$7*SIN(AP23)</f>
        <v>-3.6491200030757249</v>
      </c>
      <c r="AP23" s="132">
        <f>$AU23+$AB$7*SIN(AQ23)</f>
        <v>-3.6440625850115573</v>
      </c>
      <c r="AQ23" s="132">
        <f>$AU23+$AB$7*SIN(AR23)</f>
        <v>-3.6557032651780244</v>
      </c>
      <c r="AR23" s="132">
        <f>$AU23+$AB$7*SIN(AS23)</f>
        <v>-3.6290202699303071</v>
      </c>
      <c r="AS23" s="132">
        <f>$AU23+$AB$7*SIN(AT23)</f>
        <v>-3.6907941360734475</v>
      </c>
      <c r="AT23" s="132">
        <f>$AU23+$AB$7*SIN(AU23)</f>
        <v>-3.550707297303648</v>
      </c>
      <c r="AU23" s="132">
        <f>RADIANS($AB$9)+$AB$18*(F23-AB$15)</f>
        <v>-3.8886336495116711</v>
      </c>
      <c r="AV23" s="43"/>
      <c r="AW23" s="43">
        <v>-49500</v>
      </c>
      <c r="AX23" s="43">
        <f t="shared" si="2"/>
        <v>-6.2198606641358668E-3</v>
      </c>
      <c r="AY23" s="43">
        <f t="shared" si="3"/>
        <v>-4.0837294244535499E-3</v>
      </c>
      <c r="AZ23" s="132">
        <f t="shared" si="4"/>
        <v>-2.1361312396823164E-3</v>
      </c>
      <c r="BA23" s="43">
        <f t="shared" si="5"/>
        <v>0.50624052729758351</v>
      </c>
      <c r="BB23" s="43">
        <f t="shared" si="6"/>
        <v>-0.11972717199912615</v>
      </c>
      <c r="BC23" s="43">
        <f t="shared" si="7"/>
        <v>-3.0215654182995864</v>
      </c>
      <c r="BD23" s="43">
        <f t="shared" si="8"/>
        <v>-16.642875501663976</v>
      </c>
      <c r="BE23" s="43">
        <f t="shared" si="9"/>
        <v>-2.9349244515873334</v>
      </c>
      <c r="BF23" s="43">
        <f t="shared" si="10"/>
        <v>-2.9329212194543932</v>
      </c>
      <c r="BG23" s="43">
        <f t="shared" si="11"/>
        <v>-2.9370366646780197</v>
      </c>
      <c r="BH23" s="43">
        <f t="shared" si="12"/>
        <v>-2.928577994068537</v>
      </c>
      <c r="BI23" s="43">
        <f t="shared" si="13"/>
        <v>-2.9459474455207779</v>
      </c>
      <c r="BJ23" s="43">
        <f t="shared" si="14"/>
        <v>-2.9102091835889019</v>
      </c>
      <c r="BK23" s="43">
        <f t="shared" si="15"/>
        <v>-2.9834693633534122</v>
      </c>
      <c r="BL23" s="43">
        <f t="shared" si="16"/>
        <v>-2.8318958200886053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>+(C24-C$7)/C$8</f>
        <v>-45733.059599025648</v>
      </c>
      <c r="F24" s="132">
        <f>ROUND(2*E24,0)/2</f>
        <v>-45733</v>
      </c>
      <c r="G24" s="132">
        <f>+C24-(C$7+F24*C$8)</f>
        <v>-2.0344009994005319E-2</v>
      </c>
      <c r="I24" s="202">
        <f>G24</f>
        <v>-2.0344009994005319E-2</v>
      </c>
      <c r="P24" s="199">
        <f>+D$11+D$12*F24+D$13*F24^2</f>
        <v>-1.2250714135872004E-3</v>
      </c>
      <c r="Q24" s="200">
        <f>+C24-15018.5</f>
        <v>19370.735000000001</v>
      </c>
      <c r="S24" s="132">
        <f>+(P24-G24)^2</f>
        <v>3.6553381244180038E-4</v>
      </c>
      <c r="T24" s="201">
        <f>T$19</f>
        <v>0</v>
      </c>
      <c r="U24" s="43">
        <f>+T24*S24</f>
        <v>0</v>
      </c>
      <c r="V24" s="132">
        <f>+G24-P24</f>
        <v>-1.9118938580418118E-2</v>
      </c>
      <c r="Z24" s="43">
        <f>F24</f>
        <v>-45733</v>
      </c>
      <c r="AA24" s="132">
        <f>AB$3+AB$4*Z24+AB$5*Z24^2+AH24</f>
        <v>-6.9895935420836285E-3</v>
      </c>
      <c r="AB24" s="132">
        <f>IF(S24&lt;&gt;0,G24-AH24, -9999)</f>
        <v>-1.4579487865508891E-2</v>
      </c>
      <c r="AC24" s="132">
        <f>+G24-P24</f>
        <v>-1.9118938580418118E-2</v>
      </c>
      <c r="AD24" s="132">
        <f>IF(S24&lt;&gt;0,G24-AA24, -9999)</f>
        <v>-1.335441645192169E-2</v>
      </c>
      <c r="AE24" s="132">
        <f>+(G24-AA24)^2*T24</f>
        <v>0</v>
      </c>
      <c r="AF24" s="43">
        <f>IF(S24&lt;&gt;0,G24-P24, -9999)</f>
        <v>-1.9118938580418118E-2</v>
      </c>
      <c r="AG24" s="7"/>
      <c r="AH24" s="43">
        <f>$AB$6*($AB$11/AI24*AJ24+$AB$12)</f>
        <v>-5.7645221284964281E-3</v>
      </c>
      <c r="AI24" s="43">
        <f>1+$AB$7*COS(AL24)</f>
        <v>0.53223787724108018</v>
      </c>
      <c r="AJ24" s="43">
        <f>SIN(AL24+RADIANS($AB$9))</f>
        <v>-0.3396927367990617</v>
      </c>
      <c r="AK24" s="43">
        <f>$AB$7*SIN(AL24)</f>
        <v>-0.16894766980123346</v>
      </c>
      <c r="AL24" s="43">
        <f>2*ATAN(AM24)</f>
        <v>-2.7949903024748508</v>
      </c>
      <c r="AM24" s="43">
        <f>SQRT((1+$AB$7)/(1-$AB$7))*TAN(AN24/2)</f>
        <v>-5.7124182553195739</v>
      </c>
      <c r="AN24" s="132">
        <f>$AU24+$AB$7*SIN(AO24)</f>
        <v>-2.5547631150101253</v>
      </c>
      <c r="AO24" s="132">
        <f>$AU24+$AB$7*SIN(AP24)</f>
        <v>-2.5529674462350163</v>
      </c>
      <c r="AP24" s="132">
        <f>$AU24+$AB$7*SIN(AQ24)</f>
        <v>-2.5573023468064173</v>
      </c>
      <c r="AQ24" s="132">
        <f>$AU24+$AB$7*SIN(AR24)</f>
        <v>-2.5468160003831981</v>
      </c>
      <c r="AR24" s="132">
        <f>$AU24+$AB$7*SIN(AS24)</f>
        <v>-2.5720596663251882</v>
      </c>
      <c r="AS24" s="132">
        <f>$AU24+$AB$7*SIN(AT24)</f>
        <v>-2.5105382538261063</v>
      </c>
      <c r="AT24" s="132">
        <f>$AU24+$AB$7*SIN(AU24)</f>
        <v>-2.6564948166973945</v>
      </c>
      <c r="AU24" s="132">
        <f>RADIANS($AB$9)+$AB$18*(F24-AB$15)</f>
        <v>-2.2786322476860077</v>
      </c>
      <c r="AV24" s="43"/>
      <c r="AW24" s="43">
        <v>-49000</v>
      </c>
      <c r="AX24" s="43">
        <f t="shared" si="2"/>
        <v>-6.3134599421202451E-3</v>
      </c>
      <c r="AY24" s="43">
        <f t="shared" si="3"/>
        <v>-3.6767888635718046E-3</v>
      </c>
      <c r="AZ24" s="132">
        <f t="shared" si="4"/>
        <v>-2.6366710785484405E-3</v>
      </c>
      <c r="BA24" s="43">
        <f t="shared" si="5"/>
        <v>0.50816595620253535</v>
      </c>
      <c r="BB24" s="43">
        <f t="shared" si="6"/>
        <v>-0.1483447588841125</v>
      </c>
      <c r="BC24" s="43">
        <f t="shared" si="7"/>
        <v>-2.9926861896823835</v>
      </c>
      <c r="BD24" s="43">
        <f t="shared" si="8"/>
        <v>-13.406423460114926</v>
      </c>
      <c r="BE24" s="43">
        <f t="shared" si="9"/>
        <v>-2.8855239365549856</v>
      </c>
      <c r="BF24" s="43">
        <f t="shared" si="10"/>
        <v>-2.8832404646215974</v>
      </c>
      <c r="BG24" s="43">
        <f t="shared" si="11"/>
        <v>-2.8879865065452286</v>
      </c>
      <c r="BH24" s="43">
        <f t="shared" si="12"/>
        <v>-2.8781154962680442</v>
      </c>
      <c r="BI24" s="43">
        <f t="shared" si="13"/>
        <v>-2.8986173693994015</v>
      </c>
      <c r="BJ24" s="43">
        <f t="shared" si="14"/>
        <v>-2.8559075781568741</v>
      </c>
      <c r="BK24" s="43">
        <f t="shared" si="15"/>
        <v>-2.9443787823603604</v>
      </c>
      <c r="BL24" s="43">
        <f t="shared" si="16"/>
        <v>-2.7584602516783852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>+(C25-C$7)/C$8</f>
        <v>-43670.531217068972</v>
      </c>
      <c r="F25" s="132">
        <f>ROUND(2*E25,0)/2</f>
        <v>-43670.5</v>
      </c>
      <c r="G25" s="132">
        <f>+C25-(C$7+F25*C$8)</f>
        <v>-1.0655884994775988E-2</v>
      </c>
      <c r="I25" s="202">
        <f>G25</f>
        <v>-1.0655884994775988E-2</v>
      </c>
      <c r="P25" s="199">
        <f>+D$11+D$12*F25+D$13*F25^2</f>
        <v>1.3763578824364103E-4</v>
      </c>
      <c r="Q25" s="200">
        <f>+C25-15018.5</f>
        <v>20074.775000000001</v>
      </c>
      <c r="S25" s="132">
        <f>+(P25-G25)^2</f>
        <v>1.1650009089347666E-4</v>
      </c>
      <c r="T25" s="201">
        <f>T$19</f>
        <v>0</v>
      </c>
      <c r="U25" s="43">
        <f>+T25*S25</f>
        <v>0</v>
      </c>
      <c r="V25" s="132">
        <f>+G25-P25</f>
        <v>-1.0793520783019629E-2</v>
      </c>
      <c r="Z25" s="43">
        <f>F25</f>
        <v>-43670.5</v>
      </c>
      <c r="AA25" s="132">
        <f>AB$3+AB$4*Z25+AB$5*Z25^2+AH25</f>
        <v>-7.3781861682729382E-3</v>
      </c>
      <c r="AB25" s="132">
        <f>IF(S25&lt;&gt;0,G25-AH25, -9999)</f>
        <v>-3.1400630382594089E-3</v>
      </c>
      <c r="AC25" s="132">
        <f>+G25-P25</f>
        <v>-1.0793520783019629E-2</v>
      </c>
      <c r="AD25" s="132">
        <f>IF(S25&lt;&gt;0,G25-AA25, -9999)</f>
        <v>-3.2776988265030499E-3</v>
      </c>
      <c r="AE25" s="132">
        <f>+(G25-AA25)^2*T25</f>
        <v>0</v>
      </c>
      <c r="AF25" s="43">
        <f>IF(S25&lt;&gt;0,G25-P25, -9999)</f>
        <v>-1.0793520783019629E-2</v>
      </c>
      <c r="AG25" s="7"/>
      <c r="AH25" s="43">
        <f>$AB$6*($AB$11/AI25*AJ25+$AB$12)</f>
        <v>-7.5158219565165793E-3</v>
      </c>
      <c r="AI25" s="43">
        <f>1+$AB$7*COS(AL25)</f>
        <v>0.55995556608081021</v>
      </c>
      <c r="AJ25" s="43">
        <f>SIN(AL25+RADIANS($AB$9))</f>
        <v>-0.46595984889120273</v>
      </c>
      <c r="AK25" s="43">
        <f>$AB$7*SIN(AL25)</f>
        <v>-0.23174471902491592</v>
      </c>
      <c r="AL25" s="43">
        <f>2*ATAN(AM25)</f>
        <v>-2.6568613766983717</v>
      </c>
      <c r="AM25" s="43">
        <f>SQRT((1+$AB$7)/(1-$AB$7))*TAN(AN25/2)</f>
        <v>-4.0448907240287841</v>
      </c>
      <c r="AN25" s="132">
        <f>$AU25+$AB$7*SIN(AO25)</f>
        <v>-2.3349861806179852</v>
      </c>
      <c r="AO25" s="132">
        <f>$AU25+$AB$7*SIN(AP25)</f>
        <v>-2.334328816341396</v>
      </c>
      <c r="AP25" s="132">
        <f>$AU25+$AB$7*SIN(AQ25)</f>
        <v>-2.3362384230138016</v>
      </c>
      <c r="AQ25" s="132">
        <f>$AU25+$AB$7*SIN(AR25)</f>
        <v>-2.3306805347762394</v>
      </c>
      <c r="AR25" s="132">
        <f>$AU25+$AB$7*SIN(AS25)</f>
        <v>-2.3467684368753434</v>
      </c>
      <c r="AS25" s="132">
        <f>$AU25+$AB$7*SIN(AT25)</f>
        <v>-2.2994244787404825</v>
      </c>
      <c r="AT25" s="132">
        <f>$AU25+$AB$7*SIN(AU25)</f>
        <v>-2.4328315477831497</v>
      </c>
      <c r="AU25" s="132">
        <f>RADIANS($AB$9)+$AB$18*(F25-AB$15)</f>
        <v>-1.9757105279938501</v>
      </c>
      <c r="AV25" s="43"/>
      <c r="AW25" s="43">
        <v>-48500</v>
      </c>
      <c r="AX25" s="43">
        <f t="shared" si="2"/>
        <v>-6.4114868174678773E-3</v>
      </c>
      <c r="AY25" s="43">
        <f t="shared" si="3"/>
        <v>-3.2782677277251523E-3</v>
      </c>
      <c r="AZ25" s="132">
        <f t="shared" si="4"/>
        <v>-3.1332190897427254E-3</v>
      </c>
      <c r="BA25" s="43">
        <f t="shared" si="5"/>
        <v>0.51052499057635281</v>
      </c>
      <c r="BB25" s="43">
        <f t="shared" si="6"/>
        <v>-0.17710072920657619</v>
      </c>
      <c r="BC25" s="43">
        <f t="shared" si="7"/>
        <v>-2.9635406620530751</v>
      </c>
      <c r="BD25" s="43">
        <f t="shared" si="8"/>
        <v>-11.202983111412337</v>
      </c>
      <c r="BE25" s="43">
        <f t="shared" si="9"/>
        <v>-2.835877518165546</v>
      </c>
      <c r="BF25" s="43">
        <f t="shared" si="10"/>
        <v>-2.8334169681168118</v>
      </c>
      <c r="BG25" s="43">
        <f t="shared" si="11"/>
        <v>-2.8386047570652582</v>
      </c>
      <c r="BH25" s="43">
        <f t="shared" si="12"/>
        <v>-2.8276568617080993</v>
      </c>
      <c r="BI25" s="43">
        <f t="shared" si="13"/>
        <v>-2.8507167479357438</v>
      </c>
      <c r="BJ25" s="43">
        <f t="shared" si="14"/>
        <v>-2.8019415911047294</v>
      </c>
      <c r="BK25" s="43">
        <f t="shared" si="15"/>
        <v>-2.9042860336242033</v>
      </c>
      <c r="BL25" s="43">
        <f t="shared" si="16"/>
        <v>-2.685024683268165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>+(C26-C$7)/C$8</f>
        <v>-43670.003896023642</v>
      </c>
      <c r="F26" s="132">
        <f>ROUND(2*E26,0)/2</f>
        <v>-43670</v>
      </c>
      <c r="G26" s="132">
        <f>+C26-(C$7+F26*C$8)</f>
        <v>-1.3298999983817339E-3</v>
      </c>
      <c r="I26" s="202">
        <f>G26</f>
        <v>-1.3298999983817339E-3</v>
      </c>
      <c r="P26" s="199">
        <f>+D$11+D$12*F26+D$13*F26^2</f>
        <v>1.3794877223084062E-4</v>
      </c>
      <c r="Q26" s="200">
        <f>+C26-15018.5</f>
        <v>20074.955000000002</v>
      </c>
      <c r="S26" s="132">
        <f>+(P26-G26)^2</f>
        <v>2.1545800133888465E-6</v>
      </c>
      <c r="T26" s="201">
        <f>T$19</f>
        <v>0</v>
      </c>
      <c r="U26" s="43">
        <f>+T26*S26</f>
        <v>0</v>
      </c>
      <c r="V26" s="132">
        <f>+G26-P26</f>
        <v>-1.4678487706125745E-3</v>
      </c>
      <c r="Z26" s="43">
        <f>F26</f>
        <v>-43670</v>
      </c>
      <c r="AA26" s="132">
        <f>AB$3+AB$4*Z26+AB$5*Z26^2+AH26</f>
        <v>-7.3782672325718385E-3</v>
      </c>
      <c r="AB26" s="132">
        <f>IF(S26&lt;&gt;0,G26-AH26, -9999)</f>
        <v>6.1863160064209452E-3</v>
      </c>
      <c r="AC26" s="132">
        <f>+G26-P26</f>
        <v>-1.4678487706125745E-3</v>
      </c>
      <c r="AD26" s="132">
        <f>IF(S26&lt;&gt;0,G26-AA26, -9999)</f>
        <v>6.0483672341901046E-3</v>
      </c>
      <c r="AE26" s="132">
        <f>+(G26-AA26)^2*T26</f>
        <v>0</v>
      </c>
      <c r="AF26" s="43">
        <f>IF(S26&lt;&gt;0,G26-P26, -9999)</f>
        <v>-1.4678487706125745E-3</v>
      </c>
      <c r="AG26" s="7"/>
      <c r="AH26" s="43">
        <f>$AB$6*($AB$11/AI26*AJ26+$AB$12)</f>
        <v>-7.5162160048026791E-3</v>
      </c>
      <c r="AI26" s="43">
        <f>1+$AB$7*COS(AL26)</f>
        <v>0.55996374852555353</v>
      </c>
      <c r="AJ26" s="43">
        <f>SIN(AL26+RADIANS($AB$9))</f>
        <v>-0.4659910882875003</v>
      </c>
      <c r="AK26" s="43">
        <f>$AB$7*SIN(AL26)</f>
        <v>-0.2317602554527308</v>
      </c>
      <c r="AL26" s="43">
        <f>2*ATAN(AM26)</f>
        <v>-2.6568260698723702</v>
      </c>
      <c r="AM26" s="43">
        <f>SQRT((1+$AB$7)/(1-$AB$7))*TAN(AN26/2)</f>
        <v>-4.0445842625202841</v>
      </c>
      <c r="AN26" s="132">
        <f>$AU26+$AB$7*SIN(AO26)</f>
        <v>-2.334931479022329</v>
      </c>
      <c r="AO26" s="132">
        <f>$AU26+$AB$7*SIN(AP26)</f>
        <v>-2.3342743393900274</v>
      </c>
      <c r="AP26" s="132">
        <f>$AU26+$AB$7*SIN(AQ26)</f>
        <v>-2.3361834024699575</v>
      </c>
      <c r="AQ26" s="132">
        <f>$AU26+$AB$7*SIN(AR26)</f>
        <v>-2.330626780071861</v>
      </c>
      <c r="AR26" s="132">
        <f>$AU26+$AB$7*SIN(AS26)</f>
        <v>-2.346711936301872</v>
      </c>
      <c r="AS26" s="132">
        <f>$AU26+$AB$7*SIN(AT26)</f>
        <v>-2.2993733374226024</v>
      </c>
      <c r="AT26" s="132">
        <f>$AU26+$AB$7*SIN(AU26)</f>
        <v>-2.4327724985622017</v>
      </c>
      <c r="AU26" s="132">
        <f>RADIANS($AB$9)+$AB$18*(F26-AB$15)</f>
        <v>-1.9756370924254398</v>
      </c>
      <c r="AV26" s="43"/>
      <c r="AW26" s="43">
        <v>-48000</v>
      </c>
      <c r="AX26" s="43">
        <f t="shared" si="2"/>
        <v>-6.5130315239156859E-3</v>
      </c>
      <c r="AY26" s="43">
        <f t="shared" si="3"/>
        <v>-2.8881660169136208E-3</v>
      </c>
      <c r="AZ26" s="132">
        <f t="shared" si="4"/>
        <v>-3.6248655070020646E-3</v>
      </c>
      <c r="BA26" s="43">
        <f t="shared" si="5"/>
        <v>0.51333236861197407</v>
      </c>
      <c r="BB26" s="43">
        <f t="shared" si="6"/>
        <v>-0.20601767974971452</v>
      </c>
      <c r="BC26" s="43">
        <f t="shared" si="7"/>
        <v>-2.9340769084804452</v>
      </c>
      <c r="BD26" s="43">
        <f t="shared" si="8"/>
        <v>-9.603212092641261</v>
      </c>
      <c r="BE26" s="43">
        <f t="shared" si="9"/>
        <v>-2.78594221210153</v>
      </c>
      <c r="BF26" s="43">
        <f t="shared" si="10"/>
        <v>-2.7834098931989213</v>
      </c>
      <c r="BG26" s="43">
        <f t="shared" si="11"/>
        <v>-2.7888411924828258</v>
      </c>
      <c r="BH26" s="43">
        <f t="shared" si="12"/>
        <v>-2.7771785832416205</v>
      </c>
      <c r="BI26" s="43">
        <f t="shared" si="13"/>
        <v>-2.8021603729397122</v>
      </c>
      <c r="BJ26" s="43">
        <f t="shared" si="14"/>
        <v>-2.7483529293618272</v>
      </c>
      <c r="BK26" s="43">
        <f t="shared" si="15"/>
        <v>-2.8630113873556682</v>
      </c>
      <c r="BL26" s="43">
        <f t="shared" si="16"/>
        <v>-2.6115891148579449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>+(C27-C$7)/C$8</f>
        <v>-42686.011107197533</v>
      </c>
      <c r="F27" s="132">
        <f>ROUND(2*E27,0)/2</f>
        <v>-42686</v>
      </c>
      <c r="G27" s="132">
        <f>+C27-(C$7+F27*C$8)</f>
        <v>-3.7914200001978315E-3</v>
      </c>
      <c r="I27" s="202">
        <f>G27</f>
        <v>-3.7914200001978315E-3</v>
      </c>
      <c r="P27" s="199">
        <f>+D$11+D$12*F27+D$13*F27^2</f>
        <v>7.3758865671749024E-4</v>
      </c>
      <c r="Q27" s="200">
        <f>+C27-15018.5</f>
        <v>20410.839</v>
      </c>
      <c r="S27" s="132">
        <f>+(P27-G27)^2</f>
        <v>2.0511919414413927E-5</v>
      </c>
      <c r="T27" s="201">
        <f>T$19</f>
        <v>0</v>
      </c>
      <c r="U27" s="43">
        <f>+T27*S27</f>
        <v>0</v>
      </c>
      <c r="V27" s="132">
        <f>+G27-P27</f>
        <v>-4.5290086569153218E-3</v>
      </c>
      <c r="Z27" s="43">
        <f>F27</f>
        <v>-42686</v>
      </c>
      <c r="AA27" s="132">
        <f>AB$3+AB$4*Z27+AB$5*Z27^2+AH27</f>
        <v>-7.5193598513992217E-3</v>
      </c>
      <c r="AB27" s="132">
        <f>IF(S27&lt;&gt;0,G27-AH27, -9999)</f>
        <v>4.4655285079188804E-3</v>
      </c>
      <c r="AC27" s="132">
        <f>+G27-P27</f>
        <v>-4.5290086569153218E-3</v>
      </c>
      <c r="AD27" s="132">
        <f>IF(S27&lt;&gt;0,G27-AA27, -9999)</f>
        <v>3.7279398512013902E-3</v>
      </c>
      <c r="AE27" s="132">
        <f>+(G27-AA27)^2*T27</f>
        <v>0</v>
      </c>
      <c r="AF27" s="43">
        <f>IF(S27&lt;&gt;0,G27-P27, -9999)</f>
        <v>-4.5290086569153218E-3</v>
      </c>
      <c r="AG27" s="7"/>
      <c r="AH27" s="43">
        <f>$AB$6*($AB$11/AI27*AJ27+$AB$12)</f>
        <v>-8.256948508116712E-3</v>
      </c>
      <c r="AI27" s="43">
        <f>1+$AB$7*COS(AL27)</f>
        <v>0.57767516712385159</v>
      </c>
      <c r="AJ27" s="43">
        <f>SIN(AL27+RADIANS($AB$9))</f>
        <v>-0.52810721113142745</v>
      </c>
      <c r="AK27" s="43">
        <f>$AB$7*SIN(AL27)</f>
        <v>-0.2626527253910203</v>
      </c>
      <c r="AL27" s="43">
        <f>2*ATAN(AM27)</f>
        <v>-2.585210441725672</v>
      </c>
      <c r="AM27" s="43">
        <f>SQRT((1+$AB$7)/(1-$AB$7))*TAN(AN27/2)</f>
        <v>-3.5014388749035987</v>
      </c>
      <c r="AN27" s="132">
        <f>$AU27+$AB$7*SIN(AO27)</f>
        <v>-2.2256598714580709</v>
      </c>
      <c r="AO27" s="132">
        <f>$AU27+$AB$7*SIN(AP27)</f>
        <v>-2.2253624795097671</v>
      </c>
      <c r="AP27" s="132">
        <f>$AU27+$AB$7*SIN(AQ27)</f>
        <v>-2.226344035047966</v>
      </c>
      <c r="AQ27" s="132">
        <f>$AU27+$AB$7*SIN(AR27)</f>
        <v>-2.2230995848438178</v>
      </c>
      <c r="AR27" s="132">
        <f>$AU27+$AB$7*SIN(AS27)</f>
        <v>-2.2337722447300745</v>
      </c>
      <c r="AS27" s="132">
        <f>$AU27+$AB$7*SIN(AT27)</f>
        <v>-2.1980818705903293</v>
      </c>
      <c r="AT27" s="132">
        <f>$AU27+$AB$7*SIN(AU27)</f>
        <v>-2.3116971125236234</v>
      </c>
      <c r="AU27" s="132">
        <f>RADIANS($AB$9)+$AB$18*(F27-AB$15)</f>
        <v>-1.8311158937941268</v>
      </c>
      <c r="AV27" s="43"/>
      <c r="AW27" s="43">
        <v>-47500</v>
      </c>
      <c r="AX27" s="43">
        <f t="shared" si="2"/>
        <v>-6.617123631348228E-3</v>
      </c>
      <c r="AY27" s="43">
        <f t="shared" si="3"/>
        <v>-2.5064837311371893E-3</v>
      </c>
      <c r="AZ27" s="132">
        <f t="shared" si="4"/>
        <v>-4.1106399002110387E-3</v>
      </c>
      <c r="BA27" s="43">
        <f t="shared" si="5"/>
        <v>0.5166055854512619</v>
      </c>
      <c r="BB27" s="43">
        <f t="shared" si="6"/>
        <v>-0.23511671358981401</v>
      </c>
      <c r="BC27" s="43">
        <f t="shared" si="7"/>
        <v>-2.904241845300342</v>
      </c>
      <c r="BD27" s="43">
        <f t="shared" si="8"/>
        <v>-8.3867501963290678</v>
      </c>
      <c r="BE27" s="43">
        <f t="shared" si="9"/>
        <v>-2.7356760462046958</v>
      </c>
      <c r="BF27" s="43">
        <f t="shared" si="10"/>
        <v>-2.7331726627753143</v>
      </c>
      <c r="BG27" s="43">
        <f t="shared" si="11"/>
        <v>-2.7386508842160726</v>
      </c>
      <c r="BH27" s="43">
        <f t="shared" si="12"/>
        <v>-2.7266457965759958</v>
      </c>
      <c r="BI27" s="43">
        <f t="shared" si="13"/>
        <v>-2.7528744152149569</v>
      </c>
      <c r="BJ27" s="43">
        <f t="shared" si="14"/>
        <v>-2.6951710007801539</v>
      </c>
      <c r="BK27" s="43">
        <f t="shared" si="15"/>
        <v>-2.8203814846182316</v>
      </c>
      <c r="BL27" s="43">
        <f t="shared" si="16"/>
        <v>-2.5381535464477252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>+(C28-C$7)/C$8</f>
        <v>-42548.081499108092</v>
      </c>
      <c r="F28" s="132">
        <f>ROUND(2*E28,0)/2</f>
        <v>-42548</v>
      </c>
      <c r="G28" s="132">
        <f>+C28-(C$7+F28*C$8)</f>
        <v>-2.7819559996714815E-2</v>
      </c>
      <c r="I28" s="202">
        <f>G28</f>
        <v>-2.7819559996714815E-2</v>
      </c>
      <c r="P28" s="199">
        <f>+D$11+D$12*F28+D$13*F28^2</f>
        <v>8.1907723398651558E-4</v>
      </c>
      <c r="Q28" s="200">
        <f>+C28-15018.5</f>
        <v>20457.921000000002</v>
      </c>
      <c r="S28" s="132">
        <f>+(P28-G28)^2</f>
        <v>8.2017154243171236E-4</v>
      </c>
      <c r="T28" s="201">
        <f>T$19</f>
        <v>0</v>
      </c>
      <c r="U28" s="43">
        <f>+T28*S28</f>
        <v>0</v>
      </c>
      <c r="V28" s="132">
        <f>+G28-P28</f>
        <v>-2.8638637230701331E-2</v>
      </c>
      <c r="Z28" s="43">
        <f>F28</f>
        <v>-42548</v>
      </c>
      <c r="AA28" s="132">
        <f>AB$3+AB$4*Z28+AB$5*Z28^2+AH28</f>
        <v>-7.535797175347813E-3</v>
      </c>
      <c r="AB28" s="132">
        <f>IF(S28&lt;&gt;0,G28-AH28, -9999)</f>
        <v>-1.9464685587380487E-2</v>
      </c>
      <c r="AC28" s="132">
        <f>+G28-P28</f>
        <v>-2.8638637230701331E-2</v>
      </c>
      <c r="AD28" s="132">
        <f>IF(S28&lt;&gt;0,G28-AA28, -9999)</f>
        <v>-2.0283762821367003E-2</v>
      </c>
      <c r="AE28" s="132">
        <f>+(G28-AA28)^2*T28</f>
        <v>0</v>
      </c>
      <c r="AF28" s="43">
        <f>IF(S28&lt;&gt;0,G28-P28, -9999)</f>
        <v>-2.8638637230701331E-2</v>
      </c>
      <c r="AG28" s="7"/>
      <c r="AH28" s="43">
        <f>$AB$6*($AB$11/AI28*AJ28+$AB$12)</f>
        <v>-8.3548744093343286E-3</v>
      </c>
      <c r="AI28" s="43">
        <f>1+$AB$7*COS(AL28)</f>
        <v>0.5804333412200402</v>
      </c>
      <c r="AJ28" s="43">
        <f>SIN(AL28+RADIANS($AB$9))</f>
        <v>-0.53692193252439424</v>
      </c>
      <c r="AK28" s="43">
        <f>$AB$7*SIN(AL28)</f>
        <v>-0.26703658449624107</v>
      </c>
      <c r="AL28" s="43">
        <f>2*ATAN(AM28)</f>
        <v>-2.5747962267648976</v>
      </c>
      <c r="AM28" s="43">
        <f>SQRT((1+$AB$7)/(1-$AB$7))*TAN(AN28/2)</f>
        <v>-3.433627983660104</v>
      </c>
      <c r="AN28" s="132">
        <f>$AU28+$AB$7*SIN(AO28)</f>
        <v>-2.2100568389826467</v>
      </c>
      <c r="AO28" s="132">
        <f>$AU28+$AB$7*SIN(AP28)</f>
        <v>-2.2097964946127147</v>
      </c>
      <c r="AP28" s="132">
        <f>$AU28+$AB$7*SIN(AQ28)</f>
        <v>-2.2106737134602468</v>
      </c>
      <c r="AQ28" s="132">
        <f>$AU28+$AB$7*SIN(AR28)</f>
        <v>-2.207713816090334</v>
      </c>
      <c r="AR28" s="132">
        <f>$AU28+$AB$7*SIN(AS28)</f>
        <v>-2.2176543945136751</v>
      </c>
      <c r="AS28" s="132">
        <f>$AU28+$AB$7*SIN(AT28)</f>
        <v>-2.1837212752128545</v>
      </c>
      <c r="AT28" s="132">
        <f>$AU28+$AB$7*SIN(AU28)</f>
        <v>-2.2939245324816642</v>
      </c>
      <c r="AU28" s="132">
        <f>RADIANS($AB$9)+$AB$18*(F28-AB$15)</f>
        <v>-1.810847676912906</v>
      </c>
      <c r="AV28" s="43"/>
      <c r="AW28" s="43">
        <v>-47000</v>
      </c>
      <c r="AX28" s="43">
        <f t="shared" si="2"/>
        <v>-6.7227316374391007E-3</v>
      </c>
      <c r="AY28" s="43">
        <f t="shared" si="3"/>
        <v>-2.1332208703958647E-3</v>
      </c>
      <c r="AZ28" s="132">
        <f t="shared" si="4"/>
        <v>-4.589510767043236E-3</v>
      </c>
      <c r="BA28" s="43">
        <f t="shared" si="5"/>
        <v>0.52036506498709478</v>
      </c>
      <c r="BB28" s="43">
        <f t="shared" si="6"/>
        <v>-0.26441756241911851</v>
      </c>
      <c r="BC28" s="43">
        <f t="shared" si="7"/>
        <v>-2.8739805517186241</v>
      </c>
      <c r="BD28" s="43">
        <f t="shared" si="8"/>
        <v>-7.4288482297604226</v>
      </c>
      <c r="BE28" s="43">
        <f t="shared" si="9"/>
        <v>-2.6850374377636932</v>
      </c>
      <c r="BF28" s="43">
        <f t="shared" si="10"/>
        <v>-2.682652960402514</v>
      </c>
      <c r="BG28" s="43">
        <f t="shared" si="11"/>
        <v>-2.6879938052312853</v>
      </c>
      <c r="BH28" s="43">
        <f t="shared" si="12"/>
        <v>-2.6760115213018656</v>
      </c>
      <c r="BI28" s="43">
        <f t="shared" si="13"/>
        <v>-2.7027972471928887</v>
      </c>
      <c r="BJ28" s="43">
        <f t="shared" si="14"/>
        <v>-2.6424106361534947</v>
      </c>
      <c r="BK28" s="43">
        <f t="shared" si="15"/>
        <v>-2.7762302717951353</v>
      </c>
      <c r="BL28" s="43">
        <f t="shared" si="16"/>
        <v>-2.464717978037505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>+(C29-C$7)/C$8</f>
        <v>-41505.330498025709</v>
      </c>
      <c r="F29" s="132">
        <f>ROUND(2*E29,0)/2</f>
        <v>-41505.5</v>
      </c>
      <c r="I29" s="202"/>
      <c r="P29" s="199">
        <f>+D$11+D$12*F29+D$13*F29^2</f>
        <v>1.4139472018651934E-3</v>
      </c>
      <c r="Q29" s="200">
        <f>+C29-15018.5</f>
        <v>20813.862000000001</v>
      </c>
      <c r="R29" s="132">
        <f>+C29-(C$7+F29*C$8)</f>
        <v>5.7859165004629176E-2</v>
      </c>
      <c r="S29" s="132">
        <f>+(P29-R29)^2</f>
        <v>3.1860626128014644E-3</v>
      </c>
      <c r="T29" s="94">
        <v>0</v>
      </c>
      <c r="U29" s="43"/>
      <c r="Z29" s="43">
        <f>F29</f>
        <v>-41505.5</v>
      </c>
      <c r="AA29" s="132">
        <f>AB$3+AB$4*Z29+AB$5*Z29^2+AH29</f>
        <v>-7.6265574943983911E-3</v>
      </c>
      <c r="AB29" s="132">
        <f>IF(S29&lt;&gt;0,G29-AH29, -9999)</f>
        <v>9.0405046962635845E-3</v>
      </c>
      <c r="AC29" s="132">
        <f>+G29-P29</f>
        <v>-1.4139472018651934E-3</v>
      </c>
      <c r="AD29" s="132">
        <f>IF(S29&lt;&gt;0,G29-AA29, -9999)</f>
        <v>7.6265574943983911E-3</v>
      </c>
      <c r="AE29" s="132">
        <f>+(G29-AA29)^2*T29</f>
        <v>0</v>
      </c>
      <c r="AF29" s="43">
        <f>IF(S29&lt;&gt;0,G29-P29, -9999)</f>
        <v>-1.4139472018651934E-3</v>
      </c>
      <c r="AG29" s="7"/>
      <c r="AH29" s="43">
        <f>$AB$6*($AB$11/AI29*AJ29+$AB$12)</f>
        <v>-9.0405046962635845E-3</v>
      </c>
      <c r="AI29" s="43">
        <f>1+$AB$7*COS(AL29)</f>
        <v>0.60375816019316275</v>
      </c>
      <c r="AJ29" s="43">
        <f>SIN(AL29+RADIANS($AB$9))</f>
        <v>-0.60433095936043824</v>
      </c>
      <c r="AK29" s="43">
        <f>$AB$7*SIN(AL29)</f>
        <v>-0.30056134649300814</v>
      </c>
      <c r="AL29" s="43">
        <f>2*ATAN(AM29)</f>
        <v>-2.4926546213331222</v>
      </c>
      <c r="AM29" s="43">
        <f>SQRT((1+$AB$7)/(1-$AB$7))*TAN(AN29/2)</f>
        <v>-2.9730352243912832</v>
      </c>
      <c r="AN29" s="132">
        <f>$AU29+$AB$7*SIN(AO29)</f>
        <v>-2.0896381516600209</v>
      </c>
      <c r="AO29" s="132">
        <f>$AU29+$AB$7*SIN(AP29)</f>
        <v>-2.0895627870264302</v>
      </c>
      <c r="AP29" s="132">
        <f>$AU29+$AB$7*SIN(AQ29)</f>
        <v>-2.0898683392412023</v>
      </c>
      <c r="AQ29" s="132">
        <f>$AU29+$AB$7*SIN(AR29)</f>
        <v>-2.0886285190210296</v>
      </c>
      <c r="AR29" s="132">
        <f>$AU29+$AB$7*SIN(AS29)</f>
        <v>-2.0936426880314518</v>
      </c>
      <c r="AS29" s="132">
        <f>$AU29+$AB$7*SIN(AT29)</f>
        <v>-2.0730842275483812</v>
      </c>
      <c r="AT29" s="132">
        <f>$AU29+$AB$7*SIN(AU29)</f>
        <v>-2.1531938299045916</v>
      </c>
      <c r="AU29" s="132">
        <f>RADIANS($AB$9)+$AB$18*(F29-AB$15)</f>
        <v>-1.6577345167775974</v>
      </c>
      <c r="AV29" s="43"/>
      <c r="AW29" s="43">
        <v>-46500</v>
      </c>
      <c r="AX29" s="43">
        <f t="shared" si="2"/>
        <v>-6.8287641515283664E-3</v>
      </c>
      <c r="AY29" s="43">
        <f t="shared" si="3"/>
        <v>-1.7683774346896469E-3</v>
      </c>
      <c r="AZ29" s="132">
        <f t="shared" si="4"/>
        <v>-5.0603867168387195E-3</v>
      </c>
      <c r="BA29" s="43">
        <f t="shared" si="5"/>
        <v>0.52463441169210046</v>
      </c>
      <c r="BB29" s="43">
        <f t="shared" si="6"/>
        <v>-0.29393878285467689</v>
      </c>
      <c r="BC29" s="43">
        <f t="shared" si="7"/>
        <v>-2.8432354264709345</v>
      </c>
      <c r="BD29" s="43">
        <f t="shared" si="8"/>
        <v>-6.6535735993963083</v>
      </c>
      <c r="BE29" s="43">
        <f t="shared" si="9"/>
        <v>-2.6339843597552419</v>
      </c>
      <c r="BF29" s="43">
        <f t="shared" si="10"/>
        <v>-2.6317930002017245</v>
      </c>
      <c r="BG29" s="43">
        <f t="shared" si="11"/>
        <v>-2.6368340013794009</v>
      </c>
      <c r="BH29" s="43">
        <f t="shared" si="12"/>
        <v>-2.6252163391799455</v>
      </c>
      <c r="BI29" s="43">
        <f t="shared" si="13"/>
        <v>-2.6518798455906789</v>
      </c>
      <c r="BJ29" s="43">
        <f t="shared" si="14"/>
        <v>-2.5900697263030179</v>
      </c>
      <c r="BK29" s="43">
        <f t="shared" si="15"/>
        <v>-2.7303998956780986</v>
      </c>
      <c r="BL29" s="43">
        <f t="shared" si="16"/>
        <v>-2.3912824096272849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>+(C30-C$7)/C$8</f>
        <v>-39574.614800032665</v>
      </c>
      <c r="F30" s="132">
        <f>ROUND(2*E30,0)/2</f>
        <v>-39574.5</v>
      </c>
      <c r="G30" s="132">
        <f>+C30-(C$7+F30*C$8)</f>
        <v>-3.9186764995974954E-2</v>
      </c>
      <c r="I30" s="202">
        <f>G30</f>
        <v>-3.9186764995974954E-2</v>
      </c>
      <c r="P30" s="199">
        <f>+D$11+D$12*F30+D$13*F30^2</f>
        <v>2.4191260725516493E-3</v>
      </c>
      <c r="Q30" s="200">
        <f>+C30-15018.5</f>
        <v>21472.908000000003</v>
      </c>
      <c r="S30" s="132">
        <f>+(P30-G30)^2</f>
        <v>1.7310501716061022E-3</v>
      </c>
      <c r="T30" s="201">
        <f>T$19</f>
        <v>0</v>
      </c>
      <c r="U30" s="43">
        <f>+T30*S30</f>
        <v>0</v>
      </c>
      <c r="V30" s="132">
        <f>+G30-P30</f>
        <v>-4.1605891068526607E-2</v>
      </c>
      <c r="Z30" s="43">
        <f>F30</f>
        <v>-39574.5</v>
      </c>
      <c r="AA30" s="132">
        <f>AB$3+AB$4*Z30+AB$5*Z30^2+AH30</f>
        <v>-7.5827870119588407E-3</v>
      </c>
      <c r="AB30" s="132">
        <f>IF(S30&lt;&gt;0,G30-AH30, -9999)</f>
        <v>-2.9184851911464464E-2</v>
      </c>
      <c r="AC30" s="132">
        <f>+G30-P30</f>
        <v>-4.1605891068526607E-2</v>
      </c>
      <c r="AD30" s="132">
        <f>IF(S30&lt;&gt;0,G30-AA30, -9999)</f>
        <v>-3.160397798401611E-2</v>
      </c>
      <c r="AE30" s="132">
        <f>+(G30-AA30)^2*T30</f>
        <v>0</v>
      </c>
      <c r="AF30" s="43">
        <f>IF(S30&lt;&gt;0,G30-P30, -9999)</f>
        <v>-4.1605891068526607E-2</v>
      </c>
      <c r="AG30" s="7"/>
      <c r="AH30" s="43">
        <f>$AB$6*($AB$11/AI30*AJ30+$AB$12)</f>
        <v>-1.000191308451049E-2</v>
      </c>
      <c r="AI30" s="43">
        <f>1+$AB$7*COS(AL30)</f>
        <v>0.66139136869252591</v>
      </c>
      <c r="AJ30" s="43">
        <f>SIN(AL30+RADIANS($AB$9))</f>
        <v>-0.73242150616834445</v>
      </c>
      <c r="AK30" s="43">
        <f>$AB$7*SIN(AL30)</f>
        <v>-0.36426489457985989</v>
      </c>
      <c r="AL30" s="43">
        <f>2*ATAN(AM30)</f>
        <v>-2.3197087261334266</v>
      </c>
      <c r="AM30" s="43">
        <f>SQRT((1+$AB$7)/(1-$AB$7))*TAN(AN30/2)</f>
        <v>-2.2948856015318113</v>
      </c>
      <c r="AN30" s="132">
        <f>$AU30+$AB$7*SIN(AO30)</f>
        <v>-1.8519382107403963</v>
      </c>
      <c r="AO30" s="132">
        <f>$AU30+$AB$7*SIN(AP30)</f>
        <v>-1.8519376364377722</v>
      </c>
      <c r="AP30" s="132">
        <f>$AU30+$AB$7*SIN(AQ30)</f>
        <v>-1.8519417983984614</v>
      </c>
      <c r="AQ30" s="132">
        <f>$AU30+$AB$7*SIN(AR30)</f>
        <v>-1.8519116353870726</v>
      </c>
      <c r="AR30" s="132">
        <f>$AU30+$AB$7*SIN(AS30)</f>
        <v>-1.8521301647531714</v>
      </c>
      <c r="AS30" s="132">
        <f>$AU30+$AB$7*SIN(AT30)</f>
        <v>-1.8505431720353003</v>
      </c>
      <c r="AT30" s="132">
        <f>$AU30+$AB$7*SIN(AU30)</f>
        <v>-1.8618766634421406</v>
      </c>
      <c r="AU30" s="132">
        <f>RADIANS($AB$9)+$AB$18*(F30-AB$15)</f>
        <v>-1.3741263515773277</v>
      </c>
      <c r="AV30" s="43"/>
      <c r="AW30" s="43">
        <v>-46000</v>
      </c>
      <c r="AX30" s="43">
        <f t="shared" si="2"/>
        <v>-6.9340715723658162E-3</v>
      </c>
      <c r="AY30" s="43">
        <f t="shared" si="3"/>
        <v>-1.411953424018543E-3</v>
      </c>
      <c r="AZ30" s="132">
        <f t="shared" si="4"/>
        <v>-5.5221181483472732E-3</v>
      </c>
      <c r="BA30" s="43">
        <f t="shared" si="5"/>
        <v>0.52944075742729535</v>
      </c>
      <c r="BB30" s="43">
        <f t="shared" si="6"/>
        <v>-0.32369798611854161</v>
      </c>
      <c r="BC30" s="43">
        <f t="shared" si="7"/>
        <v>-2.811945190459431</v>
      </c>
      <c r="BD30" s="43">
        <f t="shared" si="8"/>
        <v>-6.0120464835825294</v>
      </c>
      <c r="BE30" s="43">
        <f t="shared" si="9"/>
        <v>-2.5824733430542746</v>
      </c>
      <c r="BF30" s="43">
        <f t="shared" si="10"/>
        <v>-2.5805300147382377</v>
      </c>
      <c r="BG30" s="43">
        <f t="shared" si="11"/>
        <v>-2.5851383436379907</v>
      </c>
      <c r="BH30" s="43">
        <f t="shared" si="12"/>
        <v>-2.574188534895367</v>
      </c>
      <c r="BI30" s="43">
        <f t="shared" si="13"/>
        <v>-2.6000857327151081</v>
      </c>
      <c r="BJ30" s="43">
        <f t="shared" si="14"/>
        <v>-2.5381267982968874</v>
      </c>
      <c r="BK30" s="43">
        <f t="shared" si="15"/>
        <v>-2.6827415543528796</v>
      </c>
      <c r="BL30" s="43">
        <f t="shared" si="16"/>
        <v>-2.3178468412170652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>+(C31-C$7)/C$8</f>
        <v>-39428.271491708903</v>
      </c>
      <c r="F31" s="132">
        <f>ROUND(2*E31,0)/2</f>
        <v>-39428.5</v>
      </c>
      <c r="I31" s="202"/>
      <c r="P31" s="199">
        <f>+D$11+D$12*F31+D$13*F31^2</f>
        <v>2.4900198855955548E-3</v>
      </c>
      <c r="Q31" s="200">
        <f>+C31-15018.5</f>
        <v>21522.862000000001</v>
      </c>
      <c r="S31" s="132">
        <f>+(P31-R32)^2</f>
        <v>5.701886220640405E-3</v>
      </c>
      <c r="T31" s="201">
        <f>T$19</f>
        <v>0</v>
      </c>
      <c r="U31" s="43">
        <f>+T31*S31</f>
        <v>0</v>
      </c>
      <c r="V31" s="132">
        <f>+G31-P31</f>
        <v>-2.4900198855955548E-3</v>
      </c>
      <c r="Z31" s="43">
        <f>F31</f>
        <v>-39428.5</v>
      </c>
      <c r="AA31" s="132">
        <f>AB$3+AB$4*Z31+AB$5*Z31^2+AH31</f>
        <v>-7.5647480646317232E-3</v>
      </c>
      <c r="AB31" s="132">
        <f>IF(S31&lt;&gt;0,G31-AH31, -9999)</f>
        <v>1.0054767950227278E-2</v>
      </c>
      <c r="AC31" s="132">
        <f>+G31-P31</f>
        <v>-2.4900198855955548E-3</v>
      </c>
      <c r="AD31" s="132">
        <f>IF(S31&lt;&gt;0,G31-AA31, -9999)</f>
        <v>7.5647480646317232E-3</v>
      </c>
      <c r="AE31" s="132">
        <f>+(G31-AA31)^2*T31</f>
        <v>0</v>
      </c>
      <c r="AF31" s="43">
        <f>IF(S31&lt;&gt;0,G31-P31, -9999)</f>
        <v>-2.4900198855955548E-3</v>
      </c>
      <c r="AG31" s="7"/>
      <c r="AH31" s="43">
        <f>$AB$6*($AB$11/AI31*AJ31+$AB$12)</f>
        <v>-1.0054767950227278E-2</v>
      </c>
      <c r="AI31" s="43">
        <f>1+$AB$7*COS(AL31)</f>
        <v>0.66670135835308908</v>
      </c>
      <c r="AJ31" s="43">
        <f>SIN(AL31+RADIANS($AB$9))</f>
        <v>-0.74220332822734769</v>
      </c>
      <c r="AK31" s="43">
        <f>$AB$7*SIN(AL31)</f>
        <v>-0.3691296982031132</v>
      </c>
      <c r="AL31" s="43">
        <f>2*ATAN(AM31)</f>
        <v>-2.3052283988189752</v>
      </c>
      <c r="AM31" s="43">
        <f>SQRT((1+$AB$7)/(1-$AB$7))*TAN(AN31/2)</f>
        <v>-2.2502558750967903</v>
      </c>
      <c r="AN31" s="132">
        <f>$AU31+$AB$7*SIN(AO31)</f>
        <v>-1.8330198202116181</v>
      </c>
      <c r="AO31" s="132">
        <f>$AU31+$AB$7*SIN(AP31)</f>
        <v>-1.8330196086011814</v>
      </c>
      <c r="AP31" s="132">
        <f>$AU31+$AB$7*SIN(AQ31)</f>
        <v>-1.8330212499532039</v>
      </c>
      <c r="AQ31" s="132">
        <f>$AU31+$AB$7*SIN(AR31)</f>
        <v>-1.8330085185768008</v>
      </c>
      <c r="AR31" s="132">
        <f>$AU31+$AB$7*SIN(AS31)</f>
        <v>-1.8331072554580854</v>
      </c>
      <c r="AS31" s="132">
        <f>$AU31+$AB$7*SIN(AT31)</f>
        <v>-1.8323405577886178</v>
      </c>
      <c r="AT31" s="132">
        <f>$AU31+$AB$7*SIN(AU31)</f>
        <v>-1.8382376122805375</v>
      </c>
      <c r="AU31" s="132">
        <f>RADIANS($AB$9)+$AB$18*(F31-AB$15)</f>
        <v>-1.3526831656015434</v>
      </c>
      <c r="AV31" s="43"/>
      <c r="AW31" s="43">
        <v>-45500</v>
      </c>
      <c r="AX31" s="43">
        <f t="shared" si="2"/>
        <v>-7.0374470115190579E-3</v>
      </c>
      <c r="AY31" s="43">
        <f t="shared" si="3"/>
        <v>-1.0639488383825391E-3</v>
      </c>
      <c r="AZ31" s="132">
        <f t="shared" si="4"/>
        <v>-5.9734981731365188E-3</v>
      </c>
      <c r="BA31" s="43">
        <f t="shared" si="5"/>
        <v>0.53481521647469799</v>
      </c>
      <c r="BB31" s="43">
        <f t="shared" si="6"/>
        <v>-0.3537120487885182</v>
      </c>
      <c r="BC31" s="43">
        <f t="shared" si="7"/>
        <v>-2.780043749329884</v>
      </c>
      <c r="BD31" s="43">
        <f t="shared" si="8"/>
        <v>-5.4713652730612097</v>
      </c>
      <c r="BE31" s="43">
        <f t="shared" si="9"/>
        <v>-2.5304583745638167</v>
      </c>
      <c r="BF31" s="43">
        <f t="shared" si="10"/>
        <v>-2.5287968864331698</v>
      </c>
      <c r="BG31" s="43">
        <f t="shared" si="11"/>
        <v>-2.5328749005030886</v>
      </c>
      <c r="BH31" s="43">
        <f t="shared" si="12"/>
        <v>-2.5228447050696228</v>
      </c>
      <c r="BI31" s="43">
        <f t="shared" si="13"/>
        <v>-2.5473904182244009</v>
      </c>
      <c r="BJ31" s="43">
        <f t="shared" si="14"/>
        <v>-2.4865385700141514</v>
      </c>
      <c r="BK31" s="43">
        <f t="shared" si="15"/>
        <v>-2.6331162992951085</v>
      </c>
      <c r="BL31" s="43">
        <f t="shared" si="16"/>
        <v>-2.244411272806845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>+(C32-C$7)/C$8</f>
        <v>-39267.52645972497</v>
      </c>
      <c r="F32" s="132">
        <f>ROUND(2*E32,0)/2</f>
        <v>-39267.5</v>
      </c>
      <c r="G32" s="132">
        <f>+C32-(C$7+F32*C$8)</f>
        <v>-9.0319749942864291E-3</v>
      </c>
      <c r="I32" s="202">
        <f>G32</f>
        <v>-9.0319749942864291E-3</v>
      </c>
      <c r="P32" s="199">
        <f>+D$11+D$12*F32+D$13*F32^2</f>
        <v>2.5673650157262071E-3</v>
      </c>
      <c r="Q32" s="200">
        <f>+C32-15018.5</f>
        <v>21577.732000000004</v>
      </c>
      <c r="R32" s="132">
        <f>+C31-(C$7+F31*C$8)</f>
        <v>7.8000855006393977E-2</v>
      </c>
      <c r="S32" s="132">
        <f>+(P32-G32)^2</f>
        <v>1.3454468866787994E-4</v>
      </c>
      <c r="T32" s="201"/>
      <c r="U32" s="43"/>
      <c r="Z32" s="43">
        <f>F32</f>
        <v>-39267.5</v>
      </c>
      <c r="AA32" s="132">
        <f>AB$3+AB$4*Z32+AB$5*Z32^2+AH32</f>
        <v>-7.5419584335007193E-3</v>
      </c>
      <c r="AB32" s="132">
        <f>IF(S32&lt;&gt;0,G32-AH32, -9999)</f>
        <v>1.0773484549404973E-3</v>
      </c>
      <c r="AC32" s="132">
        <f>+G32-P32</f>
        <v>-1.1599340010012636E-2</v>
      </c>
      <c r="AD32" s="132">
        <f>IF(S32&lt;&gt;0,G32-AA32, -9999)</f>
        <v>-1.4900165607857098E-3</v>
      </c>
      <c r="AE32" s="132">
        <f>+(G32-AA32)^2*T32</f>
        <v>0</v>
      </c>
      <c r="AF32" s="43">
        <f>IF(S32&lt;&gt;0,G32-P32, -9999)</f>
        <v>-1.1599340010012636E-2</v>
      </c>
      <c r="AG32" s="7"/>
      <c r="AH32" s="43">
        <f>$AB$6*($AB$11/AI32*AJ32+$AB$12)</f>
        <v>-1.0109323449226926E-2</v>
      </c>
      <c r="AI32" s="43">
        <f>1+$AB$7*COS(AL32)</f>
        <v>0.67274044153811396</v>
      </c>
      <c r="AJ32" s="43">
        <f>SIN(AL32+RADIANS($AB$9))</f>
        <v>-0.75298989885374257</v>
      </c>
      <c r="AK32" s="43">
        <f>$AB$7*SIN(AL32)</f>
        <v>-0.37449419223070574</v>
      </c>
      <c r="AL32" s="43">
        <f>2*ATAN(AM32)</f>
        <v>-2.2889864504294666</v>
      </c>
      <c r="AM32" s="43">
        <f>SQRT((1+$AB$7)/(1-$AB$7))*TAN(AN32/2)</f>
        <v>-2.2018957996583439</v>
      </c>
      <c r="AN32" s="132">
        <f>$AU32+$AB$7*SIN(AO32)</f>
        <v>-1.8119796144802551</v>
      </c>
      <c r="AO32" s="132">
        <f>$AU32+$AB$7*SIN(AP32)</f>
        <v>-1.811979616293264</v>
      </c>
      <c r="AP32" s="132">
        <f>$AU32+$AB$7*SIN(AQ32)</f>
        <v>-1.8119796010309623</v>
      </c>
      <c r="AQ32" s="132">
        <f>$AU32+$AB$7*SIN(AR32)</f>
        <v>-1.8119797295122979</v>
      </c>
      <c r="AR32" s="132">
        <f>$AU32+$AB$7*SIN(AS32)</f>
        <v>-1.8119786479266966</v>
      </c>
      <c r="AS32" s="132">
        <f>$AU32+$AB$7*SIN(AT32)</f>
        <v>-1.8119877528159629</v>
      </c>
      <c r="AT32" s="132">
        <f>$AU32+$AB$7*SIN(AU32)</f>
        <v>-1.8119110964761957</v>
      </c>
      <c r="AU32" s="132">
        <f>RADIANS($AB$9)+$AB$18*(F32-AB$15)</f>
        <v>-1.3290369125734527</v>
      </c>
      <c r="AV32" s="43"/>
      <c r="AW32" s="43">
        <v>-45000</v>
      </c>
      <c r="AX32" s="43">
        <f t="shared" si="2"/>
        <v>-7.1376252000681806E-3</v>
      </c>
      <c r="AY32" s="43">
        <f t="shared" si="3"/>
        <v>-7.2436367778164201E-4</v>
      </c>
      <c r="AZ32" s="132">
        <f t="shared" si="4"/>
        <v>-6.4132615222865386E-3</v>
      </c>
      <c r="BA32" s="43">
        <f t="shared" si="5"/>
        <v>0.54079346010345164</v>
      </c>
      <c r="BB32" s="43">
        <f t="shared" si="6"/>
        <v>-0.38399724302545324</v>
      </c>
      <c r="BC32" s="43">
        <f t="shared" si="7"/>
        <v>-2.7474589317609994</v>
      </c>
      <c r="BD32" s="43">
        <f t="shared" si="8"/>
        <v>-5.0085602413419554</v>
      </c>
      <c r="BE32" s="43">
        <f t="shared" si="9"/>
        <v>-2.4778897575631906</v>
      </c>
      <c r="BF32" s="43">
        <f t="shared" si="10"/>
        <v>-2.4765228283903755</v>
      </c>
      <c r="BG32" s="43">
        <f t="shared" si="11"/>
        <v>-2.4800109925439182</v>
      </c>
      <c r="BH32" s="43">
        <f t="shared" si="12"/>
        <v>-2.4710908175546309</v>
      </c>
      <c r="BI32" s="43">
        <f t="shared" si="13"/>
        <v>-2.4937803050801932</v>
      </c>
      <c r="BJ32" s="43">
        <f t="shared" si="14"/>
        <v>-2.4352375394101475</v>
      </c>
      <c r="BK32" s="43">
        <f t="shared" si="15"/>
        <v>-2.5813957843528041</v>
      </c>
      <c r="BL32" s="43">
        <f t="shared" si="16"/>
        <v>-2.1709757043966249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>+(C33-C$7)/C$8</f>
        <v>-39261.520858930977</v>
      </c>
      <c r="F33" s="132">
        <f>ROUND(2*E33,0)/2</f>
        <v>-39261.5</v>
      </c>
      <c r="G33" s="132">
        <f>+C33-(C$7+F33*C$8)</f>
        <v>-7.1201549944817089E-3</v>
      </c>
      <c r="I33" s="202">
        <f>G33</f>
        <v>-7.1201549944817089E-3</v>
      </c>
      <c r="P33" s="199">
        <f>+D$11+D$12*F33+D$13*F33^2</f>
        <v>2.570230570408269E-3</v>
      </c>
      <c r="Q33" s="200">
        <f>+C33-15018.5</f>
        <v>21579.781999999999</v>
      </c>
      <c r="S33" s="132">
        <f>+(P33-G33)^2</f>
        <v>9.3903572396228057E-5</v>
      </c>
      <c r="T33" s="201">
        <f>T$19</f>
        <v>0</v>
      </c>
      <c r="U33" s="43">
        <f>+T33*S33</f>
        <v>0</v>
      </c>
      <c r="V33" s="132">
        <f>+G33-P33</f>
        <v>-9.6903855648899778E-3</v>
      </c>
      <c r="Z33" s="43">
        <f>F33</f>
        <v>-39261.5</v>
      </c>
      <c r="AA33" s="132">
        <f>AB$3+AB$4*Z33+AB$5*Z33^2+AH33</f>
        <v>-7.5410487933638814E-3</v>
      </c>
      <c r="AB33" s="132">
        <f>IF(S33&lt;&gt;0,G33-AH33, -9999)</f>
        <v>2.9911243692904415E-3</v>
      </c>
      <c r="AC33" s="132">
        <f>+G33-P33</f>
        <v>-9.6903855648899778E-3</v>
      </c>
      <c r="AD33" s="132">
        <f>IF(S33&lt;&gt;0,G33-AA33, -9999)</f>
        <v>4.2089379888217253E-4</v>
      </c>
      <c r="AE33" s="132">
        <f>+(G33-AA33)^2*T33</f>
        <v>0</v>
      </c>
      <c r="AF33" s="43">
        <f>IF(S33&lt;&gt;0,G33-P33, -9999)</f>
        <v>-9.6903855648899778E-3</v>
      </c>
      <c r="AG33" s="7"/>
      <c r="AH33" s="43">
        <f>$AB$6*($AB$11/AI33*AJ33+$AB$12)</f>
        <v>-1.011127936377215E-2</v>
      </c>
      <c r="AI33" s="43">
        <f>1+$AB$7*COS(AL33)</f>
        <v>0.67296931614307787</v>
      </c>
      <c r="AJ33" s="43">
        <f>SIN(AL33+RADIANS($AB$9))</f>
        <v>-0.75339181162863089</v>
      </c>
      <c r="AK33" s="43">
        <f>$AB$7*SIN(AL33)</f>
        <v>-0.374694075794202</v>
      </c>
      <c r="AL33" s="43">
        <f>2*ATAN(AM33)</f>
        <v>-2.288375456884554</v>
      </c>
      <c r="AM33" s="43">
        <f>SQRT((1+$AB$7)/(1-$AB$7))*TAN(AN33/2)</f>
        <v>-2.200110350068758</v>
      </c>
      <c r="AN33" s="132">
        <f>$AU33+$AB$7*SIN(AO33)</f>
        <v>-1.8111918193649608</v>
      </c>
      <c r="AO33" s="132">
        <f>$AU33+$AB$7*SIN(AP33)</f>
        <v>-1.8111918263142042</v>
      </c>
      <c r="AP33" s="132">
        <f>$AU33+$AB$7*SIN(AQ33)</f>
        <v>-1.8111917676259781</v>
      </c>
      <c r="AQ33" s="132">
        <f>$AU33+$AB$7*SIN(AR33)</f>
        <v>-1.8111922632633666</v>
      </c>
      <c r="AR33" s="132">
        <f>$AU33+$AB$7*SIN(AS33)</f>
        <v>-1.8111880774447324</v>
      </c>
      <c r="AS33" s="132">
        <f>$AU33+$AB$7*SIN(AT33)</f>
        <v>-1.811223425795039</v>
      </c>
      <c r="AT33" s="132">
        <f>$AU33+$AB$7*SIN(AU33)</f>
        <v>-1.8109247560688579</v>
      </c>
      <c r="AU33" s="132">
        <f>RADIANS($AB$9)+$AB$18*(F33-AB$15)</f>
        <v>-1.3281556857525301</v>
      </c>
      <c r="AV33" s="43"/>
      <c r="AW33" s="43">
        <v>-44500</v>
      </c>
      <c r="AX33" s="43">
        <f t="shared" si="2"/>
        <v>-7.2332782422224583E-3</v>
      </c>
      <c r="AY33" s="43">
        <f t="shared" si="3"/>
        <v>-3.931979422158588E-4</v>
      </c>
      <c r="AZ33" s="132">
        <f t="shared" si="4"/>
        <v>-6.8400803000065995E-3</v>
      </c>
      <c r="BA33" s="43">
        <f t="shared" si="5"/>
        <v>0.54741642037847549</v>
      </c>
      <c r="BB33" s="43">
        <f t="shared" si="6"/>
        <v>-0.41456921821028642</v>
      </c>
      <c r="BC33" s="43">
        <f t="shared" si="7"/>
        <v>-2.7141111168494669</v>
      </c>
      <c r="BD33" s="43">
        <f t="shared" si="8"/>
        <v>-4.6070997690239954</v>
      </c>
      <c r="BE33" s="43">
        <f t="shared" si="9"/>
        <v>-2.4247129990137277</v>
      </c>
      <c r="BF33" s="43">
        <f t="shared" si="10"/>
        <v>-2.4236340066232618</v>
      </c>
      <c r="BG33" s="43">
        <f t="shared" si="11"/>
        <v>-2.4265110123450935</v>
      </c>
      <c r="BH33" s="43">
        <f t="shared" si="12"/>
        <v>-2.4188236751539711</v>
      </c>
      <c r="BI33" s="43">
        <f t="shared" si="13"/>
        <v>-2.4392510239098262</v>
      </c>
      <c r="BJ33" s="43">
        <f t="shared" si="14"/>
        <v>-2.3841296836059338</v>
      </c>
      <c r="BK33" s="43">
        <f t="shared" si="15"/>
        <v>-2.5274629575782912</v>
      </c>
      <c r="BL33" s="43">
        <f t="shared" si="16"/>
        <v>-2.0975401359864052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>+(C34-C$7)/C$8</f>
        <v>-39258.594227129404</v>
      </c>
      <c r="F34" s="132">
        <f>ROUND(2*E34,0)/2</f>
        <v>-39258.5</v>
      </c>
      <c r="G34" s="132">
        <f>+C34-(C$7+F34*C$8)</f>
        <v>-3.2164244992600288E-2</v>
      </c>
      <c r="I34" s="202">
        <f>G34</f>
        <v>-3.2164244992600288E-2</v>
      </c>
      <c r="P34" s="199">
        <f>+D$11+D$12*F34+D$13*F34^2</f>
        <v>2.571662893100353E-3</v>
      </c>
      <c r="Q34" s="200">
        <f>+C34-15018.5</f>
        <v>21580.781000000003</v>
      </c>
      <c r="S34" s="132">
        <f>+(P34-G34)^2</f>
        <v>1.20658329664388E-3</v>
      </c>
      <c r="T34" s="201">
        <f>T$19</f>
        <v>0</v>
      </c>
      <c r="U34" s="43">
        <f>+T34*S34</f>
        <v>0</v>
      </c>
      <c r="V34" s="132">
        <f>+G34-P34</f>
        <v>-3.4735907885700641E-2</v>
      </c>
      <c r="Z34" s="43">
        <f>F34</f>
        <v>-39258.5</v>
      </c>
      <c r="AA34" s="132">
        <f>AB$3+AB$4*Z34+AB$5*Z34^2+AH34</f>
        <v>-7.5405923235652723E-3</v>
      </c>
      <c r="AB34" s="132">
        <f>IF(S34&lt;&gt;0,G34-AH34, -9999)</f>
        <v>-2.2051989775934665E-2</v>
      </c>
      <c r="AC34" s="132">
        <f>+G34-P34</f>
        <v>-3.4735907885700641E-2</v>
      </c>
      <c r="AD34" s="132">
        <f>IF(S34&lt;&gt;0,G34-AA34, -9999)</f>
        <v>-2.4623652669035018E-2</v>
      </c>
      <c r="AE34" s="132">
        <f>+(G34-AA34)^2*T34</f>
        <v>0</v>
      </c>
      <c r="AF34" s="43">
        <f>IF(S34&lt;&gt;0,G34-P34, -9999)</f>
        <v>-3.4735907885700641E-2</v>
      </c>
      <c r="AG34" s="7"/>
      <c r="AH34" s="43">
        <f>$AB$6*($AB$11/AI34*AJ34+$AB$12)</f>
        <v>-1.0112255216665625E-2</v>
      </c>
      <c r="AI34" s="43">
        <f>1+$AB$7*COS(AL34)</f>
        <v>0.67308385768135026</v>
      </c>
      <c r="AJ34" s="43">
        <f>SIN(AL34+RADIANS($AB$9))</f>
        <v>-0.75359276506788142</v>
      </c>
      <c r="AK34" s="43">
        <f>$AB$7*SIN(AL34)</f>
        <v>-0.37479401610843482</v>
      </c>
      <c r="AL34" s="43">
        <f>2*ATAN(AM34)</f>
        <v>-2.2880698041634018</v>
      </c>
      <c r="AM34" s="43">
        <f>SQRT((1+$AB$7)/(1-$AB$7))*TAN(AN34/2)</f>
        <v>-2.1992180699265158</v>
      </c>
      <c r="AN34" s="132">
        <f>$AU34+$AB$7*SIN(AO34)</f>
        <v>-1.8107978212851583</v>
      </c>
      <c r="AO34" s="132">
        <f>$AU34+$AB$7*SIN(AP34)</f>
        <v>-1.8107978307389065</v>
      </c>
      <c r="AP34" s="132">
        <f>$AU34+$AB$7*SIN(AQ34)</f>
        <v>-1.8107977507709245</v>
      </c>
      <c r="AQ34" s="132">
        <f>$AU34+$AB$7*SIN(AR34)</f>
        <v>-1.8107984272084747</v>
      </c>
      <c r="AR34" s="132">
        <f>$AU34+$AB$7*SIN(AS34)</f>
        <v>-1.8107927052624526</v>
      </c>
      <c r="AS34" s="132">
        <f>$AU34+$AB$7*SIN(AT34)</f>
        <v>-1.8108411026522009</v>
      </c>
      <c r="AT34" s="132">
        <f>$AU34+$AB$7*SIN(AU34)</f>
        <v>-1.8104314452727757</v>
      </c>
      <c r="AU34" s="132">
        <f>RADIANS($AB$9)+$AB$18*(F34-AB$15)</f>
        <v>-1.3277150723420688</v>
      </c>
      <c r="AV34" s="43"/>
      <c r="AW34" s="43">
        <v>-44000</v>
      </c>
      <c r="AX34" s="43">
        <f t="shared" si="2"/>
        <v>-7.3230073309294135E-3</v>
      </c>
      <c r="AY34" s="43">
        <f t="shared" si="3"/>
        <v>-7.0451631685175542E-5</v>
      </c>
      <c r="AZ34" s="132">
        <f t="shared" si="4"/>
        <v>-7.252555699244238E-3</v>
      </c>
      <c r="BA34" s="43">
        <f t="shared" si="5"/>
        <v>0.55473113234061611</v>
      </c>
      <c r="BB34" s="43">
        <f t="shared" si="6"/>
        <v>-0.44544276223035834</v>
      </c>
      <c r="BC34" s="43">
        <f t="shared" si="7"/>
        <v>-2.6799117565088832</v>
      </c>
      <c r="BD34" s="43">
        <f t="shared" si="8"/>
        <v>-4.2547748709566253</v>
      </c>
      <c r="BE34" s="43">
        <f t="shared" si="9"/>
        <v>-2.3708677783633583</v>
      </c>
      <c r="BF34" s="43">
        <f t="shared" si="10"/>
        <v>-2.3700539893795614</v>
      </c>
      <c r="BG34" s="43">
        <f t="shared" si="11"/>
        <v>-2.3723341114549599</v>
      </c>
      <c r="BH34" s="43">
        <f t="shared" si="12"/>
        <v>-2.3659327064457867</v>
      </c>
      <c r="BI34" s="43">
        <f t="shared" si="13"/>
        <v>-2.3838051592054663</v>
      </c>
      <c r="BJ34" s="43">
        <f t="shared" si="14"/>
        <v>-2.3330923626681415</v>
      </c>
      <c r="BK34" s="43">
        <f t="shared" si="15"/>
        <v>-2.4712126921802926</v>
      </c>
      <c r="BL34" s="43">
        <f t="shared" si="16"/>
        <v>-2.0241045675761851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>+(C35-C$7)/C$8</f>
        <v>-39241.078379740451</v>
      </c>
      <c r="F35" s="132">
        <f>ROUND(2*E35,0)/2</f>
        <v>-39241</v>
      </c>
      <c r="G35" s="132">
        <f>+C35-(C$7+F35*C$8)</f>
        <v>-2.6754769998660777E-2</v>
      </c>
      <c r="I35" s="202">
        <f>G35</f>
        <v>-2.6754769998660777E-2</v>
      </c>
      <c r="P35" s="199">
        <f>+D$11+D$12*F35+D$13*F35^2</f>
        <v>2.5800120678667049E-3</v>
      </c>
      <c r="Q35" s="200">
        <f>+C35-15018.5</f>
        <v>21586.760000000002</v>
      </c>
      <c r="S35" s="132">
        <f>+(P35-G35)^2</f>
        <v>8.6052943889066238E-4</v>
      </c>
      <c r="T35" s="201">
        <f>T$19</f>
        <v>0</v>
      </c>
      <c r="U35" s="43">
        <f>+T35*S35</f>
        <v>0</v>
      </c>
      <c r="V35" s="132">
        <f>+G35-P35</f>
        <v>-2.9334782066527482E-2</v>
      </c>
      <c r="Z35" s="43">
        <f>F35</f>
        <v>-39241</v>
      </c>
      <c r="AA35" s="132">
        <f>AB$3+AB$4*Z35+AB$5*Z35^2+AH35</f>
        <v>-7.5379076130198189E-3</v>
      </c>
      <c r="AB35" s="132">
        <f>IF(S35&lt;&gt;0,G35-AH35, -9999)</f>
        <v>-1.6636850317774253E-2</v>
      </c>
      <c r="AC35" s="132">
        <f>+G35-P35</f>
        <v>-2.9334782066527482E-2</v>
      </c>
      <c r="AD35" s="132">
        <f>IF(S35&lt;&gt;0,G35-AA35, -9999)</f>
        <v>-1.9216862385640958E-2</v>
      </c>
      <c r="AE35" s="132">
        <f>+(G35-AA35)^2*T35</f>
        <v>0</v>
      </c>
      <c r="AF35" s="43">
        <f>IF(S35&lt;&gt;0,G35-P35, -9999)</f>
        <v>-2.9334782066527482E-2</v>
      </c>
      <c r="AG35" s="7"/>
      <c r="AH35" s="43">
        <f>$AB$6*($AB$11/AI35*AJ35+$AB$12)</f>
        <v>-1.0117919680886524E-2</v>
      </c>
      <c r="AI35" s="43">
        <f>1+$AB$7*COS(AL35)</f>
        <v>0.67375340462387023</v>
      </c>
      <c r="AJ35" s="43">
        <f>SIN(AL35+RADIANS($AB$9))</f>
        <v>-0.75476495208803296</v>
      </c>
      <c r="AK35" s="43">
        <f>$AB$7*SIN(AL35)</f>
        <v>-0.3753769806803306</v>
      </c>
      <c r="AL35" s="43">
        <f>2*ATAN(AM35)</f>
        <v>-2.2862847531081125</v>
      </c>
      <c r="AM35" s="43">
        <f>SQRT((1+$AB$7)/(1-$AB$7))*TAN(AN35/2)</f>
        <v>-2.1940189946938702</v>
      </c>
      <c r="AN35" s="132">
        <f>$AU35+$AB$7*SIN(AO35)</f>
        <v>-1.8084981611173325</v>
      </c>
      <c r="AO35" s="132">
        <f>$AU35+$AB$7*SIN(AP35)</f>
        <v>-1.8084981843588435</v>
      </c>
      <c r="AP35" s="132">
        <f>$AU35+$AB$7*SIN(AQ35)</f>
        <v>-1.8084979858964916</v>
      </c>
      <c r="AQ35" s="132">
        <f>$AU35+$AB$7*SIN(AR35)</f>
        <v>-1.8084996805876687</v>
      </c>
      <c r="AR35" s="132">
        <f>$AU35+$AB$7*SIN(AS35)</f>
        <v>-1.8084852090574948</v>
      </c>
      <c r="AS35" s="132">
        <f>$AU35+$AB$7*SIN(AT35)</f>
        <v>-1.808608758442559</v>
      </c>
      <c r="AT35" s="132">
        <f>$AU35+$AB$7*SIN(AU35)</f>
        <v>-1.8075519315070956</v>
      </c>
      <c r="AU35" s="132">
        <f>RADIANS($AB$9)+$AB$18*(F35-AB$15)</f>
        <v>-1.3251448274477111</v>
      </c>
      <c r="AV35" s="43"/>
      <c r="AW35" s="43">
        <v>-43500</v>
      </c>
      <c r="AX35" s="43">
        <f t="shared" si="2"/>
        <v>-7.4053298825195934E-3</v>
      </c>
      <c r="AY35" s="43">
        <f t="shared" si="3"/>
        <v>2.4387525381039388E-4</v>
      </c>
      <c r="AZ35" s="132">
        <f t="shared" si="4"/>
        <v>-7.6492051363299873E-3</v>
      </c>
      <c r="BA35" s="43">
        <f t="shared" si="5"/>
        <v>0.56279172489973006</v>
      </c>
      <c r="BB35" s="43">
        <f t="shared" si="6"/>
        <v>-0.47663126902718356</v>
      </c>
      <c r="BC35" s="43">
        <f t="shared" si="7"/>
        <v>-2.6447617855391514</v>
      </c>
      <c r="BD35" s="43">
        <f t="shared" si="8"/>
        <v>-3.9423669541167055</v>
      </c>
      <c r="BE35" s="43">
        <f t="shared" si="9"/>
        <v>-2.3162870335997745</v>
      </c>
      <c r="BF35" s="43">
        <f t="shared" si="10"/>
        <v>-2.3157039120580731</v>
      </c>
      <c r="BG35" s="43">
        <f t="shared" si="11"/>
        <v>-2.3174318699200773</v>
      </c>
      <c r="BH35" s="43">
        <f t="shared" si="12"/>
        <v>-2.3123019720962934</v>
      </c>
      <c r="BI35" s="43">
        <f t="shared" si="13"/>
        <v>-2.3274493293463938</v>
      </c>
      <c r="BJ35" s="43">
        <f t="shared" si="14"/>
        <v>-2.2819725427375177</v>
      </c>
      <c r="BK35" s="43">
        <f t="shared" si="15"/>
        <v>-2.4125523531951432</v>
      </c>
      <c r="BL35" s="43">
        <f t="shared" si="16"/>
        <v>-1.9506689991659649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>+(C36-C$7)/C$8</f>
        <v>-39238.119522763911</v>
      </c>
      <c r="F36" s="132">
        <f>ROUND(2*E36,0)/2</f>
        <v>-39238</v>
      </c>
      <c r="G36" s="132">
        <f>+C36-(C$7+F36*C$8)</f>
        <v>-4.079885999817634E-2</v>
      </c>
      <c r="I36" s="202">
        <f>G36</f>
        <v>-4.079885999817634E-2</v>
      </c>
      <c r="P36" s="199">
        <f>+D$11+D$12*F36+D$13*F36^2</f>
        <v>2.5814423193802269E-3</v>
      </c>
      <c r="Q36" s="200">
        <f>+C36-15018.5</f>
        <v>21587.769999999997</v>
      </c>
      <c r="S36" s="132">
        <f>+(P36-G36)^2</f>
        <v>1.8818506291626035E-3</v>
      </c>
      <c r="T36" s="201">
        <f>T$19</f>
        <v>0</v>
      </c>
      <c r="U36" s="43">
        <f>+T36*S36</f>
        <v>0</v>
      </c>
      <c r="V36" s="132">
        <f>+G36-P36</f>
        <v>-4.3380302317556567E-2</v>
      </c>
      <c r="Z36" s="43">
        <f>F36</f>
        <v>-39238</v>
      </c>
      <c r="AA36" s="132">
        <f>AB$3+AB$4*Z36+AB$5*Z36^2+AH36</f>
        <v>-7.5374436030124312E-3</v>
      </c>
      <c r="AB36" s="132">
        <f>IF(S36&lt;&gt;0,G36-AH36, -9999)</f>
        <v>-3.0679974075783684E-2</v>
      </c>
      <c r="AC36" s="132">
        <f>+G36-P36</f>
        <v>-4.3380302317556567E-2</v>
      </c>
      <c r="AD36" s="132">
        <f>IF(S36&lt;&gt;0,G36-AA36, -9999)</f>
        <v>-3.3261416395163911E-2</v>
      </c>
      <c r="AE36" s="132">
        <f>+(G36-AA36)^2*T36</f>
        <v>0</v>
      </c>
      <c r="AF36" s="43">
        <f>IF(S36&lt;&gt;0,G36-P36, -9999)</f>
        <v>-4.3380302317556567E-2</v>
      </c>
      <c r="AG36" s="7"/>
      <c r="AH36" s="43">
        <f>$AB$6*($AB$11/AI36*AJ36+$AB$12)</f>
        <v>-1.0118885922392658E-2</v>
      </c>
      <c r="AI36" s="43">
        <f>1+$AB$7*COS(AL36)</f>
        <v>0.67386842249206547</v>
      </c>
      <c r="AJ36" s="43">
        <f>SIN(AL36+RADIANS($AB$9))</f>
        <v>-0.75496589100479627</v>
      </c>
      <c r="AK36" s="43">
        <f>$AB$7*SIN(AL36)</f>
        <v>-0.3754769137661908</v>
      </c>
      <c r="AL36" s="43">
        <f>2*ATAN(AM36)</f>
        <v>-2.2859783876003985</v>
      </c>
      <c r="AM36" s="43">
        <f>SQRT((1+$AB$7)/(1-$AB$7))*TAN(AN36/2)</f>
        <v>-2.1931287323514592</v>
      </c>
      <c r="AN36" s="132">
        <f>$AU36+$AB$7*SIN(AO36)</f>
        <v>-1.8081037039178627</v>
      </c>
      <c r="AO36" s="132">
        <f>$AU36+$AB$7*SIN(AP36)</f>
        <v>-1.8081037293856046</v>
      </c>
      <c r="AP36" s="132">
        <f>$AU36+$AB$7*SIN(AQ36)</f>
        <v>-1.8081035115585049</v>
      </c>
      <c r="AQ36" s="132">
        <f>$AU36+$AB$7*SIN(AR36)</f>
        <v>-1.8081053746402114</v>
      </c>
      <c r="AR36" s="132">
        <f>$AU36+$AB$7*SIN(AS36)</f>
        <v>-1.8080894391830087</v>
      </c>
      <c r="AS36" s="132">
        <f>$AU36+$AB$7*SIN(AT36)</f>
        <v>-1.8082257056929263</v>
      </c>
      <c r="AT36" s="132">
        <f>$AU36+$AB$7*SIN(AU36)</f>
        <v>-1.8070579805324842</v>
      </c>
      <c r="AU36" s="132">
        <f>RADIANS($AB$9)+$AB$18*(F36-AB$15)</f>
        <v>-1.3247042140372498</v>
      </c>
      <c r="AV36" s="43"/>
      <c r="AW36" s="43">
        <v>-43000</v>
      </c>
      <c r="AX36" s="43">
        <f t="shared" si="2"/>
        <v>-7.4786619266153619E-3</v>
      </c>
      <c r="AY36" s="43">
        <f t="shared" si="3"/>
        <v>5.4978271427085987E-4</v>
      </c>
      <c r="AZ36" s="132">
        <f t="shared" si="4"/>
        <v>-8.0284446408862217E-3</v>
      </c>
      <c r="BA36" s="43">
        <f t="shared" si="5"/>
        <v>0.57166057457393515</v>
      </c>
      <c r="BB36" s="43">
        <f t="shared" si="6"/>
        <v>-0.50814583783197398</v>
      </c>
      <c r="BC36" s="43">
        <f t="shared" si="7"/>
        <v>-2.6085498925055495</v>
      </c>
      <c r="BD36" s="43">
        <f t="shared" si="8"/>
        <v>-3.6627801623666447</v>
      </c>
      <c r="BE36" s="43">
        <f t="shared" si="9"/>
        <v>-2.2608961739125424</v>
      </c>
      <c r="BF36" s="43">
        <f t="shared" si="10"/>
        <v>-2.2605022590119015</v>
      </c>
      <c r="BG36" s="43">
        <f t="shared" si="11"/>
        <v>-2.2617460714260207</v>
      </c>
      <c r="BH36" s="43">
        <f t="shared" si="12"/>
        <v>-2.2578122389362156</v>
      </c>
      <c r="BI36" s="43">
        <f t="shared" si="13"/>
        <v>-2.27019058167369</v>
      </c>
      <c r="BJ36" s="43">
        <f t="shared" si="14"/>
        <v>-2.2305854717614557</v>
      </c>
      <c r="BK36" s="43">
        <f t="shared" si="15"/>
        <v>-2.3514022968225596</v>
      </c>
      <c r="BL36" s="43">
        <f t="shared" si="16"/>
        <v>-1.877233430755745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>+(C37-C$7)/C$8</f>
        <v>-39232.023105567634</v>
      </c>
      <c r="F37" s="132">
        <f>ROUND(2*E37,0)/2</f>
        <v>-39232</v>
      </c>
      <c r="G37" s="132">
        <f>+C37-(C$7+F37*C$8)</f>
        <v>-7.8870399956940673E-3</v>
      </c>
      <c r="I37" s="202">
        <f>G37</f>
        <v>-7.8870399956940673E-3</v>
      </c>
      <c r="P37" s="199">
        <f>+D$11+D$12*F37+D$13*F37^2</f>
        <v>2.5843019131093665E-3</v>
      </c>
      <c r="Q37" s="200">
        <f>+C37-15018.5</f>
        <v>21589.851000000002</v>
      </c>
      <c r="S37" s="132">
        <f>+(P37-G37)^2</f>
        <v>1.0964900137106314E-4</v>
      </c>
      <c r="T37" s="201">
        <f>T$19</f>
        <v>0</v>
      </c>
      <c r="U37" s="43">
        <f>+T37*S37</f>
        <v>0</v>
      </c>
      <c r="V37" s="132">
        <f>+G37-P37</f>
        <v>-1.0471341908803434E-2</v>
      </c>
      <c r="Z37" s="43">
        <f>F37</f>
        <v>-39232</v>
      </c>
      <c r="AA37" s="132">
        <f>AB$3+AB$4*Z37+AB$5*Z37^2+AH37</f>
        <v>-7.5365122617596977E-3</v>
      </c>
      <c r="AB37" s="132">
        <f>IF(S37&lt;&gt;0,G37-AH37, -9999)</f>
        <v>2.2337741791749969E-3</v>
      </c>
      <c r="AC37" s="132">
        <f>+G37-P37</f>
        <v>-1.0471341908803434E-2</v>
      </c>
      <c r="AD37" s="132">
        <f>IF(S37&lt;&gt;0,G37-AA37, -9999)</f>
        <v>-3.5052773393436966E-4</v>
      </c>
      <c r="AE37" s="132">
        <f>+(G37-AA37)^2*T37</f>
        <v>0</v>
      </c>
      <c r="AF37" s="43">
        <f>IF(S37&lt;&gt;0,G37-P37, -9999)</f>
        <v>-1.0471341908803434E-2</v>
      </c>
      <c r="AG37" s="7"/>
      <c r="AH37" s="43">
        <f>$AB$6*($AB$11/AI37*AJ37+$AB$12)</f>
        <v>-1.0120814174869064E-2</v>
      </c>
      <c r="AI37" s="43">
        <f>1+$AB$7*COS(AL37)</f>
        <v>0.67409866799985318</v>
      </c>
      <c r="AJ37" s="43">
        <f>SIN(AL37+RADIANS($AB$9))</f>
        <v>-0.75536776197978595</v>
      </c>
      <c r="AK37" s="43">
        <f>$AB$7*SIN(AL37)</f>
        <v>-0.37567677652435133</v>
      </c>
      <c r="AL37" s="43">
        <f>2*ATAN(AM37)</f>
        <v>-2.2853653426175864</v>
      </c>
      <c r="AM37" s="43">
        <f>SQRT((1+$AB$7)/(1-$AB$7))*TAN(AN37/2)</f>
        <v>-2.1913490900977588</v>
      </c>
      <c r="AN37" s="132">
        <f>$AU37+$AB$7*SIN(AO37)</f>
        <v>-1.8073145874324938</v>
      </c>
      <c r="AO37" s="132">
        <f>$AU37+$AB$7*SIN(AP37)</f>
        <v>-1.8073146172354864</v>
      </c>
      <c r="AP37" s="132">
        <f>$AU37+$AB$7*SIN(AQ37)</f>
        <v>-1.8073143614942462</v>
      </c>
      <c r="AQ37" s="132">
        <f>$AU37+$AB$7*SIN(AR37)</f>
        <v>-1.807316556016116</v>
      </c>
      <c r="AR37" s="132">
        <f>$AU37+$AB$7*SIN(AS37)</f>
        <v>-1.8072977241200432</v>
      </c>
      <c r="AS37" s="132">
        <f>$AU37+$AB$7*SIN(AT37)</f>
        <v>-1.8074592788283859</v>
      </c>
      <c r="AT37" s="132">
        <f>$AU37+$AB$7*SIN(AU37)</f>
        <v>-1.8060697976609017</v>
      </c>
      <c r="AU37" s="132">
        <f>RADIANS($AB$9)+$AB$18*(F37-AB$15)</f>
        <v>-1.323822987216327</v>
      </c>
      <c r="AV37" s="43"/>
      <c r="AW37" s="43">
        <v>-42500</v>
      </c>
      <c r="AX37" s="43">
        <f t="shared" si="2"/>
        <v>-7.5412959367423104E-3</v>
      </c>
      <c r="AY37" s="43">
        <f t="shared" si="3"/>
        <v>8.472707496962259E-4</v>
      </c>
      <c r="AZ37" s="132">
        <f t="shared" si="4"/>
        <v>-8.3885666864385363E-3</v>
      </c>
      <c r="BA37" s="43">
        <f t="shared" si="5"/>
        <v>0.58140964327478084</v>
      </c>
      <c r="BB37" s="43">
        <f t="shared" si="6"/>
        <v>-0.53999392595963913</v>
      </c>
      <c r="BC37" s="43">
        <f t="shared" si="7"/>
        <v>-2.5711505986988255</v>
      </c>
      <c r="BD37" s="43">
        <f t="shared" si="8"/>
        <v>-3.4104595372050004</v>
      </c>
      <c r="BE37" s="43">
        <f t="shared" si="9"/>
        <v>-2.2046123964176507</v>
      </c>
      <c r="BF37" s="43">
        <f t="shared" si="10"/>
        <v>-2.2043641864982972</v>
      </c>
      <c r="BG37" s="43">
        <f t="shared" si="11"/>
        <v>-2.2052067053421132</v>
      </c>
      <c r="BH37" s="43">
        <f t="shared" si="12"/>
        <v>-2.2023429372969523</v>
      </c>
      <c r="BI37" s="43">
        <f t="shared" si="13"/>
        <v>-2.2120320660262935</v>
      </c>
      <c r="BJ37" s="43">
        <f t="shared" si="14"/>
        <v>-2.1787139569352769</v>
      </c>
      <c r="BK37" s="43">
        <f t="shared" si="15"/>
        <v>-2.2876962997343644</v>
      </c>
      <c r="BL37" s="43">
        <f t="shared" si="16"/>
        <v>-1.8037978623455251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>+(C38-C$7)/C$8</f>
        <v>-39229.128698941066</v>
      </c>
      <c r="F38" s="132">
        <f>ROUND(2*E38,0)/2</f>
        <v>-39229</v>
      </c>
      <c r="G38" s="132">
        <f>+C38-(C$7+F38*C$8)</f>
        <v>-4.3931129992415663E-2</v>
      </c>
      <c r="I38" s="202">
        <f>G38</f>
        <v>-4.3931129992415663E-2</v>
      </c>
      <c r="P38" s="199">
        <f>+D$11+D$12*F38+D$13*F38^2</f>
        <v>2.5857312553249877E-3</v>
      </c>
      <c r="Q38" s="200">
        <f>+C38-15018.5</f>
        <v>21590.839</v>
      </c>
      <c r="S38" s="132">
        <f>+(P38-G38)^2</f>
        <v>2.1638183803415561E-3</v>
      </c>
      <c r="T38" s="201">
        <f>T$19</f>
        <v>0</v>
      </c>
      <c r="U38" s="43">
        <f>+T38*S38</f>
        <v>0</v>
      </c>
      <c r="V38" s="132">
        <f>+G38-P38</f>
        <v>-4.6516861247740654E-2</v>
      </c>
      <c r="Z38" s="43">
        <f>F38</f>
        <v>-39229</v>
      </c>
      <c r="AA38" s="132">
        <f>AB$3+AB$4*Z38+AB$5*Z38^2+AH38</f>
        <v>-7.536044928800131E-3</v>
      </c>
      <c r="AB38" s="132">
        <f>IF(S38&lt;&gt;0,G38-AH38, -9999)</f>
        <v>-3.3809353808290546E-2</v>
      </c>
      <c r="AC38" s="132">
        <f>+G38-P38</f>
        <v>-4.6516861247740654E-2</v>
      </c>
      <c r="AD38" s="132">
        <f>IF(S38&lt;&gt;0,G38-AA38, -9999)</f>
        <v>-3.639508506361553E-2</v>
      </c>
      <c r="AE38" s="132">
        <f>+(G38-AA38)^2*T38</f>
        <v>0</v>
      </c>
      <c r="AF38" s="43">
        <f>IF(S38&lt;&gt;0,G38-P38, -9999)</f>
        <v>-4.6516861247740654E-2</v>
      </c>
      <c r="AG38" s="7"/>
      <c r="AH38" s="43">
        <f>$AB$6*($AB$11/AI38*AJ38+$AB$12)</f>
        <v>-1.0121776184125119E-2</v>
      </c>
      <c r="AI38" s="43">
        <f>1+$AB$7*COS(AL38)</f>
        <v>0.67421389574186175</v>
      </c>
      <c r="AJ38" s="43">
        <f>SIN(AL38+RADIANS($AB$9))</f>
        <v>-0.75556869396176074</v>
      </c>
      <c r="AK38" s="43">
        <f>$AB$7*SIN(AL38)</f>
        <v>-0.37577670615872777</v>
      </c>
      <c r="AL38" s="43">
        <f>2*ATAN(AM38)</f>
        <v>-2.2850586629793632</v>
      </c>
      <c r="AM38" s="43">
        <f>SQRT((1+$AB$7)/(1-$AB$7))*TAN(AN38/2)</f>
        <v>-2.1904597096494882</v>
      </c>
      <c r="AN38" s="132">
        <f>$AU38+$AB$7*SIN(AO38)</f>
        <v>-1.8069199280645707</v>
      </c>
      <c r="AO38" s="132">
        <f>$AU38+$AB$7*SIN(AP38)</f>
        <v>-1.8069199599773462</v>
      </c>
      <c r="AP38" s="132">
        <f>$AU38+$AB$7*SIN(AQ38)</f>
        <v>-1.8069196856827767</v>
      </c>
      <c r="AQ38" s="132">
        <f>$AU38+$AB$7*SIN(AR38)</f>
        <v>-1.8069220432710464</v>
      </c>
      <c r="AR38" s="132">
        <f>$AU38+$AB$7*SIN(AS38)</f>
        <v>-1.8069017788185198</v>
      </c>
      <c r="AS38" s="132">
        <f>$AU38+$AB$7*SIN(AT38)</f>
        <v>-1.8070759045488076</v>
      </c>
      <c r="AT38" s="132">
        <f>$AU38+$AB$7*SIN(AU38)</f>
        <v>-1.8055755657846952</v>
      </c>
      <c r="AU38" s="132">
        <f>RADIANS($AB$9)+$AB$18*(F38-AB$15)</f>
        <v>-1.3233823738058657</v>
      </c>
      <c r="AV38" s="43"/>
      <c r="AW38" s="43">
        <v>-42000</v>
      </c>
      <c r="AX38" s="43">
        <f t="shared" si="2"/>
        <v>-7.5913745330556635E-3</v>
      </c>
      <c r="AY38" s="43">
        <f t="shared" si="3"/>
        <v>1.1363393600864746E-3</v>
      </c>
      <c r="AZ38" s="132">
        <f t="shared" si="4"/>
        <v>-8.7277138931421382E-3</v>
      </c>
      <c r="BA38" s="43">
        <f t="shared" si="5"/>
        <v>0.5921220321334002</v>
      </c>
      <c r="BB38" s="43">
        <f t="shared" si="6"/>
        <v>-0.57217746681549642</v>
      </c>
      <c r="BC38" s="43">
        <f t="shared" si="7"/>
        <v>-2.5324220605907928</v>
      </c>
      <c r="BD38" s="43">
        <f t="shared" si="8"/>
        <v>-3.180990606701072</v>
      </c>
      <c r="BE38" s="43">
        <f t="shared" si="9"/>
        <v>-2.1473440501810819</v>
      </c>
      <c r="BF38" s="43">
        <f t="shared" si="10"/>
        <v>-2.147200343319859</v>
      </c>
      <c r="BG38" s="43">
        <f t="shared" si="11"/>
        <v>-2.1477303028998063</v>
      </c>
      <c r="BH38" s="43">
        <f t="shared" si="12"/>
        <v>-2.1457737810791606</v>
      </c>
      <c r="BI38" s="43">
        <f t="shared" si="13"/>
        <v>-2.152967958661371</v>
      </c>
      <c r="BJ38" s="43">
        <f t="shared" si="14"/>
        <v>-2.1261084042306622</v>
      </c>
      <c r="BK38" s="43">
        <f t="shared" si="15"/>
        <v>-2.2213819160420405</v>
      </c>
      <c r="BL38" s="43">
        <f t="shared" si="16"/>
        <v>-1.7303622939353049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>+(C39-C$7)/C$8</f>
        <v>-39176.578227212842</v>
      </c>
      <c r="F39" s="132">
        <f>ROUND(2*E39,0)/2</f>
        <v>-39176.5</v>
      </c>
      <c r="G39" s="132">
        <f>+C39-(C$7+F39*C$8)</f>
        <v>-2.6702704999479465E-2</v>
      </c>
      <c r="I39" s="202">
        <f>G39</f>
        <v>-2.6702704999479465E-2</v>
      </c>
      <c r="J39" s="178"/>
      <c r="P39" s="199">
        <f>+D$11+D$12*F39+D$13*F39^2</f>
        <v>2.6106956798989354E-3</v>
      </c>
      <c r="Q39" s="200">
        <f>+C39-15018.5</f>
        <v>21608.777000000002</v>
      </c>
      <c r="S39" s="132">
        <f>+(P39-G39)^2</f>
        <v>8.5927545938978213E-4</v>
      </c>
      <c r="T39" s="201">
        <f>T$19</f>
        <v>0</v>
      </c>
      <c r="U39" s="43">
        <f>+T39*S39</f>
        <v>0</v>
      </c>
      <c r="V39" s="132">
        <f>+G39-P39</f>
        <v>-2.9313400679378401E-2</v>
      </c>
      <c r="Z39" s="43">
        <f>F39</f>
        <v>-39176.5</v>
      </c>
      <c r="AA39" s="132">
        <f>AB$3+AB$4*Z39+AB$5*Z39^2+AH39</f>
        <v>-7.5276862567082038E-3</v>
      </c>
      <c r="AB39" s="132">
        <f>IF(S39&lt;&gt;0,G39-AH39, -9999)</f>
        <v>-1.6564323062872324E-2</v>
      </c>
      <c r="AC39" s="132">
        <f>+G39-P39</f>
        <v>-2.9313400679378401E-2</v>
      </c>
      <c r="AD39" s="132">
        <f>IF(S39&lt;&gt;0,G39-AA39, -9999)</f>
        <v>-1.9175018742771263E-2</v>
      </c>
      <c r="AE39" s="132">
        <f>+(G39-AA39)^2*T39</f>
        <v>0</v>
      </c>
      <c r="AF39" s="43">
        <f>IF(S39&lt;&gt;0,G39-P39, -9999)</f>
        <v>-2.9313400679378401E-2</v>
      </c>
      <c r="AG39" s="7"/>
      <c r="AH39" s="43">
        <f>$AB$6*($AB$11/AI39*AJ39+$AB$12)</f>
        <v>-1.0138381936607139E-2</v>
      </c>
      <c r="AI39" s="43">
        <f>1+$AB$7*COS(AL39)</f>
        <v>0.67624176812372361</v>
      </c>
      <c r="AJ39" s="43">
        <f>SIN(AL39+RADIANS($AB$9))</f>
        <v>-0.75908458268622936</v>
      </c>
      <c r="AK39" s="43">
        <f>$AB$7*SIN(AL39)</f>
        <v>-0.37752526526253133</v>
      </c>
      <c r="AL39" s="43">
        <f>2*ATAN(AM39)</f>
        <v>-2.2796747198587437</v>
      </c>
      <c r="AM39" s="43">
        <f>SQRT((1+$AB$7)/(1-$AB$7))*TAN(AN39/2)</f>
        <v>-2.1749428126688031</v>
      </c>
      <c r="AN39" s="132">
        <f>$AU39+$AB$7*SIN(AO39)</f>
        <v>-1.800002430485669</v>
      </c>
      <c r="AO39" s="132">
        <f>$AU39+$AB$7*SIN(AP39)</f>
        <v>-1.800002493486613</v>
      </c>
      <c r="AP39" s="132">
        <f>$AU39+$AB$7*SIN(AQ39)</f>
        <v>-1.800001935942438</v>
      </c>
      <c r="AQ39" s="132">
        <f>$AU39+$AB$7*SIN(AR39)</f>
        <v>-1.8000068700366201</v>
      </c>
      <c r="AR39" s="132">
        <f>$AU39+$AB$7*SIN(AS39)</f>
        <v>-1.7999632011981563</v>
      </c>
      <c r="AS39" s="132">
        <f>$AU39+$AB$7*SIN(AT39)</f>
        <v>-1.800349405525175</v>
      </c>
      <c r="AT39" s="132">
        <f>$AU39+$AB$7*SIN(AU39)</f>
        <v>-1.7969113636818757</v>
      </c>
      <c r="AU39" s="132">
        <f>RADIANS($AB$9)+$AB$18*(F39-AB$15)</f>
        <v>-1.3156716391227927</v>
      </c>
      <c r="AV39" s="43"/>
      <c r="AW39" s="43">
        <v>-41500</v>
      </c>
      <c r="AX39" s="43">
        <f t="shared" si="2"/>
        <v>-7.6268605630491829E-3</v>
      </c>
      <c r="AY39" s="43">
        <f t="shared" si="3"/>
        <v>1.4169885454416165E-3</v>
      </c>
      <c r="AZ39" s="132">
        <f t="shared" si="4"/>
        <v>-9.0438491084907993E-3</v>
      </c>
      <c r="BA39" s="43">
        <f t="shared" si="5"/>
        <v>0.60389379789793707</v>
      </c>
      <c r="BB39" s="43">
        <f t="shared" si="6"/>
        <v>-0.60469034181875381</v>
      </c>
      <c r="BC39" s="43">
        <f t="shared" si="7"/>
        <v>-2.4922034742156738</v>
      </c>
      <c r="BD39" s="43">
        <f t="shared" si="8"/>
        <v>-2.9708173074141593</v>
      </c>
      <c r="BE39" s="43">
        <f t="shared" si="9"/>
        <v>-2.0889899584819007</v>
      </c>
      <c r="BF39" s="43">
        <f t="shared" si="10"/>
        <v>-2.0889151851561105</v>
      </c>
      <c r="BG39" s="43">
        <f t="shared" si="11"/>
        <v>-2.0892186847683485</v>
      </c>
      <c r="BH39" s="43">
        <f t="shared" si="12"/>
        <v>-2.0879857965737867</v>
      </c>
      <c r="BI39" s="43">
        <f t="shared" si="13"/>
        <v>-2.0929776280260839</v>
      </c>
      <c r="BJ39" s="43">
        <f t="shared" si="14"/>
        <v>-2.0724877850572754</v>
      </c>
      <c r="BK39" s="43">
        <f t="shared" si="15"/>
        <v>-2.1524207599989356</v>
      </c>
      <c r="BL39" s="43">
        <f t="shared" si="16"/>
        <v>-1.656926725525085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>+(C40-C$7)/C$8</f>
        <v>-39170.692738434722</v>
      </c>
      <c r="F40" s="132">
        <f>ROUND(2*E40,0)/2</f>
        <v>-39170.5</v>
      </c>
      <c r="I40" s="202"/>
      <c r="J40" s="178"/>
      <c r="P40" s="199">
        <f>+D$11+D$12*F40+D$13*F40^2</f>
        <v>2.613542846556724E-3</v>
      </c>
      <c r="Q40" s="200">
        <f>+C40-15018.5</f>
        <v>21610.786</v>
      </c>
      <c r="R40" s="132">
        <f>+C40-(C$7+F40*C$8)</f>
        <v>-6.5790884997113608E-2</v>
      </c>
      <c r="S40" s="132">
        <f>+(P40-R40)^2</f>
        <v>4.6791657486199012E-3</v>
      </c>
      <c r="T40" s="201"/>
      <c r="U40" s="43"/>
      <c r="Z40" s="43">
        <f>F40</f>
        <v>-39170.5</v>
      </c>
      <c r="AA40" s="132">
        <f>AB$3+AB$4*Z40+AB$5*Z40^2+AH40</f>
        <v>-7.5267091397666231E-3</v>
      </c>
      <c r="AB40" s="132">
        <f>IF(S40&lt;&gt;0,G40-AH40, -9999)</f>
        <v>1.0140251986323347E-2</v>
      </c>
      <c r="AC40" s="132">
        <f>+G40-P40</f>
        <v>-2.613542846556724E-3</v>
      </c>
      <c r="AD40" s="132">
        <f>IF(S40&lt;&gt;0,G40-AA40, -9999)</f>
        <v>7.5267091397666231E-3</v>
      </c>
      <c r="AE40" s="132">
        <f>+(G40-AA40)^2*T40</f>
        <v>0</v>
      </c>
      <c r="AF40" s="43">
        <f>IF(S40&lt;&gt;0,G40-P40, -9999)</f>
        <v>-2.613542846556724E-3</v>
      </c>
      <c r="AG40" s="7"/>
      <c r="AH40" s="43">
        <f>$AB$6*($AB$11/AI40*AJ40+$AB$12)</f>
        <v>-1.0140251986323347E-2</v>
      </c>
      <c r="AI40" s="43">
        <f>1+$AB$7*COS(AL40)</f>
        <v>0.67647490356485274</v>
      </c>
      <c r="AJ40" s="43">
        <f>SIN(AL40+RADIANS($AB$9))</f>
        <v>-0.7594863426302475</v>
      </c>
      <c r="AK40" s="43">
        <f>$AB$7*SIN(AL40)</f>
        <v>-0.37772507276566381</v>
      </c>
      <c r="AL40" s="43">
        <f>2*ATAN(AM40)</f>
        <v>-2.2790573472552893</v>
      </c>
      <c r="AM40" s="43">
        <f>SQRT((1+$AB$7)/(1-$AB$7))*TAN(AN40/2)</f>
        <v>-2.1731751107550927</v>
      </c>
      <c r="AN40" s="132">
        <f>$AU40+$AB$7*SIN(AO40)</f>
        <v>-1.7992105337111883</v>
      </c>
      <c r="AO40" s="132">
        <f>$AU40+$AB$7*SIN(AP40)</f>
        <v>-1.799210599610052</v>
      </c>
      <c r="AP40" s="132">
        <f>$AU40+$AB$7*SIN(AQ40)</f>
        <v>-1.7992100144334975</v>
      </c>
      <c r="AQ40" s="132">
        <f>$AU40+$AB$7*SIN(AR40)</f>
        <v>-1.7992152107022055</v>
      </c>
      <c r="AR40" s="132">
        <f>$AU40+$AB$7*SIN(AS40)</f>
        <v>-1.7991690646517522</v>
      </c>
      <c r="AS40" s="132">
        <f>$AU40+$AB$7*SIN(AT40)</f>
        <v>-1.7995785498405996</v>
      </c>
      <c r="AT40" s="132">
        <f>$AU40+$AB$7*SIN(AU40)</f>
        <v>-1.7959193462369432</v>
      </c>
      <c r="AU40" s="132">
        <f>RADIANS($AB$9)+$AB$18*(F40-AB$15)</f>
        <v>-1.3147904123018701</v>
      </c>
      <c r="AV40" s="43"/>
      <c r="AW40" s="43">
        <v>-41000</v>
      </c>
      <c r="AX40" s="43">
        <f t="shared" si="2"/>
        <v>-7.6455039197066907E-3</v>
      </c>
      <c r="AY40" s="43">
        <f t="shared" si="3"/>
        <v>1.6892183057616618E-3</v>
      </c>
      <c r="AZ40" s="132">
        <f t="shared" si="4"/>
        <v>-9.3347222254683525E-3</v>
      </c>
      <c r="BA40" s="43">
        <f t="shared" si="5"/>
        <v>0.61683609601221301</v>
      </c>
      <c r="BB40" s="43">
        <f t="shared" si="6"/>
        <v>-0.63751505111776197</v>
      </c>
      <c r="BC40" s="43">
        <f t="shared" si="7"/>
        <v>-2.4503119191080946</v>
      </c>
      <c r="BD40" s="43">
        <f t="shared" si="8"/>
        <v>-2.7770389470762686</v>
      </c>
      <c r="BE40" s="43">
        <f t="shared" si="9"/>
        <v>-2.0294385848098639</v>
      </c>
      <c r="BF40" s="43">
        <f t="shared" si="10"/>
        <v>-2.0294048213971996</v>
      </c>
      <c r="BG40" s="43">
        <f t="shared" si="11"/>
        <v>-2.0295581479121778</v>
      </c>
      <c r="BH40" s="43">
        <f t="shared" si="12"/>
        <v>-2.0288614777501461</v>
      </c>
      <c r="BI40" s="43">
        <f t="shared" si="13"/>
        <v>-2.0320190704231074</v>
      </c>
      <c r="BJ40" s="43">
        <f t="shared" si="14"/>
        <v>-2.0175416910519193</v>
      </c>
      <c r="BK40" s="43">
        <f t="shared" si="15"/>
        <v>-2.080788712913237</v>
      </c>
      <c r="BL40" s="43">
        <f t="shared" si="16"/>
        <v>-1.5834911571148651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>+(C41-C$7)/C$8</f>
        <v>-39120.064058960575</v>
      </c>
      <c r="F41" s="132">
        <f>ROUND(2*E41,0)/2</f>
        <v>-39120</v>
      </c>
      <c r="G41" s="132">
        <f>+C41-(C$7+F41*C$8)</f>
        <v>-2.1866399998543784E-2</v>
      </c>
      <c r="H41" s="132">
        <f>G41</f>
        <v>-2.1866399998543784E-2</v>
      </c>
      <c r="J41" s="178"/>
      <c r="P41" s="199">
        <f>+D$11+D$12*F41+D$13*F41^2</f>
        <v>2.6374584538108349E-3</v>
      </c>
      <c r="Q41" s="200">
        <f>+C41-15018.5</f>
        <v>21628.067999999999</v>
      </c>
      <c r="S41" s="132">
        <f>+(P41-G41)^2</f>
        <v>6.0043907905303086E-4</v>
      </c>
      <c r="T41" s="201">
        <f>T$19</f>
        <v>0</v>
      </c>
      <c r="U41" s="43">
        <f>+T41*S41</f>
        <v>0</v>
      </c>
      <c r="V41" s="132">
        <f>+G41-P41</f>
        <v>-2.4503858452354619E-2</v>
      </c>
      <c r="Z41" s="43">
        <f>F41</f>
        <v>-39120</v>
      </c>
      <c r="AA41" s="132">
        <f>AB$3+AB$4*Z41+AB$5*Z41^2+AH41</f>
        <v>-7.5183058652809765E-3</v>
      </c>
      <c r="AB41" s="132">
        <f>IF(S41&lt;&gt;0,G41-AH41, -9999)</f>
        <v>-1.1710635679451973E-2</v>
      </c>
      <c r="AC41" s="132">
        <f>+G41-P41</f>
        <v>-2.4503858452354619E-2</v>
      </c>
      <c r="AD41" s="132">
        <f>IF(S41&lt;&gt;0,G41-AA41, -9999)</f>
        <v>-1.4348094133262808E-2</v>
      </c>
      <c r="AE41" s="132">
        <f>+(G41-AA41)^2*T41</f>
        <v>0</v>
      </c>
      <c r="AF41" s="43">
        <f>IF(S41&lt;&gt;0,G41-P41, -9999)</f>
        <v>-2.4503858452354619E-2</v>
      </c>
      <c r="AG41" s="7"/>
      <c r="AH41" s="43">
        <f>$AB$6*($AB$11/AI41*AJ41+$AB$12)</f>
        <v>-1.0155764319091811E-2</v>
      </c>
      <c r="AI41" s="43">
        <f>1+$AB$7*COS(AL41)</f>
        <v>0.67844843356392548</v>
      </c>
      <c r="AJ41" s="43">
        <f>SIN(AL41+RADIANS($AB$9))</f>
        <v>-0.76286729126067787</v>
      </c>
      <c r="AK41" s="43">
        <f>$AB$7*SIN(AL41)</f>
        <v>-0.37940652174376782</v>
      </c>
      <c r="AL41" s="43">
        <f>2*ATAN(AM41)</f>
        <v>-2.2738441834042029</v>
      </c>
      <c r="AM41" s="43">
        <f>SQRT((1+$AB$7)/(1-$AB$7))*TAN(AN41/2)</f>
        <v>-2.1583424372353326</v>
      </c>
      <c r="AN41" s="132">
        <f>$AU41+$AB$7*SIN(AO41)</f>
        <v>-1.7925345467497427</v>
      </c>
      <c r="AO41" s="132">
        <f>$AU41+$AB$7*SIN(AP41)</f>
        <v>-1.7925346323632212</v>
      </c>
      <c r="AP41" s="132">
        <f>$AU41+$AB$7*SIN(AQ41)</f>
        <v>-1.79253384962671</v>
      </c>
      <c r="AQ41" s="132">
        <f>$AU41+$AB$7*SIN(AR41)</f>
        <v>-1.7925410058338427</v>
      </c>
      <c r="AR41" s="132">
        <f>$AU41+$AB$7*SIN(AS41)</f>
        <v>-1.7924755713999945</v>
      </c>
      <c r="AS41" s="132">
        <f>$AU41+$AB$7*SIN(AT41)</f>
        <v>-1.7930731808688378</v>
      </c>
      <c r="AT41" s="132">
        <f>$AU41+$AB$7*SIN(AU41)</f>
        <v>-1.7875550683586467</v>
      </c>
      <c r="AU41" s="132">
        <f>RADIANS($AB$9)+$AB$18*(F41-AB$15)</f>
        <v>-1.3073734198924378</v>
      </c>
      <c r="AV41" s="43"/>
      <c r="AW41" s="43">
        <v>-40500</v>
      </c>
      <c r="AX41" s="43">
        <f t="shared" si="2"/>
        <v>-7.6448050745367042E-3</v>
      </c>
      <c r="AY41" s="43">
        <f t="shared" si="3"/>
        <v>1.9530286410465898E-3</v>
      </c>
      <c r="AZ41" s="132">
        <f t="shared" si="4"/>
        <v>-9.5978337155832941E-3</v>
      </c>
      <c r="BA41" s="43">
        <f t="shared" si="5"/>
        <v>0.63107773336951445</v>
      </c>
      <c r="BB41" s="43">
        <f t="shared" si="6"/>
        <v>-0.67061835277150095</v>
      </c>
      <c r="BC41" s="43">
        <f t="shared" si="7"/>
        <v>-2.4065384363734768</v>
      </c>
      <c r="BD41" s="43">
        <f t="shared" si="8"/>
        <v>-2.5972611032324004</v>
      </c>
      <c r="BE41" s="43">
        <f t="shared" si="9"/>
        <v>-1.9685669145079618</v>
      </c>
      <c r="BF41" s="43">
        <f t="shared" si="10"/>
        <v>-1.9685544736061413</v>
      </c>
      <c r="BG41" s="43">
        <f t="shared" si="11"/>
        <v>-1.9686190480726111</v>
      </c>
      <c r="BH41" s="43">
        <f t="shared" si="12"/>
        <v>-1.9682837664763344</v>
      </c>
      <c r="BI41" s="43">
        <f t="shared" si="13"/>
        <v>-1.9700217042636279</v>
      </c>
      <c r="BJ41" s="43">
        <f t="shared" si="14"/>
        <v>-1.960933623187872</v>
      </c>
      <c r="BK41" s="43">
        <f t="shared" si="15"/>
        <v>-2.0064760531563968</v>
      </c>
      <c r="BL41" s="43">
        <f t="shared" si="16"/>
        <v>-1.510055588704645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>+(C42-C$7)/C$8</f>
        <v>-38361.058653246066</v>
      </c>
      <c r="F42" s="132">
        <f>ROUND(2*E42,0)/2</f>
        <v>-38361</v>
      </c>
      <c r="G42" s="132">
        <f>+C42-(C$7+F42*C$8)</f>
        <v>-2.0021169999381527E-2</v>
      </c>
      <c r="H42" s="132">
        <f>G42</f>
        <v>-2.0021169999381527E-2</v>
      </c>
      <c r="J42" s="178"/>
      <c r="P42" s="199">
        <f>+D$11+D$12*F42+D$13*F42^2</f>
        <v>2.9865569609033339E-3</v>
      </c>
      <c r="Q42" s="200">
        <f>+C42-15018.5</f>
        <v>21887.152999999998</v>
      </c>
      <c r="S42" s="132">
        <f>+(P42-G42)^2</f>
        <v>5.2935549987901884E-4</v>
      </c>
      <c r="T42" s="201">
        <f>T$19</f>
        <v>0</v>
      </c>
      <c r="U42" s="43">
        <f>+T42*S42</f>
        <v>0</v>
      </c>
      <c r="V42" s="132">
        <f>+G42-P42</f>
        <v>-2.3007726960284861E-2</v>
      </c>
      <c r="Z42" s="43">
        <f>F42</f>
        <v>-38361</v>
      </c>
      <c r="AA42" s="132">
        <f>AB$3+AB$4*Z42+AB$5*Z42^2+AH42</f>
        <v>-7.3505754064875639E-3</v>
      </c>
      <c r="AB42" s="132">
        <f>IF(S42&lt;&gt;0,G42-AH42, -9999)</f>
        <v>-9.6840376319906295E-3</v>
      </c>
      <c r="AC42" s="132">
        <f>+G42-P42</f>
        <v>-2.3007726960284861E-2</v>
      </c>
      <c r="AD42" s="132">
        <f>IF(S42&lt;&gt;0,G42-AA42, -9999)</f>
        <v>-1.2670594592893963E-2</v>
      </c>
      <c r="AE42" s="132">
        <f>+(G42-AA42)^2*T42</f>
        <v>0</v>
      </c>
      <c r="AF42" s="43">
        <f>IF(S42&lt;&gt;0,G42-P42, -9999)</f>
        <v>-2.3007726960284861E-2</v>
      </c>
      <c r="AG42" s="7"/>
      <c r="AH42" s="43">
        <f>$AB$6*($AB$11/AI42*AJ42+$AB$12)</f>
        <v>-1.0337132367390898E-2</v>
      </c>
      <c r="AI42" s="43">
        <f>1+$AB$7*COS(AL42)</f>
        <v>0.71071770867355233</v>
      </c>
      <c r="AJ42" s="43">
        <f>SIN(AL42+RADIANS($AB$9))</f>
        <v>-0.81342366874217598</v>
      </c>
      <c r="AK42" s="43">
        <f>$AB$7*SIN(AL42)</f>
        <v>-0.40454971825984209</v>
      </c>
      <c r="AL42" s="43">
        <f>2*ATAN(AM42)</f>
        <v>-2.1915664562292791</v>
      </c>
      <c r="AM42" s="43">
        <f>SQRT((1+$AB$7)/(1-$AB$7))*TAN(AN42/2)</f>
        <v>-1.944433245726676</v>
      </c>
      <c r="AN42" s="132">
        <f>$AU42+$AB$7*SIN(AO42)</f>
        <v>-1.6897229422854483</v>
      </c>
      <c r="AO42" s="132">
        <f>$AU42+$AB$7*SIN(AP42)</f>
        <v>-1.6897229628658264</v>
      </c>
      <c r="AP42" s="132">
        <f>$AU42+$AB$7*SIN(AQ42)</f>
        <v>-1.6897226140888959</v>
      </c>
      <c r="AQ42" s="132">
        <f>$AU42+$AB$7*SIN(AR42)</f>
        <v>-1.6897285246954228</v>
      </c>
      <c r="AR42" s="132">
        <f>$AU42+$AB$7*SIN(AS42)</f>
        <v>-1.689628320077599</v>
      </c>
      <c r="AS42" s="132">
        <f>$AU42+$AB$7*SIN(AT42)</f>
        <v>-1.6913159116376453</v>
      </c>
      <c r="AT42" s="132">
        <f>$AU42+$AB$7*SIN(AU42)</f>
        <v>-1.6586932426638561</v>
      </c>
      <c r="AU42" s="132">
        <f>RADIANS($AB$9)+$AB$18*(F42-AB$15)</f>
        <v>-1.1958982270457239</v>
      </c>
      <c r="AV42" s="43"/>
      <c r="AW42" s="43">
        <v>-40000</v>
      </c>
      <c r="AX42" s="43">
        <f t="shared" si="2"/>
        <v>-7.6219747199846553E-3</v>
      </c>
      <c r="AY42" s="43">
        <f t="shared" si="3"/>
        <v>2.208419551296411E-3</v>
      </c>
      <c r="AZ42" s="132">
        <f t="shared" si="4"/>
        <v>-9.8303942712810663E-3</v>
      </c>
      <c r="BA42" s="43">
        <f t="shared" si="5"/>
        <v>0.64676823070746137</v>
      </c>
      <c r="BB42" s="43">
        <f t="shared" si="6"/>
        <v>-0.70394552038566427</v>
      </c>
      <c r="BC42" s="43">
        <f t="shared" si="7"/>
        <v>-2.3606430915256982</v>
      </c>
      <c r="BD42" s="43">
        <f t="shared" si="8"/>
        <v>-2.4294840641929309</v>
      </c>
      <c r="BE42" s="43">
        <f t="shared" si="9"/>
        <v>-1.9062389263603512</v>
      </c>
      <c r="BF42" s="43">
        <f t="shared" si="10"/>
        <v>-1.9062356543620795</v>
      </c>
      <c r="BG42" s="43">
        <f t="shared" si="11"/>
        <v>-1.9062556396551245</v>
      </c>
      <c r="BH42" s="43">
        <f t="shared" si="12"/>
        <v>-1.9061335520491944</v>
      </c>
      <c r="BI42" s="43">
        <f t="shared" si="13"/>
        <v>-1.9068787037349826</v>
      </c>
      <c r="BJ42" s="43">
        <f t="shared" si="14"/>
        <v>-1.9023056341069515</v>
      </c>
      <c r="BK42" s="43">
        <f t="shared" si="15"/>
        <v>-1.9294875085662064</v>
      </c>
      <c r="BL42" s="43">
        <f t="shared" si="16"/>
        <v>-1.436620020294425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>+(C43-C$7)/C$8</f>
        <v>-38346.560254060932</v>
      </c>
      <c r="F43" s="132">
        <f>ROUND(2*E43,0)/2</f>
        <v>-38346.5</v>
      </c>
      <c r="G43" s="132">
        <f>+C43-(C$7+F43*C$8)</f>
        <v>-2.0567604995449074E-2</v>
      </c>
      <c r="H43" s="132">
        <f>G43</f>
        <v>-2.0567604995449074E-2</v>
      </c>
      <c r="P43" s="199">
        <f>+D$11+D$12*F43+D$13*F43^2</f>
        <v>2.9930373078866472E-3</v>
      </c>
      <c r="Q43" s="200">
        <f>+C43-15018.5</f>
        <v>21892.101999999999</v>
      </c>
      <c r="S43" s="132">
        <f>+(P43-G43)^2</f>
        <v>5.5510386574573274E-4</v>
      </c>
      <c r="T43" s="201">
        <f>T$19</f>
        <v>0</v>
      </c>
      <c r="U43" s="43">
        <f>+T43*S43</f>
        <v>0</v>
      </c>
      <c r="V43" s="132">
        <f>+G43-P43</f>
        <v>-2.3560642303335721E-2</v>
      </c>
      <c r="Z43" s="43">
        <f>F43</f>
        <v>-38346.5</v>
      </c>
      <c r="AA43" s="132">
        <f>AB$3+AB$4*Z43+AB$5*Z43^2+AH43</f>
        <v>-7.3465595253056262E-3</v>
      </c>
      <c r="AB43" s="132">
        <f>IF(S43&lt;&gt;0,G43-AH43, -9999)</f>
        <v>-1.02280081622568E-2</v>
      </c>
      <c r="AC43" s="132">
        <f>+G43-P43</f>
        <v>-2.3560642303335721E-2</v>
      </c>
      <c r="AD43" s="132">
        <f>IF(S43&lt;&gt;0,G43-AA43, -9999)</f>
        <v>-1.3221045470143447E-2</v>
      </c>
      <c r="AE43" s="132">
        <f>+(G43-AA43)^2*T43</f>
        <v>0</v>
      </c>
      <c r="AF43" s="43">
        <f>IF(S43&lt;&gt;0,G43-P43, -9999)</f>
        <v>-2.3560642303335721E-2</v>
      </c>
      <c r="AG43" s="7"/>
      <c r="AH43" s="43">
        <f>$AB$6*($AB$11/AI43*AJ43+$AB$12)</f>
        <v>-1.0339596833192273E-2</v>
      </c>
      <c r="AI43" s="43">
        <f>1+$AB$7*COS(AL43)</f>
        <v>0.71138519107493758</v>
      </c>
      <c r="AJ43" s="43">
        <f>SIN(AL43+RADIANS($AB$9))</f>
        <v>-0.81438172020967592</v>
      </c>
      <c r="AK43" s="43">
        <f>$AB$7*SIN(AL43)</f>
        <v>-0.40502618518849753</v>
      </c>
      <c r="AL43" s="43">
        <f>2*ATAN(AM43)</f>
        <v>-2.189917488548061</v>
      </c>
      <c r="AM43" s="43">
        <f>SQRT((1+$AB$7)/(1-$AB$7))*TAN(AN43/2)</f>
        <v>-1.9404978445199361</v>
      </c>
      <c r="AN43" s="132">
        <f>$AU43+$AB$7*SIN(AO43)</f>
        <v>-1.6877110290572728</v>
      </c>
      <c r="AO43" s="132">
        <f>$AU43+$AB$7*SIN(AP43)</f>
        <v>-1.6877110481568747</v>
      </c>
      <c r="AP43" s="132">
        <f>$AU43+$AB$7*SIN(AQ43)</f>
        <v>-1.6877107189307763</v>
      </c>
      <c r="AQ43" s="132">
        <f>$AU43+$AB$7*SIN(AR43)</f>
        <v>-1.6877163937797914</v>
      </c>
      <c r="AR43" s="132">
        <f>$AU43+$AB$7*SIN(AS43)</f>
        <v>-1.6876185383733948</v>
      </c>
      <c r="AS43" s="132">
        <f>$AU43+$AB$7*SIN(AT43)</f>
        <v>-1.6892946626685881</v>
      </c>
      <c r="AT43" s="132">
        <f>$AU43+$AB$7*SIN(AU43)</f>
        <v>-1.6561747263999069</v>
      </c>
      <c r="AU43" s="132">
        <f>RADIANS($AB$9)+$AB$18*(F43-AB$15)</f>
        <v>-1.1937685955618274</v>
      </c>
      <c r="AV43" s="43"/>
      <c r="AW43" s="43">
        <v>-39500</v>
      </c>
      <c r="AX43" s="43">
        <f t="shared" si="2"/>
        <v>-7.5738882256591606E-3</v>
      </c>
      <c r="AY43" s="43">
        <f t="shared" si="3"/>
        <v>2.4553910365111321E-3</v>
      </c>
      <c r="AZ43" s="132">
        <f t="shared" si="4"/>
        <v>-1.0029279262170293E-2</v>
      </c>
      <c r="BA43" s="43">
        <f t="shared" si="5"/>
        <v>0.66408150441237801</v>
      </c>
      <c r="BB43" s="43">
        <f t="shared" si="6"/>
        <v>-0.73741268893365708</v>
      </c>
      <c r="BC43" s="43">
        <f t="shared" si="7"/>
        <v>-2.3123487283291886</v>
      </c>
      <c r="BD43" s="43">
        <f t="shared" si="8"/>
        <v>-2.2720179071779083</v>
      </c>
      <c r="BE43" s="43">
        <f t="shared" si="9"/>
        <v>-1.8423035486586816</v>
      </c>
      <c r="BF43" s="43">
        <f t="shared" si="10"/>
        <v>-1.8423031837149246</v>
      </c>
      <c r="BG43" s="43">
        <f t="shared" si="11"/>
        <v>-1.8423059198692826</v>
      </c>
      <c r="BH43" s="43">
        <f t="shared" si="12"/>
        <v>-1.8422854049828179</v>
      </c>
      <c r="BI43" s="43">
        <f t="shared" si="13"/>
        <v>-1.8424391828036981</v>
      </c>
      <c r="BJ43" s="43">
        <f t="shared" si="14"/>
        <v>-1.8412844015965231</v>
      </c>
      <c r="BK43" s="43">
        <f t="shared" si="15"/>
        <v>-1.8498422309620477</v>
      </c>
      <c r="BL43" s="43">
        <f t="shared" si="16"/>
        <v>-1.3631844518842049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>+(C44-C$7)/C$8</f>
        <v>-38241.055031136391</v>
      </c>
      <c r="F44" s="132">
        <f>ROUND(2*E44,0)/2</f>
        <v>-38241</v>
      </c>
      <c r="G44" s="132">
        <f>+C44-(C$7+F44*C$8)</f>
        <v>-1.878476999263512E-2</v>
      </c>
      <c r="H44" s="132">
        <f>G44</f>
        <v>-1.878476999263512E-2</v>
      </c>
      <c r="P44" s="199">
        <f>+D$11+D$12*F44+D$13*F44^2</f>
        <v>3.0399742388544405E-3</v>
      </c>
      <c r="Q44" s="200">
        <f>+C44-15018.5</f>
        <v>21928.116000000002</v>
      </c>
      <c r="S44" s="132">
        <f>+(P44-G44)^2</f>
        <v>4.7631946076993686E-4</v>
      </c>
      <c r="T44" s="201">
        <f>T$19</f>
        <v>0</v>
      </c>
      <c r="U44" s="43">
        <f>+T44*S44</f>
        <v>0</v>
      </c>
      <c r="V44" s="132">
        <f>+G44-P44</f>
        <v>-2.182474423148956E-2</v>
      </c>
      <c r="Z44" s="43">
        <f>F44</f>
        <v>-38241</v>
      </c>
      <c r="AA44" s="132">
        <f>AB$3+AB$4*Z44+AB$5*Z44^2+AH44</f>
        <v>-7.3163539604556797E-3</v>
      </c>
      <c r="AB44" s="132">
        <f>IF(S44&lt;&gt;0,G44-AH44, -9999)</f>
        <v>-8.4284417933249995E-3</v>
      </c>
      <c r="AC44" s="132">
        <f>+G44-P44</f>
        <v>-2.182474423148956E-2</v>
      </c>
      <c r="AD44" s="132">
        <f>IF(S44&lt;&gt;0,G44-AA44, -9999)</f>
        <v>-1.146841603217944E-2</v>
      </c>
      <c r="AE44" s="132">
        <f>+(G44-AA44)^2*T44</f>
        <v>0</v>
      </c>
      <c r="AF44" s="43">
        <f>IF(S44&lt;&gt;0,G44-P44, -9999)</f>
        <v>-2.182474423148956E-2</v>
      </c>
      <c r="AG44" s="7"/>
      <c r="AH44" s="43">
        <f>$AB$6*($AB$11/AI44*AJ44+$AB$12)</f>
        <v>-1.035632819931012E-2</v>
      </c>
      <c r="AI44" s="43">
        <f>1+$AB$7*COS(AL44)</f>
        <v>0.71630368399865496</v>
      </c>
      <c r="AJ44" s="43">
        <f>SIN(AL44+RADIANS($AB$9))</f>
        <v>-0.82133926744223995</v>
      </c>
      <c r="AK44" s="43">
        <f>$AB$7*SIN(AL44)</f>
        <v>-0.40848637542329647</v>
      </c>
      <c r="AL44" s="43">
        <f>2*ATAN(AM44)</f>
        <v>-2.1778256457594414</v>
      </c>
      <c r="AM44" s="43">
        <f>SQRT((1+$AB$7)/(1-$AB$7))*TAN(AN44/2)</f>
        <v>-1.9120195761715266</v>
      </c>
      <c r="AN44" s="132">
        <f>$AU44+$AB$7*SIN(AO44)</f>
        <v>-1.6730153110940136</v>
      </c>
      <c r="AO44" s="132">
        <f>$AU44+$AB$7*SIN(AP44)</f>
        <v>-1.673015321482894</v>
      </c>
      <c r="AP44" s="132">
        <f>$AU44+$AB$7*SIN(AQ44)</f>
        <v>-1.67301511677112</v>
      </c>
      <c r="AQ44" s="132">
        <f>$AU44+$AB$7*SIN(AR44)</f>
        <v>-1.6730191505193739</v>
      </c>
      <c r="AR44" s="132">
        <f>$AU44+$AB$7*SIN(AS44)</f>
        <v>-1.672939638173081</v>
      </c>
      <c r="AS44" s="132">
        <f>$AU44+$AB$7*SIN(AT44)</f>
        <v>-1.6744957640309464</v>
      </c>
      <c r="AT44" s="132">
        <f>$AU44+$AB$7*SIN(AU44)</f>
        <v>-1.6377873225757409</v>
      </c>
      <c r="AU44" s="132">
        <f>RADIANS($AB$9)+$AB$18*(F44-AB$15)</f>
        <v>-1.1782736906272711</v>
      </c>
      <c r="AV44" s="43"/>
      <c r="AW44" s="43">
        <v>-39000</v>
      </c>
      <c r="AX44" s="43">
        <f t="shared" si="2"/>
        <v>-7.4970329669875047E-3</v>
      </c>
      <c r="AY44" s="43">
        <f t="shared" si="3"/>
        <v>2.6939430966907429E-3</v>
      </c>
      <c r="AZ44" s="132">
        <f t="shared" si="4"/>
        <v>-1.0190976063678248E-2</v>
      </c>
      <c r="BA44" s="43">
        <f t="shared" si="5"/>
        <v>0.68322027202323188</v>
      </c>
      <c r="BB44" s="43">
        <f t="shared" si="6"/>
        <v>-0.77089649798041948</v>
      </c>
      <c r="BC44" s="43">
        <f t="shared" si="7"/>
        <v>-2.2613330734009898</v>
      </c>
      <c r="BD44" s="43">
        <f t="shared" si="8"/>
        <v>-2.1234168385380072</v>
      </c>
      <c r="BE44" s="43">
        <f t="shared" si="9"/>
        <v>-1.7765920303612943</v>
      </c>
      <c r="BF44" s="43">
        <f t="shared" si="10"/>
        <v>-1.7765921359473971</v>
      </c>
      <c r="BG44" s="43">
        <f t="shared" si="11"/>
        <v>-1.7765910970088328</v>
      </c>
      <c r="BH44" s="43">
        <f t="shared" si="12"/>
        <v>-1.7766013196571615</v>
      </c>
      <c r="BI44" s="43">
        <f t="shared" si="13"/>
        <v>-1.7765007120074334</v>
      </c>
      <c r="BJ44" s="43">
        <f t="shared" si="14"/>
        <v>-1.777488756058127</v>
      </c>
      <c r="BK44" s="43">
        <f t="shared" si="15"/>
        <v>-1.7675736929097032</v>
      </c>
      <c r="BL44" s="43">
        <f t="shared" si="16"/>
        <v>-1.289748883473985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>+(C45-C$7)/C$8</f>
        <v>-37330.055193229018</v>
      </c>
      <c r="F45" s="132">
        <f>ROUND(2*E45,0)/2</f>
        <v>-37330</v>
      </c>
      <c r="G45" s="132">
        <f>+C45-(C$7+F45*C$8)</f>
        <v>-1.8840099990484305E-2</v>
      </c>
      <c r="H45" s="132">
        <f>G45</f>
        <v>-1.8840099990484305E-2</v>
      </c>
      <c r="P45" s="199">
        <f>+D$11+D$12*F45+D$13*F45^2</f>
        <v>3.4296846689211916E-3</v>
      </c>
      <c r="Q45" s="200">
        <f>+C45-15018.5</f>
        <v>22239.084000000003</v>
      </c>
      <c r="S45" s="132">
        <f>+(P45-G45)^2</f>
        <v>4.959433087762924E-4</v>
      </c>
      <c r="T45" s="201">
        <f>T$19</f>
        <v>0</v>
      </c>
      <c r="U45" s="43">
        <f>+T45*S45</f>
        <v>0</v>
      </c>
      <c r="V45" s="132">
        <f>+G45-P45</f>
        <v>-2.2269784659405496E-2</v>
      </c>
      <c r="Z45" s="43">
        <f>F45</f>
        <v>-37330</v>
      </c>
      <c r="AA45" s="132">
        <f>AB$3+AB$4*Z45+AB$5*Z45^2+AH45</f>
        <v>-6.9765675857292181E-3</v>
      </c>
      <c r="AB45" s="132">
        <f>IF(S45&lt;&gt;0,G45-AH45, -9999)</f>
        <v>-8.4338477358338951E-3</v>
      </c>
      <c r="AC45" s="132">
        <f>+G45-P45</f>
        <v>-2.2269784659405496E-2</v>
      </c>
      <c r="AD45" s="132">
        <f>IF(S45&lt;&gt;0,G45-AA45, -9999)</f>
        <v>-1.1863532404755087E-2</v>
      </c>
      <c r="AE45" s="132">
        <f>+(G45-AA45)^2*T45</f>
        <v>0</v>
      </c>
      <c r="AF45" s="43">
        <f>IF(S45&lt;&gt;0,G45-P45, -9999)</f>
        <v>-2.2269784659405496E-2</v>
      </c>
      <c r="AG45" s="7"/>
      <c r="AH45" s="43">
        <f>$AB$6*($AB$11/AI45*AJ45+$AB$12)</f>
        <v>-1.040625225465041E-2</v>
      </c>
      <c r="AI45" s="43">
        <f>1+$AB$7*COS(AL45)</f>
        <v>0.76374368708345886</v>
      </c>
      <c r="AJ45" s="43">
        <f>SIN(AL45+RADIANS($AB$9))</f>
        <v>-0.87995729102625242</v>
      </c>
      <c r="AK45" s="43">
        <f>$AB$7*SIN(AL45)</f>
        <v>-0.43763874740050018</v>
      </c>
      <c r="AL45" s="43">
        <f>2*ATAN(AM45)</f>
        <v>-2.0658082020877684</v>
      </c>
      <c r="AM45" s="43">
        <f>SQRT((1+$AB$7)/(1-$AB$7))*TAN(AN45/2)</f>
        <v>-1.6762545539701728</v>
      </c>
      <c r="AN45" s="132">
        <f>$AU45+$AB$7*SIN(AO45)</f>
        <v>-1.5415997552548655</v>
      </c>
      <c r="AO45" s="132">
        <f>$AU45+$AB$7*SIN(AP45)</f>
        <v>-1.5415997551599305</v>
      </c>
      <c r="AP45" s="132">
        <f>$AU45+$AB$7*SIN(AQ45)</f>
        <v>-1.5415997486210229</v>
      </c>
      <c r="AQ45" s="132">
        <f>$AU45+$AB$7*SIN(AR45)</f>
        <v>-1.5415992982397948</v>
      </c>
      <c r="AR45" s="132">
        <f>$AU45+$AB$7*SIN(AS45)</f>
        <v>-1.5415682939670079</v>
      </c>
      <c r="AS45" s="132">
        <f>$AU45+$AB$7*SIN(AT45)</f>
        <v>-1.5395077036616356</v>
      </c>
      <c r="AT45" s="132">
        <f>$AU45+$AB$7*SIN(AU45)</f>
        <v>-1.4745022695616476</v>
      </c>
      <c r="AU45" s="132">
        <f>RADIANS($AB$9)+$AB$18*(F45-AB$15)</f>
        <v>-1.0444740849838501</v>
      </c>
      <c r="AV45" s="43"/>
      <c r="AW45" s="43">
        <v>-38500</v>
      </c>
      <c r="AX45" s="43">
        <f t="shared" si="2"/>
        <v>-7.3874461725143836E-3</v>
      </c>
      <c r="AY45" s="43">
        <f t="shared" si="3"/>
        <v>2.9240757318352434E-3</v>
      </c>
      <c r="AZ45" s="132">
        <f t="shared" si="4"/>
        <v>-1.0311521904349627E-2</v>
      </c>
      <c r="BA45" s="43">
        <f t="shared" si="5"/>
        <v>0.70442125264048083</v>
      </c>
      <c r="BB45" s="43">
        <f t="shared" si="6"/>
        <v>-0.80421987618854307</v>
      </c>
      <c r="BC45" s="43">
        <f t="shared" si="7"/>
        <v>-2.20721879771241</v>
      </c>
      <c r="BD45" s="43">
        <f t="shared" si="8"/>
        <v>-1.9824277197444042</v>
      </c>
      <c r="BE45" s="43">
        <f t="shared" si="9"/>
        <v>-1.7089147025125433</v>
      </c>
      <c r="BF45" s="43">
        <f t="shared" si="10"/>
        <v>-1.7089147408634822</v>
      </c>
      <c r="BG45" s="43">
        <f t="shared" si="11"/>
        <v>-1.708914180776258</v>
      </c>
      <c r="BH45" s="43">
        <f t="shared" si="12"/>
        <v>-1.7089223602136279</v>
      </c>
      <c r="BI45" s="43">
        <f t="shared" si="13"/>
        <v>-1.7088028609777446</v>
      </c>
      <c r="BJ45" s="43">
        <f t="shared" si="14"/>
        <v>-1.7105386162877747</v>
      </c>
      <c r="BK45" s="43">
        <f t="shared" si="15"/>
        <v>-1.6827295072921844</v>
      </c>
      <c r="BL45" s="43">
        <f t="shared" si="16"/>
        <v>-1.2163133150637651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>+(C46-C$7)/C$8</f>
        <v>-37300.54279205887</v>
      </c>
      <c r="F46" s="132">
        <f>ROUND(2*E46,0)/2</f>
        <v>-37300.5</v>
      </c>
      <c r="G46" s="132">
        <f>+C46-(C$7+F46*C$8)</f>
        <v>-1.4606984994316008E-2</v>
      </c>
      <c r="H46" s="132">
        <f>G46</f>
        <v>-1.4606984994316008E-2</v>
      </c>
      <c r="P46" s="199">
        <f>+D$11+D$12*F46+D$13*F46^2</f>
        <v>3.4418370815265595E-3</v>
      </c>
      <c r="Q46" s="200">
        <f>+C46-15018.5</f>
        <v>22249.158000000003</v>
      </c>
      <c r="S46" s="132">
        <f>+(P46-G46)^2</f>
        <v>3.2575997832542199E-4</v>
      </c>
      <c r="T46" s="201">
        <f>T$19</f>
        <v>0</v>
      </c>
      <c r="U46" s="43">
        <f>+T46*S46</f>
        <v>0</v>
      </c>
      <c r="V46" s="132">
        <f>+G46-P46</f>
        <v>-1.8048822075842567E-2</v>
      </c>
      <c r="Z46" s="43">
        <f>F46</f>
        <v>-37300.5</v>
      </c>
      <c r="AA46" s="132">
        <f>AB$3+AB$4*Z46+AB$5*Z46^2+AH46</f>
        <v>-6.9629773744134989E-3</v>
      </c>
      <c r="AB46" s="132">
        <f>IF(S46&lt;&gt;0,G46-AH46, -9999)</f>
        <v>-4.2021705383759496E-3</v>
      </c>
      <c r="AC46" s="132">
        <f>+G46-P46</f>
        <v>-1.8048822075842567E-2</v>
      </c>
      <c r="AD46" s="132">
        <f>IF(S46&lt;&gt;0,G46-AA46, -9999)</f>
        <v>-7.6440076199025091E-3</v>
      </c>
      <c r="AE46" s="132">
        <f>+(G46-AA46)^2*T46</f>
        <v>0</v>
      </c>
      <c r="AF46" s="43">
        <f>IF(S46&lt;&gt;0,G46-P46, -9999)</f>
        <v>-1.8048822075842567E-2</v>
      </c>
      <c r="AG46" s="7"/>
      <c r="AH46" s="43">
        <f>$AB$6*($AB$11/AI46*AJ46+$AB$12)</f>
        <v>-1.0404814455940058E-2</v>
      </c>
      <c r="AI46" s="43">
        <f>1+$AB$7*COS(AL46)</f>
        <v>0.76544307945291834</v>
      </c>
      <c r="AJ46" s="43">
        <f>SIN(AL46+RADIANS($AB$9))</f>
        <v>-0.88179341592792948</v>
      </c>
      <c r="AK46" s="43">
        <f>$AB$7*SIN(AL46)</f>
        <v>-0.43855190074000067</v>
      </c>
      <c r="AL46" s="43">
        <f>2*ATAN(AM46)</f>
        <v>-2.0619291599131606</v>
      </c>
      <c r="AM46" s="43">
        <f>SQRT((1+$AB$7)/(1-$AB$7))*TAN(AN46/2)</f>
        <v>-1.6688892459922124</v>
      </c>
      <c r="AN46" s="132">
        <f>$AU46+$AB$7*SIN(AO46)</f>
        <v>-1.5371983397473041</v>
      </c>
      <c r="AO46" s="132">
        <f>$AU46+$AB$7*SIN(AP46)</f>
        <v>-1.5371983395658337</v>
      </c>
      <c r="AP46" s="132">
        <f>$AU46+$AB$7*SIN(AQ46)</f>
        <v>-1.5371983287035145</v>
      </c>
      <c r="AQ46" s="132">
        <f>$AU46+$AB$7*SIN(AR46)</f>
        <v>-1.5371976785209025</v>
      </c>
      <c r="AR46" s="132">
        <f>$AU46+$AB$7*SIN(AS46)</f>
        <v>-1.5371587836146974</v>
      </c>
      <c r="AS46" s="132">
        <f>$AU46+$AB$7*SIN(AT46)</f>
        <v>-1.5349086083990289</v>
      </c>
      <c r="AT46" s="132">
        <f>$AU46+$AB$7*SIN(AU46)</f>
        <v>-1.4690830527800798</v>
      </c>
      <c r="AU46" s="132">
        <f>RADIANS($AB$9)+$AB$18*(F46-AB$15)</f>
        <v>-1.0401413864476472</v>
      </c>
      <c r="AV46" s="43"/>
      <c r="AW46" s="43">
        <v>-38000</v>
      </c>
      <c r="AX46" s="43">
        <f t="shared" si="2"/>
        <v>-7.2406409422041303E-3</v>
      </c>
      <c r="AY46" s="43">
        <f t="shared" si="3"/>
        <v>3.1457889419446439E-3</v>
      </c>
      <c r="AZ46" s="132">
        <f t="shared" si="4"/>
        <v>-1.0386429884148774E-2</v>
      </c>
      <c r="BA46" s="43">
        <f t="shared" si="5"/>
        <v>0.72796115353561253</v>
      </c>
      <c r="BB46" s="43">
        <f t="shared" si="6"/>
        <v>-0.83713230876919675</v>
      </c>
      <c r="BC46" s="43">
        <f t="shared" si="7"/>
        <v>-2.149561070827732</v>
      </c>
      <c r="BD46" s="43">
        <f t="shared" si="8"/>
        <v>-1.8479491993158172</v>
      </c>
      <c r="BE46" s="43">
        <f t="shared" si="9"/>
        <v>-1.6390571447452857</v>
      </c>
      <c r="BF46" s="43">
        <f t="shared" si="10"/>
        <v>-1.6390571461352437</v>
      </c>
      <c r="BG46" s="43">
        <f t="shared" si="11"/>
        <v>-1.6390571051604923</v>
      </c>
      <c r="BH46" s="43">
        <f t="shared" si="12"/>
        <v>-1.6390583130501244</v>
      </c>
      <c r="BI46" s="43">
        <f t="shared" si="13"/>
        <v>-1.6390226968583383</v>
      </c>
      <c r="BJ46" s="43">
        <f t="shared" si="14"/>
        <v>-1.6400652078139892</v>
      </c>
      <c r="BK46" s="43">
        <f t="shared" si="15"/>
        <v>-1.5953711706591718</v>
      </c>
      <c r="BL46" s="43">
        <f t="shared" si="16"/>
        <v>-1.1428777466535449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>+(C47-C$7)/C$8</f>
        <v>-37248.53135962144</v>
      </c>
      <c r="F47" s="132">
        <f>ROUND(2*E47,0)/2</f>
        <v>-37248.5</v>
      </c>
      <c r="G47" s="132">
        <f>+C47-(C$7+F47*C$8)</f>
        <v>-1.0704544998588972E-2</v>
      </c>
      <c r="I47" s="202">
        <f>G47</f>
        <v>-1.0704544998588972E-2</v>
      </c>
      <c r="P47" s="199">
        <f>+D$11+D$12*F47+D$13*F47^2</f>
        <v>3.4631869203606107E-3</v>
      </c>
      <c r="Q47" s="200">
        <f>+C47-15018.5</f>
        <v>22266.911999999997</v>
      </c>
      <c r="S47" s="132">
        <f>+(P47-G47)^2</f>
        <v>2.0072462772722282E-4</v>
      </c>
      <c r="T47" s="201">
        <f>T$19</f>
        <v>0</v>
      </c>
      <c r="U47" s="43">
        <f>+T47*S47</f>
        <v>0</v>
      </c>
      <c r="V47" s="132">
        <f>+G47-P47</f>
        <v>-1.4167731918949582E-2</v>
      </c>
      <c r="Z47" s="43">
        <f>F47</f>
        <v>-37248.5</v>
      </c>
      <c r="AA47" s="132">
        <f>AB$3+AB$4*Z47+AB$5*Z47^2+AH47</f>
        <v>-6.9385920264322231E-3</v>
      </c>
      <c r="AB47" s="132">
        <f>IF(S47&lt;&gt;0,G47-AH47, -9999)</f>
        <v>-3.0276605179613801E-4</v>
      </c>
      <c r="AC47" s="132">
        <f>+G47-P47</f>
        <v>-1.4167731918949582E-2</v>
      </c>
      <c r="AD47" s="132">
        <f>IF(S47&lt;&gt;0,G47-AA47, -9999)</f>
        <v>-3.7659529721567487E-3</v>
      </c>
      <c r="AE47" s="132">
        <f>+(G47-AA47)^2*T47</f>
        <v>0</v>
      </c>
      <c r="AF47" s="43">
        <f>IF(S47&lt;&gt;0,G47-P47, -9999)</f>
        <v>-1.4167731918949582E-2</v>
      </c>
      <c r="AG47" s="7"/>
      <c r="AH47" s="43">
        <f>$AB$6*($AB$11/AI47*AJ47+$AB$12)</f>
        <v>-1.0401778946792834E-2</v>
      </c>
      <c r="AI47" s="43">
        <f>1+$AB$7*COS(AL47)</f>
        <v>0.7684657993556302</v>
      </c>
      <c r="AJ47" s="43">
        <f>SIN(AL47+RADIANS($AB$9))</f>
        <v>-0.8850173282215732</v>
      </c>
      <c r="AK47" s="43">
        <f>$AB$7*SIN(AL47)</f>
        <v>-0.44015523687804753</v>
      </c>
      <c r="AL47" s="43">
        <f>2*ATAN(AM47)</f>
        <v>-2.0550492613657823</v>
      </c>
      <c r="AM47" s="43">
        <f>SQRT((1+$AB$7)/(1-$AB$7))*TAN(AN47/2)</f>
        <v>-1.6559426538270763</v>
      </c>
      <c r="AN47" s="132">
        <f>$AU47+$AB$7*SIN(AO47)</f>
        <v>-1.5294159745308678</v>
      </c>
      <c r="AO47" s="132">
        <f>$AU47+$AB$7*SIN(AP47)</f>
        <v>-1.5294159740504669</v>
      </c>
      <c r="AP47" s="132">
        <f>$AU47+$AB$7*SIN(AQ47)</f>
        <v>-1.5294159507007308</v>
      </c>
      <c r="AQ47" s="132">
        <f>$AU47+$AB$7*SIN(AR47)</f>
        <v>-1.5294148158095582</v>
      </c>
      <c r="AR47" s="132">
        <f>$AU47+$AB$7*SIN(AS47)</f>
        <v>-1.5293596929781312</v>
      </c>
      <c r="AS47" s="132">
        <f>$AU47+$AB$7*SIN(AT47)</f>
        <v>-1.5267652714254643</v>
      </c>
      <c r="AT47" s="132">
        <f>$AU47+$AB$7*SIN(AU47)</f>
        <v>-1.4595109412168543</v>
      </c>
      <c r="AU47" s="132">
        <f>RADIANS($AB$9)+$AB$18*(F47-AB$15)</f>
        <v>-1.0325040873329843</v>
      </c>
      <c r="AV47" s="43"/>
      <c r="AW47" s="43">
        <v>-37500</v>
      </c>
      <c r="AX47" s="43">
        <f t="shared" si="2"/>
        <v>-7.0515186369149302E-3</v>
      </c>
      <c r="AY47" s="43">
        <f t="shared" si="3"/>
        <v>3.3590827270189305E-3</v>
      </c>
      <c r="AZ47" s="132">
        <f t="shared" si="4"/>
        <v>-1.0410601363933861E-2</v>
      </c>
      <c r="BA47" s="43">
        <f t="shared" si="5"/>
        <v>0.7541632756146297</v>
      </c>
      <c r="BB47" s="43">
        <f t="shared" si="6"/>
        <v>-0.86928224640523744</v>
      </c>
      <c r="BC47" s="43">
        <f t="shared" si="7"/>
        <v>-2.0878320434303976</v>
      </c>
      <c r="BD47" s="43">
        <f t="shared" si="8"/>
        <v>-1.7189988273227572</v>
      </c>
      <c r="BE47" s="43">
        <f t="shared" si="9"/>
        <v>-1.5667757889932707</v>
      </c>
      <c r="BF47" s="43">
        <f t="shared" si="10"/>
        <v>-1.5667757889932517</v>
      </c>
      <c r="BG47" s="43">
        <f t="shared" si="11"/>
        <v>-1.5667757889837426</v>
      </c>
      <c r="BH47" s="43">
        <f t="shared" si="12"/>
        <v>-1.5667757842281731</v>
      </c>
      <c r="BI47" s="43">
        <f t="shared" si="13"/>
        <v>-1.5667734066252337</v>
      </c>
      <c r="BJ47" s="43">
        <f t="shared" si="14"/>
        <v>-1.5657223497146813</v>
      </c>
      <c r="BK47" s="43">
        <f t="shared" si="15"/>
        <v>-1.5055737317384954</v>
      </c>
      <c r="BL47" s="43">
        <f t="shared" si="16"/>
        <v>-1.069442178243325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>+(C48-C$7)/C$8</f>
        <v>-37234.050537804462</v>
      </c>
      <c r="F48" s="132">
        <f>ROUND(2*E48,0)/2</f>
        <v>-37234</v>
      </c>
      <c r="G48" s="132">
        <f>+C48-(C$7+F48*C$8)</f>
        <v>-1.7250979995878879E-2</v>
      </c>
      <c r="I48" s="202">
        <f>G48</f>
        <v>-1.7250979995878879E-2</v>
      </c>
      <c r="P48" s="199">
        <f>+D$11+D$12*F48+D$13*F48^2</f>
        <v>3.4691240039435439E-3</v>
      </c>
      <c r="Q48" s="200">
        <f>+C48-15018.5</f>
        <v>22271.855000000003</v>
      </c>
      <c r="S48" s="132">
        <f>+(P48-G48)^2</f>
        <v>4.2932270976345715E-4</v>
      </c>
      <c r="T48" s="201">
        <f>T$19</f>
        <v>0</v>
      </c>
      <c r="U48" s="43">
        <f>+T48*S48</f>
        <v>0</v>
      </c>
      <c r="V48" s="132">
        <f>+G48-P48</f>
        <v>-2.0720103999822423E-2</v>
      </c>
      <c r="Z48" s="43">
        <f>F48</f>
        <v>-37234</v>
      </c>
      <c r="AA48" s="132">
        <f>AB$3+AB$4*Z48+AB$5*Z48^2+AH48</f>
        <v>-6.9316936821278655E-3</v>
      </c>
      <c r="AB48" s="132">
        <f>IF(S48&lt;&gt;0,G48-AH48, -9999)</f>
        <v>-6.8501623098074695E-3</v>
      </c>
      <c r="AC48" s="132">
        <f>+G48-P48</f>
        <v>-2.0720103999822423E-2</v>
      </c>
      <c r="AD48" s="132">
        <f>IF(S48&lt;&gt;0,G48-AA48, -9999)</f>
        <v>-1.0319286313751013E-2</v>
      </c>
      <c r="AE48" s="132">
        <f>+(G48-AA48)^2*T48</f>
        <v>0</v>
      </c>
      <c r="AF48" s="43">
        <f>IF(S48&lt;&gt;0,G48-P48, -9999)</f>
        <v>-2.0720103999822423E-2</v>
      </c>
      <c r="AG48" s="7"/>
      <c r="AH48" s="43">
        <f>$AB$6*($AB$11/AI48*AJ48+$AB$12)</f>
        <v>-1.0400817686071409E-2</v>
      </c>
      <c r="AI48" s="43">
        <f>1+$AB$7*COS(AL48)</f>
        <v>0.76931491079923731</v>
      </c>
      <c r="AJ48" s="43">
        <f>SIN(AL48+RADIANS($AB$9))</f>
        <v>-0.88591334439915803</v>
      </c>
      <c r="AK48" s="43">
        <f>$AB$7*SIN(AL48)</f>
        <v>-0.44060084911360931</v>
      </c>
      <c r="AL48" s="43">
        <f>2*ATAN(AM48)</f>
        <v>-2.0531211198654322</v>
      </c>
      <c r="AM48" s="43">
        <f>SQRT((1+$AB$7)/(1-$AB$7))*TAN(AN48/2)</f>
        <v>-1.6523407094487714</v>
      </c>
      <c r="AN48" s="132">
        <f>$AU48+$AB$7*SIN(AO48)</f>
        <v>-1.5272404066904215</v>
      </c>
      <c r="AO48" s="132">
        <f>$AU48+$AB$7*SIN(AP48)</f>
        <v>-1.5272404060786982</v>
      </c>
      <c r="AP48" s="132">
        <f>$AU48+$AB$7*SIN(AQ48)</f>
        <v>-1.5272403778303021</v>
      </c>
      <c r="AQ48" s="132">
        <f>$AU48+$AB$7*SIN(AR48)</f>
        <v>-1.5272390733851589</v>
      </c>
      <c r="AR48" s="132">
        <f>$AU48+$AB$7*SIN(AS48)</f>
        <v>-1.5271788796136245</v>
      </c>
      <c r="AS48" s="132">
        <f>$AU48+$AB$7*SIN(AT48)</f>
        <v>-1.5244862051145982</v>
      </c>
      <c r="AT48" s="132">
        <f>$AU48+$AB$7*SIN(AU48)</f>
        <v>-1.4568373490089599</v>
      </c>
      <c r="AU48" s="132">
        <f>RADIANS($AB$9)+$AB$18*(F48-AB$15)</f>
        <v>-1.0303744558490879</v>
      </c>
      <c r="AV48" s="43"/>
      <c r="AW48" s="43">
        <v>-37000</v>
      </c>
      <c r="AX48" s="43">
        <f t="shared" si="2"/>
        <v>-6.8142669456127333E-3</v>
      </c>
      <c r="AY48" s="43">
        <f t="shared" si="3"/>
        <v>3.5639570870581103E-3</v>
      </c>
      <c r="AZ48" s="132">
        <f t="shared" si="4"/>
        <v>-1.0378224032670844E-2</v>
      </c>
      <c r="BA48" s="43">
        <f t="shared" si="5"/>
        <v>0.78340427560141179</v>
      </c>
      <c r="BB48" s="43">
        <f t="shared" si="6"/>
        <v>-0.90017838826705265</v>
      </c>
      <c r="BC48" s="43">
        <f t="shared" si="7"/>
        <v>-2.0214015526035096</v>
      </c>
      <c r="BD48" s="43">
        <f t="shared" si="8"/>
        <v>-1.5946861202040383</v>
      </c>
      <c r="BE48" s="43">
        <f t="shared" si="9"/>
        <v>-1.4917929730802986</v>
      </c>
      <c r="BF48" s="43">
        <f t="shared" si="10"/>
        <v>-1.491792962286457</v>
      </c>
      <c r="BG48" s="43">
        <f t="shared" si="11"/>
        <v>-1.491792687288007</v>
      </c>
      <c r="BH48" s="43">
        <f t="shared" si="12"/>
        <v>-1.4917856813791188</v>
      </c>
      <c r="BI48" s="43">
        <f t="shared" si="13"/>
        <v>-1.4916074062138449</v>
      </c>
      <c r="BJ48" s="43">
        <f t="shared" si="14"/>
        <v>-1.4871985039647777</v>
      </c>
      <c r="BK48" s="43">
        <f t="shared" si="15"/>
        <v>-1.4134253868964999</v>
      </c>
      <c r="BL48" s="43">
        <f t="shared" si="16"/>
        <v>-0.99600660983310507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>+(C49-C$7)/C$8</f>
        <v>-37218.535580826407</v>
      </c>
      <c r="F49" s="132">
        <f>ROUND(2*E49,0)/2</f>
        <v>-37218.5</v>
      </c>
      <c r="G49" s="132">
        <f>+C49-(C$7+F49*C$8)</f>
        <v>-1.2145444998168387E-2</v>
      </c>
      <c r="H49" s="132">
        <f>G49</f>
        <v>-1.2145444998168387E-2</v>
      </c>
      <c r="P49" s="199">
        <f>+D$11+D$12*F49+D$13*F49^2</f>
        <v>3.4754627115013981E-3</v>
      </c>
      <c r="Q49" s="200">
        <f>+C49-15018.5</f>
        <v>22277.150999999998</v>
      </c>
      <c r="S49" s="132">
        <f>+(P49-G49)^2</f>
        <v>2.440127576740209E-4</v>
      </c>
      <c r="T49" s="201">
        <f>T$19</f>
        <v>0</v>
      </c>
      <c r="U49" s="43">
        <f>+T49*S49</f>
        <v>0</v>
      </c>
      <c r="V49" s="132">
        <f>+G49-P49</f>
        <v>-1.5620907709669785E-2</v>
      </c>
      <c r="Z49" s="43">
        <f>F49</f>
        <v>-37218.5</v>
      </c>
      <c r="AA49" s="132">
        <f>AB$3+AB$4*Z49+AB$5*Z49^2+AH49</f>
        <v>-6.9242717120670781E-3</v>
      </c>
      <c r="AB49" s="132">
        <f>IF(S49&lt;&gt;0,G49-AH49, -9999)</f>
        <v>-1.7457105745999103E-3</v>
      </c>
      <c r="AC49" s="132">
        <f>+G49-P49</f>
        <v>-1.5620907709669785E-2</v>
      </c>
      <c r="AD49" s="132">
        <f>IF(S49&lt;&gt;0,G49-AA49, -9999)</f>
        <v>-5.2211732861013084E-3</v>
      </c>
      <c r="AE49" s="132">
        <f>+(G49-AA49)^2*T49</f>
        <v>0</v>
      </c>
      <c r="AF49" s="43">
        <f>IF(S49&lt;&gt;0,G49-P49, -9999)</f>
        <v>-1.5620907709669785E-2</v>
      </c>
      <c r="AG49" s="7"/>
      <c r="AH49" s="43">
        <f>$AB$6*($AB$11/AI49*AJ49+$AB$12)</f>
        <v>-1.0399734423568476E-2</v>
      </c>
      <c r="AI49" s="43">
        <f>1+$AB$7*COS(AL49)</f>
        <v>0.77022561182263105</v>
      </c>
      <c r="AJ49" s="43">
        <f>SIN(AL49+RADIANS($AB$9))</f>
        <v>-0.88686969330789123</v>
      </c>
      <c r="AK49" s="43">
        <f>$AB$7*SIN(AL49)</f>
        <v>-0.44107646633765574</v>
      </c>
      <c r="AL49" s="43">
        <f>2*ATAN(AM49)</f>
        <v>-2.0510552831164266</v>
      </c>
      <c r="AM49" s="43">
        <f>SQRT((1+$AB$7)/(1-$AB$7))*TAN(AN49/2)</f>
        <v>-1.6484942500380309</v>
      </c>
      <c r="AN49" s="132">
        <f>$AU49+$AB$7*SIN(AO49)</f>
        <v>-1.524912138399575</v>
      </c>
      <c r="AO49" s="132">
        <f>$AU49+$AB$7*SIN(AP49)</f>
        <v>-1.5249121376168544</v>
      </c>
      <c r="AP49" s="132">
        <f>$AU49+$AB$7*SIN(AQ49)</f>
        <v>-1.5249121033049722</v>
      </c>
      <c r="AQ49" s="132">
        <f>$AU49+$AB$7*SIN(AR49)</f>
        <v>-1.5249105992104584</v>
      </c>
      <c r="AR49" s="132">
        <f>$AU49+$AB$7*SIN(AS49)</f>
        <v>-1.5248447141216883</v>
      </c>
      <c r="AS49" s="132">
        <f>$AU49+$AB$7*SIN(AT49)</f>
        <v>-1.5220459321386368</v>
      </c>
      <c r="AT49" s="132">
        <f>$AU49+$AB$7*SIN(AU49)</f>
        <v>-1.4539772323610547</v>
      </c>
      <c r="AU49" s="132">
        <f>RADIANS($AB$9)+$AB$18*(F49-AB$15)</f>
        <v>-1.0280979532283712</v>
      </c>
      <c r="AV49" s="43"/>
      <c r="AW49" s="43">
        <v>-36500</v>
      </c>
      <c r="AX49" s="43">
        <f t="shared" si="2"/>
        <v>-6.5222445569821045E-3</v>
      </c>
      <c r="AY49" s="43">
        <f t="shared" si="3"/>
        <v>3.7604120220621866E-3</v>
      </c>
      <c r="AZ49" s="132">
        <f t="shared" si="4"/>
        <v>-1.0282656579044291E-2</v>
      </c>
      <c r="BA49" s="43">
        <f t="shared" si="5"/>
        <v>0.81612008137300951</v>
      </c>
      <c r="BB49" s="43">
        <f t="shared" si="6"/>
        <v>-0.92913532197091098</v>
      </c>
      <c r="BC49" s="43">
        <f t="shared" si="7"/>
        <v>-1.9495131735335689</v>
      </c>
      <c r="BD49" s="43">
        <f t="shared" si="8"/>
        <v>-1.4741899095262985</v>
      </c>
      <c r="BE49" s="43">
        <f t="shared" si="9"/>
        <v>-1.4137914056550644</v>
      </c>
      <c r="BF49" s="43">
        <f t="shared" si="10"/>
        <v>-1.4137910725584779</v>
      </c>
      <c r="BG49" s="43">
        <f t="shared" si="11"/>
        <v>-1.4137867891988241</v>
      </c>
      <c r="BH49" s="43">
        <f t="shared" si="12"/>
        <v>-1.4137317188920104</v>
      </c>
      <c r="BI49" s="43">
        <f t="shared" si="13"/>
        <v>-1.4130253890318267</v>
      </c>
      <c r="BJ49" s="43">
        <f t="shared" si="14"/>
        <v>-1.4042291919411398</v>
      </c>
      <c r="BK49" s="43">
        <f t="shared" si="15"/>
        <v>-1.3190270047279142</v>
      </c>
      <c r="BL49" s="43">
        <f t="shared" si="16"/>
        <v>-0.92257104142288504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>+(C50-C$7)/C$8</f>
        <v>-37164.083823773639</v>
      </c>
      <c r="F50" s="132">
        <f>ROUND(2*E50,0)/2</f>
        <v>-37164</v>
      </c>
      <c r="G50" s="132">
        <f>+C50-(C$7+F50*C$8)</f>
        <v>-2.8613080001377966E-2</v>
      </c>
      <c r="I50" s="202">
        <f>G50</f>
        <v>-2.8613080001377966E-2</v>
      </c>
      <c r="P50" s="199">
        <f>+D$11+D$12*F50+D$13*F50^2</f>
        <v>3.4976861849595302E-3</v>
      </c>
      <c r="Q50" s="200">
        <f>+C50-15018.5</f>
        <v>22295.737999999998</v>
      </c>
      <c r="S50" s="132">
        <f>+(P50-G50)^2</f>
        <v>1.0311013050736358E-3</v>
      </c>
      <c r="T50" s="201">
        <f>T$19</f>
        <v>0</v>
      </c>
      <c r="U50" s="43">
        <f>+T50*S50</f>
        <v>0</v>
      </c>
      <c r="V50" s="132">
        <f>+G50-P50</f>
        <v>-3.21107661863375E-2</v>
      </c>
      <c r="Z50" s="43">
        <f>F50</f>
        <v>-37164</v>
      </c>
      <c r="AA50" s="132">
        <f>AB$3+AB$4*Z50+AB$5*Z50^2+AH50</f>
        <v>-6.8977794294256701E-3</v>
      </c>
      <c r="AB50" s="132">
        <f>IF(S50&lt;&gt;0,G50-AH50, -9999)</f>
        <v>-1.8217614386992764E-2</v>
      </c>
      <c r="AC50" s="132">
        <f>+G50-P50</f>
        <v>-3.21107661863375E-2</v>
      </c>
      <c r="AD50" s="132">
        <f>IF(S50&lt;&gt;0,G50-AA50, -9999)</f>
        <v>-2.1715300571952298E-2</v>
      </c>
      <c r="AE50" s="132">
        <f>+(G50-AA50)^2*T50</f>
        <v>0</v>
      </c>
      <c r="AF50" s="43">
        <f>IF(S50&lt;&gt;0,G50-P50, -9999)</f>
        <v>-3.21107661863375E-2</v>
      </c>
      <c r="AG50" s="7"/>
      <c r="AH50" s="43">
        <f>$AB$6*($AB$11/AI50*AJ50+$AB$12)</f>
        <v>-1.03954656143852E-2</v>
      </c>
      <c r="AI50" s="43">
        <f>1+$AB$7*COS(AL50)</f>
        <v>0.77345280353795109</v>
      </c>
      <c r="AJ50" s="43">
        <f>SIN(AL50+RADIANS($AB$9))</f>
        <v>-0.89022005179285602</v>
      </c>
      <c r="AK50" s="43">
        <f>$AB$7*SIN(AL50)</f>
        <v>-0.44274268643805192</v>
      </c>
      <c r="AL50" s="43">
        <f>2*ATAN(AM50)</f>
        <v>-2.0437524828483982</v>
      </c>
      <c r="AM50" s="43">
        <f>SQRT((1+$AB$7)/(1-$AB$7))*TAN(AN50/2)</f>
        <v>-1.6350012073450337</v>
      </c>
      <c r="AN50" s="132">
        <f>$AU50+$AB$7*SIN(AO50)</f>
        <v>-1.5167036753636016</v>
      </c>
      <c r="AO50" s="132">
        <f>$AU50+$AB$7*SIN(AP50)</f>
        <v>-1.5167036736477408</v>
      </c>
      <c r="AP50" s="132">
        <f>$AU50+$AB$7*SIN(AQ50)</f>
        <v>-1.5167036098354989</v>
      </c>
      <c r="AQ50" s="132">
        <f>$AU50+$AB$7*SIN(AR50)</f>
        <v>-1.516701236734715</v>
      </c>
      <c r="AR50" s="132">
        <f>$AU50+$AB$7*SIN(AS50)</f>
        <v>-1.5166130576941503</v>
      </c>
      <c r="AS50" s="132">
        <f>$AU50+$AB$7*SIN(AT50)</f>
        <v>-1.5134324440049598</v>
      </c>
      <c r="AT50" s="132">
        <f>$AU50+$AB$7*SIN(AU50)</f>
        <v>-1.4439031898072123</v>
      </c>
      <c r="AU50" s="132">
        <f>RADIANS($AB$9)+$AB$18*(F50-AB$15)</f>
        <v>-1.0200934762716571</v>
      </c>
      <c r="AV50" s="43"/>
      <c r="AW50" s="43">
        <v>-36000</v>
      </c>
      <c r="AX50" s="43">
        <f t="shared" si="2"/>
        <v>-6.1678556664841681E-3</v>
      </c>
      <c r="AY50" s="43">
        <f t="shared" si="3"/>
        <v>3.948447532031156E-3</v>
      </c>
      <c r="AZ50" s="132">
        <f t="shared" si="4"/>
        <v>-1.0116303198515324E-2</v>
      </c>
      <c r="BA50" s="43">
        <f t="shared" si="5"/>
        <v>0.85280894911357519</v>
      </c>
      <c r="BB50" s="43">
        <f t="shared" si="6"/>
        <v>-0.95519735399731054</v>
      </c>
      <c r="BC50" s="43">
        <f t="shared" si="7"/>
        <v>-1.8712546211563283</v>
      </c>
      <c r="BD50" s="43">
        <f t="shared" si="8"/>
        <v>-1.3567385963218779</v>
      </c>
      <c r="BE50" s="43">
        <f t="shared" si="9"/>
        <v>-1.3324079759223975</v>
      </c>
      <c r="BF50" s="43">
        <f t="shared" si="10"/>
        <v>-1.3324052252332648</v>
      </c>
      <c r="BG50" s="43">
        <f t="shared" si="11"/>
        <v>-1.3323818044961611</v>
      </c>
      <c r="BH50" s="43">
        <f t="shared" si="12"/>
        <v>-1.3321824800213662</v>
      </c>
      <c r="BI50" s="43">
        <f t="shared" si="13"/>
        <v>-1.3304926732226123</v>
      </c>
      <c r="BJ50" s="43">
        <f t="shared" si="14"/>
        <v>-1.3166093027016574</v>
      </c>
      <c r="BK50" s="43">
        <f t="shared" si="15"/>
        <v>-1.2224915823378482</v>
      </c>
      <c r="BL50" s="43">
        <f t="shared" si="16"/>
        <v>-0.84913547301266501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>+(C51-C$7)/C$8</f>
        <v>-37158.078222979624</v>
      </c>
      <c r="F51" s="132">
        <f>ROUND(2*E51,0)/2</f>
        <v>-37158</v>
      </c>
      <c r="G51" s="132">
        <f>+C51-(C$7+F51*C$8)</f>
        <v>-2.6701259994297288E-2</v>
      </c>
      <c r="I51" s="202">
        <f>G51</f>
        <v>-2.6701259994297288E-2</v>
      </c>
      <c r="P51" s="199">
        <f>+D$11+D$12*F51+D$13*F51^2</f>
        <v>3.5001266933881205E-3</v>
      </c>
      <c r="Q51" s="200">
        <f>+C51-15018.5</f>
        <v>22297.788</v>
      </c>
      <c r="S51" s="132">
        <f>+(P51-G51)^2</f>
        <v>9.1212375785910146E-4</v>
      </c>
      <c r="T51" s="201">
        <f>T$19</f>
        <v>0</v>
      </c>
      <c r="U51" s="43">
        <f>+T51*S51</f>
        <v>0</v>
      </c>
      <c r="V51" s="132">
        <f>+G51-P51</f>
        <v>-3.0201386687685409E-2</v>
      </c>
      <c r="Z51" s="43">
        <f>F51</f>
        <v>-37158</v>
      </c>
      <c r="AA51" s="132">
        <f>AB$3+AB$4*Z51+AB$5*Z51^2+AH51</f>
        <v>-6.8948249513482614E-3</v>
      </c>
      <c r="AB51" s="132">
        <f>IF(S51&lt;&gt;0,G51-AH51, -9999)</f>
        <v>-1.6306308349560907E-2</v>
      </c>
      <c r="AC51" s="132">
        <f>+G51-P51</f>
        <v>-3.0201386687685409E-2</v>
      </c>
      <c r="AD51" s="132">
        <f>IF(S51&lt;&gt;0,G51-AA51, -9999)</f>
        <v>-1.9806435042949027E-2</v>
      </c>
      <c r="AE51" s="132">
        <f>+(G51-AA51)^2*T51</f>
        <v>0</v>
      </c>
      <c r="AF51" s="43">
        <f>IF(S51&lt;&gt;0,G51-P51, -9999)</f>
        <v>-3.0201386687685409E-2</v>
      </c>
      <c r="AG51" s="7"/>
      <c r="AH51" s="43">
        <f>$AB$6*($AB$11/AI51*AJ51+$AB$12)</f>
        <v>-1.0394951644736382E-2</v>
      </c>
      <c r="AI51" s="43">
        <f>1+$AB$7*COS(AL51)</f>
        <v>0.77381049044509498</v>
      </c>
      <c r="AJ51" s="43">
        <f>SIN(AL51+RADIANS($AB$9))</f>
        <v>-0.89058770359813111</v>
      </c>
      <c r="AK51" s="43">
        <f>$AB$7*SIN(AL51)</f>
        <v>-0.44292552916546696</v>
      </c>
      <c r="AL51" s="43">
        <f>2*ATAN(AM51)</f>
        <v>-2.04294476076603</v>
      </c>
      <c r="AM51" s="43">
        <f>SQRT((1+$AB$7)/(1-$AB$7))*TAN(AN51/2)</f>
        <v>-1.6335187121082857</v>
      </c>
      <c r="AN51" s="132">
        <f>$AU51+$AB$7*SIN(AO51)</f>
        <v>-1.5157978889535657</v>
      </c>
      <c r="AO51" s="132">
        <f>$AU51+$AB$7*SIN(AP51)</f>
        <v>-1.5157978870953759</v>
      </c>
      <c r="AP51" s="132">
        <f>$AU51+$AB$7*SIN(AQ51)</f>
        <v>-1.515797819126969</v>
      </c>
      <c r="AQ51" s="132">
        <f>$AU51+$AB$7*SIN(AR51)</f>
        <v>-1.5157953330531222</v>
      </c>
      <c r="AR51" s="132">
        <f>$AU51+$AB$7*SIN(AS51)</f>
        <v>-1.5157044771896235</v>
      </c>
      <c r="AS51" s="132">
        <f>$AU51+$AB$7*SIN(AT51)</f>
        <v>-1.5124810040404864</v>
      </c>
      <c r="AT51" s="132">
        <f>$AU51+$AB$7*SIN(AU51)</f>
        <v>-1.4427924592079178</v>
      </c>
      <c r="AU51" s="132">
        <f>RADIANS($AB$9)+$AB$18*(F51-AB$15)</f>
        <v>-1.0192122494507345</v>
      </c>
      <c r="AV51" s="43"/>
      <c r="AW51" s="43">
        <v>-35500</v>
      </c>
      <c r="AX51" s="43">
        <f t="shared" si="2"/>
        <v>-5.7424216558750255E-3</v>
      </c>
      <c r="AY51" s="43">
        <f t="shared" si="3"/>
        <v>4.1280636169650151E-3</v>
      </c>
      <c r="AZ51" s="132">
        <f t="shared" si="4"/>
        <v>-9.8704852728400405E-3</v>
      </c>
      <c r="BA51" s="43">
        <f t="shared" si="5"/>
        <v>0.89402774385621409</v>
      </c>
      <c r="BB51" s="43">
        <f t="shared" si="6"/>
        <v>-0.97703235963642687</v>
      </c>
      <c r="BC51" s="43">
        <f t="shared" si="7"/>
        <v>-1.7855216862579542</v>
      </c>
      <c r="BD51" s="43">
        <f t="shared" si="8"/>
        <v>-1.2415923314007509</v>
      </c>
      <c r="BE51" s="43">
        <f t="shared" si="9"/>
        <v>-1.2472269889173133</v>
      </c>
      <c r="BF51" s="43">
        <f t="shared" si="10"/>
        <v>-1.2472143712437147</v>
      </c>
      <c r="BG51" s="43">
        <f t="shared" si="11"/>
        <v>-1.2471345906123583</v>
      </c>
      <c r="BH51" s="43">
        <f t="shared" si="12"/>
        <v>-1.2466305820776191</v>
      </c>
      <c r="BI51" s="43">
        <f t="shared" si="13"/>
        <v>-1.243463848398946</v>
      </c>
      <c r="BJ51" s="43">
        <f t="shared" si="14"/>
        <v>-1.2242047545486798</v>
      </c>
      <c r="BK51" s="43">
        <f t="shared" si="15"/>
        <v>-1.123943636246759</v>
      </c>
      <c r="BL51" s="43">
        <f t="shared" si="16"/>
        <v>-0.77569990460244509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>+(C52-C$7)/C$8</f>
        <v>-37043.046066502859</v>
      </c>
      <c r="F52" s="132">
        <f>ROUND(2*E52,0)/2</f>
        <v>-37043</v>
      </c>
      <c r="G52" s="132">
        <f>+C52-(C$7+F52*C$8)</f>
        <v>-1.5724709999631159E-2</v>
      </c>
      <c r="H52" s="132">
        <f>G52</f>
        <v>-1.5724709999631159E-2</v>
      </c>
      <c r="P52" s="199">
        <f>+D$11+D$12*F52+D$13*F52^2</f>
        <v>3.5466687923374693E-3</v>
      </c>
      <c r="Q52" s="200">
        <f>+C52-15018.5</f>
        <v>22337.053999999996</v>
      </c>
      <c r="S52" s="132">
        <f>+(P52-G52)^2</f>
        <v>3.7138604054353822E-4</v>
      </c>
      <c r="T52" s="201">
        <f>T$19</f>
        <v>0</v>
      </c>
      <c r="U52" s="43">
        <f>+T52*S52</f>
        <v>0</v>
      </c>
      <c r="V52" s="132">
        <f>+G52-P52</f>
        <v>-1.9271378791968628E-2</v>
      </c>
      <c r="Z52" s="43">
        <f>F52</f>
        <v>-37043</v>
      </c>
      <c r="AA52" s="132">
        <f>AB$3+AB$4*Z52+AB$5*Z52^2+AH52</f>
        <v>-6.836722569461353E-3</v>
      </c>
      <c r="AB52" s="132">
        <f>IF(S52&lt;&gt;0,G52-AH52, -9999)</f>
        <v>-5.3413186378323367E-3</v>
      </c>
      <c r="AC52" s="132">
        <f>+G52-P52</f>
        <v>-1.9271378791968628E-2</v>
      </c>
      <c r="AD52" s="132">
        <f>IF(S52&lt;&gt;0,G52-AA52, -9999)</f>
        <v>-8.887987430169806E-3</v>
      </c>
      <c r="AE52" s="132">
        <f>+(G52-AA52)^2*T52</f>
        <v>0</v>
      </c>
      <c r="AF52" s="43">
        <f>IF(S52&lt;&gt;0,G52-P52, -9999)</f>
        <v>-1.9271378791968628E-2</v>
      </c>
      <c r="AG52" s="7"/>
      <c r="AH52" s="43">
        <f>$AB$6*($AB$11/AI52*AJ52+$AB$12)</f>
        <v>-1.0383391361798822E-2</v>
      </c>
      <c r="AI52" s="43">
        <f>1+$AB$7*COS(AL52)</f>
        <v>0.78075960669778677</v>
      </c>
      <c r="AJ52" s="43">
        <f>SIN(AL52+RADIANS($AB$9))</f>
        <v>-0.89758619531877404</v>
      </c>
      <c r="AK52" s="43">
        <f>$AB$7*SIN(AL52)</f>
        <v>-0.44640605793816041</v>
      </c>
      <c r="AL52" s="43">
        <f>2*ATAN(AM52)</f>
        <v>-2.0273173504072175</v>
      </c>
      <c r="AM52" s="43">
        <f>SQRT((1+$AB$7)/(1-$AB$7))*TAN(AN52/2)</f>
        <v>-1.6052157244891792</v>
      </c>
      <c r="AN52" s="132">
        <f>$AU52+$AB$7*SIN(AO52)</f>
        <v>-1.4983553306036741</v>
      </c>
      <c r="AO52" s="132">
        <f>$AU52+$AB$7*SIN(AP52)</f>
        <v>-1.4983553235459743</v>
      </c>
      <c r="AP52" s="132">
        <f>$AU52+$AB$7*SIN(AQ52)</f>
        <v>-1.4983551274779732</v>
      </c>
      <c r="AQ52" s="132">
        <f>$AU52+$AB$7*SIN(AR52)</f>
        <v>-1.4983496807789141</v>
      </c>
      <c r="AR52" s="132">
        <f>$AU52+$AB$7*SIN(AS52)</f>
        <v>-1.4981985364902386</v>
      </c>
      <c r="AS52" s="132">
        <f>$AU52+$AB$7*SIN(AT52)</f>
        <v>-1.4941228773447748</v>
      </c>
      <c r="AT52" s="132">
        <f>$AU52+$AB$7*SIN(AU52)</f>
        <v>-1.4214400948146035</v>
      </c>
      <c r="AU52" s="132">
        <f>RADIANS($AB$9)+$AB$18*(F52-AB$15)</f>
        <v>-1.0023220687163839</v>
      </c>
      <c r="AV52" s="43"/>
      <c r="AW52" s="43">
        <v>-35000</v>
      </c>
      <c r="AX52" s="43">
        <f t="shared" si="2"/>
        <v>-5.2360666557860151E-3</v>
      </c>
      <c r="AY52" s="43">
        <f t="shared" si="3"/>
        <v>4.2992602768637672E-3</v>
      </c>
      <c r="AZ52" s="132">
        <f t="shared" si="4"/>
        <v>-9.5353269326497823E-3</v>
      </c>
      <c r="BA52" s="43">
        <f t="shared" si="5"/>
        <v>0.94037390783762198</v>
      </c>
      <c r="BB52" s="43">
        <f t="shared" si="6"/>
        <v>-0.99278565449692369</v>
      </c>
      <c r="BC52" s="43">
        <f t="shared" si="7"/>
        <v>-1.6909759837601557</v>
      </c>
      <c r="BD52" s="43">
        <f t="shared" si="8"/>
        <v>-1.1280269012528705</v>
      </c>
      <c r="BE52" s="43">
        <f t="shared" si="9"/>
        <v>-1.1577735359987487</v>
      </c>
      <c r="BF52" s="43">
        <f t="shared" si="10"/>
        <v>-1.1577326319209145</v>
      </c>
      <c r="BG52" s="43">
        <f t="shared" si="11"/>
        <v>-1.1575277904907033</v>
      </c>
      <c r="BH52" s="43">
        <f t="shared" si="12"/>
        <v>-1.1565034114933102</v>
      </c>
      <c r="BI52" s="43">
        <f t="shared" si="13"/>
        <v>-1.1514160305218102</v>
      </c>
      <c r="BJ52" s="43">
        <f t="shared" si="14"/>
        <v>-1.1269629325638428</v>
      </c>
      <c r="BK52" s="43">
        <f t="shared" si="15"/>
        <v>-1.0235185312016251</v>
      </c>
      <c r="BL52" s="43">
        <f t="shared" si="16"/>
        <v>-0.70226433619222506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>+(C53-C$7)/C$8</f>
        <v>-37037.031677024745</v>
      </c>
      <c r="F53" s="132">
        <f>ROUND(2*E53,0)/2</f>
        <v>-37037</v>
      </c>
      <c r="G53" s="132">
        <f>+C53-(C$7+F53*C$8)</f>
        <v>-1.0812889995577279E-2</v>
      </c>
      <c r="H53" s="132">
        <f>G53</f>
        <v>-1.0812889995577279E-2</v>
      </c>
      <c r="P53" s="199">
        <f>+D$11+D$12*F53+D$13*F53^2</f>
        <v>3.5490848507557654E-3</v>
      </c>
      <c r="Q53" s="200">
        <f>+C53-15018.5</f>
        <v>22339.107000000004</v>
      </c>
      <c r="S53" s="132">
        <f>+(P53-G53)^2</f>
        <v>2.062663214867031E-4</v>
      </c>
      <c r="T53" s="201">
        <f>T$19</f>
        <v>0</v>
      </c>
      <c r="U53" s="43">
        <f>+T53*S53</f>
        <v>0</v>
      </c>
      <c r="V53" s="132">
        <f>+G53-P53</f>
        <v>-1.4361974846333045E-2</v>
      </c>
      <c r="Z53" s="43">
        <f>F53</f>
        <v>-37037</v>
      </c>
      <c r="AA53" s="132">
        <f>AB$3+AB$4*Z53+AB$5*Z53^2+AH53</f>
        <v>-6.8336133423672202E-3</v>
      </c>
      <c r="AB53" s="132">
        <f>IF(S53&lt;&gt;0,G53-AH53, -9999)</f>
        <v>-4.3019180245429389E-4</v>
      </c>
      <c r="AC53" s="132">
        <f>+G53-P53</f>
        <v>-1.4361974846333045E-2</v>
      </c>
      <c r="AD53" s="132">
        <f>IF(S53&lt;&gt;0,G53-AA53, -9999)</f>
        <v>-3.9792766532100593E-3</v>
      </c>
      <c r="AE53" s="132">
        <f>+(G53-AA53)^2*T53</f>
        <v>0</v>
      </c>
      <c r="AF53" s="43">
        <f>IF(S53&lt;&gt;0,G53-P53, -9999)</f>
        <v>-1.4361974846333045E-2</v>
      </c>
      <c r="AG53" s="7"/>
      <c r="AH53" s="43">
        <f>$AB$6*($AB$11/AI53*AJ53+$AB$12)</f>
        <v>-1.0382698193122986E-2</v>
      </c>
      <c r="AI53" s="43">
        <f>1+$AB$7*COS(AL53)</f>
        <v>0.78112710079930459</v>
      </c>
      <c r="AJ53" s="43">
        <f>SIN(AL53+RADIANS($AB$9))</f>
        <v>-0.89794872909837309</v>
      </c>
      <c r="AK53" s="43">
        <f>$AB$7*SIN(AL53)</f>
        <v>-0.44658635515953637</v>
      </c>
      <c r="AL53" s="43">
        <f>2*ATAN(AM53)</f>
        <v>-2.0264942883623855</v>
      </c>
      <c r="AM53" s="43">
        <f>SQRT((1+$AB$7)/(1-$AB$7))*TAN(AN53/2)</f>
        <v>-1.60374476589682</v>
      </c>
      <c r="AN53" s="132">
        <f>$AU53+$AB$7*SIN(AO53)</f>
        <v>-1.4974409834584725</v>
      </c>
      <c r="AO53" s="132">
        <f>$AU53+$AB$7*SIN(AP53)</f>
        <v>-1.4974409759544796</v>
      </c>
      <c r="AP53" s="132">
        <f>$AU53+$AB$7*SIN(AQ53)</f>
        <v>-1.4974407700820245</v>
      </c>
      <c r="AQ53" s="132">
        <f>$AU53+$AB$7*SIN(AR53)</f>
        <v>-1.4974351221848785</v>
      </c>
      <c r="AR53" s="132">
        <f>$AU53+$AB$7*SIN(AS53)</f>
        <v>-1.4972803469183429</v>
      </c>
      <c r="AS53" s="132">
        <f>$AU53+$AB$7*SIN(AT53)</f>
        <v>-1.4931586560233303</v>
      </c>
      <c r="AT53" s="132">
        <f>$AU53+$AB$7*SIN(AU53)</f>
        <v>-1.4203227654697823</v>
      </c>
      <c r="AU53" s="132">
        <f>RADIANS($AB$9)+$AB$18*(F53-AB$15)</f>
        <v>-1.0014408418954612</v>
      </c>
      <c r="AV53" s="43"/>
      <c r="AW53" s="43">
        <v>-34500</v>
      </c>
      <c r="AX53" s="43">
        <f t="shared" si="2"/>
        <v>-4.6376561161466778E-3</v>
      </c>
      <c r="AY53" s="43">
        <f t="shared" si="3"/>
        <v>4.4620375117274159E-3</v>
      </c>
      <c r="AZ53" s="132">
        <f t="shared" si="4"/>
        <v>-9.0996936278740937E-3</v>
      </c>
      <c r="BA53" s="43">
        <f t="shared" si="5"/>
        <v>0.99243889468210766</v>
      </c>
      <c r="BB53" s="43">
        <f t="shared" si="6"/>
        <v>-0.99988424025337319</v>
      </c>
      <c r="BC53" s="43">
        <f t="shared" si="7"/>
        <v>-1.5860000760389803</v>
      </c>
      <c r="BD53" s="43">
        <f t="shared" si="8"/>
        <v>-1.0153205089498021</v>
      </c>
      <c r="BE53" s="43">
        <f t="shared" si="9"/>
        <v>-1.0635093121567187</v>
      </c>
      <c r="BF53" s="43">
        <f t="shared" si="10"/>
        <v>-1.0634049158304939</v>
      </c>
      <c r="BG53" s="43">
        <f t="shared" si="11"/>
        <v>-1.0629730793762615</v>
      </c>
      <c r="BH53" s="43">
        <f t="shared" si="12"/>
        <v>-1.061190331207484</v>
      </c>
      <c r="BI53" s="43">
        <f t="shared" si="13"/>
        <v>-1.0538899826982644</v>
      </c>
      <c r="BJ53" s="43">
        <f t="shared" si="14"/>
        <v>-1.0249213168057483</v>
      </c>
      <c r="BK53" s="43">
        <f t="shared" si="15"/>
        <v>-0.92136175051127933</v>
      </c>
      <c r="BL53" s="43">
        <f t="shared" si="16"/>
        <v>-0.62882876778200503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>+(C54-C$7)/C$8</f>
        <v>-37007.533923661424</v>
      </c>
      <c r="F54" s="132">
        <f>ROUND(2*E54,0)/2</f>
        <v>-37007.5</v>
      </c>
      <c r="G54" s="132">
        <f>+C54-(C$7+F54*C$8)</f>
        <v>-1.1579774996789638E-2</v>
      </c>
      <c r="H54" s="132">
        <f>G54</f>
        <v>-1.1579774996789638E-2</v>
      </c>
      <c r="P54" s="199">
        <f>+D$11+D$12*F54+D$13*F54^2</f>
        <v>3.5609461701599718E-3</v>
      </c>
      <c r="Q54" s="200">
        <f>+C54-15018.5</f>
        <v>22349.175999999999</v>
      </c>
      <c r="S54" s="132">
        <f>+(P54-G54)^2</f>
        <v>2.2924143745531596E-4</v>
      </c>
      <c r="T54" s="201">
        <f>T$19</f>
        <v>0</v>
      </c>
      <c r="U54" s="43">
        <f>+T54*S54</f>
        <v>0</v>
      </c>
      <c r="V54" s="132">
        <f>+G54-P54</f>
        <v>-1.514072116694961E-2</v>
      </c>
      <c r="Z54" s="43">
        <f>F54</f>
        <v>-37007.5</v>
      </c>
      <c r="AA54" s="132">
        <f>AB$3+AB$4*Z54+AB$5*Z54^2+AH54</f>
        <v>-6.8182126205938113E-3</v>
      </c>
      <c r="AB54" s="132">
        <f>IF(S54&lt;&gt;0,G54-AH54, -9999)</f>
        <v>-1.2006162060358549E-3</v>
      </c>
      <c r="AC54" s="132">
        <f>+G54-P54</f>
        <v>-1.514072116694961E-2</v>
      </c>
      <c r="AD54" s="132">
        <f>IF(S54&lt;&gt;0,G54-AA54, -9999)</f>
        <v>-4.7615623761958267E-3</v>
      </c>
      <c r="AE54" s="132">
        <f>+(G54-AA54)^2*T54</f>
        <v>0</v>
      </c>
      <c r="AF54" s="43">
        <f>IF(S54&lt;&gt;0,G54-P54, -9999)</f>
        <v>-1.514072116694961E-2</v>
      </c>
      <c r="AG54" s="7"/>
      <c r="AH54" s="43">
        <f>$AB$6*($AB$11/AI54*AJ54+$AB$12)</f>
        <v>-1.0379158790753783E-2</v>
      </c>
      <c r="AI54" s="43">
        <f>1+$AB$7*COS(AL54)</f>
        <v>0.78294115695488853</v>
      </c>
      <c r="AJ54" s="43">
        <f>SIN(AL54+RADIANS($AB$9))</f>
        <v>-0.89972726819278859</v>
      </c>
      <c r="AK54" s="43">
        <f>$AB$7*SIN(AL54)</f>
        <v>-0.44747086751554566</v>
      </c>
      <c r="AL54" s="43">
        <f>2*ATAN(AM54)</f>
        <v>-2.0224362624997227</v>
      </c>
      <c r="AM54" s="43">
        <f>SQRT((1+$AB$7)/(1-$AB$7))*TAN(AN54/2)</f>
        <v>-1.5965206347822003</v>
      </c>
      <c r="AN54" s="132">
        <f>$AU54+$AB$7*SIN(AO54)</f>
        <v>-1.4929391697269554</v>
      </c>
      <c r="AO54" s="132">
        <f>$AU54+$AB$7*SIN(AP54)</f>
        <v>-1.4929391596804691</v>
      </c>
      <c r="AP54" s="132">
        <f>$AU54+$AB$7*SIN(AQ54)</f>
        <v>-1.4929388999622559</v>
      </c>
      <c r="AQ54" s="132">
        <f>$AU54+$AB$7*SIN(AR54)</f>
        <v>-1.492932186118856</v>
      </c>
      <c r="AR54" s="132">
        <f>$AU54+$AB$7*SIN(AS54)</f>
        <v>-1.4927588300242964</v>
      </c>
      <c r="AS54" s="132">
        <f>$AU54+$AB$7*SIN(AT54)</f>
        <v>-1.4884086090697974</v>
      </c>
      <c r="AT54" s="132">
        <f>$AU54+$AB$7*SIN(AU54)</f>
        <v>-1.4148245016665495</v>
      </c>
      <c r="AU54" s="132">
        <f>RADIANS($AB$9)+$AB$18*(F54-AB$15)</f>
        <v>-0.99710814335925835</v>
      </c>
      <c r="AV54" s="43"/>
      <c r="AW54" s="43">
        <v>-34000</v>
      </c>
      <c r="AX54" s="43">
        <f t="shared" si="2"/>
        <v>-3.9348762463353223E-3</v>
      </c>
      <c r="AY54" s="43">
        <f t="shared" si="3"/>
        <v>4.6163953215559543E-3</v>
      </c>
      <c r="AZ54" s="132">
        <f t="shared" si="4"/>
        <v>-8.5512715678912766E-3</v>
      </c>
      <c r="BA54" s="43">
        <f t="shared" si="5"/>
        <v>1.0507073129571287</v>
      </c>
      <c r="BB54" s="43">
        <f t="shared" si="6"/>
        <v>-0.99478999314281735</v>
      </c>
      <c r="BC54" s="43">
        <f t="shared" si="7"/>
        <v>-1.4686613250472</v>
      </c>
      <c r="BD54" s="43">
        <f t="shared" si="8"/>
        <v>-0.90274691384057892</v>
      </c>
      <c r="BE54" s="43">
        <f t="shared" si="9"/>
        <v>-0.96383634989672906</v>
      </c>
      <c r="BF54" s="43">
        <f t="shared" si="10"/>
        <v>-0.96361466126924156</v>
      </c>
      <c r="BG54" s="43">
        <f t="shared" si="11"/>
        <v>-0.96283384199531519</v>
      </c>
      <c r="BH54" s="43">
        <f t="shared" si="12"/>
        <v>-0.96009063068396938</v>
      </c>
      <c r="BI54" s="43">
        <f t="shared" si="13"/>
        <v>-0.95053699888687571</v>
      </c>
      <c r="BJ54" s="43">
        <f t="shared" si="14"/>
        <v>-0.91821374362860686</v>
      </c>
      <c r="BK54" s="43">
        <f t="shared" si="15"/>
        <v>-0.81762811183905182</v>
      </c>
      <c r="BL54" s="43">
        <f t="shared" si="16"/>
        <v>-0.555393199371785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>+(C55-C$7)/C$8</f>
        <v>-36996.050043118747</v>
      </c>
      <c r="F55" s="132">
        <f>ROUND(2*E55,0)/2</f>
        <v>-36996</v>
      </c>
      <c r="G55" s="132">
        <f>+C55-(C$7+F55*C$8)</f>
        <v>-1.7082120000850409E-2</v>
      </c>
      <c r="H55" s="132">
        <f>G55</f>
        <v>-1.7082120000850409E-2</v>
      </c>
      <c r="P55" s="199">
        <f>+D$11+D$12*F55+D$13*F55^2</f>
        <v>3.5655621348166869E-3</v>
      </c>
      <c r="Q55" s="200">
        <f>+C55-15018.5</f>
        <v>22353.095999999998</v>
      </c>
      <c r="S55" s="132">
        <f>+(P55-G55)^2</f>
        <v>4.2632677757554614E-4</v>
      </c>
      <c r="T55" s="201">
        <f>T$19</f>
        <v>0</v>
      </c>
      <c r="U55" s="43">
        <f>+T55*S55</f>
        <v>0</v>
      </c>
      <c r="V55" s="132">
        <f>+G55-P55</f>
        <v>-2.0647682135667096E-2</v>
      </c>
      <c r="Z55" s="43">
        <f>F55</f>
        <v>-36996</v>
      </c>
      <c r="AA55" s="132">
        <f>AB$3+AB$4*Z55+AB$5*Z55^2+AH55</f>
        <v>-6.8121575555521782E-3</v>
      </c>
      <c r="AB55" s="132">
        <f>IF(S55&lt;&gt;0,G55-AH55, -9999)</f>
        <v>-6.7044003104815442E-3</v>
      </c>
      <c r="AC55" s="132">
        <f>+G55-P55</f>
        <v>-2.0647682135667096E-2</v>
      </c>
      <c r="AD55" s="132">
        <f>IF(S55&lt;&gt;0,G55-AA55, -9999)</f>
        <v>-1.0269962445298231E-2</v>
      </c>
      <c r="AE55" s="132">
        <f>+(G55-AA55)^2*T55</f>
        <v>0</v>
      </c>
      <c r="AF55" s="43">
        <f>IF(S55&lt;&gt;0,G55-P55, -9999)</f>
        <v>-2.0647682135667096E-2</v>
      </c>
      <c r="AG55" s="7"/>
      <c r="AH55" s="43">
        <f>$AB$6*($AB$11/AI55*AJ55+$AB$12)</f>
        <v>-1.0377719690368865E-2</v>
      </c>
      <c r="AI55" s="43">
        <f>1+$AB$7*COS(AL55)</f>
        <v>0.78365159131066042</v>
      </c>
      <c r="AJ55" s="43">
        <f>SIN(AL55+RADIANS($AB$9))</f>
        <v>-0.90041880944572394</v>
      </c>
      <c r="AK55" s="43">
        <f>$AB$7*SIN(AL55)</f>
        <v>-0.44781478836321148</v>
      </c>
      <c r="AL55" s="43">
        <f>2*ATAN(AM55)</f>
        <v>-2.0208492065651393</v>
      </c>
      <c r="AM55" s="43">
        <f>SQRT((1+$AB$7)/(1-$AB$7))*TAN(AN55/2)</f>
        <v>-1.5937080633385334</v>
      </c>
      <c r="AN55" s="132">
        <f>$AU55+$AB$7*SIN(AO55)</f>
        <v>-1.491181390900169</v>
      </c>
      <c r="AO55" s="132">
        <f>$AU55+$AB$7*SIN(AP55)</f>
        <v>-1.4911813796895552</v>
      </c>
      <c r="AP55" s="132">
        <f>$AU55+$AB$7*SIN(AQ55)</f>
        <v>-1.4911810962623187</v>
      </c>
      <c r="AQ55" s="132">
        <f>$AU55+$AB$7*SIN(AR55)</f>
        <v>-1.4911739309767711</v>
      </c>
      <c r="AR55" s="132">
        <f>$AU55+$AB$7*SIN(AS55)</f>
        <v>-1.4909929996332261</v>
      </c>
      <c r="AS55" s="132">
        <f>$AU55+$AB$7*SIN(AT55)</f>
        <v>-1.48655270518786</v>
      </c>
      <c r="AT55" s="132">
        <f>$AU55+$AB$7*SIN(AU55)</f>
        <v>-1.4126789852330173</v>
      </c>
      <c r="AU55" s="132">
        <f>RADIANS($AB$9)+$AB$18*(F55-AB$15)</f>
        <v>-0.99541912528582333</v>
      </c>
      <c r="AV55" s="43"/>
      <c r="AW55" s="43">
        <v>-33500</v>
      </c>
      <c r="AX55" s="43">
        <f t="shared" si="2"/>
        <v>-3.1146323470804919E-3</v>
      </c>
      <c r="AY55" s="43">
        <f t="shared" si="3"/>
        <v>4.7623337063493892E-3</v>
      </c>
      <c r="AZ55" s="132">
        <f t="shared" si="4"/>
        <v>-7.8769660534298812E-3</v>
      </c>
      <c r="BA55" s="43">
        <f t="shared" si="5"/>
        <v>1.11535888365048</v>
      </c>
      <c r="BB55" s="43">
        <f t="shared" si="6"/>
        <v>-0.97272984985327493</v>
      </c>
      <c r="BC55" s="43">
        <f t="shared" si="7"/>
        <v>-1.3367115136737562</v>
      </c>
      <c r="BD55" s="43">
        <f t="shared" si="8"/>
        <v>-0.78958137425974839</v>
      </c>
      <c r="BE55" s="43">
        <f t="shared" si="9"/>
        <v>-0.85811911593641943</v>
      </c>
      <c r="BF55" s="43">
        <f t="shared" si="10"/>
        <v>-0.85771587452897213</v>
      </c>
      <c r="BG55" s="43">
        <f t="shared" si="11"/>
        <v>-0.85647732156375156</v>
      </c>
      <c r="BH55" s="43">
        <f t="shared" si="12"/>
        <v>-0.85268412145995542</v>
      </c>
      <c r="BI55" s="43">
        <f t="shared" si="13"/>
        <v>-0.84116792669473794</v>
      </c>
      <c r="BJ55" s="43">
        <f t="shared" si="14"/>
        <v>-0.80707380870804224</v>
      </c>
      <c r="BK55" s="43">
        <f t="shared" si="15"/>
        <v>-0.71248093267988843</v>
      </c>
      <c r="BL55" s="43">
        <f t="shared" si="16"/>
        <v>-0.48195763096156502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>+(C56-C$7)/C$8</f>
        <v>-36014.538592767021</v>
      </c>
      <c r="F56" s="132">
        <f>ROUND(2*E56,0)/2</f>
        <v>-36014.5</v>
      </c>
      <c r="G56" s="132">
        <f>+C56-(C$7+F56*C$8)</f>
        <v>-1.3173564992030151E-2</v>
      </c>
      <c r="H56" s="132">
        <f>G56</f>
        <v>-1.3173564992030151E-2</v>
      </c>
      <c r="P56" s="199">
        <f>+D$11+D$12*F56+D$13*F56^2</f>
        <v>3.9431130435368354E-3</v>
      </c>
      <c r="Q56" s="200">
        <f>+C56-15018.5</f>
        <v>22688.133000000002</v>
      </c>
      <c r="S56" s="132">
        <f>+(P56-G56)^2</f>
        <v>2.9298066697326132E-4</v>
      </c>
      <c r="T56" s="201">
        <f>T$19</f>
        <v>0</v>
      </c>
      <c r="U56" s="43">
        <f>+T56*S56</f>
        <v>0</v>
      </c>
      <c r="V56" s="132">
        <f>+G56-P56</f>
        <v>-1.7116678035566987E-2</v>
      </c>
      <c r="Z56" s="43">
        <f>F56</f>
        <v>-36014.5</v>
      </c>
      <c r="AA56" s="132">
        <f>AB$3+AB$4*Z56+AB$5*Z56^2+AH56</f>
        <v>-6.1790885603756687E-3</v>
      </c>
      <c r="AB56" s="132">
        <f>IF(S56&lt;&gt;0,G56-AH56, -9999)</f>
        <v>-3.051363388117647E-3</v>
      </c>
      <c r="AC56" s="132">
        <f>+G56-P56</f>
        <v>-1.7116678035566987E-2</v>
      </c>
      <c r="AD56" s="132">
        <f>IF(S56&lt;&gt;0,G56-AA56, -9999)</f>
        <v>-6.9944764316544825E-3</v>
      </c>
      <c r="AE56" s="132">
        <f>+(G56-AA56)^2*T56</f>
        <v>0</v>
      </c>
      <c r="AF56" s="43">
        <f>IF(S56&lt;&gt;0,G56-P56, -9999)</f>
        <v>-1.7116678035566987E-2</v>
      </c>
      <c r="AG56" s="7"/>
      <c r="AH56" s="43">
        <f>$AB$6*($AB$11/AI56*AJ56+$AB$12)</f>
        <v>-1.0122201603912504E-2</v>
      </c>
      <c r="AI56" s="43">
        <f>1+$AB$7*COS(AL56)</f>
        <v>0.85168400584464043</v>
      </c>
      <c r="AJ56" s="43">
        <f>SIN(AL56+RADIANS($AB$9))</f>
        <v>-0.95449355592879681</v>
      </c>
      <c r="AK56" s="43">
        <f>$AB$7*SIN(AL56)</f>
        <v>-0.47470736722417184</v>
      </c>
      <c r="AL56" s="43">
        <f>2*ATAN(AM56)</f>
        <v>-1.873623508288796</v>
      </c>
      <c r="AM56" s="43">
        <f>SQRT((1+$AB$7)/(1-$AB$7))*TAN(AN56/2)</f>
        <v>-1.3601087093679145</v>
      </c>
      <c r="AN56" s="132">
        <f>$AU56+$AB$7*SIN(AO56)</f>
        <v>-1.3348194206335975</v>
      </c>
      <c r="AO56" s="132">
        <f>$AU56+$AB$7*SIN(AP56)</f>
        <v>-1.3348168072728992</v>
      </c>
      <c r="AP56" s="132">
        <f>$AU56+$AB$7*SIN(AQ56)</f>
        <v>-1.334794332689679</v>
      </c>
      <c r="AQ56" s="132">
        <f>$AU56+$AB$7*SIN(AR56)</f>
        <v>-1.3346011406461253</v>
      </c>
      <c r="AR56" s="132">
        <f>$AU56+$AB$7*SIN(AS56)</f>
        <v>-1.3329468084638454</v>
      </c>
      <c r="AS56" s="132">
        <f>$AU56+$AB$7*SIN(AT56)</f>
        <v>-1.3192171821045542</v>
      </c>
      <c r="AT56" s="132">
        <f>$AU56+$AB$7*SIN(AU56)</f>
        <v>-1.2253200727298741</v>
      </c>
      <c r="AU56" s="132">
        <f>RADIANS($AB$9)+$AB$18*(F56-AB$15)</f>
        <v>-0.85126510449656145</v>
      </c>
      <c r="AV56" s="43"/>
      <c r="AW56" s="43">
        <v>-33000</v>
      </c>
      <c r="AX56" s="43">
        <f t="shared" si="2"/>
        <v>-2.1640754546199108E-3</v>
      </c>
      <c r="AY56" s="43">
        <f t="shared" si="3"/>
        <v>4.8998526661077138E-3</v>
      </c>
      <c r="AZ56" s="132">
        <f t="shared" si="4"/>
        <v>-7.0639281207276246E-3</v>
      </c>
      <c r="BA56" s="43">
        <f t="shared" si="5"/>
        <v>1.1859130377511504</v>
      </c>
      <c r="BB56" s="43">
        <f t="shared" si="6"/>
        <v>-0.92750720731496472</v>
      </c>
      <c r="BC56" s="43">
        <f t="shared" si="7"/>
        <v>-1.1876758328796744</v>
      </c>
      <c r="BD56" s="43">
        <f t="shared" si="8"/>
        <v>-0.67512846616475064</v>
      </c>
      <c r="BE56" s="43">
        <f t="shared" si="9"/>
        <v>-0.74574116272293134</v>
      </c>
      <c r="BF56" s="43">
        <f t="shared" si="10"/>
        <v>-0.74510451228058749</v>
      </c>
      <c r="BG56" s="43">
        <f t="shared" si="11"/>
        <v>-0.74336429258726877</v>
      </c>
      <c r="BH56" s="43">
        <f t="shared" si="12"/>
        <v>-0.73862170541524397</v>
      </c>
      <c r="BI56" s="43">
        <f t="shared" si="13"/>
        <v>-0.72579928277145966</v>
      </c>
      <c r="BJ56" s="43">
        <f t="shared" si="14"/>
        <v>-0.69183502452814216</v>
      </c>
      <c r="BK56" s="43">
        <f t="shared" si="15"/>
        <v>-0.60609115002031677</v>
      </c>
      <c r="BL56" s="43">
        <f t="shared" si="16"/>
        <v>-0.40852206255134504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>+(C57-C$7)/C$8</f>
        <v>-28673.47088541861</v>
      </c>
      <c r="F57" s="132">
        <f>ROUND(2*E57,0)/2</f>
        <v>-28673.5</v>
      </c>
      <c r="G57" s="132">
        <f>+C57-(C$7+F57*C$8)</f>
        <v>9.9382050029817037E-3</v>
      </c>
      <c r="J57" s="43">
        <f>G57</f>
        <v>9.9382050029817037E-3</v>
      </c>
      <c r="K57" s="132"/>
      <c r="O57" s="132"/>
      <c r="P57" s="199">
        <f>+D$11+D$12*F57+D$13*F57^2</f>
        <v>5.7381778456703936E-3</v>
      </c>
      <c r="Q57" s="200">
        <f>+C57-15018.5</f>
        <v>25193.991999999998</v>
      </c>
      <c r="S57" s="132">
        <f>+(P57-G57)^2</f>
        <v>1.7640228122152523E-5</v>
      </c>
      <c r="T57" s="7">
        <v>1</v>
      </c>
      <c r="U57" s="43">
        <f>+T57*S57</f>
        <v>1.7640228122152523E-5</v>
      </c>
      <c r="V57" s="132">
        <f>+G57-P57</f>
        <v>4.2000271573113101E-3</v>
      </c>
      <c r="Z57" s="43">
        <f>F57</f>
        <v>-28673.5</v>
      </c>
      <c r="AA57" s="132">
        <f>AB$3+AB$4*Z57+AB$5*Z57^2+AH57</f>
        <v>1.0142858025660312E-2</v>
      </c>
      <c r="AB57" s="132">
        <f>IF(S57&lt;&gt;0,G57-AH57, -9999)</f>
        <v>5.5335248229917856E-3</v>
      </c>
      <c r="AC57" s="132">
        <f>+G57-P57</f>
        <v>4.2000271573113101E-3</v>
      </c>
      <c r="AD57" s="132">
        <f>IF(S57&lt;&gt;0,G57-AA57, -9999)</f>
        <v>-2.0465302267860808E-4</v>
      </c>
      <c r="AE57" s="132">
        <f>+(G57-AA57)^2*T57</f>
        <v>4.1882859691490874E-8</v>
      </c>
      <c r="AF57" s="43">
        <f>IF(S57&lt;&gt;0,G57-P57, -9999)</f>
        <v>4.2000271573113101E-3</v>
      </c>
      <c r="AG57" s="7"/>
      <c r="AH57" s="43">
        <f>$AB$6*($AB$11/AI57*AJ57+$AB$12)</f>
        <v>4.4046801799899182E-3</v>
      </c>
      <c r="AI57" s="43">
        <f>1+$AB$7*COS(AL57)</f>
        <v>1.3700285135729666</v>
      </c>
      <c r="AJ57" s="43">
        <f>SIN(AL57+RADIANS($AB$9))</f>
        <v>0.6681497085295196</v>
      </c>
      <c r="AK57" s="43">
        <f>$AB$7*SIN(AL57)</f>
        <v>0.33230049317173482</v>
      </c>
      <c r="AL57" s="43">
        <f>2*ATAN(AM57)</f>
        <v>0.73173130281783016</v>
      </c>
      <c r="AM57" s="43">
        <f>SQRT((1+$AB$7)/(1-$AB$7))*TAN(AN57/2)</f>
        <v>0.3831144384386716</v>
      </c>
      <c r="AN57" s="132">
        <f>$AU57+$AB$7*SIN(AO57)</f>
        <v>0.43686939156880272</v>
      </c>
      <c r="AO57" s="132">
        <f>$AU57+$AB$7*SIN(AP57)</f>
        <v>0.43582102880428536</v>
      </c>
      <c r="AP57" s="132">
        <f>$AU57+$AB$7*SIN(AQ57)</f>
        <v>0.4334969731594861</v>
      </c>
      <c r="AQ57" s="132">
        <f>$AU57+$AB$7*SIN(AR57)</f>
        <v>0.42835378160559412</v>
      </c>
      <c r="AR57" s="132">
        <f>$AU57+$AB$7*SIN(AS57)</f>
        <v>0.4170143038116681</v>
      </c>
      <c r="AS57" s="132">
        <f>$AU57+$AB$7*SIN(AT57)</f>
        <v>0.39221058206539916</v>
      </c>
      <c r="AT57" s="132">
        <f>$AU57+$AB$7*SIN(AU57)</f>
        <v>0.33880373319323692</v>
      </c>
      <c r="AU57" s="132">
        <f>RADIANS($AB$9)+$AB$18*(F57-AB$15)</f>
        <v>0.22691591090228869</v>
      </c>
      <c r="AW57" s="43">
        <v>-32500</v>
      </c>
      <c r="AX57" s="43">
        <f t="shared" si="2"/>
        <v>-1.0726837782607463E-3</v>
      </c>
      <c r="AY57" s="43">
        <f t="shared" si="3"/>
        <v>5.0289522008309315E-3</v>
      </c>
      <c r="AZ57" s="132">
        <f t="shared" si="4"/>
        <v>-6.1016359790916777E-3</v>
      </c>
      <c r="BA57" s="43">
        <f t="shared" si="5"/>
        <v>1.2606627866621938</v>
      </c>
      <c r="BB57" s="43">
        <f t="shared" si="6"/>
        <v>-0.85165304116856555</v>
      </c>
      <c r="BC57" s="43">
        <f t="shared" si="7"/>
        <v>-1.0191191162333455</v>
      </c>
      <c r="BD57" s="43">
        <f t="shared" si="8"/>
        <v>-0.55878060973586829</v>
      </c>
      <c r="BE57" s="43">
        <f t="shared" si="9"/>
        <v>-0.62621511979284317</v>
      </c>
      <c r="BF57" s="43">
        <f t="shared" si="10"/>
        <v>-0.62534154145290199</v>
      </c>
      <c r="BG57" s="43">
        <f t="shared" si="11"/>
        <v>-0.62317674254383948</v>
      </c>
      <c r="BH57" s="43">
        <f t="shared" si="12"/>
        <v>-0.61782663103826208</v>
      </c>
      <c r="BI57" s="43">
        <f t="shared" si="13"/>
        <v>-0.60469043065110184</v>
      </c>
      <c r="BJ57" s="43">
        <f t="shared" si="14"/>
        <v>-0.57292748369940316</v>
      </c>
      <c r="BK57" s="43">
        <f t="shared" si="15"/>
        <v>-0.49863639892661521</v>
      </c>
      <c r="BL57" s="43">
        <f t="shared" si="16"/>
        <v>-0.33508649414112501</v>
      </c>
    </row>
    <row r="58" spans="1:82" ht="12.95" customHeight="1">
      <c r="A58" s="41" t="s">
        <v>262</v>
      </c>
      <c r="B58" s="94"/>
      <c r="C58" s="36">
        <v>40213.324999999997</v>
      </c>
      <c r="D58" s="36" t="s">
        <v>264</v>
      </c>
      <c r="E58" s="41">
        <f>+(C58-C$7)/C$8</f>
        <v>-28671.030560803294</v>
      </c>
      <c r="F58" s="132">
        <f>ROUND(2*E58,0)/2</f>
        <v>-28671</v>
      </c>
      <c r="G58" s="132">
        <f>+C58-(C$7+F58*C$8)</f>
        <v>-1.043187000323087E-2</v>
      </c>
      <c r="H58" s="132">
        <f>G58</f>
        <v>-1.043187000323087E-2</v>
      </c>
      <c r="I58" s="132"/>
      <c r="J58" s="132"/>
      <c r="K58" s="132"/>
      <c r="L58" s="132"/>
      <c r="M58" s="132"/>
      <c r="N58" s="132"/>
      <c r="O58" s="132"/>
      <c r="P58" s="199">
        <f>+D$11+D$12*F58+D$13*F58^2</f>
        <v>5.7384800202396405E-3</v>
      </c>
      <c r="Q58" s="200">
        <f>+C58-15018.5</f>
        <v>25194.824999999997</v>
      </c>
      <c r="R58" s="132"/>
      <c r="S58" s="132">
        <f>+(P58-G58)^2</f>
        <v>2.6148021988155271E-4</v>
      </c>
      <c r="T58" s="201">
        <f>T$19</f>
        <v>0</v>
      </c>
      <c r="U58" s="43">
        <f>+T58*S58</f>
        <v>0</v>
      </c>
      <c r="V58" s="132">
        <f>+G58-P58</f>
        <v>-1.617035002347051E-2</v>
      </c>
      <c r="W58" s="203"/>
      <c r="X58" s="204"/>
      <c r="Y58" s="204"/>
      <c r="Z58" s="43">
        <f>F58</f>
        <v>-28671</v>
      </c>
      <c r="AA58" s="132">
        <f>AB$3+AB$4*Z58+AB$5*Z58^2+AH58</f>
        <v>1.0149465206743605E-2</v>
      </c>
      <c r="AB58" s="132">
        <f>IF(S58&lt;&gt;0,G58-AH58, -9999)</f>
        <v>-1.4842855189734834E-2</v>
      </c>
      <c r="AC58" s="132">
        <f>+G58-P58</f>
        <v>-1.617035002347051E-2</v>
      </c>
      <c r="AD58" s="132">
        <f>IF(S58&lt;&gt;0,G58-AA58, -9999)</f>
        <v>-2.0581335209974475E-2</v>
      </c>
      <c r="AE58" s="132">
        <f>+(G58-AA58)^2*T58</f>
        <v>0</v>
      </c>
      <c r="AF58" s="43">
        <f>IF(S58&lt;&gt;0,G58-P58, -9999)</f>
        <v>-1.617035002347051E-2</v>
      </c>
      <c r="AG58" s="7"/>
      <c r="AH58" s="43">
        <f>$AB$6*($AB$11/AI58*AJ58+$AB$12)</f>
        <v>4.4109851865039651E-3</v>
      </c>
      <c r="AI58" s="43">
        <f>1+$AB$7*COS(AL58)</f>
        <v>1.3696775465296254</v>
      </c>
      <c r="AJ58" s="43">
        <f>SIN(AL58+RADIANS($AB$9))</f>
        <v>0.66893469635573266</v>
      </c>
      <c r="AK58" s="43">
        <f>$AB$7*SIN(AL58)</f>
        <v>0.33269089288863019</v>
      </c>
      <c r="AL58" s="43">
        <f>2*ATAN(AM58)</f>
        <v>0.73278685637269181</v>
      </c>
      <c r="AM58" s="43">
        <f>SQRT((1+$AB$7)/(1-$AB$7))*TAN(AN58/2)</f>
        <v>0.38371980299580638</v>
      </c>
      <c r="AN58" s="132">
        <f>$AU58+$AB$7*SIN(AO58)</f>
        <v>0.43753789608596527</v>
      </c>
      <c r="AO58" s="132">
        <f>$AU58+$AB$7*SIN(AP58)</f>
        <v>0.43648948770036589</v>
      </c>
      <c r="AP58" s="132">
        <f>$AU58+$AB$7*SIN(AQ58)</f>
        <v>0.43416460932713585</v>
      </c>
      <c r="AQ58" s="132">
        <f>$AU58+$AB$7*SIN(AR58)</f>
        <v>0.42901802023177549</v>
      </c>
      <c r="AR58" s="132">
        <f>$AU58+$AB$7*SIN(AS58)</f>
        <v>0.417667685666535</v>
      </c>
      <c r="AS58" s="132">
        <f>$AU58+$AB$7*SIN(AT58)</f>
        <v>0.39283342309223496</v>
      </c>
      <c r="AT58" s="132">
        <f>$AU58+$AB$7*SIN(AU58)</f>
        <v>0.33934883358028928</v>
      </c>
      <c r="AU58" s="132">
        <f>RADIANS($AB$9)+$AB$18*(F58-AB$15)</f>
        <v>0.22728308874433978</v>
      </c>
      <c r="AW58" s="43">
        <v>-32000</v>
      </c>
      <c r="AX58" s="43">
        <f t="shared" si="2"/>
        <v>1.6423656254436082E-4</v>
      </c>
      <c r="AY58" s="43">
        <f t="shared" si="3"/>
        <v>5.1496323105190457E-3</v>
      </c>
      <c r="AZ58" s="132">
        <f t="shared" si="4"/>
        <v>-4.9853957479746849E-3</v>
      </c>
      <c r="BA58" s="43">
        <f t="shared" si="5"/>
        <v>1.3359357773164782</v>
      </c>
      <c r="BB58" s="43">
        <f t="shared" si="6"/>
        <v>-0.73739728978890029</v>
      </c>
      <c r="BC58" s="43">
        <f t="shared" si="7"/>
        <v>-0.82919680260096607</v>
      </c>
      <c r="BD58" s="43">
        <f t="shared" si="8"/>
        <v>-0.44010925068787804</v>
      </c>
      <c r="BE58" s="43">
        <f t="shared" si="9"/>
        <v>-0.49935645610700019</v>
      </c>
      <c r="BF58" s="43">
        <f t="shared" si="10"/>
        <v>-0.49832629341497614</v>
      </c>
      <c r="BG58" s="43">
        <f t="shared" si="11"/>
        <v>-0.49596965885039435</v>
      </c>
      <c r="BH58" s="43">
        <f t="shared" si="12"/>
        <v>-0.49058978940122289</v>
      </c>
      <c r="BI58" s="43">
        <f t="shared" si="13"/>
        <v>-0.4783656039797301</v>
      </c>
      <c r="BJ58" s="43">
        <f t="shared" si="14"/>
        <v>-0.45087094563916047</v>
      </c>
      <c r="BK58" s="43">
        <f t="shared" si="15"/>
        <v>-0.39030005502792164</v>
      </c>
      <c r="BL58" s="43">
        <f t="shared" si="16"/>
        <v>-0.26165092573090498</v>
      </c>
    </row>
    <row r="59" spans="1:82" s="132" customFormat="1" ht="12.95" customHeight="1">
      <c r="A59" s="36" t="s">
        <v>464</v>
      </c>
      <c r="B59" s="94" t="s">
        <v>292</v>
      </c>
      <c r="C59" s="36">
        <v>40213.345999999998</v>
      </c>
      <c r="D59" s="36" t="s">
        <v>465</v>
      </c>
      <c r="E59" s="41">
        <f>+(C59-C$7)/C$8</f>
        <v>-28670.969040014672</v>
      </c>
      <c r="F59" s="132">
        <f>ROUND(2*E59,0)/2</f>
        <v>-28671</v>
      </c>
      <c r="G59" s="132">
        <f>+C59-(C$7+F59*C$8)</f>
        <v>1.0568129997409414E-2</v>
      </c>
      <c r="H59" s="43"/>
      <c r="I59" s="43"/>
      <c r="J59" s="43">
        <f>G59</f>
        <v>1.0568129997409414E-2</v>
      </c>
      <c r="L59" s="43"/>
      <c r="M59" s="43"/>
      <c r="N59" s="43"/>
      <c r="P59" s="199">
        <f>+D$11+D$12*F59+D$13*F59^2</f>
        <v>5.7384800202396405E-3</v>
      </c>
      <c r="Q59" s="200">
        <f>+C59-15018.5</f>
        <v>25194.845999999998</v>
      </c>
      <c r="R59" s="43"/>
      <c r="S59" s="132">
        <f>+(P59-G59)^2</f>
        <v>2.3325518901975998E-5</v>
      </c>
      <c r="T59" s="7">
        <v>1</v>
      </c>
      <c r="U59" s="43">
        <f>+T59*S59</f>
        <v>2.3325518901975998E-5</v>
      </c>
      <c r="V59" s="132">
        <f>+G59-P59</f>
        <v>4.829649977169774E-3</v>
      </c>
      <c r="Z59" s="43">
        <f>F59</f>
        <v>-28671</v>
      </c>
      <c r="AA59" s="132">
        <f>AB$3+AB$4*Z59+AB$5*Z59^2+AH59</f>
        <v>1.0149465206743605E-2</v>
      </c>
      <c r="AB59" s="132">
        <f>IF(S59&lt;&gt;0,G59-AH59, -9999)</f>
        <v>6.1571448109054494E-3</v>
      </c>
      <c r="AC59" s="132">
        <f>+G59-P59</f>
        <v>4.829649977169774E-3</v>
      </c>
      <c r="AD59" s="132">
        <f>IF(S59&lt;&gt;0,G59-AA59, -9999)</f>
        <v>4.1866479066580975E-4</v>
      </c>
      <c r="AE59" s="132">
        <f>+(G59-AA59)^2*T59</f>
        <v>1.7528020694324631E-7</v>
      </c>
      <c r="AF59" s="43">
        <f>IF(S59&lt;&gt;0,G59-P59, -9999)</f>
        <v>4.829649977169774E-3</v>
      </c>
      <c r="AG59" s="7"/>
      <c r="AH59" s="43">
        <f>$AB$6*($AB$11/AI59*AJ59+$AB$12)</f>
        <v>4.4109851865039651E-3</v>
      </c>
      <c r="AI59" s="43">
        <f>1+$AB$7*COS(AL59)</f>
        <v>1.3696775465296254</v>
      </c>
      <c r="AJ59" s="43">
        <f>SIN(AL59+RADIANS($AB$9))</f>
        <v>0.66893469635573266</v>
      </c>
      <c r="AK59" s="43">
        <f>$AB$7*SIN(AL59)</f>
        <v>0.33269089288863019</v>
      </c>
      <c r="AL59" s="43">
        <f>2*ATAN(AM59)</f>
        <v>0.73278685637269181</v>
      </c>
      <c r="AM59" s="43">
        <f>SQRT((1+$AB$7)/(1-$AB$7))*TAN(AN59/2)</f>
        <v>0.38371980299580638</v>
      </c>
      <c r="AN59" s="132">
        <f>$AU59+$AB$7*SIN(AO59)</f>
        <v>0.43753789608596527</v>
      </c>
      <c r="AO59" s="132">
        <f>$AU59+$AB$7*SIN(AP59)</f>
        <v>0.43648948770036589</v>
      </c>
      <c r="AP59" s="132">
        <f>$AU59+$AB$7*SIN(AQ59)</f>
        <v>0.43416460932713585</v>
      </c>
      <c r="AQ59" s="132">
        <f>$AU59+$AB$7*SIN(AR59)</f>
        <v>0.42901802023177549</v>
      </c>
      <c r="AR59" s="132">
        <f>$AU59+$AB$7*SIN(AS59)</f>
        <v>0.417667685666535</v>
      </c>
      <c r="AS59" s="132">
        <f>$AU59+$AB$7*SIN(AT59)</f>
        <v>0.39283342309223496</v>
      </c>
      <c r="AT59" s="132">
        <f>$AU59+$AB$7*SIN(AU59)</f>
        <v>0.33934883358028928</v>
      </c>
      <c r="AU59" s="132">
        <f>RADIANS($AB$9)+$AB$18*(F59-AB$15)</f>
        <v>0.22728308874433978</v>
      </c>
      <c r="AV59" s="43"/>
      <c r="AW59" s="43">
        <v>-31500</v>
      </c>
      <c r="AX59" s="43">
        <f t="shared" si="2"/>
        <v>1.5407759940865942E-3</v>
      </c>
      <c r="AY59" s="43">
        <f t="shared" si="3"/>
        <v>5.2618929951720461E-3</v>
      </c>
      <c r="AZ59" s="132">
        <f t="shared" si="4"/>
        <v>-3.721117001085452E-3</v>
      </c>
      <c r="BA59" s="43">
        <f t="shared" si="5"/>
        <v>1.4054806522195882</v>
      </c>
      <c r="BB59" s="43">
        <f t="shared" si="6"/>
        <v>-0.57904506695555102</v>
      </c>
      <c r="BC59" s="43">
        <f t="shared" si="7"/>
        <v>-0.61754476839554462</v>
      </c>
      <c r="BD59" s="43">
        <f t="shared" si="8"/>
        <v>-0.31897445536597335</v>
      </c>
      <c r="BE59" s="43">
        <f t="shared" si="9"/>
        <v>-0.36550330032722123</v>
      </c>
      <c r="BF59" s="43">
        <f t="shared" si="10"/>
        <v>-0.36449125464618626</v>
      </c>
      <c r="BG59" s="43">
        <f t="shared" si="11"/>
        <v>-0.36231414642031001</v>
      </c>
      <c r="BH59" s="43">
        <f t="shared" si="12"/>
        <v>-0.35763682609644798</v>
      </c>
      <c r="BI59" s="43">
        <f t="shared" si="13"/>
        <v>-0.34761544245473086</v>
      </c>
      <c r="BJ59" s="43">
        <f t="shared" si="14"/>
        <v>-0.32626444796152554</v>
      </c>
      <c r="BK59" s="43">
        <f t="shared" si="15"/>
        <v>-0.28127024605564421</v>
      </c>
      <c r="BL59" s="43">
        <f t="shared" si="16"/>
        <v>-0.18821535732068501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40229.218000000001</v>
      </c>
      <c r="D60" s="36" t="s">
        <v>465</v>
      </c>
      <c r="E60" s="41">
        <f>+(C60-C$7)/C$8</f>
        <v>-28624.47104206225</v>
      </c>
      <c r="F60" s="132">
        <f>ROUND(2*E60,0)/2</f>
        <v>-28624.5</v>
      </c>
      <c r="G60" s="132">
        <f>+C60-(C$7+F60*C$8)</f>
        <v>9.8847350018331781E-3</v>
      </c>
      <c r="J60" s="43">
        <f>G60</f>
        <v>9.8847350018331781E-3</v>
      </c>
      <c r="K60" s="132"/>
      <c r="O60" s="132"/>
      <c r="P60" s="199">
        <f>+D$11+D$12*F60+D$13*F60^2</f>
        <v>5.7440620999077482E-3</v>
      </c>
      <c r="Q60" s="200">
        <f>+C60-15018.5</f>
        <v>25210.718000000001</v>
      </c>
      <c r="S60" s="132">
        <f>+(P60-G60)^2</f>
        <v>1.714517208073956E-5</v>
      </c>
      <c r="T60" s="7">
        <v>1</v>
      </c>
      <c r="U60" s="43">
        <f>+T60*S60</f>
        <v>1.714517208073956E-5</v>
      </c>
      <c r="V60" s="132">
        <f>+G60-P60</f>
        <v>4.1406729019254299E-3</v>
      </c>
      <c r="Z60" s="43">
        <f>F60</f>
        <v>-28624.5</v>
      </c>
      <c r="AA60" s="132">
        <f>AB$3+AB$4*Z60+AB$5*Z60^2+AH60</f>
        <v>1.0271672145205558E-2</v>
      </c>
      <c r="AB60" s="132">
        <f>IF(S60&lt;&gt;0,G60-AH60, -9999)</f>
        <v>5.357124956535367E-3</v>
      </c>
      <c r="AC60" s="132">
        <f>+G60-P60</f>
        <v>4.1406729019254299E-3</v>
      </c>
      <c r="AD60" s="132">
        <f>IF(S60&lt;&gt;0,G60-AA60, -9999)</f>
        <v>-3.8693714337238033E-4</v>
      </c>
      <c r="AE60" s="132">
        <f>+(G60-AA60)^2*T60</f>
        <v>1.49720352921178E-7</v>
      </c>
      <c r="AF60" s="43">
        <f>IF(S60&lt;&gt;0,G60-P60, -9999)</f>
        <v>4.1406729019254299E-3</v>
      </c>
      <c r="AG60" s="7"/>
      <c r="AH60" s="43">
        <f>$AB$6*($AB$11/AI60*AJ60+$AB$12)</f>
        <v>4.5276100452978111E-3</v>
      </c>
      <c r="AI60" s="43">
        <f>1+$AB$7*COS(AL60)</f>
        <v>1.3631080387492474</v>
      </c>
      <c r="AJ60" s="43">
        <f>SIN(AL60+RADIANS($AB$9))</f>
        <v>0.68332749646507462</v>
      </c>
      <c r="AK60" s="43">
        <f>$AB$7*SIN(AL60)</f>
        <v>0.33984889409099528</v>
      </c>
      <c r="AL60" s="43">
        <f>2*ATAN(AM60)</f>
        <v>0.75232264881219002</v>
      </c>
      <c r="AM60" s="43">
        <f>SQRT((1+$AB$7)/(1-$AB$7))*TAN(AN60/2)</f>
        <v>0.39496845213261739</v>
      </c>
      <c r="AN60" s="132">
        <f>$AU60+$AB$7*SIN(AO60)</f>
        <v>0.44994157911061039</v>
      </c>
      <c r="AO60" s="132">
        <f>$AU60+$AB$7*SIN(AP60)</f>
        <v>0.4488932913440295</v>
      </c>
      <c r="AP60" s="132">
        <f>$AU60+$AB$7*SIN(AQ60)</f>
        <v>0.44655501932968966</v>
      </c>
      <c r="AQ60" s="132">
        <f>$AU60+$AB$7*SIN(AR60)</f>
        <v>0.44134874616591652</v>
      </c>
      <c r="AR60" s="132">
        <f>$AU60+$AB$7*SIN(AS60)</f>
        <v>0.42980227649696345</v>
      </c>
      <c r="AS60" s="132">
        <f>$AU60+$AB$7*SIN(AT60)</f>
        <v>0.40440791970096662</v>
      </c>
      <c r="AT60" s="132">
        <f>$AU60+$AB$7*SIN(AU60)</f>
        <v>0.34948492113349494</v>
      </c>
      <c r="AU60" s="132">
        <f>RADIANS($AB$9)+$AB$18*(F60-AB$15)</f>
        <v>0.23411259660649025</v>
      </c>
      <c r="AW60" s="43">
        <v>-31000</v>
      </c>
      <c r="AX60" s="43">
        <f t="shared" si="2"/>
        <v>3.0356235965673206E-3</v>
      </c>
      <c r="AY60" s="43">
        <f t="shared" si="3"/>
        <v>5.3657342547899466E-3</v>
      </c>
      <c r="AZ60" s="132">
        <f t="shared" si="4"/>
        <v>-2.330110658222626E-3</v>
      </c>
      <c r="BA60" s="43">
        <f t="shared" si="5"/>
        <v>1.4606783095276614</v>
      </c>
      <c r="BB60" s="43">
        <f t="shared" si="6"/>
        <v>-0.3768254603529862</v>
      </c>
      <c r="BC60" s="43">
        <f t="shared" si="7"/>
        <v>-0.38635455869760765</v>
      </c>
      <c r="BD60" s="43">
        <f t="shared" si="8"/>
        <v>-0.19561666031122826</v>
      </c>
      <c r="BE60" s="43">
        <f t="shared" si="9"/>
        <v>-0.22571726210315451</v>
      </c>
      <c r="BF60" s="43">
        <f t="shared" si="10"/>
        <v>-0.22495520609083497</v>
      </c>
      <c r="BG60" s="43">
        <f t="shared" si="11"/>
        <v>-0.22338361224270961</v>
      </c>
      <c r="BH60" s="43">
        <f t="shared" si="12"/>
        <v>-0.22014426858659164</v>
      </c>
      <c r="BI60" s="43">
        <f t="shared" si="13"/>
        <v>-0.21347474527378091</v>
      </c>
      <c r="BJ60" s="43">
        <f t="shared" si="14"/>
        <v>-0.19977273318385369</v>
      </c>
      <c r="BK60" s="43">
        <f t="shared" si="15"/>
        <v>-0.17173883776733112</v>
      </c>
      <c r="BL60" s="43">
        <f t="shared" si="16"/>
        <v>-0.11477978891046499</v>
      </c>
    </row>
    <row r="61" spans="1:82" ht="12.95" customHeight="1">
      <c r="A61" s="36" t="s">
        <v>464</v>
      </c>
      <c r="B61" s="94" t="s">
        <v>292</v>
      </c>
      <c r="C61" s="36">
        <v>40504.517999999996</v>
      </c>
      <c r="D61" s="36" t="s">
        <v>465</v>
      </c>
      <c r="E61" s="41">
        <f>+(C61-C$7)/C$8</f>
        <v>-27817.962798847853</v>
      </c>
      <c r="F61" s="132">
        <f>ROUND(2*E61,0)/2</f>
        <v>-27818</v>
      </c>
      <c r="G61" s="132">
        <f>+C61-(C$7+F61*C$8)</f>
        <v>1.269853999838233E-2</v>
      </c>
      <c r="J61" s="43">
        <f>G61</f>
        <v>1.269853999838233E-2</v>
      </c>
      <c r="K61" s="132"/>
      <c r="O61" s="132"/>
      <c r="P61" s="199">
        <f>+D$11+D$12*F61+D$13*F61^2</f>
        <v>5.8292939755582099E-3</v>
      </c>
      <c r="Q61" s="200">
        <f>+C61-15018.5</f>
        <v>25486.017999999996</v>
      </c>
      <c r="S61" s="132">
        <f>+(P61-G61)^2</f>
        <v>4.7186540922084988E-5</v>
      </c>
      <c r="T61" s="7">
        <v>1</v>
      </c>
      <c r="U61" s="43">
        <f>+T61*S61</f>
        <v>4.7186540922084988E-5</v>
      </c>
      <c r="V61" s="132">
        <f>+G61-P61</f>
        <v>6.8692460228241201E-3</v>
      </c>
      <c r="W61" s="205"/>
      <c r="X61" s="204"/>
      <c r="Y61" s="204"/>
      <c r="Z61" s="43">
        <f>F61</f>
        <v>-27818</v>
      </c>
      <c r="AA61" s="132">
        <f>AB$3+AB$4*Z61+AB$5*Z61^2+AH61</f>
        <v>1.2173644714440501E-2</v>
      </c>
      <c r="AB61" s="132">
        <f>IF(S61&lt;&gt;0,G61-AH61, -9999)</f>
        <v>6.3541892595000383E-3</v>
      </c>
      <c r="AC61" s="132">
        <f>+G61-P61</f>
        <v>6.8692460228241201E-3</v>
      </c>
      <c r="AD61" s="132">
        <f>IF(S61&lt;&gt;0,G61-AA61, -9999)</f>
        <v>5.248952839418293E-4</v>
      </c>
      <c r="AE61" s="132">
        <f>+(G61-AA61)^2*T61</f>
        <v>2.7551505910437361E-7</v>
      </c>
      <c r="AF61" s="43">
        <f>IF(S61&lt;&gt;0,G61-P61, -9999)</f>
        <v>6.8692460228241201E-3</v>
      </c>
      <c r="AG61" s="7"/>
      <c r="AH61" s="43">
        <f>$AB$6*($AB$11/AI61*AJ61+$AB$12)</f>
        <v>6.3443507388822916E-3</v>
      </c>
      <c r="AI61" s="43">
        <f>1+$AB$7*COS(AL61)</f>
        <v>1.2426480912890931</v>
      </c>
      <c r="AJ61" s="43">
        <f>SIN(AL61+RADIANS($AB$9))</f>
        <v>0.8728968989424174</v>
      </c>
      <c r="AK61" s="43">
        <f>$AB$7*SIN(AL61)</f>
        <v>0.43412742646941505</v>
      </c>
      <c r="AL61" s="43">
        <f>2*ATAN(AM61)</f>
        <v>1.0611207399900493</v>
      </c>
      <c r="AM61" s="43">
        <f>SQRT((1+$AB$7)/(1-$AB$7))*TAN(AN61/2)</f>
        <v>0.5866700042186801</v>
      </c>
      <c r="AN61" s="132">
        <f>$AU61+$AB$7*SIN(AO61)</f>
        <v>0.65532725132113978</v>
      </c>
      <c r="AO61" s="132">
        <f>$AU61+$AB$7*SIN(AP61)</f>
        <v>0.65450636755269831</v>
      </c>
      <c r="AP61" s="132">
        <f>$AU61+$AB$7*SIN(AQ61)</f>
        <v>0.65242753079132254</v>
      </c>
      <c r="AQ61" s="132">
        <f>$AU61+$AB$7*SIN(AR61)</f>
        <v>0.64717769612627918</v>
      </c>
      <c r="AR61" s="132">
        <f>$AU61+$AB$7*SIN(AS61)</f>
        <v>0.63401140086275054</v>
      </c>
      <c r="AS61" s="132">
        <f>$AU61+$AB$7*SIN(AT61)</f>
        <v>0.60153388204037561</v>
      </c>
      <c r="AT61" s="132">
        <f>$AU61+$AB$7*SIN(AU61)</f>
        <v>0.52429753159952452</v>
      </c>
      <c r="AU61" s="132">
        <f>RADIANS($AB$9)+$AB$18*(F61-AB$15)</f>
        <v>0.35256416845217514</v>
      </c>
      <c r="AW61" s="43">
        <v>-30500</v>
      </c>
      <c r="AX61" s="43">
        <f t="shared" si="2"/>
        <v>4.6097622651463544E-3</v>
      </c>
      <c r="AY61" s="43">
        <f t="shared" si="3"/>
        <v>5.4611560893727366E-3</v>
      </c>
      <c r="AZ61" s="132">
        <f t="shared" si="4"/>
        <v>-8.5139382422638201E-4</v>
      </c>
      <c r="BA61" s="43">
        <f t="shared" si="5"/>
        <v>1.4923932720422448</v>
      </c>
      <c r="BB61" s="43">
        <f t="shared" si="6"/>
        <v>-0.14066932122472586</v>
      </c>
      <c r="BC61" s="43">
        <f t="shared" si="7"/>
        <v>-0.14112526349631369</v>
      </c>
      <c r="BD61" s="43">
        <f t="shared" si="8"/>
        <v>-7.0679977911388803E-2</v>
      </c>
      <c r="BE61" s="43">
        <f t="shared" si="9"/>
        <v>-8.1858185702473163E-2</v>
      </c>
      <c r="BF61" s="43">
        <f t="shared" si="10"/>
        <v>-8.1552059518442827E-2</v>
      </c>
      <c r="BG61" s="43">
        <f t="shared" si="11"/>
        <v>-8.0934492609297401E-2</v>
      </c>
      <c r="BH61" s="43">
        <f t="shared" si="12"/>
        <v>-7.9688731345137043E-2</v>
      </c>
      <c r="BI61" s="43">
        <f t="shared" si="13"/>
        <v>-7.7176146122118636E-2</v>
      </c>
      <c r="BJ61" s="43">
        <f t="shared" si="14"/>
        <v>-7.2109962524570276E-2</v>
      </c>
      <c r="BK61" s="43">
        <f t="shared" si="15"/>
        <v>-6.1900399721237065E-2</v>
      </c>
      <c r="BL61" s="43">
        <f t="shared" si="16"/>
        <v>-4.1344220500244985E-2</v>
      </c>
    </row>
    <row r="62" spans="1:82" ht="12.95" customHeight="1">
      <c r="A62" s="36" t="s">
        <v>464</v>
      </c>
      <c r="B62" s="94" t="s">
        <v>292</v>
      </c>
      <c r="C62" s="36">
        <v>40508.444000000003</v>
      </c>
      <c r="D62" s="36" t="s">
        <v>465</v>
      </c>
      <c r="E62" s="41">
        <f>+(C62-C$7)/C$8</f>
        <v>-27806.461340936974</v>
      </c>
      <c r="F62" s="132">
        <f>ROUND(2*E62,0)/2</f>
        <v>-27806.5</v>
      </c>
      <c r="G62" s="132">
        <f>+C62-(C$7+F62*C$8)</f>
        <v>1.3196195010095835E-2</v>
      </c>
      <c r="J62" s="43">
        <f>G62</f>
        <v>1.3196195010095835E-2</v>
      </c>
      <c r="K62" s="132"/>
      <c r="O62" s="132"/>
      <c r="P62" s="199">
        <f>+D$11+D$12*F62+D$13*F62^2</f>
        <v>5.8303509061223575E-3</v>
      </c>
      <c r="Q62" s="200">
        <f>+C62-15018.5</f>
        <v>25489.944000000003</v>
      </c>
      <c r="S62" s="132">
        <f>+(P62-G62)^2</f>
        <v>5.425565936404084E-5</v>
      </c>
      <c r="T62" s="7">
        <v>1</v>
      </c>
      <c r="U62" s="43">
        <f>+T62*S62</f>
        <v>5.425565936404084E-5</v>
      </c>
      <c r="V62" s="132">
        <f>+G62-P62</f>
        <v>7.3658441039734773E-3</v>
      </c>
      <c r="Z62" s="43">
        <f>F62</f>
        <v>-27806.5</v>
      </c>
      <c r="AA62" s="132">
        <f>AB$3+AB$4*Z62+AB$5*Z62^2+AH62</f>
        <v>1.2197716231815082E-2</v>
      </c>
      <c r="AB62" s="132">
        <f>IF(S62&lt;&gt;0,G62-AH62, -9999)</f>
        <v>6.8288296844031112E-3</v>
      </c>
      <c r="AC62" s="132">
        <f>+G62-P62</f>
        <v>7.3658441039734773E-3</v>
      </c>
      <c r="AD62" s="132">
        <f>IF(S62&lt;&gt;0,G62-AA62, -9999)</f>
        <v>9.984787782807529E-4</v>
      </c>
      <c r="AE62" s="132">
        <f>+(G62-AA62)^2*T62</f>
        <v>9.9695987067702481E-7</v>
      </c>
      <c r="AF62" s="43">
        <f>IF(S62&lt;&gt;0,G62-P62, -9999)</f>
        <v>7.3658441039734773E-3</v>
      </c>
      <c r="AG62" s="7"/>
      <c r="AH62" s="43">
        <f>$AB$6*($AB$11/AI62*AJ62+$AB$12)</f>
        <v>6.3673653256927235E-3</v>
      </c>
      <c r="AI62" s="43">
        <f>1+$AB$7*COS(AL62)</f>
        <v>1.240911718511897</v>
      </c>
      <c r="AJ62" s="43">
        <f>SIN(AL62+RADIANS($AB$9))</f>
        <v>0.87483922089666954</v>
      </c>
      <c r="AK62" s="43">
        <f>$AB$7*SIN(AL62)</f>
        <v>0.43509339514964129</v>
      </c>
      <c r="AL62" s="43">
        <f>2*ATAN(AM62)</f>
        <v>1.0651159743985184</v>
      </c>
      <c r="AM62" s="43">
        <f>SQRT((1+$AB$7)/(1-$AB$7))*TAN(AN62/2)</f>
        <v>0.58935831882085965</v>
      </c>
      <c r="AN62" s="132">
        <f>$AU62+$AB$7*SIN(AO62)</f>
        <v>0.65811848150424179</v>
      </c>
      <c r="AO62" s="132">
        <f>$AU62+$AB$7*SIN(AP62)</f>
        <v>0.65730287913189911</v>
      </c>
      <c r="AP62" s="132">
        <f>$AU62+$AB$7*SIN(AQ62)</f>
        <v>0.65523296977762424</v>
      </c>
      <c r="AQ62" s="132">
        <f>$AU62+$AB$7*SIN(AR62)</f>
        <v>0.64999446930327887</v>
      </c>
      <c r="AR62" s="132">
        <f>$AU62+$AB$7*SIN(AS62)</f>
        <v>0.63682889854596736</v>
      </c>
      <c r="AS62" s="132">
        <f>$AU62+$AB$7*SIN(AT62)</f>
        <v>0.60428861581092286</v>
      </c>
      <c r="AT62" s="132">
        <f>$AU62+$AB$7*SIN(AU62)</f>
        <v>0.52677464774978855</v>
      </c>
      <c r="AU62" s="132">
        <f>RADIANS($AB$9)+$AB$18*(F62-AB$15)</f>
        <v>0.35425318652561016</v>
      </c>
      <c r="AW62" s="43">
        <v>-30000</v>
      </c>
      <c r="AX62" s="43">
        <f t="shared" si="2"/>
        <v>6.2093147865825218E-3</v>
      </c>
      <c r="AY62" s="43">
        <f t="shared" si="3"/>
        <v>5.5481584989204181E-3</v>
      </c>
      <c r="AZ62" s="132">
        <f t="shared" si="4"/>
        <v>6.6115628766210408E-4</v>
      </c>
      <c r="BA62" s="43">
        <f t="shared" si="5"/>
        <v>1.4943517148589338</v>
      </c>
      <c r="BB62" s="43">
        <f t="shared" si="6"/>
        <v>0.10940250729774578</v>
      </c>
      <c r="BC62" s="43">
        <f t="shared" si="7"/>
        <v>0.10963409144501203</v>
      </c>
      <c r="BD62" s="43">
        <f t="shared" si="8"/>
        <v>5.4872018534336812E-2</v>
      </c>
      <c r="BE62" s="43">
        <f t="shared" si="9"/>
        <v>6.3564258877743668E-2</v>
      </c>
      <c r="BF62" s="43">
        <f t="shared" si="10"/>
        <v>6.3325100779709695E-2</v>
      </c>
      <c r="BG62" s="43">
        <f t="shared" si="11"/>
        <v>6.2843265594623735E-2</v>
      </c>
      <c r="BH62" s="43">
        <f t="shared" si="12"/>
        <v>6.1872549716917011E-2</v>
      </c>
      <c r="BI62" s="43">
        <f t="shared" si="13"/>
        <v>5.99171002341716E-2</v>
      </c>
      <c r="BJ62" s="43">
        <f t="shared" si="14"/>
        <v>5.5978652013403504E-2</v>
      </c>
      <c r="BK62" s="43">
        <f t="shared" si="15"/>
        <v>4.8048843523570639E-2</v>
      </c>
      <c r="BL62" s="43">
        <f t="shared" si="16"/>
        <v>3.2091347909975025E-2</v>
      </c>
    </row>
    <row r="63" spans="1:82" ht="12.95" customHeight="1">
      <c r="A63" s="36" t="s">
        <v>464</v>
      </c>
      <c r="B63" s="94" t="s">
        <v>292</v>
      </c>
      <c r="C63" s="36">
        <v>40509.468000000001</v>
      </c>
      <c r="D63" s="36" t="s">
        <v>465</v>
      </c>
      <c r="E63" s="41">
        <f>+(C63-C$7)/C$8</f>
        <v>-27803.461470101342</v>
      </c>
      <c r="F63" s="132">
        <f>ROUND(2*E63,0)/2</f>
        <v>-27803.5</v>
      </c>
      <c r="G63" s="132">
        <f>+C63-(C$7+F63*C$8)</f>
        <v>1.3152105006156489E-2</v>
      </c>
      <c r="J63" s="43">
        <f>G63</f>
        <v>1.3152105006156489E-2</v>
      </c>
      <c r="K63" s="132"/>
      <c r="O63" s="132"/>
      <c r="P63" s="199">
        <f>+D$11+D$12*F63+D$13*F63^2</f>
        <v>5.8306258946491107E-3</v>
      </c>
      <c r="Q63" s="200">
        <f>+C63-15018.5</f>
        <v>25490.968000000001</v>
      </c>
      <c r="S63" s="132">
        <f>+(P63-G63)^2</f>
        <v>5.3604056380238874E-5</v>
      </c>
      <c r="T63" s="7">
        <v>1</v>
      </c>
      <c r="U63" s="43">
        <f>+T63*S63</f>
        <v>5.3604056380238874E-5</v>
      </c>
      <c r="V63" s="132">
        <f>+G63-P63</f>
        <v>7.3214791115073785E-3</v>
      </c>
      <c r="W63" s="203"/>
      <c r="X63" s="204"/>
      <c r="Y63" s="204"/>
      <c r="Z63" s="43">
        <f>F63</f>
        <v>-27803.5</v>
      </c>
      <c r="AA63" s="132">
        <f>AB$3+AB$4*Z63+AB$5*Z63^2+AH63</f>
        <v>1.2203981599936471E-2</v>
      </c>
      <c r="AB63" s="132">
        <f>IF(S63&lt;&gt;0,G63-AH63, -9999)</f>
        <v>6.7787493008691279E-3</v>
      </c>
      <c r="AC63" s="132">
        <f>+G63-P63</f>
        <v>7.3214791115073785E-3</v>
      </c>
      <c r="AD63" s="132">
        <f>IF(S63&lt;&gt;0,G63-AA63, -9999)</f>
        <v>9.4812340622001806E-4</v>
      </c>
      <c r="AE63" s="132">
        <f>+(G63-AA63)^2*T63</f>
        <v>8.9893799342224937E-7</v>
      </c>
      <c r="AF63" s="43">
        <f>IF(S63&lt;&gt;0,G63-P63, -9999)</f>
        <v>7.3214791115073785E-3</v>
      </c>
      <c r="AG63" s="7"/>
      <c r="AH63" s="43">
        <f>$AB$6*($AB$11/AI63*AJ63+$AB$12)</f>
        <v>6.3733557052873613E-3</v>
      </c>
      <c r="AI63" s="43">
        <f>1+$AB$7*COS(AL63)</f>
        <v>1.2404589170499332</v>
      </c>
      <c r="AJ63" s="43">
        <f>SIN(AL63+RADIANS($AB$9))</f>
        <v>0.87534273101417193</v>
      </c>
      <c r="AK63" s="43">
        <f>$AB$7*SIN(AL63)</f>
        <v>0.43534380417133617</v>
      </c>
      <c r="AL63" s="43">
        <f>2*ATAN(AM63)</f>
        <v>1.0661563743756173</v>
      </c>
      <c r="AM63" s="43">
        <f>SQRT((1+$AB$7)/(1-$AB$7))*TAN(AN63/2)</f>
        <v>0.59005942176293791</v>
      </c>
      <c r="AN63" s="132">
        <f>$AU63+$AB$7*SIN(AO63)</f>
        <v>0.65884598778165826</v>
      </c>
      <c r="AO63" s="132">
        <f>$AU63+$AB$7*SIN(AP63)</f>
        <v>0.65803176790714479</v>
      </c>
      <c r="AP63" s="132">
        <f>$AU63+$AB$7*SIN(AQ63)</f>
        <v>0.65596420414053624</v>
      </c>
      <c r="AQ63" s="132">
        <f>$AU63+$AB$7*SIN(AR63)</f>
        <v>0.65072870627500246</v>
      </c>
      <c r="AR63" s="132">
        <f>$AU63+$AB$7*SIN(AS63)</f>
        <v>0.63756342830708546</v>
      </c>
      <c r="AS63" s="132">
        <f>$AU63+$AB$7*SIN(AT63)</f>
        <v>0.60500695520714887</v>
      </c>
      <c r="AT63" s="132">
        <f>$AU63+$AB$7*SIN(AU63)</f>
        <v>0.52742077111173125</v>
      </c>
      <c r="AU63" s="132">
        <f>RADIANS($AB$9)+$AB$18*(F63-AB$15)</f>
        <v>0.35469379993607147</v>
      </c>
      <c r="AW63" s="43">
        <v>-29500</v>
      </c>
      <c r="AX63" s="43">
        <f t="shared" si="2"/>
        <v>7.7740833014838398E-3</v>
      </c>
      <c r="AY63" s="43">
        <f t="shared" si="3"/>
        <v>5.6267414834329961E-3</v>
      </c>
      <c r="AZ63" s="132">
        <f t="shared" si="4"/>
        <v>2.1473418180508437E-3</v>
      </c>
      <c r="BA63" s="43">
        <f t="shared" si="5"/>
        <v>1.4661403065100163</v>
      </c>
      <c r="BB63" s="43">
        <f t="shared" si="6"/>
        <v>0.3485892865105103</v>
      </c>
      <c r="BC63" s="43">
        <f t="shared" si="7"/>
        <v>0.35607772238492852</v>
      </c>
      <c r="BD63" s="43">
        <f t="shared" si="8"/>
        <v>0.1799441714085854</v>
      </c>
      <c r="BE63" s="43">
        <f t="shared" si="9"/>
        <v>0.20776857302977075</v>
      </c>
      <c r="BF63" s="43">
        <f t="shared" si="10"/>
        <v>0.20705424739897893</v>
      </c>
      <c r="BG63" s="43">
        <f t="shared" si="11"/>
        <v>0.20558682600910491</v>
      </c>
      <c r="BH63" s="43">
        <f t="shared" si="12"/>
        <v>0.20257374306720036</v>
      </c>
      <c r="BI63" s="43">
        <f t="shared" si="13"/>
        <v>0.19639273308553409</v>
      </c>
      <c r="BJ63" s="43">
        <f t="shared" si="14"/>
        <v>0.18373654088482572</v>
      </c>
      <c r="BK63" s="43">
        <f t="shared" si="15"/>
        <v>0.15791207012815414</v>
      </c>
      <c r="BL63" s="43">
        <f t="shared" si="16"/>
        <v>0.10552691632019504</v>
      </c>
    </row>
    <row r="64" spans="1:82" ht="12.95" customHeight="1">
      <c r="A64" s="36" t="s">
        <v>464</v>
      </c>
      <c r="B64" s="94" t="s">
        <v>292</v>
      </c>
      <c r="C64" s="36">
        <v>40510.491999999998</v>
      </c>
      <c r="D64" s="36" t="s">
        <v>465</v>
      </c>
      <c r="E64" s="41">
        <f>+(C64-C$7)/C$8</f>
        <v>-27800.461599265709</v>
      </c>
      <c r="F64" s="132">
        <f>ROUND(2*E64,0)/2</f>
        <v>-27800.5</v>
      </c>
      <c r="G64" s="132">
        <f>+C64-(C$7+F64*C$8)</f>
        <v>1.3108015002217144E-2</v>
      </c>
      <c r="J64" s="43">
        <f>G64</f>
        <v>1.3108015002217144E-2</v>
      </c>
      <c r="K64" s="132"/>
      <c r="O64" s="132"/>
      <c r="P64" s="199">
        <f>+D$11+D$12*F64+D$13*F64^2</f>
        <v>5.8309005800765666E-3</v>
      </c>
      <c r="Q64" s="200">
        <f>+C64-15018.5</f>
        <v>25491.991999999998</v>
      </c>
      <c r="S64" s="132">
        <f>+(P64-G64)^2</f>
        <v>5.2956394312926385E-5</v>
      </c>
      <c r="T64" s="7">
        <v>1</v>
      </c>
      <c r="U64" s="43">
        <f>+T64*S64</f>
        <v>5.2956394312926385E-5</v>
      </c>
      <c r="V64" s="132">
        <f>+G64-P64</f>
        <v>7.2771144221405772E-3</v>
      </c>
      <c r="Z64" s="43">
        <f>F64</f>
        <v>-27800.5</v>
      </c>
      <c r="AA64" s="132">
        <f>AB$3+AB$4*Z64+AB$5*Z64^2+AH64</f>
        <v>1.2210241110882827E-2</v>
      </c>
      <c r="AB64" s="132">
        <f>IF(S64&lt;&gt;0,G64-AH64, -9999)</f>
        <v>6.7286744714108839E-3</v>
      </c>
      <c r="AC64" s="132">
        <f>+G64-P64</f>
        <v>7.2771144221405772E-3</v>
      </c>
      <c r="AD64" s="132">
        <f>IF(S64&lt;&gt;0,G64-AA64, -9999)</f>
        <v>8.977738913343164E-4</v>
      </c>
      <c r="AE64" s="132">
        <f>+(G64-AA64)^2*T64</f>
        <v>8.0599795996156091E-7</v>
      </c>
      <c r="AF64" s="43">
        <f>IF(S64&lt;&gt;0,G64-P64, -9999)</f>
        <v>7.2771144221405772E-3</v>
      </c>
      <c r="AG64" s="7"/>
      <c r="AH64" s="43">
        <f>$AB$6*($AB$11/AI64*AJ64+$AB$12)</f>
        <v>6.3793405308062599E-3</v>
      </c>
      <c r="AI64" s="43">
        <f>1+$AB$7*COS(AL64)</f>
        <v>1.2400061857617264</v>
      </c>
      <c r="AJ64" s="43">
        <f>SIN(AL64+RADIANS($AB$9))</f>
        <v>0.8758449275239194</v>
      </c>
      <c r="AK64" s="43">
        <f>$AB$7*SIN(AL64)</f>
        <v>0.43559355988731641</v>
      </c>
      <c r="AL64" s="43">
        <f>2*ATAN(AM64)</f>
        <v>1.0671960157232316</v>
      </c>
      <c r="AM64" s="43">
        <f>SQRT((1+$AB$7)/(1-$AB$7))*TAN(AN64/2)</f>
        <v>0.59076044354786184</v>
      </c>
      <c r="AN64" s="132">
        <f>$AU64+$AB$7*SIN(AO64)</f>
        <v>0.65957322897657678</v>
      </c>
      <c r="AO64" s="132">
        <f>$AU64+$AB$7*SIN(AP64)</f>
        <v>0.65876039352286331</v>
      </c>
      <c r="AP64" s="132">
        <f>$AU64+$AB$7*SIN(AQ64)</f>
        <v>0.65669518218455591</v>
      </c>
      <c r="AQ64" s="132">
        <f>$AU64+$AB$7*SIN(AR64)</f>
        <v>0.65146270580758492</v>
      </c>
      <c r="AR64" s="132">
        <f>$AU64+$AB$7*SIN(AS64)</f>
        <v>0.63829776348913569</v>
      </c>
      <c r="AS64" s="132">
        <f>$AU64+$AB$7*SIN(AT64)</f>
        <v>0.60572517569819251</v>
      </c>
      <c r="AT64" s="132">
        <f>$AU64+$AB$7*SIN(AU64)</f>
        <v>0.52806686094042976</v>
      </c>
      <c r="AU64" s="132">
        <f>RADIANS($AB$9)+$AB$18*(F64-AB$15)</f>
        <v>0.35513441334653284</v>
      </c>
      <c r="AW64" s="43">
        <v>-29000</v>
      </c>
      <c r="AX64" s="43">
        <f t="shared" si="2"/>
        <v>9.2488242968807432E-3</v>
      </c>
      <c r="AY64" s="43">
        <f t="shared" si="3"/>
        <v>5.6969050429104672E-3</v>
      </c>
      <c r="AZ64" s="132">
        <f t="shared" si="4"/>
        <v>3.5519192539702755E-3</v>
      </c>
      <c r="BA64" s="43">
        <f t="shared" si="5"/>
        <v>1.4134211155773058</v>
      </c>
      <c r="BB64" s="43">
        <f t="shared" si="6"/>
        <v>0.55586096218165393</v>
      </c>
      <c r="BC64" s="43">
        <f t="shared" si="7"/>
        <v>0.58941048257079454</v>
      </c>
      <c r="BD64" s="43">
        <f t="shared" si="8"/>
        <v>0.30354427350227148</v>
      </c>
      <c r="BE64" s="43">
        <f t="shared" si="9"/>
        <v>0.34818613385779179</v>
      </c>
      <c r="BF64" s="43">
        <f t="shared" si="10"/>
        <v>0.34719241332877593</v>
      </c>
      <c r="BG64" s="43">
        <f t="shared" si="11"/>
        <v>0.34506836049934575</v>
      </c>
      <c r="BH64" s="43">
        <f t="shared" si="12"/>
        <v>0.34053366738066326</v>
      </c>
      <c r="BI64" s="43">
        <f t="shared" si="13"/>
        <v>0.33087662184793531</v>
      </c>
      <c r="BJ64" s="43">
        <f t="shared" si="14"/>
        <v>0.31041595826866153</v>
      </c>
      <c r="BK64" s="43">
        <f t="shared" si="15"/>
        <v>0.26749292191420093</v>
      </c>
      <c r="BL64" s="43">
        <f t="shared" si="16"/>
        <v>0.17896248473041504</v>
      </c>
    </row>
    <row r="65" spans="1:82" ht="12.95" customHeight="1">
      <c r="A65" s="36" t="s">
        <v>464</v>
      </c>
      <c r="B65" s="94" t="s">
        <v>292</v>
      </c>
      <c r="C65" s="36">
        <v>40511.516000000003</v>
      </c>
      <c r="D65" s="36" t="s">
        <v>465</v>
      </c>
      <c r="E65" s="41">
        <f>+(C65-C$7)/C$8</f>
        <v>-27797.461728430055</v>
      </c>
      <c r="F65" s="132">
        <f>ROUND(2*E65,0)/2</f>
        <v>-27797.5</v>
      </c>
      <c r="G65" s="132">
        <f>+C65-(C$7+F65*C$8)</f>
        <v>1.3063925005553756E-2</v>
      </c>
      <c r="J65" s="43">
        <f>G65</f>
        <v>1.3063925005553756E-2</v>
      </c>
      <c r="K65" s="132"/>
      <c r="O65" s="132"/>
      <c r="P65" s="199">
        <f>+D$11+D$12*F65+D$13*F65^2</f>
        <v>5.8311749624047216E-3</v>
      </c>
      <c r="Q65" s="200">
        <f>+C65-15018.5</f>
        <v>25493.016000000003</v>
      </c>
      <c r="S65" s="132">
        <f>+(P65-G65)^2</f>
        <v>5.2312673186672357E-5</v>
      </c>
      <c r="T65" s="7">
        <v>1</v>
      </c>
      <c r="U65" s="43">
        <f>+T65*S65</f>
        <v>5.2312673186672357E-5</v>
      </c>
      <c r="V65" s="132">
        <f>+G65-P65</f>
        <v>7.2327500431490343E-3</v>
      </c>
      <c r="W65" s="205"/>
      <c r="X65" s="204"/>
      <c r="Y65" s="204"/>
      <c r="Z65" s="43">
        <f>F65</f>
        <v>-27797.5</v>
      </c>
      <c r="AA65" s="132">
        <f>AB$3+AB$4*Z65+AB$5*Z65^2+AH65</f>
        <v>1.221649476537889E-2</v>
      </c>
      <c r="AB65" s="132">
        <f>IF(S65&lt;&gt;0,G65-AH65, -9999)</f>
        <v>6.6786052025795866E-3</v>
      </c>
      <c r="AC65" s="132">
        <f>+G65-P65</f>
        <v>7.2327500431490343E-3</v>
      </c>
      <c r="AD65" s="132">
        <f>IF(S65&lt;&gt;0,G65-AA65, -9999)</f>
        <v>8.4743024017486582E-4</v>
      </c>
      <c r="AE65" s="132">
        <f>+(G65-AA65)^2*T65</f>
        <v>7.181380119628308E-7</v>
      </c>
      <c r="AF65" s="43">
        <f>IF(S65&lt;&gt;0,G65-P65, -9999)</f>
        <v>7.2327500431490343E-3</v>
      </c>
      <c r="AG65" s="7"/>
      <c r="AH65" s="43">
        <f>$AB$6*($AB$11/AI65*AJ65+$AB$12)</f>
        <v>6.3853198029741693E-3</v>
      </c>
      <c r="AI65" s="43">
        <f>1+$AB$7*COS(AL65)</f>
        <v>1.2395535255433194</v>
      </c>
      <c r="AJ65" s="43">
        <f>SIN(AL65+RADIANS($AB$9))</f>
        <v>0.87634581213357676</v>
      </c>
      <c r="AK65" s="43">
        <f>$AB$7*SIN(AL65)</f>
        <v>0.43584266314687869</v>
      </c>
      <c r="AL65" s="43">
        <f>2*ATAN(AM65)</f>
        <v>1.0682348988123891</v>
      </c>
      <c r="AM65" s="43">
        <f>SQRT((1+$AB$7)/(1-$AB$7))*TAN(AN65/2)</f>
        <v>0.59146138425911043</v>
      </c>
      <c r="AN65" s="132">
        <f>$AU65+$AB$7*SIN(AO65)</f>
        <v>0.66030020511360377</v>
      </c>
      <c r="AO65" s="132">
        <f>$AU65+$AB$7*SIN(AP65)</f>
        <v>0.65948875598346812</v>
      </c>
      <c r="AP65" s="132">
        <f>$AU65+$AB$7*SIN(AQ65)</f>
        <v>0.65742590387849587</v>
      </c>
      <c r="AQ65" s="132">
        <f>$AU65+$AB$7*SIN(AR65)</f>
        <v>0.65219646781919671</v>
      </c>
      <c r="AR65" s="132">
        <f>$AU65+$AB$7*SIN(AS65)</f>
        <v>0.63903190396540954</v>
      </c>
      <c r="AS65" s="132">
        <f>$AU65+$AB$7*SIN(AT65)</f>
        <v>0.60644327716731961</v>
      </c>
      <c r="AT65" s="132">
        <f>$AU65+$AB$7*SIN(AU65)</f>
        <v>0.52871291719599256</v>
      </c>
      <c r="AU65" s="132">
        <f>RADIANS($AB$9)+$AB$18*(F65-AB$15)</f>
        <v>0.35557502675699415</v>
      </c>
      <c r="AW65" s="43">
        <v>-28500</v>
      </c>
      <c r="AX65" s="43">
        <f t="shared" si="2"/>
        <v>1.0592364491860398E-2</v>
      </c>
      <c r="AY65" s="43">
        <f t="shared" si="3"/>
        <v>5.7586491773528262E-3</v>
      </c>
      <c r="AZ65" s="132">
        <f t="shared" si="4"/>
        <v>4.8337153145075716E-3</v>
      </c>
      <c r="BA65" s="43">
        <f t="shared" si="5"/>
        <v>1.3451728439775394</v>
      </c>
      <c r="BB65" s="43">
        <f t="shared" si="6"/>
        <v>0.71992676861170413</v>
      </c>
      <c r="BC65" s="43">
        <f t="shared" si="7"/>
        <v>0.80370896220261834</v>
      </c>
      <c r="BD65" s="43">
        <f t="shared" si="8"/>
        <v>0.42498091374697833</v>
      </c>
      <c r="BE65" s="43">
        <f t="shared" si="9"/>
        <v>0.48286183182717701</v>
      </c>
      <c r="BF65" s="43">
        <f t="shared" si="10"/>
        <v>0.48182256655202432</v>
      </c>
      <c r="BG65" s="43">
        <f t="shared" si="11"/>
        <v>0.47946589078593888</v>
      </c>
      <c r="BH65" s="43">
        <f t="shared" si="12"/>
        <v>0.47413245563740369</v>
      </c>
      <c r="BI65" s="43">
        <f t="shared" si="13"/>
        <v>0.46211560102517879</v>
      </c>
      <c r="BJ65" s="43">
        <f t="shared" si="14"/>
        <v>0.43529778403664954</v>
      </c>
      <c r="BK65" s="43">
        <f t="shared" si="15"/>
        <v>0.37659656280522219</v>
      </c>
      <c r="BL65" s="43">
        <f t="shared" si="16"/>
        <v>0.25239805314063501</v>
      </c>
    </row>
    <row r="66" spans="1:82" ht="12.95" customHeight="1">
      <c r="A66" s="36" t="s">
        <v>464</v>
      </c>
      <c r="B66" s="94" t="s">
        <v>292</v>
      </c>
      <c r="C66" s="36">
        <v>40512.54</v>
      </c>
      <c r="D66" s="36" t="s">
        <v>465</v>
      </c>
      <c r="E66" s="41">
        <f>+(C66-C$7)/C$8</f>
        <v>-27794.461857594422</v>
      </c>
      <c r="F66" s="132">
        <f>ROUND(2*E66,0)/2</f>
        <v>-27794.5</v>
      </c>
      <c r="G66" s="132">
        <f>+C66-(C$7+F66*C$8)</f>
        <v>1.301983500161441E-2</v>
      </c>
      <c r="J66" s="43">
        <f>G66</f>
        <v>1.301983500161441E-2</v>
      </c>
      <c r="K66" s="132"/>
      <c r="O66" s="132"/>
      <c r="P66" s="199">
        <f>+D$11+D$12*F66+D$13*F66^2</f>
        <v>5.8314490416335723E-3</v>
      </c>
      <c r="Q66" s="200">
        <f>+C66-15018.5</f>
        <v>25494.04</v>
      </c>
      <c r="S66" s="132">
        <f>+(P66-G66)^2</f>
        <v>5.1672892709649634E-5</v>
      </c>
      <c r="T66" s="7">
        <v>1</v>
      </c>
      <c r="U66" s="43">
        <f>+T66*S66</f>
        <v>5.1672892709649634E-5</v>
      </c>
      <c r="V66" s="132">
        <f>+G66-P66</f>
        <v>7.1883859599808381E-3</v>
      </c>
      <c r="Z66" s="43">
        <f>F66</f>
        <v>-27794.5</v>
      </c>
      <c r="AA66" s="132">
        <f>AB$3+AB$4*Z66+AB$5*Z66^2+AH66</f>
        <v>1.2222742564161195E-2</v>
      </c>
      <c r="AB66" s="132">
        <f>IF(S66&lt;&gt;0,G66-AH66, -9999)</f>
        <v>6.6285414790867884E-3</v>
      </c>
      <c r="AC66" s="132">
        <f>+G66-P66</f>
        <v>7.1883859599808381E-3</v>
      </c>
      <c r="AD66" s="132">
        <f>IF(S66&lt;&gt;0,G66-AA66, -9999)</f>
        <v>7.9709243745321526E-4</v>
      </c>
      <c r="AE66" s="132">
        <f>+(G66-AA66)^2*T66</f>
        <v>6.353563538451079E-7</v>
      </c>
      <c r="AF66" s="43">
        <f>IF(S66&lt;&gt;0,G66-P66, -9999)</f>
        <v>7.1883859599808381E-3</v>
      </c>
      <c r="AG66" s="7"/>
      <c r="AH66" s="43">
        <f>$AB$6*($AB$11/AI66*AJ66+$AB$12)</f>
        <v>6.391293522527622E-3</v>
      </c>
      <c r="AI66" s="43">
        <f>1+$AB$7*COS(AL66)</f>
        <v>1.2391009372874588</v>
      </c>
      <c r="AJ66" s="43">
        <f>SIN(AL66+RADIANS($AB$9))</f>
        <v>0.87684538655205901</v>
      </c>
      <c r="AK66" s="43">
        <f>$AB$7*SIN(AL66)</f>
        <v>0.43609111479994184</v>
      </c>
      <c r="AL66" s="43">
        <f>2*ATAN(AM66)</f>
        <v>1.0692730240156125</v>
      </c>
      <c r="AM66" s="43">
        <f>SQRT((1+$AB$7)/(1-$AB$7))*TAN(AN66/2)</f>
        <v>0.59216224398049822</v>
      </c>
      <c r="AN66" s="132">
        <f>$AU66+$AB$7*SIN(AO66)</f>
        <v>0.66102691621793985</v>
      </c>
      <c r="AO66" s="132">
        <f>$AU66+$AB$7*SIN(AP66)</f>
        <v>0.66021685529399921</v>
      </c>
      <c r="AP66" s="132">
        <f>$AU66+$AB$7*SIN(AQ66)</f>
        <v>0.65815636919180109</v>
      </c>
      <c r="AQ66" s="132">
        <f>$AU66+$AB$7*SIN(AR66)</f>
        <v>0.65292999222856385</v>
      </c>
      <c r="AR66" s="132">
        <f>$AU66+$AB$7*SIN(AS66)</f>
        <v>0.63976584960955152</v>
      </c>
      <c r="AS66" s="132">
        <f>$AU66+$AB$7*SIN(AT66)</f>
        <v>0.60716125949790367</v>
      </c>
      <c r="AT66" s="132">
        <f>$AU66+$AB$7*SIN(AU66)</f>
        <v>0.52935893983853521</v>
      </c>
      <c r="AU66" s="132">
        <f>RADIANS($AB$9)+$AB$18*(F66-AB$15)</f>
        <v>0.35601564016745546</v>
      </c>
      <c r="AW66" s="43">
        <v>-28000</v>
      </c>
      <c r="AX66" s="43">
        <f t="shared" si="2"/>
        <v>1.1781203259505876E-2</v>
      </c>
      <c r="AY66" s="43">
        <f t="shared" si="3"/>
        <v>5.8119738867600836E-3</v>
      </c>
      <c r="AZ66" s="132">
        <f t="shared" si="4"/>
        <v>5.9692293727457921E-3</v>
      </c>
      <c r="BA66" s="43">
        <f t="shared" si="5"/>
        <v>1.2702210306918857</v>
      </c>
      <c r="BB66" s="43">
        <f t="shared" si="6"/>
        <v>0.83950925390002196</v>
      </c>
      <c r="BC66" s="43">
        <f t="shared" si="7"/>
        <v>0.99639155969435844</v>
      </c>
      <c r="BD66" s="43">
        <f t="shared" si="8"/>
        <v>0.54396211091769497</v>
      </c>
      <c r="BE66" s="43">
        <f t="shared" si="9"/>
        <v>0.61063371057891191</v>
      </c>
      <c r="BF66" s="43">
        <f t="shared" si="10"/>
        <v>0.60973396733525831</v>
      </c>
      <c r="BG66" s="43">
        <f t="shared" si="11"/>
        <v>0.60752888321951082</v>
      </c>
      <c r="BH66" s="43">
        <f t="shared" si="12"/>
        <v>0.60213889922778607</v>
      </c>
      <c r="BI66" s="43">
        <f t="shared" si="13"/>
        <v>0.58904691637771389</v>
      </c>
      <c r="BJ66" s="43">
        <f t="shared" si="14"/>
        <v>0.55771010244470254</v>
      </c>
      <c r="BK66" s="43">
        <f t="shared" si="15"/>
        <v>0.48503072906307487</v>
      </c>
      <c r="BL66" s="43">
        <f t="shared" si="16"/>
        <v>0.32583362155085505</v>
      </c>
    </row>
    <row r="67" spans="1:82" ht="12.95" customHeight="1">
      <c r="A67" s="41" t="s">
        <v>294</v>
      </c>
      <c r="B67" s="94" t="s">
        <v>288</v>
      </c>
      <c r="C67" s="36">
        <v>41932.525000000001</v>
      </c>
      <c r="D67" s="36"/>
      <c r="E67" s="41">
        <f>+(C67-C$7)/C$8</f>
        <v>-23634.528665655391</v>
      </c>
      <c r="F67" s="132">
        <f>ROUND(2*E67,0)/2</f>
        <v>-23634.5</v>
      </c>
      <c r="G67" s="132">
        <f>+C67-(C$7+F67*C$8)</f>
        <v>-9.7849649973795749E-3</v>
      </c>
      <c r="H67" s="132"/>
      <c r="I67" s="202">
        <f>G67</f>
        <v>-9.7849649973795749E-3</v>
      </c>
      <c r="J67" s="132"/>
      <c r="K67" s="132"/>
      <c r="L67" s="132"/>
      <c r="M67" s="132"/>
      <c r="N67" s="132"/>
      <c r="O67" s="132"/>
      <c r="P67" s="199">
        <f>+D$11+D$12*F67+D$13*F67^2</f>
        <v>5.919889019684748E-3</v>
      </c>
      <c r="Q67" s="200">
        <f>+C67-15018.5</f>
        <v>26914.025000000001</v>
      </c>
      <c r="R67" s="132"/>
      <c r="S67" s="132">
        <f>+(P67-G67)^2</f>
        <v>2.466424396973014E-4</v>
      </c>
      <c r="T67" s="201">
        <f>T$19</f>
        <v>0</v>
      </c>
      <c r="U67" s="43">
        <f>+T67*S67</f>
        <v>0</v>
      </c>
      <c r="V67" s="132">
        <f>+G67-P67</f>
        <v>-1.5704854017064323E-2</v>
      </c>
      <c r="W67" s="203"/>
      <c r="X67" s="204"/>
      <c r="Y67" s="204"/>
      <c r="Z67" s="43">
        <f>F67</f>
        <v>-23634.5</v>
      </c>
      <c r="AA67" s="132">
        <f>AB$3+AB$4*Z67+AB$5*Z67^2+AH67</f>
        <v>1.6268281844436114E-2</v>
      </c>
      <c r="AB67" s="132">
        <f>IF(S67&lt;&gt;0,G67-AH67, -9999)</f>
        <v>-2.0133357822130941E-2</v>
      </c>
      <c r="AC67" s="132">
        <f>+G67-P67</f>
        <v>-1.5704854017064323E-2</v>
      </c>
      <c r="AD67" s="132">
        <f>IF(S67&lt;&gt;0,G67-AA67, -9999)</f>
        <v>-2.6053246841815689E-2</v>
      </c>
      <c r="AE67" s="132">
        <f>+(G67-AA67)^2*T67</f>
        <v>0</v>
      </c>
      <c r="AF67" s="43">
        <f>IF(S67&lt;&gt;0,G67-P67, -9999)</f>
        <v>-1.5704854017064323E-2</v>
      </c>
      <c r="AG67" s="7"/>
      <c r="AH67" s="43">
        <f>$AB$6*($AB$11/AI67*AJ67+$AB$12)</f>
        <v>1.0348392824751366E-2</v>
      </c>
      <c r="AI67" s="43">
        <f>1+$AB$7*COS(AL67)</f>
        <v>0.7958855284922367</v>
      </c>
      <c r="AJ67" s="43">
        <f>SIN(AL67+RADIANS($AB$9))</f>
        <v>0.91190416837556865</v>
      </c>
      <c r="AK67" s="43">
        <f>$AB$7*SIN(AL67)</f>
        <v>0.45352177581710879</v>
      </c>
      <c r="AL67" s="43">
        <f>2*ATAN(AM67)</f>
        <v>1.9937046604147608</v>
      </c>
      <c r="AM67" s="43">
        <f>SQRT((1+$AB$7)/(1-$AB$7))*TAN(AN67/2)</f>
        <v>1.5466778869687319</v>
      </c>
      <c r="AN67" s="132">
        <f>$AU67+$AB$7*SIN(AO67)</f>
        <v>1.4613621499250651</v>
      </c>
      <c r="AO67" s="132">
        <f>$AU67+$AB$7*SIN(AP67)</f>
        <v>1.461362095679942</v>
      </c>
      <c r="AP67" s="132">
        <f>$AU67+$AB$7*SIN(AQ67)</f>
        <v>1.4613610970113298</v>
      </c>
      <c r="AQ67" s="132">
        <f>$AU67+$AB$7*SIN(AR67)</f>
        <v>1.4613427128510783</v>
      </c>
      <c r="AR67" s="132">
        <f>$AU67+$AB$7*SIN(AS67)</f>
        <v>1.4610048326548524</v>
      </c>
      <c r="AS67" s="132">
        <f>$AU67+$AB$7*SIN(AT67)</f>
        <v>1.4549696621730732</v>
      </c>
      <c r="AT67" s="132">
        <f>$AU67+$AB$7*SIN(AU67)</f>
        <v>1.3764008747303973</v>
      </c>
      <c r="AU67" s="132">
        <f>RADIANS($AB$9)+$AB$18*(F67-AB$15)</f>
        <v>0.96699956934048592</v>
      </c>
      <c r="AW67" s="43">
        <v>-27500</v>
      </c>
      <c r="AX67" s="43">
        <f t="shared" si="2"/>
        <v>1.2807730628173633E-2</v>
      </c>
      <c r="AY67" s="43">
        <f t="shared" si="3"/>
        <v>5.8568791711322322E-3</v>
      </c>
      <c r="AZ67" s="132">
        <f t="shared" si="4"/>
        <v>6.9508514570414005E-3</v>
      </c>
      <c r="BA67" s="43">
        <f t="shared" si="5"/>
        <v>1.1951541365504836</v>
      </c>
      <c r="BB67" s="43">
        <f t="shared" si="6"/>
        <v>0.91979088640752049</v>
      </c>
      <c r="BC67" s="43">
        <f t="shared" si="7"/>
        <v>1.1675594169201509</v>
      </c>
      <c r="BD67" s="43">
        <f t="shared" si="8"/>
        <v>0.66058401742079398</v>
      </c>
      <c r="BE67" s="43">
        <f t="shared" si="9"/>
        <v>0.73108207821881077</v>
      </c>
      <c r="BF67" s="43">
        <f t="shared" si="10"/>
        <v>0.73041433165512548</v>
      </c>
      <c r="BG67" s="43">
        <f t="shared" si="11"/>
        <v>0.72861333207690582</v>
      </c>
      <c r="BH67" s="43">
        <f t="shared" si="12"/>
        <v>0.7237701551228457</v>
      </c>
      <c r="BI67" s="43">
        <f t="shared" si="13"/>
        <v>0.71084743052156862</v>
      </c>
      <c r="BJ67" s="43">
        <f t="shared" si="14"/>
        <v>0.67704478835154691</v>
      </c>
      <c r="BK67" s="43">
        <f t="shared" si="15"/>
        <v>0.59260676565865478</v>
      </c>
      <c r="BL67" s="43">
        <f t="shared" si="16"/>
        <v>0.39926918996107502</v>
      </c>
    </row>
    <row r="68" spans="1:82" ht="12.95" customHeight="1">
      <c r="A68" s="41" t="s">
        <v>295</v>
      </c>
      <c r="B68" s="94" t="s">
        <v>288</v>
      </c>
      <c r="C68" s="36">
        <v>41972.508999999998</v>
      </c>
      <c r="D68" s="36"/>
      <c r="E68" s="41">
        <f>+(C68-C$7)/C$8</f>
        <v>-23517.393084120038</v>
      </c>
      <c r="F68" s="132">
        <f>ROUND(2*E68,0)/2</f>
        <v>-23517.5</v>
      </c>
      <c r="G68" s="132">
        <f>+C68-(C$7+F68*C$8)</f>
        <v>3.6495525004283991E-2</v>
      </c>
      <c r="H68" s="132"/>
      <c r="I68" s="202">
        <f>G68</f>
        <v>3.6495525004283991E-2</v>
      </c>
      <c r="J68" s="132"/>
      <c r="K68" s="132"/>
      <c r="L68" s="132"/>
      <c r="M68" s="132"/>
      <c r="N68" s="132"/>
      <c r="O68" s="132"/>
      <c r="P68" s="199">
        <f>+D$11+D$12*F68+D$13*F68^2</f>
        <v>5.9139500819426517E-3</v>
      </c>
      <c r="Q68" s="200">
        <f>+C68-15018.5</f>
        <v>26954.008999999998</v>
      </c>
      <c r="R68" s="132"/>
      <c r="S68" s="132">
        <f>+(P68-G68)^2</f>
        <v>9.3523272473077673E-4</v>
      </c>
      <c r="T68" s="201">
        <f>T$19</f>
        <v>0</v>
      </c>
      <c r="U68" s="43">
        <f>+T68*S68</f>
        <v>0</v>
      </c>
      <c r="V68" s="132">
        <f>+G68-P68</f>
        <v>3.0581574922341339E-2</v>
      </c>
      <c r="Z68" s="43">
        <f>F68</f>
        <v>-23517.5</v>
      </c>
      <c r="AA68" s="132">
        <f>AB$3+AB$4*Z68+AB$5*Z68^2+AH68</f>
        <v>1.6281215362347508E-2</v>
      </c>
      <c r="AB68" s="132">
        <f>IF(S68&lt;&gt;0,G68-AH68, -9999)</f>
        <v>2.6128259723879135E-2</v>
      </c>
      <c r="AC68" s="132">
        <f>+G68-P68</f>
        <v>3.0581574922341339E-2</v>
      </c>
      <c r="AD68" s="132">
        <f>IF(S68&lt;&gt;0,G68-AA68, -9999)</f>
        <v>2.0214309641936483E-2</v>
      </c>
      <c r="AE68" s="132">
        <f>+(G68-AA68)^2*T68</f>
        <v>0</v>
      </c>
      <c r="AF68" s="43">
        <f>IF(S68&lt;&gt;0,G68-P68, -9999)</f>
        <v>3.0581574922341339E-2</v>
      </c>
      <c r="AG68" s="7"/>
      <c r="AH68" s="43">
        <f>$AB$6*($AB$11/AI68*AJ68+$AB$12)</f>
        <v>1.0367265280404856E-2</v>
      </c>
      <c r="AI68" s="43">
        <f>1+$AB$7*COS(AL68)</f>
        <v>0.78842455870496919</v>
      </c>
      <c r="AJ68" s="43">
        <f>SIN(AL68+RADIANS($AB$9))</f>
        <v>0.90500303650015634</v>
      </c>
      <c r="AK68" s="43">
        <f>$AB$7*SIN(AL68)</f>
        <v>0.4500894925012251</v>
      </c>
      <c r="AL68" s="43">
        <f>2*ATAN(AM68)</f>
        <v>2.0102179565729945</v>
      </c>
      <c r="AM68" s="43">
        <f>SQRT((1+$AB$7)/(1-$AB$7))*TAN(AN68/2)</f>
        <v>1.5750491480323787</v>
      </c>
      <c r="AN68" s="132">
        <f>$AU68+$AB$7*SIN(AO68)</f>
        <v>1.4794475214543628</v>
      </c>
      <c r="AO68" s="132">
        <f>$AU68+$AB$7*SIN(AP68)</f>
        <v>1.4794474993658198</v>
      </c>
      <c r="AP68" s="132">
        <f>$AU68+$AB$7*SIN(AQ68)</f>
        <v>1.4794470124927073</v>
      </c>
      <c r="AQ68" s="132">
        <f>$AU68+$AB$7*SIN(AR68)</f>
        <v>1.4794362815489366</v>
      </c>
      <c r="AR68" s="132">
        <f>$AU68+$AB$7*SIN(AS68)</f>
        <v>1.4792000841350399</v>
      </c>
      <c r="AS68" s="132">
        <f>$AU68+$AB$7*SIN(AT68)</f>
        <v>1.4741468366513102</v>
      </c>
      <c r="AT68" s="132">
        <f>$AU68+$AB$7*SIN(AU68)</f>
        <v>1.3983764145245807</v>
      </c>
      <c r="AU68" s="132">
        <f>RADIANS($AB$9)+$AB$18*(F68-AB$15)</f>
        <v>0.98418349234847735</v>
      </c>
      <c r="AW68" s="43">
        <v>-27000</v>
      </c>
      <c r="AX68" s="43">
        <f t="shared" ref="AX68:AX131" si="17">AB$3+AB$4*AW68+AB$5*AW68^2+AZ68</f>
        <v>1.3675584788740799E-2</v>
      </c>
      <c r="AY68" s="43">
        <f t="shared" si="3"/>
        <v>5.8933650304692723E-3</v>
      </c>
      <c r="AZ68" s="132">
        <f t="shared" si="4"/>
        <v>7.782219758271528E-3</v>
      </c>
      <c r="BA68" s="43">
        <f t="shared" si="5"/>
        <v>1.1239442815227174</v>
      </c>
      <c r="BB68" s="43">
        <f t="shared" si="6"/>
        <v>0.96844500531753763</v>
      </c>
      <c r="BC68" s="43">
        <f t="shared" si="7"/>
        <v>1.3189261418516665</v>
      </c>
      <c r="BD68" s="43">
        <f t="shared" si="8"/>
        <v>0.77524492882021945</v>
      </c>
      <c r="BE68" s="43">
        <f t="shared" si="9"/>
        <v>0.84433817053926874</v>
      </c>
      <c r="BF68" s="43">
        <f t="shared" si="10"/>
        <v>0.84390776084484753</v>
      </c>
      <c r="BG68" s="43">
        <f t="shared" si="11"/>
        <v>0.84260643228659093</v>
      </c>
      <c r="BH68" s="43">
        <f t="shared" si="12"/>
        <v>0.83868340336880576</v>
      </c>
      <c r="BI68" s="43">
        <f t="shared" si="13"/>
        <v>0.82695895689990728</v>
      </c>
      <c r="BJ68" s="43">
        <f t="shared" si="14"/>
        <v>0.79277145187532283</v>
      </c>
      <c r="BK68" s="43">
        <f t="shared" si="15"/>
        <v>0.69914064319035063</v>
      </c>
      <c r="BL68" s="43">
        <f t="shared" si="16"/>
        <v>0.47270475837129505</v>
      </c>
    </row>
    <row r="69" spans="1:82" ht="12.95" customHeight="1">
      <c r="A69" s="41" t="s">
        <v>295</v>
      </c>
      <c r="B69" s="94"/>
      <c r="C69" s="36">
        <v>41972.629000000001</v>
      </c>
      <c r="D69" s="36"/>
      <c r="E69" s="41">
        <f>+(C69-C$7)/C$8</f>
        <v>-23517.041536756478</v>
      </c>
      <c r="F69" s="132">
        <f>ROUND(2*E69,0)/2</f>
        <v>-23517</v>
      </c>
      <c r="G69" s="132">
        <f>+C69-(C$7+F69*C$8)</f>
        <v>-1.4178489996993449E-2</v>
      </c>
      <c r="H69" s="132"/>
      <c r="I69" s="202">
        <f>G69</f>
        <v>-1.4178489996993449E-2</v>
      </c>
      <c r="J69" s="132"/>
      <c r="K69" s="132"/>
      <c r="L69" s="132"/>
      <c r="M69" s="132"/>
      <c r="N69" s="132"/>
      <c r="O69" s="132"/>
      <c r="P69" s="199">
        <f>+D$11+D$12*F69+D$13*F69^2</f>
        <v>5.9139237125843871E-3</v>
      </c>
      <c r="Q69" s="200">
        <f>+C69-15018.5</f>
        <v>26954.129000000001</v>
      </c>
      <c r="R69" s="132"/>
      <c r="S69" s="132">
        <f>+(P69-G69)^2</f>
        <v>4.0370508867683142E-4</v>
      </c>
      <c r="T69" s="201">
        <f>T$19</f>
        <v>0</v>
      </c>
      <c r="U69" s="43">
        <f>+T69*S69</f>
        <v>0</v>
      </c>
      <c r="V69" s="132">
        <f>+G69-P69</f>
        <v>-2.0092413709577837E-2</v>
      </c>
      <c r="W69" s="203"/>
      <c r="X69" s="204"/>
      <c r="Y69" s="204"/>
      <c r="Z69" s="43">
        <f>F69</f>
        <v>-23517</v>
      </c>
      <c r="AA69" s="132">
        <f>AB$3+AB$4*Z69+AB$5*Z69^2+AH69</f>
        <v>1.6281262026799352E-2</v>
      </c>
      <c r="AB69" s="132">
        <f>IF(S69&lt;&gt;0,G69-AH69, -9999)</f>
        <v>-2.4545828311208415E-2</v>
      </c>
      <c r="AC69" s="132">
        <f>+G69-P69</f>
        <v>-2.0092413709577837E-2</v>
      </c>
      <c r="AD69" s="132">
        <f>IF(S69&lt;&gt;0,G69-AA69, -9999)</f>
        <v>-3.0459752023792801E-2</v>
      </c>
      <c r="AE69" s="132">
        <f>+(G69-AA69)^2*T69</f>
        <v>0</v>
      </c>
      <c r="AF69" s="43">
        <f>IF(S69&lt;&gt;0,G69-P69, -9999)</f>
        <v>-2.0092413709577837E-2</v>
      </c>
      <c r="AG69" s="7"/>
      <c r="AH69" s="43">
        <f>$AB$6*($AB$11/AI69*AJ69+$AB$12)</f>
        <v>1.0367338314214967E-2</v>
      </c>
      <c r="AI69" s="43">
        <f>1+$AB$7*COS(AL69)</f>
        <v>0.78839309520625789</v>
      </c>
      <c r="AJ69" s="43">
        <f>SIN(AL69+RADIANS($AB$9))</f>
        <v>0.90497329586317554</v>
      </c>
      <c r="AK69" s="43">
        <f>$AB$7*SIN(AL69)</f>
        <v>0.45007470098063673</v>
      </c>
      <c r="AL69" s="43">
        <f>2*ATAN(AM69)</f>
        <v>2.0102878627055119</v>
      </c>
      <c r="AM69" s="43">
        <f>SQRT((1+$AB$7)/(1-$AB$7))*TAN(AN69/2)</f>
        <v>1.5751708186583719</v>
      </c>
      <c r="AN69" s="132">
        <f>$AU69+$AB$7*SIN(AO69)</f>
        <v>1.4795244454535788</v>
      </c>
      <c r="AO69" s="132">
        <f>$AU69+$AB$7*SIN(AP69)</f>
        <v>1.4795244234569791</v>
      </c>
      <c r="AP69" s="132">
        <f>$AU69+$AB$7*SIN(AQ69)</f>
        <v>1.4795239382029772</v>
      </c>
      <c r="AQ69" s="132">
        <f>$AU69+$AB$7*SIN(AR69)</f>
        <v>1.4795132339551942</v>
      </c>
      <c r="AR69" s="132">
        <f>$AU69+$AB$7*SIN(AS69)</f>
        <v>1.4792774258314609</v>
      </c>
      <c r="AS69" s="132">
        <f>$AU69+$AB$7*SIN(AT69)</f>
        <v>1.4742282610080688</v>
      </c>
      <c r="AT69" s="132">
        <f>$AU69+$AB$7*SIN(AU69)</f>
        <v>1.3984700656349949</v>
      </c>
      <c r="AU69" s="132">
        <f>RADIANS($AB$9)+$AB$18*(F69-AB$15)</f>
        <v>0.98425692791688757</v>
      </c>
      <c r="AW69" s="43">
        <v>-26500</v>
      </c>
      <c r="AX69" s="43">
        <f t="shared" si="17"/>
        <v>1.4394776431772829E-2</v>
      </c>
      <c r="AY69" s="43">
        <f t="shared" ref="AY69:AY132" si="18">AB$3+AB$4*AW69+AB$5*AW69^2</f>
        <v>5.9214314647712072E-3</v>
      </c>
      <c r="AZ69" s="132">
        <f t="shared" ref="AZ69:AZ132" si="19">$AB$6*($AB$11/BA69*BB69+$AB$12)</f>
        <v>8.4733449670016218E-3</v>
      </c>
      <c r="BA69" s="43">
        <f t="shared" ref="BA69:BA132" si="20">1+$AB$7*COS(BC69)</f>
        <v>1.0585035881125167</v>
      </c>
      <c r="BB69" s="43">
        <f t="shared" ref="BB69:BB132" si="21">SIN(BC69+RADIANS($AB$9))</f>
        <v>0.99305564176973593</v>
      </c>
      <c r="BC69" s="43">
        <f t="shared" ref="BC69:BC132" si="22">2*ATAN(BD69)</f>
        <v>1.452889783924278</v>
      </c>
      <c r="BD69" s="43">
        <f t="shared" ref="BD69:BD132" si="23">SQRT((1+$AB$7)/(1-$AB$7))*TAN(BE69/2)</f>
        <v>0.88853549332429715</v>
      </c>
      <c r="BE69" s="43">
        <f t="shared" ref="BE69:BE132" si="24">$BL69+$AB$7*SIN(BF69)</f>
        <v>0.95086205725080852</v>
      </c>
      <c r="BF69" s="43">
        <f t="shared" ref="BF69:BF132" si="25">$BL69+$AB$7*SIN(BG69)</f>
        <v>0.95062106197037521</v>
      </c>
      <c r="BG69" s="43">
        <f t="shared" ref="BG69:BG132" si="26">$BL69+$AB$7*SIN(BH69)</f>
        <v>0.94978777428632188</v>
      </c>
      <c r="BH69" s="43">
        <f t="shared" ref="BH69:BH132" si="27">$BL69+$AB$7*SIN(BI69)</f>
        <v>0.94691396751492252</v>
      </c>
      <c r="BI69" s="43">
        <f t="shared" ref="BI69:BI132" si="28">$BL69+$AB$7*SIN(BJ69)</f>
        <v>0.93708959309340278</v>
      </c>
      <c r="BJ69" s="43">
        <f t="shared" ref="BJ69:BJ132" si="29">$BL69+$AB$7*SIN(BK69)</f>
        <v>0.9044482481543511</v>
      </c>
      <c r="BK69" s="43">
        <f t="shared" ref="BK69:BK132" si="30">$BL69+$AB$7*SIN(BL69)</f>
        <v>0.80445394986870178</v>
      </c>
      <c r="BL69" s="43">
        <f t="shared" ref="BL69:BL132" si="31">RADIANS($AB$9)+$AB$18*(AW69-AB$15)</f>
        <v>0.54614032678151503</v>
      </c>
    </row>
    <row r="70" spans="1:82" ht="12.95" customHeight="1">
      <c r="A70" s="41" t="s">
        <v>295</v>
      </c>
      <c r="B70" s="94"/>
      <c r="C70" s="36">
        <v>41974.671999999999</v>
      </c>
      <c r="D70" s="36"/>
      <c r="E70" s="41">
        <f>+(C70-C$7)/C$8</f>
        <v>-23511.056442892019</v>
      </c>
      <c r="F70" s="132">
        <f>ROUND(2*E70,0)/2</f>
        <v>-23511</v>
      </c>
      <c r="G70" s="132">
        <f>+C70-(C$7+F70*C$8)</f>
        <v>-1.9266669994976837E-2</v>
      </c>
      <c r="H70" s="132"/>
      <c r="I70" s="202">
        <f>G70</f>
        <v>-1.9266669994976837E-2</v>
      </c>
      <c r="J70" s="132"/>
      <c r="K70" s="132"/>
      <c r="L70" s="132"/>
      <c r="M70" s="132"/>
      <c r="N70" s="132"/>
      <c r="O70" s="132"/>
      <c r="P70" s="199">
        <f>+D$11+D$12*F70+D$13*F70^2</f>
        <v>5.9136066235700828E-3</v>
      </c>
      <c r="Q70" s="200">
        <f>+C70-15018.5</f>
        <v>26956.171999999999</v>
      </c>
      <c r="R70" s="132"/>
      <c r="S70" s="132">
        <f>+(P70-G70)^2</f>
        <v>6.3404633058654076E-4</v>
      </c>
      <c r="T70" s="201">
        <f>T$19</f>
        <v>0</v>
      </c>
      <c r="U70" s="43">
        <f>+T70*S70</f>
        <v>0</v>
      </c>
      <c r="V70" s="132">
        <f>+G70-P70</f>
        <v>-2.518027661854692E-2</v>
      </c>
      <c r="Z70" s="43">
        <f>F70</f>
        <v>-23511</v>
      </c>
      <c r="AA70" s="132">
        <f>AB$3+AB$4*Z70+AB$5*Z70^2+AH70</f>
        <v>1.6281816333494695E-2</v>
      </c>
      <c r="AB70" s="132">
        <f>IF(S70&lt;&gt;0,G70-AH70, -9999)</f>
        <v>-2.9634879704901446E-2</v>
      </c>
      <c r="AC70" s="132">
        <f>+G70-P70</f>
        <v>-2.518027661854692E-2</v>
      </c>
      <c r="AD70" s="132">
        <f>IF(S70&lt;&gt;0,G70-AA70, -9999)</f>
        <v>-3.5548486328471532E-2</v>
      </c>
      <c r="AE70" s="132">
        <f>+(G70-AA70)^2*T70</f>
        <v>0</v>
      </c>
      <c r="AF70" s="43">
        <f>IF(S70&lt;&gt;0,G70-P70, -9999)</f>
        <v>-2.518027661854692E-2</v>
      </c>
      <c r="AG70" s="7"/>
      <c r="AH70" s="43">
        <f>$AB$6*($AB$11/AI70*AJ70+$AB$12)</f>
        <v>1.036820970992461E-2</v>
      </c>
      <c r="AI70" s="43">
        <f>1+$AB$7*COS(AL70)</f>
        <v>0.78801580959953155</v>
      </c>
      <c r="AJ70" s="43">
        <f>SIN(AL70+RADIANS($AB$9))</f>
        <v>0.90461624868685997</v>
      </c>
      <c r="AK70" s="43">
        <f>$AB$7*SIN(AL70)</f>
        <v>0.4498971233953995</v>
      </c>
      <c r="AL70" s="43">
        <f>2*ATAN(AM70)</f>
        <v>2.0111263013641576</v>
      </c>
      <c r="AM70" s="43">
        <f>SQRT((1+$AB$7)/(1-$AB$7))*TAN(AN70/2)</f>
        <v>1.5766311539280924</v>
      </c>
      <c r="AN70" s="132">
        <f>$AU70+$AB$7*SIN(AO70)</f>
        <v>1.4804472941064017</v>
      </c>
      <c r="AO70" s="132">
        <f>$AU70+$AB$7*SIN(AP70)</f>
        <v>1.4804472731889173</v>
      </c>
      <c r="AP70" s="132">
        <f>$AU70+$AB$7*SIN(AQ70)</f>
        <v>1.4804468070402739</v>
      </c>
      <c r="AQ70" s="132">
        <f>$AU70+$AB$7*SIN(AR70)</f>
        <v>1.4804364194842372</v>
      </c>
      <c r="AR70" s="132">
        <f>$AU70+$AB$7*SIN(AS70)</f>
        <v>1.4802052535762051</v>
      </c>
      <c r="AS70" s="132">
        <f>$AU70+$AB$7*SIN(AT70)</f>
        <v>1.4752050033136492</v>
      </c>
      <c r="AT70" s="132">
        <f>$AU70+$AB$7*SIN(AU70)</f>
        <v>1.3995937046954032</v>
      </c>
      <c r="AU70" s="132">
        <f>RADIANS($AB$9)+$AB$18*(F70-AB$15)</f>
        <v>0.9851381547378103</v>
      </c>
      <c r="AW70" s="43">
        <v>-26000</v>
      </c>
      <c r="AX70" s="43">
        <f t="shared" si="17"/>
        <v>1.4978002151753581E-2</v>
      </c>
      <c r="AY70" s="43">
        <f t="shared" si="18"/>
        <v>5.9410784740380352E-3</v>
      </c>
      <c r="AZ70" s="132">
        <f t="shared" si="19"/>
        <v>9.0369236777155457E-3</v>
      </c>
      <c r="BA70" s="43">
        <f t="shared" si="20"/>
        <v>0.99943137477748545</v>
      </c>
      <c r="BB70" s="43">
        <f t="shared" si="21"/>
        <v>0.99999936021992786</v>
      </c>
      <c r="BC70" s="43">
        <f t="shared" si="22"/>
        <v>1.5719396654679336</v>
      </c>
      <c r="BD70" s="43">
        <f t="shared" si="23"/>
        <v>1.0011439927832535</v>
      </c>
      <c r="BE70" s="43">
        <f t="shared" si="24"/>
        <v>1.0512612658762819</v>
      </c>
      <c r="BF70" s="43">
        <f t="shared" si="25"/>
        <v>1.0511454022242888</v>
      </c>
      <c r="BG70" s="43">
        <f t="shared" si="26"/>
        <v>1.0506764471979877</v>
      </c>
      <c r="BH70" s="43">
        <f t="shared" si="27"/>
        <v>1.0487822726518143</v>
      </c>
      <c r="BI70" s="43">
        <f t="shared" si="28"/>
        <v>1.0411940165071347</v>
      </c>
      <c r="BJ70" s="43">
        <f t="shared" si="29"/>
        <v>1.0117292380459899</v>
      </c>
      <c r="BK70" s="43">
        <f t="shared" si="30"/>
        <v>0.90837485322010647</v>
      </c>
      <c r="BL70" s="43">
        <f t="shared" si="31"/>
        <v>0.61957589519173506</v>
      </c>
    </row>
    <row r="71" spans="1:82" ht="12.95" customHeight="1">
      <c r="A71" s="41" t="s">
        <v>296</v>
      </c>
      <c r="B71" s="94"/>
      <c r="C71" s="36">
        <v>42832.677000000003</v>
      </c>
      <c r="D71" s="36" t="s">
        <v>264</v>
      </c>
      <c r="E71" s="41">
        <f>+(C71-C$7)/C$8</f>
        <v>-20997.478145691934</v>
      </c>
      <c r="F71" s="132">
        <f>ROUND(2*E71,0)/2</f>
        <v>-20997.5</v>
      </c>
      <c r="G71" s="132">
        <f>+C71-(C$7+F71*C$8)</f>
        <v>7.4599250074243173E-3</v>
      </c>
      <c r="H71" s="132"/>
      <c r="I71" s="132">
        <f>G71</f>
        <v>7.4599250074243173E-3</v>
      </c>
      <c r="J71" s="132"/>
      <c r="K71" s="132"/>
      <c r="L71" s="132"/>
      <c r="M71" s="132"/>
      <c r="N71" s="132"/>
      <c r="O71" s="132"/>
      <c r="P71" s="199">
        <f>+D$11+D$12*F71+D$13*F71^2</f>
        <v>5.6741362997645966E-3</v>
      </c>
      <c r="Q71" s="200">
        <f>+C71-15018.5</f>
        <v>27814.177000000003</v>
      </c>
      <c r="R71" s="132"/>
      <c r="S71" s="132">
        <f>+(P71-G71)^2</f>
        <v>3.1890413084049756E-6</v>
      </c>
      <c r="T71" s="201">
        <f>T$19</f>
        <v>0</v>
      </c>
      <c r="U71" s="43">
        <f>+T71*S71</f>
        <v>0</v>
      </c>
      <c r="V71" s="132">
        <f>+G71-P71</f>
        <v>1.7857887076597207E-3</v>
      </c>
      <c r="W71" s="203"/>
      <c r="X71" s="204"/>
      <c r="Y71" s="204"/>
      <c r="Z71" s="43">
        <f>F71</f>
        <v>-20997.5</v>
      </c>
      <c r="AA71" s="132">
        <f>AB$3+AB$4*Z71+AB$5*Z71^2+AH71</f>
        <v>1.5725108847879088E-2</v>
      </c>
      <c r="AB71" s="132">
        <f>IF(S71&lt;&gt;0,G71-AH71, -9999)</f>
        <v>-2.591047540690174E-3</v>
      </c>
      <c r="AC71" s="132">
        <f>+G71-P71</f>
        <v>1.7857887076597207E-3</v>
      </c>
      <c r="AD71" s="132">
        <f>IF(S71&lt;&gt;0,G71-AA71, -9999)</f>
        <v>-8.2651838404547706E-3</v>
      </c>
      <c r="AE71" s="132">
        <f>+(G71-AA71)^2*T71</f>
        <v>0</v>
      </c>
      <c r="AF71" s="43">
        <f>IF(S71&lt;&gt;0,G71-P71, -9999)</f>
        <v>1.7857887076597207E-3</v>
      </c>
      <c r="AG71" s="7"/>
      <c r="AH71" s="43">
        <f>$AB$6*($AB$11/AI71*AJ71+$AB$12)</f>
        <v>1.0050972548114491E-2</v>
      </c>
      <c r="AI71" s="43">
        <f>1+$AB$7*COS(AL71)</f>
        <v>0.66629584989489077</v>
      </c>
      <c r="AJ71" s="43">
        <f>SIN(AL71+RADIANS($AB$9))</f>
        <v>0.74148261324597986</v>
      </c>
      <c r="AK71" s="43">
        <f>$AB$7*SIN(AL71)</f>
        <v>0.36876314732064008</v>
      </c>
      <c r="AL71" s="43">
        <f>2*ATAN(AM71)</f>
        <v>2.306327497203887</v>
      </c>
      <c r="AM71" s="43">
        <f>SQRT((1+$AB$7)/(1-$AB$7))*TAN(AN71/2)</f>
        <v>2.2535922761009162</v>
      </c>
      <c r="AN71" s="132">
        <f>$AU71+$AB$7*SIN(AO71)</f>
        <v>1.834450476860253</v>
      </c>
      <c r="AO71" s="132">
        <f>$AU71+$AB$7*SIN(AP71)</f>
        <v>1.8344502443705639</v>
      </c>
      <c r="AP71" s="132">
        <f>$AU71+$AB$7*SIN(AQ71)</f>
        <v>1.8344520381124985</v>
      </c>
      <c r="AQ71" s="132">
        <f>$AU71+$AB$7*SIN(AR71)</f>
        <v>1.8344381984367151</v>
      </c>
      <c r="AR71" s="132">
        <f>$AU71+$AB$7*SIN(AS71)</f>
        <v>1.8345449605413788</v>
      </c>
      <c r="AS71" s="132">
        <f>$AU71+$AB$7*SIN(AT71)</f>
        <v>1.8337202791681091</v>
      </c>
      <c r="AT71" s="132">
        <f>$AU71+$AB$7*SIN(AU71)</f>
        <v>1.8400264365174837</v>
      </c>
      <c r="AU71" s="132">
        <f>RADIANS($AB$9)+$AB$18*(F71-AB$15)</f>
        <v>1.3542987571359864</v>
      </c>
      <c r="AW71" s="43">
        <v>-25500</v>
      </c>
      <c r="AX71" s="43">
        <f t="shared" si="17"/>
        <v>1.5438399209976601E-2</v>
      </c>
      <c r="AY71" s="43">
        <f t="shared" si="18"/>
        <v>5.9523060582697528E-3</v>
      </c>
      <c r="AZ71" s="132">
        <f t="shared" si="19"/>
        <v>9.4860931517068477E-3</v>
      </c>
      <c r="BA71" s="43">
        <f t="shared" si="20"/>
        <v>0.94660757362602388</v>
      </c>
      <c r="BB71" s="43">
        <f t="shared" si="21"/>
        <v>0.99422189598445698</v>
      </c>
      <c r="BC71" s="43">
        <f t="shared" si="22"/>
        <v>1.6783601232588528</v>
      </c>
      <c r="BD71" s="43">
        <f t="shared" si="23"/>
        <v>1.1137935673692723</v>
      </c>
      <c r="BE71" s="43">
        <f t="shared" si="24"/>
        <v>1.1461729689824973</v>
      </c>
      <c r="BF71" s="43">
        <f t="shared" si="25"/>
        <v>1.146126398653029</v>
      </c>
      <c r="BG71" s="43">
        <f t="shared" si="26"/>
        <v>1.1458991870296924</v>
      </c>
      <c r="BH71" s="43">
        <f t="shared" si="27"/>
        <v>1.1447922780910074</v>
      </c>
      <c r="BI71" s="43">
        <f t="shared" si="28"/>
        <v>1.1394378807805958</v>
      </c>
      <c r="BJ71" s="43">
        <f t="shared" si="29"/>
        <v>1.1143681745980634</v>
      </c>
      <c r="BK71" s="43">
        <f t="shared" si="30"/>
        <v>1.0107390263256519</v>
      </c>
      <c r="BL71" s="43">
        <f t="shared" si="31"/>
        <v>0.69301146360195509</v>
      </c>
    </row>
    <row r="72" spans="1:82" ht="12.95" customHeight="1">
      <c r="A72" s="41" t="s">
        <v>296</v>
      </c>
      <c r="B72" s="94"/>
      <c r="C72" s="36">
        <v>42844.614000000001</v>
      </c>
      <c r="D72" s="36" t="s">
        <v>264</v>
      </c>
      <c r="E72" s="41">
        <f>+(C72-C$7)/C$8</f>
        <v>-20962.507971702653</v>
      </c>
      <c r="F72" s="132">
        <f>ROUND(2*E72,0)/2</f>
        <v>-20962.5</v>
      </c>
      <c r="G72" s="132">
        <f>+C72-(C$7+F72*C$8)</f>
        <v>-2.7211249980609864E-3</v>
      </c>
      <c r="H72" s="132"/>
      <c r="I72" s="132">
        <f>G72</f>
        <v>-2.7211249980609864E-3</v>
      </c>
      <c r="J72" s="132"/>
      <c r="K72" s="132"/>
      <c r="L72" s="132"/>
      <c r="M72" s="132"/>
      <c r="N72" s="132"/>
      <c r="O72" s="132"/>
      <c r="P72" s="199">
        <f>+D$11+D$12*F72+D$13*F72^2</f>
        <v>5.6692997386223708E-3</v>
      </c>
      <c r="Q72" s="200">
        <f>+C72-15018.5</f>
        <v>27826.114000000001</v>
      </c>
      <c r="R72" s="132"/>
      <c r="S72" s="132">
        <f>+(P72-G72)^2</f>
        <v>7.0399227261947977E-5</v>
      </c>
      <c r="T72" s="201">
        <f>T$19</f>
        <v>0</v>
      </c>
      <c r="U72" s="43">
        <f>+T72*S72</f>
        <v>0</v>
      </c>
      <c r="V72" s="132">
        <f>+G72-P72</f>
        <v>-8.3904247366833572E-3</v>
      </c>
      <c r="Z72" s="43">
        <f>F72</f>
        <v>-20962.5</v>
      </c>
      <c r="AA72" s="132">
        <f>AB$3+AB$4*Z72+AB$5*Z72^2+AH72</f>
        <v>1.5707834423414786E-2</v>
      </c>
      <c r="AB72" s="132">
        <f>IF(S72&lt;&gt;0,G72-AH72, -9999)</f>
        <v>-1.2759659682853402E-2</v>
      </c>
      <c r="AC72" s="132">
        <f>+G72-P72</f>
        <v>-8.3904247366833572E-3</v>
      </c>
      <c r="AD72" s="132">
        <f>IF(S72&lt;&gt;0,G72-AA72, -9999)</f>
        <v>-1.8428959421475773E-2</v>
      </c>
      <c r="AE72" s="132">
        <f>+(G72-AA72)^2*T72</f>
        <v>0</v>
      </c>
      <c r="AF72" s="43">
        <f>IF(S72&lt;&gt;0,G72-P72, -9999)</f>
        <v>-8.3904247366833572E-3</v>
      </c>
      <c r="AG72" s="7"/>
      <c r="AH72" s="43">
        <f>$AB$6*($AB$11/AI72*AJ72+$AB$12)</f>
        <v>1.0038534684792415E-2</v>
      </c>
      <c r="AI72" s="43">
        <f>1+$AB$7*COS(AL72)</f>
        <v>0.66501154636300108</v>
      </c>
      <c r="AJ72" s="43">
        <f>SIN(AL72+RADIANS($AB$9))</f>
        <v>0.7391375915598507</v>
      </c>
      <c r="AK72" s="43">
        <f>$AB$7*SIN(AL72)</f>
        <v>0.36759686417200249</v>
      </c>
      <c r="AL72" s="43">
        <f>2*ATAN(AM72)</f>
        <v>2.3098157426533312</v>
      </c>
      <c r="AM72" s="43">
        <f>SQRT((1+$AB$7)/(1-$AB$7))*TAN(AN72/2)</f>
        <v>2.2642360835126554</v>
      </c>
      <c r="AN72" s="132">
        <f>$AU72+$AB$7*SIN(AO72)</f>
        <v>1.8389967664904523</v>
      </c>
      <c r="AO72" s="132">
        <f>$AU72+$AB$7*SIN(AP72)</f>
        <v>1.8389964611519807</v>
      </c>
      <c r="AP72" s="132">
        <f>$AU72+$AB$7*SIN(AQ72)</f>
        <v>1.8389987779516783</v>
      </c>
      <c r="AQ72" s="132">
        <f>$AU72+$AB$7*SIN(AR72)</f>
        <v>1.8389811984116178</v>
      </c>
      <c r="AR72" s="132">
        <f>$AU72+$AB$7*SIN(AS72)</f>
        <v>1.8391145613181852</v>
      </c>
      <c r="AS72" s="132">
        <f>$AU72+$AB$7*SIN(AT72)</f>
        <v>1.8381012138564679</v>
      </c>
      <c r="AT72" s="132">
        <f>$AU72+$AB$7*SIN(AU72)</f>
        <v>1.8457096814669691</v>
      </c>
      <c r="AU72" s="132">
        <f>RADIANS($AB$9)+$AB$18*(F72-AB$15)</f>
        <v>1.3594392469247016</v>
      </c>
      <c r="AW72" s="43">
        <v>-25000</v>
      </c>
      <c r="AX72" s="43">
        <f t="shared" si="17"/>
        <v>1.5788410851587803E-2</v>
      </c>
      <c r="AY72" s="43">
        <f t="shared" si="18"/>
        <v>5.955114217466367E-3</v>
      </c>
      <c r="AZ72" s="132">
        <f t="shared" si="19"/>
        <v>9.8332966341214342E-3</v>
      </c>
      <c r="BA72" s="43">
        <f t="shared" si="20"/>
        <v>0.89957247183607425</v>
      </c>
      <c r="BB72" s="43">
        <f t="shared" si="21"/>
        <v>0.97940235426748345</v>
      </c>
      <c r="BC72" s="43">
        <f t="shared" si="22"/>
        <v>1.7741247313879618</v>
      </c>
      <c r="BD72" s="43">
        <f t="shared" si="23"/>
        <v>1.227210952689185</v>
      </c>
      <c r="BE72" s="43">
        <f t="shared" si="24"/>
        <v>1.2362016192970378</v>
      </c>
      <c r="BF72" s="43">
        <f t="shared" si="25"/>
        <v>1.2361867484199784</v>
      </c>
      <c r="BG72" s="43">
        <f t="shared" si="26"/>
        <v>1.2360957100033594</v>
      </c>
      <c r="BH72" s="43">
        <f t="shared" si="27"/>
        <v>1.2355388981572697</v>
      </c>
      <c r="BI72" s="43">
        <f t="shared" si="28"/>
        <v>1.2321524815218821</v>
      </c>
      <c r="BJ72" s="43">
        <f t="shared" si="29"/>
        <v>1.2122187753391773</v>
      </c>
      <c r="BK72" s="43">
        <f t="shared" si="30"/>
        <v>1.111390533602304</v>
      </c>
      <c r="BL72" s="43">
        <f t="shared" si="31"/>
        <v>0.76644703201217512</v>
      </c>
    </row>
    <row r="73" spans="1:82" ht="12.95" customHeight="1">
      <c r="A73" s="41" t="s">
        <v>296</v>
      </c>
      <c r="B73" s="94"/>
      <c r="C73" s="36">
        <v>42844.620999999999</v>
      </c>
      <c r="D73" s="36" t="s">
        <v>264</v>
      </c>
      <c r="E73" s="41">
        <f>+(C73-C$7)/C$8</f>
        <v>-20962.487464773116</v>
      </c>
      <c r="F73" s="132">
        <f>ROUND(2*E73,0)/2</f>
        <v>-20962.5</v>
      </c>
      <c r="G73" s="132">
        <f>+C73-(C$7+F73*C$8)</f>
        <v>4.2788749997271225E-3</v>
      </c>
      <c r="H73" s="132"/>
      <c r="I73" s="132">
        <f>G73</f>
        <v>4.2788749997271225E-3</v>
      </c>
      <c r="J73" s="132"/>
      <c r="K73" s="132"/>
      <c r="L73" s="132"/>
      <c r="M73" s="132"/>
      <c r="N73" s="132"/>
      <c r="O73" s="132"/>
      <c r="P73" s="199">
        <f>+D$11+D$12*F73+D$13*F73^2</f>
        <v>5.6692997386223708E-3</v>
      </c>
      <c r="Q73" s="200">
        <f>+C73-15018.5</f>
        <v>27826.120999999999</v>
      </c>
      <c r="R73" s="132"/>
      <c r="S73" s="132">
        <f>+(P73-G73)^2</f>
        <v>1.9332809545319193E-6</v>
      </c>
      <c r="T73" s="201">
        <f>T$19</f>
        <v>0</v>
      </c>
      <c r="U73" s="43">
        <f>+T73*S73</f>
        <v>0</v>
      </c>
      <c r="V73" s="132">
        <f>+G73-P73</f>
        <v>-1.3904247388952483E-3</v>
      </c>
      <c r="W73" s="203"/>
      <c r="X73" s="204"/>
      <c r="Y73" s="204"/>
      <c r="Z73" s="43">
        <f>F73</f>
        <v>-20962.5</v>
      </c>
      <c r="AA73" s="132">
        <f>AB$3+AB$4*Z73+AB$5*Z73^2+AH73</f>
        <v>1.5707834423414786E-2</v>
      </c>
      <c r="AB73" s="132">
        <f>IF(S73&lt;&gt;0,G73-AH73, -9999)</f>
        <v>-5.759659685065293E-3</v>
      </c>
      <c r="AC73" s="132">
        <f>+G73-P73</f>
        <v>-1.3904247388952483E-3</v>
      </c>
      <c r="AD73" s="132">
        <f>IF(S73&lt;&gt;0,G73-AA73, -9999)</f>
        <v>-1.1428959423687664E-2</v>
      </c>
      <c r="AE73" s="132">
        <f>+(G73-AA73)^2*T73</f>
        <v>0</v>
      </c>
      <c r="AF73" s="43">
        <f>IF(S73&lt;&gt;0,G73-P73, -9999)</f>
        <v>-1.3904247388952483E-3</v>
      </c>
      <c r="AG73" s="7"/>
      <c r="AH73" s="43">
        <f>$AB$6*($AB$11/AI73*AJ73+$AB$12)</f>
        <v>1.0038534684792415E-2</v>
      </c>
      <c r="AI73" s="43">
        <f>1+$AB$7*COS(AL73)</f>
        <v>0.66501154636300108</v>
      </c>
      <c r="AJ73" s="43">
        <f>SIN(AL73+RADIANS($AB$9))</f>
        <v>0.7391375915598507</v>
      </c>
      <c r="AK73" s="43">
        <f>$AB$7*SIN(AL73)</f>
        <v>0.36759686417200249</v>
      </c>
      <c r="AL73" s="43">
        <f>2*ATAN(AM73)</f>
        <v>2.3098157426533312</v>
      </c>
      <c r="AM73" s="43">
        <f>SQRT((1+$AB$7)/(1-$AB$7))*TAN(AN73/2)</f>
        <v>2.2642360835126554</v>
      </c>
      <c r="AN73" s="132">
        <f>$AU73+$AB$7*SIN(AO73)</f>
        <v>1.8389967664904523</v>
      </c>
      <c r="AO73" s="132">
        <f>$AU73+$AB$7*SIN(AP73)</f>
        <v>1.8389964611519807</v>
      </c>
      <c r="AP73" s="132">
        <f>$AU73+$AB$7*SIN(AQ73)</f>
        <v>1.8389987779516783</v>
      </c>
      <c r="AQ73" s="132">
        <f>$AU73+$AB$7*SIN(AR73)</f>
        <v>1.8389811984116178</v>
      </c>
      <c r="AR73" s="132">
        <f>$AU73+$AB$7*SIN(AS73)</f>
        <v>1.8391145613181852</v>
      </c>
      <c r="AS73" s="132">
        <f>$AU73+$AB$7*SIN(AT73)</f>
        <v>1.8381012138564679</v>
      </c>
      <c r="AT73" s="132">
        <f>$AU73+$AB$7*SIN(AU73)</f>
        <v>1.8457096814669691</v>
      </c>
      <c r="AU73" s="132">
        <f>RADIANS($AB$9)+$AB$18*(F73-AB$15)</f>
        <v>1.3594392469247016</v>
      </c>
      <c r="AW73" s="43">
        <v>-24500</v>
      </c>
      <c r="AX73" s="43">
        <f t="shared" si="17"/>
        <v>1.6039328791048683E-2</v>
      </c>
      <c r="AY73" s="43">
        <f t="shared" si="18"/>
        <v>5.9495029516278709E-3</v>
      </c>
      <c r="AZ73" s="132">
        <f t="shared" si="19"/>
        <v>1.0089825839420814E-2</v>
      </c>
      <c r="BA73" s="43">
        <f t="shared" si="20"/>
        <v>0.85774101253569868</v>
      </c>
      <c r="BB73" s="43">
        <f t="shared" si="21"/>
        <v>0.95822083767696387</v>
      </c>
      <c r="BC73" s="43">
        <f t="shared" si="22"/>
        <v>1.8608890434237666</v>
      </c>
      <c r="BD73" s="43">
        <f t="shared" si="23"/>
        <v>1.3421183170143076</v>
      </c>
      <c r="BE73" s="43">
        <f t="shared" si="24"/>
        <v>1.3218934992175357</v>
      </c>
      <c r="BF73" s="43">
        <f t="shared" si="25"/>
        <v>1.3218900813646397</v>
      </c>
      <c r="BG73" s="43">
        <f t="shared" si="26"/>
        <v>1.321862185737988</v>
      </c>
      <c r="BH73" s="43">
        <f t="shared" si="27"/>
        <v>1.3216346232321239</v>
      </c>
      <c r="BI73" s="43">
        <f t="shared" si="28"/>
        <v>1.3197857958776582</v>
      </c>
      <c r="BJ73" s="43">
        <f t="shared" si="29"/>
        <v>1.3052317094210686</v>
      </c>
      <c r="BK73" s="43">
        <f t="shared" si="30"/>
        <v>1.2101826713517805</v>
      </c>
      <c r="BL73" s="43">
        <f t="shared" si="31"/>
        <v>0.83988260042239504</v>
      </c>
    </row>
    <row r="74" spans="1:82" ht="12.95" customHeight="1">
      <c r="A74" s="41" t="s">
        <v>296</v>
      </c>
      <c r="B74" s="94"/>
      <c r="C74" s="36">
        <v>43045.847000000002</v>
      </c>
      <c r="D74" s="36" t="s">
        <v>264</v>
      </c>
      <c r="E74" s="41">
        <f>+(C74-C$7)/C$8</f>
        <v>-20372.98354995632</v>
      </c>
      <c r="F74" s="132">
        <f>ROUND(2*E74,0)/2</f>
        <v>-20373</v>
      </c>
      <c r="G74" s="132">
        <f>+C74-(C$7+F74*C$8)</f>
        <v>5.6151900062104687E-3</v>
      </c>
      <c r="H74" s="132"/>
      <c r="I74" s="132">
        <f>G74</f>
        <v>5.6151900062104687E-3</v>
      </c>
      <c r="J74" s="132"/>
      <c r="K74" s="132"/>
      <c r="L74" s="132"/>
      <c r="M74" s="132"/>
      <c r="N74" s="132"/>
      <c r="O74" s="132"/>
      <c r="P74" s="199">
        <f>+D$11+D$12*F74+D$13*F74^2</f>
        <v>5.5816391296695132E-3</v>
      </c>
      <c r="Q74" s="200">
        <f>+C74-15018.5</f>
        <v>28027.347000000002</v>
      </c>
      <c r="R74" s="132"/>
      <c r="S74" s="132">
        <f>+(P74-G74)^2</f>
        <v>1.1256613166664393E-9</v>
      </c>
      <c r="T74" s="201">
        <f>T$19</f>
        <v>0</v>
      </c>
      <c r="U74" s="43">
        <f>+T74*S74</f>
        <v>0</v>
      </c>
      <c r="V74" s="132">
        <f>+G74-P74</f>
        <v>3.3550876540955517E-5</v>
      </c>
      <c r="Z74" s="43">
        <f>F74</f>
        <v>-20373</v>
      </c>
      <c r="AA74" s="132">
        <f>AB$3+AB$4*Z74+AB$5*Z74^2+AH74</f>
        <v>1.538417415532085E-2</v>
      </c>
      <c r="AB74" s="132">
        <f>IF(S74&lt;&gt;0,G74-AH74, -9999)</f>
        <v>-4.1873450194408676E-3</v>
      </c>
      <c r="AC74" s="132">
        <f>+G74-P74</f>
        <v>3.3550876540955517E-5</v>
      </c>
      <c r="AD74" s="132">
        <f>IF(S74&lt;&gt;0,G74-AA74, -9999)</f>
        <v>-9.7689841491103817E-3</v>
      </c>
      <c r="AE74" s="132">
        <f>+(G74-AA74)^2*T74</f>
        <v>0</v>
      </c>
      <c r="AF74" s="43">
        <f>IF(S74&lt;&gt;0,G74-P74, -9999)</f>
        <v>3.3550876540955517E-5</v>
      </c>
      <c r="AG74" s="7"/>
      <c r="AH74" s="43">
        <f>$AB$6*($AB$11/AI74*AJ74+$AB$12)</f>
        <v>9.8025350256513363E-3</v>
      </c>
      <c r="AI74" s="43">
        <f>1+$AB$7*COS(AL74)</f>
        <v>0.64467319344966578</v>
      </c>
      <c r="AJ74" s="43">
        <f>SIN(AL74+RADIANS($AB$9))</f>
        <v>0.6996871064876069</v>
      </c>
      <c r="AK74" s="43">
        <f>$AB$7*SIN(AL74)</f>
        <v>0.34797640604779329</v>
      </c>
      <c r="AL74" s="43">
        <f>2*ATAN(AM74)</f>
        <v>2.3666453636754974</v>
      </c>
      <c r="AM74" s="43">
        <f>SQRT((1+$AB$7)/(1-$AB$7))*TAN(AN74/2)</f>
        <v>2.4503512943362402</v>
      </c>
      <c r="AN74" s="132">
        <f>$AU74+$AB$7*SIN(AO74)</f>
        <v>1.9143032903001491</v>
      </c>
      <c r="AO74" s="132">
        <f>$AU74+$AB$7*SIN(AP74)</f>
        <v>1.9142992981089355</v>
      </c>
      <c r="AP74" s="132">
        <f>$AU74+$AB$7*SIN(AQ74)</f>
        <v>1.9143231317066143</v>
      </c>
      <c r="AQ74" s="132">
        <f>$AU74+$AB$7*SIN(AR74)</f>
        <v>1.9141808202692625</v>
      </c>
      <c r="AR74" s="132">
        <f>$AU74+$AB$7*SIN(AS74)</f>
        <v>1.9150297294344569</v>
      </c>
      <c r="AS74" s="132">
        <f>$AU74+$AB$7*SIN(AT74)</f>
        <v>1.9099356410106259</v>
      </c>
      <c r="AT74" s="132">
        <f>$AU74+$AB$7*SIN(AU74)</f>
        <v>1.9394908619185585</v>
      </c>
      <c r="AU74" s="132">
        <f>RADIANS($AB$9)+$AB$18*(F74-AB$15)</f>
        <v>1.4460197820803511</v>
      </c>
      <c r="AW74" s="43">
        <v>-24000</v>
      </c>
      <c r="AX74" s="43">
        <f t="shared" si="17"/>
        <v>1.6201185760856215E-2</v>
      </c>
      <c r="AY74" s="43">
        <f t="shared" si="18"/>
        <v>5.9354722607542713E-3</v>
      </c>
      <c r="AZ74" s="132">
        <f t="shared" si="19"/>
        <v>1.0265713500101943E-2</v>
      </c>
      <c r="BA74" s="43">
        <f t="shared" si="20"/>
        <v>0.82051313150309624</v>
      </c>
      <c r="BB74" s="43">
        <f t="shared" si="21"/>
        <v>0.93261068468272745</v>
      </c>
      <c r="BC74" s="43">
        <f t="shared" si="22"/>
        <v>1.940024158838739</v>
      </c>
      <c r="BD74" s="43">
        <f t="shared" si="23"/>
        <v>1.4592389280722948</v>
      </c>
      <c r="BE74" s="43">
        <f t="shared" si="24"/>
        <v>1.4037313686589619</v>
      </c>
      <c r="BF74" s="43">
        <f t="shared" si="25"/>
        <v>1.4037309126843778</v>
      </c>
      <c r="BG74" s="43">
        <f t="shared" si="26"/>
        <v>1.4037253993059571</v>
      </c>
      <c r="BH74" s="43">
        <f t="shared" si="27"/>
        <v>1.4036587490137267</v>
      </c>
      <c r="BI74" s="43">
        <f t="shared" si="28"/>
        <v>1.4028550981353536</v>
      </c>
      <c r="BJ74" s="43">
        <f t="shared" si="29"/>
        <v>1.3934486711789478</v>
      </c>
      <c r="BK74" s="43">
        <f t="shared" si="30"/>
        <v>1.306978758546244</v>
      </c>
      <c r="BL74" s="43">
        <f t="shared" si="31"/>
        <v>0.91331816883261507</v>
      </c>
    </row>
    <row r="75" spans="1:82" ht="12.95" customHeight="1">
      <c r="A75" s="41" t="s">
        <v>296</v>
      </c>
      <c r="B75" s="94"/>
      <c r="C75" s="36">
        <v>43045.85</v>
      </c>
      <c r="D75" s="36" t="s">
        <v>264</v>
      </c>
      <c r="E75" s="41">
        <f>+(C75-C$7)/C$8</f>
        <v>-20372.974761272239</v>
      </c>
      <c r="F75" s="132">
        <f>ROUND(2*E75,0)/2</f>
        <v>-20373</v>
      </c>
      <c r="G75" s="132">
        <f>+C75-(C$7+F75*C$8)</f>
        <v>8.6151900031836703E-3</v>
      </c>
      <c r="H75" s="132"/>
      <c r="I75" s="132">
        <f>G75</f>
        <v>8.6151900031836703E-3</v>
      </c>
      <c r="J75" s="132"/>
      <c r="K75" s="132"/>
      <c r="L75" s="132"/>
      <c r="M75" s="132"/>
      <c r="N75" s="132"/>
      <c r="O75" s="132"/>
      <c r="P75" s="199">
        <f>+D$11+D$12*F75+D$13*F75^2</f>
        <v>5.5816391296695132E-3</v>
      </c>
      <c r="Q75" s="200">
        <f>+C75-15018.5</f>
        <v>28027.35</v>
      </c>
      <c r="R75" s="132"/>
      <c r="S75" s="132">
        <f>+(P75-G75)^2</f>
        <v>9.2024309021985062E-6</v>
      </c>
      <c r="T75" s="201">
        <f>T$19</f>
        <v>0</v>
      </c>
      <c r="U75" s="43">
        <f>+T75*S75</f>
        <v>0</v>
      </c>
      <c r="V75" s="132">
        <f>+G75-P75</f>
        <v>3.0335508735141571E-3</v>
      </c>
      <c r="W75" s="203"/>
      <c r="X75" s="204"/>
      <c r="Y75" s="204"/>
      <c r="Z75" s="43">
        <f>F75</f>
        <v>-20373</v>
      </c>
      <c r="AA75" s="132">
        <f>AB$3+AB$4*Z75+AB$5*Z75^2+AH75</f>
        <v>1.538417415532085E-2</v>
      </c>
      <c r="AB75" s="132">
        <f>IF(S75&lt;&gt;0,G75-AH75, -9999)</f>
        <v>-1.187345022467666E-3</v>
      </c>
      <c r="AC75" s="132">
        <f>+G75-P75</f>
        <v>3.0335508735141571E-3</v>
      </c>
      <c r="AD75" s="132">
        <f>IF(S75&lt;&gt;0,G75-AA75, -9999)</f>
        <v>-6.76898415213718E-3</v>
      </c>
      <c r="AE75" s="132">
        <f>+(G75-AA75)^2*T75</f>
        <v>0</v>
      </c>
      <c r="AF75" s="43">
        <f>IF(S75&lt;&gt;0,G75-P75, -9999)</f>
        <v>3.0335508735141571E-3</v>
      </c>
      <c r="AG75" s="7"/>
      <c r="AH75" s="43">
        <f>$AB$6*($AB$11/AI75*AJ75+$AB$12)</f>
        <v>9.8025350256513363E-3</v>
      </c>
      <c r="AI75" s="43">
        <f>1+$AB$7*COS(AL75)</f>
        <v>0.64467319344966578</v>
      </c>
      <c r="AJ75" s="43">
        <f>SIN(AL75+RADIANS($AB$9))</f>
        <v>0.6996871064876069</v>
      </c>
      <c r="AK75" s="43">
        <f>$AB$7*SIN(AL75)</f>
        <v>0.34797640604779329</v>
      </c>
      <c r="AL75" s="43">
        <f>2*ATAN(AM75)</f>
        <v>2.3666453636754974</v>
      </c>
      <c r="AM75" s="43">
        <f>SQRT((1+$AB$7)/(1-$AB$7))*TAN(AN75/2)</f>
        <v>2.4503512943362402</v>
      </c>
      <c r="AN75" s="132">
        <f>$AU75+$AB$7*SIN(AO75)</f>
        <v>1.9143032903001491</v>
      </c>
      <c r="AO75" s="132">
        <f>$AU75+$AB$7*SIN(AP75)</f>
        <v>1.9142992981089355</v>
      </c>
      <c r="AP75" s="132">
        <f>$AU75+$AB$7*SIN(AQ75)</f>
        <v>1.9143231317066143</v>
      </c>
      <c r="AQ75" s="132">
        <f>$AU75+$AB$7*SIN(AR75)</f>
        <v>1.9141808202692625</v>
      </c>
      <c r="AR75" s="132">
        <f>$AU75+$AB$7*SIN(AS75)</f>
        <v>1.9150297294344569</v>
      </c>
      <c r="AS75" s="132">
        <f>$AU75+$AB$7*SIN(AT75)</f>
        <v>1.9099356410106259</v>
      </c>
      <c r="AT75" s="132">
        <f>$AU75+$AB$7*SIN(AU75)</f>
        <v>1.9394908619185585</v>
      </c>
      <c r="AU75" s="132">
        <f>RADIANS($AB$9)+$AB$18*(F75-AB$15)</f>
        <v>1.4460197820803511</v>
      </c>
      <c r="AW75" s="43">
        <v>-23500</v>
      </c>
      <c r="AX75" s="43">
        <f t="shared" si="17"/>
        <v>1.6282805422752272E-2</v>
      </c>
      <c r="AY75" s="43">
        <f t="shared" si="18"/>
        <v>5.9130221448455648E-3</v>
      </c>
      <c r="AZ75" s="132">
        <f t="shared" si="19"/>
        <v>1.0369783277906707E-2</v>
      </c>
      <c r="BA75" s="43">
        <f t="shared" si="20"/>
        <v>0.78732544243839664</v>
      </c>
      <c r="BB75" s="43">
        <f t="shared" si="21"/>
        <v>0.90396090091875025</v>
      </c>
      <c r="BC75" s="43">
        <f t="shared" si="22"/>
        <v>2.0126613571708845</v>
      </c>
      <c r="BD75" s="43">
        <f t="shared" si="23"/>
        <v>1.5793098184411947</v>
      </c>
      <c r="BE75" s="43">
        <f t="shared" si="24"/>
        <v>1.4821380372165986</v>
      </c>
      <c r="BF75" s="43">
        <f t="shared" si="25"/>
        <v>1.4821380181649968</v>
      </c>
      <c r="BG75" s="43">
        <f t="shared" si="26"/>
        <v>1.4821375855228967</v>
      </c>
      <c r="BH75" s="43">
        <f t="shared" si="27"/>
        <v>1.4821277612368389</v>
      </c>
      <c r="BI75" s="43">
        <f t="shared" si="28"/>
        <v>1.4819049662680295</v>
      </c>
      <c r="BJ75" s="43">
        <f t="shared" si="29"/>
        <v>1.4769940204512937</v>
      </c>
      <c r="BK75" s="43">
        <f t="shared" si="30"/>
        <v>1.4016528735881981</v>
      </c>
      <c r="BL75" s="43">
        <f t="shared" si="31"/>
        <v>0.98675373724283511</v>
      </c>
    </row>
    <row r="76" spans="1:82" s="132" customFormat="1" ht="12.95" customHeight="1">
      <c r="A76" s="41" t="s">
        <v>296</v>
      </c>
      <c r="B76" s="94"/>
      <c r="C76" s="36">
        <v>43066.828000000001</v>
      </c>
      <c r="D76" s="36" t="s">
        <v>264</v>
      </c>
      <c r="E76" s="41">
        <f>+(C76-C$7)/C$8</f>
        <v>-20311.5184230007</v>
      </c>
      <c r="F76" s="132">
        <f>ROUND(2*E76,0)/2</f>
        <v>-20311.5</v>
      </c>
      <c r="G76" s="132">
        <f>+C76-(C$7+F76*C$8)</f>
        <v>-6.288654993113596E-3</v>
      </c>
      <c r="I76" s="132">
        <f>G76</f>
        <v>-6.288654993113596E-3</v>
      </c>
      <c r="P76" s="199">
        <f>+D$11+D$12*F76+D$13*F76^2</f>
        <v>5.5718197066795469E-3</v>
      </c>
      <c r="Q76" s="200">
        <f>+C76-15018.5</f>
        <v>28048.328000000001</v>
      </c>
      <c r="S76" s="132">
        <f>+(P76-G76)^2</f>
        <v>1.4067086010443325E-4</v>
      </c>
      <c r="T76" s="201">
        <f>T$19</f>
        <v>0</v>
      </c>
      <c r="U76" s="43">
        <f>+T76*S76</f>
        <v>0</v>
      </c>
      <c r="V76" s="132">
        <f>+G76-P76</f>
        <v>-1.1860474699793143E-2</v>
      </c>
      <c r="Z76" s="43">
        <f>F76</f>
        <v>-20311.5</v>
      </c>
      <c r="AA76" s="132">
        <f>AB$3+AB$4*Z76+AB$5*Z76^2+AH76</f>
        <v>1.5346978471317137E-2</v>
      </c>
      <c r="AB76" s="132">
        <f>IF(S76&lt;&gt;0,G76-AH76, -9999)</f>
        <v>-1.6063813757751184E-2</v>
      </c>
      <c r="AC76" s="132">
        <f>+G76-P76</f>
        <v>-1.1860474699793143E-2</v>
      </c>
      <c r="AD76" s="132">
        <f>IF(S76&lt;&gt;0,G76-AA76, -9999)</f>
        <v>-2.1635633464430731E-2</v>
      </c>
      <c r="AE76" s="132">
        <f>+(G76-AA76)^2*T76</f>
        <v>0</v>
      </c>
      <c r="AF76" s="43">
        <f>IF(S76&lt;&gt;0,G76-P76, -9999)</f>
        <v>-1.1860474699793143E-2</v>
      </c>
      <c r="AG76" s="7"/>
      <c r="AH76" s="43">
        <f>$AB$6*($AB$11/AI76*AJ76+$AB$12)</f>
        <v>9.7751587646375902E-3</v>
      </c>
      <c r="AI76" s="43">
        <f>1+$AB$7*COS(AL76)</f>
        <v>0.64268464777375034</v>
      </c>
      <c r="AJ76" s="43">
        <f>SIN(AL76+RADIANS($AB$9))</f>
        <v>0.69558084025034583</v>
      </c>
      <c r="AK76" s="43">
        <f>$AB$7*SIN(AL76)</f>
        <v>0.34593418114235042</v>
      </c>
      <c r="AL76" s="43">
        <f>2*ATAN(AM76)</f>
        <v>2.3723767655856252</v>
      </c>
      <c r="AM76" s="43">
        <f>SQRT((1+$AB$7)/(1-$AB$7))*TAN(AN76/2)</f>
        <v>2.4705652960090498</v>
      </c>
      <c r="AN76" s="132">
        <f>$AU76+$AB$7*SIN(AO76)</f>
        <v>1.9220281506567782</v>
      </c>
      <c r="AO76" s="132">
        <f>$AU76+$AB$7*SIN(AP76)</f>
        <v>1.9220233626530387</v>
      </c>
      <c r="AP76" s="132">
        <f>$AU76+$AB$7*SIN(AQ76)</f>
        <v>1.9220513437523261</v>
      </c>
      <c r="AQ76" s="132">
        <f>$AU76+$AB$7*SIN(AR76)</f>
        <v>1.9218877919210207</v>
      </c>
      <c r="AR76" s="132">
        <f>$AU76+$AB$7*SIN(AS76)</f>
        <v>1.9228427345524153</v>
      </c>
      <c r="AS76" s="132">
        <f>$AU76+$AB$7*SIN(AT76)</f>
        <v>1.9172313992291161</v>
      </c>
      <c r="AT76" s="132">
        <f>$AU76+$AB$7*SIN(AU76)</f>
        <v>1.9490623716076749</v>
      </c>
      <c r="AU76" s="132">
        <f>RADIANS($AB$9)+$AB$18*(F76-AB$15)</f>
        <v>1.4550523569948082</v>
      </c>
      <c r="AV76" s="43"/>
      <c r="AW76" s="43">
        <v>-23000</v>
      </c>
      <c r="AX76" s="43">
        <f t="shared" si="17"/>
        <v>1.6291912955971079E-2</v>
      </c>
      <c r="AY76" s="43">
        <f t="shared" si="18"/>
        <v>5.8821526039017479E-3</v>
      </c>
      <c r="AZ76" s="132">
        <f t="shared" si="19"/>
        <v>1.0409760352069331E-2</v>
      </c>
      <c r="BA76" s="43">
        <f t="shared" si="20"/>
        <v>0.75767189682644609</v>
      </c>
      <c r="BB76" s="43">
        <f t="shared" si="21"/>
        <v>0.87326806638000254</v>
      </c>
      <c r="BC76" s="43">
        <f t="shared" si="22"/>
        <v>2.0797349819116087</v>
      </c>
      <c r="BD76" s="43">
        <f t="shared" si="23"/>
        <v>1.7030976385528169</v>
      </c>
      <c r="BE76" s="43">
        <f t="shared" si="24"/>
        <v>1.5574828605660131</v>
      </c>
      <c r="BF76" s="43">
        <f t="shared" si="25"/>
        <v>1.5574828605631601</v>
      </c>
      <c r="BG76" s="43">
        <f t="shared" si="26"/>
        <v>1.5574828601322595</v>
      </c>
      <c r="BH76" s="43">
        <f t="shared" si="27"/>
        <v>1.5574827950524399</v>
      </c>
      <c r="BI76" s="43">
        <f t="shared" si="28"/>
        <v>1.557472969559345</v>
      </c>
      <c r="BJ76" s="43">
        <f t="shared" si="29"/>
        <v>1.5560645410047329</v>
      </c>
      <c r="BK76" s="43">
        <f t="shared" si="30"/>
        <v>1.4940905330731817</v>
      </c>
      <c r="BL76" s="43">
        <f t="shared" si="31"/>
        <v>1.0601893056530551</v>
      </c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296</v>
      </c>
      <c r="B77" s="94"/>
      <c r="C77" s="36">
        <v>43085.779000000002</v>
      </c>
      <c r="D77" s="36" t="s">
        <v>264</v>
      </c>
      <c r="E77" s="41">
        <f>+(C77-C$7)/C$8</f>
        <v>-20256.000305611826</v>
      </c>
      <c r="F77" s="132">
        <f>ROUND(2*E77,0)/2</f>
        <v>-20256</v>
      </c>
      <c r="G77" s="132">
        <f>+C77-(C$7+F77*C$8)</f>
        <v>-1.0431999544380233E-4</v>
      </c>
      <c r="I77" s="132">
        <f>G77</f>
        <v>-1.0431999544380233E-4</v>
      </c>
      <c r="P77" s="199">
        <f>+D$11+D$12*F77+D$13*F77^2</f>
        <v>5.5628489331034803E-3</v>
      </c>
      <c r="Q77" s="200">
        <f>+C77-15018.5</f>
        <v>28067.279000000002</v>
      </c>
      <c r="S77" s="132">
        <f>+(P77-G77)^2</f>
        <v>3.2116803664691757E-5</v>
      </c>
      <c r="T77" s="201">
        <f>T$19</f>
        <v>0</v>
      </c>
      <c r="U77" s="43">
        <f>+T77*S77</f>
        <v>0</v>
      </c>
      <c r="V77" s="132">
        <f>+G77-P77</f>
        <v>-5.6671689285472827E-3</v>
      </c>
      <c r="Z77" s="43">
        <f>F77</f>
        <v>-20256</v>
      </c>
      <c r="AA77" s="132">
        <f>AB$3+AB$4*Z77+AB$5*Z77^2+AH77</f>
        <v>1.5312875797833437E-2</v>
      </c>
      <c r="AB77" s="132">
        <f>IF(S77&lt;&gt;0,G77-AH77, -9999)</f>
        <v>-9.8543468601737585E-3</v>
      </c>
      <c r="AC77" s="132">
        <f>+G77-P77</f>
        <v>-5.6671689285472827E-3</v>
      </c>
      <c r="AD77" s="132">
        <f>IF(S77&lt;&gt;0,G77-AA77, -9999)</f>
        <v>-1.5417195793277239E-2</v>
      </c>
      <c r="AE77" s="132">
        <f>+(G77-AA77)^2*T77</f>
        <v>0</v>
      </c>
      <c r="AF77" s="43">
        <f>IF(S77&lt;&gt;0,G77-P77, -9999)</f>
        <v>-5.6671689285472827E-3</v>
      </c>
      <c r="AG77" s="7"/>
      <c r="AH77" s="43">
        <f>$AB$6*($AB$11/AI77*AJ77+$AB$12)</f>
        <v>9.7500268647299562E-3</v>
      </c>
      <c r="AI77" s="43">
        <f>1+$AB$7*COS(AL77)</f>
        <v>0.64091056186904583</v>
      </c>
      <c r="AJ77" s="43">
        <f>SIN(AL77+RADIANS($AB$9))</f>
        <v>0.69187735196142097</v>
      </c>
      <c r="AK77" s="43">
        <f>$AB$7*SIN(AL77)</f>
        <v>0.34409227547562438</v>
      </c>
      <c r="AL77" s="43">
        <f>2*ATAN(AM77)</f>
        <v>2.3775188350777592</v>
      </c>
      <c r="AM77" s="43">
        <f>SQRT((1+$AB$7)/(1-$AB$7))*TAN(AN77/2)</f>
        <v>2.4889459298512313</v>
      </c>
      <c r="AN77" s="132">
        <f>$AU77+$AB$7*SIN(AO77)</f>
        <v>1.9289790134678908</v>
      </c>
      <c r="AO77" s="132">
        <f>$AU77+$AB$7*SIN(AP77)</f>
        <v>1.9289734117120463</v>
      </c>
      <c r="AP77" s="132">
        <f>$AU77+$AB$7*SIN(AQ77)</f>
        <v>1.9290055396207368</v>
      </c>
      <c r="AQ77" s="132">
        <f>$AU77+$AB$7*SIN(AR77)</f>
        <v>1.9288212380565406</v>
      </c>
      <c r="AR77" s="132">
        <f>$AU77+$AB$7*SIN(AS77)</f>
        <v>1.9298772532371671</v>
      </c>
      <c r="AS77" s="132">
        <f>$AU77+$AB$7*SIN(AT77)</f>
        <v>1.9237855169276554</v>
      </c>
      <c r="AT77" s="132">
        <f>$AU77+$AB$7*SIN(AU77)</f>
        <v>1.9576654783500866</v>
      </c>
      <c r="AU77" s="132">
        <f>RADIANS($AB$9)+$AB$18*(F77-AB$15)</f>
        <v>1.4632037050883426</v>
      </c>
      <c r="AV77" s="43"/>
      <c r="AW77" s="43">
        <v>-22500</v>
      </c>
      <c r="AX77" s="43">
        <f t="shared" si="17"/>
        <v>1.6235262833745524E-2</v>
      </c>
      <c r="AY77" s="43">
        <f t="shared" si="18"/>
        <v>5.8428636379228276E-3</v>
      </c>
      <c r="AZ77" s="132">
        <f t="shared" si="19"/>
        <v>1.0392399195822695E-2</v>
      </c>
      <c r="BA77" s="43">
        <f t="shared" si="20"/>
        <v>0.73110879023663766</v>
      </c>
      <c r="BB77" s="43">
        <f t="shared" si="21"/>
        <v>0.84124694474014938</v>
      </c>
      <c r="BC77" s="43">
        <f t="shared" si="22"/>
        <v>2.1420193388463389</v>
      </c>
      <c r="BD77" s="43">
        <f t="shared" si="23"/>
        <v>1.8314162709811346</v>
      </c>
      <c r="BE77" s="43">
        <f t="shared" si="24"/>
        <v>1.6300885485150745</v>
      </c>
      <c r="BF77" s="43">
        <f t="shared" si="25"/>
        <v>1.6300885491635106</v>
      </c>
      <c r="BG77" s="43">
        <f t="shared" si="26"/>
        <v>1.6300885271609784</v>
      </c>
      <c r="BH77" s="43">
        <f t="shared" si="27"/>
        <v>1.630089273739582</v>
      </c>
      <c r="BI77" s="43">
        <f t="shared" si="28"/>
        <v>1.6300639359702043</v>
      </c>
      <c r="BJ77" s="43">
        <f t="shared" si="29"/>
        <v>1.630917900922195</v>
      </c>
      <c r="BK77" s="43">
        <f t="shared" si="30"/>
        <v>1.5841893088964938</v>
      </c>
      <c r="BL77" s="43">
        <f t="shared" si="31"/>
        <v>1.1336248740632753</v>
      </c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296</v>
      </c>
      <c r="B78" s="94"/>
      <c r="C78" s="36">
        <v>43098.925000000003</v>
      </c>
      <c r="D78" s="36" t="s">
        <v>264</v>
      </c>
      <c r="E78" s="41">
        <f>+(C78-C$7)/C$8</f>
        <v>-20217.488291934758</v>
      </c>
      <c r="F78" s="132">
        <f>ROUND(2*E78,0)/2</f>
        <v>-20217.5</v>
      </c>
      <c r="G78" s="132">
        <f>+C78-(C$7+F78*C$8)</f>
        <v>3.9965250034583732E-3</v>
      </c>
      <c r="I78" s="132">
        <f>G78</f>
        <v>3.9965250034583732E-3</v>
      </c>
      <c r="P78" s="199">
        <f>+D$11+D$12*F78+D$13*F78^2</f>
        <v>5.5565650242478002E-3</v>
      </c>
      <c r="Q78" s="200">
        <f>+C78-15018.5</f>
        <v>28080.425000000003</v>
      </c>
      <c r="S78" s="132">
        <f>+(P78-G78)^2</f>
        <v>2.4337248664646758E-6</v>
      </c>
      <c r="T78" s="201">
        <f>T$19</f>
        <v>0</v>
      </c>
      <c r="U78" s="43">
        <f>+T78*S78</f>
        <v>0</v>
      </c>
      <c r="V78" s="132">
        <f>+G78-P78</f>
        <v>-1.560040020789427E-3</v>
      </c>
      <c r="Z78" s="43">
        <f>F78</f>
        <v>-20217.5</v>
      </c>
      <c r="AA78" s="132">
        <f>AB$3+AB$4*Z78+AB$5*Z78^2+AH78</f>
        <v>1.5288922748055329E-2</v>
      </c>
      <c r="AB78" s="132">
        <f>IF(S78&lt;&gt;0,G78-AH78, -9999)</f>
        <v>-5.7358327203491551E-3</v>
      </c>
      <c r="AC78" s="132">
        <f>+G78-P78</f>
        <v>-1.560040020789427E-3</v>
      </c>
      <c r="AD78" s="132">
        <f>IF(S78&lt;&gt;0,G78-AA78, -9999)</f>
        <v>-1.1292397744596956E-2</v>
      </c>
      <c r="AE78" s="132">
        <f>+(G78-AA78)^2*T78</f>
        <v>0</v>
      </c>
      <c r="AF78" s="43">
        <f>IF(S78&lt;&gt;0,G78-P78, -9999)</f>
        <v>-1.560040020789427E-3</v>
      </c>
      <c r="AG78" s="7"/>
      <c r="AH78" s="43">
        <f>$AB$6*($AB$11/AI78*AJ78+$AB$12)</f>
        <v>9.7323577238075283E-3</v>
      </c>
      <c r="AI78" s="43">
        <f>1+$AB$7*COS(AL78)</f>
        <v>0.63969115573948487</v>
      </c>
      <c r="AJ78" s="43">
        <f>SIN(AL78+RADIANS($AB$9))</f>
        <v>0.68930954028814828</v>
      </c>
      <c r="AK78" s="43">
        <f>$AB$7*SIN(AL78)</f>
        <v>0.34281519127198734</v>
      </c>
      <c r="AL78" s="43">
        <f>2*ATAN(AM78)</f>
        <v>2.381069254625245</v>
      </c>
      <c r="AM78" s="43">
        <f>SQRT((1+$AB$7)/(1-$AB$7))*TAN(AN78/2)</f>
        <v>2.5017749986097129</v>
      </c>
      <c r="AN78" s="132">
        <f>$AU78+$AB$7*SIN(AO78)</f>
        <v>1.9337895557466147</v>
      </c>
      <c r="AO78" s="132">
        <f>$AU78+$AB$7*SIN(AP78)</f>
        <v>1.9337833320830065</v>
      </c>
      <c r="AP78" s="132">
        <f>$AU78+$AB$7*SIN(AQ78)</f>
        <v>1.9338185742723546</v>
      </c>
      <c r="AQ78" s="132">
        <f>$AU78+$AB$7*SIN(AR78)</f>
        <v>1.9336189682564284</v>
      </c>
      <c r="AR78" s="132">
        <f>$AU78+$AB$7*SIN(AS78)</f>
        <v>1.9347481223834295</v>
      </c>
      <c r="AS78" s="132">
        <f>$AU78+$AB$7*SIN(AT78)</f>
        <v>1.9283157082483791</v>
      </c>
      <c r="AT78" s="132">
        <f>$AU78+$AB$7*SIN(AU78)</f>
        <v>1.9636141007553591</v>
      </c>
      <c r="AU78" s="132">
        <f>RADIANS($AB$9)+$AB$18*(F78-AB$15)</f>
        <v>1.4688582438559294</v>
      </c>
      <c r="AV78" s="43"/>
      <c r="AW78" s="43">
        <v>-22000</v>
      </c>
      <c r="AX78" s="43">
        <f t="shared" si="17"/>
        <v>1.6118765191700038E-2</v>
      </c>
      <c r="AY78" s="43">
        <f t="shared" si="18"/>
        <v>5.7951552469087987E-3</v>
      </c>
      <c r="AZ78" s="132">
        <f t="shared" si="19"/>
        <v>1.0323609944791239E-2</v>
      </c>
      <c r="BA78" s="43">
        <f t="shared" si="20"/>
        <v>0.70725228946545315</v>
      </c>
      <c r="BB78" s="43">
        <f t="shared" si="21"/>
        <v>0.80840993714183029</v>
      </c>
      <c r="BC78" s="43">
        <f t="shared" si="22"/>
        <v>2.2001590743009003</v>
      </c>
      <c r="BD78" s="43">
        <f t="shared" si="23"/>
        <v>1.9651462905313988</v>
      </c>
      <c r="BE78" s="43">
        <f t="shared" si="24"/>
        <v>1.7002374387754311</v>
      </c>
      <c r="BF78" s="43">
        <f t="shared" si="25"/>
        <v>1.70023746828093</v>
      </c>
      <c r="BG78" s="43">
        <f t="shared" si="26"/>
        <v>1.7002370086666421</v>
      </c>
      <c r="BH78" s="43">
        <f t="shared" si="27"/>
        <v>1.7002441680052418</v>
      </c>
      <c r="BI78" s="43">
        <f t="shared" si="28"/>
        <v>1.7001326033868647</v>
      </c>
      <c r="BJ78" s="43">
        <f t="shared" si="29"/>
        <v>1.7018603950928763</v>
      </c>
      <c r="BK78" s="43">
        <f t="shared" si="30"/>
        <v>1.6718593803775117</v>
      </c>
      <c r="BL78" s="43">
        <f t="shared" si="31"/>
        <v>1.2070604424734952</v>
      </c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296</v>
      </c>
      <c r="B79" s="94"/>
      <c r="C79" s="36">
        <v>43154.739000000001</v>
      </c>
      <c r="D79" s="36" t="s">
        <v>264</v>
      </c>
      <c r="E79" s="41">
        <f>+(C79-C$7)/C$8</f>
        <v>-20053.977754024232</v>
      </c>
      <c r="F79" s="132">
        <f>ROUND(2*E79,0)/2</f>
        <v>-20054</v>
      </c>
      <c r="G79" s="132">
        <f>+C79-(C$7+F79*C$8)</f>
        <v>7.5936200009891763E-3</v>
      </c>
      <c r="I79" s="132">
        <f>G79</f>
        <v>7.5936200009891763E-3</v>
      </c>
      <c r="P79" s="199">
        <f>+D$11+D$12*F79+D$13*F79^2</f>
        <v>5.5293226772113839E-3</v>
      </c>
      <c r="Q79" s="200">
        <f>+C79-15018.5</f>
        <v>28136.239000000001</v>
      </c>
      <c r="S79" s="132">
        <f>+(P79-G79)^2</f>
        <v>4.2613234409561559E-6</v>
      </c>
      <c r="T79" s="201">
        <f>T$19</f>
        <v>0</v>
      </c>
      <c r="U79" s="43">
        <f>+T79*S79</f>
        <v>0</v>
      </c>
      <c r="V79" s="132">
        <f>+G79-P79</f>
        <v>2.0642973237777924E-3</v>
      </c>
      <c r="Z79" s="43">
        <f>F79</f>
        <v>-20054</v>
      </c>
      <c r="AA79" s="132">
        <f>AB$3+AB$4*Z79+AB$5*Z79^2+AH79</f>
        <v>1.5184532112290077E-2</v>
      </c>
      <c r="AB79" s="132">
        <f>IF(S79&lt;&gt;0,G79-AH79, -9999)</f>
        <v>-2.0615894340895169E-3</v>
      </c>
      <c r="AC79" s="132">
        <f>+G79-P79</f>
        <v>2.0642973237777924E-3</v>
      </c>
      <c r="AD79" s="132">
        <f>IF(S79&lt;&gt;0,G79-AA79, -9999)</f>
        <v>-7.5909121113009008E-3</v>
      </c>
      <c r="AE79" s="132">
        <f>+(G79-AA79)^2*T79</f>
        <v>0</v>
      </c>
      <c r="AF79" s="43">
        <f>IF(S79&lt;&gt;0,G79-P79, -9999)</f>
        <v>2.0642973237777924E-3</v>
      </c>
      <c r="AG79" s="7"/>
      <c r="AH79" s="43">
        <f>$AB$6*($AB$11/AI79*AJ79+$AB$12)</f>
        <v>9.6552094350786932E-3</v>
      </c>
      <c r="AI79" s="43">
        <f>1+$AB$7*COS(AL79)</f>
        <v>0.63461347331477258</v>
      </c>
      <c r="AJ79" s="43">
        <f>SIN(AL79+RADIANS($AB$9))</f>
        <v>0.67841726593735086</v>
      </c>
      <c r="AK79" s="43">
        <f>$AB$7*SIN(AL79)</f>
        <v>0.33739799160057699</v>
      </c>
      <c r="AL79" s="43">
        <f>2*ATAN(AM79)</f>
        <v>2.3959986568766012</v>
      </c>
      <c r="AM79" s="43">
        <f>SQRT((1+$AB$7)/(1-$AB$7))*TAN(AN79/2)</f>
        <v>2.5569925683312857</v>
      </c>
      <c r="AN79" s="132">
        <f>$AU79+$AB$7*SIN(AO79)</f>
        <v>1.9541179981571597</v>
      </c>
      <c r="AO79" s="132">
        <f>$AU79+$AB$7*SIN(AP79)</f>
        <v>1.9541085430964051</v>
      </c>
      <c r="AP79" s="132">
        <f>$AU79+$AB$7*SIN(AQ79)</f>
        <v>1.9541593731504694</v>
      </c>
      <c r="AQ79" s="132">
        <f>$AU79+$AB$7*SIN(AR79)</f>
        <v>1.9538860372688989</v>
      </c>
      <c r="AR79" s="132">
        <f>$AU79+$AB$7*SIN(AS79)</f>
        <v>1.9553537126968501</v>
      </c>
      <c r="AS79" s="132">
        <f>$AU79+$AB$7*SIN(AT79)</f>
        <v>1.9474092722466299</v>
      </c>
      <c r="AT79" s="132">
        <f>$AU79+$AB$7*SIN(AU79)</f>
        <v>1.9887000894988047</v>
      </c>
      <c r="AU79" s="132">
        <f>RADIANS($AB$9)+$AB$18*(F79-AB$15)</f>
        <v>1.4928716747260715</v>
      </c>
      <c r="AV79" s="43"/>
      <c r="AW79" s="43">
        <v>-21500</v>
      </c>
      <c r="AX79" s="43">
        <f t="shared" si="17"/>
        <v>1.5947602669980975E-2</v>
      </c>
      <c r="AY79" s="43">
        <f t="shared" si="18"/>
        <v>5.7390274308596603E-3</v>
      </c>
      <c r="AZ79" s="132">
        <f t="shared" si="19"/>
        <v>1.0208575239121316E-2</v>
      </c>
      <c r="BA79" s="43">
        <f t="shared" si="20"/>
        <v>0.68577273830010066</v>
      </c>
      <c r="BB79" s="43">
        <f t="shared" si="21"/>
        <v>0.77512381226658156</v>
      </c>
      <c r="BC79" s="43">
        <f t="shared" si="22"/>
        <v>2.2546937797149686</v>
      </c>
      <c r="BD79" s="43">
        <f t="shared" si="23"/>
        <v>2.1052571797502528</v>
      </c>
      <c r="BE79" s="43">
        <f t="shared" si="24"/>
        <v>1.7681771113581966</v>
      </c>
      <c r="BF79" s="43">
        <f t="shared" si="25"/>
        <v>1.7681772166094301</v>
      </c>
      <c r="BG79" s="43">
        <f t="shared" si="26"/>
        <v>1.768176137425236</v>
      </c>
      <c r="BH79" s="43">
        <f t="shared" si="27"/>
        <v>1.7681872024684655</v>
      </c>
      <c r="BI79" s="43">
        <f t="shared" si="28"/>
        <v>1.7680737218036688</v>
      </c>
      <c r="BJ79" s="43">
        <f t="shared" si="29"/>
        <v>1.7692345146691799</v>
      </c>
      <c r="BK79" s="43">
        <f t="shared" si="30"/>
        <v>1.7570240184254649</v>
      </c>
      <c r="BL79" s="43">
        <f t="shared" si="31"/>
        <v>1.2804960108837151</v>
      </c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43165.654999999999</v>
      </c>
      <c r="D80" s="36" t="s">
        <v>264</v>
      </c>
      <c r="E80" s="41">
        <f>+(C80-C$7)/C$8</f>
        <v>-20021.998662186503</v>
      </c>
      <c r="F80" s="132">
        <f>ROUND(2*E80,0)/2</f>
        <v>-20022</v>
      </c>
      <c r="G80" s="132">
        <f>+C80-(C$7+F80*C$8)</f>
        <v>4.5666000369237736E-4</v>
      </c>
      <c r="I80" s="132">
        <f>G80</f>
        <v>4.5666000369237736E-4</v>
      </c>
      <c r="P80" s="199">
        <f>+D$11+D$12*F80+D$13*F80^2</f>
        <v>5.5238854978597466E-3</v>
      </c>
      <c r="Q80" s="200">
        <f>+C80-15018.5</f>
        <v>28147.154999999999</v>
      </c>
      <c r="S80" s="132">
        <f>+(P80-G80)^2</f>
        <v>2.567677420873974E-5</v>
      </c>
      <c r="T80" s="201">
        <f>T$19</f>
        <v>0</v>
      </c>
      <c r="U80" s="43">
        <f>+T80*S80</f>
        <v>0</v>
      </c>
      <c r="V80" s="132">
        <f>+G80-P80</f>
        <v>-5.0672254941673692E-3</v>
      </c>
      <c r="Z80" s="43">
        <f>F80</f>
        <v>-20022</v>
      </c>
      <c r="AA80" s="132">
        <f>AB$3+AB$4*Z80+AB$5*Z80^2+AH80</f>
        <v>1.5163601570966249E-2</v>
      </c>
      <c r="AB80" s="132">
        <f>IF(S80&lt;&gt;0,G80-AH80, -9999)</f>
        <v>-9.1830560694141257E-3</v>
      </c>
      <c r="AC80" s="132">
        <f>+G80-P80</f>
        <v>-5.0672254941673692E-3</v>
      </c>
      <c r="AD80" s="132">
        <f>IF(S80&lt;&gt;0,G80-AA80, -9999)</f>
        <v>-1.4706941567273871E-2</v>
      </c>
      <c r="AE80" s="132">
        <f>+(G80-AA80)^2*T80</f>
        <v>0</v>
      </c>
      <c r="AF80" s="43">
        <f>IF(S80&lt;&gt;0,G80-P80, -9999)</f>
        <v>-5.0672254941673692E-3</v>
      </c>
      <c r="AG80" s="7"/>
      <c r="AH80" s="43">
        <f>$AB$6*($AB$11/AI80*AJ80+$AB$12)</f>
        <v>9.6397160731065031E-3</v>
      </c>
      <c r="AI80" s="43">
        <f>1+$AB$7*COS(AL80)</f>
        <v>0.63363844293739746</v>
      </c>
      <c r="AJ80" s="43">
        <f>SIN(AL80+RADIANS($AB$9))</f>
        <v>0.67628798405771273</v>
      </c>
      <c r="AK80" s="43">
        <f>$AB$7*SIN(AL80)</f>
        <v>0.33633900773752484</v>
      </c>
      <c r="AL80" s="43">
        <f>2*ATAN(AM80)</f>
        <v>2.3988930494886715</v>
      </c>
      <c r="AM80" s="43">
        <f>SQRT((1+$AB$7)/(1-$AB$7))*TAN(AN80/2)</f>
        <v>2.5679423664827277</v>
      </c>
      <c r="AN80" s="132">
        <f>$AU80+$AB$7*SIN(AO80)</f>
        <v>1.9580778617574843</v>
      </c>
      <c r="AO80" s="132">
        <f>$AU80+$AB$7*SIN(AP80)</f>
        <v>1.9580676504463428</v>
      </c>
      <c r="AP80" s="132">
        <f>$AU80+$AB$7*SIN(AQ80)</f>
        <v>1.9581220125869898</v>
      </c>
      <c r="AQ80" s="132">
        <f>$AU80+$AB$7*SIN(AR80)</f>
        <v>1.9578325204414475</v>
      </c>
      <c r="AR80" s="132">
        <f>$AU80+$AB$7*SIN(AS80)</f>
        <v>1.9593717809010514</v>
      </c>
      <c r="AS80" s="132">
        <f>$AU80+$AB$7*SIN(AT80)</f>
        <v>1.951119493231696</v>
      </c>
      <c r="AT80" s="132">
        <f>$AU80+$AB$7*SIN(AU80)</f>
        <v>1.9935764478596207</v>
      </c>
      <c r="AU80" s="132">
        <f>RADIANS($AB$9)+$AB$18*(F80-AB$15)</f>
        <v>1.4975715511043255</v>
      </c>
      <c r="AV80" s="43"/>
      <c r="AW80" s="43">
        <v>-21000</v>
      </c>
      <c r="AX80" s="43">
        <f t="shared" si="17"/>
        <v>1.5726334121037529E-2</v>
      </c>
      <c r="AY80" s="43">
        <f t="shared" si="18"/>
        <v>5.6744801897754184E-3</v>
      </c>
      <c r="AZ80" s="132">
        <f t="shared" si="19"/>
        <v>1.0051853931262109E-2</v>
      </c>
      <c r="BA80" s="43">
        <f t="shared" si="20"/>
        <v>0.6663879317105541</v>
      </c>
      <c r="BB80" s="43">
        <f t="shared" si="21"/>
        <v>0.74165011595442765</v>
      </c>
      <c r="BC80" s="43">
        <f t="shared" si="22"/>
        <v>2.3060778209116046</v>
      </c>
      <c r="BD80" s="43">
        <f t="shared" si="23"/>
        <v>2.2528336386168588</v>
      </c>
      <c r="BE80" s="43">
        <f t="shared" si="24"/>
        <v>1.8341254058446697</v>
      </c>
      <c r="BF80" s="43">
        <f t="shared" si="25"/>
        <v>1.8341251781822128</v>
      </c>
      <c r="BG80" s="43">
        <f t="shared" si="26"/>
        <v>1.8341269367982791</v>
      </c>
      <c r="BH80" s="43">
        <f t="shared" si="27"/>
        <v>1.8341133517814632</v>
      </c>
      <c r="BI80" s="43">
        <f t="shared" si="28"/>
        <v>1.8342182760035883</v>
      </c>
      <c r="BJ80" s="43">
        <f t="shared" si="29"/>
        <v>1.8334068279122875</v>
      </c>
      <c r="BK80" s="43">
        <f t="shared" si="30"/>
        <v>1.8396199991368278</v>
      </c>
      <c r="BL80" s="43">
        <f t="shared" si="31"/>
        <v>1.3539315792939353</v>
      </c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43190.574000000001</v>
      </c>
      <c r="D81" s="36" t="s">
        <v>264</v>
      </c>
      <c r="E81" s="41">
        <f>+(C81-C$7)/C$8</f>
        <v>-19948.996922583665</v>
      </c>
      <c r="F81" s="132">
        <f>ROUND(2*E81,0)/2</f>
        <v>-19949</v>
      </c>
      <c r="G81" s="132">
        <f>+C81-(C$7+F81*C$8)</f>
        <v>1.050470003974624E-3</v>
      </c>
      <c r="I81" s="132">
        <f>G81</f>
        <v>1.050470003974624E-3</v>
      </c>
      <c r="P81" s="199">
        <f>+D$11+D$12*F81+D$13*F81^2</f>
        <v>5.5113528626780329E-3</v>
      </c>
      <c r="Q81" s="200">
        <f>+C81-15018.5</f>
        <v>28172.074000000001</v>
      </c>
      <c r="S81" s="132">
        <f>+(P81-G81)^2</f>
        <v>1.9899475879073899E-5</v>
      </c>
      <c r="T81" s="201">
        <f>T$19</f>
        <v>0</v>
      </c>
      <c r="U81" s="43">
        <f>+T81*S81</f>
        <v>0</v>
      </c>
      <c r="V81" s="132">
        <f>+G81-P81</f>
        <v>-4.4608828587034089E-3</v>
      </c>
      <c r="Z81" s="43">
        <f>F81</f>
        <v>-19949</v>
      </c>
      <c r="AA81" s="132">
        <f>AB$3+AB$4*Z81+AB$5*Z81^2+AH81</f>
        <v>1.5115250274454244E-2</v>
      </c>
      <c r="AB81" s="132">
        <f>IF(S81&lt;&gt;0,G81-AH81, -9999)</f>
        <v>-8.5534274078015865E-3</v>
      </c>
      <c r="AC81" s="132">
        <f>+G81-P81</f>
        <v>-4.4608828587034089E-3</v>
      </c>
      <c r="AD81" s="132">
        <f>IF(S81&lt;&gt;0,G81-AA81, -9999)</f>
        <v>-1.406478027047962E-2</v>
      </c>
      <c r="AE81" s="132">
        <f>+(G81-AA81)^2*T81</f>
        <v>0</v>
      </c>
      <c r="AF81" s="43">
        <f>IF(S81&lt;&gt;0,G81-P81, -9999)</f>
        <v>-4.4608828587034089E-3</v>
      </c>
      <c r="AG81" s="7"/>
      <c r="AH81" s="43">
        <f>$AB$6*($AB$11/AI81*AJ81+$AB$12)</f>
        <v>9.6038974117762105E-3</v>
      </c>
      <c r="AI81" s="43">
        <f>1+$AB$7*COS(AL81)</f>
        <v>0.63143669054811735</v>
      </c>
      <c r="AJ81" s="43">
        <f>SIN(AL81+RADIANS($AB$9))</f>
        <v>0.67143387556965195</v>
      </c>
      <c r="AK81" s="43">
        <f>$AB$7*SIN(AL81)</f>
        <v>0.33392485014606688</v>
      </c>
      <c r="AL81" s="43">
        <f>2*ATAN(AM81)</f>
        <v>2.4054628337431239</v>
      </c>
      <c r="AM81" s="43">
        <f>SQRT((1+$AB$7)/(1-$AB$7))*TAN(AN81/2)</f>
        <v>2.5931012306525441</v>
      </c>
      <c r="AN81" s="132">
        <f>$AU81+$AB$7*SIN(AO81)</f>
        <v>1.9670886791171762</v>
      </c>
      <c r="AO81" s="132">
        <f>$AU81+$AB$7*SIN(AP81)</f>
        <v>1.9670765732505813</v>
      </c>
      <c r="AP81" s="132">
        <f>$AU81+$AB$7*SIN(AQ81)</f>
        <v>1.9671396306865661</v>
      </c>
      <c r="AQ81" s="132">
        <f>$AU81+$AB$7*SIN(AR81)</f>
        <v>1.9668110708028324</v>
      </c>
      <c r="AR81" s="132">
        <f>$AU81+$AB$7*SIN(AS81)</f>
        <v>1.9685202075848867</v>
      </c>
      <c r="AS81" s="132">
        <f>$AU81+$AB$7*SIN(AT81)</f>
        <v>1.9595516833583291</v>
      </c>
      <c r="AT81" s="132">
        <f>$AU81+$AB$7*SIN(AU81)</f>
        <v>2.0046596292297765</v>
      </c>
      <c r="AU81" s="132">
        <f>RADIANS($AB$9)+$AB$18*(F81-AB$15)</f>
        <v>1.5082931440922176</v>
      </c>
      <c r="AV81" s="43"/>
      <c r="AW81" s="43">
        <v>-20500</v>
      </c>
      <c r="AX81" s="43">
        <f t="shared" si="17"/>
        <v>1.5458984013020659E-2</v>
      </c>
      <c r="AY81" s="43">
        <f t="shared" si="18"/>
        <v>5.6015135236560697E-3</v>
      </c>
      <c r="AZ81" s="132">
        <f t="shared" si="19"/>
        <v>9.8574704893645889E-3</v>
      </c>
      <c r="BA81" s="43">
        <f t="shared" si="20"/>
        <v>0.64885645701398409</v>
      </c>
      <c r="BB81" s="43">
        <f t="shared" si="21"/>
        <v>0.70817396223422191</v>
      </c>
      <c r="BC81" s="43">
        <f t="shared" si="22"/>
        <v>2.3546962892789769</v>
      </c>
      <c r="BD81" s="43">
        <f t="shared" si="23"/>
        <v>2.4091076175827881</v>
      </c>
      <c r="BE81" s="43">
        <f t="shared" si="24"/>
        <v>1.898274886842781</v>
      </c>
      <c r="BF81" s="43">
        <f t="shared" si="25"/>
        <v>1.8982722263428169</v>
      </c>
      <c r="BG81" s="43">
        <f t="shared" si="26"/>
        <v>1.8982888571077177</v>
      </c>
      <c r="BH81" s="43">
        <f t="shared" si="27"/>
        <v>1.8981848849578711</v>
      </c>
      <c r="BI81" s="43">
        <f t="shared" si="28"/>
        <v>1.8988343761123356</v>
      </c>
      <c r="BJ81" s="43">
        <f t="shared" si="29"/>
        <v>1.8947565785515197</v>
      </c>
      <c r="BK81" s="43">
        <f t="shared" si="30"/>
        <v>1.9195979445948954</v>
      </c>
      <c r="BL81" s="43">
        <f t="shared" si="31"/>
        <v>1.4273671477041552</v>
      </c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43420.807000000001</v>
      </c>
      <c r="D82" s="36" t="s">
        <v>264</v>
      </c>
      <c r="E82" s="41">
        <f>+(C82-C$7)/C$8</f>
        <v>-19274.515221312384</v>
      </c>
      <c r="F82" s="132">
        <f>ROUND(2*E82,0)/2</f>
        <v>-19274.5</v>
      </c>
      <c r="G82" s="132">
        <f>+C82-(C$7+F82*C$8)</f>
        <v>-5.195764999371022E-3</v>
      </c>
      <c r="I82" s="132">
        <f>G82</f>
        <v>-5.195764999371022E-3</v>
      </c>
      <c r="P82" s="199">
        <f>+D$11+D$12*F82+D$13*F82^2</f>
        <v>5.3870647884293518E-3</v>
      </c>
      <c r="Q82" s="200">
        <f>+C82-15018.5</f>
        <v>28402.307000000001</v>
      </c>
      <c r="S82" s="132">
        <f>+(P82-G82)^2</f>
        <v>1.119962863175549E-4</v>
      </c>
      <c r="T82" s="201">
        <f>T$19</f>
        <v>0</v>
      </c>
      <c r="U82" s="43">
        <f>+T82*S82</f>
        <v>0</v>
      </c>
      <c r="V82" s="132">
        <f>+G82-P82</f>
        <v>-1.0582829787800374E-2</v>
      </c>
      <c r="Z82" s="43">
        <f>F82</f>
        <v>-19274.5</v>
      </c>
      <c r="AA82" s="132">
        <f>AB$3+AB$4*Z82+AB$5*Z82^2+AH82</f>
        <v>1.4630306055973529E-2</v>
      </c>
      <c r="AB82" s="132">
        <f>IF(S82&lt;&gt;0,G82-AH82, -9999)</f>
        <v>-1.4439006266915199E-2</v>
      </c>
      <c r="AC82" s="132">
        <f>+G82-P82</f>
        <v>-1.0582829787800374E-2</v>
      </c>
      <c r="AD82" s="132">
        <f>IF(S82&lt;&gt;0,G82-AA82, -9999)</f>
        <v>-1.9826071055344549E-2</v>
      </c>
      <c r="AE82" s="132">
        <f>+(G82-AA82)^2*T82</f>
        <v>0</v>
      </c>
      <c r="AF82" s="43">
        <f>IF(S82&lt;&gt;0,G82-P82, -9999)</f>
        <v>-1.0582829787800374E-2</v>
      </c>
      <c r="AG82" s="7"/>
      <c r="AH82" s="43">
        <f>$AB$6*($AB$11/AI82*AJ82+$AB$12)</f>
        <v>9.243241267544177E-3</v>
      </c>
      <c r="AI82" s="43">
        <f>1+$AB$7*COS(AL82)</f>
        <v>0.61249395526531014</v>
      </c>
      <c r="AJ82" s="43">
        <f>SIN(AL82+RADIANS($AB$9))</f>
        <v>0.62683342572016543</v>
      </c>
      <c r="AK82" s="43">
        <f>$AB$7*SIN(AL82)</f>
        <v>0.3117431377164121</v>
      </c>
      <c r="AL82" s="43">
        <f>2*ATAN(AM82)</f>
        <v>2.464122403628966</v>
      </c>
      <c r="AM82" s="43">
        <f>SQRT((1+$AB$7)/(1-$AB$7))*TAN(AN82/2)</f>
        <v>2.8383741872354151</v>
      </c>
      <c r="AN82" s="132">
        <f>$AU82+$AB$7*SIN(AO82)</f>
        <v>2.0489314017003171</v>
      </c>
      <c r="AO82" s="132">
        <f>$AU82+$AB$7*SIN(AP82)</f>
        <v>2.0488868654018102</v>
      </c>
      <c r="AP82" s="132">
        <f>$AU82+$AB$7*SIN(AQ82)</f>
        <v>2.0490814657061027</v>
      </c>
      <c r="AQ82" s="132">
        <f>$AU82+$AB$7*SIN(AR82)</f>
        <v>2.0482306255723777</v>
      </c>
      <c r="AR82" s="132">
        <f>$AU82+$AB$7*SIN(AS82)</f>
        <v>2.0519404725670474</v>
      </c>
      <c r="AS82" s="132">
        <f>$AU82+$AB$7*SIN(AT82)</f>
        <v>2.0355646895370434</v>
      </c>
      <c r="AT82" s="132">
        <f>$AU82+$AB$7*SIN(AU82)</f>
        <v>2.104362988778183</v>
      </c>
      <c r="AU82" s="132">
        <f>RADIANS($AB$9)+$AB$18*(F82-AB$15)</f>
        <v>1.6073577258776044</v>
      </c>
      <c r="AV82" s="43"/>
      <c r="AW82" s="43">
        <v>-20000</v>
      </c>
      <c r="AX82" s="43">
        <f t="shared" si="17"/>
        <v>1.5149118045674408E-2</v>
      </c>
      <c r="AY82" s="43">
        <f t="shared" si="18"/>
        <v>5.5201274325016097E-3</v>
      </c>
      <c r="AZ82" s="132">
        <f t="shared" si="19"/>
        <v>9.6289906131727977E-3</v>
      </c>
      <c r="BA82" s="43">
        <f t="shared" si="20"/>
        <v>0.63297161561758852</v>
      </c>
      <c r="BB82" s="43">
        <f t="shared" si="21"/>
        <v>0.67482461093242663</v>
      </c>
      <c r="BC82" s="43">
        <f t="shared" si="22"/>
        <v>2.4008778009901834</v>
      </c>
      <c r="BD82" s="43">
        <f t="shared" si="23"/>
        <v>2.5754980505423561</v>
      </c>
      <c r="BE82" s="43">
        <f t="shared" si="24"/>
        <v>1.9607967501563606</v>
      </c>
      <c r="BF82" s="43">
        <f t="shared" si="25"/>
        <v>1.9607859932107226</v>
      </c>
      <c r="BG82" s="43">
        <f t="shared" si="26"/>
        <v>1.9608428810764</v>
      </c>
      <c r="BH82" s="43">
        <f t="shared" si="27"/>
        <v>1.9605419415393275</v>
      </c>
      <c r="BI82" s="43">
        <f t="shared" si="28"/>
        <v>1.9621314345452081</v>
      </c>
      <c r="BJ82" s="43">
        <f t="shared" si="29"/>
        <v>1.9536653191438742</v>
      </c>
      <c r="BK82" s="43">
        <f t="shared" si="30"/>
        <v>1.9969225890345157</v>
      </c>
      <c r="BL82" s="43">
        <f t="shared" si="31"/>
        <v>1.5008027161143753</v>
      </c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297</v>
      </c>
      <c r="B83" s="94"/>
      <c r="C83" s="36">
        <v>43483.281000000003</v>
      </c>
      <c r="D83" s="36"/>
      <c r="E83" s="41">
        <f>+(C83-C$7)/C$8</f>
        <v>-19091.493804724741</v>
      </c>
      <c r="F83" s="132">
        <f>ROUND(2*E83,0)/2</f>
        <v>-19091.5</v>
      </c>
      <c r="G83" s="132">
        <f>+C83-(C$7+F83*C$8)</f>
        <v>2.1147450024727732E-3</v>
      </c>
      <c r="I83" s="202">
        <f>G83</f>
        <v>2.1147450024727732E-3</v>
      </c>
      <c r="P83" s="199">
        <f>+D$11+D$12*F83+D$13*F83^2</f>
        <v>5.3507015376597035E-3</v>
      </c>
      <c r="Q83" s="200">
        <f>+C83-15018.5</f>
        <v>28464.781000000003</v>
      </c>
      <c r="S83" s="132">
        <f>+(P83-G83)^2</f>
        <v>1.0471414697619003E-5</v>
      </c>
      <c r="T83" s="201">
        <f>T$19</f>
        <v>0</v>
      </c>
      <c r="U83" s="43">
        <f>+T83*S83</f>
        <v>0</v>
      </c>
      <c r="V83" s="132">
        <f>+G83-P83</f>
        <v>-3.2359565351869303E-3</v>
      </c>
      <c r="Z83" s="43">
        <f>F83</f>
        <v>-19091.5</v>
      </c>
      <c r="AA83" s="132">
        <f>AB$3+AB$4*Z83+AB$5*Z83^2+AH83</f>
        <v>1.4487378467104777E-2</v>
      </c>
      <c r="AB83" s="132">
        <f>IF(S83&lt;&gt;0,G83-AH83, -9999)</f>
        <v>-7.0219319269723014E-3</v>
      </c>
      <c r="AC83" s="132">
        <f>+G83-P83</f>
        <v>-3.2359565351869303E-3</v>
      </c>
      <c r="AD83" s="132">
        <f>IF(S83&lt;&gt;0,G83-AA83, -9999)</f>
        <v>-1.2372633464632004E-2</v>
      </c>
      <c r="AE83" s="132">
        <f>+(G83-AA83)^2*T83</f>
        <v>0</v>
      </c>
      <c r="AF83" s="43">
        <f>IF(S83&lt;&gt;0,G83-P83, -9999)</f>
        <v>-3.2359565351869303E-3</v>
      </c>
      <c r="AG83" s="7"/>
      <c r="AH83" s="43">
        <f>$AB$6*($AB$11/AI83*AJ83+$AB$12)</f>
        <v>9.1366769294450745E-3</v>
      </c>
      <c r="AI83" s="43">
        <f>1+$AB$7*COS(AL83)</f>
        <v>0.60776237399930277</v>
      </c>
      <c r="AJ83" s="43">
        <f>SIN(AL83+RADIANS($AB$9))</f>
        <v>0.61482025842113286</v>
      </c>
      <c r="AK83" s="43">
        <f>$AB$7*SIN(AL83)</f>
        <v>0.3057684800114861</v>
      </c>
      <c r="AL83" s="43">
        <f>2*ATAN(AM83)</f>
        <v>2.4794467749742215</v>
      </c>
      <c r="AM83" s="43">
        <f>SQRT((1+$AB$7)/(1-$AB$7))*TAN(AN83/2)</f>
        <v>2.9093098686124557</v>
      </c>
      <c r="AN83" s="132">
        <f>$AU83+$AB$7*SIN(AO83)</f>
        <v>2.0707219048572214</v>
      </c>
      <c r="AO83" s="132">
        <f>$AU83+$AB$7*SIN(AP83)</f>
        <v>2.0706623999129339</v>
      </c>
      <c r="AP83" s="132">
        <f>$AU83+$AB$7*SIN(AQ83)</f>
        <v>2.0709119673028829</v>
      </c>
      <c r="AQ83" s="132">
        <f>$AU83+$AB$7*SIN(AR83)</f>
        <v>2.0698645012659398</v>
      </c>
      <c r="AR83" s="132">
        <f>$AU83+$AB$7*SIN(AS83)</f>
        <v>2.0742474654216823</v>
      </c>
      <c r="AS83" s="132">
        <f>$AU83+$AB$7*SIN(AT83)</f>
        <v>2.0556661535092959</v>
      </c>
      <c r="AT83" s="132">
        <f>$AU83+$AB$7*SIN(AU83)</f>
        <v>2.1305723463596222</v>
      </c>
      <c r="AU83" s="132">
        <f>RADIANS($AB$9)+$AB$18*(F83-AB$15)</f>
        <v>1.634235143915745</v>
      </c>
      <c r="AV83" s="43"/>
      <c r="AW83" s="43">
        <v>-19500</v>
      </c>
      <c r="AX83" s="43">
        <f t="shared" si="17"/>
        <v>1.4799906668852746E-2</v>
      </c>
      <c r="AY83" s="43">
        <f t="shared" si="18"/>
        <v>5.4303219163120472E-3</v>
      </c>
      <c r="AZ83" s="132">
        <f t="shared" si="19"/>
        <v>9.3695847525406984E-3</v>
      </c>
      <c r="BA83" s="43">
        <f t="shared" si="20"/>
        <v>0.61855612072309607</v>
      </c>
      <c r="BB83" s="43">
        <f t="shared" si="21"/>
        <v>0.64169027511131871</v>
      </c>
      <c r="BC83" s="43">
        <f t="shared" si="22"/>
        <v>2.4449047241352861</v>
      </c>
      <c r="BD83" s="43">
        <f t="shared" si="23"/>
        <v>2.7536608195411518</v>
      </c>
      <c r="BE83" s="43">
        <f t="shared" si="24"/>
        <v>2.0218441377903771</v>
      </c>
      <c r="BF83" s="43">
        <f t="shared" si="25"/>
        <v>2.0218139777958415</v>
      </c>
      <c r="BG83" s="43">
        <f t="shared" si="26"/>
        <v>2.0219530847966714</v>
      </c>
      <c r="BH83" s="43">
        <f t="shared" si="27"/>
        <v>2.0213111480959416</v>
      </c>
      <c r="BI83" s="43">
        <f t="shared" si="28"/>
        <v>2.0242664333102365</v>
      </c>
      <c r="BJ83" s="43">
        <f t="shared" si="29"/>
        <v>2.0105078050052243</v>
      </c>
      <c r="BK83" s="43">
        <f t="shared" si="30"/>
        <v>2.0715729689372435</v>
      </c>
      <c r="BL83" s="43">
        <f t="shared" si="31"/>
        <v>1.5742382845245952</v>
      </c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43577.656000000003</v>
      </c>
      <c r="D84" s="36" t="s">
        <v>264</v>
      </c>
      <c r="E84" s="41">
        <f>+(C84-C$7)/C$8</f>
        <v>-18815.016451098298</v>
      </c>
      <c r="F84" s="132">
        <f>ROUND(2*E84,0)/2</f>
        <v>-18815</v>
      </c>
      <c r="G84" s="132">
        <f>+C84-(C$7+F84*C$8)</f>
        <v>-5.615549991489388E-3</v>
      </c>
      <c r="I84" s="132">
        <f>G84</f>
        <v>-5.615549991489388E-3</v>
      </c>
      <c r="P84" s="199">
        <f>+D$11+D$12*F84+D$13*F84^2</f>
        <v>5.2936198435590987E-3</v>
      </c>
      <c r="Q84" s="200">
        <f>+C84-15018.5</f>
        <v>28559.156000000003</v>
      </c>
      <c r="S84" s="132">
        <f>+(P84-G84)^2</f>
        <v>1.1900998648993183E-4</v>
      </c>
      <c r="T84" s="201">
        <f>T$19</f>
        <v>0</v>
      </c>
      <c r="U84" s="43">
        <f>+T84*S84</f>
        <v>0</v>
      </c>
      <c r="V84" s="132">
        <f>+G84-P84</f>
        <v>-1.0909169835048487E-2</v>
      </c>
      <c r="Z84" s="43">
        <f>F84</f>
        <v>-18815</v>
      </c>
      <c r="AA84" s="132">
        <f>AB$3+AB$4*Z84+AB$5*Z84^2+AH84</f>
        <v>1.4262720137637894E-2</v>
      </c>
      <c r="AB84" s="132">
        <f>IF(S84&lt;&gt;0,G84-AH84, -9999)</f>
        <v>-1.4584650285568183E-2</v>
      </c>
      <c r="AC84" s="132">
        <f>+G84-P84</f>
        <v>-1.0909169835048487E-2</v>
      </c>
      <c r="AD84" s="132">
        <f>IF(S84&lt;&gt;0,G84-AA84, -9999)</f>
        <v>-1.9878270129127282E-2</v>
      </c>
      <c r="AE84" s="132">
        <f>+(G84-AA84)^2*T84</f>
        <v>0</v>
      </c>
      <c r="AF84" s="43">
        <f>IF(S84&lt;&gt;0,G84-P84, -9999)</f>
        <v>-1.0909169835048487E-2</v>
      </c>
      <c r="AG84" s="7"/>
      <c r="AH84" s="43">
        <f>$AB$6*($AB$11/AI84*AJ84+$AB$12)</f>
        <v>8.969100294078795E-3</v>
      </c>
      <c r="AI84" s="43">
        <f>1+$AB$7*COS(AL84)</f>
        <v>0.60091805176483026</v>
      </c>
      <c r="AJ84" s="43">
        <f>SIN(AL84+RADIANS($AB$9))</f>
        <v>0.59674705732313049</v>
      </c>
      <c r="AK84" s="43">
        <f>$AB$7*SIN(AL84)</f>
        <v>0.29677991376105406</v>
      </c>
      <c r="AL84" s="43">
        <f>2*ATAN(AM84)</f>
        <v>2.5021637151003846</v>
      </c>
      <c r="AM84" s="43">
        <f>SQRT((1+$AB$7)/(1-$AB$7))*TAN(AN84/2)</f>
        <v>3.0204860136331613</v>
      </c>
      <c r="AN84" s="132">
        <f>$AU84+$AB$7*SIN(AO84)</f>
        <v>2.1033343429425404</v>
      </c>
      <c r="AO84" s="132">
        <f>$AU84+$AB$7*SIN(AP84)</f>
        <v>2.1032456382666918</v>
      </c>
      <c r="AP84" s="132">
        <f>$AU84+$AB$7*SIN(AQ84)</f>
        <v>2.1035968795627733</v>
      </c>
      <c r="AQ84" s="132">
        <f>$AU84+$AB$7*SIN(AR84)</f>
        <v>2.1022048504882695</v>
      </c>
      <c r="AR84" s="132">
        <f>$AU84+$AB$7*SIN(AS84)</f>
        <v>2.1077025476108542</v>
      </c>
      <c r="AS84" s="132">
        <f>$AU84+$AB$7*SIN(AT84)</f>
        <v>2.0856811348654478</v>
      </c>
      <c r="AT84" s="132">
        <f>$AU84+$AB$7*SIN(AU84)</f>
        <v>2.1694929508386336</v>
      </c>
      <c r="AU84" s="132">
        <f>RADIANS($AB$9)+$AB$18*(F84-AB$15)</f>
        <v>1.6748450132465966</v>
      </c>
      <c r="AV84" s="43"/>
      <c r="AW84" s="43">
        <v>-19000</v>
      </c>
      <c r="AX84" s="43">
        <f t="shared" si="17"/>
        <v>1.4414178813419965E-2</v>
      </c>
      <c r="AY84" s="43">
        <f t="shared" si="18"/>
        <v>5.3320969750873769E-3</v>
      </c>
      <c r="AZ84" s="132">
        <f t="shared" si="19"/>
        <v>9.0820818383325879E-3</v>
      </c>
      <c r="BA84" s="43">
        <f t="shared" si="20"/>
        <v>0.60545759448662895</v>
      </c>
      <c r="BB84" s="43">
        <f t="shared" si="21"/>
        <v>0.60882889170402743</v>
      </c>
      <c r="BC84" s="43">
        <f t="shared" si="22"/>
        <v>2.4870213086210886</v>
      </c>
      <c r="BD84" s="43">
        <f t="shared" si="23"/>
        <v>2.9455523850105907</v>
      </c>
      <c r="BE84" s="43">
        <f t="shared" si="24"/>
        <v>2.0815548431857027</v>
      </c>
      <c r="BF84" s="43">
        <f t="shared" si="25"/>
        <v>2.0814866043449864</v>
      </c>
      <c r="BG84" s="43">
        <f t="shared" si="26"/>
        <v>2.0817672501302216</v>
      </c>
      <c r="BH84" s="43">
        <f t="shared" si="27"/>
        <v>2.0806121372705153</v>
      </c>
      <c r="BI84" s="43">
        <f t="shared" si="28"/>
        <v>2.0853513208492309</v>
      </c>
      <c r="BJ84" s="43">
        <f t="shared" si="29"/>
        <v>2.065644285225563</v>
      </c>
      <c r="BK84" s="43">
        <f t="shared" si="30"/>
        <v>2.1435425360322462</v>
      </c>
      <c r="BL84" s="43">
        <f t="shared" si="31"/>
        <v>1.6476738529348152</v>
      </c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43802.618000000002</v>
      </c>
      <c r="D85" s="36" t="s">
        <v>264</v>
      </c>
      <c r="E85" s="41">
        <f>+(C85-C$7)/C$8</f>
        <v>-18155.976467771015</v>
      </c>
      <c r="F85" s="132">
        <f>ROUND(2*E85,0)/2</f>
        <v>-18156</v>
      </c>
      <c r="G85" s="132">
        <f>+C85-(C$7+F85*C$8)</f>
        <v>8.032680008909665E-3</v>
      </c>
      <c r="I85" s="132">
        <f>G85</f>
        <v>8.032680008909665E-3</v>
      </c>
      <c r="P85" s="199">
        <f>+D$11+D$12*F85+D$13*F85^2</f>
        <v>5.1471923604668813E-3</v>
      </c>
      <c r="Q85" s="200">
        <f>+C85-15018.5</f>
        <v>28784.118000000002</v>
      </c>
      <c r="S85" s="132">
        <f>+(P85-G85)^2</f>
        <v>8.3260389693158668E-6</v>
      </c>
      <c r="T85" s="201">
        <f>T$19</f>
        <v>0</v>
      </c>
      <c r="U85" s="43">
        <f>+T85*S85</f>
        <v>0</v>
      </c>
      <c r="V85" s="132">
        <f>+G85-P85</f>
        <v>2.8854876484427838E-3</v>
      </c>
      <c r="Z85" s="43">
        <f>F85</f>
        <v>-18156</v>
      </c>
      <c r="AA85" s="132">
        <f>AB$3+AB$4*Z85+AB$5*Z85^2+AH85</f>
        <v>1.3687169648773395E-2</v>
      </c>
      <c r="AB85" s="132">
        <f>IF(S85&lt;&gt;0,G85-AH85, -9999)</f>
        <v>-5.0729727939684971E-4</v>
      </c>
      <c r="AC85" s="132">
        <f>+G85-P85</f>
        <v>2.8854876484427838E-3</v>
      </c>
      <c r="AD85" s="132">
        <f>IF(S85&lt;&gt;0,G85-AA85, -9999)</f>
        <v>-5.6544896398637301E-3</v>
      </c>
      <c r="AE85" s="132">
        <f>+(G85-AA85)^2*T85</f>
        <v>0</v>
      </c>
      <c r="AF85" s="43">
        <f>IF(S85&lt;&gt;0,G85-P85, -9999)</f>
        <v>2.8854876484427838E-3</v>
      </c>
      <c r="AG85" s="7"/>
      <c r="AH85" s="43">
        <f>$AB$6*($AB$11/AI85*AJ85+$AB$12)</f>
        <v>8.5399772883065148E-3</v>
      </c>
      <c r="AI85" s="43">
        <f>1+$AB$7*COS(AL85)</f>
        <v>0.58597775866085644</v>
      </c>
      <c r="AJ85" s="43">
        <f>SIN(AL85+RADIANS($AB$9))</f>
        <v>0.55406941786527941</v>
      </c>
      <c r="AK85" s="43">
        <f>$AB$7*SIN(AL85)</f>
        <v>0.27555453597375118</v>
      </c>
      <c r="AL85" s="43">
        <f>2*ATAN(AM85)</f>
        <v>2.5543601220492107</v>
      </c>
      <c r="AM85" s="43">
        <f>SQRT((1+$AB$7)/(1-$AB$7))*TAN(AN85/2)</f>
        <v>3.3073666108450759</v>
      </c>
      <c r="AN85" s="132">
        <f>$AU85+$AB$7*SIN(AO85)</f>
        <v>2.179655787734506</v>
      </c>
      <c r="AO85" s="132">
        <f>$AU85+$AB$7*SIN(AP85)</f>
        <v>2.1794581519150813</v>
      </c>
      <c r="AP85" s="132">
        <f>$AU85+$AB$7*SIN(AQ85)</f>
        <v>2.1801528186972337</v>
      </c>
      <c r="AQ85" s="132">
        <f>$AU85+$AB$7*SIN(AR85)</f>
        <v>2.1777080774866922</v>
      </c>
      <c r="AR85" s="132">
        <f>$AU85+$AB$7*SIN(AS85)</f>
        <v>2.1862742583346271</v>
      </c>
      <c r="AS85" s="132">
        <f>$AU85+$AB$7*SIN(AT85)</f>
        <v>2.1557789479321516</v>
      </c>
      <c r="AT85" s="132">
        <f>$AU85+$AB$7*SIN(AU85)</f>
        <v>2.2589742340033796</v>
      </c>
      <c r="AU85" s="132">
        <f>RADIANS($AB$9)+$AB$18*(F85-AB$15)</f>
        <v>1.7716330924112667</v>
      </c>
      <c r="AV85" s="43"/>
      <c r="AW85" s="43">
        <v>-18500</v>
      </c>
      <c r="AX85" s="43">
        <f t="shared" si="17"/>
        <v>1.3994468213895066E-2</v>
      </c>
      <c r="AY85" s="43">
        <f t="shared" si="18"/>
        <v>5.2254526088275962E-3</v>
      </c>
      <c r="AZ85" s="132">
        <f t="shared" si="19"/>
        <v>8.7690156050674699E-3</v>
      </c>
      <c r="BA85" s="43">
        <f t="shared" si="20"/>
        <v>0.59354480041648694</v>
      </c>
      <c r="BB85" s="43">
        <f t="shared" si="21"/>
        <v>0.57627606644150764</v>
      </c>
      <c r="BC85" s="43">
        <f t="shared" si="22"/>
        <v>2.5274401203894623</v>
      </c>
      <c r="BD85" s="43">
        <f t="shared" si="23"/>
        <v>3.1535119317389415</v>
      </c>
      <c r="BE85" s="43">
        <f t="shared" si="24"/>
        <v>2.1400534259126633</v>
      </c>
      <c r="BF85" s="43">
        <f t="shared" si="25"/>
        <v>2.1399202188211768</v>
      </c>
      <c r="BG85" s="43">
        <f t="shared" si="26"/>
        <v>2.1404170443345247</v>
      </c>
      <c r="BH85" s="43">
        <f t="shared" si="27"/>
        <v>2.1385620542528749</v>
      </c>
      <c r="BI85" s="43">
        <f t="shared" si="28"/>
        <v>2.1454608166685891</v>
      </c>
      <c r="BJ85" s="43">
        <f t="shared" si="29"/>
        <v>2.1194142459560448</v>
      </c>
      <c r="BK85" s="43">
        <f t="shared" si="30"/>
        <v>2.212839192593838</v>
      </c>
      <c r="BL85" s="43">
        <f t="shared" si="31"/>
        <v>1.7211094213450353</v>
      </c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43876.682999999997</v>
      </c>
      <c r="D86" s="36" t="s">
        <v>264</v>
      </c>
      <c r="E86" s="41">
        <f>+(C86-C$7)/C$8</f>
        <v>-17938.998505425679</v>
      </c>
      <c r="F86" s="132">
        <f>ROUND(2*E86,0)/2</f>
        <v>-17939</v>
      </c>
      <c r="G86" s="132">
        <f>+C86-(C$7+F86*C$8)</f>
        <v>5.1017000077990815E-4</v>
      </c>
      <c r="I86" s="132">
        <f>G86</f>
        <v>5.1017000077990815E-4</v>
      </c>
      <c r="P86" s="199">
        <f>+D$11+D$12*F86+D$13*F86^2</f>
        <v>5.0957747927064829E-3</v>
      </c>
      <c r="Q86" s="200">
        <f>+C86-15018.5</f>
        <v>28858.182999999997</v>
      </c>
      <c r="S86" s="132">
        <f>+(P86-G86)^2</f>
        <v>2.1027771307739964E-5</v>
      </c>
      <c r="T86" s="201">
        <f>T$19</f>
        <v>0</v>
      </c>
      <c r="U86" s="43">
        <f>+T86*S86</f>
        <v>0</v>
      </c>
      <c r="V86" s="132">
        <f>+G86-P86</f>
        <v>-4.5856047919265747E-3</v>
      </c>
      <c r="Z86" s="43">
        <f>F86</f>
        <v>-17939</v>
      </c>
      <c r="AA86" s="132">
        <f>AB$3+AB$4*Z86+AB$5*Z86^2+AH86</f>
        <v>1.3485913912972476E-2</v>
      </c>
      <c r="AB86" s="132">
        <f>IF(S86&lt;&gt;0,G86-AH86, -9999)</f>
        <v>-7.8799691194860848E-3</v>
      </c>
      <c r="AC86" s="132">
        <f>+G86-P86</f>
        <v>-4.5856047919265747E-3</v>
      </c>
      <c r="AD86" s="132">
        <f>IF(S86&lt;&gt;0,G86-AA86, -9999)</f>
        <v>-1.2975743912192568E-2</v>
      </c>
      <c r="AE86" s="132">
        <f>+(G86-AA86)^2*T86</f>
        <v>0</v>
      </c>
      <c r="AF86" s="43">
        <f>IF(S86&lt;&gt;0,G86-P86, -9999)</f>
        <v>-4.5856047919265747E-3</v>
      </c>
      <c r="AG86" s="7"/>
      <c r="AH86" s="43">
        <f>$AB$6*($AB$11/AI86*AJ86+$AB$12)</f>
        <v>8.3901391202659929E-3</v>
      </c>
      <c r="AI86" s="43">
        <f>1+$AB$7*COS(AL86)</f>
        <v>0.58145051317478869</v>
      </c>
      <c r="AJ86" s="43">
        <f>SIN(AL86+RADIANS($AB$9))</f>
        <v>0.54014245986191622</v>
      </c>
      <c r="AK86" s="43">
        <f>$AB$7*SIN(AL86)</f>
        <v>0.26862808061993393</v>
      </c>
      <c r="AL86" s="43">
        <f>2*ATAN(AM86)</f>
        <v>2.5709984375941124</v>
      </c>
      <c r="AM86" s="43">
        <f>SQRT((1+$AB$7)/(1-$AB$7))*TAN(AN86/2)</f>
        <v>3.4094987952074729</v>
      </c>
      <c r="AN86" s="132">
        <f>$AU86+$AB$7*SIN(AO86)</f>
        <v>2.2043853554571324</v>
      </c>
      <c r="AO86" s="132">
        <f>$AU86+$AB$7*SIN(AP86)</f>
        <v>2.204137642802297</v>
      </c>
      <c r="AP86" s="132">
        <f>$AU86+$AB$7*SIN(AQ86)</f>
        <v>2.2049787337375135</v>
      </c>
      <c r="AQ86" s="132">
        <f>$AU86+$AB$7*SIN(AR86)</f>
        <v>2.2021189383068385</v>
      </c>
      <c r="AR86" s="132">
        <f>$AU86+$AB$7*SIN(AS86)</f>
        <v>2.2117976287424574</v>
      </c>
      <c r="AS86" s="132">
        <f>$AU86+$AB$7*SIN(AT86)</f>
        <v>2.1785051804353155</v>
      </c>
      <c r="AT86" s="132">
        <f>$AU86+$AB$7*SIN(AU86)</f>
        <v>2.2874362763995464</v>
      </c>
      <c r="AU86" s="132">
        <f>RADIANS($AB$9)+$AB$18*(F86-AB$15)</f>
        <v>1.8035041291013021</v>
      </c>
      <c r="AV86" s="43"/>
      <c r="AW86" s="43">
        <v>-18000</v>
      </c>
      <c r="AX86" s="43">
        <f t="shared" si="17"/>
        <v>1.354305433307563E-2</v>
      </c>
      <c r="AY86" s="43">
        <f t="shared" si="18"/>
        <v>5.1103888175327121E-3</v>
      </c>
      <c r="AZ86" s="132">
        <f t="shared" si="19"/>
        <v>8.432665515542918E-3</v>
      </c>
      <c r="BA86" s="43">
        <f t="shared" si="20"/>
        <v>0.58270450905241156</v>
      </c>
      <c r="BB86" s="43">
        <f t="shared" si="21"/>
        <v>0.54405102354361412</v>
      </c>
      <c r="BC86" s="43">
        <f t="shared" si="22"/>
        <v>2.5663471264101632</v>
      </c>
      <c r="BD86" s="43">
        <f t="shared" si="23"/>
        <v>3.3803690593148508</v>
      </c>
      <c r="BE86" s="43">
        <f t="shared" si="24"/>
        <v>2.1974527998423796</v>
      </c>
      <c r="BF86" s="43">
        <f t="shared" si="25"/>
        <v>2.1972199368386276</v>
      </c>
      <c r="BG86" s="43">
        <f t="shared" si="26"/>
        <v>2.198018163143312</v>
      </c>
      <c r="BH86" s="43">
        <f t="shared" si="27"/>
        <v>2.1952782648199807</v>
      </c>
      <c r="BI86" s="43">
        <f t="shared" si="28"/>
        <v>2.2046401167885001</v>
      </c>
      <c r="BJ86" s="43">
        <f t="shared" si="29"/>
        <v>2.1721315910412589</v>
      </c>
      <c r="BK86" s="43">
        <f t="shared" si="30"/>
        <v>2.2794852488453778</v>
      </c>
      <c r="BL86" s="43">
        <f t="shared" si="31"/>
        <v>1.7945449897552552</v>
      </c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44132.860999999997</v>
      </c>
      <c r="D87" s="36" t="s">
        <v>264</v>
      </c>
      <c r="E87" s="41">
        <f>+(C87-C$7)/C$8</f>
        <v>-17188.5093345932</v>
      </c>
      <c r="F87" s="132">
        <f>ROUND(2*E87,0)/2</f>
        <v>-17188.5</v>
      </c>
      <c r="G87" s="132">
        <f>+C87-(C$7+F87*C$8)</f>
        <v>-3.1863449985394254E-3</v>
      </c>
      <c r="I87" s="132">
        <f>G87</f>
        <v>-3.1863449985394254E-3</v>
      </c>
      <c r="P87" s="199">
        <f>+D$11+D$12*F87+D$13*F87^2</f>
        <v>4.9057189950209709E-3</v>
      </c>
      <c r="Q87" s="200">
        <f>+C87-15018.5</f>
        <v>29114.360999999997</v>
      </c>
      <c r="S87" s="132">
        <f>+(P87-G87)^2</f>
        <v>6.5481499675876649E-5</v>
      </c>
      <c r="T87" s="201">
        <f>T$19</f>
        <v>0</v>
      </c>
      <c r="U87" s="43">
        <f>+T87*S87</f>
        <v>0</v>
      </c>
      <c r="V87" s="132">
        <f>+G87-P87</f>
        <v>-8.0920639935603972E-3</v>
      </c>
      <c r="Z87" s="43">
        <f>F87</f>
        <v>-17188.5</v>
      </c>
      <c r="AA87" s="132">
        <f>AB$3+AB$4*Z87+AB$5*Z87^2+AH87</f>
        <v>1.2748153435062845E-2</v>
      </c>
      <c r="AB87" s="132">
        <f>IF(S87&lt;&gt;0,G87-AH87, -9999)</f>
        <v>-1.1028779438581299E-2</v>
      </c>
      <c r="AC87" s="132">
        <f>+G87-P87</f>
        <v>-8.0920639935603972E-3</v>
      </c>
      <c r="AD87" s="132">
        <f>IF(S87&lt;&gt;0,G87-AA87, -9999)</f>
        <v>-1.593449843360227E-2</v>
      </c>
      <c r="AE87" s="132">
        <f>+(G87-AA87)^2*T87</f>
        <v>0</v>
      </c>
      <c r="AF87" s="43">
        <f>IF(S87&lt;&gt;0,G87-P87, -9999)</f>
        <v>-8.0920639935603972E-3</v>
      </c>
      <c r="AG87" s="7"/>
      <c r="AH87" s="43">
        <f>$AB$6*($AB$11/AI87*AJ87+$AB$12)</f>
        <v>7.8424344400418733E-3</v>
      </c>
      <c r="AI87" s="43">
        <f>1+$AB$7*COS(AL87)</f>
        <v>0.56714746196830468</v>
      </c>
      <c r="AJ87" s="43">
        <f>SIN(AL87+RADIANS($AB$9))</f>
        <v>0.49246293582700512</v>
      </c>
      <c r="AK87" s="43">
        <f>$AB$7*SIN(AL87)</f>
        <v>0.24491508515956537</v>
      </c>
      <c r="AL87" s="43">
        <f>2*ATAN(AM87)</f>
        <v>2.6266874448867816</v>
      </c>
      <c r="AM87" s="43">
        <f>SQRT((1+$AB$7)/(1-$AB$7))*TAN(AN87/2)</f>
        <v>3.7980109221651825</v>
      </c>
      <c r="AN87" s="132">
        <f>$AU87+$AB$7*SIN(AO87)</f>
        <v>2.2885316840818759</v>
      </c>
      <c r="AO87" s="132">
        <f>$AU87+$AB$7*SIN(AP87)</f>
        <v>2.2880491543164392</v>
      </c>
      <c r="AP87" s="132">
        <f>$AU87+$AB$7*SIN(AQ87)</f>
        <v>2.2895239476757032</v>
      </c>
      <c r="AQ87" s="132">
        <f>$AU87+$AB$7*SIN(AR87)</f>
        <v>2.2850085543237411</v>
      </c>
      <c r="AR87" s="132">
        <f>$AU87+$AB$7*SIN(AS87)</f>
        <v>2.2987607025307044</v>
      </c>
      <c r="AS87" s="132">
        <f>$AU87+$AB$7*SIN(AT87)</f>
        <v>2.256171094782399</v>
      </c>
      <c r="AT87" s="132">
        <f>$AU87+$AB$7*SIN(AU87)</f>
        <v>2.3821095519916189</v>
      </c>
      <c r="AU87" s="132">
        <f>RADIANS($AB$9)+$AB$18*(F87-AB$15)</f>
        <v>1.9137309172850423</v>
      </c>
      <c r="AV87" s="43"/>
      <c r="AW87" s="43">
        <v>-17500</v>
      </c>
      <c r="AX87" s="43">
        <f t="shared" si="17"/>
        <v>1.3061999271666645E-2</v>
      </c>
      <c r="AY87" s="43">
        <f t="shared" si="18"/>
        <v>4.9869056012027168E-3</v>
      </c>
      <c r="AZ87" s="132">
        <f t="shared" si="19"/>
        <v>8.0750936704639294E-3</v>
      </c>
      <c r="BA87" s="43">
        <f t="shared" si="20"/>
        <v>0.57283888680029849</v>
      </c>
      <c r="BB87" s="43">
        <f t="shared" si="21"/>
        <v>0.51216111840189305</v>
      </c>
      <c r="BC87" s="43">
        <f t="shared" si="22"/>
        <v>2.6039057298874857</v>
      </c>
      <c r="BD87" s="43">
        <f t="shared" si="23"/>
        <v>3.6295873884965855</v>
      </c>
      <c r="BE87" s="43">
        <f t="shared" si="24"/>
        <v>2.253855396494282</v>
      </c>
      <c r="BF87" s="43">
        <f t="shared" si="25"/>
        <v>2.2534822268479147</v>
      </c>
      <c r="BG87" s="43">
        <f t="shared" si="26"/>
        <v>2.2546707060422939</v>
      </c>
      <c r="BH87" s="43">
        <f t="shared" si="27"/>
        <v>2.2508795449923475</v>
      </c>
      <c r="BI87" s="43">
        <f t="shared" si="28"/>
        <v>2.2629121697789327</v>
      </c>
      <c r="BJ87" s="43">
        <f t="shared" si="29"/>
        <v>2.2240811882401044</v>
      </c>
      <c r="BK87" s="43">
        <f t="shared" si="30"/>
        <v>2.3435173026991452</v>
      </c>
      <c r="BL87" s="43">
        <f t="shared" si="31"/>
        <v>1.8679805581654754</v>
      </c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44271.623</v>
      </c>
      <c r="D88" s="36" t="s">
        <v>264</v>
      </c>
      <c r="E88" s="41">
        <f>+(C88-C$7)/C$8</f>
        <v>-16781.997540750413</v>
      </c>
      <c r="F88" s="132">
        <f>ROUND(2*E88,0)/2</f>
        <v>-16782</v>
      </c>
      <c r="G88" s="132">
        <f>+C88-(C$7+F88*C$8)</f>
        <v>8.3946000086143613E-4</v>
      </c>
      <c r="I88" s="132">
        <f>G88</f>
        <v>8.3946000086143613E-4</v>
      </c>
      <c r="P88" s="199">
        <f>+D$11+D$12*F88+D$13*F88^2</f>
        <v>4.7948577240340432E-3</v>
      </c>
      <c r="Q88" s="200">
        <f>+C88-15018.5</f>
        <v>29253.123</v>
      </c>
      <c r="S88" s="132">
        <f>+(P88-G88)^2</f>
        <v>1.5645171148479046E-5</v>
      </c>
      <c r="T88" s="201">
        <f>T$19</f>
        <v>0</v>
      </c>
      <c r="U88" s="43">
        <f>+T88*S88</f>
        <v>0</v>
      </c>
      <c r="V88" s="132">
        <f>+G88-P88</f>
        <v>-3.9553977231726071E-3</v>
      </c>
      <c r="Z88" s="43">
        <f>F88</f>
        <v>-16782</v>
      </c>
      <c r="AA88" s="132">
        <f>AB$3+AB$4*Z88+AB$5*Z88^2+AH88</f>
        <v>1.2323088904689694E-2</v>
      </c>
      <c r="AB88" s="132">
        <f>IF(S88&lt;&gt;0,G88-AH88, -9999)</f>
        <v>-6.6887711797942147E-3</v>
      </c>
      <c r="AC88" s="132">
        <f>+G88-P88</f>
        <v>-3.9553977231726071E-3</v>
      </c>
      <c r="AD88" s="132">
        <f>IF(S88&lt;&gt;0,G88-AA88, -9999)</f>
        <v>-1.1483628903828258E-2</v>
      </c>
      <c r="AE88" s="132">
        <f>+(G88-AA88)^2*T88</f>
        <v>0</v>
      </c>
      <c r="AF88" s="43">
        <f>IF(S88&lt;&gt;0,G88-P88, -9999)</f>
        <v>-3.9553977231726071E-3</v>
      </c>
      <c r="AG88" s="7"/>
      <c r="AH88" s="43">
        <f>$AB$6*($AB$11/AI88*AJ88+$AB$12)</f>
        <v>7.5282311806556508E-3</v>
      </c>
      <c r="AI88" s="43">
        <f>1+$AB$7*COS(AL88)</f>
        <v>0.56020958630412854</v>
      </c>
      <c r="AJ88" s="43">
        <f>SIN(AL88+RADIANS($AB$9))</f>
        <v>0.46694992627624576</v>
      </c>
      <c r="AK88" s="43">
        <f>$AB$7*SIN(AL88)</f>
        <v>0.2322264210644682</v>
      </c>
      <c r="AL88" s="43">
        <f>2*ATAN(AM88)</f>
        <v>2.6557663939462599</v>
      </c>
      <c r="AM88" s="43">
        <f>SQRT((1+$AB$7)/(1-$AB$7))*TAN(AN88/2)</f>
        <v>4.0354066510074889</v>
      </c>
      <c r="AN88" s="132">
        <f>$AU88+$AB$7*SIN(AO88)</f>
        <v>2.3332900733532611</v>
      </c>
      <c r="AO88" s="132">
        <f>$AU88+$AB$7*SIN(AP88)</f>
        <v>2.3326396543555359</v>
      </c>
      <c r="AP88" s="132">
        <f>$AU88+$AB$7*SIN(AQ88)</f>
        <v>2.3345324385089099</v>
      </c>
      <c r="AQ88" s="132">
        <f>$AU88+$AB$7*SIN(AR88)</f>
        <v>2.329013764619186</v>
      </c>
      <c r="AR88" s="132">
        <f>$AU88+$AB$7*SIN(AS88)</f>
        <v>2.3450165052923309</v>
      </c>
      <c r="AS88" s="132">
        <f>$AU88+$AB$7*SIN(AT88)</f>
        <v>2.2978390111948377</v>
      </c>
      <c r="AT88" s="132">
        <f>$AU88+$AB$7*SIN(AU88)</f>
        <v>2.4309998825224279</v>
      </c>
      <c r="AU88" s="132">
        <f>RADIANS($AB$9)+$AB$18*(F88-AB$15)</f>
        <v>1.9734340344025512</v>
      </c>
      <c r="AV88" s="43"/>
      <c r="AW88" s="43">
        <v>-17000</v>
      </c>
      <c r="AX88" s="43">
        <f t="shared" si="17"/>
        <v>1.2553181352078658E-2</v>
      </c>
      <c r="AY88" s="43">
        <f t="shared" si="18"/>
        <v>4.8550029598376189E-3</v>
      </c>
      <c r="AZ88" s="132">
        <f t="shared" si="19"/>
        <v>7.69817839224104E-3</v>
      </c>
      <c r="BA88" s="43">
        <f t="shared" si="20"/>
        <v>0.56386330619063085</v>
      </c>
      <c r="BB88" s="43">
        <f t="shared" si="21"/>
        <v>0.48060528227959204</v>
      </c>
      <c r="BC88" s="43">
        <f t="shared" si="22"/>
        <v>2.6402600106064478</v>
      </c>
      <c r="BD88" s="43">
        <f t="shared" si="23"/>
        <v>3.9054596413985911</v>
      </c>
      <c r="BE88" s="43">
        <f t="shared" si="24"/>
        <v>2.3093540276955977</v>
      </c>
      <c r="BF88" s="43">
        <f t="shared" si="25"/>
        <v>2.308797117348536</v>
      </c>
      <c r="BG88" s="43">
        <f t="shared" si="26"/>
        <v>2.3104599354255839</v>
      </c>
      <c r="BH88" s="43">
        <f t="shared" si="27"/>
        <v>2.305486056938773</v>
      </c>
      <c r="BI88" s="43">
        <f t="shared" si="28"/>
        <v>2.3202843283649726</v>
      </c>
      <c r="BJ88" s="43">
        <f t="shared" si="29"/>
        <v>2.2755166665252489</v>
      </c>
      <c r="BK88" s="43">
        <f t="shared" si="30"/>
        <v>2.4049860424804277</v>
      </c>
      <c r="BL88" s="43">
        <f t="shared" si="31"/>
        <v>1.9414161265756953</v>
      </c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44300.631000000001</v>
      </c>
      <c r="D89" s="36" t="s">
        <v>264</v>
      </c>
      <c r="E89" s="41">
        <f>+(C89-C$7)/C$8</f>
        <v>-16697.016824734557</v>
      </c>
      <c r="F89" s="132">
        <f>ROUND(2*E89,0)/2</f>
        <v>-16697</v>
      </c>
      <c r="G89" s="132">
        <f>+C89-(C$7+F89*C$8)</f>
        <v>-5.7430899978498928E-3</v>
      </c>
      <c r="I89" s="132">
        <f>G89</f>
        <v>-5.7430899978498928E-3</v>
      </c>
      <c r="P89" s="199">
        <f>+D$11+D$12*F89+D$13*F89^2</f>
        <v>4.7709729153986328E-3</v>
      </c>
      <c r="Q89" s="200">
        <f>+C89-15018.5</f>
        <v>29282.131000000001</v>
      </c>
      <c r="S89" s="132">
        <f>+(P89-G89)^2</f>
        <v>1.1054551894374809E-4</v>
      </c>
      <c r="T89" s="201">
        <f>T$19</f>
        <v>0</v>
      </c>
      <c r="U89" s="43">
        <f>+T89*S89</f>
        <v>0</v>
      </c>
      <c r="V89" s="132">
        <f>+G89-P89</f>
        <v>-1.0514062913248527E-2</v>
      </c>
      <c r="Z89" s="43">
        <f>F89</f>
        <v>-16697</v>
      </c>
      <c r="AA89" s="132">
        <f>AB$3+AB$4*Z89+AB$5*Z89^2+AH89</f>
        <v>1.2232062469050731E-2</v>
      </c>
      <c r="AB89" s="132">
        <f>IF(S89&lt;&gt;0,G89-AH89, -9999)</f>
        <v>-1.3204179551501992E-2</v>
      </c>
      <c r="AC89" s="132">
        <f>+G89-P89</f>
        <v>-1.0514062913248527E-2</v>
      </c>
      <c r="AD89" s="132">
        <f>IF(S89&lt;&gt;0,G89-AA89, -9999)</f>
        <v>-1.7975152466900624E-2</v>
      </c>
      <c r="AE89" s="132">
        <f>+(G89-AA89)^2*T89</f>
        <v>0</v>
      </c>
      <c r="AF89" s="43">
        <f>IF(S89&lt;&gt;0,G89-P89, -9999)</f>
        <v>-1.0514062913248527E-2</v>
      </c>
      <c r="AG89" s="7"/>
      <c r="AH89" s="43">
        <f>$AB$6*($AB$11/AI89*AJ89+$AB$12)</f>
        <v>7.4610895536520987E-3</v>
      </c>
      <c r="AI89" s="43">
        <f>1+$AB$7*COS(AL89)</f>
        <v>0.55882581716054158</v>
      </c>
      <c r="AJ89" s="43">
        <f>SIN(AL89+RADIANS($AB$9))</f>
        <v>0.4616422829881705</v>
      </c>
      <c r="AK89" s="43">
        <f>$AB$7*SIN(AL89)</f>
        <v>0.22958671349869844</v>
      </c>
      <c r="AL89" s="43">
        <f>2*ATAN(AM89)</f>
        <v>2.6617591425224316</v>
      </c>
      <c r="AM89" s="43">
        <f>SQRT((1+$AB$7)/(1-$AB$7))*TAN(AN89/2)</f>
        <v>4.0878315602184374</v>
      </c>
      <c r="AN89" s="132">
        <f>$AU89+$AB$7*SIN(AO89)</f>
        <v>2.342582123130311</v>
      </c>
      <c r="AO89" s="132">
        <f>$AU89+$AB$7*SIN(AP89)</f>
        <v>2.3418931461267238</v>
      </c>
      <c r="AP89" s="132">
        <f>$AU89+$AB$7*SIN(AQ89)</f>
        <v>2.3438789021111344</v>
      </c>
      <c r="AQ89" s="132">
        <f>$AU89+$AB$7*SIN(AR89)</f>
        <v>2.3381445403732788</v>
      </c>
      <c r="AR89" s="132">
        <f>$AU89+$AB$7*SIN(AS89)</f>
        <v>2.3546132152637607</v>
      </c>
      <c r="AS89" s="132">
        <f>$AU89+$AB$7*SIN(AT89)</f>
        <v>2.3065312867947991</v>
      </c>
      <c r="AT89" s="132">
        <f>$AU89+$AB$7*SIN(AU89)</f>
        <v>2.4410154456955513</v>
      </c>
      <c r="AU89" s="132">
        <f>RADIANS($AB$9)+$AB$18*(F89-AB$15)</f>
        <v>1.9859180810322885</v>
      </c>
      <c r="AV89" s="43"/>
      <c r="AW89" s="43">
        <v>-16500</v>
      </c>
      <c r="AX89" s="43">
        <f t="shared" si="17"/>
        <v>1.2018325462690769E-2</v>
      </c>
      <c r="AY89" s="43">
        <f t="shared" si="18"/>
        <v>4.7146808934374132E-3</v>
      </c>
      <c r="AZ89" s="132">
        <f t="shared" si="19"/>
        <v>7.303644569253356E-3</v>
      </c>
      <c r="BA89" s="43">
        <f t="shared" si="20"/>
        <v>0.55570449223681373</v>
      </c>
      <c r="BB89" s="43">
        <f t="shared" si="21"/>
        <v>0.44937664168766289</v>
      </c>
      <c r="BC89" s="43">
        <f t="shared" si="22"/>
        <v>2.675537381352397</v>
      </c>
      <c r="BD89" s="43">
        <f t="shared" si="23"/>
        <v>4.2133779610521387</v>
      </c>
      <c r="BE89" s="43">
        <f t="shared" si="24"/>
        <v>2.3640325762874994</v>
      </c>
      <c r="BF89" s="43">
        <f t="shared" si="25"/>
        <v>2.3632499444853754</v>
      </c>
      <c r="BG89" s="43">
        <f t="shared" si="26"/>
        <v>2.365457473950475</v>
      </c>
      <c r="BH89" s="43">
        <f t="shared" si="27"/>
        <v>2.359218414171766</v>
      </c>
      <c r="BI89" s="43">
        <f t="shared" si="28"/>
        <v>2.3767542781821454</v>
      </c>
      <c r="BJ89" s="43">
        <f t="shared" si="29"/>
        <v>2.3266593209883566</v>
      </c>
      <c r="BK89" s="43">
        <f t="shared" si="30"/>
        <v>2.4639559736992203</v>
      </c>
      <c r="BL89" s="43">
        <f t="shared" si="31"/>
        <v>2.0148516949859152</v>
      </c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44544.701000000001</v>
      </c>
      <c r="D90" s="36" t="s">
        <v>264</v>
      </c>
      <c r="E90" s="41">
        <f>+(C90-C$7)/C$8</f>
        <v>-15981.998782884426</v>
      </c>
      <c r="F90" s="132">
        <f>ROUND(2*E90,0)/2</f>
        <v>-15982</v>
      </c>
      <c r="G90" s="132">
        <f>+C90-(C$7+F90*C$8)</f>
        <v>4.1546000284142792E-4</v>
      </c>
      <c r="I90" s="132">
        <f>G90</f>
        <v>4.1546000284142792E-4</v>
      </c>
      <c r="P90" s="199">
        <f>+D$11+D$12*F90+D$13*F90^2</f>
        <v>4.560427702872372E-3</v>
      </c>
      <c r="Q90" s="200">
        <f>+C90-15018.5</f>
        <v>29526.201000000001</v>
      </c>
      <c r="S90" s="132">
        <f>+(P90-G90)^2</f>
        <v>1.7180757234299815E-5</v>
      </c>
      <c r="T90" s="201">
        <f>T$19</f>
        <v>0</v>
      </c>
      <c r="U90" s="43">
        <f>+T90*S90</f>
        <v>0</v>
      </c>
      <c r="V90" s="132">
        <f>+G90-P90</f>
        <v>-4.1449677000309441E-3</v>
      </c>
      <c r="Z90" s="43">
        <f>F90</f>
        <v>-15982</v>
      </c>
      <c r="AA90" s="132">
        <f>AB$3+AB$4*Z90+AB$5*Z90^2+AH90</f>
        <v>1.143845863576818E-2</v>
      </c>
      <c r="AB90" s="132">
        <f>IF(S90&lt;&gt;0,G90-AH90, -9999)</f>
        <v>-6.4625709300543789E-3</v>
      </c>
      <c r="AC90" s="132">
        <f>+G90-P90</f>
        <v>-4.1449677000309441E-3</v>
      </c>
      <c r="AD90" s="132">
        <f>IF(S90&lt;&gt;0,G90-AA90, -9999)</f>
        <v>-1.1022998632926752E-2</v>
      </c>
      <c r="AE90" s="132">
        <f>+(G90-AA90)^2*T90</f>
        <v>0</v>
      </c>
      <c r="AF90" s="43">
        <f>IF(S90&lt;&gt;0,G90-P90, -9999)</f>
        <v>-4.1449677000309441E-3</v>
      </c>
      <c r="AG90" s="7"/>
      <c r="AH90" s="43">
        <f>$AB$6*($AB$11/AI90*AJ90+$AB$12)</f>
        <v>6.8780309328958069E-3</v>
      </c>
      <c r="AI90" s="43">
        <f>1+$AB$7*COS(AL90)</f>
        <v>0.54804566458217052</v>
      </c>
      <c r="AJ90" s="43">
        <f>SIN(AL90+RADIANS($AB$9))</f>
        <v>0.417357377549814</v>
      </c>
      <c r="AK90" s="43">
        <f>$AB$7*SIN(AL90)</f>
        <v>0.20756203245349433</v>
      </c>
      <c r="AL90" s="43">
        <f>2*ATAN(AM90)</f>
        <v>2.7110694436774425</v>
      </c>
      <c r="AM90" s="43">
        <f>SQRT((1+$AB$7)/(1-$AB$7))*TAN(AN90/2)</f>
        <v>4.5735337749589347</v>
      </c>
      <c r="AN90" s="132">
        <f>$AU90+$AB$7*SIN(AO90)</f>
        <v>2.4198952566347991</v>
      </c>
      <c r="AO90" s="132">
        <f>$AU90+$AB$7*SIN(AP90)</f>
        <v>2.418841272141091</v>
      </c>
      <c r="AP90" s="132">
        <f>$AU90+$AB$7*SIN(AQ90)</f>
        <v>2.4216634775799988</v>
      </c>
      <c r="AQ90" s="132">
        <f>$AU90+$AB$7*SIN(AR90)</f>
        <v>2.41409073316186</v>
      </c>
      <c r="AR90" s="132">
        <f>$AU90+$AB$7*SIN(AS90)</f>
        <v>2.4342983574462704</v>
      </c>
      <c r="AS90" s="132">
        <f>$AU90+$AB$7*SIN(AT90)</f>
        <v>2.3795354989011397</v>
      </c>
      <c r="AT90" s="132">
        <f>$AU90+$AB$7*SIN(AU90)</f>
        <v>2.5224968082006387</v>
      </c>
      <c r="AU90" s="132">
        <f>RADIANS($AB$9)+$AB$18*(F90-AB$15)</f>
        <v>2.0909309438589032</v>
      </c>
      <c r="AV90" s="43"/>
      <c r="AW90" s="43">
        <v>-16000</v>
      </c>
      <c r="AX90" s="43">
        <f t="shared" si="17"/>
        <v>1.1459029838464339E-2</v>
      </c>
      <c r="AY90" s="43">
        <f t="shared" si="18"/>
        <v>4.565939402002098E-3</v>
      </c>
      <c r="AZ90" s="132">
        <f t="shared" si="19"/>
        <v>6.8930904364622406E-3</v>
      </c>
      <c r="BA90" s="43">
        <f t="shared" si="20"/>
        <v>0.54829893842572675</v>
      </c>
      <c r="BB90" s="43">
        <f t="shared" si="21"/>
        <v>0.4184644750684558</v>
      </c>
      <c r="BC90" s="43">
        <f t="shared" si="22"/>
        <v>2.7098508281064055</v>
      </c>
      <c r="BD90" s="43">
        <f t="shared" si="23"/>
        <v>4.5602165568505857</v>
      </c>
      <c r="BE90" s="43">
        <f t="shared" si="24"/>
        <v>2.4179666318461899</v>
      </c>
      <c r="BF90" s="43">
        <f t="shared" si="25"/>
        <v>2.4169225958541718</v>
      </c>
      <c r="BG90" s="43">
        <f t="shared" si="26"/>
        <v>2.4197229199584367</v>
      </c>
      <c r="BH90" s="43">
        <f t="shared" si="27"/>
        <v>2.4121961213437988</v>
      </c>
      <c r="BI90" s="43">
        <f t="shared" si="28"/>
        <v>2.4323152094764957</v>
      </c>
      <c r="BJ90" s="43">
        <f t="shared" si="29"/>
        <v>2.3776979655901216</v>
      </c>
      <c r="BK90" s="43">
        <f t="shared" si="30"/>
        <v>2.520505071342328</v>
      </c>
      <c r="BL90" s="43">
        <f t="shared" si="31"/>
        <v>2.0882872633961354</v>
      </c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44614.675999999999</v>
      </c>
      <c r="D91" s="36" t="s">
        <v>264</v>
      </c>
      <c r="E91" s="41">
        <f>+(C91-C$7)/C$8</f>
        <v>-15777.002726513459</v>
      </c>
      <c r="F91" s="132">
        <f>ROUND(2*E91,0)/2</f>
        <v>-15777</v>
      </c>
      <c r="G91" s="132">
        <f>+C91-(C$7+F91*C$8)</f>
        <v>-9.3068999558454379E-4</v>
      </c>
      <c r="I91" s="132">
        <f>G91</f>
        <v>-9.3068999558454379E-4</v>
      </c>
      <c r="P91" s="199">
        <f>+D$11+D$12*F91+D$13*F91^2</f>
        <v>4.4968857858639789E-3</v>
      </c>
      <c r="Q91" s="200">
        <f>+C91-15018.5</f>
        <v>29596.175999999999</v>
      </c>
      <c r="S91" s="132">
        <f>+(P91-G91)^2</f>
        <v>2.945857886336654E-5</v>
      </c>
      <c r="T91" s="201">
        <f>T$19</f>
        <v>0</v>
      </c>
      <c r="U91" s="43">
        <f>+T91*S91</f>
        <v>0</v>
      </c>
      <c r="V91" s="132">
        <f>+G91-P91</f>
        <v>-5.4275757814485227E-3</v>
      </c>
      <c r="Z91" s="43">
        <f>F91</f>
        <v>-15777</v>
      </c>
      <c r="AA91" s="132">
        <f>AB$3+AB$4*Z91+AB$5*Z91^2+AH91</f>
        <v>1.120209936631892E-2</v>
      </c>
      <c r="AB91" s="132">
        <f>IF(S91&lt;&gt;0,G91-AH91, -9999)</f>
        <v>-7.6359035760394838E-3</v>
      </c>
      <c r="AC91" s="132">
        <f>+G91-P91</f>
        <v>-5.4275757814485227E-3</v>
      </c>
      <c r="AD91" s="132">
        <f>IF(S91&lt;&gt;0,G91-AA91, -9999)</f>
        <v>-1.2132789361903464E-2</v>
      </c>
      <c r="AE91" s="132">
        <f>+(G91-AA91)^2*T91</f>
        <v>0</v>
      </c>
      <c r="AF91" s="43">
        <f>IF(S91&lt;&gt;0,G91-P91, -9999)</f>
        <v>-5.4275757814485227E-3</v>
      </c>
      <c r="AG91" s="7"/>
      <c r="AH91" s="43">
        <f>$AB$6*($AB$11/AI91*AJ91+$AB$12)</f>
        <v>6.70521358045494E-3</v>
      </c>
      <c r="AI91" s="43">
        <f>1+$AB$7*COS(AL91)</f>
        <v>0.54522419408034073</v>
      </c>
      <c r="AJ91" s="43">
        <f>SIN(AL91+RADIANS($AB$9))</f>
        <v>0.40477630062772557</v>
      </c>
      <c r="AK91" s="43">
        <f>$AB$7*SIN(AL91)</f>
        <v>0.20130495515342331</v>
      </c>
      <c r="AL91" s="43">
        <f>2*ATAN(AM91)</f>
        <v>2.7248706347872189</v>
      </c>
      <c r="AM91" s="43">
        <f>SQRT((1+$AB$7)/(1-$AB$7))*TAN(AN91/2)</f>
        <v>4.7297069046380962</v>
      </c>
      <c r="AN91" s="132">
        <f>$AU91+$AB$7*SIN(AO91)</f>
        <v>2.4417992817578584</v>
      </c>
      <c r="AO91" s="132">
        <f>$AU91+$AB$7*SIN(AP91)</f>
        <v>2.4406299301968879</v>
      </c>
      <c r="AP91" s="132">
        <f>$AU91+$AB$7*SIN(AQ91)</f>
        <v>2.4437025753886923</v>
      </c>
      <c r="AQ91" s="132">
        <f>$AU91+$AB$7*SIN(AR91)</f>
        <v>2.4356116189343884</v>
      </c>
      <c r="AR91" s="132">
        <f>$AU91+$AB$7*SIN(AS91)</f>
        <v>2.456800359748132</v>
      </c>
      <c r="AS91" s="132">
        <f>$AU91+$AB$7*SIN(AT91)</f>
        <v>2.4004700623942323</v>
      </c>
      <c r="AT91" s="132">
        <f>$AU91+$AB$7*SIN(AU91)</f>
        <v>2.5449688196718099</v>
      </c>
      <c r="AU91" s="132">
        <f>RADIANS($AB$9)+$AB$18*(F91-AB$15)</f>
        <v>2.1210395269070936</v>
      </c>
      <c r="AV91" s="43"/>
      <c r="AW91" s="43">
        <v>-15500</v>
      </c>
      <c r="AX91" s="43">
        <f t="shared" si="17"/>
        <v>1.0876788777612917E-2</v>
      </c>
      <c r="AY91" s="43">
        <f t="shared" si="18"/>
        <v>4.4087784855316786E-3</v>
      </c>
      <c r="AZ91" s="132">
        <f t="shared" si="19"/>
        <v>6.4680102920812374E-3</v>
      </c>
      <c r="BA91" s="43">
        <f t="shared" si="20"/>
        <v>0.54159154373851603</v>
      </c>
      <c r="BB91" s="43">
        <f t="shared" si="21"/>
        <v>0.38785562226520426</v>
      </c>
      <c r="BC91" s="43">
        <f t="shared" si="22"/>
        <v>2.7433008605479623</v>
      </c>
      <c r="BD91" s="43">
        <f t="shared" si="23"/>
        <v>4.9548860237168402</v>
      </c>
      <c r="BE91" s="43">
        <f t="shared" si="24"/>
        <v>2.4712241641678121</v>
      </c>
      <c r="BF91" s="43">
        <f t="shared" si="25"/>
        <v>2.4698942492078135</v>
      </c>
      <c r="BG91" s="43">
        <f t="shared" si="26"/>
        <v>2.4733058087835302</v>
      </c>
      <c r="BH91" s="43">
        <f t="shared" si="27"/>
        <v>2.4645356465391854</v>
      </c>
      <c r="BI91" s="43">
        <f t="shared" si="28"/>
        <v>2.4869602367489243</v>
      </c>
      <c r="BJ91" s="43">
        <f t="shared" si="29"/>
        <v>2.4287895686959367</v>
      </c>
      <c r="BK91" s="43">
        <f t="shared" si="30"/>
        <v>2.5747243595601446</v>
      </c>
      <c r="BL91" s="43">
        <f t="shared" si="31"/>
        <v>2.1617228318063555</v>
      </c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296</v>
      </c>
      <c r="B92" s="94"/>
      <c r="C92" s="36">
        <v>44623.563999999998</v>
      </c>
      <c r="D92" s="36" t="s">
        <v>264</v>
      </c>
      <c r="E92" s="41">
        <f>+(C92-C$7)/C$8</f>
        <v>-15750.964785119746</v>
      </c>
      <c r="F92" s="132">
        <f>ROUND(2*E92,0)/2</f>
        <v>-15751</v>
      </c>
      <c r="G92" s="132">
        <f>+C92-(C$7+F92*C$8)</f>
        <v>1.2020530004519969E-2</v>
      </c>
      <c r="I92" s="132">
        <f>G92</f>
        <v>1.2020530004519969E-2</v>
      </c>
      <c r="P92" s="199">
        <f>+D$11+D$12*F92+D$13*F92^2</f>
        <v>4.4887256768903665E-3</v>
      </c>
      <c r="Q92" s="200">
        <f>+C92-15018.5</f>
        <v>29605.063999999998</v>
      </c>
      <c r="S92" s="132">
        <f>+(P92-G92)^2</f>
        <v>5.6728076429700015E-5</v>
      </c>
      <c r="T92" s="201">
        <f>T$19</f>
        <v>0</v>
      </c>
      <c r="U92" s="43">
        <f>+T92*S92</f>
        <v>0</v>
      </c>
      <c r="V92" s="132">
        <f>+G92-P92</f>
        <v>7.5318043276296027E-3</v>
      </c>
      <c r="Z92" s="43">
        <f>F92</f>
        <v>-15751</v>
      </c>
      <c r="AA92" s="132">
        <f>AB$3+AB$4*Z92+AB$5*Z92^2+AH92</f>
        <v>1.1171852178963469E-2</v>
      </c>
      <c r="AB92" s="132">
        <f>IF(S92&lt;&gt;0,G92-AH92, -9999)</f>
        <v>5.3374035024468681E-3</v>
      </c>
      <c r="AC92" s="132">
        <f>+G92-P92</f>
        <v>7.5318043276296027E-3</v>
      </c>
      <c r="AD92" s="132">
        <f>IF(S92&lt;&gt;0,G92-AA92, -9999)</f>
        <v>8.486778255565007E-4</v>
      </c>
      <c r="AE92" s="132">
        <f>+(G92-AA92)^2*T92</f>
        <v>0</v>
      </c>
      <c r="AF92" s="43">
        <f>IF(S92&lt;&gt;0,G92-P92, -9999)</f>
        <v>7.5318043276296027E-3</v>
      </c>
      <c r="AG92" s="7"/>
      <c r="AH92" s="43">
        <f>$AB$6*($AB$11/AI92*AJ92+$AB$12)</f>
        <v>6.6831265020731011E-3</v>
      </c>
      <c r="AI92" s="43">
        <f>1+$AB$7*COS(AL92)</f>
        <v>0.54487453213625003</v>
      </c>
      <c r="AJ92" s="43">
        <f>SIN(AL92+RADIANS($AB$9))</f>
        <v>0.40318424046293483</v>
      </c>
      <c r="AK92" s="43">
        <f>$AB$7*SIN(AL92)</f>
        <v>0.20051315947089374</v>
      </c>
      <c r="AL92" s="43">
        <f>2*ATAN(AM92)</f>
        <v>2.7266110334556934</v>
      </c>
      <c r="AM92" s="43">
        <f>SQRT((1+$AB$7)/(1-$AB$7))*TAN(AN92/2)</f>
        <v>4.7501276264581405</v>
      </c>
      <c r="AN92" s="132">
        <f>$AU92+$AB$7*SIN(AO92)</f>
        <v>2.4445694814007979</v>
      </c>
      <c r="AO92" s="132">
        <f>$AU92+$AB$7*SIN(AP92)</f>
        <v>2.4433852559337632</v>
      </c>
      <c r="AP92" s="132">
        <f>$AU92+$AB$7*SIN(AQ92)</f>
        <v>2.4464897583990015</v>
      </c>
      <c r="AQ92" s="132">
        <f>$AU92+$AB$7*SIN(AR92)</f>
        <v>2.4383338816517717</v>
      </c>
      <c r="AR92" s="132">
        <f>$AU92+$AB$7*SIN(AS92)</f>
        <v>2.4596432464107925</v>
      </c>
      <c r="AS92" s="132">
        <f>$AU92+$AB$7*SIN(AT92)</f>
        <v>2.4031263775257297</v>
      </c>
      <c r="AT92" s="132">
        <f>$AU92+$AB$7*SIN(AU92)</f>
        <v>2.5477913213330061</v>
      </c>
      <c r="AU92" s="132">
        <f>RADIANS($AB$9)+$AB$18*(F92-AB$15)</f>
        <v>2.124858176464425</v>
      </c>
      <c r="AV92" s="43"/>
      <c r="AW92" s="43">
        <v>-15000</v>
      </c>
      <c r="AX92" s="43">
        <f t="shared" si="17"/>
        <v>1.027301084280797E-2</v>
      </c>
      <c r="AY92" s="43">
        <f t="shared" si="18"/>
        <v>4.2431981440261488E-3</v>
      </c>
      <c r="AZ92" s="132">
        <f t="shared" si="19"/>
        <v>6.0298126987818213E-3</v>
      </c>
      <c r="BA92" s="43">
        <f t="shared" si="20"/>
        <v>0.53553443707475579</v>
      </c>
      <c r="BB92" s="43">
        <f t="shared" si="21"/>
        <v>0.35753543716820974</v>
      </c>
      <c r="BC92" s="43">
        <f t="shared" si="22"/>
        <v>2.775977261851382</v>
      </c>
      <c r="BD92" s="43">
        <f t="shared" si="23"/>
        <v>5.4091571304012191</v>
      </c>
      <c r="BE92" s="43">
        <f t="shared" si="24"/>
        <v>2.5238662955526654</v>
      </c>
      <c r="BF92" s="43">
        <f t="shared" si="25"/>
        <v>2.522241644881154</v>
      </c>
      <c r="BG92" s="43">
        <f t="shared" si="26"/>
        <v>2.5262478155435599</v>
      </c>
      <c r="BH92" s="43">
        <f t="shared" si="27"/>
        <v>2.5163483509895608</v>
      </c>
      <c r="BI92" s="43">
        <f t="shared" si="28"/>
        <v>2.5406860926774497</v>
      </c>
      <c r="BJ92" s="43">
        <f t="shared" si="29"/>
        <v>2.4800605100234696</v>
      </c>
      <c r="BK92" s="43">
        <f t="shared" si="30"/>
        <v>2.6267174210137445</v>
      </c>
      <c r="BL92" s="43">
        <f t="shared" si="31"/>
        <v>2.2351584002165752</v>
      </c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44958.752</v>
      </c>
      <c r="D93" s="36" t="s">
        <v>264</v>
      </c>
      <c r="E93" s="41">
        <f>+(C93-C$7)/C$8</f>
        <v>-14769.010971002226</v>
      </c>
      <c r="F93" s="132">
        <f>ROUND(2*E93,0)/2</f>
        <v>-14769</v>
      </c>
      <c r="G93" s="132">
        <f>+C93-(C$7+F93*C$8)</f>
        <v>-3.7449299998115748E-3</v>
      </c>
      <c r="I93" s="132">
        <f>G93</f>
        <v>-3.7449299998115748E-3</v>
      </c>
      <c r="P93" s="199">
        <f>+D$11+D$12*F93+D$13*F93^2</f>
        <v>4.1638566011888908E-3</v>
      </c>
      <c r="Q93" s="200">
        <f>+C93-15018.5</f>
        <v>29940.252</v>
      </c>
      <c r="S93" s="132">
        <f>+(P93-G93)^2</f>
        <v>6.2548905500164499E-5</v>
      </c>
      <c r="T93" s="201">
        <f>T$19</f>
        <v>0</v>
      </c>
      <c r="U93" s="43">
        <f>+T93*S93</f>
        <v>0</v>
      </c>
      <c r="V93" s="132">
        <f>+G93-P93</f>
        <v>-7.9087866010004657E-3</v>
      </c>
      <c r="Z93" s="43">
        <f>F93</f>
        <v>-14769</v>
      </c>
      <c r="AA93" s="132">
        <f>AB$3+AB$4*Z93+AB$5*Z93^2+AH93</f>
        <v>9.987164759976512E-3</v>
      </c>
      <c r="AB93" s="132">
        <f>IF(S93&lt;&gt;0,G93-AH93, -9999)</f>
        <v>-9.568238158599196E-3</v>
      </c>
      <c r="AC93" s="132">
        <f>+G93-P93</f>
        <v>-7.9087866010004657E-3</v>
      </c>
      <c r="AD93" s="132">
        <f>IF(S93&lt;&gt;0,G93-AA93, -9999)</f>
        <v>-1.3732094759788087E-2</v>
      </c>
      <c r="AE93" s="132">
        <f>+(G93-AA93)^2*T93</f>
        <v>0</v>
      </c>
      <c r="AF93" s="43">
        <f>IF(S93&lt;&gt;0,G93-P93, -9999)</f>
        <v>-7.9087866010004657E-3</v>
      </c>
      <c r="AG93" s="7"/>
      <c r="AH93" s="43">
        <f>$AB$6*($AB$11/AI93*AJ93+$AB$12)</f>
        <v>5.8233081587876203E-3</v>
      </c>
      <c r="AI93" s="43">
        <f>1+$AB$7*COS(AL93)</f>
        <v>0.53294391760540838</v>
      </c>
      <c r="AJ93" s="43">
        <f>SIN(AL93+RADIANS($AB$9))</f>
        <v>0.34362071453212512</v>
      </c>
      <c r="AK93" s="43">
        <f>$AB$7*SIN(AL93)</f>
        <v>0.17088983152140386</v>
      </c>
      <c r="AL93" s="43">
        <f>2*ATAN(AM93)</f>
        <v>2.7908351439314631</v>
      </c>
      <c r="AM93" s="43">
        <f>SQRT((1+$AB$7)/(1-$AB$7))*TAN(AN93/2)</f>
        <v>5.6433651096504889</v>
      </c>
      <c r="AN93" s="132">
        <f>$AU93+$AB$7*SIN(AO93)</f>
        <v>2.5479946135272269</v>
      </c>
      <c r="AO93" s="132">
        <f>$AU93+$AB$7*SIN(AP93)</f>
        <v>2.5462359806968626</v>
      </c>
      <c r="AP93" s="132">
        <f>$AU93+$AB$7*SIN(AQ93)</f>
        <v>2.5505007447755963</v>
      </c>
      <c r="AQ93" s="132">
        <f>$AU93+$AB$7*SIN(AR93)</f>
        <v>2.5401371045256385</v>
      </c>
      <c r="AR93" s="132">
        <f>$AU93+$AB$7*SIN(AS93)</f>
        <v>2.5651976318507872</v>
      </c>
      <c r="AS93" s="132">
        <f>$AU93+$AB$7*SIN(AT93)</f>
        <v>2.503836303695107</v>
      </c>
      <c r="AT93" s="132">
        <f>$AU93+$AB$7*SIN(AU93)</f>
        <v>2.6500179725896085</v>
      </c>
      <c r="AU93" s="132">
        <f>RADIANS($AB$9)+$AB$18*(F93-AB$15)</f>
        <v>2.269085632822097</v>
      </c>
      <c r="AV93" s="43"/>
      <c r="AW93" s="43">
        <v>-14500</v>
      </c>
      <c r="AX93" s="43">
        <f t="shared" si="17"/>
        <v>9.64903232326738E-3</v>
      </c>
      <c r="AY93" s="43">
        <f t="shared" si="18"/>
        <v>4.0691983774855164E-3</v>
      </c>
      <c r="AZ93" s="132">
        <f t="shared" si="19"/>
        <v>5.5798339457818636E-3</v>
      </c>
      <c r="BA93" s="43">
        <f t="shared" si="20"/>
        <v>0.53008596673080699</v>
      </c>
      <c r="BB93" s="43">
        <f t="shared" si="21"/>
        <v>0.32748836248155461</v>
      </c>
      <c r="BC93" s="43">
        <f t="shared" si="22"/>
        <v>2.8079606942017339</v>
      </c>
      <c r="BD93" s="43">
        <f t="shared" si="23"/>
        <v>5.9389207841588902</v>
      </c>
      <c r="BE93" s="43">
        <f t="shared" si="24"/>
        <v>2.5759481986977555</v>
      </c>
      <c r="BF93" s="43">
        <f t="shared" si="25"/>
        <v>2.5740389640890746</v>
      </c>
      <c r="BG93" s="43">
        <f t="shared" si="26"/>
        <v>2.5785850791381555</v>
      </c>
      <c r="BH93" s="43">
        <f t="shared" si="27"/>
        <v>2.5677384653291884</v>
      </c>
      <c r="BI93" s="43">
        <f t="shared" si="28"/>
        <v>2.5934961322684997</v>
      </c>
      <c r="BJ93" s="43">
        <f t="shared" si="29"/>
        <v>2.5316083081845595</v>
      </c>
      <c r="BK93" s="43">
        <f t="shared" si="30"/>
        <v>2.6765998385270917</v>
      </c>
      <c r="BL93" s="43">
        <f t="shared" si="31"/>
        <v>2.3085939686267953</v>
      </c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298</v>
      </c>
      <c r="B94" s="94"/>
      <c r="C94" s="36">
        <v>44986.398000000001</v>
      </c>
      <c r="D94" s="36"/>
      <c r="E94" s="41">
        <f>+(C94-C$7)/C$8</f>
        <v>-14688.020317562683</v>
      </c>
      <c r="F94" s="132">
        <f>ROUND(2*E94,0)/2</f>
        <v>-14688</v>
      </c>
      <c r="G94" s="132">
        <f>+C94-(C$7+F94*C$8)</f>
        <v>-6.9353599974419922E-3</v>
      </c>
      <c r="I94" s="202">
        <f>G94</f>
        <v>-6.9353599974419922E-3</v>
      </c>
      <c r="P94" s="199">
        <f>+D$11+D$12*F94+D$13*F94^2</f>
        <v>4.1356099892945111E-3</v>
      </c>
      <c r="Q94" s="200">
        <f>+C94-15018.5</f>
        <v>29967.898000000001</v>
      </c>
      <c r="S94" s="132">
        <f>+(P94-G94)^2</f>
        <v>1.2256637644722046E-4</v>
      </c>
      <c r="T94" s="201">
        <f>T$19</f>
        <v>0</v>
      </c>
      <c r="U94" s="43">
        <f>+T94*S94</f>
        <v>0</v>
      </c>
      <c r="V94" s="132">
        <f>+G94-P94</f>
        <v>-1.1070969986736503E-2</v>
      </c>
      <c r="Z94" s="43">
        <f>F94</f>
        <v>-14688</v>
      </c>
      <c r="AA94" s="132">
        <f>AB$3+AB$4*Z94+AB$5*Z94^2+AH94</f>
        <v>9.885935870402332E-3</v>
      </c>
      <c r="AB94" s="132">
        <f>IF(S94&lt;&gt;0,G94-AH94, -9999)</f>
        <v>-1.2685685878549811E-2</v>
      </c>
      <c r="AC94" s="132">
        <f>+G94-P94</f>
        <v>-1.1070969986736503E-2</v>
      </c>
      <c r="AD94" s="132">
        <f>IF(S94&lt;&gt;0,G94-AA94, -9999)</f>
        <v>-1.6821295867844324E-2</v>
      </c>
      <c r="AE94" s="132">
        <f>+(G94-AA94)^2*T94</f>
        <v>0</v>
      </c>
      <c r="AF94" s="43">
        <f>IF(S94&lt;&gt;0,G94-P94, -9999)</f>
        <v>-1.1070969986736503E-2</v>
      </c>
      <c r="AG94" s="7"/>
      <c r="AH94" s="43">
        <f>$AB$6*($AB$11/AI94*AJ94+$AB$12)</f>
        <v>5.7503258811078201E-3</v>
      </c>
      <c r="AI94" s="43">
        <f>1+$AB$7*COS(AL94)</f>
        <v>0.53206560419278159</v>
      </c>
      <c r="AJ94" s="43">
        <f>SIN(AL94+RADIANS($AB$9))</f>
        <v>0.3387550393939584</v>
      </c>
      <c r="AK94" s="43">
        <f>$AB$7*SIN(AL94)</f>
        <v>0.16846993749547995</v>
      </c>
      <c r="AL94" s="43">
        <f>2*ATAN(AM94)</f>
        <v>2.7960114289934674</v>
      </c>
      <c r="AM94" s="43">
        <f>SQRT((1+$AB$7)/(1-$AB$7))*TAN(AN94/2)</f>
        <v>5.7296396055258612</v>
      </c>
      <c r="AN94" s="132">
        <f>$AU94+$AB$7*SIN(AO94)</f>
        <v>2.5564278387065626</v>
      </c>
      <c r="AO94" s="132">
        <f>$AU94+$AB$7*SIN(AP94)</f>
        <v>2.5546231094762621</v>
      </c>
      <c r="AP94" s="132">
        <f>$AU94+$AB$7*SIN(AQ94)</f>
        <v>2.558975076622283</v>
      </c>
      <c r="AQ94" s="132">
        <f>$AU94+$AB$7*SIN(AR94)</f>
        <v>2.5484590921851304</v>
      </c>
      <c r="AR94" s="132">
        <f>$AU94+$AB$7*SIN(AS94)</f>
        <v>2.5737464293056815</v>
      </c>
      <c r="AS94" s="132">
        <f>$AU94+$AB$7*SIN(AT94)</f>
        <v>2.5121888063451498</v>
      </c>
      <c r="AT94" s="132">
        <f>$AU94+$AB$7*SIN(AU94)</f>
        <v>2.6580838317906621</v>
      </c>
      <c r="AU94" s="132">
        <f>RADIANS($AB$9)+$AB$18*(F94-AB$15)</f>
        <v>2.2809821949045528</v>
      </c>
      <c r="AV94" s="43"/>
      <c r="AW94" s="43">
        <v>-14000</v>
      </c>
      <c r="AX94" s="43">
        <f t="shared" si="17"/>
        <v>9.0061260743225149E-3</v>
      </c>
      <c r="AY94" s="43">
        <f t="shared" si="18"/>
        <v>3.8867791859097736E-3</v>
      </c>
      <c r="AZ94" s="132">
        <f t="shared" si="19"/>
        <v>5.1193468884127413E-3</v>
      </c>
      <c r="BA94" s="43">
        <f t="shared" si="20"/>
        <v>0.52520984010150829</v>
      </c>
      <c r="BB94" s="43">
        <f t="shared" si="21"/>
        <v>0.29769820142921333</v>
      </c>
      <c r="BC94" s="43">
        <f t="shared" si="22"/>
        <v>2.8393241898034951</v>
      </c>
      <c r="BD94" s="43">
        <f t="shared" si="23"/>
        <v>6.566179720666832</v>
      </c>
      <c r="BE94" s="43">
        <f t="shared" si="24"/>
        <v>2.6275201146091911</v>
      </c>
      <c r="BF94" s="43">
        <f t="shared" si="25"/>
        <v>2.6253574094626622</v>
      </c>
      <c r="BG94" s="43">
        <f t="shared" si="26"/>
        <v>2.6303505240852876</v>
      </c>
      <c r="BH94" s="43">
        <f t="shared" si="27"/>
        <v>2.6188012647416121</v>
      </c>
      <c r="BI94" s="43">
        <f t="shared" si="28"/>
        <v>2.645402685953373</v>
      </c>
      <c r="BJ94" s="43">
        <f t="shared" si="29"/>
        <v>2.5835036833824754</v>
      </c>
      <c r="BK94" s="43">
        <f t="shared" si="30"/>
        <v>2.7244985720540464</v>
      </c>
      <c r="BL94" s="43">
        <f t="shared" si="31"/>
        <v>2.3820295370370155</v>
      </c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298</v>
      </c>
      <c r="B95" s="94"/>
      <c r="C95" s="36">
        <v>45011.292000000001</v>
      </c>
      <c r="D95" s="36"/>
      <c r="E95" s="41">
        <f>+(C95-C$7)/C$8</f>
        <v>-14615.091816993923</v>
      </c>
      <c r="F95" s="132">
        <f>ROUND(2*E95,0)/2</f>
        <v>-14615</v>
      </c>
      <c r="I95" s="202"/>
      <c r="P95" s="199">
        <f>+D$11+D$12*F95+D$13*F95^2</f>
        <v>4.1099638638767205E-3</v>
      </c>
      <c r="Q95" s="200">
        <f>+C95-15018.5</f>
        <v>29992.792000000001</v>
      </c>
      <c r="R95" s="132">
        <f>+C95-(C$7+F95*C$8)</f>
        <v>-3.1341549998614937E-2</v>
      </c>
      <c r="S95" s="132">
        <f>+(P95-R95)^2</f>
        <v>1.2568098351424383E-3</v>
      </c>
      <c r="T95" s="130"/>
      <c r="U95" s="43"/>
      <c r="Z95" s="43">
        <f>F95</f>
        <v>-14615</v>
      </c>
      <c r="AA95" s="132">
        <f>AB$3+AB$4*Z95+AB$5*Z95^2+AH95</f>
        <v>9.7942686800888412E-3</v>
      </c>
      <c r="AB95" s="132">
        <f>IF(S95&lt;&gt;0,G95-AH95, -9999)</f>
        <v>-5.6843048162121199E-3</v>
      </c>
      <c r="AC95" s="132">
        <f>+G95-P95</f>
        <v>-4.1099638638767205E-3</v>
      </c>
      <c r="AD95" s="132">
        <f>IF(S95&lt;&gt;0,G95-AA95, -9999)</f>
        <v>-9.7942686800888412E-3</v>
      </c>
      <c r="AE95" s="132">
        <f>+(G95-AA95)^2*T95</f>
        <v>0</v>
      </c>
      <c r="AF95" s="43">
        <f>IF(S95&lt;&gt;0,G95-P95, -9999)</f>
        <v>-4.1099638638767205E-3</v>
      </c>
      <c r="AG95" s="7"/>
      <c r="AH95" s="43">
        <f>$AB$6*($AB$11/AI95*AJ95+$AB$12)</f>
        <v>5.6843048162121199E-3</v>
      </c>
      <c r="AI95" s="43">
        <f>1+$AB$7*COS(AL95)</f>
        <v>0.53128719548797532</v>
      </c>
      <c r="AJ95" s="43">
        <f>SIN(AL95+RADIANS($AB$9))</f>
        <v>0.33437584265634229</v>
      </c>
      <c r="AK95" s="43">
        <f>$AB$7*SIN(AL95)</f>
        <v>0.16629198869960621</v>
      </c>
      <c r="AL95" s="43">
        <f>2*ATAN(AM95)</f>
        <v>2.8006619417369487</v>
      </c>
      <c r="AM95" s="43">
        <f>SQRT((1+$AB$7)/(1-$AB$7))*TAN(AN95/2)</f>
        <v>5.809362450192781</v>
      </c>
      <c r="AN95" s="132">
        <f>$AU95+$AB$7*SIN(AO95)</f>
        <v>2.5640162747701476</v>
      </c>
      <c r="AO95" s="132">
        <f>$AU95+$AB$7*SIN(AP95)</f>
        <v>2.5621705171594136</v>
      </c>
      <c r="AP95" s="132">
        <f>$AU95+$AB$7*SIN(AQ95)</f>
        <v>2.5665993069490245</v>
      </c>
      <c r="AQ95" s="132">
        <f>$AU95+$AB$7*SIN(AR95)</f>
        <v>2.5559510232609108</v>
      </c>
      <c r="AR95" s="132">
        <f>$AU95+$AB$7*SIN(AS95)</f>
        <v>2.5814304361429192</v>
      </c>
      <c r="AS95" s="132">
        <f>$AU95+$AB$7*SIN(AT95)</f>
        <v>2.519723693437435</v>
      </c>
      <c r="AT95" s="132">
        <f>$AU95+$AB$7*SIN(AU95)</f>
        <v>2.6653073239419451</v>
      </c>
      <c r="AU95" s="132">
        <f>RADIANS($AB$9)+$AB$18*(F95-AB$15)</f>
        <v>2.2917037878924447</v>
      </c>
      <c r="AV95" s="43"/>
      <c r="AW95" s="43">
        <v>-13500</v>
      </c>
      <c r="AX95" s="43">
        <f t="shared" si="17"/>
        <v>8.3455062303808367E-3</v>
      </c>
      <c r="AY95" s="43">
        <f t="shared" si="18"/>
        <v>3.6959405692989244E-3</v>
      </c>
      <c r="AZ95" s="132">
        <f t="shared" si="19"/>
        <v>4.6495656610819128E-3</v>
      </c>
      <c r="BA95" s="43">
        <f t="shared" si="20"/>
        <v>0.52087440294380838</v>
      </c>
      <c r="BB95" s="43">
        <f t="shared" si="21"/>
        <v>0.26814815991717483</v>
      </c>
      <c r="BC95" s="43">
        <f t="shared" si="22"/>
        <v>2.8701345368341471</v>
      </c>
      <c r="BD95" s="43">
        <f t="shared" si="23"/>
        <v>7.3223203956888172</v>
      </c>
      <c r="BE95" s="43">
        <f t="shared" si="24"/>
        <v>2.6786284577235389</v>
      </c>
      <c r="BF95" s="43">
        <f t="shared" si="25"/>
        <v>2.6762645982791309</v>
      </c>
      <c r="BG95" s="43">
        <f t="shared" si="26"/>
        <v>2.6815760632706152</v>
      </c>
      <c r="BH95" s="43">
        <f t="shared" si="27"/>
        <v>2.6696215590809742</v>
      </c>
      <c r="BI95" s="43">
        <f t="shared" si="28"/>
        <v>2.696428799813209</v>
      </c>
      <c r="BJ95" s="43">
        <f t="shared" si="29"/>
        <v>2.6357928381681068</v>
      </c>
      <c r="BK95" s="43">
        <f t="shared" si="30"/>
        <v>2.7705512743185583</v>
      </c>
      <c r="BL95" s="43">
        <f t="shared" si="31"/>
        <v>2.4554651054472352</v>
      </c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299</v>
      </c>
      <c r="B96" s="94"/>
      <c r="C96" s="36">
        <v>45289.495999999999</v>
      </c>
      <c r="D96" s="36"/>
      <c r="E96" s="41">
        <f>+(C96-C$7)/C$8</f>
        <v>-13800.076127581571</v>
      </c>
      <c r="F96" s="142">
        <f>ROUND(2*E96,0)/2</f>
        <v>-13800</v>
      </c>
      <c r="I96" s="202"/>
      <c r="P96" s="199">
        <f>+D$11+D$12*F96+D$13*F96^2</f>
        <v>3.8114540702696461E-3</v>
      </c>
      <c r="Q96" s="200">
        <f>+C96-15018.5</f>
        <v>30270.995999999999</v>
      </c>
      <c r="R96" s="132">
        <f>+C96-(C$7+F96*C$8)</f>
        <v>-2.5986000000557397E-2</v>
      </c>
      <c r="S96" s="132">
        <f>+(P96-R96)^2</f>
        <v>8.8788826910304712E-4</v>
      </c>
      <c r="T96" s="130"/>
      <c r="U96" s="43"/>
      <c r="Z96" s="43">
        <f>F96</f>
        <v>-13800</v>
      </c>
      <c r="AA96" s="132">
        <f>AB$3+AB$4*Z96+AB$5*Z96^2+AH96</f>
        <v>8.7439377009386598E-3</v>
      </c>
      <c r="AB96" s="132">
        <f>IF(S96&lt;&gt;0,G96-AH96, -9999)</f>
        <v>-4.9324836306690132E-3</v>
      </c>
      <c r="AC96" s="132">
        <f>+G96-P96</f>
        <v>-3.8114540702696461E-3</v>
      </c>
      <c r="AD96" s="132">
        <f>IF(S96&lt;&gt;0,G96-AA96, -9999)</f>
        <v>-8.7439377009386598E-3</v>
      </c>
      <c r="AE96" s="132">
        <f>+(G96-AA96)^2*T96</f>
        <v>0</v>
      </c>
      <c r="AF96" s="43">
        <f>IF(S96&lt;&gt;0,G96-P96, -9999)</f>
        <v>-3.8114540702696461E-3</v>
      </c>
      <c r="AG96" s="7"/>
      <c r="AH96" s="43">
        <f>$AB$6*($AB$11/AI96*AJ96+$AB$12)</f>
        <v>4.9324836306690132E-3</v>
      </c>
      <c r="AI96" s="43">
        <f>1+$AB$7*COS(AL96)</f>
        <v>0.52341241353796297</v>
      </c>
      <c r="AJ96" s="43">
        <f>SIN(AL96+RADIANS($AB$9))</f>
        <v>0.28585033296330176</v>
      </c>
      <c r="AK96" s="43">
        <f>$AB$7*SIN(AL96)</f>
        <v>0.14215833091833807</v>
      </c>
      <c r="AL96" s="43">
        <f>2*ATAN(AM96)</f>
        <v>2.8517111462336087</v>
      </c>
      <c r="AM96" s="43">
        <f>SQRT((1+$AB$7)/(1-$AB$7))*TAN(AN96/2)</f>
        <v>6.8509893903358527</v>
      </c>
      <c r="AN96" s="132">
        <f>$AU96+$AB$7*SIN(AO96)</f>
        <v>2.6480165838884071</v>
      </c>
      <c r="AO96" s="132">
        <f>$AU96+$AB$7*SIN(AP96)</f>
        <v>2.6457659851914794</v>
      </c>
      <c r="AP96" s="132">
        <f>$AU96+$AB$7*SIN(AQ96)</f>
        <v>2.650903728370583</v>
      </c>
      <c r="AQ96" s="132">
        <f>$AU96+$AB$7*SIN(AR96)</f>
        <v>2.6391541134512342</v>
      </c>
      <c r="AR96" s="132">
        <f>$AU96+$AB$7*SIN(AS96)</f>
        <v>2.6659171036799822</v>
      </c>
      <c r="AS96" s="132">
        <f>$AU96+$AB$7*SIN(AT96)</f>
        <v>2.6043702737424623</v>
      </c>
      <c r="AT96" s="132">
        <f>$AU96+$AB$7*SIN(AU96)</f>
        <v>2.743133125498662</v>
      </c>
      <c r="AU96" s="132">
        <f>RADIANS($AB$9)+$AB$18*(F96-AB$15)</f>
        <v>2.4114037644011033</v>
      </c>
      <c r="AV96" s="43"/>
      <c r="AW96" s="43">
        <v>-13000</v>
      </c>
      <c r="AX96" s="43">
        <f t="shared" si="17"/>
        <v>7.6683296371450726E-3</v>
      </c>
      <c r="AY96" s="43">
        <f t="shared" si="18"/>
        <v>3.4966825276529696E-3</v>
      </c>
      <c r="AZ96" s="132">
        <f t="shared" si="19"/>
        <v>4.1716471094921034E-3</v>
      </c>
      <c r="BA96" s="43">
        <f t="shared" si="20"/>
        <v>0.51705204903576951</v>
      </c>
      <c r="BB96" s="43">
        <f t="shared" si="21"/>
        <v>0.23882073120764871</v>
      </c>
      <c r="BC96" s="43">
        <f t="shared" si="22"/>
        <v>2.9004535557639408</v>
      </c>
      <c r="BD96" s="43">
        <f t="shared" si="23"/>
        <v>8.2537393090718627</v>
      </c>
      <c r="BE96" s="43">
        <f t="shared" si="24"/>
        <v>2.7293169556020489</v>
      </c>
      <c r="BF96" s="43">
        <f t="shared" si="25"/>
        <v>2.7268238828604412</v>
      </c>
      <c r="BG96" s="43">
        <f t="shared" si="26"/>
        <v>2.7322945779496819</v>
      </c>
      <c r="BH96" s="43">
        <f t="shared" si="27"/>
        <v>2.7202725794769571</v>
      </c>
      <c r="BI96" s="43">
        <f t="shared" si="28"/>
        <v>2.7466093996716689</v>
      </c>
      <c r="BJ96" s="43">
        <f t="shared" si="29"/>
        <v>2.6884998588749309</v>
      </c>
      <c r="BK96" s="43">
        <f t="shared" si="30"/>
        <v>2.8149055488169781</v>
      </c>
      <c r="BL96" s="43">
        <f t="shared" si="31"/>
        <v>2.5289006738574553</v>
      </c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300</v>
      </c>
      <c r="B97" s="94"/>
      <c r="C97" s="36">
        <v>45294.303999999996</v>
      </c>
      <c r="D97" s="36"/>
      <c r="E97" s="41">
        <f>+(C97-C$7)/C$8</f>
        <v>-13785.990796548616</v>
      </c>
      <c r="F97" s="132">
        <f>ROUND(2*E97,0)/2</f>
        <v>-13786</v>
      </c>
      <c r="G97" s="132">
        <f>+C97-(C$7+F97*C$8)</f>
        <v>3.1415799967362545E-3</v>
      </c>
      <c r="I97" s="202">
        <f>G97</f>
        <v>3.1415799967362545E-3</v>
      </c>
      <c r="P97" s="199">
        <f>+D$11+D$12*F97+D$13*F97^2</f>
        <v>3.8061308629800273E-3</v>
      </c>
      <c r="Q97" s="200">
        <f>+C97-15018.5</f>
        <v>30275.803999999996</v>
      </c>
      <c r="S97" s="132">
        <f>+(P97-G97)^2</f>
        <v>4.4162785382534876E-7</v>
      </c>
      <c r="T97" s="201">
        <f>T$19</f>
        <v>0</v>
      </c>
      <c r="U97" s="43">
        <f>+T97*S97</f>
        <v>0</v>
      </c>
      <c r="V97" s="132">
        <f>+G97-P97</f>
        <v>-6.6455086624377276E-4</v>
      </c>
      <c r="Z97" s="43">
        <f>F97</f>
        <v>-13786</v>
      </c>
      <c r="AA97" s="132">
        <f>AB$3+AB$4*Z97+AB$5*Z97^2+AH97</f>
        <v>8.7254803493007418E-3</v>
      </c>
      <c r="AB97" s="132">
        <f>IF(S97&lt;&gt;0,G97-AH97, -9999)</f>
        <v>-1.77776948958446E-3</v>
      </c>
      <c r="AC97" s="132">
        <f>+G97-P97</f>
        <v>-6.6455086624377276E-4</v>
      </c>
      <c r="AD97" s="132">
        <f>IF(S97&lt;&gt;0,G97-AA97, -9999)</f>
        <v>-5.5839003525644873E-3</v>
      </c>
      <c r="AE97" s="132">
        <f>+(G97-AA97)^2*T97</f>
        <v>0</v>
      </c>
      <c r="AF97" s="43">
        <f>IF(S97&lt;&gt;0,G97-P97, -9999)</f>
        <v>-6.6455086624377276E-4</v>
      </c>
      <c r="AG97" s="7"/>
      <c r="AH97" s="43">
        <f>$AB$6*($AB$11/AI97*AJ97+$AB$12)</f>
        <v>4.9193494863207145E-3</v>
      </c>
      <c r="AI97" s="43">
        <f>1+$AB$7*COS(AL97)</f>
        <v>0.52328978371235357</v>
      </c>
      <c r="AJ97" s="43">
        <f>SIN(AL97+RADIANS($AB$9))</f>
        <v>0.28502239284153941</v>
      </c>
      <c r="AK97" s="43">
        <f>$AB$7*SIN(AL97)</f>
        <v>0.14174656364858634</v>
      </c>
      <c r="AL97" s="43">
        <f>2*ATAN(AM97)</f>
        <v>2.8525750257956006</v>
      </c>
      <c r="AM97" s="43">
        <f>SQRT((1+$AB$7)/(1-$AB$7))*TAN(AN97/2)</f>
        <v>6.8717563348472037</v>
      </c>
      <c r="AN97" s="132">
        <f>$AU97+$AB$7*SIN(AO97)</f>
        <v>2.6494486337595067</v>
      </c>
      <c r="AO97" s="132">
        <f>$AU97+$AB$7*SIN(AP97)</f>
        <v>2.6471922308404121</v>
      </c>
      <c r="AP97" s="132">
        <f>$AU97+$AB$7*SIN(AQ97)</f>
        <v>2.6523392701806072</v>
      </c>
      <c r="AQ97" s="132">
        <f>$AU97+$AB$7*SIN(AR97)</f>
        <v>2.6405774936192872</v>
      </c>
      <c r="AR97" s="132">
        <f>$AU97+$AB$7*SIN(AS97)</f>
        <v>2.6673478820262106</v>
      </c>
      <c r="AS97" s="132">
        <f>$AU97+$AB$7*SIN(AT97)</f>
        <v>2.6058333571415075</v>
      </c>
      <c r="AT97" s="132">
        <f>$AU97+$AB$7*SIN(AU97)</f>
        <v>2.7444267165797851</v>
      </c>
      <c r="AU97" s="132">
        <f>RADIANS($AB$9)+$AB$18*(F97-AB$15)</f>
        <v>2.4134599603165894</v>
      </c>
      <c r="AV97" s="43"/>
      <c r="AW97" s="43">
        <v>-12500</v>
      </c>
      <c r="AX97" s="43">
        <f t="shared" si="17"/>
        <v>6.975695114129459E-3</v>
      </c>
      <c r="AY97" s="43">
        <f t="shared" si="18"/>
        <v>3.2890050609719061E-3</v>
      </c>
      <c r="AZ97" s="132">
        <f t="shared" si="19"/>
        <v>3.6866900531575529E-3</v>
      </c>
      <c r="BA97" s="43">
        <f t="shared" si="20"/>
        <v>0.51371875066656147</v>
      </c>
      <c r="BB97" s="43">
        <f t="shared" si="21"/>
        <v>0.20969749178375252</v>
      </c>
      <c r="BC97" s="43">
        <f t="shared" si="22"/>
        <v>2.930339253302586</v>
      </c>
      <c r="BD97" s="43">
        <f t="shared" si="23"/>
        <v>9.4320681189805811</v>
      </c>
      <c r="BE97" s="43">
        <f t="shared" si="24"/>
        <v>2.779627759260451</v>
      </c>
      <c r="BF97" s="43">
        <f t="shared" si="25"/>
        <v>2.7770937074017192</v>
      </c>
      <c r="BG97" s="43">
        <f t="shared" si="26"/>
        <v>2.7825415892761534</v>
      </c>
      <c r="BH97" s="43">
        <f t="shared" si="27"/>
        <v>2.7708153110596339</v>
      </c>
      <c r="BI97" s="43">
        <f t="shared" si="28"/>
        <v>2.7959919148721766</v>
      </c>
      <c r="BJ97" s="43">
        <f t="shared" si="29"/>
        <v>2.7416291601601164</v>
      </c>
      <c r="BK97" s="43">
        <f t="shared" si="30"/>
        <v>2.8577181541821286</v>
      </c>
      <c r="BL97" s="43">
        <f t="shared" si="31"/>
        <v>2.6023362422676755</v>
      </c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45298.735999999997</v>
      </c>
      <c r="D98" s="36" t="s">
        <v>264</v>
      </c>
      <c r="E98" s="41">
        <f>+(C98-C$7)/C$8</f>
        <v>-13773.006980588112</v>
      </c>
      <c r="F98" s="132">
        <f>ROUND(2*E98,0)/2</f>
        <v>-13773</v>
      </c>
      <c r="G98" s="132">
        <f>+C98-(C$7+F98*C$8)</f>
        <v>-2.3828100020182319E-3</v>
      </c>
      <c r="I98" s="132">
        <f>G98</f>
        <v>-2.3828100020182319E-3</v>
      </c>
      <c r="P98" s="199">
        <f>+D$11+D$12*F98+D$13*F98^2</f>
        <v>3.8011819743461496E-3</v>
      </c>
      <c r="Q98" s="200">
        <f>+C98-15018.5</f>
        <v>30280.235999999997</v>
      </c>
      <c r="S98" s="132">
        <f>+(P98-G98)^2</f>
        <v>3.8241756763739051E-5</v>
      </c>
      <c r="T98" s="201">
        <f>T$19</f>
        <v>0</v>
      </c>
      <c r="U98" s="43">
        <f>+T98*S98</f>
        <v>0</v>
      </c>
      <c r="V98" s="132">
        <f>+G98-P98</f>
        <v>-6.1839919763643815E-3</v>
      </c>
      <c r="Z98" s="43">
        <f>F98</f>
        <v>-13773</v>
      </c>
      <c r="AA98" s="132">
        <f>AB$3+AB$4*Z98+AB$5*Z98^2+AH98</f>
        <v>8.7083293002876254E-3</v>
      </c>
      <c r="AB98" s="132">
        <f>IF(S98&lt;&gt;0,G98-AH98, -9999)</f>
        <v>-7.2899573279597068E-3</v>
      </c>
      <c r="AC98" s="132">
        <f>+G98-P98</f>
        <v>-6.1839919763643815E-3</v>
      </c>
      <c r="AD98" s="132">
        <f>IF(S98&lt;&gt;0,G98-AA98, -9999)</f>
        <v>-1.1091139302305857E-2</v>
      </c>
      <c r="AE98" s="132">
        <f>+(G98-AA98)^2*T98</f>
        <v>0</v>
      </c>
      <c r="AF98" s="43">
        <f>IF(S98&lt;&gt;0,G98-P98, -9999)</f>
        <v>-6.1839919763643815E-3</v>
      </c>
      <c r="AG98" s="7"/>
      <c r="AH98" s="43">
        <f>$AB$6*($AB$11/AI98*AJ98+$AB$12)</f>
        <v>4.9071473259414749E-3</v>
      </c>
      <c r="AI98" s="43">
        <f>1+$AB$7*COS(AL98)</f>
        <v>0.52317628389264392</v>
      </c>
      <c r="AJ98" s="43">
        <f>SIN(AL98+RADIANS($AB$9))</f>
        <v>0.28425375472653081</v>
      </c>
      <c r="AK98" s="43">
        <f>$AB$7*SIN(AL98)</f>
        <v>0.14136428960939479</v>
      </c>
      <c r="AL98" s="43">
        <f>2*ATAN(AM98)</f>
        <v>2.8533768305467988</v>
      </c>
      <c r="AM98" s="43">
        <f>SQRT((1+$AB$7)/(1-$AB$7))*TAN(AN98/2)</f>
        <v>6.8911416681427919</v>
      </c>
      <c r="AN98" s="132">
        <f>$AU98+$AB$7*SIN(AO98)</f>
        <v>2.6507780823565992</v>
      </c>
      <c r="AO98" s="132">
        <f>$AU98+$AB$7*SIN(AP98)</f>
        <v>2.6485163327636241</v>
      </c>
      <c r="AP98" s="132">
        <f>$AU98+$AB$7*SIN(AQ98)</f>
        <v>2.6536719038795367</v>
      </c>
      <c r="AQ98" s="132">
        <f>$AU98+$AB$7*SIN(AR98)</f>
        <v>2.6418990572349363</v>
      </c>
      <c r="AR98" s="132">
        <f>$AU98+$AB$7*SIN(AS98)</f>
        <v>2.668675852555507</v>
      </c>
      <c r="AS98" s="132">
        <f>$AU98+$AB$7*SIN(AT98)</f>
        <v>2.6071922212743108</v>
      </c>
      <c r="AT98" s="132">
        <f>$AU98+$AB$7*SIN(AU98)</f>
        <v>2.745626655277658</v>
      </c>
      <c r="AU98" s="132">
        <f>RADIANS($AB$9)+$AB$18*(F98-AB$15)</f>
        <v>2.4153692850952551</v>
      </c>
      <c r="AV98" s="43"/>
      <c r="AW98" s="43">
        <v>-12000</v>
      </c>
      <c r="AX98" s="43">
        <f t="shared" si="17"/>
        <v>6.2686418015689763E-3</v>
      </c>
      <c r="AY98" s="43">
        <f t="shared" si="18"/>
        <v>3.0729081692557358E-3</v>
      </c>
      <c r="AZ98" s="132">
        <f t="shared" si="19"/>
        <v>3.19573363231324E-3</v>
      </c>
      <c r="BA98" s="43">
        <f t="shared" si="20"/>
        <v>0.51085369888103582</v>
      </c>
      <c r="BB98" s="43">
        <f t="shared" si="21"/>
        <v>0.18075887097451124</v>
      </c>
      <c r="BC98" s="43">
        <f t="shared" si="22"/>
        <v>2.9598468382516177</v>
      </c>
      <c r="BD98" s="43">
        <f t="shared" si="23"/>
        <v>10.974072257009507</v>
      </c>
      <c r="BE98" s="43">
        <f t="shared" si="24"/>
        <v>2.8296024575752807</v>
      </c>
      <c r="BF98" s="43">
        <f t="shared" si="25"/>
        <v>2.8271270974565281</v>
      </c>
      <c r="BG98" s="43">
        <f t="shared" si="26"/>
        <v>2.8323565565613547</v>
      </c>
      <c r="BH98" s="43">
        <f t="shared" si="27"/>
        <v>2.8212982930741131</v>
      </c>
      <c r="BI98" s="43">
        <f t="shared" si="28"/>
        <v>2.8446363978667035</v>
      </c>
      <c r="BJ98" s="43">
        <f t="shared" si="29"/>
        <v>2.7951679140086196</v>
      </c>
      <c r="BK98" s="43">
        <f t="shared" si="30"/>
        <v>2.8991541591978978</v>
      </c>
      <c r="BL98" s="43">
        <f t="shared" si="31"/>
        <v>2.6757718106778952</v>
      </c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301</v>
      </c>
      <c r="B99" s="94"/>
      <c r="C99" s="36">
        <v>45336.288999999997</v>
      </c>
      <c r="D99" s="36"/>
      <c r="E99" s="41">
        <f>+(C99-C$7)/C$8</f>
        <v>-13662.993162726032</v>
      </c>
      <c r="F99" s="132">
        <f>ROUND(2*E99,0)/2</f>
        <v>-13663</v>
      </c>
      <c r="G99" s="132">
        <f>+C99-(C$7+F99*C$8)</f>
        <v>2.333889999135863E-3</v>
      </c>
      <c r="I99" s="202">
        <f>G99</f>
        <v>2.333889999135863E-3</v>
      </c>
      <c r="P99" s="199">
        <f>+D$11+D$12*F99+D$13*F99^2</f>
        <v>3.7590789331872687E-3</v>
      </c>
      <c r="Q99" s="200">
        <f>+C99-15018.5</f>
        <v>30317.788999999997</v>
      </c>
      <c r="S99" s="132">
        <f>+(P99-G99)^2</f>
        <v>2.0311634977425817E-6</v>
      </c>
      <c r="T99" s="201">
        <f>T$19</f>
        <v>0</v>
      </c>
      <c r="U99" s="43">
        <f>+T99*S99</f>
        <v>0</v>
      </c>
      <c r="V99" s="132">
        <f>+G99-P99</f>
        <v>-1.4251889340514056E-3</v>
      </c>
      <c r="Z99" s="43">
        <f>F99</f>
        <v>-13663</v>
      </c>
      <c r="AA99" s="132">
        <f>AB$3+AB$4*Z99+AB$5*Z99^2+AH99</f>
        <v>8.5627422665735618E-3</v>
      </c>
      <c r="AB99" s="132">
        <f>IF(S99&lt;&gt;0,G99-AH99, -9999)</f>
        <v>-2.46977333425043E-3</v>
      </c>
      <c r="AC99" s="132">
        <f>+G99-P99</f>
        <v>-1.4251889340514056E-3</v>
      </c>
      <c r="AD99" s="132">
        <f>IF(S99&lt;&gt;0,G99-AA99, -9999)</f>
        <v>-6.2288522674376987E-3</v>
      </c>
      <c r="AE99" s="132">
        <f>+(G99-AA99)^2*T99</f>
        <v>0</v>
      </c>
      <c r="AF99" s="43">
        <f>IF(S99&lt;&gt;0,G99-P99, -9999)</f>
        <v>-1.4251889340514056E-3</v>
      </c>
      <c r="AG99" s="7"/>
      <c r="AH99" s="43">
        <f>$AB$6*($AB$11/AI99*AJ99+$AB$12)</f>
        <v>4.8036633333862931E-3</v>
      </c>
      <c r="AI99" s="43">
        <f>1+$AB$7*COS(AL99)</f>
        <v>0.52223012324922524</v>
      </c>
      <c r="AJ99" s="43">
        <f>SIN(AL99+RADIANS($AB$9))</f>
        <v>0.27775615018055455</v>
      </c>
      <c r="AK99" s="43">
        <f>$AB$7*SIN(AL99)</f>
        <v>0.13813277485356926</v>
      </c>
      <c r="AL99" s="43">
        <f>2*ATAN(AM99)</f>
        <v>2.860147256068124</v>
      </c>
      <c r="AM99" s="43">
        <f>SQRT((1+$AB$7)/(1-$AB$7))*TAN(AN99/2)</f>
        <v>7.0592045095149185</v>
      </c>
      <c r="AN99" s="132">
        <f>$AU99+$AB$7*SIN(AO99)</f>
        <v>2.6620153440096512</v>
      </c>
      <c r="AO99" s="132">
        <f>$AU99+$AB$7*SIN(AP99)</f>
        <v>2.659710058461882</v>
      </c>
      <c r="AP99" s="132">
        <f>$AU99+$AB$7*SIN(AQ99)</f>
        <v>2.6649338762123915</v>
      </c>
      <c r="AQ99" s="132">
        <f>$AU99+$AB$7*SIN(AR99)</f>
        <v>2.65307605142592</v>
      </c>
      <c r="AR99" s="132">
        <f>$AU99+$AB$7*SIN(AS99)</f>
        <v>2.6798891229136599</v>
      </c>
      <c r="AS99" s="132">
        <f>$AU99+$AB$7*SIN(AT99)</f>
        <v>2.618701412818544</v>
      </c>
      <c r="AT99" s="132">
        <f>$AU99+$AB$7*SIN(AU99)</f>
        <v>2.7557320473190177</v>
      </c>
      <c r="AU99" s="132">
        <f>RADIANS($AB$9)+$AB$18*(F99-AB$15)</f>
        <v>2.4315251101455035</v>
      </c>
      <c r="AV99" s="43"/>
      <c r="AW99" s="43">
        <v>-11500</v>
      </c>
      <c r="AX99" s="43">
        <f t="shared" si="17"/>
        <v>5.5481478494442855E-3</v>
      </c>
      <c r="AY99" s="43">
        <f t="shared" si="18"/>
        <v>2.8483918525044585E-3</v>
      </c>
      <c r="AZ99" s="132">
        <f t="shared" si="19"/>
        <v>2.6997559969398266E-3</v>
      </c>
      <c r="BA99" s="43">
        <f t="shared" si="20"/>
        <v>0.50843904047634725</v>
      </c>
      <c r="BB99" s="43">
        <f t="shared" si="21"/>
        <v>0.15198394795671222</v>
      </c>
      <c r="BC99" s="43">
        <f t="shared" si="22"/>
        <v>2.9890295848727257</v>
      </c>
      <c r="BD99" s="43">
        <f t="shared" si="23"/>
        <v>13.083895485138234</v>
      </c>
      <c r="BE99" s="43">
        <f t="shared" si="24"/>
        <v>2.8792829346214734</v>
      </c>
      <c r="BF99" s="43">
        <f t="shared" si="25"/>
        <v>2.8769713592416934</v>
      </c>
      <c r="BG99" s="43">
        <f t="shared" si="26"/>
        <v>2.8817837601030885</v>
      </c>
      <c r="BH99" s="43">
        <f t="shared" si="27"/>
        <v>2.8717578833518997</v>
      </c>
      <c r="BI99" s="43">
        <f t="shared" si="28"/>
        <v>2.8926151774865461</v>
      </c>
      <c r="BJ99" s="43">
        <f t="shared" si="29"/>
        <v>2.8490884219341135</v>
      </c>
      <c r="BK99" s="43">
        <f t="shared" si="30"/>
        <v>2.9393860530191316</v>
      </c>
      <c r="BL99" s="43">
        <f t="shared" si="31"/>
        <v>2.7492073790881153</v>
      </c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45373.667000000001</v>
      </c>
      <c r="D100" s="36" t="s">
        <v>264</v>
      </c>
      <c r="E100" s="41">
        <f>+(C100-C$7)/C$8</f>
        <v>-13553.492018102452</v>
      </c>
      <c r="F100" s="132">
        <f>ROUND(2*E100,0)/2</f>
        <v>-13553.5</v>
      </c>
      <c r="G100" s="132">
        <f>+C100-(C$7+F100*C$8)</f>
        <v>2.724605001276359E-3</v>
      </c>
      <c r="I100" s="132">
        <f>G100</f>
        <v>2.724605001276359E-3</v>
      </c>
      <c r="P100" s="199">
        <f>+D$11+D$12*F100+D$13*F100^2</f>
        <v>3.7167625435170497E-3</v>
      </c>
      <c r="Q100" s="200">
        <f>+C100-15018.5</f>
        <v>30355.167000000001</v>
      </c>
      <c r="S100" s="132">
        <f>+(P100-G100)^2</f>
        <v>9.8437658862508812E-7</v>
      </c>
      <c r="T100" s="201">
        <f>T$19</f>
        <v>0</v>
      </c>
      <c r="U100" s="43">
        <f>+T100*S100</f>
        <v>0</v>
      </c>
      <c r="V100" s="132">
        <f>+G100-P100</f>
        <v>-9.9215754224069074E-4</v>
      </c>
      <c r="Z100" s="43">
        <f>F100</f>
        <v>-13553.5</v>
      </c>
      <c r="AA100" s="132">
        <f>AB$3+AB$4*Z100+AB$5*Z100^2+AH100</f>
        <v>8.417003475877094E-3</v>
      </c>
      <c r="AB100" s="132">
        <f>IF(S100&lt;&gt;0,G100-AH100, -9999)</f>
        <v>-1.9756359310836849E-3</v>
      </c>
      <c r="AC100" s="132">
        <f>+G100-P100</f>
        <v>-9.9215754224069074E-4</v>
      </c>
      <c r="AD100" s="132">
        <f>IF(S100&lt;&gt;0,G100-AA100, -9999)</f>
        <v>-5.692398474600735E-3</v>
      </c>
      <c r="AE100" s="132">
        <f>+(G100-AA100)^2*T100</f>
        <v>0</v>
      </c>
      <c r="AF100" s="43">
        <f>IF(S100&lt;&gt;0,G100-P100, -9999)</f>
        <v>-9.9215754224069074E-4</v>
      </c>
      <c r="AG100" s="7"/>
      <c r="AH100" s="43">
        <f>$AB$6*($AB$11/AI100*AJ100+$AB$12)</f>
        <v>4.7002409323600438E-3</v>
      </c>
      <c r="AI100" s="43">
        <f>1+$AB$7*COS(AL100)</f>
        <v>0.52131332654751517</v>
      </c>
      <c r="AJ100" s="43">
        <f>SIN(AL100+RADIANS($AB$9))</f>
        <v>0.27129906344968308</v>
      </c>
      <c r="AK100" s="43">
        <f>$AB$7*SIN(AL100)</f>
        <v>0.13492141148902795</v>
      </c>
      <c r="AL100" s="43">
        <f>2*ATAN(AM100)</f>
        <v>2.8668623573374084</v>
      </c>
      <c r="AM100" s="43">
        <f>SQRT((1+$AB$7)/(1-$AB$7))*TAN(AN100/2)</f>
        <v>7.2340208502725725</v>
      </c>
      <c r="AN100" s="132">
        <f>$AU100+$AB$7*SIN(AO100)</f>
        <v>2.6731806772630202</v>
      </c>
      <c r="AO100" s="132">
        <f>$AU100+$AB$7*SIN(AP100)</f>
        <v>2.670835228376863</v>
      </c>
      <c r="AP100" s="132">
        <f>$AU100+$AB$7*SIN(AQ100)</f>
        <v>2.6761197503360914</v>
      </c>
      <c r="AQ100" s="132">
        <f>$AU100+$AB$7*SIN(AR100)</f>
        <v>2.6641930651288912</v>
      </c>
      <c r="AR100" s="132">
        <f>$AU100+$AB$7*SIN(AS100)</f>
        <v>2.691010119203388</v>
      </c>
      <c r="AS100" s="132">
        <f>$AU100+$AB$7*SIN(AT100)</f>
        <v>2.6301781867482585</v>
      </c>
      <c r="AT100" s="132">
        <f>$AU100+$AB$7*SIN(AU100)</f>
        <v>2.7657074598031093</v>
      </c>
      <c r="AU100" s="132">
        <f>RADIANS($AB$9)+$AB$18*(F100-AB$15)</f>
        <v>2.4476074996273418</v>
      </c>
      <c r="AV100" s="43"/>
      <c r="AW100" s="43">
        <v>-11000</v>
      </c>
      <c r="AX100" s="43">
        <f t="shared" si="17"/>
        <v>4.8151305727621163E-3</v>
      </c>
      <c r="AY100" s="43">
        <f t="shared" si="18"/>
        <v>2.6154561107180757E-3</v>
      </c>
      <c r="AZ100" s="132">
        <f t="shared" si="19"/>
        <v>2.199674462044041E-3</v>
      </c>
      <c r="BA100" s="43">
        <f t="shared" si="20"/>
        <v>0.50645969698464199</v>
      </c>
      <c r="BB100" s="43">
        <f t="shared" si="21"/>
        <v>0.12335031833016795</v>
      </c>
      <c r="BC100" s="43">
        <f t="shared" si="22"/>
        <v>3.0179395340722706</v>
      </c>
      <c r="BD100" s="43">
        <f t="shared" si="23"/>
        <v>16.153664453873908</v>
      </c>
      <c r="BE100" s="43">
        <f t="shared" si="24"/>
        <v>2.9287120209896056</v>
      </c>
      <c r="BF100" s="43">
        <f t="shared" si="25"/>
        <v>2.9266680428108192</v>
      </c>
      <c r="BG100" s="43">
        <f t="shared" si="26"/>
        <v>2.9308727497062921</v>
      </c>
      <c r="BH100" s="43">
        <f t="shared" si="27"/>
        <v>2.9222189641365128</v>
      </c>
      <c r="BI100" s="43">
        <f t="shared" si="28"/>
        <v>2.9400120868118784</v>
      </c>
      <c r="BJ100" s="43">
        <f t="shared" si="29"/>
        <v>2.9033504045193821</v>
      </c>
      <c r="BK100" s="43">
        <f t="shared" si="30"/>
        <v>2.9785928153930534</v>
      </c>
      <c r="BL100" s="43">
        <f t="shared" si="31"/>
        <v>2.8226429474983354</v>
      </c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302</v>
      </c>
      <c r="B101" s="94" t="s">
        <v>288</v>
      </c>
      <c r="C101" s="36">
        <v>45401.311000000002</v>
      </c>
      <c r="D101" s="36"/>
      <c r="E101" s="41">
        <f>+(C101-C$7)/C$8</f>
        <v>-13472.507223785637</v>
      </c>
      <c r="F101" s="132">
        <f>ROUND(2*E101,0)/2</f>
        <v>-13472.5</v>
      </c>
      <c r="G101" s="132">
        <f>+C101-(C$7+F101*C$8)</f>
        <v>-2.465824996761512E-3</v>
      </c>
      <c r="I101" s="202">
        <f>G101</f>
        <v>-2.465824996761512E-3</v>
      </c>
      <c r="P101" s="199">
        <f>+D$11+D$12*F101+D$13*F101^2</f>
        <v>3.6852001768164968E-3</v>
      </c>
      <c r="Q101" s="200">
        <f>+C101-15018.5</f>
        <v>30382.811000000002</v>
      </c>
      <c r="S101" s="132">
        <f>+(P101-G101)^2</f>
        <v>3.7835110685990375E-5</v>
      </c>
      <c r="T101" s="201">
        <f>T$19</f>
        <v>0</v>
      </c>
      <c r="U101" s="43">
        <f>+T101*S101</f>
        <v>0</v>
      </c>
      <c r="V101" s="132">
        <f>+G101-P101</f>
        <v>-6.1510251735780088E-3</v>
      </c>
      <c r="Z101" s="43">
        <f>F101</f>
        <v>-13472.5</v>
      </c>
      <c r="AA101" s="132">
        <f>AB$3+AB$4*Z101+AB$5*Z101^2+AH101</f>
        <v>8.3086814836728536E-3</v>
      </c>
      <c r="AB101" s="132">
        <f>IF(S101&lt;&gt;0,G101-AH101, -9999)</f>
        <v>-7.0893063036178679E-3</v>
      </c>
      <c r="AC101" s="132">
        <f>+G101-P101</f>
        <v>-6.1510251735780088E-3</v>
      </c>
      <c r="AD101" s="132">
        <f>IF(S101&lt;&gt;0,G101-AA101, -9999)</f>
        <v>-1.0774506480434366E-2</v>
      </c>
      <c r="AE101" s="132">
        <f>+(G101-AA101)^2*T101</f>
        <v>0</v>
      </c>
      <c r="AF101" s="43">
        <f>IF(S101&lt;&gt;0,G101-P101, -9999)</f>
        <v>-6.1510251735780088E-3</v>
      </c>
      <c r="AG101" s="7"/>
      <c r="AH101" s="43">
        <f>$AB$6*($AB$11/AI101*AJ101+$AB$12)</f>
        <v>4.6234813068563559E-3</v>
      </c>
      <c r="AI101" s="43">
        <f>1+$AB$7*COS(AL101)</f>
        <v>0.52065107446713865</v>
      </c>
      <c r="AJ101" s="43">
        <f>SIN(AL101+RADIANS($AB$9))</f>
        <v>0.26652953006514618</v>
      </c>
      <c r="AK101" s="43">
        <f>$AB$7*SIN(AL101)</f>
        <v>0.13254933500281571</v>
      </c>
      <c r="AL101" s="43">
        <f>2*ATAN(AM101)</f>
        <v>2.8718143061823662</v>
      </c>
      <c r="AM101" s="43">
        <f>SQRT((1+$AB$7)/(1-$AB$7))*TAN(AN101/2)</f>
        <v>7.3684757144912387</v>
      </c>
      <c r="AN101" s="132">
        <f>$AU101+$AB$7*SIN(AO101)</f>
        <v>2.6814268455778882</v>
      </c>
      <c r="AO101" s="132">
        <f>$AU101+$AB$7*SIN(AP101)</f>
        <v>2.6790538430781581</v>
      </c>
      <c r="AP101" s="132">
        <f>$AU101+$AB$7*SIN(AQ101)</f>
        <v>2.6843784477096473</v>
      </c>
      <c r="AQ101" s="132">
        <f>$AU101+$AB$7*SIN(AR101)</f>
        <v>2.6724111516639901</v>
      </c>
      <c r="AR101" s="132">
        <f>$AU101+$AB$7*SIN(AS101)</f>
        <v>2.6992103283660223</v>
      </c>
      <c r="AS101" s="132">
        <f>$AU101+$AB$7*SIN(AT101)</f>
        <v>2.6386807417235336</v>
      </c>
      <c r="AT101" s="132">
        <f>$AU101+$AB$7*SIN(AU101)</f>
        <v>2.7730335038830884</v>
      </c>
      <c r="AU101" s="132">
        <f>RADIANS($AB$9)+$AB$18*(F101-AB$15)</f>
        <v>2.4595040617097976</v>
      </c>
      <c r="AV101" s="43"/>
      <c r="AW101" s="43">
        <v>-10500</v>
      </c>
      <c r="AX101" s="43">
        <f t="shared" si="17"/>
        <v>4.0704489456368015E-3</v>
      </c>
      <c r="AY101" s="43">
        <f t="shared" si="18"/>
        <v>2.3741009438965842E-3</v>
      </c>
      <c r="AZ101" s="132">
        <f t="shared" si="19"/>
        <v>1.696348001740217E-3</v>
      </c>
      <c r="BA101" s="43">
        <f t="shared" si="20"/>
        <v>0.50490324970693923</v>
      </c>
      <c r="BB101" s="43">
        <f t="shared" si="21"/>
        <v>9.4834059277667082E-2</v>
      </c>
      <c r="BC101" s="43">
        <f t="shared" si="22"/>
        <v>3.0466280297656732</v>
      </c>
      <c r="BD101" s="43">
        <f t="shared" si="23"/>
        <v>21.044644278360103</v>
      </c>
      <c r="BE101" s="43">
        <f t="shared" si="24"/>
        <v>2.9779339074204172</v>
      </c>
      <c r="BF101" s="43">
        <f t="shared" si="25"/>
        <v>2.9762531979850695</v>
      </c>
      <c r="BG101" s="43">
        <f t="shared" si="26"/>
        <v>2.9796783630534036</v>
      </c>
      <c r="BH101" s="43">
        <f t="shared" si="27"/>
        <v>2.9726960505954243</v>
      </c>
      <c r="BI101" s="43">
        <f t="shared" si="28"/>
        <v>2.9869213105826056</v>
      </c>
      <c r="BJ101" s="43">
        <f t="shared" si="29"/>
        <v>2.9579031956772646</v>
      </c>
      <c r="BK101" s="43">
        <f t="shared" si="30"/>
        <v>3.0169589518940603</v>
      </c>
      <c r="BL101" s="43">
        <f t="shared" si="31"/>
        <v>2.8960785159085551</v>
      </c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302</v>
      </c>
      <c r="B102" s="94"/>
      <c r="C102" s="36">
        <v>45407.286</v>
      </c>
      <c r="D102" s="36"/>
      <c r="E102" s="41">
        <f>+(C102-C$7)/C$8</f>
        <v>-13455.003094642138</v>
      </c>
      <c r="F102" s="132">
        <f>ROUND(2*E102,0)/2</f>
        <v>-13455</v>
      </c>
      <c r="G102" s="132">
        <f>+C102-(C$7+F102*C$8)</f>
        <v>-1.0563499963609502E-3</v>
      </c>
      <c r="I102" s="202">
        <f>G102</f>
        <v>-1.0563499963609502E-3</v>
      </c>
      <c r="P102" s="199">
        <f>+D$11+D$12*F102+D$13*F102^2</f>
        <v>3.6783521210059754E-3</v>
      </c>
      <c r="Q102" s="200">
        <f>+C102-15018.5</f>
        <v>30388.786</v>
      </c>
      <c r="S102" s="132">
        <f>+(P102-G102)^2</f>
        <v>2.2417404140198848E-5</v>
      </c>
      <c r="T102" s="201">
        <f>T$19</f>
        <v>0</v>
      </c>
      <c r="U102" s="43">
        <f>+T102*S102</f>
        <v>0</v>
      </c>
      <c r="V102" s="132">
        <f>+G102-P102</f>
        <v>-4.7347021173669256E-3</v>
      </c>
      <c r="Z102" s="43">
        <f>F102</f>
        <v>-13455</v>
      </c>
      <c r="AA102" s="132">
        <f>AB$3+AB$4*Z102+AB$5*Z102^2+AH102</f>
        <v>8.2852215704319106E-3</v>
      </c>
      <c r="AB102" s="132">
        <f>IF(S102&lt;&gt;0,G102-AH102, -9999)</f>
        <v>-5.6632194457868854E-3</v>
      </c>
      <c r="AC102" s="132">
        <f>+G102-P102</f>
        <v>-4.7347021173669256E-3</v>
      </c>
      <c r="AD102" s="132">
        <f>IF(S102&lt;&gt;0,G102-AA102, -9999)</f>
        <v>-9.3415715667928608E-3</v>
      </c>
      <c r="AE102" s="132">
        <f>+(G102-AA102)^2*T102</f>
        <v>0</v>
      </c>
      <c r="AF102" s="43">
        <f>IF(S102&lt;&gt;0,G102-P102, -9999)</f>
        <v>-4.7347021173669256E-3</v>
      </c>
      <c r="AG102" s="7"/>
      <c r="AH102" s="43">
        <f>$AB$6*($AB$11/AI102*AJ102+$AB$12)</f>
        <v>4.6068694494259353E-3</v>
      </c>
      <c r="AI102" s="43">
        <f>1+$AB$7*COS(AL102)</f>
        <v>0.52050976203400157</v>
      </c>
      <c r="AJ102" s="43">
        <f>SIN(AL102+RADIANS($AB$9))</f>
        <v>0.2654998422565043</v>
      </c>
      <c r="AK102" s="43">
        <f>$AB$7*SIN(AL102)</f>
        <v>0.13203723078930271</v>
      </c>
      <c r="AL102" s="43">
        <f>2*ATAN(AM102)</f>
        <v>2.87288248150168</v>
      </c>
      <c r="AM102" s="43">
        <f>SQRT((1+$AB$7)/(1-$AB$7))*TAN(AN102/2)</f>
        <v>7.3981244724233353</v>
      </c>
      <c r="AN102" s="132">
        <f>$AU102+$AB$7*SIN(AO102)</f>
        <v>2.683206980042816</v>
      </c>
      <c r="AO102" s="132">
        <f>$AU102+$AB$7*SIN(AP102)</f>
        <v>2.6808282743753922</v>
      </c>
      <c r="AP102" s="132">
        <f>$AU102+$AB$7*SIN(AQ102)</f>
        <v>2.6861609869259127</v>
      </c>
      <c r="AQ102" s="132">
        <f>$AU102+$AB$7*SIN(AR102)</f>
        <v>2.6741860870440384</v>
      </c>
      <c r="AR102" s="132">
        <f>$AU102+$AB$7*SIN(AS102)</f>
        <v>2.7009790618103775</v>
      </c>
      <c r="AS102" s="132">
        <f>$AU102+$AB$7*SIN(AT102)</f>
        <v>2.640519160248775</v>
      </c>
      <c r="AT102" s="132">
        <f>$AU102+$AB$7*SIN(AU102)</f>
        <v>2.7746104399085674</v>
      </c>
      <c r="AU102" s="132">
        <f>RADIANS($AB$9)+$AB$18*(F102-AB$15)</f>
        <v>2.4620743066041553</v>
      </c>
      <c r="AV102" s="43"/>
      <c r="AW102" s="43">
        <v>-10000</v>
      </c>
      <c r="AX102" s="43">
        <f t="shared" si="17"/>
        <v>3.3149089693034284E-3</v>
      </c>
      <c r="AY102" s="43">
        <f t="shared" si="18"/>
        <v>2.1243263520399859E-3</v>
      </c>
      <c r="AZ102" s="132">
        <f t="shared" si="19"/>
        <v>1.1905826172634428E-3</v>
      </c>
      <c r="BA102" s="43">
        <f t="shared" si="20"/>
        <v>0.50375987457154658</v>
      </c>
      <c r="BB102" s="43">
        <f t="shared" si="21"/>
        <v>6.6409808260975645E-2</v>
      </c>
      <c r="BC102" s="43">
        <f t="shared" si="22"/>
        <v>3.0751460962504802</v>
      </c>
      <c r="BD102" s="43">
        <f t="shared" si="23"/>
        <v>30.088302064157933</v>
      </c>
      <c r="BE102" s="43">
        <f t="shared" si="24"/>
        <v>3.0269943095370895</v>
      </c>
      <c r="BF102" s="43">
        <f t="shared" si="25"/>
        <v>3.0257579266028021</v>
      </c>
      <c r="BG102" s="43">
        <f t="shared" si="26"/>
        <v>3.0282603400452168</v>
      </c>
      <c r="BH102" s="43">
        <f t="shared" si="27"/>
        <v>3.0231947516833837</v>
      </c>
      <c r="BI102" s="43">
        <f t="shared" si="28"/>
        <v>3.0334459016829887</v>
      </c>
      <c r="BJ102" s="43">
        <f t="shared" si="29"/>
        <v>3.012687840042648</v>
      </c>
      <c r="BK102" s="43">
        <f t="shared" si="30"/>
        <v>3.0546734993723232</v>
      </c>
      <c r="BL102" s="43">
        <f t="shared" si="31"/>
        <v>2.9695140843187753</v>
      </c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303</v>
      </c>
      <c r="B103" s="94" t="s">
        <v>288</v>
      </c>
      <c r="C103" s="36">
        <v>45697.260999999999</v>
      </c>
      <c r="D103" s="36"/>
      <c r="E103" s="41">
        <f>+(C103-C$7)/C$8</f>
        <v>-12605.503538426745</v>
      </c>
      <c r="F103" s="132">
        <f>ROUND(2*E103,0)/2</f>
        <v>-12605.5</v>
      </c>
      <c r="G103" s="132">
        <f>+C103-(C$7+F103*C$8)</f>
        <v>-1.2078349973307922E-3</v>
      </c>
      <c r="I103" s="202">
        <f>G103</f>
        <v>-1.2078349973307922E-3</v>
      </c>
      <c r="P103" s="199">
        <f>+D$11+D$12*F103+D$13*F103^2</f>
        <v>3.3335258351718205E-3</v>
      </c>
      <c r="Q103" s="200">
        <f>+C103-15018.5</f>
        <v>30678.760999999999</v>
      </c>
      <c r="S103" s="132">
        <f>+(P103-G103)^2</f>
        <v>2.0623958210988829E-5</v>
      </c>
      <c r="T103" s="201">
        <f>T$19</f>
        <v>0</v>
      </c>
      <c r="U103" s="43">
        <f>+T103*S103</f>
        <v>0</v>
      </c>
      <c r="V103" s="132">
        <f>+G103-P103</f>
        <v>-4.5413608325026132E-3</v>
      </c>
      <c r="Z103" s="43">
        <f>F103</f>
        <v>-12605.5</v>
      </c>
      <c r="AA103" s="132">
        <f>AB$3+AB$4*Z103+AB$5*Z103^2+AH103</f>
        <v>7.1230752165560209E-3</v>
      </c>
      <c r="AB103" s="132">
        <f>IF(S103&lt;&gt;0,G103-AH103, -9999)</f>
        <v>-4.9973843787149922E-3</v>
      </c>
      <c r="AC103" s="132">
        <f>+G103-P103</f>
        <v>-4.5413608325026132E-3</v>
      </c>
      <c r="AD103" s="132">
        <f>IF(S103&lt;&gt;0,G103-AA103, -9999)</f>
        <v>-8.3309102138868132E-3</v>
      </c>
      <c r="AE103" s="132">
        <f>+(G103-AA103)^2*T103</f>
        <v>0</v>
      </c>
      <c r="AF103" s="43">
        <f>IF(S103&lt;&gt;0,G103-P103, -9999)</f>
        <v>-4.5413608325026132E-3</v>
      </c>
      <c r="AG103" s="7"/>
      <c r="AH103" s="43">
        <f>$AB$6*($AB$11/AI103*AJ103+$AB$12)</f>
        <v>3.7895493813842E-3</v>
      </c>
      <c r="AI103" s="43">
        <f>1+$AB$7*COS(AL103)</f>
        <v>0.51438244670078248</v>
      </c>
      <c r="AJ103" s="43">
        <f>SIN(AL103+RADIANS($AB$9))</f>
        <v>0.2158264510419855</v>
      </c>
      <c r="AK103" s="43">
        <f>$AB$7*SIN(AL103)</f>
        <v>0.10733270958509818</v>
      </c>
      <c r="AL103" s="43">
        <f>2*ATAN(AM103)</f>
        <v>2.9240666657779979</v>
      </c>
      <c r="AM103" s="43">
        <f>SQRT((1+$AB$7)/(1-$AB$7))*TAN(AN103/2)</f>
        <v>9.1580207702409293</v>
      </c>
      <c r="AN103" s="132">
        <f>$AU103+$AB$7*SIN(AO103)</f>
        <v>2.7690415536738122</v>
      </c>
      <c r="AO103" s="132">
        <f>$AU103+$AB$7*SIN(AP103)</f>
        <v>2.7665081521168857</v>
      </c>
      <c r="AP103" s="132">
        <f>$AU103+$AB$7*SIN(AQ103)</f>
        <v>2.7719768268027938</v>
      </c>
      <c r="AQ103" s="132">
        <f>$AU103+$AB$7*SIN(AR103)</f>
        <v>2.7601572129593865</v>
      </c>
      <c r="AR103" s="132">
        <f>$AU103+$AB$7*SIN(AS103)</f>
        <v>2.7856358435885338</v>
      </c>
      <c r="AS103" s="132">
        <f>$AU103+$AB$7*SIN(AT103)</f>
        <v>2.7303841249178413</v>
      </c>
      <c r="AT103" s="132">
        <f>$AU103+$AB$7*SIN(AU103)</f>
        <v>2.848804946010147</v>
      </c>
      <c r="AU103" s="132">
        <f>RADIANS($AB$9)+$AB$18*(F103-AB$15)</f>
        <v>2.5868413373331189</v>
      </c>
      <c r="AV103" s="43"/>
      <c r="AW103" s="43">
        <v>-9500</v>
      </c>
      <c r="AX103" s="43">
        <f t="shared" si="17"/>
        <v>2.5492720663391885E-3</v>
      </c>
      <c r="AY103" s="43">
        <f t="shared" si="18"/>
        <v>1.8661323351482819E-3</v>
      </c>
      <c r="AZ103" s="132">
        <f t="shared" si="19"/>
        <v>6.8313973119090647E-4</v>
      </c>
      <c r="BA103" s="43">
        <f t="shared" si="20"/>
        <v>0.50302231131681552</v>
      </c>
      <c r="BB103" s="43">
        <f t="shared" si="21"/>
        <v>3.8050956243374782E-2</v>
      </c>
      <c r="BC103" s="43">
        <f t="shared" si="22"/>
        <v>3.1035446713556762</v>
      </c>
      <c r="BD103" s="43">
        <f t="shared" si="23"/>
        <v>52.558863885295516</v>
      </c>
      <c r="BE103" s="43">
        <f t="shared" si="24"/>
        <v>3.0759403940088159</v>
      </c>
      <c r="BF103" s="43">
        <f t="shared" si="25"/>
        <v>3.0752092108088736</v>
      </c>
      <c r="BG103" s="43">
        <f t="shared" si="26"/>
        <v>3.0766825793442272</v>
      </c>
      <c r="BH103" s="43">
        <f t="shared" si="27"/>
        <v>3.073713524830004</v>
      </c>
      <c r="BI103" s="43">
        <f t="shared" si="28"/>
        <v>3.0796960209498438</v>
      </c>
      <c r="BJ103" s="43">
        <f t="shared" si="29"/>
        <v>3.0676391008021739</v>
      </c>
      <c r="BK103" s="43">
        <f t="shared" si="30"/>
        <v>3.0919290069771783</v>
      </c>
      <c r="BL103" s="43">
        <f t="shared" si="31"/>
        <v>3.0429496527289954</v>
      </c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296</v>
      </c>
      <c r="B104" s="94"/>
      <c r="C104" s="36">
        <v>45753.578999999998</v>
      </c>
      <c r="D104" s="36" t="s">
        <v>264</v>
      </c>
      <c r="E104" s="41">
        <f>+(C104-C$7)/C$8</f>
        <v>-12440.5165015893</v>
      </c>
      <c r="F104" s="132">
        <f>ROUND(2*E104,0)/2</f>
        <v>-12440.5</v>
      </c>
      <c r="G104" s="132">
        <f>+C104-(C$7+F104*C$8)</f>
        <v>-5.6327850033994764E-3</v>
      </c>
      <c r="I104" s="132">
        <f>G104</f>
        <v>-5.6327850033994764E-3</v>
      </c>
      <c r="P104" s="199">
        <f>+D$11+D$12*F104+D$13*F104^2</f>
        <v>3.2637308729083093E-3</v>
      </c>
      <c r="Q104" s="200">
        <f>+C104-15018.5</f>
        <v>30735.078999999998</v>
      </c>
      <c r="S104" s="132">
        <f>+(P104-G104)^2</f>
        <v>7.9147994737396491E-5</v>
      </c>
      <c r="T104" s="201">
        <f>T$19</f>
        <v>0</v>
      </c>
      <c r="U104" s="43">
        <f>+T104*S104</f>
        <v>0</v>
      </c>
      <c r="V104" s="132">
        <f>+G104-P104</f>
        <v>-8.8965158763077857E-3</v>
      </c>
      <c r="Z104" s="43">
        <f>F104</f>
        <v>-12440.5</v>
      </c>
      <c r="AA104" s="132">
        <f>AB$3+AB$4*Z104+AB$5*Z104^2+AH104</f>
        <v>6.8922919066569752E-3</v>
      </c>
      <c r="AB104" s="132">
        <f>IF(S104&lt;&gt;0,G104-AH104, -9999)</f>
        <v>-9.2613460371481424E-3</v>
      </c>
      <c r="AC104" s="132">
        <f>+G104-P104</f>
        <v>-8.8965158763077857E-3</v>
      </c>
      <c r="AD104" s="132">
        <f>IF(S104&lt;&gt;0,G104-AA104, -9999)</f>
        <v>-1.2525076910056452E-2</v>
      </c>
      <c r="AE104" s="132">
        <f>+(G104-AA104)^2*T104</f>
        <v>0</v>
      </c>
      <c r="AF104" s="43">
        <f>IF(S104&lt;&gt;0,G104-P104, -9999)</f>
        <v>-8.8965158763077857E-3</v>
      </c>
      <c r="AG104" s="7"/>
      <c r="AH104" s="43">
        <f>$AB$6*($AB$11/AI104*AJ104+$AB$12)</f>
        <v>3.6285610337486664E-3</v>
      </c>
      <c r="AI104" s="43">
        <f>1+$AB$7*COS(AL104)</f>
        <v>0.51335363965757475</v>
      </c>
      <c r="AJ104" s="43">
        <f>SIN(AL104+RADIANS($AB$9))</f>
        <v>0.2062445142519293</v>
      </c>
      <c r="AK104" s="43">
        <f>$AB$7*SIN(AL104)</f>
        <v>0.10256723933433991</v>
      </c>
      <c r="AL104" s="43">
        <f>2*ATAN(AM104)</f>
        <v>2.9338694199947217</v>
      </c>
      <c r="AM104" s="43">
        <f>SQRT((1+$AB$7)/(1-$AB$7))*TAN(AN104/2)</f>
        <v>9.5935505053642629</v>
      </c>
      <c r="AN104" s="132">
        <f>$AU104+$AB$7*SIN(AO104)</f>
        <v>2.7855915535685081</v>
      </c>
      <c r="AO104" s="132">
        <f>$AU104+$AB$7*SIN(AP104)</f>
        <v>2.7830590963838606</v>
      </c>
      <c r="AP104" s="132">
        <f>$AU104+$AB$7*SIN(AQ104)</f>
        <v>2.7884913990192293</v>
      </c>
      <c r="AQ104" s="132">
        <f>$AU104+$AB$7*SIN(AR104)</f>
        <v>2.7768250970249282</v>
      </c>
      <c r="AR104" s="132">
        <f>$AU104+$AB$7*SIN(AS104)</f>
        <v>2.8018179920475066</v>
      </c>
      <c r="AS104" s="132">
        <f>$AU104+$AB$7*SIN(AT104)</f>
        <v>2.7479792225077269</v>
      </c>
      <c r="AT104" s="132">
        <f>$AU104+$AB$7*SIN(AU104)</f>
        <v>2.8627178915660876</v>
      </c>
      <c r="AU104" s="132">
        <f>RADIANS($AB$9)+$AB$18*(F104-AB$15)</f>
        <v>2.6110750749084914</v>
      </c>
      <c r="AV104" s="43"/>
      <c r="AW104" s="43">
        <v>-9000</v>
      </c>
      <c r="AX104" s="43">
        <f t="shared" si="17"/>
        <v>1.7742662686379652E-3</v>
      </c>
      <c r="AY104" s="43">
        <f t="shared" si="18"/>
        <v>1.5995188932214693E-3</v>
      </c>
      <c r="AZ104" s="132">
        <f t="shared" si="19"/>
        <v>1.7474737541649601E-4</v>
      </c>
      <c r="BA104" s="43">
        <f t="shared" si="20"/>
        <v>0.5026858532577404</v>
      </c>
      <c r="BB104" s="43">
        <f t="shared" si="21"/>
        <v>9.729943537912079E-3</v>
      </c>
      <c r="BC104" s="43">
        <f t="shared" si="22"/>
        <v>3.1318747186902316</v>
      </c>
      <c r="BD104" s="43">
        <f t="shared" si="23"/>
        <v>205.80342232542429</v>
      </c>
      <c r="BE104" s="43">
        <f t="shared" si="24"/>
        <v>3.1248204971405595</v>
      </c>
      <c r="BF104" s="43">
        <f t="shared" si="25"/>
        <v>3.1246309761124818</v>
      </c>
      <c r="BG104" s="43">
        <f t="shared" si="26"/>
        <v>3.1250121008737679</v>
      </c>
      <c r="BH104" s="43">
        <f t="shared" si="27"/>
        <v>3.1242456605484334</v>
      </c>
      <c r="BI104" s="43">
        <f t="shared" si="28"/>
        <v>3.1257869589859273</v>
      </c>
      <c r="BJ104" s="43">
        <f t="shared" si="29"/>
        <v>3.1226873921751106</v>
      </c>
      <c r="BK104" s="43">
        <f t="shared" si="30"/>
        <v>3.1289204982479673</v>
      </c>
      <c r="BL104" s="43">
        <f t="shared" si="31"/>
        <v>3.1163852211392156</v>
      </c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304</v>
      </c>
      <c r="B105" s="94"/>
      <c r="C105" s="36">
        <v>45991.343999999997</v>
      </c>
      <c r="D105" s="36"/>
      <c r="E105" s="41">
        <f>+(C105-C$7)/C$8</f>
        <v>-11743.96934413244</v>
      </c>
      <c r="F105" s="132">
        <f>ROUND(2*E105,0)/2</f>
        <v>-11744</v>
      </c>
      <c r="G105" s="132">
        <f>+C105-(C$7+F105*C$8)</f>
        <v>1.0464320002938621E-2</v>
      </c>
      <c r="I105" s="202">
        <f>G105</f>
        <v>1.0464320002938621E-2</v>
      </c>
      <c r="P105" s="199">
        <f>+D$11+D$12*F105+D$13*F105^2</f>
        <v>2.9590076370098676E-3</v>
      </c>
      <c r="Q105" s="200">
        <f>+C105-15018.5</f>
        <v>30972.843999999997</v>
      </c>
      <c r="S105" s="132">
        <f>+(P105-G105)^2</f>
        <v>5.6329713710163054E-5</v>
      </c>
      <c r="T105" s="201">
        <f>T$19</f>
        <v>0</v>
      </c>
      <c r="U105" s="43">
        <f>+T105*S105</f>
        <v>0</v>
      </c>
      <c r="V105" s="132">
        <f>+G105-P105</f>
        <v>7.5053123659287527E-3</v>
      </c>
      <c r="Z105" s="43">
        <f>F105</f>
        <v>-11744</v>
      </c>
      <c r="AA105" s="132">
        <f>AB$3+AB$4*Z105+AB$5*Z105^2+AH105</f>
        <v>5.9013688440672412E-3</v>
      </c>
      <c r="AB105" s="132">
        <f>IF(S105&lt;&gt;0,G105-AH105, -9999)</f>
        <v>7.5219587958812468E-3</v>
      </c>
      <c r="AC105" s="132">
        <f>+G105-P105</f>
        <v>7.5053123659287527E-3</v>
      </c>
      <c r="AD105" s="132">
        <f>IF(S105&lt;&gt;0,G105-AA105, -9999)</f>
        <v>4.5629511588713796E-3</v>
      </c>
      <c r="AE105" s="132">
        <f>+(G105-AA105)^2*T105</f>
        <v>0</v>
      </c>
      <c r="AF105" s="43">
        <f>IF(S105&lt;&gt;0,G105-P105, -9999)</f>
        <v>7.5053123659287527E-3</v>
      </c>
      <c r="AG105" s="7"/>
      <c r="AH105" s="43">
        <f>$AB$6*($AB$11/AI105*AJ105+$AB$12)</f>
        <v>2.9423612070573735E-3</v>
      </c>
      <c r="AI105" s="43">
        <f>1+$AB$7*COS(AL105)</f>
        <v>0.50956213978587372</v>
      </c>
      <c r="AJ105" s="43">
        <f>SIN(AL105+RADIANS($AB$9))</f>
        <v>0.16600703492400104</v>
      </c>
      <c r="AK105" s="43">
        <f>$AB$7*SIN(AL105)</f>
        <v>8.2555580597476919E-2</v>
      </c>
      <c r="AL105" s="43">
        <f>2*ATAN(AM105)</f>
        <v>2.9748256874584853</v>
      </c>
      <c r="AM105" s="43">
        <f>SQRT((1+$AB$7)/(1-$AB$7))*TAN(AN105/2)</f>
        <v>11.964975395638666</v>
      </c>
      <c r="AN105" s="132">
        <f>$AU105+$AB$7*SIN(AO105)</f>
        <v>2.8550729497719685</v>
      </c>
      <c r="AO105" s="132">
        <f>$AU105+$AB$7*SIN(AP105)</f>
        <v>2.8526682374854593</v>
      </c>
      <c r="AP105" s="132">
        <f>$AU105+$AB$7*SIN(AQ105)</f>
        <v>2.8577087331828648</v>
      </c>
      <c r="AQ105" s="132">
        <f>$AU105+$AB$7*SIN(AR105)</f>
        <v>2.8471347013060542</v>
      </c>
      <c r="AR105" s="132">
        <f>$AU105+$AB$7*SIN(AS105)</f>
        <v>2.8692796772168521</v>
      </c>
      <c r="AS105" s="132">
        <f>$AU105+$AB$7*SIN(AT105)</f>
        <v>2.8227297900582076</v>
      </c>
      <c r="AT105" s="132">
        <f>$AU105+$AB$7*SIN(AU105)</f>
        <v>2.9198921876396629</v>
      </c>
      <c r="AU105" s="132">
        <f>RADIANS($AB$9)+$AB$18*(F105-AB$15)</f>
        <v>2.7133708217039278</v>
      </c>
      <c r="AV105" s="43"/>
      <c r="AW105" s="43">
        <v>-8500</v>
      </c>
      <c r="AX105" s="43">
        <f t="shared" si="17"/>
        <v>9.9059962209110844E-4</v>
      </c>
      <c r="AY105" s="43">
        <f t="shared" si="18"/>
        <v>1.3244860262595496E-3</v>
      </c>
      <c r="AZ105" s="132">
        <f t="shared" si="19"/>
        <v>-3.3388640416844121E-4</v>
      </c>
      <c r="BA105" s="43">
        <f t="shared" si="20"/>
        <v>0.5027483465975835</v>
      </c>
      <c r="BB105" s="43">
        <f t="shared" si="21"/>
        <v>-1.8581364546108266E-2</v>
      </c>
      <c r="BC105" s="43">
        <f t="shared" si="22"/>
        <v>-3.1229980574517477</v>
      </c>
      <c r="BD105" s="43">
        <f t="shared" si="23"/>
        <v>-107.55503148976847</v>
      </c>
      <c r="BE105" s="43">
        <f t="shared" si="24"/>
        <v>3.1736836848240606</v>
      </c>
      <c r="BF105" s="43">
        <f t="shared" si="25"/>
        <v>3.1740453308508454</v>
      </c>
      <c r="BG105" s="43">
        <f t="shared" si="26"/>
        <v>3.173317792282158</v>
      </c>
      <c r="BH105" s="43">
        <f t="shared" si="27"/>
        <v>3.1747814298025774</v>
      </c>
      <c r="BI105" s="43">
        <f t="shared" si="28"/>
        <v>3.1718370024466584</v>
      </c>
      <c r="BJ105" s="43">
        <f t="shared" si="29"/>
        <v>3.1777606558479725</v>
      </c>
      <c r="BK105" s="43">
        <f t="shared" si="30"/>
        <v>3.165844419867021</v>
      </c>
      <c r="BL105" s="43">
        <f t="shared" si="31"/>
        <v>3.1898207895494353</v>
      </c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298</v>
      </c>
      <c r="B106" s="94"/>
      <c r="C106" s="36">
        <v>45991.544000000002</v>
      </c>
      <c r="D106" s="36"/>
      <c r="E106" s="41">
        <f>+(C106-C$7)/C$8</f>
        <v>-11743.38343185984</v>
      </c>
      <c r="F106" s="132">
        <f>ROUND(2*E106,0)/2</f>
        <v>-11743.5</v>
      </c>
      <c r="I106" s="202"/>
      <c r="P106" s="199">
        <f>+D$11+D$12*F106+D$13*F106^2</f>
        <v>2.9587830154503047E-3</v>
      </c>
      <c r="Q106" s="200">
        <f>+C106-15018.5</f>
        <v>30973.044000000002</v>
      </c>
      <c r="R106" s="132">
        <f>+C106-(C$7+F106*C$8)</f>
        <v>3.9790305003407411E-2</v>
      </c>
      <c r="S106" s="132">
        <f>+(P106-R106)^2</f>
        <v>1.3565610119493675E-3</v>
      </c>
      <c r="T106" s="130"/>
      <c r="U106" s="43"/>
      <c r="Z106" s="43">
        <f>F106</f>
        <v>-11743.5</v>
      </c>
      <c r="AA106" s="132">
        <f>AB$3+AB$4*Z106+AB$5*Z106^2+AH106</f>
        <v>5.9006481498585402E-3</v>
      </c>
      <c r="AB106" s="132">
        <f>IF(S106&lt;&gt;0,G106-AH106, -9999)</f>
        <v>-2.9418651344082359E-3</v>
      </c>
      <c r="AC106" s="132">
        <f>+G106-P106</f>
        <v>-2.9587830154503047E-3</v>
      </c>
      <c r="AD106" s="132">
        <f>IF(S106&lt;&gt;0,G106-AA106, -9999)</f>
        <v>-5.9006481498585402E-3</v>
      </c>
      <c r="AE106" s="132">
        <f>+(G106-AA106)^2*T106</f>
        <v>0</v>
      </c>
      <c r="AF106" s="43">
        <f>IF(S106&lt;&gt;0,G106-P106, -9999)</f>
        <v>-2.9587830154503047E-3</v>
      </c>
      <c r="AG106" s="7"/>
      <c r="AH106" s="43">
        <f>$AB$6*($AB$11/AI106*AJ106+$AB$12)</f>
        <v>2.9418651344082359E-3</v>
      </c>
      <c r="AI106" s="43">
        <f>1+$AB$7*COS(AL106)</f>
        <v>0.50955973128266763</v>
      </c>
      <c r="AJ106" s="43">
        <f>SIN(AL106+RADIANS($AB$9))</f>
        <v>0.16597826284273973</v>
      </c>
      <c r="AK106" s="43">
        <f>$AB$7*SIN(AL106)</f>
        <v>8.2541271129466853E-2</v>
      </c>
      <c r="AL106" s="43">
        <f>2*ATAN(AM106)</f>
        <v>2.9748548643105059</v>
      </c>
      <c r="AM106" s="43">
        <f>SQRT((1+$AB$7)/(1-$AB$7))*TAN(AN106/2)</f>
        <v>11.967078839570354</v>
      </c>
      <c r="AN106" s="132">
        <f>$AU106+$AB$7*SIN(AO106)</f>
        <v>2.8551226250564805</v>
      </c>
      <c r="AO106" s="132">
        <f>$AU106+$AB$7*SIN(AP106)</f>
        <v>2.852718077930843</v>
      </c>
      <c r="AP106" s="132">
        <f>$AU106+$AB$7*SIN(AQ106)</f>
        <v>2.8577581537744297</v>
      </c>
      <c r="AQ106" s="132">
        <f>$AU106+$AB$7*SIN(AR106)</f>
        <v>2.8471851597585056</v>
      </c>
      <c r="AR106" s="132">
        <f>$AU106+$AB$7*SIN(AS106)</f>
        <v>2.8693276446785632</v>
      </c>
      <c r="AS106" s="132">
        <f>$AU106+$AB$7*SIN(AT106)</f>
        <v>2.822783716801585</v>
      </c>
      <c r="AT106" s="132">
        <f>$AU106+$AB$7*SIN(AU106)</f>
        <v>2.9199323981370391</v>
      </c>
      <c r="AU106" s="132">
        <f>RADIANS($AB$9)+$AB$18*(F106-AB$15)</f>
        <v>2.7134442572723381</v>
      </c>
      <c r="AV106" s="43"/>
      <c r="AW106" s="43">
        <v>-8000</v>
      </c>
      <c r="AX106" s="43">
        <f t="shared" si="17"/>
        <v>1.9897496288486416E-4</v>
      </c>
      <c r="AY106" s="43">
        <f t="shared" si="18"/>
        <v>1.0410337342625238E-3</v>
      </c>
      <c r="AZ106" s="132">
        <f t="shared" si="19"/>
        <v>-8.4205877137765968E-4</v>
      </c>
      <c r="BA106" s="43">
        <f t="shared" si="20"/>
        <v>0.50321019171344594</v>
      </c>
      <c r="BB106" s="43">
        <f t="shared" si="21"/>
        <v>-4.6911253290090681E-2</v>
      </c>
      <c r="BC106" s="43">
        <f t="shared" si="22"/>
        <v>-3.0946520150705914</v>
      </c>
      <c r="BD106" s="43">
        <f t="shared" si="23"/>
        <v>-42.599180844920902</v>
      </c>
      <c r="BE106" s="43">
        <f t="shared" si="24"/>
        <v>3.2225792164637381</v>
      </c>
      <c r="BF106" s="43">
        <f t="shared" si="25"/>
        <v>3.2234739112593815</v>
      </c>
      <c r="BG106" s="43">
        <f t="shared" si="26"/>
        <v>3.2216690277947335</v>
      </c>
      <c r="BH106" s="43">
        <f t="shared" si="27"/>
        <v>3.2253103251812911</v>
      </c>
      <c r="BI106" s="43">
        <f t="shared" si="28"/>
        <v>3.2179652101203953</v>
      </c>
      <c r="BJ106" s="43">
        <f t="shared" si="29"/>
        <v>3.2327862041027933</v>
      </c>
      <c r="BK106" s="43">
        <f t="shared" si="30"/>
        <v>3.2028975827413939</v>
      </c>
      <c r="BL106" s="43">
        <f t="shared" si="31"/>
        <v>3.2632563579596554</v>
      </c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304</v>
      </c>
      <c r="B107" s="94"/>
      <c r="C107" s="36">
        <v>46005.332000000002</v>
      </c>
      <c r="D107" s="36"/>
      <c r="E107" s="41">
        <f>+(C107-C$7)/C$8</f>
        <v>-11702.990639787771</v>
      </c>
      <c r="F107" s="132">
        <f>ROUND(2*E107,0)/2</f>
        <v>-11703</v>
      </c>
      <c r="G107" s="132">
        <f>+C107-(C$7+F107*C$8)</f>
        <v>3.1950900083757006E-3</v>
      </c>
      <c r="I107" s="202">
        <f>G107</f>
        <v>3.1950900083757006E-3</v>
      </c>
      <c r="P107" s="199">
        <f>+D$11+D$12*F107+D$13*F107^2</f>
        <v>2.9405607082150613E-3</v>
      </c>
      <c r="Q107" s="200">
        <f>+C107-15018.5</f>
        <v>30986.832000000002</v>
      </c>
      <c r="S107" s="132">
        <f>+(P107-G107)^2</f>
        <v>6.47851646402648E-8</v>
      </c>
      <c r="T107" s="201">
        <f>T$19</f>
        <v>0</v>
      </c>
      <c r="U107" s="43">
        <f>+T107*S107</f>
        <v>0</v>
      </c>
      <c r="V107" s="132">
        <f>+G107-P107</f>
        <v>2.5452930016063927E-4</v>
      </c>
      <c r="Z107" s="43">
        <f>F107</f>
        <v>-11703</v>
      </c>
      <c r="AA107" s="132">
        <f>AB$3+AB$4*Z107+AB$5*Z107^2+AH107</f>
        <v>5.8422289680268233E-3</v>
      </c>
      <c r="AB107" s="132">
        <f>IF(S107&lt;&gt;0,G107-AH107, -9999)</f>
        <v>2.9342174856393901E-4</v>
      </c>
      <c r="AC107" s="132">
        <f>+G107-P107</f>
        <v>2.5452930016063927E-4</v>
      </c>
      <c r="AD107" s="132">
        <f>IF(S107&lt;&gt;0,G107-AA107, -9999)</f>
        <v>-2.6471389596511227E-3</v>
      </c>
      <c r="AE107" s="132">
        <f>+(G107-AA107)^2*T107</f>
        <v>0</v>
      </c>
      <c r="AF107" s="43">
        <f>IF(S107&lt;&gt;0,G107-P107, -9999)</f>
        <v>2.5452930016063927E-4</v>
      </c>
      <c r="AG107" s="7"/>
      <c r="AH107" s="43">
        <f>$AB$6*($AB$11/AI107*AJ107+$AB$12)</f>
        <v>2.9016682598117616E-3</v>
      </c>
      <c r="AI107" s="43">
        <f>1+$AB$7*COS(AL107)</f>
        <v>0.50936610939446392</v>
      </c>
      <c r="AJ107" s="43">
        <f>SIN(AL107+RADIANS($AB$9))</f>
        <v>0.1636482287975258</v>
      </c>
      <c r="AK107" s="43">
        <f>$AB$7*SIN(AL107)</f>
        <v>8.1382455163703668E-2</v>
      </c>
      <c r="AL107" s="43">
        <f>2*ATAN(AM107)</f>
        <v>2.9772172044370682</v>
      </c>
      <c r="AM107" s="43">
        <f>SQRT((1+$AB$7)/(1-$AB$7))*TAN(AN107/2)</f>
        <v>12.139858880216224</v>
      </c>
      <c r="AN107" s="132">
        <f>$AU107+$AB$7*SIN(AO107)</f>
        <v>2.8591454219176353</v>
      </c>
      <c r="AO107" s="132">
        <f>$AU107+$AB$7*SIN(AP107)</f>
        <v>2.8567546042955088</v>
      </c>
      <c r="AP107" s="132">
        <f>$AU107+$AB$7*SIN(AQ107)</f>
        <v>2.8617600190345844</v>
      </c>
      <c r="AQ107" s="132">
        <f>$AU107+$AB$7*SIN(AR107)</f>
        <v>2.8512722688768939</v>
      </c>
      <c r="AR107" s="132">
        <f>$AU107+$AB$7*SIN(AS107)</f>
        <v>2.8732109409652464</v>
      </c>
      <c r="AS107" s="132">
        <f>$AU107+$AB$7*SIN(AT107)</f>
        <v>2.8271529864880716</v>
      </c>
      <c r="AT107" s="132">
        <f>$AU107+$AB$7*SIN(AU107)</f>
        <v>2.9231857662181326</v>
      </c>
      <c r="AU107" s="132">
        <f>RADIANS($AB$9)+$AB$18*(F107-AB$15)</f>
        <v>2.7193925383135662</v>
      </c>
      <c r="AV107" s="43"/>
      <c r="AW107" s="43">
        <v>-7500</v>
      </c>
      <c r="AX107" s="43">
        <f t="shared" si="17"/>
        <v>-5.9989494354829723E-4</v>
      </c>
      <c r="AY107" s="43">
        <f t="shared" si="18"/>
        <v>7.4916201723039001E-4</v>
      </c>
      <c r="AZ107" s="132">
        <f t="shared" si="19"/>
        <v>-1.3490569607786872E-3</v>
      </c>
      <c r="BA107" s="43">
        <f t="shared" si="20"/>
        <v>0.50407434284038244</v>
      </c>
      <c r="BB107" s="43">
        <f t="shared" si="21"/>
        <v>-7.5287721331087534E-2</v>
      </c>
      <c r="BC107" s="43">
        <f t="shared" si="22"/>
        <v>-3.066221463230844</v>
      </c>
      <c r="BD107" s="43">
        <f t="shared" si="23"/>
        <v>-26.522774791021764</v>
      </c>
      <c r="BE107" s="43">
        <f t="shared" si="24"/>
        <v>3.2715559837559551</v>
      </c>
      <c r="BF107" s="43">
        <f t="shared" si="25"/>
        <v>3.2729392540577806</v>
      </c>
      <c r="BG107" s="43">
        <f t="shared" si="26"/>
        <v>3.2701342540094633</v>
      </c>
      <c r="BH107" s="43">
        <f t="shared" si="27"/>
        <v>3.2758233260971124</v>
      </c>
      <c r="BI107" s="43">
        <f t="shared" si="28"/>
        <v>3.2642891658318551</v>
      </c>
      <c r="BJ107" s="43">
        <f t="shared" si="29"/>
        <v>3.2876925542981494</v>
      </c>
      <c r="BK107" s="43">
        <f t="shared" si="30"/>
        <v>3.2402761011212955</v>
      </c>
      <c r="BL107" s="43">
        <f t="shared" si="31"/>
        <v>3.3366919263698755</v>
      </c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305</v>
      </c>
      <c r="B108" s="94"/>
      <c r="C108" s="36">
        <v>46006.525999999998</v>
      </c>
      <c r="D108" s="36"/>
      <c r="E108" s="41">
        <f>+(C108-C$7)/C$8</f>
        <v>-11699.492743520446</v>
      </c>
      <c r="F108" s="132">
        <f>ROUND(2*E108,0)/2</f>
        <v>-11699.5</v>
      </c>
      <c r="G108" s="132">
        <f>+C108-(C$7+F108*C$8)</f>
        <v>2.4769849987933412E-3</v>
      </c>
      <c r="I108" s="202">
        <f>G108</f>
        <v>2.4769849987933412E-3</v>
      </c>
      <c r="P108" s="199">
        <f>+D$11+D$12*F108+D$13*F108^2</f>
        <v>2.9389833477402151E-3</v>
      </c>
      <c r="Q108" s="200">
        <f>+C108-15018.5</f>
        <v>30988.025999999998</v>
      </c>
      <c r="S108" s="132">
        <f>+(P108-G108)^2</f>
        <v>2.1344247442963749E-7</v>
      </c>
      <c r="T108" s="201">
        <f>T$19</f>
        <v>0</v>
      </c>
      <c r="U108" s="43">
        <f>+T108*S108</f>
        <v>0</v>
      </c>
      <c r="V108" s="132">
        <f>+G108-P108</f>
        <v>-4.6199834894687392E-4</v>
      </c>
      <c r="Z108" s="43">
        <f>F108</f>
        <v>-11699.5</v>
      </c>
      <c r="AA108" s="132">
        <f>AB$3+AB$4*Z108+AB$5*Z108^2+AH108</f>
        <v>5.8371764217019003E-3</v>
      </c>
      <c r="AB108" s="132">
        <f>IF(S108&lt;&gt;0,G108-AH108, -9999)</f>
        <v>-4.2120807516834438E-4</v>
      </c>
      <c r="AC108" s="132">
        <f>+G108-P108</f>
        <v>-4.6199834894687392E-4</v>
      </c>
      <c r="AD108" s="132">
        <f>IF(S108&lt;&gt;0,G108-AA108, -9999)</f>
        <v>-3.3601914229085591E-3</v>
      </c>
      <c r="AE108" s="132">
        <f>+(G108-AA108)^2*T108</f>
        <v>0</v>
      </c>
      <c r="AF108" s="43">
        <f>IF(S108&lt;&gt;0,G108-P108, -9999)</f>
        <v>-4.6199834894687392E-4</v>
      </c>
      <c r="AG108" s="7"/>
      <c r="AH108" s="43">
        <f>$AB$6*($AB$11/AI108*AJ108+$AB$12)</f>
        <v>2.8981930739616856E-3</v>
      </c>
      <c r="AI108" s="43">
        <f>1+$AB$7*COS(AL108)</f>
        <v>0.5093495125446823</v>
      </c>
      <c r="AJ108" s="43">
        <f>SIN(AL108+RADIANS($AB$9))</f>
        <v>0.16344691441755493</v>
      </c>
      <c r="AK108" s="43">
        <f>$AB$7*SIN(AL108)</f>
        <v>8.1282333745140906E-2</v>
      </c>
      <c r="AL108" s="43">
        <f>2*ATAN(AM108)</f>
        <v>2.9774212664204316</v>
      </c>
      <c r="AM108" s="43">
        <f>SQRT((1+$AB$7)/(1-$AB$7))*TAN(AN108/2)</f>
        <v>12.155016623421302</v>
      </c>
      <c r="AN108" s="132">
        <f>$AU108+$AB$7*SIN(AO108)</f>
        <v>2.8594929878419277</v>
      </c>
      <c r="AO108" s="132">
        <f>$AU108+$AB$7*SIN(AP108)</f>
        <v>2.8571033893017987</v>
      </c>
      <c r="AP108" s="132">
        <f>$AU108+$AB$7*SIN(AQ108)</f>
        <v>2.8621057481595433</v>
      </c>
      <c r="AQ108" s="132">
        <f>$AU108+$AB$7*SIN(AR108)</f>
        <v>2.8516254736905484</v>
      </c>
      <c r="AR108" s="132">
        <f>$AU108+$AB$7*SIN(AS108)</f>
        <v>2.8735463434411512</v>
      </c>
      <c r="AS108" s="132">
        <f>$AU108+$AB$7*SIN(AT108)</f>
        <v>2.8275306889331389</v>
      </c>
      <c r="AT108" s="132">
        <f>$AU108+$AB$7*SIN(AU108)</f>
        <v>2.9234665816244916</v>
      </c>
      <c r="AU108" s="132">
        <f>RADIANS($AB$9)+$AB$18*(F108-AB$15)</f>
        <v>2.7199065872924377</v>
      </c>
      <c r="AV108" s="43"/>
      <c r="AW108" s="43">
        <v>-7000</v>
      </c>
      <c r="AX108" s="43">
        <f t="shared" si="17"/>
        <v>-1.4052729529852404E-3</v>
      </c>
      <c r="AY108" s="43">
        <f t="shared" si="18"/>
        <v>4.4887087516315015E-4</v>
      </c>
      <c r="AZ108" s="132">
        <f t="shared" si="19"/>
        <v>-1.8541438281483905E-3</v>
      </c>
      <c r="BA108" s="43">
        <f t="shared" si="20"/>
        <v>0.50534630682401294</v>
      </c>
      <c r="BB108" s="43">
        <f t="shared" si="21"/>
        <v>-0.10373806782972385</v>
      </c>
      <c r="BC108" s="43">
        <f t="shared" si="22"/>
        <v>-3.0376554523501214</v>
      </c>
      <c r="BD108" s="43">
        <f t="shared" si="23"/>
        <v>-19.225062457012847</v>
      </c>
      <c r="BE108" s="43">
        <f t="shared" si="24"/>
        <v>3.3206619973625697</v>
      </c>
      <c r="BF108" s="43">
        <f t="shared" si="25"/>
        <v>3.3224661165798355</v>
      </c>
      <c r="BG108" s="43">
        <f t="shared" si="26"/>
        <v>3.318779638778623</v>
      </c>
      <c r="BH108" s="43">
        <f t="shared" si="27"/>
        <v>3.3263151180382642</v>
      </c>
      <c r="BI108" s="43">
        <f t="shared" si="28"/>
        <v>3.310922775643883</v>
      </c>
      <c r="BJ108" s="43">
        <f t="shared" si="29"/>
        <v>3.3424112798462997</v>
      </c>
      <c r="BK108" s="43">
        <f t="shared" si="30"/>
        <v>3.2781743354737491</v>
      </c>
      <c r="BL108" s="43">
        <f t="shared" si="31"/>
        <v>3.4101274947800952</v>
      </c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306</v>
      </c>
      <c r="B109" s="94" t="s">
        <v>288</v>
      </c>
      <c r="C109" s="36">
        <v>46023.249000000003</v>
      </c>
      <c r="D109" s="36"/>
      <c r="E109" s="41">
        <f>+(C109-C$7)/C$8</f>
        <v>-11650.501688848164</v>
      </c>
      <c r="F109" s="132">
        <f>ROUND(2*E109,0)/2</f>
        <v>-11650.5</v>
      </c>
      <c r="G109" s="132">
        <f>+C109-(C$7+F109*C$8)</f>
        <v>-5.7648499205242842E-4</v>
      </c>
      <c r="I109" s="202">
        <f>G109</f>
        <v>-5.7648499205242842E-4</v>
      </c>
      <c r="P109" s="199">
        <f>+D$11+D$12*F109+D$13*F109^2</f>
        <v>2.9168569831505738E-3</v>
      </c>
      <c r="Q109" s="200">
        <f>+C109-15018.5</f>
        <v>31004.749000000003</v>
      </c>
      <c r="S109" s="132">
        <f>+(P109-G109)^2</f>
        <v>1.2203438155715213E-5</v>
      </c>
      <c r="T109" s="201">
        <f>T$19</f>
        <v>0</v>
      </c>
      <c r="U109" s="43">
        <f>+T109*S109</f>
        <v>0</v>
      </c>
      <c r="V109" s="132">
        <f>+G109-P109</f>
        <v>-3.4933419752030022E-3</v>
      </c>
      <c r="Z109" s="43">
        <f>F109</f>
        <v>-11650.5</v>
      </c>
      <c r="AA109" s="132">
        <f>AB$3+AB$4*Z109+AB$5*Z109^2+AH109</f>
        <v>5.7663746622207213E-3</v>
      </c>
      <c r="AB109" s="132">
        <f>IF(S109&lt;&gt;0,G109-AH109, -9999)</f>
        <v>-3.426002671122576E-3</v>
      </c>
      <c r="AC109" s="132">
        <f>+G109-P109</f>
        <v>-3.4933419752030022E-3</v>
      </c>
      <c r="AD109" s="132">
        <f>IF(S109&lt;&gt;0,G109-AA109, -9999)</f>
        <v>-6.3428596542731497E-3</v>
      </c>
      <c r="AE109" s="132">
        <f>+(G109-AA109)^2*T109</f>
        <v>0</v>
      </c>
      <c r="AF109" s="43">
        <f>IF(S109&lt;&gt;0,G109-P109, -9999)</f>
        <v>-3.4933419752030022E-3</v>
      </c>
      <c r="AG109" s="7"/>
      <c r="AH109" s="43">
        <f>$AB$6*($AB$11/AI109*AJ109+$AB$12)</f>
        <v>2.8495176790701475E-3</v>
      </c>
      <c r="AI109" s="43">
        <f>1+$AB$7*COS(AL109)</f>
        <v>0.50911942217756478</v>
      </c>
      <c r="AJ109" s="43">
        <f>SIN(AL109+RADIANS($AB$9))</f>
        <v>0.16062928411583746</v>
      </c>
      <c r="AK109" s="43">
        <f>$AB$7*SIN(AL109)</f>
        <v>7.9881017369018981E-2</v>
      </c>
      <c r="AL109" s="43">
        <f>2*ATAN(AM109)</f>
        <v>2.9802766328445882</v>
      </c>
      <c r="AM109" s="43">
        <f>SQRT((1+$AB$7)/(1-$AB$7))*TAN(AN109/2)</f>
        <v>12.371126968308431</v>
      </c>
      <c r="AN109" s="132">
        <f>$AU109+$AB$7*SIN(AO109)</f>
        <v>2.8643575348647201</v>
      </c>
      <c r="AO109" s="132">
        <f>$AU109+$AB$7*SIN(AP109)</f>
        <v>2.8619855471072846</v>
      </c>
      <c r="AP109" s="132">
        <f>$AU109+$AB$7*SIN(AQ109)</f>
        <v>2.8669441163034577</v>
      </c>
      <c r="AQ109" s="132">
        <f>$AU109+$AB$7*SIN(AR109)</f>
        <v>2.8565703127504407</v>
      </c>
      <c r="AR109" s="132">
        <f>$AU109+$AB$7*SIN(AS109)</f>
        <v>2.8782388141727546</v>
      </c>
      <c r="AS109" s="132">
        <f>$AU109+$AB$7*SIN(AT109)</f>
        <v>2.8328203680333992</v>
      </c>
      <c r="AT109" s="132">
        <f>$AU109+$AB$7*SIN(AU109)</f>
        <v>2.9273923774330606</v>
      </c>
      <c r="AU109" s="132">
        <f>RADIANS($AB$9)+$AB$18*(F109-AB$15)</f>
        <v>2.7271032729966391</v>
      </c>
      <c r="AV109" s="43"/>
      <c r="AW109" s="43">
        <v>-6500</v>
      </c>
      <c r="AX109" s="43">
        <f t="shared" si="17"/>
        <v>-2.2163847523258241E-3</v>
      </c>
      <c r="AY109" s="43">
        <f t="shared" si="18"/>
        <v>1.4016030806080317E-4</v>
      </c>
      <c r="AZ109" s="132">
        <f t="shared" si="19"/>
        <v>-2.3565450603866274E-3</v>
      </c>
      <c r="BA109" s="43">
        <f t="shared" si="20"/>
        <v>0.50703414581014128</v>
      </c>
      <c r="BB109" s="43">
        <f t="shared" si="21"/>
        <v>-0.13228853882544156</v>
      </c>
      <c r="BC109" s="43">
        <f t="shared" si="22"/>
        <v>-3.0089030347190255</v>
      </c>
      <c r="BD109" s="43">
        <f t="shared" si="23"/>
        <v>-15.050647767763124</v>
      </c>
      <c r="BE109" s="43">
        <f t="shared" si="24"/>
        <v>3.3699439904004151</v>
      </c>
      <c r="BF109" s="43">
        <f t="shared" si="25"/>
        <v>3.3720826680683023</v>
      </c>
      <c r="BG109" s="43">
        <f t="shared" si="26"/>
        <v>3.3676678762901231</v>
      </c>
      <c r="BH109" s="43">
        <f t="shared" si="27"/>
        <v>3.3767861962723735</v>
      </c>
      <c r="BI109" s="43">
        <f t="shared" si="28"/>
        <v>3.3579741759833528</v>
      </c>
      <c r="BJ109" s="43">
        <f t="shared" si="29"/>
        <v>3.3968789019010721</v>
      </c>
      <c r="BK109" s="43">
        <f t="shared" si="30"/>
        <v>3.3167838448097813</v>
      </c>
      <c r="BL109" s="43">
        <f t="shared" si="31"/>
        <v>3.4835630631903154</v>
      </c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305</v>
      </c>
      <c r="B110" s="94"/>
      <c r="C110" s="36">
        <v>46036.563999999998</v>
      </c>
      <c r="D110" s="36"/>
      <c r="E110" s="41">
        <f>+(C110-C$7)/C$8</f>
        <v>-11611.494579300777</v>
      </c>
      <c r="F110" s="132">
        <f>ROUND(2*E110,0)/2</f>
        <v>-11611.5</v>
      </c>
      <c r="G110" s="132">
        <f>+C110-(C$7+F110*C$8)</f>
        <v>1.8503449973650277E-3</v>
      </c>
      <c r="I110" s="202">
        <f>G110</f>
        <v>1.8503449973650277E-3</v>
      </c>
      <c r="P110" s="199">
        <f>+D$11+D$12*F110+D$13*F110^2</f>
        <v>2.8991884122376234E-3</v>
      </c>
      <c r="Q110" s="200">
        <f>+C110-15018.5</f>
        <v>31018.063999999998</v>
      </c>
      <c r="S110" s="132">
        <f>+(P110-G110)^2</f>
        <v>1.1000725089216079E-6</v>
      </c>
      <c r="T110" s="201">
        <f>T$19</f>
        <v>0</v>
      </c>
      <c r="U110" s="43">
        <f>+T110*S110</f>
        <v>0</v>
      </c>
      <c r="V110" s="132">
        <f>+G110-P110</f>
        <v>-1.0488434148725957E-3</v>
      </c>
      <c r="Z110" s="43">
        <f>F110</f>
        <v>-11611.5</v>
      </c>
      <c r="AA110" s="132">
        <f>AB$3+AB$4*Z110+AB$5*Z110^2+AH110</f>
        <v>5.7099344218334517E-3</v>
      </c>
      <c r="AB110" s="132">
        <f>IF(S110&lt;&gt;0,G110-AH110, -9999)</f>
        <v>-9.6040101223080062E-4</v>
      </c>
      <c r="AC110" s="132">
        <f>+G110-P110</f>
        <v>-1.0488434148725957E-3</v>
      </c>
      <c r="AD110" s="132">
        <f>IF(S110&lt;&gt;0,G110-AA110, -9999)</f>
        <v>-3.859589424468424E-3</v>
      </c>
      <c r="AE110" s="132">
        <f>+(G110-AA110)^2*T110</f>
        <v>0</v>
      </c>
      <c r="AF110" s="43">
        <f>IF(S110&lt;&gt;0,G110-P110, -9999)</f>
        <v>-1.0488434148725957E-3</v>
      </c>
      <c r="AG110" s="7"/>
      <c r="AH110" s="43">
        <f>$AB$6*($AB$11/AI110*AJ110+$AB$12)</f>
        <v>2.8107460095958283E-3</v>
      </c>
      <c r="AI110" s="43">
        <f>1+$AB$7*COS(AL110)</f>
        <v>0.50893930537747967</v>
      </c>
      <c r="AJ110" s="43">
        <f>SIN(AL110+RADIANS($AB$9))</f>
        <v>0.15838769954283266</v>
      </c>
      <c r="AK110" s="43">
        <f>$AB$7*SIN(AL110)</f>
        <v>7.8766190818429477E-2</v>
      </c>
      <c r="AL110" s="43">
        <f>2*ATAN(AM110)</f>
        <v>2.9825472901697876</v>
      </c>
      <c r="AM110" s="43">
        <f>SQRT((1+$AB$7)/(1-$AB$7))*TAN(AN110/2)</f>
        <v>12.548509896946896</v>
      </c>
      <c r="AN110" s="132">
        <f>$AU110+$AB$7*SIN(AO110)</f>
        <v>2.8682274995630266</v>
      </c>
      <c r="AO110" s="132">
        <f>$AU110+$AB$7*SIN(AP110)</f>
        <v>2.8658702528038065</v>
      </c>
      <c r="AP110" s="132">
        <f>$AU110+$AB$7*SIN(AQ110)</f>
        <v>2.8707926292649213</v>
      </c>
      <c r="AQ110" s="132">
        <f>$AU110+$AB$7*SIN(AR110)</f>
        <v>2.8605059727767266</v>
      </c>
      <c r="AR110" s="132">
        <f>$AU110+$AB$7*SIN(AS110)</f>
        <v>2.8819694527112936</v>
      </c>
      <c r="AS110" s="132">
        <f>$AU110+$AB$7*SIN(AT110)</f>
        <v>2.8370329642755614</v>
      </c>
      <c r="AT110" s="132">
        <f>$AU110+$AB$7*SIN(AU110)</f>
        <v>2.9305095682872246</v>
      </c>
      <c r="AU110" s="132">
        <f>RADIANS($AB$9)+$AB$18*(F110-AB$15)</f>
        <v>2.7328312473326362</v>
      </c>
      <c r="AV110" s="43"/>
      <c r="AW110" s="43">
        <v>-6000</v>
      </c>
      <c r="AX110" s="43">
        <f t="shared" si="17"/>
        <v>-3.0324085001548285E-3</v>
      </c>
      <c r="AY110" s="43">
        <f t="shared" si="18"/>
        <v>-1.7696968407665168E-4</v>
      </c>
      <c r="AZ110" s="132">
        <f t="shared" si="19"/>
        <v>-2.8554388160781769E-3</v>
      </c>
      <c r="BA110" s="43">
        <f t="shared" si="20"/>
        <v>0.50914849259855832</v>
      </c>
      <c r="BB110" s="43">
        <f t="shared" si="21"/>
        <v>-0.16096406157089585</v>
      </c>
      <c r="BC110" s="43">
        <f t="shared" si="22"/>
        <v>-2.9799131173405846</v>
      </c>
      <c r="BD110" s="43">
        <f t="shared" si="23"/>
        <v>-12.343190950116346</v>
      </c>
      <c r="BE110" s="43">
        <f t="shared" si="24"/>
        <v>3.419447197609244</v>
      </c>
      <c r="BF110" s="43">
        <f t="shared" si="25"/>
        <v>3.4218214846987194</v>
      </c>
      <c r="BG110" s="43">
        <f t="shared" si="26"/>
        <v>3.4168572339500081</v>
      </c>
      <c r="BH110" s="43">
        <f t="shared" si="27"/>
        <v>3.4272447854873325</v>
      </c>
      <c r="BI110" s="43">
        <f t="shared" si="28"/>
        <v>3.405543817232183</v>
      </c>
      <c r="BJ110" s="43">
        <f t="shared" si="29"/>
        <v>3.4510388435876642</v>
      </c>
      <c r="BK110" s="43">
        <f t="shared" si="30"/>
        <v>3.3562923541124552</v>
      </c>
      <c r="BL110" s="43">
        <f t="shared" si="31"/>
        <v>3.5569986316005355</v>
      </c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296</v>
      </c>
      <c r="B111" s="94"/>
      <c r="C111" s="36">
        <v>46091.692000000003</v>
      </c>
      <c r="D111" s="36" t="s">
        <v>264</v>
      </c>
      <c r="E111" s="41">
        <f>+(C111-C$7)/C$8</f>
        <v>-11449.993720485203</v>
      </c>
      <c r="F111" s="132">
        <f>ROUND(2*E111,0)/2</f>
        <v>-11450</v>
      </c>
      <c r="G111" s="132">
        <f>+C111-(C$7+F111*C$8)</f>
        <v>2.1435000016936101E-3</v>
      </c>
      <c r="I111" s="132">
        <f>G111</f>
        <v>2.1435000016936101E-3</v>
      </c>
      <c r="P111" s="199">
        <f>+D$11+D$12*F111+D$13*F111^2</f>
        <v>2.8254771524524012E-3</v>
      </c>
      <c r="Q111" s="200">
        <f>+C111-15018.5</f>
        <v>31073.192000000003</v>
      </c>
      <c r="S111" s="132">
        <f>+(P111-G111)^2</f>
        <v>4.6509283415707893E-7</v>
      </c>
      <c r="T111" s="201">
        <f>T$19</f>
        <v>0</v>
      </c>
      <c r="U111" s="43">
        <f>+T111*S111</f>
        <v>0</v>
      </c>
      <c r="V111" s="132">
        <f>+G111-P111</f>
        <v>-6.8197715075879115E-4</v>
      </c>
      <c r="Z111" s="43">
        <f>F111</f>
        <v>-11450</v>
      </c>
      <c r="AA111" s="132">
        <f>AB$3+AB$4*Z111+AB$5*Z111^2+AH111</f>
        <v>5.4753950539167609E-3</v>
      </c>
      <c r="AB111" s="132">
        <f>IF(S111&lt;&gt;0,G111-AH111, -9999)</f>
        <v>-5.0641789977074955E-4</v>
      </c>
      <c r="AC111" s="132">
        <f>+G111-P111</f>
        <v>-6.8197715075879115E-4</v>
      </c>
      <c r="AD111" s="132">
        <f>IF(S111&lt;&gt;0,G111-AA111, -9999)</f>
        <v>-3.3318950522231508E-3</v>
      </c>
      <c r="AE111" s="132">
        <f>+(G111-AA111)^2*T111</f>
        <v>0</v>
      </c>
      <c r="AF111" s="43">
        <f>IF(S111&lt;&gt;0,G111-P111, -9999)</f>
        <v>-6.8197715075879115E-4</v>
      </c>
      <c r="AG111" s="7"/>
      <c r="AH111" s="43">
        <f>$AB$6*($AB$11/AI111*AJ111+$AB$12)</f>
        <v>2.6499179014643597E-3</v>
      </c>
      <c r="AI111" s="43">
        <f>1+$AB$7*COS(AL111)</f>
        <v>0.5082217424281984</v>
      </c>
      <c r="AJ111" s="43">
        <f>SIN(AL111+RADIANS($AB$9))</f>
        <v>0.14911460969035309</v>
      </c>
      <c r="AK111" s="43">
        <f>$AB$7*SIN(AL111)</f>
        <v>7.4154325557179115E-2</v>
      </c>
      <c r="AL111" s="43">
        <f>2*ATAN(AM111)</f>
        <v>2.9919320045272229</v>
      </c>
      <c r="AM111" s="43">
        <f>SQRT((1+$AB$7)/(1-$AB$7))*TAN(AN111/2)</f>
        <v>13.338613500253057</v>
      </c>
      <c r="AN111" s="132">
        <f>$AU111+$AB$7*SIN(AO111)</f>
        <v>2.8842364382901504</v>
      </c>
      <c r="AO111" s="132">
        <f>$AU111+$AB$7*SIN(AP111)</f>
        <v>2.8819470320410794</v>
      </c>
      <c r="AP111" s="132">
        <f>$AU111+$AB$7*SIN(AQ111)</f>
        <v>2.8867070146599279</v>
      </c>
      <c r="AQ111" s="132">
        <f>$AU111+$AB$7*SIN(AR111)</f>
        <v>2.8768036078924513</v>
      </c>
      <c r="AR111" s="132">
        <f>$AU111+$AB$7*SIN(AS111)</f>
        <v>2.8973795752717848</v>
      </c>
      <c r="AS111" s="132">
        <f>$AU111+$AB$7*SIN(AT111)</f>
        <v>2.8545000154736559</v>
      </c>
      <c r="AT111" s="132">
        <f>$AU111+$AB$7*SIN(AU111)</f>
        <v>2.943349855908195</v>
      </c>
      <c r="AU111" s="132">
        <f>RADIANS($AB$9)+$AB$18*(F111-AB$15)</f>
        <v>2.7565509359291371</v>
      </c>
      <c r="AV111" s="43"/>
      <c r="AW111" s="43">
        <v>-5500</v>
      </c>
      <c r="AX111" s="43">
        <f t="shared" si="17"/>
        <v>-3.8524673736693464E-3</v>
      </c>
      <c r="AY111" s="43">
        <f t="shared" si="18"/>
        <v>-5.0251910124921267E-4</v>
      </c>
      <c r="AZ111" s="132">
        <f t="shared" si="19"/>
        <v>-3.3499482724201335E-3</v>
      </c>
      <c r="BA111" s="43">
        <f t="shared" si="20"/>
        <v>0.51170259063894141</v>
      </c>
      <c r="BB111" s="43">
        <f t="shared" si="21"/>
        <v>-0.18978808650884471</v>
      </c>
      <c r="BC111" s="43">
        <f t="shared" si="22"/>
        <v>-2.9506341856922247</v>
      </c>
      <c r="BD111" s="43">
        <f t="shared" si="23"/>
        <v>-10.441635829880314</v>
      </c>
      <c r="BE111" s="43">
        <f t="shared" si="24"/>
        <v>3.4692153539021922</v>
      </c>
      <c r="BF111" s="43">
        <f t="shared" si="25"/>
        <v>3.4717202948564432</v>
      </c>
      <c r="BG111" s="43">
        <f t="shared" si="26"/>
        <v>3.4664009149950519</v>
      </c>
      <c r="BH111" s="43">
        <f t="shared" si="27"/>
        <v>3.4777085090418534</v>
      </c>
      <c r="BI111" s="43">
        <f t="shared" si="28"/>
        <v>3.4537227841530806</v>
      </c>
      <c r="BJ111" s="43">
        <f t="shared" si="29"/>
        <v>3.5048434646667168</v>
      </c>
      <c r="BK111" s="43">
        <f t="shared" si="30"/>
        <v>3.3968827424317034</v>
      </c>
      <c r="BL111" s="43">
        <f t="shared" si="31"/>
        <v>3.6304342000107552</v>
      </c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306</v>
      </c>
      <c r="B112" s="94" t="s">
        <v>288</v>
      </c>
      <c r="C112" s="36">
        <v>46095.267</v>
      </c>
      <c r="D112" s="36"/>
      <c r="E112" s="41">
        <f>+(C112-C$7)/C$8</f>
        <v>-11439.52053861274</v>
      </c>
      <c r="F112" s="132">
        <f>ROUND(2*E112,0)/2</f>
        <v>-11439.5</v>
      </c>
      <c r="G112" s="132">
        <f>+C112-(C$7+F112*C$8)</f>
        <v>-7.0108149957377464E-3</v>
      </c>
      <c r="I112" s="202">
        <f>G112</f>
        <v>-7.0108149957377464E-3</v>
      </c>
      <c r="P112" s="199">
        <f>+D$11+D$12*F112+D$13*F112^2</f>
        <v>2.820654368561961E-3</v>
      </c>
      <c r="Q112" s="200">
        <f>+C112-15018.5</f>
        <v>31076.767</v>
      </c>
      <c r="S112" s="132">
        <f>+(P112-G112)^2</f>
        <v>9.6657789861163691E-5</v>
      </c>
      <c r="T112" s="201">
        <f>T$19</f>
        <v>0</v>
      </c>
      <c r="U112" s="43">
        <f>+T112*S112</f>
        <v>0</v>
      </c>
      <c r="V112" s="132">
        <f>+G112-P112</f>
        <v>-9.8314693642997074E-3</v>
      </c>
      <c r="Z112" s="43">
        <f>F112</f>
        <v>-11439.5</v>
      </c>
      <c r="AA112" s="132">
        <f>AB$3+AB$4*Z112+AB$5*Z112^2+AH112</f>
        <v>5.460101144996515E-3</v>
      </c>
      <c r="AB112" s="132">
        <f>IF(S112&lt;&gt;0,G112-AH112, -9999)</f>
        <v>-9.6502617721723003E-3</v>
      </c>
      <c r="AC112" s="132">
        <f>+G112-P112</f>
        <v>-9.8314693642997074E-3</v>
      </c>
      <c r="AD112" s="132">
        <f>IF(S112&lt;&gt;0,G112-AA112, -9999)</f>
        <v>-1.2470916140734261E-2</v>
      </c>
      <c r="AE112" s="132">
        <f>+(G112-AA112)^2*T112</f>
        <v>0</v>
      </c>
      <c r="AF112" s="43">
        <f>IF(S112&lt;&gt;0,G112-P112, -9999)</f>
        <v>-9.8314693642997074E-3</v>
      </c>
      <c r="AG112" s="7"/>
      <c r="AH112" s="43">
        <f>$AB$6*($AB$11/AI112*AJ112+$AB$12)</f>
        <v>2.6394467764345544E-3</v>
      </c>
      <c r="AI112" s="43">
        <f>1+$AB$7*COS(AL112)</f>
        <v>0.50817666135032846</v>
      </c>
      <c r="AJ112" s="43">
        <f>SIN(AL112+RADIANS($AB$9))</f>
        <v>0.14851222615565604</v>
      </c>
      <c r="AK112" s="43">
        <f>$AB$7*SIN(AL112)</f>
        <v>7.3854737009130589E-2</v>
      </c>
      <c r="AL112" s="43">
        <f>2*ATAN(AM112)</f>
        <v>2.9925411709619563</v>
      </c>
      <c r="AM112" s="43">
        <f>SQRT((1+$AB$7)/(1-$AB$7))*TAN(AN112/2)</f>
        <v>13.393331411290966</v>
      </c>
      <c r="AN112" s="132">
        <f>$AU112+$AB$7*SIN(AO112)</f>
        <v>2.885276358592181</v>
      </c>
      <c r="AO112" s="132">
        <f>$AU112+$AB$7*SIN(AP112)</f>
        <v>2.8829917400177774</v>
      </c>
      <c r="AP112" s="132">
        <f>$AU112+$AB$7*SIN(AQ112)</f>
        <v>2.8877404727607545</v>
      </c>
      <c r="AQ112" s="132">
        <f>$AU112+$AB$7*SIN(AR112)</f>
        <v>2.8778632148151675</v>
      </c>
      <c r="AR112" s="132">
        <f>$AU112+$AB$7*SIN(AS112)</f>
        <v>2.898379366841918</v>
      </c>
      <c r="AS112" s="132">
        <f>$AU112+$AB$7*SIN(AT112)</f>
        <v>2.8556368807125794</v>
      </c>
      <c r="AT112" s="132">
        <f>$AU112+$AB$7*SIN(AU112)</f>
        <v>2.9441809685542109</v>
      </c>
      <c r="AU112" s="132">
        <f>RADIANS($AB$9)+$AB$18*(F112-AB$15)</f>
        <v>2.7580930828657522</v>
      </c>
      <c r="AV112" s="43"/>
      <c r="AW112" s="43">
        <v>-5000</v>
      </c>
      <c r="AX112" s="43">
        <f t="shared" si="17"/>
        <v>-4.675625136261569E-3</v>
      </c>
      <c r="AY112" s="43">
        <f t="shared" si="18"/>
        <v>-8.3648794345688154E-4</v>
      </c>
      <c r="AZ112" s="132">
        <f t="shared" si="19"/>
        <v>-3.839137192804687E-3</v>
      </c>
      <c r="BA112" s="43">
        <f t="shared" si="20"/>
        <v>0.51471237306851858</v>
      </c>
      <c r="BB112" s="43">
        <f t="shared" si="21"/>
        <v>-0.21878254492328508</v>
      </c>
      <c r="BC112" s="43">
        <f t="shared" si="22"/>
        <v>-2.9210138776798784</v>
      </c>
      <c r="BD112" s="43">
        <f t="shared" si="23"/>
        <v>-9.0302625093237516</v>
      </c>
      <c r="BE112" s="43">
        <f t="shared" si="24"/>
        <v>3.5192909370280399</v>
      </c>
      <c r="BF112" s="43">
        <f t="shared" si="25"/>
        <v>3.5218224396000468</v>
      </c>
      <c r="BG112" s="43">
        <f t="shared" si="26"/>
        <v>3.516346795417264</v>
      </c>
      <c r="BH112" s="43">
        <f t="shared" si="27"/>
        <v>3.5282057453473303</v>
      </c>
      <c r="BI112" s="43">
        <f t="shared" si="28"/>
        <v>3.5025914104960862</v>
      </c>
      <c r="BJ112" s="43">
        <f t="shared" si="29"/>
        <v>3.558256188884803</v>
      </c>
      <c r="BK112" s="43">
        <f t="shared" si="30"/>
        <v>3.4387320571004794</v>
      </c>
      <c r="BL112" s="43">
        <f t="shared" si="31"/>
        <v>3.7038697684209754</v>
      </c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307</v>
      </c>
      <c r="B113" s="94"/>
      <c r="C113" s="36">
        <v>46102.28</v>
      </c>
      <c r="D113" s="36"/>
      <c r="E113" s="41">
        <f>+(C113-C$7)/C$8</f>
        <v>-11418.97552477452</v>
      </c>
      <c r="F113" s="132">
        <f>ROUND(2*E113,0)/2</f>
        <v>-11419</v>
      </c>
      <c r="G113" s="132">
        <f>+C113-(C$7+F113*C$8)</f>
        <v>8.3545700035756454E-3</v>
      </c>
      <c r="I113" s="202">
        <f>G113</f>
        <v>8.3545700035756454E-3</v>
      </c>
      <c r="P113" s="199">
        <f>+D$11+D$12*F113+D$13*F113^2</f>
        <v>2.8112277560675982E-3</v>
      </c>
      <c r="Q113" s="200">
        <f>+C113-15018.5</f>
        <v>31083.78</v>
      </c>
      <c r="S113" s="132">
        <f>+(P113-G113)^2</f>
        <v>3.0728643273007562E-5</v>
      </c>
      <c r="T113" s="201">
        <f>T$19</f>
        <v>0</v>
      </c>
      <c r="U113" s="43">
        <f>+T113*S113</f>
        <v>0</v>
      </c>
      <c r="V113" s="132">
        <f>+G113-P113</f>
        <v>5.5433422475080468E-3</v>
      </c>
      <c r="Z113" s="43">
        <f>F113</f>
        <v>-11419</v>
      </c>
      <c r="AA113" s="132">
        <f>AB$3+AB$4*Z113+AB$5*Z113^2+AH113</f>
        <v>5.430225840952636E-3</v>
      </c>
      <c r="AB113" s="132">
        <f>IF(S113&lt;&gt;0,G113-AH113, -9999)</f>
        <v>5.7355719186906072E-3</v>
      </c>
      <c r="AC113" s="132">
        <f>+G113-P113</f>
        <v>5.5433422475080468E-3</v>
      </c>
      <c r="AD113" s="132">
        <f>IF(S113&lt;&gt;0,G113-AA113, -9999)</f>
        <v>2.9243441626230094E-3</v>
      </c>
      <c r="AE113" s="132">
        <f>+(G113-AA113)^2*T113</f>
        <v>0</v>
      </c>
      <c r="AF113" s="43">
        <f>IF(S113&lt;&gt;0,G113-P113, -9999)</f>
        <v>5.5433422475080468E-3</v>
      </c>
      <c r="AG113" s="7"/>
      <c r="AH113" s="43">
        <f>$AB$6*($AB$11/AI113*AJ113+$AB$12)</f>
        <v>2.6189980848850382E-3</v>
      </c>
      <c r="AI113" s="43">
        <f>1+$AB$7*COS(AL113)</f>
        <v>0.50808919671712593</v>
      </c>
      <c r="AJ113" s="43">
        <f>SIN(AL113+RADIANS($AB$9))</f>
        <v>0.14733631998732391</v>
      </c>
      <c r="AK113" s="43">
        <f>$AB$7*SIN(AL113)</f>
        <v>7.3269913557987898E-2</v>
      </c>
      <c r="AL113" s="43">
        <f>2*ATAN(AM113)</f>
        <v>2.9937301576145843</v>
      </c>
      <c r="AM113" s="43">
        <f>SQRT((1+$AB$7)/(1-$AB$7))*TAN(AN113/2)</f>
        <v>13.501427607217018</v>
      </c>
      <c r="AN113" s="132">
        <f>$AU113+$AB$7*SIN(AO113)</f>
        <v>2.8873063665799741</v>
      </c>
      <c r="AO113" s="132">
        <f>$AU113+$AB$7*SIN(AP113)</f>
        <v>2.8850312272086613</v>
      </c>
      <c r="AP113" s="132">
        <f>$AU113+$AB$7*SIN(AQ113)</f>
        <v>2.8897577547690738</v>
      </c>
      <c r="AQ113" s="132">
        <f>$AU113+$AB$7*SIN(AR113)</f>
        <v>2.8799319772208314</v>
      </c>
      <c r="AR113" s="132">
        <f>$AU113+$AB$7*SIN(AS113)</f>
        <v>2.9003306148067649</v>
      </c>
      <c r="AS113" s="132">
        <f>$AU113+$AB$7*SIN(AT113)</f>
        <v>2.8578569022903473</v>
      </c>
      <c r="AT113" s="132">
        <f>$AU113+$AB$7*SIN(AU113)</f>
        <v>2.9458023431133737</v>
      </c>
      <c r="AU113" s="132">
        <f>RADIANS($AB$9)+$AB$18*(F113-AB$15)</f>
        <v>2.7611039411705711</v>
      </c>
      <c r="AV113" s="43"/>
      <c r="AW113" s="43">
        <v>-4500</v>
      </c>
      <c r="AX113" s="43">
        <f t="shared" si="17"/>
        <v>-5.5008844512220659E-3</v>
      </c>
      <c r="AY113" s="43">
        <f t="shared" si="18"/>
        <v>-1.1788762106996566E-3</v>
      </c>
      <c r="AZ113" s="132">
        <f t="shared" si="19"/>
        <v>-4.3220082405224089E-3</v>
      </c>
      <c r="BA113" s="43">
        <f t="shared" si="20"/>
        <v>0.51819659663221151</v>
      </c>
      <c r="BB113" s="43">
        <f t="shared" si="21"/>
        <v>-0.24796791696891607</v>
      </c>
      <c r="BC113" s="43">
        <f t="shared" si="22"/>
        <v>-2.8909983958162044</v>
      </c>
      <c r="BD113" s="43">
        <f t="shared" si="23"/>
        <v>-7.939219358153685</v>
      </c>
      <c r="BE113" s="43">
        <f t="shared" si="24"/>
        <v>3.5697156579262317</v>
      </c>
      <c r="BF113" s="43">
        <f t="shared" si="25"/>
        <v>3.572177035257047</v>
      </c>
      <c r="BG113" s="43">
        <f t="shared" si="26"/>
        <v>3.566737575372704</v>
      </c>
      <c r="BH113" s="43">
        <f t="shared" si="27"/>
        <v>3.578776615086225</v>
      </c>
      <c r="BI113" s="43">
        <f t="shared" si="28"/>
        <v>3.552218240569045</v>
      </c>
      <c r="BJ113" s="43">
        <f t="shared" si="29"/>
        <v>3.6112537287509583</v>
      </c>
      <c r="BK113" s="43">
        <f t="shared" si="30"/>
        <v>3.4820105593859569</v>
      </c>
      <c r="BL113" s="43">
        <f t="shared" si="31"/>
        <v>3.7773053368311955</v>
      </c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298</v>
      </c>
      <c r="B114" s="94"/>
      <c r="C114" s="36">
        <v>46109.445</v>
      </c>
      <c r="D114" s="36"/>
      <c r="E114" s="41">
        <f>+(C114-C$7)/C$8</f>
        <v>-11397.98521760913</v>
      </c>
      <c r="F114" s="132">
        <f>ROUND(2*E114,0)/2</f>
        <v>-11398</v>
      </c>
      <c r="G114" s="132">
        <f>+C114-(C$7+F114*C$8)</f>
        <v>5.0459400008548982E-3</v>
      </c>
      <c r="I114" s="202">
        <f>G114</f>
        <v>5.0459400008548982E-3</v>
      </c>
      <c r="P114" s="199">
        <f>+D$11+D$12*F114+D$13*F114^2</f>
        <v>2.8015565511374874E-3</v>
      </c>
      <c r="Q114" s="200">
        <f>+C114-15018.5</f>
        <v>31090.945</v>
      </c>
      <c r="S114" s="132">
        <f>+(P114-G114)^2</f>
        <v>5.0372570693654253E-6</v>
      </c>
      <c r="T114" s="201">
        <f>T$19</f>
        <v>0</v>
      </c>
      <c r="U114" s="43">
        <f>+T114*S114</f>
        <v>0</v>
      </c>
      <c r="V114" s="132">
        <f>+G114-P114</f>
        <v>2.2443834497174108E-3</v>
      </c>
      <c r="Z114" s="43">
        <f>F114</f>
        <v>-11398</v>
      </c>
      <c r="AA114" s="132">
        <f>AB$3+AB$4*Z114+AB$5*Z114^2+AH114</f>
        <v>5.3996003009974293E-3</v>
      </c>
      <c r="AB114" s="132">
        <f>IF(S114&lt;&gt;0,G114-AH114, -9999)</f>
        <v>2.4478962509949559E-3</v>
      </c>
      <c r="AC114" s="132">
        <f>+G114-P114</f>
        <v>2.2443834497174108E-3</v>
      </c>
      <c r="AD114" s="132">
        <f>IF(S114&lt;&gt;0,G114-AA114, -9999)</f>
        <v>-3.5366030014253105E-4</v>
      </c>
      <c r="AE114" s="132">
        <f>+(G114-AA114)^2*T114</f>
        <v>0</v>
      </c>
      <c r="AF114" s="43">
        <f>IF(S114&lt;&gt;0,G114-P114, -9999)</f>
        <v>2.2443834497174108E-3</v>
      </c>
      <c r="AG114" s="7"/>
      <c r="AH114" s="43">
        <f>$AB$6*($AB$11/AI114*AJ114+$AB$12)</f>
        <v>2.5980437498599423E-3</v>
      </c>
      <c r="AI114" s="43">
        <f>1+$AB$7*COS(AL114)</f>
        <v>0.50800035334614635</v>
      </c>
      <c r="AJ114" s="43">
        <f>SIN(AL114+RADIANS($AB$9))</f>
        <v>0.14613197308674977</v>
      </c>
      <c r="AK114" s="43">
        <f>$AB$7*SIN(AL114)</f>
        <v>7.2670945443695428E-2</v>
      </c>
      <c r="AL114" s="43">
        <f>2*ATAN(AM114)</f>
        <v>2.9949476831329687</v>
      </c>
      <c r="AM114" s="43">
        <f>SQRT((1+$AB$7)/(1-$AB$7))*TAN(AN114/2)</f>
        <v>13.613931551609316</v>
      </c>
      <c r="AN114" s="132">
        <f>$AU114+$AB$7*SIN(AO114)</f>
        <v>2.8893854609049723</v>
      </c>
      <c r="AO114" s="132">
        <f>$AU114+$AB$7*SIN(AP114)</f>
        <v>2.8871202123867357</v>
      </c>
      <c r="AP114" s="132">
        <f>$AU114+$AB$7*SIN(AQ114)</f>
        <v>2.8918236634004755</v>
      </c>
      <c r="AQ114" s="132">
        <f>$AU114+$AB$7*SIN(AR114)</f>
        <v>2.8820512065983106</v>
      </c>
      <c r="AR114" s="132">
        <f>$AU114+$AB$7*SIN(AS114)</f>
        <v>2.9023284639942348</v>
      </c>
      <c r="AS114" s="132">
        <f>$AU114+$AB$7*SIN(AT114)</f>
        <v>2.8601316541768358</v>
      </c>
      <c r="AT114" s="132">
        <f>$AU114+$AB$7*SIN(AU114)</f>
        <v>2.9474615274062432</v>
      </c>
      <c r="AU114" s="132">
        <f>RADIANS($AB$9)+$AB$18*(F114-AB$15)</f>
        <v>2.7641882350438003</v>
      </c>
      <c r="AV114" s="43"/>
      <c r="AW114" s="43">
        <v>-4000</v>
      </c>
      <c r="AX114" s="43">
        <f t="shared" si="17"/>
        <v>-6.3271872937785429E-3</v>
      </c>
      <c r="AY114" s="43">
        <f t="shared" si="18"/>
        <v>-1.5296839029775391E-3</v>
      </c>
      <c r="AZ114" s="132">
        <f t="shared" si="19"/>
        <v>-4.7975033908010042E-3</v>
      </c>
      <c r="BA114" s="43">
        <f t="shared" si="20"/>
        <v>0.52217704672603316</v>
      </c>
      <c r="BB114" s="43">
        <f t="shared" si="21"/>
        <v>-0.27736339068494315</v>
      </c>
      <c r="BC114" s="43">
        <f t="shared" si="22"/>
        <v>-2.8605317545413147</v>
      </c>
      <c r="BD114" s="43">
        <f t="shared" si="23"/>
        <v>-7.0689902741591197</v>
      </c>
      <c r="BE114" s="43">
        <f t="shared" si="24"/>
        <v>3.620531180930509</v>
      </c>
      <c r="BF114" s="43">
        <f t="shared" si="25"/>
        <v>3.6228388495656585</v>
      </c>
      <c r="BG114" s="43">
        <f t="shared" si="26"/>
        <v>3.617611364473674</v>
      </c>
      <c r="BH114" s="43">
        <f t="shared" si="27"/>
        <v>3.6294735521873318</v>
      </c>
      <c r="BI114" s="43">
        <f t="shared" si="28"/>
        <v>3.6026593858314708</v>
      </c>
      <c r="BJ114" s="43">
        <f t="shared" si="29"/>
        <v>3.6638284029271082</v>
      </c>
      <c r="BK114" s="43">
        <f t="shared" si="30"/>
        <v>3.5268808067200714</v>
      </c>
      <c r="BL114" s="43">
        <f t="shared" si="31"/>
        <v>3.8507409052414152</v>
      </c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296</v>
      </c>
      <c r="B115" s="94"/>
      <c r="C115" s="36">
        <v>46114.571000000004</v>
      </c>
      <c r="D115" s="36" t="s">
        <v>264</v>
      </c>
      <c r="E115" s="41">
        <f>+(C115-C$7)/C$8</f>
        <v>-11382.968286062744</v>
      </c>
      <c r="F115" s="132">
        <f>ROUND(2*E115,0)/2</f>
        <v>-11383</v>
      </c>
      <c r="G115" s="132">
        <f>+C115-(C$7+F115*C$8)</f>
        <v>1.0825490004208405E-2</v>
      </c>
      <c r="I115" s="132">
        <f>G115</f>
        <v>1.0825490004208405E-2</v>
      </c>
      <c r="P115" s="199">
        <f>+D$11+D$12*F115+D$13*F115^2</f>
        <v>2.7946394546369412E-3</v>
      </c>
      <c r="Q115" s="200">
        <f>+C115-15018.5</f>
        <v>31096.071000000004</v>
      </c>
      <c r="S115" s="132">
        <f>+(P115-G115)^2</f>
        <v>6.4494560549552287E-5</v>
      </c>
      <c r="T115" s="201">
        <f>T$19</f>
        <v>0</v>
      </c>
      <c r="U115" s="43">
        <f>+T115*S115</f>
        <v>0</v>
      </c>
      <c r="V115" s="132">
        <f>+G115-P115</f>
        <v>8.0308505495714638E-3</v>
      </c>
      <c r="Z115" s="43">
        <f>F115</f>
        <v>-11383</v>
      </c>
      <c r="AA115" s="132">
        <f>AB$3+AB$4*Z115+AB$5*Z115^2+AH115</f>
        <v>5.377711585769997E-3</v>
      </c>
      <c r="AB115" s="132">
        <f>IF(S115&lt;&gt;0,G115-AH115, -9999)</f>
        <v>8.2424178730753483E-3</v>
      </c>
      <c r="AC115" s="132">
        <f>+G115-P115</f>
        <v>8.0308505495714638E-3</v>
      </c>
      <c r="AD115" s="132">
        <f>IF(S115&lt;&gt;0,G115-AA115, -9999)</f>
        <v>5.4477784184384075E-3</v>
      </c>
      <c r="AE115" s="132">
        <f>+(G115-AA115)^2*T115</f>
        <v>0</v>
      </c>
      <c r="AF115" s="43">
        <f>IF(S115&lt;&gt;0,G115-P115, -9999)</f>
        <v>8.0308505495714638E-3</v>
      </c>
      <c r="AG115" s="7"/>
      <c r="AH115" s="43">
        <f>$AB$6*($AB$11/AI115*AJ115+$AB$12)</f>
        <v>2.5830721311330563E-3</v>
      </c>
      <c r="AI115" s="43">
        <f>1+$AB$7*COS(AL115)</f>
        <v>0.50793736078919982</v>
      </c>
      <c r="AJ115" s="43">
        <f>SIN(AL115+RADIANS($AB$9))</f>
        <v>0.14527187299775018</v>
      </c>
      <c r="AK115" s="43">
        <f>$AB$7*SIN(AL115)</f>
        <v>7.2243184537361393E-2</v>
      </c>
      <c r="AL115" s="43">
        <f>2*ATAN(AM115)</f>
        <v>2.9958170607842334</v>
      </c>
      <c r="AM115" s="43">
        <f>SQRT((1+$AB$7)/(1-$AB$7))*TAN(AN115/2)</f>
        <v>13.69541328990654</v>
      </c>
      <c r="AN115" s="132">
        <f>$AU115+$AB$7*SIN(AO115)</f>
        <v>2.8908702660661372</v>
      </c>
      <c r="AO115" s="132">
        <f>$AU115+$AB$7*SIN(AP115)</f>
        <v>2.8886121940098706</v>
      </c>
      <c r="AP115" s="132">
        <f>$AU115+$AB$7*SIN(AQ115)</f>
        <v>2.893298958071282</v>
      </c>
      <c r="AQ115" s="132">
        <f>$AU115+$AB$7*SIN(AR115)</f>
        <v>2.8835649483753216</v>
      </c>
      <c r="AR115" s="132">
        <f>$AU115+$AB$7*SIN(AS115)</f>
        <v>2.9037548892943845</v>
      </c>
      <c r="AS115" s="132">
        <f>$AU115+$AB$7*SIN(AT115)</f>
        <v>2.8617568365191177</v>
      </c>
      <c r="AT115" s="132">
        <f>$AU115+$AB$7*SIN(AU115)</f>
        <v>2.9486455908324225</v>
      </c>
      <c r="AU115" s="132">
        <f>RADIANS($AB$9)+$AB$18*(F115-AB$15)</f>
        <v>2.7663913020961068</v>
      </c>
      <c r="AV115" s="43"/>
      <c r="AW115" s="43">
        <v>-3500</v>
      </c>
      <c r="AX115" s="43">
        <f t="shared" si="17"/>
        <v>-7.1534164991073276E-3</v>
      </c>
      <c r="AY115" s="43">
        <f t="shared" si="18"/>
        <v>-1.8889110202905289E-3</v>
      </c>
      <c r="AZ115" s="132">
        <f t="shared" si="19"/>
        <v>-5.2645054788167988E-3</v>
      </c>
      <c r="BA115" s="43">
        <f t="shared" si="20"/>
        <v>0.52667882921617981</v>
      </c>
      <c r="BB115" s="43">
        <f t="shared" si="21"/>
        <v>-0.30698707871076597</v>
      </c>
      <c r="BC115" s="43">
        <f t="shared" si="22"/>
        <v>-2.8295548677325764</v>
      </c>
      <c r="BD115" s="43">
        <f t="shared" si="23"/>
        <v>-6.3573892783925308</v>
      </c>
      <c r="BE115" s="43">
        <f t="shared" si="24"/>
        <v>3.6717800363046842</v>
      </c>
      <c r="BF115" s="43">
        <f t="shared" si="25"/>
        <v>3.6738679282413047</v>
      </c>
      <c r="BG115" s="43">
        <f t="shared" si="26"/>
        <v>3.6690026979786623</v>
      </c>
      <c r="BH115" s="43">
        <f t="shared" si="27"/>
        <v>3.6803614243511897</v>
      </c>
      <c r="BI115" s="43">
        <f t="shared" si="28"/>
        <v>3.653958320111085</v>
      </c>
      <c r="BJ115" s="43">
        <f t="shared" si="29"/>
        <v>3.7159905297020641</v>
      </c>
      <c r="BK115" s="43">
        <f t="shared" si="30"/>
        <v>3.5734967764565009</v>
      </c>
      <c r="BL115" s="43">
        <f t="shared" si="31"/>
        <v>3.9241764736516354</v>
      </c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308</v>
      </c>
      <c r="B116" s="94"/>
      <c r="C116" s="36">
        <v>46119.332999999999</v>
      </c>
      <c r="D116" s="36"/>
      <c r="E116" s="41">
        <f>+(C116-C$7)/C$8</f>
        <v>-11369.017714852489</v>
      </c>
      <c r="F116" s="132">
        <f>ROUND(2*E116,0)/2</f>
        <v>-11369</v>
      </c>
      <c r="G116" s="132">
        <f>+C116-(C$7+F116*C$8)</f>
        <v>-6.0469300005934201E-3</v>
      </c>
      <c r="I116" s="202">
        <f>G116</f>
        <v>-6.0469300005934201E-3</v>
      </c>
      <c r="P116" s="199">
        <f>+D$11+D$12*F116+D$13*F116^2</f>
        <v>2.7881766613299702E-3</v>
      </c>
      <c r="Q116" s="200">
        <f>+C116-15018.5</f>
        <v>31100.832999999999</v>
      </c>
      <c r="S116" s="132">
        <f>+(P116-G116)^2</f>
        <v>7.8059109727563061E-5</v>
      </c>
      <c r="T116" s="201">
        <f>T$19</f>
        <v>0</v>
      </c>
      <c r="U116" s="43">
        <f>+T116*S116</f>
        <v>0</v>
      </c>
      <c r="V116" s="132">
        <f>+G116-P116</f>
        <v>-8.8351066619233899E-3</v>
      </c>
      <c r="Z116" s="43">
        <f>F116</f>
        <v>-11369</v>
      </c>
      <c r="AA116" s="132">
        <f>AB$3+AB$4*Z116+AB$5*Z116^2+AH116</f>
        <v>5.3572721200536664E-3</v>
      </c>
      <c r="AB116" s="132">
        <f>IF(S116&lt;&gt;0,G116-AH116, -9999)</f>
        <v>-8.6160254593171167E-3</v>
      </c>
      <c r="AC116" s="132">
        <f>+G116-P116</f>
        <v>-8.8351066619233899E-3</v>
      </c>
      <c r="AD116" s="132">
        <f>IF(S116&lt;&gt;0,G116-AA116, -9999)</f>
        <v>-1.1404202120647087E-2</v>
      </c>
      <c r="AE116" s="132">
        <f>+(G116-AA116)^2*T116</f>
        <v>0</v>
      </c>
      <c r="AF116" s="43">
        <f>IF(S116&lt;&gt;0,G116-P116, -9999)</f>
        <v>-8.8351066619233899E-3</v>
      </c>
      <c r="AG116" s="7"/>
      <c r="AH116" s="43">
        <f>$AB$6*($AB$11/AI116*AJ116+$AB$12)</f>
        <v>2.5690954587236966E-3</v>
      </c>
      <c r="AI116" s="43">
        <f>1+$AB$7*COS(AL116)</f>
        <v>0.50787891849003786</v>
      </c>
      <c r="AJ116" s="43">
        <f>SIN(AL116+RADIANS($AB$9))</f>
        <v>0.14446922332499174</v>
      </c>
      <c r="AK116" s="43">
        <f>$AB$7*SIN(AL116)</f>
        <v>7.1843995940249761E-2</v>
      </c>
      <c r="AL116" s="43">
        <f>2*ATAN(AM116)</f>
        <v>2.996628268218001</v>
      </c>
      <c r="AM116" s="43">
        <f>SQRT((1+$AB$7)/(1-$AB$7))*TAN(AN116/2)</f>
        <v>13.772322919513137</v>
      </c>
      <c r="AN116" s="132">
        <f>$AU116+$AB$7*SIN(AO116)</f>
        <v>2.8922558882546823</v>
      </c>
      <c r="AO116" s="132">
        <f>$AU116+$AB$7*SIN(AP116)</f>
        <v>2.8900045979426316</v>
      </c>
      <c r="AP116" s="132">
        <f>$AU116+$AB$7*SIN(AQ116)</f>
        <v>2.8946756347892193</v>
      </c>
      <c r="AQ116" s="132">
        <f>$AU116+$AB$7*SIN(AR116)</f>
        <v>2.8849777793908786</v>
      </c>
      <c r="AR116" s="132">
        <f>$AU116+$AB$7*SIN(AS116)</f>
        <v>2.9050857635479024</v>
      </c>
      <c r="AS116" s="132">
        <f>$AU116+$AB$7*SIN(AT116)</f>
        <v>2.8632739424079947</v>
      </c>
      <c r="AT116" s="132">
        <f>$AU116+$AB$7*SIN(AU116)</f>
        <v>2.9497499185174423</v>
      </c>
      <c r="AU116" s="132">
        <f>RADIANS($AB$9)+$AB$18*(F116-AB$15)</f>
        <v>2.768447498011593</v>
      </c>
      <c r="AV116" s="43"/>
      <c r="AW116" s="43">
        <v>-3000</v>
      </c>
      <c r="AX116" s="43">
        <f t="shared" si="17"/>
        <v>-7.9783972664038642E-3</v>
      </c>
      <c r="AY116" s="43">
        <f t="shared" si="18"/>
        <v>-2.2565575626386255E-3</v>
      </c>
      <c r="AZ116" s="132">
        <f t="shared" si="19"/>
        <v>-5.7218397037652382E-3</v>
      </c>
      <c r="BA116" s="43">
        <f t="shared" si="20"/>
        <v>0.53173076329360158</v>
      </c>
      <c r="BB116" s="43">
        <f t="shared" si="21"/>
        <v>-0.33685624669987402</v>
      </c>
      <c r="BC116" s="43">
        <f t="shared" si="22"/>
        <v>-2.7980044878753554</v>
      </c>
      <c r="BD116" s="43">
        <f t="shared" si="23"/>
        <v>-5.7635445710455455</v>
      </c>
      <c r="BE116" s="43">
        <f t="shared" si="24"/>
        <v>3.723506671702161</v>
      </c>
      <c r="BF116" s="43">
        <f t="shared" si="25"/>
        <v>3.7253290335760569</v>
      </c>
      <c r="BG116" s="43">
        <f t="shared" si="26"/>
        <v>3.7209439576897263</v>
      </c>
      <c r="BH116" s="43">
        <f t="shared" si="27"/>
        <v>3.7315171859128391</v>
      </c>
      <c r="BI116" s="43">
        <f t="shared" si="28"/>
        <v>3.7061461532816113</v>
      </c>
      <c r="BJ116" s="43">
        <f t="shared" si="29"/>
        <v>3.7677708660890774</v>
      </c>
      <c r="BK116" s="43">
        <f t="shared" si="30"/>
        <v>3.6220030358773512</v>
      </c>
      <c r="BL116" s="43">
        <f t="shared" si="31"/>
        <v>3.9976120420618555</v>
      </c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296</v>
      </c>
      <c r="B117" s="94"/>
      <c r="C117" s="36">
        <v>46144.6</v>
      </c>
      <c r="D117" s="36" t="s">
        <v>264</v>
      </c>
      <c r="E117" s="41">
        <f>+(C117-C$7)/C$8</f>
        <v>-11294.996487895358</v>
      </c>
      <c r="F117" s="132">
        <f>ROUND(2*E117,0)/2</f>
        <v>-11295</v>
      </c>
      <c r="G117" s="132">
        <f>+C117-(C$7+F117*C$8)</f>
        <v>1.1988499973085709E-3</v>
      </c>
      <c r="I117" s="132">
        <f>G117</f>
        <v>1.1988499973085709E-3</v>
      </c>
      <c r="P117" s="199">
        <f>+D$11+D$12*F117+D$13*F117^2</f>
        <v>2.7539065278300383E-3</v>
      </c>
      <c r="Q117" s="200">
        <f>+C117-15018.5</f>
        <v>31126.1</v>
      </c>
      <c r="S117" s="132">
        <f>+(P117-G117)^2</f>
        <v>2.4182008131174634E-6</v>
      </c>
      <c r="T117" s="201">
        <f>T$19</f>
        <v>0</v>
      </c>
      <c r="U117" s="43">
        <f>+T117*S117</f>
        <v>0</v>
      </c>
      <c r="V117" s="132">
        <f>+G117-P117</f>
        <v>-1.5550565305214674E-3</v>
      </c>
      <c r="Z117" s="43">
        <f>F117</f>
        <v>-11295</v>
      </c>
      <c r="AA117" s="132">
        <f>AB$3+AB$4*Z117+AB$5*Z117^2+AH117</f>
        <v>5.2490753583394403E-3</v>
      </c>
      <c r="AB117" s="132">
        <f>IF(S117&lt;&gt;0,G117-AH117, -9999)</f>
        <v>-1.2963188332008311E-3</v>
      </c>
      <c r="AC117" s="132">
        <f>+G117-P117</f>
        <v>-1.5550565305214674E-3</v>
      </c>
      <c r="AD117" s="132">
        <f>IF(S117&lt;&gt;0,G117-AA117, -9999)</f>
        <v>-4.0502253610308694E-3</v>
      </c>
      <c r="AE117" s="132">
        <f>+(G117-AA117)^2*T117</f>
        <v>0</v>
      </c>
      <c r="AF117" s="43">
        <f>IF(S117&lt;&gt;0,G117-P117, -9999)</f>
        <v>-1.5550565305214674E-3</v>
      </c>
      <c r="AG117" s="7"/>
      <c r="AH117" s="43">
        <f>$AB$6*($AB$11/AI117*AJ117+$AB$12)</f>
        <v>2.495168830509402E-3</v>
      </c>
      <c r="AI117" s="43">
        <f>1+$AB$7*COS(AL117)</f>
        <v>0.50757562346005536</v>
      </c>
      <c r="AJ117" s="43">
        <f>SIN(AL117+RADIANS($AB$9))</f>
        <v>0.14022839629873032</v>
      </c>
      <c r="AK117" s="43">
        <f>$AB$7*SIN(AL117)</f>
        <v>6.9734869387159726E-2</v>
      </c>
      <c r="AL117" s="43">
        <f>2*ATAN(AM117)</f>
        <v>3.0009127292542632</v>
      </c>
      <c r="AM117" s="43">
        <f>SQRT((1+$AB$7)/(1-$AB$7))*TAN(AN117/2)</f>
        <v>14.193215182669283</v>
      </c>
      <c r="AN117" s="132">
        <f>$AU117+$AB$7*SIN(AO117)</f>
        <v>2.8995767873434684</v>
      </c>
      <c r="AO117" s="132">
        <f>$AU117+$AB$7*SIN(AP117)</f>
        <v>2.8973626801429777</v>
      </c>
      <c r="AP117" s="132">
        <f>$AU117+$AB$7*SIN(AQ117)</f>
        <v>2.9019481525861721</v>
      </c>
      <c r="AQ117" s="132">
        <f>$AU117+$AB$7*SIN(AR117)</f>
        <v>2.8924457011824831</v>
      </c>
      <c r="AR117" s="132">
        <f>$AU117+$AB$7*SIN(AS117)</f>
        <v>2.9121131526390283</v>
      </c>
      <c r="AS117" s="132">
        <f>$AU117+$AB$7*SIN(AT117)</f>
        <v>2.8712972022120327</v>
      </c>
      <c r="AT117" s="132">
        <f>$AU117+$AB$7*SIN(AU117)</f>
        <v>2.9555744409048716</v>
      </c>
      <c r="AU117" s="132">
        <f>RADIANS($AB$9)+$AB$18*(F117-AB$15)</f>
        <v>2.7793159621363057</v>
      </c>
      <c r="AV117" s="43"/>
      <c r="AW117" s="43">
        <v>-2500</v>
      </c>
      <c r="AX117" s="43">
        <f t="shared" si="17"/>
        <v>-8.8008973471838461E-3</v>
      </c>
      <c r="AY117" s="43">
        <f t="shared" si="18"/>
        <v>-2.6326235300218291E-3</v>
      </c>
      <c r="AZ117" s="132">
        <f t="shared" si="19"/>
        <v>-6.1682738171620179E-3</v>
      </c>
      <c r="BA117" s="43">
        <f t="shared" si="20"/>
        <v>0.53736588775587935</v>
      </c>
      <c r="BB117" s="43">
        <f t="shared" si="21"/>
        <v>-0.36698749671827202</v>
      </c>
      <c r="BC117" s="43">
        <f t="shared" si="22"/>
        <v>-2.7658120121092589</v>
      </c>
      <c r="BD117" s="43">
        <f t="shared" si="23"/>
        <v>-5.2594759354587639</v>
      </c>
      <c r="BE117" s="43">
        <f t="shared" si="24"/>
        <v>3.7757585789079653</v>
      </c>
      <c r="BF117" s="43">
        <f t="shared" si="25"/>
        <v>3.7772909787409845</v>
      </c>
      <c r="BG117" s="43">
        <f t="shared" si="26"/>
        <v>3.7734671481845536</v>
      </c>
      <c r="BH117" s="43">
        <f t="shared" si="27"/>
        <v>3.7830290671678122</v>
      </c>
      <c r="BI117" s="43">
        <f t="shared" si="28"/>
        <v>3.7592424205744512</v>
      </c>
      <c r="BJ117" s="43">
        <f t="shared" si="29"/>
        <v>3.8192230460303125</v>
      </c>
      <c r="BK117" s="43">
        <f t="shared" si="30"/>
        <v>3.6725339629235156</v>
      </c>
      <c r="BL117" s="43">
        <f t="shared" si="31"/>
        <v>4.0710476104720756</v>
      </c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309</v>
      </c>
      <c r="B118" s="94" t="s">
        <v>288</v>
      </c>
      <c r="C118" s="36">
        <v>46321.578000000001</v>
      </c>
      <c r="D118" s="36"/>
      <c r="E118" s="41">
        <f>+(C118-C$7)/C$8</f>
        <v>-10776.528577006864</v>
      </c>
      <c r="F118" s="132">
        <f>ROUND(2*E118,0)/2</f>
        <v>-10776.5</v>
      </c>
      <c r="G118" s="132">
        <f>+C118-(C$7+F118*C$8)</f>
        <v>-9.7547049954300746E-3</v>
      </c>
      <c r="I118" s="202">
        <f>G118</f>
        <v>-9.7547049954300746E-3</v>
      </c>
      <c r="P118" s="199">
        <f>+D$11+D$12*F118+D$13*F118^2</f>
        <v>2.5086109541957954E-3</v>
      </c>
      <c r="Q118" s="200">
        <f>+C118-15018.5</f>
        <v>31303.078000000001</v>
      </c>
      <c r="S118" s="132">
        <f>+(P118-G118)^2</f>
        <v>1.5038891808034823E-4</v>
      </c>
      <c r="T118" s="201">
        <f>T$19</f>
        <v>0</v>
      </c>
      <c r="U118" s="43">
        <f>+T118*S118</f>
        <v>0</v>
      </c>
      <c r="V118" s="132">
        <f>+G118-P118</f>
        <v>-1.226331594962587E-2</v>
      </c>
      <c r="Z118" s="43">
        <f>F118</f>
        <v>-10776.5</v>
      </c>
      <c r="AA118" s="132">
        <f>AB$3+AB$4*Z118+AB$5*Z118^2+AH118</f>
        <v>4.4836503521061303E-3</v>
      </c>
      <c r="AB118" s="132">
        <f>IF(S118&lt;&gt;0,G118-AH118, -9999)</f>
        <v>-1.1729744393340409E-2</v>
      </c>
      <c r="AC118" s="132">
        <f>+G118-P118</f>
        <v>-1.226331594962587E-2</v>
      </c>
      <c r="AD118" s="132">
        <f>IF(S118&lt;&gt;0,G118-AA118, -9999)</f>
        <v>-1.4238355347536206E-2</v>
      </c>
      <c r="AE118" s="132">
        <f>+(G118-AA118)^2*T118</f>
        <v>0</v>
      </c>
      <c r="AF118" s="43">
        <f>IF(S118&lt;&gt;0,G118-P118, -9999)</f>
        <v>-1.226331594962587E-2</v>
      </c>
      <c r="AG118" s="7"/>
      <c r="AH118" s="43">
        <f>$AB$6*($AB$11/AI118*AJ118+$AB$12)</f>
        <v>1.9750393979103349E-3</v>
      </c>
      <c r="AI118" s="43">
        <f>1+$AB$7*COS(AL118)</f>
        <v>0.50571234221066652</v>
      </c>
      <c r="AJ118" s="43">
        <f>SIN(AL118+RADIANS($AB$9))</f>
        <v>0.11059052435660005</v>
      </c>
      <c r="AK118" s="43">
        <f>$AB$7*SIN(AL118)</f>
        <v>5.4994817722510525E-2</v>
      </c>
      <c r="AL118" s="43">
        <f>2*ATAN(AM118)</f>
        <v>3.0307876164215326</v>
      </c>
      <c r="AM118" s="43">
        <f>SQRT((1+$AB$7)/(1-$AB$7))*TAN(AN118/2)</f>
        <v>18.031249657016154</v>
      </c>
      <c r="AN118" s="132">
        <f>$AU118+$AB$7*SIN(AO118)</f>
        <v>2.9507371234568076</v>
      </c>
      <c r="AO118" s="132">
        <f>$AU118+$AB$7*SIN(AP118)</f>
        <v>2.9488444310765933</v>
      </c>
      <c r="AP118" s="132">
        <f>$AU118+$AB$7*SIN(AQ118)</f>
        <v>2.9527204281860673</v>
      </c>
      <c r="AQ118" s="132">
        <f>$AU118+$AB$7*SIN(AR118)</f>
        <v>2.9447797216514502</v>
      </c>
      <c r="AR118" s="132">
        <f>$AU118+$AB$7*SIN(AS118)</f>
        <v>2.9610348286747366</v>
      </c>
      <c r="AS118" s="132">
        <f>$AU118+$AB$7*SIN(AT118)</f>
        <v>2.9277029054049462</v>
      </c>
      <c r="AT118" s="132">
        <f>$AU118+$AB$7*SIN(AU118)</f>
        <v>2.9958352001378898</v>
      </c>
      <c r="AU118" s="132">
        <f>RADIANS($AB$9)+$AB$18*(F118-AB$15)</f>
        <v>2.8554686465777035</v>
      </c>
      <c r="AV118" s="43"/>
      <c r="AW118" s="43">
        <v>-2000</v>
      </c>
      <c r="AX118" s="43">
        <f t="shared" si="17"/>
        <v>-9.6196246939580267E-3</v>
      </c>
      <c r="AY118" s="43">
        <f t="shared" si="18"/>
        <v>-3.0171089224401396E-3</v>
      </c>
      <c r="AZ118" s="132">
        <f t="shared" si="19"/>
        <v>-6.6025157715178875E-3</v>
      </c>
      <c r="BA118" s="43">
        <f t="shared" si="20"/>
        <v>0.54362209124342009</v>
      </c>
      <c r="BB118" s="43">
        <f t="shared" si="21"/>
        <v>-0.39739684083091265</v>
      </c>
      <c r="BC118" s="43">
        <f t="shared" si="22"/>
        <v>-2.7329021704437113</v>
      </c>
      <c r="BD118" s="43">
        <f t="shared" si="23"/>
        <v>-4.8253734582416348</v>
      </c>
      <c r="BE118" s="43">
        <f t="shared" si="24"/>
        <v>3.8285874292172091</v>
      </c>
      <c r="BF118" s="43">
        <f t="shared" si="25"/>
        <v>3.8298259588430668</v>
      </c>
      <c r="BG118" s="43">
        <f t="shared" si="26"/>
        <v>3.82660595678849</v>
      </c>
      <c r="BH118" s="43">
        <f t="shared" si="27"/>
        <v>3.8349953299071702</v>
      </c>
      <c r="BI118" s="43">
        <f t="shared" si="28"/>
        <v>3.8132564234011594</v>
      </c>
      <c r="BJ118" s="43">
        <f t="shared" si="29"/>
        <v>3.8704259532718548</v>
      </c>
      <c r="BK118" s="43">
        <f t="shared" si="30"/>
        <v>3.7252130218492479</v>
      </c>
      <c r="BL118" s="43">
        <f t="shared" si="31"/>
        <v>4.1444831788822958</v>
      </c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309</v>
      </c>
      <c r="B119" s="94" t="s">
        <v>288</v>
      </c>
      <c r="C119" s="36">
        <v>46355.377</v>
      </c>
      <c r="D119" s="36"/>
      <c r="E119" s="41">
        <f>+(C119-C$7)/C$8</f>
        <v>-10677.512332501223</v>
      </c>
      <c r="F119" s="132">
        <f>ROUND(2*E119,0)/2</f>
        <v>-10677.5</v>
      </c>
      <c r="G119" s="132">
        <f>+C119-(C$7+F119*C$8)</f>
        <v>-4.2096749966731295E-3</v>
      </c>
      <c r="I119" s="202">
        <f>G119</f>
        <v>-4.2096749966731295E-3</v>
      </c>
      <c r="P119" s="199">
        <f>+D$11+D$12*F119+D$13*F119^2</f>
        <v>2.46074594704192E-3</v>
      </c>
      <c r="Q119" s="200">
        <f>+C119-15018.5</f>
        <v>31336.877</v>
      </c>
      <c r="S119" s="132">
        <f>+(P119-G119)^2</f>
        <v>4.4494515566352371E-5</v>
      </c>
      <c r="T119" s="201">
        <f>T$19</f>
        <v>0</v>
      </c>
      <c r="U119" s="43">
        <f>+T119*S119</f>
        <v>0</v>
      </c>
      <c r="V119" s="132">
        <f>+G119-P119</f>
        <v>-6.6704209437150495E-3</v>
      </c>
      <c r="Z119" s="43">
        <f>F119</f>
        <v>-10677.5</v>
      </c>
      <c r="AA119" s="132">
        <f>AB$3+AB$4*Z119+AB$5*Z119^2+AH119</f>
        <v>4.3360947017292342E-3</v>
      </c>
      <c r="AB119" s="132">
        <f>IF(S119&lt;&gt;0,G119-AH119, -9999)</f>
        <v>-6.0850237513604428E-3</v>
      </c>
      <c r="AC119" s="132">
        <f>+G119-P119</f>
        <v>-6.6704209437150495E-3</v>
      </c>
      <c r="AD119" s="132">
        <f>IF(S119&lt;&gt;0,G119-AA119, -9999)</f>
        <v>-8.5457696984023637E-3</v>
      </c>
      <c r="AE119" s="132">
        <f>+(G119-AA119)^2*T119</f>
        <v>0</v>
      </c>
      <c r="AF119" s="43">
        <f>IF(S119&lt;&gt;0,G119-P119, -9999)</f>
        <v>-6.6704209437150495E-3</v>
      </c>
      <c r="AG119" s="7"/>
      <c r="AH119" s="43">
        <f>$AB$6*($AB$11/AI119*AJ119+$AB$12)</f>
        <v>1.8753487546873137E-3</v>
      </c>
      <c r="AI119" s="43">
        <f>1+$AB$7*COS(AL119)</f>
        <v>0.50540804360145231</v>
      </c>
      <c r="AJ119" s="43">
        <f>SIN(AL119+RADIANS($AB$9))</f>
        <v>0.10494545703657607</v>
      </c>
      <c r="AK119" s="43">
        <f>$AB$7*SIN(AL119)</f>
        <v>5.2187309616940736E-2</v>
      </c>
      <c r="AL119" s="43">
        <f>2*ATAN(AM119)</f>
        <v>3.036465760701458</v>
      </c>
      <c r="AM119" s="43">
        <f>SQRT((1+$AB$7)/(1-$AB$7))*TAN(AN119/2)</f>
        <v>19.007103337703047</v>
      </c>
      <c r="AN119" s="132">
        <f>$AU119+$AB$7*SIN(AO119)</f>
        <v>2.9604810222346445</v>
      </c>
      <c r="AO119" s="132">
        <f>$AU119+$AB$7*SIN(AP119)</f>
        <v>2.9586611869680954</v>
      </c>
      <c r="AP119" s="132">
        <f>$AU119+$AB$7*SIN(AQ119)</f>
        <v>2.9623811603786137</v>
      </c>
      <c r="AQ119" s="132">
        <f>$AU119+$AB$7*SIN(AR119)</f>
        <v>2.9547743295250348</v>
      </c>
      <c r="AR119" s="132">
        <f>$AU119+$AB$7*SIN(AS119)</f>
        <v>2.9703180705384029</v>
      </c>
      <c r="AS119" s="132">
        <f>$AU119+$AB$7*SIN(AT119)</f>
        <v>2.9385072086067008</v>
      </c>
      <c r="AT119" s="132">
        <f>$AU119+$AB$7*SIN(AU119)</f>
        <v>3.0034234323589186</v>
      </c>
      <c r="AU119" s="132">
        <f>RADIANS($AB$9)+$AB$18*(F119-AB$15)</f>
        <v>2.8700088891229272</v>
      </c>
      <c r="AV119" s="43"/>
      <c r="AW119" s="43">
        <v>-1500</v>
      </c>
      <c r="AX119" s="43">
        <f t="shared" si="17"/>
        <v>-1.0433221529572932E-2</v>
      </c>
      <c r="AY119" s="43">
        <f t="shared" si="18"/>
        <v>-3.4100137398935574E-3</v>
      </c>
      <c r="AZ119" s="132">
        <f t="shared" si="19"/>
        <v>-7.023207789679374E-3</v>
      </c>
      <c r="BA119" s="43">
        <f t="shared" si="20"/>
        <v>0.55054287571408411</v>
      </c>
      <c r="BB119" s="43">
        <f t="shared" si="21"/>
        <v>-0.42809959486784882</v>
      </c>
      <c r="BC119" s="43">
        <f t="shared" si="22"/>
        <v>-2.6991916069180575</v>
      </c>
      <c r="BD119" s="43">
        <f t="shared" si="23"/>
        <v>-4.446809813156051</v>
      </c>
      <c r="BE119" s="43">
        <f t="shared" si="24"/>
        <v>3.882050156111216</v>
      </c>
      <c r="BF119" s="43">
        <f t="shared" si="25"/>
        <v>3.8830089905495453</v>
      </c>
      <c r="BG119" s="43">
        <f t="shared" si="26"/>
        <v>3.8803980055452079</v>
      </c>
      <c r="BH119" s="43">
        <f t="shared" si="27"/>
        <v>3.8875226484455139</v>
      </c>
      <c r="BI119" s="43">
        <f t="shared" si="28"/>
        <v>3.8681891576816141</v>
      </c>
      <c r="BJ119" s="43">
        <f t="shared" si="29"/>
        <v>3.921485945182241</v>
      </c>
      <c r="BK119" s="43">
        <f t="shared" si="30"/>
        <v>3.7801520977054262</v>
      </c>
      <c r="BL119" s="43">
        <f t="shared" si="31"/>
        <v>4.217918747292515</v>
      </c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489</v>
      </c>
      <c r="B120" s="94" t="str">
        <f>IF(W120=INT(W120),"I","II")</f>
        <v>I</v>
      </c>
      <c r="C120" s="206">
        <v>46358.627999999997</v>
      </c>
      <c r="D120" s="36" t="s">
        <v>289</v>
      </c>
      <c r="E120" s="41">
        <f>+(C120-C$7)/C$8</f>
        <v>-10667.98832851035</v>
      </c>
      <c r="F120" s="132">
        <f>ROUND(2*E120,0)/2</f>
        <v>-10668</v>
      </c>
      <c r="G120" s="132">
        <f>+C120-(C$7+F120*C$8)</f>
        <v>3.9840399986132979E-3</v>
      </c>
      <c r="H120" s="132">
        <f>G120</f>
        <v>3.9840399986132979E-3</v>
      </c>
      <c r="I120" s="43"/>
      <c r="J120" s="43"/>
      <c r="K120" s="43"/>
      <c r="L120" s="43"/>
      <c r="M120" s="43"/>
      <c r="P120" s="199">
        <f>+D$11+D$12*F120+D$13*F120^2</f>
        <v>2.4561354836501207E-3</v>
      </c>
      <c r="Q120" s="200">
        <f>+C120-15018.5</f>
        <v>31340.127999999997</v>
      </c>
      <c r="R120" s="43"/>
      <c r="S120" s="132">
        <f>+(P120-G120)^2</f>
        <v>2.3344922068448617E-6</v>
      </c>
      <c r="T120" s="201">
        <f>T$19</f>
        <v>0</v>
      </c>
      <c r="U120" s="43">
        <f>+T120*S120</f>
        <v>0</v>
      </c>
      <c r="V120" s="132">
        <f>+G120-P120</f>
        <v>1.5279045149631772E-3</v>
      </c>
      <c r="Z120" s="43">
        <f>F120</f>
        <v>-10668</v>
      </c>
      <c r="AA120" s="132">
        <f>AB$3+AB$4*Z120+AB$5*Z120^2+AH120</f>
        <v>4.3219122682001034E-3</v>
      </c>
      <c r="AB120" s="132">
        <f>IF(S120&lt;&gt;0,G120-AH120, -9999)</f>
        <v>2.1182632140633153E-3</v>
      </c>
      <c r="AC120" s="132">
        <f>+G120-P120</f>
        <v>1.5279045149631772E-3</v>
      </c>
      <c r="AD120" s="132">
        <f>IF(S120&lt;&gt;0,G120-AA120, -9999)</f>
        <v>-3.3787226958680548E-4</v>
      </c>
      <c r="AE120" s="132">
        <f>+(G120-AA120)^2*T120</f>
        <v>0</v>
      </c>
      <c r="AF120" s="43">
        <f>IF(S120&lt;&gt;0,G120-P120, -9999)</f>
        <v>1.5279045149631772E-3</v>
      </c>
      <c r="AG120" s="7"/>
      <c r="AH120" s="43">
        <f>$AB$6*($AB$11/AI120*AJ120+$AB$12)</f>
        <v>1.8657767845499829E-3</v>
      </c>
      <c r="AI120" s="43">
        <f>1+$AB$7*COS(AL120)</f>
        <v>0.5053797020971228</v>
      </c>
      <c r="AJ120" s="43">
        <f>SIN(AL120+RADIANS($AB$9))</f>
        <v>0.10440397058194513</v>
      </c>
      <c r="AK120" s="43">
        <f>$AB$7*SIN(AL120)</f>
        <v>5.1918007681982792E-2</v>
      </c>
      <c r="AL120" s="43">
        <f>2*ATAN(AM120)</f>
        <v>3.0370102382433282</v>
      </c>
      <c r="AM120" s="43">
        <f>SQRT((1+$AB$7)/(1-$AB$7))*TAN(AN120/2)</f>
        <v>19.106240254563328</v>
      </c>
      <c r="AN120" s="132">
        <f>$AU120+$AB$7*SIN(AO120)</f>
        <v>2.9614156702022787</v>
      </c>
      <c r="AO120" s="132">
        <f>$AU120+$AB$7*SIN(AP120)</f>
        <v>2.9596030084179907</v>
      </c>
      <c r="AP120" s="132">
        <f>$AU120+$AB$7*SIN(AQ120)</f>
        <v>2.9633076863285295</v>
      </c>
      <c r="AQ120" s="132">
        <f>$AU120+$AB$7*SIN(AR120)</f>
        <v>2.9557334511757407</v>
      </c>
      <c r="AR120" s="132">
        <f>$AU120+$AB$7*SIN(AS120)</f>
        <v>2.9712080023283112</v>
      </c>
      <c r="AS120" s="132">
        <f>$AU120+$AB$7*SIN(AT120)</f>
        <v>2.9395445165444203</v>
      </c>
      <c r="AT120" s="132">
        <f>$AU120+$AB$7*SIN(AU120)</f>
        <v>3.0041500895437032</v>
      </c>
      <c r="AU120" s="132">
        <f>RADIANS($AB$9)+$AB$18*(F120-AB$15)</f>
        <v>2.8714041649227213</v>
      </c>
      <c r="AV120" s="43"/>
      <c r="AW120" s="43">
        <v>-1000</v>
      </c>
      <c r="AX120" s="43">
        <f t="shared" si="17"/>
        <v>-1.1240254094190114E-2</v>
      </c>
      <c r="AY120" s="43">
        <f t="shared" si="18"/>
        <v>-3.8113379823820821E-3</v>
      </c>
      <c r="AZ120" s="132">
        <f t="shared" si="19"/>
        <v>-7.4289161118080323E-3</v>
      </c>
      <c r="BA120" s="43">
        <f t="shared" si="20"/>
        <v>0.55817826255012593</v>
      </c>
      <c r="BB120" s="43">
        <f t="shared" si="21"/>
        <v>-0.45911001971198162</v>
      </c>
      <c r="BC120" s="43">
        <f t="shared" si="22"/>
        <v>-2.6645873545443832</v>
      </c>
      <c r="BD120" s="43">
        <f t="shared" si="23"/>
        <v>-4.1130215270561772</v>
      </c>
      <c r="BE120" s="43">
        <f t="shared" si="24"/>
        <v>3.9362099379252014</v>
      </c>
      <c r="BF120" s="43">
        <f t="shared" si="25"/>
        <v>3.9369175745410159</v>
      </c>
      <c r="BG120" s="43">
        <f t="shared" si="26"/>
        <v>3.934887186774318</v>
      </c>
      <c r="BH120" s="43">
        <f t="shared" si="27"/>
        <v>3.9407242082424139</v>
      </c>
      <c r="BI120" s="43">
        <f t="shared" si="28"/>
        <v>3.9240358668647342</v>
      </c>
      <c r="BJ120" s="43">
        <f t="shared" si="29"/>
        <v>3.9725388238897241</v>
      </c>
      <c r="BK120" s="43">
        <f t="shared" si="30"/>
        <v>3.8374508932388962</v>
      </c>
      <c r="BL120" s="43">
        <f t="shared" si="31"/>
        <v>4.2913543157027352</v>
      </c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310</v>
      </c>
      <c r="B121" s="94"/>
      <c r="C121" s="36">
        <v>46358.629000000001</v>
      </c>
      <c r="D121" s="36"/>
      <c r="E121" s="41">
        <f>+(C121-C$7)/C$8</f>
        <v>-10667.985398948975</v>
      </c>
      <c r="F121" s="132">
        <f>ROUND(2*E121,0)/2</f>
        <v>-10668</v>
      </c>
      <c r="G121" s="132">
        <f>+C121-(C$7+F121*C$8)</f>
        <v>4.9840400024550036E-3</v>
      </c>
      <c r="I121" s="202">
        <f>G121</f>
        <v>4.9840400024550036E-3</v>
      </c>
      <c r="P121" s="199">
        <f>+D$11+D$12*F121+D$13*F121^2</f>
        <v>2.4561354836501207E-3</v>
      </c>
      <c r="Q121" s="200">
        <f>+C121-15018.5</f>
        <v>31340.129000000001</v>
      </c>
      <c r="S121" s="132">
        <f>+(P121-G121)^2</f>
        <v>6.3903012561941458E-6</v>
      </c>
      <c r="T121" s="201">
        <f>T$19</f>
        <v>0</v>
      </c>
      <c r="U121" s="43">
        <f>+T121*S121</f>
        <v>0</v>
      </c>
      <c r="V121" s="132">
        <f>+G121-P121</f>
        <v>2.5279045188048828E-3</v>
      </c>
      <c r="Z121" s="43">
        <f>F121</f>
        <v>-10668</v>
      </c>
      <c r="AA121" s="132">
        <f>AB$3+AB$4*Z121+AB$5*Z121^2+AH121</f>
        <v>4.3219122682001034E-3</v>
      </c>
      <c r="AB121" s="132">
        <f>IF(S121&lt;&gt;0,G121-AH121, -9999)</f>
        <v>3.1182632179050209E-3</v>
      </c>
      <c r="AC121" s="132">
        <f>+G121-P121</f>
        <v>2.5279045188048828E-3</v>
      </c>
      <c r="AD121" s="132">
        <f>IF(S121&lt;&gt;0,G121-AA121, -9999)</f>
        <v>6.6212773425490014E-4</v>
      </c>
      <c r="AE121" s="132">
        <f>+(G121-AA121)^2*T121</f>
        <v>0</v>
      </c>
      <c r="AF121" s="43">
        <f>IF(S121&lt;&gt;0,G121-P121, -9999)</f>
        <v>2.5279045188048828E-3</v>
      </c>
      <c r="AG121" s="7"/>
      <c r="AH121" s="43">
        <f>$AB$6*($AB$11/AI121*AJ121+$AB$12)</f>
        <v>1.8657767845499829E-3</v>
      </c>
      <c r="AI121" s="43">
        <f>1+$AB$7*COS(AL121)</f>
        <v>0.5053797020971228</v>
      </c>
      <c r="AJ121" s="43">
        <f>SIN(AL121+RADIANS($AB$9))</f>
        <v>0.10440397058194513</v>
      </c>
      <c r="AK121" s="43">
        <f>$AB$7*SIN(AL121)</f>
        <v>5.1918007681982792E-2</v>
      </c>
      <c r="AL121" s="43">
        <f>2*ATAN(AM121)</f>
        <v>3.0370102382433282</v>
      </c>
      <c r="AM121" s="43">
        <f>SQRT((1+$AB$7)/(1-$AB$7))*TAN(AN121/2)</f>
        <v>19.106240254563328</v>
      </c>
      <c r="AN121" s="132">
        <f>$AU121+$AB$7*SIN(AO121)</f>
        <v>2.9614156702022787</v>
      </c>
      <c r="AO121" s="132">
        <f>$AU121+$AB$7*SIN(AP121)</f>
        <v>2.9596030084179907</v>
      </c>
      <c r="AP121" s="132">
        <f>$AU121+$AB$7*SIN(AQ121)</f>
        <v>2.9633076863285295</v>
      </c>
      <c r="AQ121" s="132">
        <f>$AU121+$AB$7*SIN(AR121)</f>
        <v>2.9557334511757407</v>
      </c>
      <c r="AR121" s="132">
        <f>$AU121+$AB$7*SIN(AS121)</f>
        <v>2.9712080023283112</v>
      </c>
      <c r="AS121" s="132">
        <f>$AU121+$AB$7*SIN(AT121)</f>
        <v>2.9395445165444203</v>
      </c>
      <c r="AT121" s="132">
        <f>$AU121+$AB$7*SIN(AU121)</f>
        <v>3.0041500895437032</v>
      </c>
      <c r="AU121" s="132">
        <f>RADIANS($AB$9)+$AB$18*(F121-AB$15)</f>
        <v>2.8714041649227213</v>
      </c>
      <c r="AV121" s="43"/>
      <c r="AW121" s="43">
        <v>-500</v>
      </c>
      <c r="AX121" s="43">
        <f t="shared" si="17"/>
        <v>-1.2039197692731648E-2</v>
      </c>
      <c r="AY121" s="43">
        <f t="shared" si="18"/>
        <v>-4.2210816499057141E-3</v>
      </c>
      <c r="AZ121" s="132">
        <f t="shared" si="19"/>
        <v>-7.8181160428259337E-3</v>
      </c>
      <c r="BA121" s="43">
        <f t="shared" si="20"/>
        <v>0.5665858529429425</v>
      </c>
      <c r="BB121" s="43">
        <f t="shared" si="21"/>
        <v>-0.49044063628059387</v>
      </c>
      <c r="BC121" s="43">
        <f t="shared" si="22"/>
        <v>-2.6289851888978131</v>
      </c>
      <c r="BD121" s="43">
        <f t="shared" si="23"/>
        <v>-3.8158098150133344</v>
      </c>
      <c r="BE121" s="43">
        <f t="shared" si="24"/>
        <v>3.9911370555165187</v>
      </c>
      <c r="BF121" s="43">
        <f t="shared" si="25"/>
        <v>3.9916316879355049</v>
      </c>
      <c r="BG121" s="43">
        <f t="shared" si="26"/>
        <v>3.9901259624199517</v>
      </c>
      <c r="BH121" s="43">
        <f t="shared" si="27"/>
        <v>3.9947176494402119</v>
      </c>
      <c r="BI121" s="43">
        <f t="shared" si="28"/>
        <v>3.9807892581815079</v>
      </c>
      <c r="BJ121" s="43">
        <f t="shared" si="29"/>
        <v>4.0237514316749428</v>
      </c>
      <c r="BK121" s="43">
        <f t="shared" si="30"/>
        <v>3.897196391458805</v>
      </c>
      <c r="BL121" s="43">
        <f t="shared" si="31"/>
        <v>4.3647898841129553</v>
      </c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311</v>
      </c>
      <c r="B122" s="94"/>
      <c r="C122" s="36">
        <v>46373.642</v>
      </c>
      <c r="D122" s="36"/>
      <c r="E122" s="41">
        <f>+(C122-C$7)/C$8</f>
        <v>-10624.003894207322</v>
      </c>
      <c r="F122" s="132">
        <f>ROUND(2*E122,0)/2</f>
        <v>-10624</v>
      </c>
      <c r="G122" s="132">
        <f>+C122-(C$7+F122*C$8)</f>
        <v>-1.3292799994815141E-3</v>
      </c>
      <c r="I122" s="202">
        <f>G122</f>
        <v>-1.3292799994815141E-3</v>
      </c>
      <c r="P122" s="199">
        <f>+D$11+D$12*F122+D$13*F122^2</f>
        <v>2.4347421198139874E-3</v>
      </c>
      <c r="Q122" s="200">
        <f>+C122-15018.5</f>
        <v>31355.142</v>
      </c>
      <c r="S122" s="132">
        <f>+(P122-G122)^2</f>
        <v>1.4167862514545798E-5</v>
      </c>
      <c r="T122" s="201">
        <f>T$19</f>
        <v>0</v>
      </c>
      <c r="U122" s="43">
        <f>+T122*S122</f>
        <v>0</v>
      </c>
      <c r="V122" s="132">
        <f>+G122-P122</f>
        <v>-3.7640221192955015E-3</v>
      </c>
      <c r="Z122" s="43">
        <f>F122</f>
        <v>-10624</v>
      </c>
      <c r="AA122" s="132">
        <f>AB$3+AB$4*Z122+AB$5*Z122^2+AH122</f>
        <v>4.2561729422516056E-3</v>
      </c>
      <c r="AB122" s="132">
        <f>IF(S122&lt;&gt;0,G122-AH122, -9999)</f>
        <v>-3.1507108219191319E-3</v>
      </c>
      <c r="AC122" s="132">
        <f>+G122-P122</f>
        <v>-3.7640221192955015E-3</v>
      </c>
      <c r="AD122" s="132">
        <f>IF(S122&lt;&gt;0,G122-AA122, -9999)</f>
        <v>-5.5854529417331197E-3</v>
      </c>
      <c r="AE122" s="132">
        <f>+(G122-AA122)^2*T122</f>
        <v>0</v>
      </c>
      <c r="AF122" s="43">
        <f>IF(S122&lt;&gt;0,G122-P122, -9999)</f>
        <v>-3.7640221192955015E-3</v>
      </c>
      <c r="AG122" s="7"/>
      <c r="AH122" s="43">
        <f>$AB$6*($AB$11/AI122*AJ122+$AB$12)</f>
        <v>1.8214308224376178E-3</v>
      </c>
      <c r="AI122" s="43">
        <f>1+$AB$7*COS(AL122)</f>
        <v>0.50525039309666109</v>
      </c>
      <c r="AJ122" s="43">
        <f>SIN(AL122+RADIANS($AB$9))</f>
        <v>0.10189650507209347</v>
      </c>
      <c r="AK122" s="43">
        <f>$AB$7*SIN(AL122)</f>
        <v>5.0670949154214724E-2</v>
      </c>
      <c r="AL122" s="43">
        <f>2*ATAN(AM122)</f>
        <v>3.0395311515261927</v>
      </c>
      <c r="AM122" s="43">
        <f>SQRT((1+$AB$7)/(1-$AB$7))*TAN(AN122/2)</f>
        <v>19.579014284719975</v>
      </c>
      <c r="AN122" s="132">
        <f>$AU122+$AB$7*SIN(AO122)</f>
        <v>2.9657437370480162</v>
      </c>
      <c r="AO122" s="132">
        <f>$AU122+$AB$7*SIN(AP122)</f>
        <v>2.9639647083667486</v>
      </c>
      <c r="AP122" s="132">
        <f>$AU122+$AB$7*SIN(AQ122)</f>
        <v>2.967597819451552</v>
      </c>
      <c r="AQ122" s="132">
        <f>$AU122+$AB$7*SIN(AR122)</f>
        <v>2.9601757993858198</v>
      </c>
      <c r="AR122" s="132">
        <f>$AU122+$AB$7*SIN(AS122)</f>
        <v>2.9753278219327233</v>
      </c>
      <c r="AS122" s="132">
        <f>$AU122+$AB$7*SIN(AT122)</f>
        <v>2.9443500749035163</v>
      </c>
      <c r="AT122" s="132">
        <f>$AU122+$AB$7*SIN(AU122)</f>
        <v>3.0075123099103038</v>
      </c>
      <c r="AU122" s="132">
        <f>RADIANS($AB$9)+$AB$18*(F122-AB$15)</f>
        <v>2.877866494942821</v>
      </c>
      <c r="AV122" s="43"/>
      <c r="AW122" s="43">
        <v>0</v>
      </c>
      <c r="AX122" s="43">
        <f t="shared" si="17"/>
        <v>-1.2828417040482119E-2</v>
      </c>
      <c r="AY122" s="43">
        <f t="shared" si="18"/>
        <v>-4.6392447424644526E-3</v>
      </c>
      <c r="AZ122" s="132">
        <f t="shared" si="19"/>
        <v>-8.1891722980176676E-3</v>
      </c>
      <c r="BA122" s="43">
        <f t="shared" si="20"/>
        <v>0.57583205935673654</v>
      </c>
      <c r="BB122" s="43">
        <f t="shared" si="21"/>
        <v>-0.52210113857230822</v>
      </c>
      <c r="BC122" s="43">
        <f t="shared" si="22"/>
        <v>-2.5922678228971874</v>
      </c>
      <c r="BD122" s="43">
        <f t="shared" si="23"/>
        <v>-3.548815127542531</v>
      </c>
      <c r="BE122" s="43">
        <f t="shared" si="24"/>
        <v>4.0469096290798783</v>
      </c>
      <c r="BF122" s="43">
        <f t="shared" si="25"/>
        <v>4.0472341965243199</v>
      </c>
      <c r="BG122" s="43">
        <f t="shared" si="26"/>
        <v>4.0461775036220473</v>
      </c>
      <c r="BH122" s="43">
        <f t="shared" si="27"/>
        <v>4.0496230192035023</v>
      </c>
      <c r="BI122" s="43">
        <f t="shared" si="28"/>
        <v>4.0384434204770994</v>
      </c>
      <c r="BJ122" s="43">
        <f t="shared" si="29"/>
        <v>4.0753227299574304</v>
      </c>
      <c r="BK122" s="43">
        <f t="shared" si="30"/>
        <v>3.9594623867668997</v>
      </c>
      <c r="BL122" s="43">
        <f t="shared" si="31"/>
        <v>4.4382254525231755</v>
      </c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296</v>
      </c>
      <c r="B123" s="94"/>
      <c r="C123" s="36">
        <v>46409.826000000001</v>
      </c>
      <c r="D123" s="36" t="s">
        <v>264</v>
      </c>
      <c r="E123" s="41">
        <f>+(C123-C$7)/C$8</f>
        <v>-10518.000645851089</v>
      </c>
      <c r="F123" s="132">
        <f>ROUND(2*E123,0)/2</f>
        <v>-10518</v>
      </c>
      <c r="G123" s="132">
        <f>+C123-(C$7+F123*C$8)</f>
        <v>-2.2045999503461644E-4</v>
      </c>
      <c r="I123" s="132">
        <f>G123</f>
        <v>-2.2045999503461644E-4</v>
      </c>
      <c r="P123" s="199">
        <f>+D$11+D$12*F123+D$13*F123^2</f>
        <v>2.3829358237653668E-3</v>
      </c>
      <c r="Q123" s="200">
        <f>+C123-15018.5</f>
        <v>31391.326000000001</v>
      </c>
      <c r="S123" s="132">
        <f>+(P123-G123)^2</f>
        <v>6.7776697893452353E-6</v>
      </c>
      <c r="T123" s="201">
        <f>T$19</f>
        <v>0</v>
      </c>
      <c r="U123" s="43">
        <f>+T123*S123</f>
        <v>0</v>
      </c>
      <c r="V123" s="132">
        <f>+G123-P123</f>
        <v>-2.6033958187999832E-3</v>
      </c>
      <c r="Z123" s="43">
        <f>F123</f>
        <v>-10518</v>
      </c>
      <c r="AA123" s="132">
        <f>AB$3+AB$4*Z123+AB$5*Z123^2+AH123</f>
        <v>4.0974505850530762E-3</v>
      </c>
      <c r="AB123" s="132">
        <f>IF(S123&lt;&gt;0,G123-AH123, -9999)</f>
        <v>-1.9349747563223256E-3</v>
      </c>
      <c r="AC123" s="132">
        <f>+G123-P123</f>
        <v>-2.6033958187999832E-3</v>
      </c>
      <c r="AD123" s="132">
        <f>IF(S123&lt;&gt;0,G123-AA123, -9999)</f>
        <v>-4.3179105800876926E-3</v>
      </c>
      <c r="AE123" s="132">
        <f>+(G123-AA123)^2*T123</f>
        <v>0</v>
      </c>
      <c r="AF123" s="43">
        <f>IF(S123&lt;&gt;0,G123-P123, -9999)</f>
        <v>-2.6033958187999832E-3</v>
      </c>
      <c r="AG123" s="7"/>
      <c r="AH123" s="43">
        <f>$AB$6*($AB$11/AI123*AJ123+$AB$12)</f>
        <v>1.7145147612877092E-3</v>
      </c>
      <c r="AI123" s="43">
        <f>1+$AB$7*COS(AL123)</f>
        <v>0.50495206287778605</v>
      </c>
      <c r="AJ123" s="43">
        <f>SIN(AL123+RADIANS($AB$9))</f>
        <v>9.585889213787456E-2</v>
      </c>
      <c r="AK123" s="43">
        <f>$AB$7*SIN(AL123)</f>
        <v>4.7668213415628581E-2</v>
      </c>
      <c r="AL123" s="43">
        <f>2*ATAN(AM123)</f>
        <v>3.0455985065021944</v>
      </c>
      <c r="AM123" s="43">
        <f>SQRT((1+$AB$7)/(1-$AB$7))*TAN(AN123/2)</f>
        <v>20.818602091854327</v>
      </c>
      <c r="AN123" s="132">
        <f>$AU123+$AB$7*SIN(AO123)</f>
        <v>2.9761650000139741</v>
      </c>
      <c r="AO123" s="132">
        <f>$AU123+$AB$7*SIN(AP123)</f>
        <v>2.9744697010644017</v>
      </c>
      <c r="AP123" s="132">
        <f>$AU123+$AB$7*SIN(AQ123)</f>
        <v>2.977925612804758</v>
      </c>
      <c r="AQ123" s="132">
        <f>$AU123+$AB$7*SIN(AR123)</f>
        <v>2.9708785107396749</v>
      </c>
      <c r="AR123" s="132">
        <f>$AU123+$AB$7*SIN(AS123)</f>
        <v>2.9852398933552293</v>
      </c>
      <c r="AS123" s="132">
        <f>$AU123+$AB$7*SIN(AT123)</f>
        <v>2.9559348979673019</v>
      </c>
      <c r="AT123" s="132">
        <f>$AU123+$AB$7*SIN(AU123)</f>
        <v>3.0155902216711419</v>
      </c>
      <c r="AU123" s="132">
        <f>RADIANS($AB$9)+$AB$18*(F123-AB$15)</f>
        <v>2.8934348354457873</v>
      </c>
      <c r="AV123" s="43"/>
      <c r="AW123" s="43">
        <v>500</v>
      </c>
      <c r="AX123" s="43">
        <f t="shared" si="17"/>
        <v>-1.3606142217397341E-2</v>
      </c>
      <c r="AY123" s="43">
        <f t="shared" si="18"/>
        <v>-5.065827260058298E-3</v>
      </c>
      <c r="AZ123" s="132">
        <f t="shared" si="19"/>
        <v>-8.5403149573390433E-3</v>
      </c>
      <c r="BA123" s="43">
        <f t="shared" si="20"/>
        <v>0.58599353354239936</v>
      </c>
      <c r="BB123" s="43">
        <f t="shared" si="21"/>
        <v>-0.55409682329513421</v>
      </c>
      <c r="BC123" s="43">
        <f t="shared" si="22"/>
        <v>-2.5543028767452447</v>
      </c>
      <c r="BD123" s="43">
        <f t="shared" si="23"/>
        <v>-3.3070249266825842</v>
      </c>
      <c r="BE123" s="43">
        <f t="shared" si="24"/>
        <v>4.1036142716380875</v>
      </c>
      <c r="BF123" s="43">
        <f t="shared" si="25"/>
        <v>4.1038117494256596</v>
      </c>
      <c r="BG123" s="43">
        <f t="shared" si="26"/>
        <v>4.1031175536700308</v>
      </c>
      <c r="BH123" s="43">
        <f t="shared" si="27"/>
        <v>4.1055609333831802</v>
      </c>
      <c r="BI123" s="43">
        <f t="shared" si="28"/>
        <v>4.0969984774980563</v>
      </c>
      <c r="BJ123" s="43">
        <f t="shared" si="29"/>
        <v>4.1274842071365949</v>
      </c>
      <c r="BK123" s="43">
        <f t="shared" si="30"/>
        <v>4.0243090871791658</v>
      </c>
      <c r="BL123" s="43">
        <f t="shared" si="31"/>
        <v>4.5116610209333956</v>
      </c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46413.591</v>
      </c>
      <c r="D124" s="36" t="s">
        <v>264</v>
      </c>
      <c r="E124" s="41">
        <f>+(C124-C$7)/C$8</f>
        <v>-10506.970847319661</v>
      </c>
      <c r="F124" s="132">
        <f>ROUND(2*E124,0)/2</f>
        <v>-10507</v>
      </c>
      <c r="G124" s="132">
        <f>+C124-(C$7+F124*C$8)</f>
        <v>9.9512100059655495E-3</v>
      </c>
      <c r="I124" s="132">
        <f>G124</f>
        <v>9.9512100059655495E-3</v>
      </c>
      <c r="P124" s="199">
        <f>+D$11+D$12*F124+D$13*F124^2</f>
        <v>2.3775380271036772E-3</v>
      </c>
      <c r="Q124" s="200">
        <f>+C124-15018.5</f>
        <v>31395.091</v>
      </c>
      <c r="S124" s="132">
        <f>+(P124-G124)^2</f>
        <v>5.7360507243397506E-5</v>
      </c>
      <c r="T124" s="201">
        <f>T$19</f>
        <v>0</v>
      </c>
      <c r="U124" s="43">
        <f>+T124*S124</f>
        <v>0</v>
      </c>
      <c r="V124" s="132">
        <f>+G124-P124</f>
        <v>7.5736719788618723E-3</v>
      </c>
      <c r="Z124" s="43">
        <f>F124</f>
        <v>-10507</v>
      </c>
      <c r="AA124" s="132">
        <f>AB$3+AB$4*Z124+AB$5*Z124^2+AH124</f>
        <v>4.0809512568027199E-3</v>
      </c>
      <c r="AB124" s="132">
        <f>IF(S124&lt;&gt;0,G124-AH124, -9999)</f>
        <v>8.2477967762665059E-3</v>
      </c>
      <c r="AC124" s="132">
        <f>+G124-P124</f>
        <v>7.5736719788618723E-3</v>
      </c>
      <c r="AD124" s="132">
        <f>IF(S124&lt;&gt;0,G124-AA124, -9999)</f>
        <v>5.8702587491628296E-3</v>
      </c>
      <c r="AE124" s="132">
        <f>+(G124-AA124)^2*T124</f>
        <v>0</v>
      </c>
      <c r="AF124" s="43">
        <f>IF(S124&lt;&gt;0,G124-P124, -9999)</f>
        <v>7.5736719788618723E-3</v>
      </c>
      <c r="AG124" s="7"/>
      <c r="AH124" s="43">
        <f>$AB$6*($AB$11/AI124*AJ124+$AB$12)</f>
        <v>1.703413229699043E-3</v>
      </c>
      <c r="AI124" s="43">
        <f>1+$AB$7*COS(AL124)</f>
        <v>0.50492216900449161</v>
      </c>
      <c r="AJ124" s="43">
        <f>SIN(AL124+RADIANS($AB$9))</f>
        <v>9.5232591137733025E-2</v>
      </c>
      <c r="AK124" s="43">
        <f>$AB$7*SIN(AL124)</f>
        <v>4.7356729996699029E-2</v>
      </c>
      <c r="AL124" s="43">
        <f>2*ATAN(AM124)</f>
        <v>3.0462276859835975</v>
      </c>
      <c r="AM124" s="43">
        <f>SQRT((1+$AB$7)/(1-$AB$7))*TAN(AN124/2)</f>
        <v>20.956165289960538</v>
      </c>
      <c r="AN124" s="132">
        <f>$AU124+$AB$7*SIN(AO124)</f>
        <v>2.9772460239914253</v>
      </c>
      <c r="AO124" s="132">
        <f>$AU124+$AB$7*SIN(AP124)</f>
        <v>2.9755596282557013</v>
      </c>
      <c r="AP124" s="132">
        <f>$AU124+$AB$7*SIN(AQ124)</f>
        <v>2.9789967726097286</v>
      </c>
      <c r="AQ124" s="132">
        <f>$AU124+$AB$7*SIN(AR124)</f>
        <v>2.971989226123779</v>
      </c>
      <c r="AR124" s="132">
        <f>$AU124+$AB$7*SIN(AS124)</f>
        <v>2.9862674857049663</v>
      </c>
      <c r="AS124" s="132">
        <f>$AU124+$AB$7*SIN(AT124)</f>
        <v>2.9571377106214785</v>
      </c>
      <c r="AT124" s="132">
        <f>$AU124+$AB$7*SIN(AU124)</f>
        <v>3.0164267687985697</v>
      </c>
      <c r="AU124" s="132">
        <f>RADIANS($AB$9)+$AB$18*(F124-AB$15)</f>
        <v>2.8950504179508121</v>
      </c>
      <c r="AV124" s="43"/>
      <c r="AW124" s="43">
        <v>1000</v>
      </c>
      <c r="AX124" s="43">
        <f t="shared" si="17"/>
        <v>-1.4370440719904528E-2</v>
      </c>
      <c r="AY124" s="43">
        <f t="shared" si="18"/>
        <v>-5.5008292026872511E-3</v>
      </c>
      <c r="AZ124" s="132">
        <f t="shared" si="19"/>
        <v>-8.8696115172172772E-3</v>
      </c>
      <c r="BA124" s="43">
        <f t="shared" si="20"/>
        <v>0.59715882904539641</v>
      </c>
      <c r="BB124" s="43">
        <f t="shared" si="21"/>
        <v>-0.58642643964246377</v>
      </c>
      <c r="BC124" s="43">
        <f t="shared" si="22"/>
        <v>-2.5149405227518953</v>
      </c>
      <c r="BD124" s="43">
        <f t="shared" si="23"/>
        <v>-3.0864313545023867</v>
      </c>
      <c r="BE124" s="43">
        <f t="shared" si="24"/>
        <v>4.1613467306824354</v>
      </c>
      <c r="BF124" s="43">
        <f t="shared" si="25"/>
        <v>4.1614561829723193</v>
      </c>
      <c r="BG124" s="43">
        <f t="shared" si="26"/>
        <v>4.1610359181054983</v>
      </c>
      <c r="BH124" s="43">
        <f t="shared" si="27"/>
        <v>4.1626511831804498</v>
      </c>
      <c r="BI124" s="43">
        <f t="shared" si="28"/>
        <v>4.1564659978068557</v>
      </c>
      <c r="BJ124" s="43">
        <f t="shared" si="29"/>
        <v>4.1804994519191645</v>
      </c>
      <c r="BK124" s="43">
        <f t="shared" si="30"/>
        <v>4.0917827897829655</v>
      </c>
      <c r="BL124" s="43">
        <f t="shared" si="31"/>
        <v>4.5850965893436157</v>
      </c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311</v>
      </c>
      <c r="B125" s="94"/>
      <c r="C125" s="36">
        <v>46416.298999999999</v>
      </c>
      <c r="D125" s="36"/>
      <c r="E125" s="41">
        <f>+(C125-C$7)/C$8</f>
        <v>-10499.037595148853</v>
      </c>
      <c r="F125" s="132">
        <f>ROUND(2*E125,0)/2</f>
        <v>-10499</v>
      </c>
      <c r="G125" s="132">
        <f>+C125-(C$7+F125*C$8)</f>
        <v>-1.2833029999455903E-2</v>
      </c>
      <c r="I125" s="202">
        <f>G125</f>
        <v>-1.2833029999455903E-2</v>
      </c>
      <c r="P125" s="199">
        <f>+D$11+D$12*F125+D$13*F125^2</f>
        <v>2.3736097972990554E-3</v>
      </c>
      <c r="Q125" s="200">
        <f>+C125-15018.5</f>
        <v>31397.798999999999</v>
      </c>
      <c r="S125" s="132">
        <f>+(P125-G125)^2</f>
        <v>2.3124189390825168E-4</v>
      </c>
      <c r="T125" s="201">
        <f>T$19</f>
        <v>0</v>
      </c>
      <c r="U125" s="43">
        <f>+T125*S125</f>
        <v>0</v>
      </c>
      <c r="V125" s="132">
        <f>+G125-P125</f>
        <v>-1.5206639796754958E-2</v>
      </c>
      <c r="Z125" s="43">
        <f>F125</f>
        <v>-10499</v>
      </c>
      <c r="AA125" s="132">
        <f>AB$3+AB$4*Z125+AB$5*Z125^2+AH125</f>
        <v>4.0689484417465917E-3</v>
      </c>
      <c r="AB125" s="132">
        <f>IF(S125&lt;&gt;0,G125-AH125, -9999)</f>
        <v>-1.4528368643903439E-2</v>
      </c>
      <c r="AC125" s="132">
        <f>+G125-P125</f>
        <v>-1.5206639796754958E-2</v>
      </c>
      <c r="AD125" s="132">
        <f>IF(S125&lt;&gt;0,G125-AA125, -9999)</f>
        <v>-1.6901978441202496E-2</v>
      </c>
      <c r="AE125" s="132">
        <f>+(G125-AA125)^2*T125</f>
        <v>0</v>
      </c>
      <c r="AF125" s="43">
        <f>IF(S125&lt;&gt;0,G125-P125, -9999)</f>
        <v>-1.5206639796754958E-2</v>
      </c>
      <c r="AG125" s="7"/>
      <c r="AH125" s="43">
        <f>$AB$6*($AB$11/AI125*AJ125+$AB$12)</f>
        <v>1.6953386444475361E-3</v>
      </c>
      <c r="AI125" s="43">
        <f>1+$AB$7*COS(AL125)</f>
        <v>0.50490055355643249</v>
      </c>
      <c r="AJ125" s="43">
        <f>SIN(AL125+RADIANS($AB$9))</f>
        <v>9.4777127630276584E-2</v>
      </c>
      <c r="AK125" s="43">
        <f>$AB$7*SIN(AL125)</f>
        <v>4.7130210592256111E-2</v>
      </c>
      <c r="AL125" s="43">
        <f>2*ATAN(AM125)</f>
        <v>3.0466852190045071</v>
      </c>
      <c r="AM125" s="43">
        <f>SQRT((1+$AB$7)/(1-$AB$7))*TAN(AN125/2)</f>
        <v>21.057344416237012</v>
      </c>
      <c r="AN125" s="132">
        <f>$AU125+$AB$7*SIN(AO125)</f>
        <v>2.9780321738930056</v>
      </c>
      <c r="AO125" s="132">
        <f>$AU125+$AB$7*SIN(AP125)</f>
        <v>2.976352278091845</v>
      </c>
      <c r="AP125" s="132">
        <f>$AU125+$AB$7*SIN(AQ125)</f>
        <v>2.9797757295290364</v>
      </c>
      <c r="AQ125" s="132">
        <f>$AU125+$AB$7*SIN(AR125)</f>
        <v>2.9727970258752539</v>
      </c>
      <c r="AR125" s="132">
        <f>$AU125+$AB$7*SIN(AS125)</f>
        <v>2.9870147079660638</v>
      </c>
      <c r="AS125" s="132">
        <f>$AU125+$AB$7*SIN(AT125)</f>
        <v>2.9580125544072513</v>
      </c>
      <c r="AT125" s="132">
        <f>$AU125+$AB$7*SIN(AU125)</f>
        <v>3.0170349676082218</v>
      </c>
      <c r="AU125" s="132">
        <f>RADIANS($AB$9)+$AB$18*(F125-AB$15)</f>
        <v>2.8962253870453756</v>
      </c>
      <c r="AV125" s="43"/>
      <c r="AW125" s="43">
        <v>1500</v>
      </c>
      <c r="AX125" s="43">
        <f t="shared" si="17"/>
        <v>-1.5119186080769932E-2</v>
      </c>
      <c r="AY125" s="43">
        <f t="shared" si="18"/>
        <v>-5.9442505703513112E-3</v>
      </c>
      <c r="AZ125" s="132">
        <f t="shared" si="19"/>
        <v>-9.1749355104186209E-3</v>
      </c>
      <c r="BA125" s="43">
        <f t="shared" si="20"/>
        <v>0.60943035216332675</v>
      </c>
      <c r="BB125" s="43">
        <f t="shared" si="21"/>
        <v>-0.61907933179364627</v>
      </c>
      <c r="BC125" s="43">
        <f t="shared" si="22"/>
        <v>-2.4740106659201198</v>
      </c>
      <c r="BD125" s="43">
        <f t="shared" si="23"/>
        <v>-2.8837877301078376</v>
      </c>
      <c r="BE125" s="43">
        <f t="shared" si="24"/>
        <v>4.2202126193522584</v>
      </c>
      <c r="BF125" s="43">
        <f t="shared" si="25"/>
        <v>4.220266419137908</v>
      </c>
      <c r="BG125" s="43">
        <f t="shared" si="26"/>
        <v>4.2200375238296912</v>
      </c>
      <c r="BH125" s="43">
        <f t="shared" si="27"/>
        <v>4.2210120540565468</v>
      </c>
      <c r="BI125" s="43">
        <f t="shared" si="28"/>
        <v>4.216875156277772</v>
      </c>
      <c r="BJ125" s="43">
        <f t="shared" si="29"/>
        <v>4.2346627276696696</v>
      </c>
      <c r="BK125" s="43">
        <f t="shared" si="30"/>
        <v>4.161915631179089</v>
      </c>
      <c r="BL125" s="43">
        <f t="shared" si="31"/>
        <v>4.6585321577538359</v>
      </c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46472.631000000001</v>
      </c>
      <c r="D126" s="36" t="s">
        <v>264</v>
      </c>
      <c r="E126" s="41">
        <f>+(C126-C$7)/C$8</f>
        <v>-10334.009544452318</v>
      </c>
      <c r="F126" s="132">
        <f>ROUND(2*E126,0)/2</f>
        <v>-10334</v>
      </c>
      <c r="G126" s="132">
        <f>+C126-(C$7+F126*C$8)</f>
        <v>-3.2579799953964539E-3</v>
      </c>
      <c r="I126" s="132">
        <f>G126</f>
        <v>-3.2579799953964539E-3</v>
      </c>
      <c r="P126" s="199">
        <f>+D$11+D$12*F126+D$13*F126^2</f>
        <v>2.2921093926034867E-3</v>
      </c>
      <c r="Q126" s="200">
        <f>+C126-15018.5</f>
        <v>31454.131000000001</v>
      </c>
      <c r="S126" s="132">
        <f>+(P126-G126)^2</f>
        <v>3.0803492214789553E-5</v>
      </c>
      <c r="T126" s="201">
        <f>T$19</f>
        <v>0</v>
      </c>
      <c r="U126" s="43">
        <f>+T126*S126</f>
        <v>0</v>
      </c>
      <c r="V126" s="132">
        <f>+G126-P126</f>
        <v>-5.5500893879999406E-3</v>
      </c>
      <c r="Z126" s="43">
        <f>F126</f>
        <v>-10334</v>
      </c>
      <c r="AA126" s="132">
        <f>AB$3+AB$4*Z126+AB$5*Z126^2+AH126</f>
        <v>3.8207754269159364E-3</v>
      </c>
      <c r="AB126" s="132">
        <f>IF(S126&lt;&gt;0,G126-AH126, -9999)</f>
        <v>-4.786646029708904E-3</v>
      </c>
      <c r="AC126" s="132">
        <f>+G126-P126</f>
        <v>-5.5500893879999406E-3</v>
      </c>
      <c r="AD126" s="132">
        <f>IF(S126&lt;&gt;0,G126-AA126, -9999)</f>
        <v>-7.0787554223123907E-3</v>
      </c>
      <c r="AE126" s="132">
        <f>+(G126-AA126)^2*T126</f>
        <v>0</v>
      </c>
      <c r="AF126" s="43">
        <f>IF(S126&lt;&gt;0,G126-P126, -9999)</f>
        <v>-5.5500893879999406E-3</v>
      </c>
      <c r="AG126" s="7"/>
      <c r="AH126" s="43">
        <f>$AB$6*($AB$11/AI126*AJ126+$AB$12)</f>
        <v>1.5286660343124497E-3</v>
      </c>
      <c r="AI126" s="43">
        <f>1+$AB$7*COS(AL126)</f>
        <v>0.50447825434839833</v>
      </c>
      <c r="AJ126" s="43">
        <f>SIN(AL126+RADIANS($AB$9))</f>
        <v>8.5388292271242852E-2</v>
      </c>
      <c r="AK126" s="43">
        <f>$AB$7*SIN(AL126)</f>
        <v>4.2460784326089393E-2</v>
      </c>
      <c r="AL126" s="43">
        <f>2*ATAN(AM126)</f>
        <v>3.0561124182640653</v>
      </c>
      <c r="AM126" s="43">
        <f>SQRT((1+$AB$7)/(1-$AB$7))*TAN(AN126/2)</f>
        <v>23.382973061307908</v>
      </c>
      <c r="AN126" s="132">
        <f>$AU126+$AB$7*SIN(AO126)</f>
        <v>2.9942375732751914</v>
      </c>
      <c r="AO126" s="132">
        <f>$AU126+$AB$7*SIN(AP126)</f>
        <v>2.9926962824838008</v>
      </c>
      <c r="AP126" s="132">
        <f>$AU126+$AB$7*SIN(AQ126)</f>
        <v>2.9958293085519165</v>
      </c>
      <c r="AQ126" s="132">
        <f>$AU126+$AB$7*SIN(AR126)</f>
        <v>2.9894591698337569</v>
      </c>
      <c r="AR126" s="132">
        <f>$AU126+$AB$7*SIN(AS126)</f>
        <v>3.0024048300806525</v>
      </c>
      <c r="AS126" s="132">
        <f>$AU126+$AB$7*SIN(AT126)</f>
        <v>2.9760690895827997</v>
      </c>
      <c r="AT126" s="132">
        <f>$AU126+$AB$7*SIN(AU126)</f>
        <v>3.0295430172839777</v>
      </c>
      <c r="AU126" s="132">
        <f>RADIANS($AB$9)+$AB$18*(F126-AB$15)</f>
        <v>2.9204591246207485</v>
      </c>
      <c r="AV126" s="43"/>
      <c r="AW126" s="43">
        <v>2000</v>
      </c>
      <c r="AX126" s="43">
        <f t="shared" si="17"/>
        <v>-1.5850023276859779E-2</v>
      </c>
      <c r="AY126" s="43">
        <f t="shared" si="18"/>
        <v>-6.3960913630504782E-3</v>
      </c>
      <c r="AZ126" s="132">
        <f t="shared" si="19"/>
        <v>-9.4539319138093013E-3</v>
      </c>
      <c r="BA126" s="43">
        <f t="shared" si="20"/>
        <v>0.62292667375208155</v>
      </c>
      <c r="BB126" s="43">
        <f t="shared" si="21"/>
        <v>-0.65203169054018584</v>
      </c>
      <c r="BC126" s="43">
        <f t="shared" si="22"/>
        <v>-2.4313194791892108</v>
      </c>
      <c r="BD126" s="43">
        <f t="shared" si="23"/>
        <v>-2.6964316988670132</v>
      </c>
      <c r="BE126" s="43">
        <f t="shared" si="24"/>
        <v>4.2803283593669921</v>
      </c>
      <c r="BF126" s="43">
        <f t="shared" si="25"/>
        <v>4.2803508012361426</v>
      </c>
      <c r="BG126" s="43">
        <f t="shared" si="26"/>
        <v>4.2802430479330562</v>
      </c>
      <c r="BH126" s="43">
        <f t="shared" si="27"/>
        <v>4.2807606490470871</v>
      </c>
      <c r="BI126" s="43">
        <f t="shared" si="28"/>
        <v>4.2782795958824957</v>
      </c>
      <c r="BJ126" s="43">
        <f t="shared" si="29"/>
        <v>4.2902963918585337</v>
      </c>
      <c r="BK126" s="43">
        <f t="shared" si="30"/>
        <v>4.2347254142539166</v>
      </c>
      <c r="BL126" s="43">
        <f t="shared" si="31"/>
        <v>4.7319677261640551</v>
      </c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312</v>
      </c>
      <c r="B127" s="94"/>
      <c r="C127" s="36">
        <v>46737.351999999999</v>
      </c>
      <c r="D127" s="36"/>
      <c r="E127" s="41">
        <f>+(C127-C$7)/C$8</f>
        <v>-9558.4931308963423</v>
      </c>
      <c r="F127" s="132">
        <f>ROUND(2*E127,0)/2</f>
        <v>-9558.5</v>
      </c>
      <c r="G127" s="132">
        <f>+C127-(C$7+F127*C$8)</f>
        <v>2.3447550047421828E-3</v>
      </c>
      <c r="I127" s="202">
        <f>G127</f>
        <v>2.3447550047421828E-3</v>
      </c>
      <c r="P127" s="199">
        <f>+D$11+D$12*F127+D$13*F127^2</f>
        <v>1.8967759447345123E-3</v>
      </c>
      <c r="Q127" s="200">
        <f>+C127-15018.5</f>
        <v>31718.851999999999</v>
      </c>
      <c r="S127" s="132">
        <f>+(P127-G127)^2</f>
        <v>2.0068523820535609E-7</v>
      </c>
      <c r="T127" s="201">
        <f>T$19</f>
        <v>0</v>
      </c>
      <c r="U127" s="43">
        <f>+T127*S127</f>
        <v>0</v>
      </c>
      <c r="V127" s="132">
        <f>+G127-P127</f>
        <v>4.4797906000767053E-4</v>
      </c>
      <c r="Z127" s="43">
        <f>F127</f>
        <v>-9558.5</v>
      </c>
      <c r="AA127" s="132">
        <f>AB$3+AB$4*Z127+AB$5*Z127^2+AH127</f>
        <v>2.6393493055679338E-3</v>
      </c>
      <c r="AB127" s="132">
        <f>IF(S127&lt;&gt;0,G127-AH127, -9999)</f>
        <v>1.602181643908761E-3</v>
      </c>
      <c r="AC127" s="132">
        <f>+G127-P127</f>
        <v>4.4797906000767053E-4</v>
      </c>
      <c r="AD127" s="132">
        <f>IF(S127&lt;&gt;0,G127-AA127, -9999)</f>
        <v>-2.9459430082575105E-4</v>
      </c>
      <c r="AE127" s="132">
        <f>+(G127-AA127)^2*T127</f>
        <v>0</v>
      </c>
      <c r="AF127" s="43">
        <f>IF(S127&lt;&gt;0,G127-P127, -9999)</f>
        <v>4.4797906000767053E-4</v>
      </c>
      <c r="AG127" s="7"/>
      <c r="AH127" s="43">
        <f>$AB$6*($AB$11/AI127*AJ127+$AB$12)</f>
        <v>7.425733608334218E-4</v>
      </c>
      <c r="AI127" s="43">
        <f>1+$AB$7*COS(AL127)</f>
        <v>0.50308781951228099</v>
      </c>
      <c r="AJ127" s="43">
        <f>SIN(AL127+RADIANS($AB$9))</f>
        <v>4.1366450499649154E-2</v>
      </c>
      <c r="AK127" s="43">
        <f>$AB$7*SIN(AL127)</f>
        <v>2.0567048940913459E-2</v>
      </c>
      <c r="AL127" s="43">
        <f>2*ATAN(AM127)</f>
        <v>3.100226558570411</v>
      </c>
      <c r="AM127" s="43">
        <f>SQRT((1+$AB$7)/(1-$AB$7))*TAN(AN127/2)</f>
        <v>48.341879953289379</v>
      </c>
      <c r="AN127" s="132">
        <f>$AU127+$AB$7*SIN(AO127)</f>
        <v>3.0702180486051502</v>
      </c>
      <c r="AO127" s="132">
        <f>$AU127+$AB$7*SIN(AP127)</f>
        <v>3.0694253740707924</v>
      </c>
      <c r="AP127" s="132">
        <f>$AU127+$AB$7*SIN(AQ127)</f>
        <v>3.0710232777540094</v>
      </c>
      <c r="AQ127" s="132">
        <f>$AU127+$AB$7*SIN(AR127)</f>
        <v>3.0678019732769997</v>
      </c>
      <c r="AR127" s="132">
        <f>$AU127+$AB$7*SIN(AS127)</f>
        <v>3.0742952324995607</v>
      </c>
      <c r="AS127" s="132">
        <f>$AU127+$AB$7*SIN(AT127)</f>
        <v>3.0612034232822394</v>
      </c>
      <c r="AT127" s="132">
        <f>$AU127+$AB$7*SIN(AU127)</f>
        <v>3.0875875183172541</v>
      </c>
      <c r="AU127" s="132">
        <f>RADIANS($AB$9)+$AB$18*(F127-AB$15)</f>
        <v>3.0343576912249994</v>
      </c>
      <c r="AV127" s="43"/>
      <c r="AW127" s="43">
        <v>2500</v>
      </c>
      <c r="AX127" s="43">
        <f t="shared" si="17"/>
        <v>-1.6560330666660662E-2</v>
      </c>
      <c r="AY127" s="43">
        <f t="shared" si="18"/>
        <v>-6.856351580784752E-3</v>
      </c>
      <c r="AZ127" s="132">
        <f t="shared" si="19"/>
        <v>-9.7039790858759103E-3</v>
      </c>
      <c r="BA127" s="43">
        <f t="shared" si="20"/>
        <v>0.63778529282500718</v>
      </c>
      <c r="BB127" s="43">
        <f t="shared" si="21"/>
        <v>-0.68524163746858369</v>
      </c>
      <c r="BC127" s="43">
        <f t="shared" si="22"/>
        <v>-2.3866450686511378</v>
      </c>
      <c r="BD127" s="43">
        <f t="shared" si="23"/>
        <v>-2.5221542683111298</v>
      </c>
      <c r="BE127" s="43">
        <f t="shared" si="24"/>
        <v>4.3418224648970689</v>
      </c>
      <c r="BF127" s="43">
        <f t="shared" si="25"/>
        <v>4.3418297728598096</v>
      </c>
      <c r="BG127" s="43">
        <f t="shared" si="26"/>
        <v>4.3417891986810027</v>
      </c>
      <c r="BH127" s="43">
        <f t="shared" si="27"/>
        <v>4.3420145221472009</v>
      </c>
      <c r="BI127" s="43">
        <f t="shared" si="28"/>
        <v>4.3407648648818515</v>
      </c>
      <c r="BJ127" s="43">
        <f t="shared" si="29"/>
        <v>4.347747024784149</v>
      </c>
      <c r="BK127" s="43">
        <f t="shared" si="30"/>
        <v>4.3102155122154606</v>
      </c>
      <c r="BL127" s="43">
        <f t="shared" si="31"/>
        <v>4.8054032945742753</v>
      </c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313</v>
      </c>
      <c r="B128" s="94"/>
      <c r="C128" s="36">
        <v>46742.303</v>
      </c>
      <c r="D128" s="36"/>
      <c r="E128" s="41">
        <f>+(C128-C$7)/C$8</f>
        <v>-9543.9888725884775</v>
      </c>
      <c r="F128" s="132">
        <f>ROUND(2*E128,0)/2</f>
        <v>-9544</v>
      </c>
      <c r="G128" s="132">
        <f>+C128-(C$7+F128*C$8)</f>
        <v>3.7983200018061325E-3</v>
      </c>
      <c r="I128" s="202">
        <f>G128</f>
        <v>3.7983200018061325E-3</v>
      </c>
      <c r="P128" s="199">
        <f>+D$11+D$12*F128+D$13*F128^2</f>
        <v>1.8891912633225603E-3</v>
      </c>
      <c r="Q128" s="200">
        <f>+C128-15018.5</f>
        <v>31723.803</v>
      </c>
      <c r="S128" s="132">
        <f>+(P128-G128)^2</f>
        <v>3.644772540103876E-6</v>
      </c>
      <c r="T128" s="201">
        <f>T$19</f>
        <v>0</v>
      </c>
      <c r="U128" s="43">
        <f>+T128*S128</f>
        <v>0</v>
      </c>
      <c r="V128" s="132">
        <f>+G128-P128</f>
        <v>1.9091287384835722E-3</v>
      </c>
      <c r="Z128" s="43">
        <f>F128</f>
        <v>-9544</v>
      </c>
      <c r="AA128" s="132">
        <f>AB$3+AB$4*Z128+AB$5*Z128^2+AH128</f>
        <v>2.6170344834245867E-3</v>
      </c>
      <c r="AB128" s="132">
        <f>IF(S128&lt;&gt;0,G128-AH128, -9999)</f>
        <v>3.0704767817041059E-3</v>
      </c>
      <c r="AC128" s="132">
        <f>+G128-P128</f>
        <v>1.9091287384835722E-3</v>
      </c>
      <c r="AD128" s="132">
        <f>IF(S128&lt;&gt;0,G128-AA128, -9999)</f>
        <v>1.1812855183815458E-3</v>
      </c>
      <c r="AE128" s="132">
        <f>+(G128-AA128)^2*T128</f>
        <v>0</v>
      </c>
      <c r="AF128" s="43">
        <f>IF(S128&lt;&gt;0,G128-P128, -9999)</f>
        <v>1.9091287384835722E-3</v>
      </c>
      <c r="AG128" s="7"/>
      <c r="AH128" s="43">
        <f>$AB$6*($AB$11/AI128*AJ128+$AB$12)</f>
        <v>7.2784322010202638E-4</v>
      </c>
      <c r="AI128" s="43">
        <f>1+$AB$7*COS(AL128)</f>
        <v>0.50307107059165834</v>
      </c>
      <c r="AJ128" s="43">
        <f>SIN(AL128+RADIANS($AB$9))</f>
        <v>4.0544610545232514E-2</v>
      </c>
      <c r="AK128" s="43">
        <f>$AB$7*SIN(AL128)</f>
        <v>2.0158316801676353E-2</v>
      </c>
      <c r="AL128" s="43">
        <f>2*ATAN(AM128)</f>
        <v>3.1010490886753201</v>
      </c>
      <c r="AM128" s="43">
        <f>SQRT((1+$AB$7)/(1-$AB$7))*TAN(AN128/2)</f>
        <v>49.322895834885053</v>
      </c>
      <c r="AN128" s="132">
        <f>$AU128+$AB$7*SIN(AO128)</f>
        <v>3.0716364962482809</v>
      </c>
      <c r="AO128" s="132">
        <f>$AU128+$AB$7*SIN(AP128)</f>
        <v>3.0708590140858658</v>
      </c>
      <c r="AP128" s="132">
        <f>$AU128+$AB$7*SIN(AQ128)</f>
        <v>3.0724261350829014</v>
      </c>
      <c r="AQ128" s="132">
        <f>$AU128+$AB$7*SIN(AR128)</f>
        <v>3.0692672115173836</v>
      </c>
      <c r="AR128" s="132">
        <f>$AU128+$AB$7*SIN(AS128)</f>
        <v>3.0756341031216419</v>
      </c>
      <c r="AS128" s="132">
        <f>$AU128+$AB$7*SIN(AT128)</f>
        <v>3.0627984609338998</v>
      </c>
      <c r="AT128" s="132">
        <f>$AU128+$AB$7*SIN(AU128)</f>
        <v>3.0886639679182637</v>
      </c>
      <c r="AU128" s="132">
        <f>RADIANS($AB$9)+$AB$18*(F128-AB$15)</f>
        <v>3.0364873227088962</v>
      </c>
      <c r="AV128" s="43"/>
      <c r="AW128" s="43">
        <v>3000</v>
      </c>
      <c r="AX128" s="43">
        <f t="shared" si="17"/>
        <v>-1.7247177554241183E-2</v>
      </c>
      <c r="AY128" s="43">
        <f t="shared" si="18"/>
        <v>-7.3250312235541336E-3</v>
      </c>
      <c r="AZ128" s="132">
        <f t="shared" si="19"/>
        <v>-9.9221463306870504E-3</v>
      </c>
      <c r="BA128" s="43">
        <f t="shared" si="20"/>
        <v>0.65416595750413364</v>
      </c>
      <c r="BB128" s="43">
        <f t="shared" si="21"/>
        <v>-0.71864272099890314</v>
      </c>
      <c r="BC128" s="43">
        <f t="shared" si="22"/>
        <v>-2.3397319999531803</v>
      </c>
      <c r="BD128" s="43">
        <f t="shared" si="23"/>
        <v>-2.3591010550772658</v>
      </c>
      <c r="BE128" s="43">
        <f t="shared" si="24"/>
        <v>4.4048372863691023</v>
      </c>
      <c r="BF128" s="43">
        <f t="shared" si="25"/>
        <v>4.4048387842901349</v>
      </c>
      <c r="BG128" s="43">
        <f t="shared" si="26"/>
        <v>4.4048288352095337</v>
      </c>
      <c r="BH128" s="43">
        <f t="shared" si="27"/>
        <v>4.40489492210635</v>
      </c>
      <c r="BI128" s="43">
        <f t="shared" si="28"/>
        <v>4.4044561964019424</v>
      </c>
      <c r="BJ128" s="43">
        <f t="shared" si="29"/>
        <v>4.4073801649450024</v>
      </c>
      <c r="BK128" s="43">
        <f t="shared" si="30"/>
        <v>4.3883748504105595</v>
      </c>
      <c r="BL128" s="43">
        <f t="shared" si="31"/>
        <v>4.8788388629844954</v>
      </c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296</v>
      </c>
      <c r="B129" s="94"/>
      <c r="C129" s="36">
        <v>46756.800999999999</v>
      </c>
      <c r="D129" s="36" t="s">
        <v>264</v>
      </c>
      <c r="E129" s="41">
        <f>+(C129-C$7)/C$8</f>
        <v>-9501.5160919487298</v>
      </c>
      <c r="F129" s="132">
        <f>ROUND(2*E129,0)/2</f>
        <v>-9501.5</v>
      </c>
      <c r="G129" s="132">
        <f>+C129-(C$7+F129*C$8)</f>
        <v>-5.4929549951339141E-3</v>
      </c>
      <c r="H129" s="132"/>
      <c r="I129" s="132">
        <f>G129</f>
        <v>-5.4929549951339141E-3</v>
      </c>
      <c r="J129" s="132"/>
      <c r="K129" s="132"/>
      <c r="L129" s="132"/>
      <c r="M129" s="132"/>
      <c r="N129" s="132"/>
      <c r="O129" s="132"/>
      <c r="P129" s="199">
        <f>+D$11+D$12*F129+D$13*F129^2</f>
        <v>1.8669195084490963E-3</v>
      </c>
      <c r="Q129" s="200">
        <f>+C129-15018.5</f>
        <v>31738.300999999999</v>
      </c>
      <c r="R129" s="132"/>
      <c r="S129" s="132">
        <f>+(P129-G129)^2</f>
        <v>5.4167752708491258E-5</v>
      </c>
      <c r="T129" s="201">
        <f>T$19</f>
        <v>0</v>
      </c>
      <c r="U129" s="43">
        <f>+T129*S129</f>
        <v>0</v>
      </c>
      <c r="V129" s="132">
        <f>+G129-P129</f>
        <v>-7.3598745035830101E-3</v>
      </c>
      <c r="W129" s="205"/>
      <c r="X129" s="204"/>
      <c r="Y129" s="204"/>
      <c r="Z129" s="43">
        <f>F129</f>
        <v>-9501.5</v>
      </c>
      <c r="AA129" s="132">
        <f>AB$3+AB$4*Z129+AB$5*Z129^2+AH129</f>
        <v>2.5515833458244889E-3</v>
      </c>
      <c r="AB129" s="132">
        <f>IF(S129&lt;&gt;0,G129-AH129, -9999)</f>
        <v>-6.1776188325093065E-3</v>
      </c>
      <c r="AC129" s="132">
        <f>+G129-P129</f>
        <v>-7.3598745035830101E-3</v>
      </c>
      <c r="AD129" s="132">
        <f>IF(S129&lt;&gt;0,G129-AA129, -9999)</f>
        <v>-8.0445383409584025E-3</v>
      </c>
      <c r="AE129" s="132">
        <f>+(G129-AA129)^2*T129</f>
        <v>0</v>
      </c>
      <c r="AF129" s="43">
        <f>IF(S129&lt;&gt;0,G129-P129, -9999)</f>
        <v>-7.3598745035830101E-3</v>
      </c>
      <c r="AG129" s="7"/>
      <c r="AH129" s="43">
        <f>$AB$6*($AB$11/AI129*AJ129+$AB$12)</f>
        <v>6.8466383737539262E-4</v>
      </c>
      <c r="AI129" s="43">
        <f>1+$AB$7*COS(AL129)</f>
        <v>0.50302392243754612</v>
      </c>
      <c r="AJ129" s="43">
        <f>SIN(AL129+RADIANS($AB$9))</f>
        <v>3.8135962246748173E-2</v>
      </c>
      <c r="AK129" s="43">
        <f>$AB$7*SIN(AL129)</f>
        <v>1.896040479091099E-2</v>
      </c>
      <c r="AL129" s="43">
        <f>2*ATAN(AM129)</f>
        <v>3.1034596036084707</v>
      </c>
      <c r="AM129" s="43">
        <f>SQRT((1+$AB$7)/(1-$AB$7))*TAN(AN129/2)</f>
        <v>52.441586502754497</v>
      </c>
      <c r="AN129" s="132">
        <f>$AU129+$AB$7*SIN(AO129)</f>
        <v>3.0757936788308102</v>
      </c>
      <c r="AO129" s="132">
        <f>$AU129+$AB$7*SIN(AP129)</f>
        <v>3.075060912479973</v>
      </c>
      <c r="AP129" s="132">
        <f>$AU129+$AB$7*SIN(AQ129)</f>
        <v>3.0765374853953493</v>
      </c>
      <c r="AQ129" s="132">
        <f>$AU129+$AB$7*SIN(AR129)</f>
        <v>3.0735619441974662</v>
      </c>
      <c r="AR129" s="132">
        <f>$AU129+$AB$7*SIN(AS129)</f>
        <v>3.0795575672595383</v>
      </c>
      <c r="AS129" s="132">
        <f>$AU129+$AB$7*SIN(AT129)</f>
        <v>3.0674740663153721</v>
      </c>
      <c r="AT129" s="132">
        <f>$AU129+$AB$7*SIN(AU129)</f>
        <v>3.0918177332625612</v>
      </c>
      <c r="AU129" s="132">
        <f>RADIANS($AB$9)+$AB$18*(F129-AB$15)</f>
        <v>3.0427293460237648</v>
      </c>
      <c r="AW129" s="43">
        <v>3500</v>
      </c>
      <c r="AX129" s="43">
        <f t="shared" si="17"/>
        <v>-1.7907275784144749E-2</v>
      </c>
      <c r="AY129" s="43">
        <f t="shared" si="18"/>
        <v>-7.8021302913586213E-3</v>
      </c>
      <c r="AZ129" s="132">
        <f t="shared" si="19"/>
        <v>-1.0105145492786129E-2</v>
      </c>
      <c r="BA129" s="43">
        <f t="shared" si="20"/>
        <v>0.67225465317658983</v>
      </c>
      <c r="BB129" s="43">
        <f t="shared" si="21"/>
        <v>-0.75213519072209023</v>
      </c>
      <c r="BC129" s="43">
        <f t="shared" si="22"/>
        <v>-2.2902843721566888</v>
      </c>
      <c r="BD129" s="43">
        <f t="shared" si="23"/>
        <v>-2.2056965783875677</v>
      </c>
      <c r="BE129" s="43">
        <f t="shared" si="24"/>
        <v>4.4695313054694283</v>
      </c>
      <c r="BF129" s="43">
        <f t="shared" si="25"/>
        <v>4.4695313151557814</v>
      </c>
      <c r="BG129" s="43">
        <f t="shared" si="26"/>
        <v>4.4695312341651832</v>
      </c>
      <c r="BH129" s="43">
        <f t="shared" si="27"/>
        <v>4.4695319113534913</v>
      </c>
      <c r="BI129" s="43">
        <f t="shared" si="28"/>
        <v>4.4695262492223291</v>
      </c>
      <c r="BJ129" s="43">
        <f t="shared" si="29"/>
        <v>4.4695735956194804</v>
      </c>
      <c r="BK129" s="43">
        <f t="shared" si="30"/>
        <v>4.4691779660212418</v>
      </c>
      <c r="BL129" s="43">
        <f t="shared" si="31"/>
        <v>4.9522744313947156</v>
      </c>
    </row>
    <row r="130" spans="1:82" s="132" customFormat="1" ht="12.95" customHeight="1">
      <c r="A130" s="41" t="s">
        <v>313</v>
      </c>
      <c r="B130" s="94" t="s">
        <v>288</v>
      </c>
      <c r="C130" s="36">
        <v>46763.290999999997</v>
      </c>
      <c r="D130" s="36"/>
      <c r="E130" s="41">
        <f>+(C130-C$7)/C$8</f>
        <v>-9482.5032387033261</v>
      </c>
      <c r="F130" s="132">
        <f>ROUND(2*E130,0)/2</f>
        <v>-9482.5</v>
      </c>
      <c r="G130" s="132">
        <f>+C130-(C$7+F130*C$8)</f>
        <v>-1.1055249997298233E-3</v>
      </c>
      <c r="I130" s="202">
        <f>G130</f>
        <v>-1.1055249997298233E-3</v>
      </c>
      <c r="P130" s="199">
        <f>+D$11+D$12*F130+D$13*F130^2</f>
        <v>1.8569430477211231E-3</v>
      </c>
      <c r="Q130" s="200">
        <f>+C130-15018.5</f>
        <v>31744.790999999997</v>
      </c>
      <c r="S130" s="132">
        <f>+(P130-G130)^2</f>
        <v>8.7762169321678217E-6</v>
      </c>
      <c r="T130" s="201">
        <f>T$19</f>
        <v>0</v>
      </c>
      <c r="U130" s="43">
        <f>+T130*S130</f>
        <v>0</v>
      </c>
      <c r="V130" s="132">
        <f>+G130-P130</f>
        <v>-2.9624680474509462E-3</v>
      </c>
      <c r="Z130" s="43">
        <f>F130</f>
        <v>-9482.5</v>
      </c>
      <c r="AA130" s="132">
        <f>AB$3+AB$4*Z130+AB$5*Z130^2+AH130</f>
        <v>2.5223009148801654E-3</v>
      </c>
      <c r="AB130" s="132">
        <f>IF(S130&lt;&gt;0,G130-AH130, -9999)</f>
        <v>-1.7708828668888655E-3</v>
      </c>
      <c r="AC130" s="132">
        <f>+G130-P130</f>
        <v>-2.9624680474509462E-3</v>
      </c>
      <c r="AD130" s="132">
        <f>IF(S130&lt;&gt;0,G130-AA130, -9999)</f>
        <v>-3.6278259146099888E-3</v>
      </c>
      <c r="AE130" s="132">
        <f>+(G130-AA130)^2*T130</f>
        <v>0</v>
      </c>
      <c r="AF130" s="43">
        <f>IF(S130&lt;&gt;0,G130-P130, -9999)</f>
        <v>-2.9624680474509462E-3</v>
      </c>
      <c r="AG130" s="7"/>
      <c r="AH130" s="43">
        <f>$AB$6*($AB$11/AI130*AJ130+$AB$12)</f>
        <v>6.6535786715904216E-4</v>
      </c>
      <c r="AI130" s="43">
        <f>1+$AB$7*COS(AL130)</f>
        <v>0.50300378147760838</v>
      </c>
      <c r="AJ130" s="43">
        <f>SIN(AL130+RADIANS($AB$9))</f>
        <v>3.705924453443353E-2</v>
      </c>
      <c r="AK130" s="43">
        <f>$AB$7*SIN(AL130)</f>
        <v>1.8424912310253422E-2</v>
      </c>
      <c r="AL130" s="43">
        <f>2*ATAN(AM130)</f>
        <v>3.1045370831940882</v>
      </c>
      <c r="AM130" s="43">
        <f>SQRT((1+$AB$7)/(1-$AB$7))*TAN(AN130/2)</f>
        <v>53.966815808203464</v>
      </c>
      <c r="AN130" s="132">
        <f>$AU130+$AB$7*SIN(AO130)</f>
        <v>3.0776520275132024</v>
      </c>
      <c r="AO130" s="132">
        <f>$AU130+$AB$7*SIN(AP130)</f>
        <v>3.0769393386116306</v>
      </c>
      <c r="AP130" s="132">
        <f>$AU130+$AB$7*SIN(AQ130)</f>
        <v>3.0783752808038791</v>
      </c>
      <c r="AQ130" s="132">
        <f>$AU130+$AB$7*SIN(AR130)</f>
        <v>3.0754819745346662</v>
      </c>
      <c r="AR130" s="132">
        <f>$AU130+$AB$7*SIN(AS130)</f>
        <v>3.0813112088136942</v>
      </c>
      <c r="AS130" s="132">
        <f>$AU130+$AB$7*SIN(AT130)</f>
        <v>3.0695645673045147</v>
      </c>
      <c r="AT130" s="132">
        <f>$AU130+$AB$7*SIN(AU130)</f>
        <v>3.0932270260549721</v>
      </c>
      <c r="AU130" s="132">
        <f>RADIANS($AB$9)+$AB$18*(F130-AB$15)</f>
        <v>3.0455198976233531</v>
      </c>
      <c r="AV130" s="43"/>
      <c r="AW130" s="43">
        <v>4000</v>
      </c>
      <c r="AX130" s="43">
        <f t="shared" si="17"/>
        <v>-1.8536923204190266E-2</v>
      </c>
      <c r="AY130" s="43">
        <f t="shared" si="18"/>
        <v>-8.2876487841982167E-3</v>
      </c>
      <c r="AZ130" s="132">
        <f t="shared" si="19"/>
        <v>-1.0249274419992049E-2</v>
      </c>
      <c r="BA130" s="43">
        <f t="shared" si="20"/>
        <v>0.69226835193929426</v>
      </c>
      <c r="BB130" s="43">
        <f t="shared" si="21"/>
        <v>-0.78557411328701121</v>
      </c>
      <c r="BC130" s="43">
        <f t="shared" si="22"/>
        <v>-2.2379570765778181</v>
      </c>
      <c r="BD130" s="43">
        <f t="shared" si="23"/>
        <v>-2.0605853564829717</v>
      </c>
      <c r="BE130" s="43">
        <f t="shared" si="24"/>
        <v>4.5360820315385517</v>
      </c>
      <c r="BF130" s="43">
        <f t="shared" si="25"/>
        <v>4.5360819448125405</v>
      </c>
      <c r="BG130" s="43">
        <f t="shared" si="26"/>
        <v>4.5360829390311865</v>
      </c>
      <c r="BH130" s="43">
        <f t="shared" si="27"/>
        <v>4.5360715417370896</v>
      </c>
      <c r="BI130" s="43">
        <f t="shared" si="28"/>
        <v>4.5362022391638934</v>
      </c>
      <c r="BJ130" s="43">
        <f t="shared" si="29"/>
        <v>4.5347091883476072</v>
      </c>
      <c r="BK130" s="43">
        <f t="shared" si="30"/>
        <v>4.5525851453184725</v>
      </c>
      <c r="BL130" s="43">
        <f t="shared" si="31"/>
        <v>5.0257099998049357</v>
      </c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296</v>
      </c>
      <c r="B131" s="94"/>
      <c r="C131" s="36">
        <v>46769.606</v>
      </c>
      <c r="D131" s="36" t="s">
        <v>264</v>
      </c>
      <c r="E131" s="41">
        <f>+(C131-C$7)/C$8</f>
        <v>-9464.0030586964222</v>
      </c>
      <c r="F131" s="132">
        <f>ROUND(2*E131,0)/2</f>
        <v>-9464</v>
      </c>
      <c r="G131" s="132">
        <f>+C131-(C$7+F131*C$8)</f>
        <v>-1.044079996063374E-3</v>
      </c>
      <c r="I131" s="132">
        <f>G131</f>
        <v>-1.044079996063374E-3</v>
      </c>
      <c r="P131" s="199">
        <f>+D$11+D$12*F131+D$13*F131^2</f>
        <v>1.8472174434811235E-3</v>
      </c>
      <c r="Q131" s="200">
        <f>+C131-15018.5</f>
        <v>31751.106</v>
      </c>
      <c r="S131" s="132">
        <f>+(P131-G131)^2</f>
        <v>8.3596008839165654E-6</v>
      </c>
      <c r="T131" s="201">
        <f>T$19</f>
        <v>0</v>
      </c>
      <c r="U131" s="43">
        <f>+T131*S131</f>
        <v>0</v>
      </c>
      <c r="V131" s="132">
        <f>+G131-P131</f>
        <v>-2.8912974395444973E-3</v>
      </c>
      <c r="Z131" s="43">
        <f>F131</f>
        <v>-9464</v>
      </c>
      <c r="AA131" s="132">
        <f>AB$3+AB$4*Z131+AB$5*Z131^2+AH131</f>
        <v>2.4937761115604697E-3</v>
      </c>
      <c r="AB131" s="132">
        <f>IF(S131&lt;&gt;0,G131-AH131, -9999)</f>
        <v>-1.6906386641427202E-3</v>
      </c>
      <c r="AC131" s="132">
        <f>+G131-P131</f>
        <v>-2.8912974395444973E-3</v>
      </c>
      <c r="AD131" s="132">
        <f>IF(S131&lt;&gt;0,G131-AA131, -9999)</f>
        <v>-3.5378561076238437E-3</v>
      </c>
      <c r="AE131" s="132">
        <f>+(G131-AA131)^2*T131</f>
        <v>0</v>
      </c>
      <c r="AF131" s="43">
        <f>IF(S131&lt;&gt;0,G131-P131, -9999)</f>
        <v>-2.8912974395444973E-3</v>
      </c>
      <c r="AG131" s="7"/>
      <c r="AH131" s="43">
        <f>$AB$6*($AB$11/AI131*AJ131+$AB$12)</f>
        <v>6.4655866807934617E-4</v>
      </c>
      <c r="AI131" s="43">
        <f>1+$AB$7*COS(AL131)</f>
        <v>0.50298472661876314</v>
      </c>
      <c r="AJ131" s="43">
        <f>SIN(AL131+RADIANS($AB$9))</f>
        <v>3.6010912723121791E-2</v>
      </c>
      <c r="AK131" s="43">
        <f>$AB$7*SIN(AL131)</f>
        <v>1.7903537219547998E-2</v>
      </c>
      <c r="AL131" s="43">
        <f>2*ATAN(AM131)</f>
        <v>3.1055861154178381</v>
      </c>
      <c r="AM131" s="43">
        <f>SQRT((1+$AB$7)/(1-$AB$7))*TAN(AN131/2)</f>
        <v>55.539466396780355</v>
      </c>
      <c r="AN131" s="132">
        <f>$AU131+$AB$7*SIN(AO131)</f>
        <v>3.0794613829972493</v>
      </c>
      <c r="AO131" s="132">
        <f>$AU131+$AB$7*SIN(AP131)</f>
        <v>3.0787682928204996</v>
      </c>
      <c r="AP131" s="132">
        <f>$AU131+$AB$7*SIN(AQ131)</f>
        <v>3.0801645875980381</v>
      </c>
      <c r="AQ131" s="132">
        <f>$AU131+$AB$7*SIN(AR131)</f>
        <v>3.077351496223963</v>
      </c>
      <c r="AR131" s="132">
        <f>$AU131+$AB$7*SIN(AS131)</f>
        <v>3.0830184863410142</v>
      </c>
      <c r="AS131" s="132">
        <f>$AU131+$AB$7*SIN(AT131)</f>
        <v>3.0716001865938103</v>
      </c>
      <c r="AT131" s="132">
        <f>$AU131+$AB$7*SIN(AU131)</f>
        <v>3.0945988751365836</v>
      </c>
      <c r="AU131" s="132">
        <f>RADIANS($AB$9)+$AB$18*(F131-AB$15)</f>
        <v>3.0482370136545311</v>
      </c>
      <c r="AV131" s="43"/>
      <c r="AW131" s="43">
        <v>4500</v>
      </c>
      <c r="AX131" s="43">
        <f t="shared" si="17"/>
        <v>-1.9131936584158855E-2</v>
      </c>
      <c r="AY131" s="43">
        <f t="shared" si="18"/>
        <v>-8.7815867020729181E-3</v>
      </c>
      <c r="AZ131" s="132">
        <f t="shared" si="19"/>
        <v>-1.0350349882085937E-2</v>
      </c>
      <c r="BA131" s="43">
        <f t="shared" si="20"/>
        <v>0.71446056668168278</v>
      </c>
      <c r="BB131" s="43">
        <f t="shared" si="21"/>
        <v>-0.81875297212303544</v>
      </c>
      <c r="BC131" s="43">
        <f t="shared" si="22"/>
        <v>-2.182344818639387</v>
      </c>
      <c r="BD131" s="43">
        <f t="shared" si="23"/>
        <v>-1.9225854679147663</v>
      </c>
      <c r="BE131" s="43">
        <f t="shared" si="24"/>
        <v>4.6046895051737424</v>
      </c>
      <c r="BF131" s="43">
        <f t="shared" si="25"/>
        <v>4.6046894919545629</v>
      </c>
      <c r="BG131" s="43">
        <f t="shared" si="26"/>
        <v>4.6046897392294053</v>
      </c>
      <c r="BH131" s="43">
        <f t="shared" si="27"/>
        <v>4.604685113858352</v>
      </c>
      <c r="BI131" s="43">
        <f t="shared" si="28"/>
        <v>4.6047716659952744</v>
      </c>
      <c r="BJ131" s="43">
        <f t="shared" si="29"/>
        <v>4.6031633829252989</v>
      </c>
      <c r="BK131" s="43">
        <f t="shared" si="30"/>
        <v>4.6385426377334351</v>
      </c>
      <c r="BL131" s="43">
        <f t="shared" si="31"/>
        <v>5.0991455682151559</v>
      </c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313</v>
      </c>
      <c r="B132" s="94"/>
      <c r="C132" s="36">
        <v>46770.29</v>
      </c>
      <c r="D132" s="36"/>
      <c r="E132" s="41">
        <f>+(C132-C$7)/C$8</f>
        <v>-9461.9992387241746</v>
      </c>
      <c r="F132" s="132">
        <f>ROUND(2*E132,0)/2</f>
        <v>-9462</v>
      </c>
      <c r="G132" s="132">
        <f>+C132-(C$7+F132*C$8)</f>
        <v>2.5986000400735065E-4</v>
      </c>
      <c r="I132" s="202">
        <f>G132</f>
        <v>2.5986000400735065E-4</v>
      </c>
      <c r="P132" s="199">
        <f>+D$11+D$12*F132+D$13*F132^2</f>
        <v>1.8461653364136765E-3</v>
      </c>
      <c r="Q132" s="200">
        <f>+C132-15018.5</f>
        <v>31751.79</v>
      </c>
      <c r="S132" s="132">
        <f>+(P132-G132)^2</f>
        <v>2.5163646076207441E-6</v>
      </c>
      <c r="T132" s="201">
        <f>T$19</f>
        <v>0</v>
      </c>
      <c r="U132" s="43">
        <f>+T132*S132</f>
        <v>0</v>
      </c>
      <c r="V132" s="132">
        <f>+G132-P132</f>
        <v>-1.5863053324063259E-3</v>
      </c>
      <c r="Z132" s="43">
        <f>F132</f>
        <v>-9462</v>
      </c>
      <c r="AA132" s="132">
        <f>AB$3+AB$4*Z132+AB$5*Z132^2+AH132</f>
        <v>2.4906915844985149E-3</v>
      </c>
      <c r="AB132" s="132">
        <f>IF(S132&lt;&gt;0,G132-AH132, -9999)</f>
        <v>-3.846662440774878E-4</v>
      </c>
      <c r="AC132" s="132">
        <f>+G132-P132</f>
        <v>-1.5863053324063259E-3</v>
      </c>
      <c r="AD132" s="132">
        <f>IF(S132&lt;&gt;0,G132-AA132, -9999)</f>
        <v>-2.2308315804911642E-3</v>
      </c>
      <c r="AE132" s="132">
        <f>+(G132-AA132)^2*T132</f>
        <v>0</v>
      </c>
      <c r="AF132" s="43">
        <f>IF(S132&lt;&gt;0,G132-P132, -9999)</f>
        <v>-1.5863053324063259E-3</v>
      </c>
      <c r="AG132" s="7"/>
      <c r="AH132" s="43">
        <f>$AB$6*($AB$11/AI132*AJ132+$AB$12)</f>
        <v>6.4452624808483845E-4</v>
      </c>
      <c r="AI132" s="43">
        <f>1+$AB$7*COS(AL132)</f>
        <v>0.50298269949044383</v>
      </c>
      <c r="AJ132" s="43">
        <f>SIN(AL132+RADIANS($AB$9))</f>
        <v>3.5897582521237266E-2</v>
      </c>
      <c r="AK132" s="43">
        <f>$AB$7*SIN(AL132)</f>
        <v>1.7847173820830713E-2</v>
      </c>
      <c r="AL132" s="43">
        <f>2*ATAN(AM132)</f>
        <v>3.1056995189423047</v>
      </c>
      <c r="AM132" s="43">
        <f>SQRT((1+$AB$7)/(1-$AB$7))*TAN(AN132/2)</f>
        <v>55.714979912187644</v>
      </c>
      <c r="AN132" s="132">
        <f>$AU132+$AB$7*SIN(AO132)</f>
        <v>3.0796569838243286</v>
      </c>
      <c r="AO132" s="132">
        <f>$AU132+$AB$7*SIN(AP132)</f>
        <v>3.0789660153050118</v>
      </c>
      <c r="AP132" s="132">
        <f>$AU132+$AB$7*SIN(AQ132)</f>
        <v>3.0803580188965123</v>
      </c>
      <c r="AQ132" s="132">
        <f>$AU132+$AB$7*SIN(AR132)</f>
        <v>3.0775536077489667</v>
      </c>
      <c r="AR132" s="132">
        <f>$AU132+$AB$7*SIN(AS132)</f>
        <v>3.0832030443984753</v>
      </c>
      <c r="AS132" s="132">
        <f>$AU132+$AB$7*SIN(AT132)</f>
        <v>3.0718202611604299</v>
      </c>
      <c r="AT132" s="132">
        <f>$AU132+$AB$7*SIN(AU132)</f>
        <v>3.0947471624669425</v>
      </c>
      <c r="AU132" s="132">
        <f>RADIANS($AB$9)+$AB$18*(F132-AB$15)</f>
        <v>3.048530755928172</v>
      </c>
      <c r="AV132" s="43"/>
      <c r="AW132" s="43">
        <v>5000</v>
      </c>
      <c r="AX132" s="43">
        <f t="shared" ref="AX132:AX176" si="32">AB$3+AB$4*AW132+AB$5*AW132^2+AZ132</f>
        <v>-1.9687571813132475E-2</v>
      </c>
      <c r="AY132" s="43">
        <f t="shared" si="18"/>
        <v>-9.2839440449827282E-3</v>
      </c>
      <c r="AZ132" s="132">
        <f t="shared" si="19"/>
        <v>-1.0403627768149747E-2</v>
      </c>
      <c r="BA132" s="43">
        <f t="shared" si="20"/>
        <v>0.73912764366992711</v>
      </c>
      <c r="BB132" s="43">
        <f t="shared" si="21"/>
        <v>-0.85138081790077369</v>
      </c>
      <c r="BC132" s="43">
        <f t="shared" si="22"/>
        <v>-2.1229683990160342</v>
      </c>
      <c r="BD132" s="43">
        <f t="shared" si="23"/>
        <v>-1.7906514730613512</v>
      </c>
      <c r="BE132" s="43">
        <f t="shared" si="24"/>
        <v>4.67558038280837</v>
      </c>
      <c r="BF132" s="43">
        <f t="shared" si="25"/>
        <v>4.6755803827758076</v>
      </c>
      <c r="BG132" s="43">
        <f t="shared" si="26"/>
        <v>4.6755803845549613</v>
      </c>
      <c r="BH132" s="43">
        <f t="shared" si="27"/>
        <v>4.6755802873450882</v>
      </c>
      <c r="BI132" s="43">
        <f t="shared" si="28"/>
        <v>4.6755855991003248</v>
      </c>
      <c r="BJ132" s="43">
        <f t="shared" si="29"/>
        <v>4.6752964677123181</v>
      </c>
      <c r="BK132" s="43">
        <f t="shared" si="30"/>
        <v>4.7269829455924244</v>
      </c>
      <c r="BL132" s="43">
        <f t="shared" si="31"/>
        <v>5.1725811366253751</v>
      </c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313</v>
      </c>
      <c r="B133" s="94"/>
      <c r="C133" s="36">
        <v>46770.292000000001</v>
      </c>
      <c r="D133" s="36"/>
      <c r="E133" s="41">
        <f>+(C133-C$7)/C$8</f>
        <v>-9461.9933796014466</v>
      </c>
      <c r="F133" s="132">
        <f>ROUND(2*E133,0)/2</f>
        <v>-9462</v>
      </c>
      <c r="G133" s="132">
        <f>+C133-(C$7+F133*C$8)</f>
        <v>2.2598600044148043E-3</v>
      </c>
      <c r="I133" s="202">
        <f>G133</f>
        <v>2.2598600044148043E-3</v>
      </c>
      <c r="P133" s="199">
        <f>+D$11+D$12*F133+D$13*F133^2</f>
        <v>1.8461653364136765E-3</v>
      </c>
      <c r="Q133" s="200">
        <f>+C133-15018.5</f>
        <v>31751.792000000001</v>
      </c>
      <c r="S133" s="132">
        <f>+(P133-G133)^2</f>
        <v>1.7114327833256331E-7</v>
      </c>
      <c r="T133" s="201">
        <f>T$19</f>
        <v>0</v>
      </c>
      <c r="U133" s="43">
        <f>+T133*S133</f>
        <v>0</v>
      </c>
      <c r="V133" s="132">
        <f>+G133-P133</f>
        <v>4.1369466800112776E-4</v>
      </c>
      <c r="Z133" s="43">
        <f>F133</f>
        <v>-9462</v>
      </c>
      <c r="AA133" s="132">
        <f>AB$3+AB$4*Z133+AB$5*Z133^2+AH133</f>
        <v>2.4906915844985149E-3</v>
      </c>
      <c r="AB133" s="132">
        <f>IF(S133&lt;&gt;0,G133-AH133, -9999)</f>
        <v>1.6153337563299657E-3</v>
      </c>
      <c r="AC133" s="132">
        <f>+G133-P133</f>
        <v>4.1369466800112776E-4</v>
      </c>
      <c r="AD133" s="132">
        <f>IF(S133&lt;&gt;0,G133-AA133, -9999)</f>
        <v>-2.3083158008371059E-4</v>
      </c>
      <c r="AE133" s="132">
        <f>+(G133-AA133)^2*T133</f>
        <v>0</v>
      </c>
      <c r="AF133" s="43">
        <f>IF(S133&lt;&gt;0,G133-P133, -9999)</f>
        <v>4.1369466800112776E-4</v>
      </c>
      <c r="AG133" s="7"/>
      <c r="AH133" s="43">
        <f>$AB$6*($AB$11/AI133*AJ133+$AB$12)</f>
        <v>6.4452624808483845E-4</v>
      </c>
      <c r="AI133" s="43">
        <f>1+$AB$7*COS(AL133)</f>
        <v>0.50298269949044383</v>
      </c>
      <c r="AJ133" s="43">
        <f>SIN(AL133+RADIANS($AB$9))</f>
        <v>3.5897582521237266E-2</v>
      </c>
      <c r="AK133" s="43">
        <f>$AB$7*SIN(AL133)</f>
        <v>1.7847173820830713E-2</v>
      </c>
      <c r="AL133" s="43">
        <f>2*ATAN(AM133)</f>
        <v>3.1056995189423047</v>
      </c>
      <c r="AM133" s="43">
        <f>SQRT((1+$AB$7)/(1-$AB$7))*TAN(AN133/2)</f>
        <v>55.714979912187644</v>
      </c>
      <c r="AN133" s="132">
        <f>$AU133+$AB$7*SIN(AO133)</f>
        <v>3.0796569838243286</v>
      </c>
      <c r="AO133" s="132">
        <f>$AU133+$AB$7*SIN(AP133)</f>
        <v>3.0789660153050118</v>
      </c>
      <c r="AP133" s="132">
        <f>$AU133+$AB$7*SIN(AQ133)</f>
        <v>3.0803580188965123</v>
      </c>
      <c r="AQ133" s="132">
        <f>$AU133+$AB$7*SIN(AR133)</f>
        <v>3.0775536077489667</v>
      </c>
      <c r="AR133" s="132">
        <f>$AU133+$AB$7*SIN(AS133)</f>
        <v>3.0832030443984753</v>
      </c>
      <c r="AS133" s="132">
        <f>$AU133+$AB$7*SIN(AT133)</f>
        <v>3.0718202611604299</v>
      </c>
      <c r="AT133" s="132">
        <f>$AU133+$AB$7*SIN(AU133)</f>
        <v>3.0947471624669425</v>
      </c>
      <c r="AU133" s="132">
        <f>RADIANS($AB$9)+$AB$18*(F133-AB$15)</f>
        <v>3.048530755928172</v>
      </c>
      <c r="AV133" s="43"/>
      <c r="AW133" s="43">
        <v>5500</v>
      </c>
      <c r="AX133" s="43">
        <f t="shared" si="32"/>
        <v>-2.0198429995874054E-2</v>
      </c>
      <c r="AY133" s="43">
        <f t="shared" ref="AY133:AY176" si="33">AB$3+AB$4*AW133+AB$5*AW133^2</f>
        <v>-9.7947208129276434E-3</v>
      </c>
      <c r="AZ133" s="132">
        <f t="shared" ref="AZ133:AZ176" si="34">$AB$6*($AB$11/BA133*BB133+$AB$12)</f>
        <v>-1.0403709182946409E-2</v>
      </c>
      <c r="BA133" s="43">
        <f t="shared" ref="BA133:BA176" si="35">1+$AB$7*COS(BC133)</f>
        <v>0.76661551835514363</v>
      </c>
      <c r="BB133" s="43">
        <f t="shared" ref="BB133:BB176" si="36">SIN(BC133+RADIANS($AB$9))</f>
        <v>-0.88305025565584605</v>
      </c>
      <c r="BC133" s="43">
        <f t="shared" ref="BC133:BC176" si="37">2*ATAN(BD133)</f>
        <v>-2.059257632845696</v>
      </c>
      <c r="BD133" s="43">
        <f t="shared" ref="BD133:BD176" si="38">SQRT((1+$AB$7)/(1-$AB$7))*TAN(BE133/2)</f>
        <v>-1.663844368713721</v>
      </c>
      <c r="BE133" s="43">
        <f t="shared" ref="BE133:BE176" si="39">$BL133+$AB$7*SIN(BF133)</f>
        <v>4.7490125737502655</v>
      </c>
      <c r="BF133" s="43">
        <f t="shared" ref="BF133:BF176" si="40">$BL133+$AB$7*SIN(BG133)</f>
        <v>4.7490125740212985</v>
      </c>
      <c r="BG133" s="43">
        <f t="shared" ref="BG133:BG176" si="41">$BL133+$AB$7*SIN(BH133)</f>
        <v>4.7490125889048702</v>
      </c>
      <c r="BH133" s="43">
        <f t="shared" ref="BH133:BH176" si="42">$BL133+$AB$7*SIN(BI133)</f>
        <v>4.7490134062151492</v>
      </c>
      <c r="BI133" s="43">
        <f t="shared" ref="BI133:BI176" si="43">$BL133+$AB$7*SIN(BJ133)</f>
        <v>4.7490582596981046</v>
      </c>
      <c r="BJ133" s="43">
        <f t="shared" ref="BJ133:BJ176" si="44">$BL133+$AB$7*SIN(BK133)</f>
        <v>4.7514409145979775</v>
      </c>
      <c r="BK133" s="43">
        <f t="shared" ref="BK133:BK176" si="45">$BL133+$AB$7*SIN(BL133)</f>
        <v>4.8178251879535932</v>
      </c>
      <c r="BL133" s="43">
        <f t="shared" ref="BL133:BL176" si="46">RADIANS($AB$9)+$AB$18*(AW133-AB$15)</f>
        <v>5.2460167050355953</v>
      </c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313</v>
      </c>
      <c r="B134" s="94"/>
      <c r="C134" s="36">
        <v>46773.364000000001</v>
      </c>
      <c r="D134" s="36"/>
      <c r="E134" s="41">
        <f>+(C134-C$7)/C$8</f>
        <v>-9452.9937670945292</v>
      </c>
      <c r="F134" s="132">
        <f>ROUND(2*E134,0)/2</f>
        <v>-9453</v>
      </c>
      <c r="G134" s="132">
        <f>+C134-(C$7+F134*C$8)</f>
        <v>2.1275900071486831E-3</v>
      </c>
      <c r="I134" s="202">
        <f>G134</f>
        <v>2.1275900071486831E-3</v>
      </c>
      <c r="P134" s="199">
        <f>+D$11+D$12*F134+D$13*F134^2</f>
        <v>1.8414291875640063E-3</v>
      </c>
      <c r="Q134" s="200">
        <f>+C134-15018.5</f>
        <v>31754.864000000001</v>
      </c>
      <c r="S134" s="132">
        <f>+(P134-G134)^2</f>
        <v>8.1888014665373917E-8</v>
      </c>
      <c r="T134" s="201">
        <f>T$19</f>
        <v>0</v>
      </c>
      <c r="U134" s="43">
        <f>+T134*S134</f>
        <v>0</v>
      </c>
      <c r="V134" s="132">
        <f>+G134-P134</f>
        <v>2.8616081958467675E-4</v>
      </c>
      <c r="Z134" s="43">
        <f>F134</f>
        <v>-9453</v>
      </c>
      <c r="AA134" s="132">
        <f>AB$3+AB$4*Z134+AB$5*Z134^2+AH134</f>
        <v>2.4768093694099878E-3</v>
      </c>
      <c r="AB134" s="132">
        <f>IF(S134&lt;&gt;0,G134-AH134, -9999)</f>
        <v>1.4922098253027014E-3</v>
      </c>
      <c r="AC134" s="132">
        <f>+G134-P134</f>
        <v>2.8616081958467675E-4</v>
      </c>
      <c r="AD134" s="132">
        <f>IF(S134&lt;&gt;0,G134-AA134, -9999)</f>
        <v>-3.4921936226130473E-4</v>
      </c>
      <c r="AE134" s="132">
        <f>+(G134-AA134)^2*T134</f>
        <v>0</v>
      </c>
      <c r="AF134" s="43">
        <f>IF(S134&lt;&gt;0,G134-P134, -9999)</f>
        <v>2.8616081958467675E-4</v>
      </c>
      <c r="AG134" s="7"/>
      <c r="AH134" s="43">
        <f>$AB$6*($AB$11/AI134*AJ134+$AB$12)</f>
        <v>6.3538018184598169E-4</v>
      </c>
      <c r="AI134" s="43">
        <f>1+$AB$7*COS(AL134)</f>
        <v>0.50297365673657224</v>
      </c>
      <c r="AJ134" s="43">
        <f>SIN(AL134+RADIANS($AB$9))</f>
        <v>3.5387603667764986E-2</v>
      </c>
      <c r="AK134" s="43">
        <f>$AB$7*SIN(AL134)</f>
        <v>1.7593542036288684E-2</v>
      </c>
      <c r="AL134" s="43">
        <f>2*ATAN(AM134)</f>
        <v>3.1062098220474588</v>
      </c>
      <c r="AM134" s="43">
        <f>SQRT((1+$AB$7)/(1-$AB$7))*TAN(AN134/2)</f>
        <v>56.518691439153336</v>
      </c>
      <c r="AN134" s="132">
        <f>$AU134+$AB$7*SIN(AO134)</f>
        <v>3.0805371752499657</v>
      </c>
      <c r="AO134" s="132">
        <f>$AU134+$AB$7*SIN(AP134)</f>
        <v>3.0798557610320256</v>
      </c>
      <c r="AP134" s="132">
        <f>$AU134+$AB$7*SIN(AQ134)</f>
        <v>3.0812284424423284</v>
      </c>
      <c r="AQ134" s="132">
        <f>$AU134+$AB$7*SIN(AR134)</f>
        <v>3.0784631121652737</v>
      </c>
      <c r="AR134" s="132">
        <f>$AU134+$AB$7*SIN(AS134)</f>
        <v>3.08403352596555</v>
      </c>
      <c r="AS134" s="132">
        <f>$AU134+$AB$7*SIN(AT134)</f>
        <v>3.0728106148228691</v>
      </c>
      <c r="AT134" s="132">
        <f>$AU134+$AB$7*SIN(AU134)</f>
        <v>3.0954144062862246</v>
      </c>
      <c r="AU134" s="132">
        <f>RADIANS($AB$9)+$AB$18*(F134-AB$15)</f>
        <v>3.049852596159556</v>
      </c>
      <c r="AV134" s="43"/>
      <c r="AW134" s="43">
        <v>6000</v>
      </c>
      <c r="AX134" s="43">
        <f t="shared" si="32"/>
        <v>-2.0658349403877115E-2</v>
      </c>
      <c r="AY134" s="43">
        <f t="shared" si="33"/>
        <v>-1.0313917005907667E-2</v>
      </c>
      <c r="AZ134" s="132">
        <f t="shared" si="34"/>
        <v>-1.0344432397969448E-2</v>
      </c>
      <c r="BA134" s="43">
        <f t="shared" si="35"/>
        <v>0.79732627427578429</v>
      </c>
      <c r="BB134" s="43">
        <f t="shared" si="36"/>
        <v>-0.91319249705120731</v>
      </c>
      <c r="BC134" s="43">
        <f t="shared" si="37"/>
        <v>-1.9905301277209715</v>
      </c>
      <c r="BD134" s="43">
        <f t="shared" si="38"/>
        <v>-1.5413067238877587</v>
      </c>
      <c r="BE134" s="43">
        <f t="shared" si="39"/>
        <v>4.8252804372474154</v>
      </c>
      <c r="BF134" s="43">
        <f t="shared" si="40"/>
        <v>4.8252805006167367</v>
      </c>
      <c r="BG134" s="43">
        <f t="shared" si="41"/>
        <v>4.8252816316805758</v>
      </c>
      <c r="BH134" s="43">
        <f t="shared" si="42"/>
        <v>4.8253018178703408</v>
      </c>
      <c r="BI134" s="43">
        <f t="shared" si="43"/>
        <v>4.8256614800267412</v>
      </c>
      <c r="BJ134" s="43">
        <f t="shared" si="44"/>
        <v>4.8318891145682876</v>
      </c>
      <c r="BK134" s="43">
        <f t="shared" si="45"/>
        <v>4.910975536584302</v>
      </c>
      <c r="BL134" s="43">
        <f t="shared" si="46"/>
        <v>5.3194522734458154</v>
      </c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46814.665999999997</v>
      </c>
      <c r="D135" s="36" t="s">
        <v>264</v>
      </c>
      <c r="E135" s="41">
        <f>+(C135-C$7)/C$8</f>
        <v>-9331.9970236828376</v>
      </c>
      <c r="F135" s="132">
        <f>ROUND(2*E135,0)/2</f>
        <v>-9332</v>
      </c>
      <c r="G135" s="132">
        <f>+C135-(C$7+F135*C$8)</f>
        <v>1.0159599987673573E-3</v>
      </c>
      <c r="I135" s="132">
        <f>G135</f>
        <v>1.0159599987673573E-3</v>
      </c>
      <c r="P135" s="199">
        <f>+D$11+D$12*F135+D$13*F135^2</f>
        <v>1.7774894223623881E-3</v>
      </c>
      <c r="Q135" s="200">
        <f>+C135-15018.5</f>
        <v>31796.165999999997</v>
      </c>
      <c r="S135" s="132">
        <f>+(P135-G135)^2</f>
        <v>5.7992706300097977E-7</v>
      </c>
      <c r="T135" s="201">
        <f>T$19</f>
        <v>0</v>
      </c>
      <c r="U135" s="43">
        <f>+T135*S135</f>
        <v>0</v>
      </c>
      <c r="V135" s="132">
        <f>+G135-P135</f>
        <v>-7.6152942359503074E-4</v>
      </c>
      <c r="Z135" s="43">
        <f>F135</f>
        <v>-9332</v>
      </c>
      <c r="AA135" s="132">
        <f>AB$3+AB$4*Z135+AB$5*Z135^2+AH135</f>
        <v>2.2898797887953332E-3</v>
      </c>
      <c r="AB135" s="132">
        <f>IF(S135&lt;&gt;0,G135-AH135, -9999)</f>
        <v>5.0356963233441209E-4</v>
      </c>
      <c r="AC135" s="132">
        <f>+G135-P135</f>
        <v>-7.6152942359503074E-4</v>
      </c>
      <c r="AD135" s="132">
        <f>IF(S135&lt;&gt;0,G135-AA135, -9999)</f>
        <v>-1.2739197900279759E-3</v>
      </c>
      <c r="AE135" s="132">
        <f>+(G135-AA135)^2*T135</f>
        <v>0</v>
      </c>
      <c r="AF135" s="43">
        <f>IF(S135&lt;&gt;0,G135-P135, -9999)</f>
        <v>-7.6152942359503074E-4</v>
      </c>
      <c r="AG135" s="7"/>
      <c r="AH135" s="43">
        <f>$AB$6*($AB$11/AI135*AJ135+$AB$12)</f>
        <v>5.1239036643294523E-4</v>
      </c>
      <c r="AI135" s="43">
        <f>1+$AB$7*COS(AL135)</f>
        <v>0.50286467709120775</v>
      </c>
      <c r="AJ135" s="43">
        <f>SIN(AL135+RADIANS($AB$9))</f>
        <v>2.8532264669732233E-2</v>
      </c>
      <c r="AK135" s="43">
        <f>$AB$7*SIN(AL135)</f>
        <v>1.4184122657686839E-2</v>
      </c>
      <c r="AL135" s="43">
        <f>2*ATAN(AM135)</f>
        <v>3.1130686783654329</v>
      </c>
      <c r="AM135" s="43">
        <f>SQRT((1+$AB$7)/(1-$AB$7))*TAN(AN135/2)</f>
        <v>70.111700054793559</v>
      </c>
      <c r="AN135" s="132">
        <f>$AU135+$AB$7*SIN(AO135)</f>
        <v>3.0923690416984551</v>
      </c>
      <c r="AO135" s="132">
        <f>$AU135+$AB$7*SIN(AP135)</f>
        <v>3.0918170936850218</v>
      </c>
      <c r="AP135" s="132">
        <f>$AU135+$AB$7*SIN(AQ135)</f>
        <v>3.0929282448630855</v>
      </c>
      <c r="AQ135" s="132">
        <f>$AU135+$AB$7*SIN(AR135)</f>
        <v>3.0906912741040404</v>
      </c>
      <c r="AR135" s="132">
        <f>$AU135+$AB$7*SIN(AS135)</f>
        <v>3.0951944975858674</v>
      </c>
      <c r="AS135" s="132">
        <f>$AU135+$AB$7*SIN(AT135)</f>
        <v>3.0861280492366157</v>
      </c>
      <c r="AT135" s="132">
        <f>$AU135+$AB$7*SIN(AU135)</f>
        <v>3.1043778597584293</v>
      </c>
      <c r="AU135" s="132">
        <f>RADIANS($AB$9)+$AB$18*(F135-AB$15)</f>
        <v>3.0676240037148292</v>
      </c>
      <c r="AV135" s="43"/>
      <c r="AW135" s="43">
        <v>6500</v>
      </c>
      <c r="AX135" s="43">
        <f t="shared" si="32"/>
        <v>-2.1060285104185717E-2</v>
      </c>
      <c r="AY135" s="43">
        <f t="shared" si="33"/>
        <v>-1.0841532623922798E-2</v>
      </c>
      <c r="AZ135" s="132">
        <f t="shared" si="34"/>
        <v>-1.0218752480262919E-2</v>
      </c>
      <c r="BA135" s="43">
        <f t="shared" si="35"/>
        <v>0.83172313513616825</v>
      </c>
      <c r="BB135" s="43">
        <f t="shared" si="36"/>
        <v>-0.94101428747691662</v>
      </c>
      <c r="BC135" s="43">
        <f t="shared" si="37"/>
        <v>-1.9159649758240127</v>
      </c>
      <c r="BD135" s="43">
        <f t="shared" si="38"/>
        <v>-1.4222414567919848</v>
      </c>
      <c r="BE135" s="43">
        <f t="shared" si="39"/>
        <v>4.9047205993948424</v>
      </c>
      <c r="BF135" s="43">
        <f t="shared" si="40"/>
        <v>4.9047215293419164</v>
      </c>
      <c r="BG135" s="43">
        <f t="shared" si="41"/>
        <v>4.9047313112613748</v>
      </c>
      <c r="BH135" s="43">
        <f t="shared" si="42"/>
        <v>4.9048341754838596</v>
      </c>
      <c r="BI135" s="43">
        <f t="shared" si="43"/>
        <v>4.905912600412548</v>
      </c>
      <c r="BJ135" s="43">
        <f t="shared" si="44"/>
        <v>4.9168809460074518</v>
      </c>
      <c r="BK135" s="43">
        <f t="shared" si="45"/>
        <v>5.0063277217290461</v>
      </c>
      <c r="BL135" s="43">
        <f t="shared" si="46"/>
        <v>5.3928878418560355</v>
      </c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314</v>
      </c>
      <c r="B136" s="94" t="s">
        <v>288</v>
      </c>
      <c r="C136" s="36">
        <v>46821.324999999997</v>
      </c>
      <c r="D136" s="36"/>
      <c r="E136" s="41">
        <f>+(C136-C$7)/C$8</f>
        <v>-9312.4890745670928</v>
      </c>
      <c r="F136" s="132">
        <f>ROUND(2*E136,0)/2</f>
        <v>-9312.5</v>
      </c>
      <c r="G136" s="132">
        <f>+C136-(C$7+F136*C$8)</f>
        <v>3.7293749992386438E-3</v>
      </c>
      <c r="I136" s="202">
        <f>G136</f>
        <v>3.7293749992386438E-3</v>
      </c>
      <c r="P136" s="199">
        <f>+D$11+D$12*F136+D$13*F136^2</f>
        <v>1.7671389457970289E-3</v>
      </c>
      <c r="Q136" s="200">
        <f>+C136-15018.5</f>
        <v>31802.824999999997</v>
      </c>
      <c r="S136" s="132">
        <f>+(P136-G136)^2</f>
        <v>3.8503703294261243E-6</v>
      </c>
      <c r="T136" s="201">
        <f>T$19</f>
        <v>0</v>
      </c>
      <c r="U136" s="43">
        <f>+T136*S136</f>
        <v>0</v>
      </c>
      <c r="V136" s="132">
        <f>+G136-P136</f>
        <v>1.9622360534416149E-3</v>
      </c>
      <c r="Z136" s="43">
        <f>F136</f>
        <v>-9312.5</v>
      </c>
      <c r="AA136" s="132">
        <f>AB$3+AB$4*Z136+AB$5*Z136^2+AH136</f>
        <v>2.2597044926777835E-3</v>
      </c>
      <c r="AB136" s="132">
        <f>IF(S136&lt;&gt;0,G136-AH136, -9999)</f>
        <v>3.2368094523578892E-3</v>
      </c>
      <c r="AC136" s="132">
        <f>+G136-P136</f>
        <v>1.9622360534416149E-3</v>
      </c>
      <c r="AD136" s="132">
        <f>IF(S136&lt;&gt;0,G136-AA136, -9999)</f>
        <v>1.4696705065608603E-3</v>
      </c>
      <c r="AE136" s="132">
        <f>+(G136-AA136)^2*T136</f>
        <v>0</v>
      </c>
      <c r="AF136" s="43">
        <f>IF(S136&lt;&gt;0,G136-P136, -9999)</f>
        <v>1.9622360534416149E-3</v>
      </c>
      <c r="AG136" s="7"/>
      <c r="AH136" s="43">
        <f>$AB$6*($AB$11/AI136*AJ136+$AB$12)</f>
        <v>4.925655468807548E-4</v>
      </c>
      <c r="AI136" s="43">
        <f>1+$AB$7*COS(AL136)</f>
        <v>0.50284930643251879</v>
      </c>
      <c r="AJ136" s="43">
        <f>SIN(AL136+RADIANS($AB$9))</f>
        <v>2.7427645031556643E-2</v>
      </c>
      <c r="AK136" s="43">
        <f>$AB$7*SIN(AL136)</f>
        <v>1.3634753557353971E-2</v>
      </c>
      <c r="AL136" s="43">
        <f>2*ATAN(AM136)</f>
        <v>3.1141737307051511</v>
      </c>
      <c r="AM136" s="43">
        <f>SQRT((1+$AB$7)/(1-$AB$7))*TAN(AN136/2)</f>
        <v>72.937755698448143</v>
      </c>
      <c r="AN136" s="132">
        <f>$AU136+$AB$7*SIN(AO136)</f>
        <v>3.0942755401457434</v>
      </c>
      <c r="AO136" s="132">
        <f>$AU136+$AB$7*SIN(AP136)</f>
        <v>3.093744618561999</v>
      </c>
      <c r="AP136" s="132">
        <f>$AU136+$AB$7*SIN(AQ136)</f>
        <v>3.0948133420760304</v>
      </c>
      <c r="AQ136" s="132">
        <f>$AU136+$AB$7*SIN(AR136)</f>
        <v>3.0926619894223619</v>
      </c>
      <c r="AR136" s="132">
        <f>$AU136+$AB$7*SIN(AS136)</f>
        <v>3.0969924660644823</v>
      </c>
      <c r="AS136" s="132">
        <f>$AU136+$AB$7*SIN(AT136)</f>
        <v>3.0882746748622307</v>
      </c>
      <c r="AT136" s="132">
        <f>$AU136+$AB$7*SIN(AU136)</f>
        <v>3.1058212243826122</v>
      </c>
      <c r="AU136" s="132">
        <f>RADIANS($AB$9)+$AB$18*(F136-AB$15)</f>
        <v>3.0704879908828278</v>
      </c>
      <c r="AV136" s="43"/>
      <c r="AW136" s="43">
        <v>7000</v>
      </c>
      <c r="AX136" s="43">
        <f t="shared" si="32"/>
        <v>-2.1396180949484117E-2</v>
      </c>
      <c r="AY136" s="43">
        <f t="shared" si="33"/>
        <v>-1.1377567666973034E-2</v>
      </c>
      <c r="AZ136" s="132">
        <f t="shared" si="34"/>
        <v>-1.0018613282511085E-2</v>
      </c>
      <c r="BA136" s="43">
        <f t="shared" si="35"/>
        <v>0.87033118837270051</v>
      </c>
      <c r="BB136" s="43">
        <f t="shared" si="36"/>
        <v>-0.965409690996481</v>
      </c>
      <c r="BC136" s="43">
        <f t="shared" si="37"/>
        <v>-1.834570381255016</v>
      </c>
      <c r="BD136" s="43">
        <f t="shared" si="38"/>
        <v>-1.3058930228983254</v>
      </c>
      <c r="BE136" s="43">
        <f t="shared" si="39"/>
        <v>4.987718427223534</v>
      </c>
      <c r="BF136" s="43">
        <f t="shared" si="40"/>
        <v>4.987724094367441</v>
      </c>
      <c r="BG136" s="43">
        <f t="shared" si="41"/>
        <v>4.9877660046229941</v>
      </c>
      <c r="BH136" s="43">
        <f t="shared" si="42"/>
        <v>4.9880757509718681</v>
      </c>
      <c r="BI136" s="43">
        <f t="shared" si="43"/>
        <v>4.990354565152737</v>
      </c>
      <c r="BJ136" s="43">
        <f t="shared" si="44"/>
        <v>5.006591681379458</v>
      </c>
      <c r="BK136" s="43">
        <f t="shared" si="45"/>
        <v>5.1037636049416539</v>
      </c>
      <c r="BL136" s="43">
        <f t="shared" si="46"/>
        <v>5.4663234102662557</v>
      </c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314</v>
      </c>
      <c r="B137" s="94"/>
      <c r="C137" s="36">
        <v>46825.249000000003</v>
      </c>
      <c r="D137" s="36"/>
      <c r="E137" s="41">
        <f>+(C137-C$7)/C$8</f>
        <v>-9300.9934757789415</v>
      </c>
      <c r="F137" s="132">
        <f>ROUND(2*E137,0)/2</f>
        <v>-9301</v>
      </c>
      <c r="G137" s="132">
        <f>+C137-(C$7+F137*C$8)</f>
        <v>2.2270300032687373E-3</v>
      </c>
      <c r="I137" s="202">
        <f>G137</f>
        <v>2.2270300032687373E-3</v>
      </c>
      <c r="P137" s="199">
        <f>+D$11+D$12*F137+D$13*F137^2</f>
        <v>1.7610288155417647E-3</v>
      </c>
      <c r="Q137" s="200">
        <f>+C137-15018.5</f>
        <v>31806.749000000003</v>
      </c>
      <c r="S137" s="132">
        <f>+(P137-G137)^2</f>
        <v>2.1715710696294915E-7</v>
      </c>
      <c r="T137" s="201">
        <f>T$19</f>
        <v>0</v>
      </c>
      <c r="U137" s="43">
        <f>+T137*S137</f>
        <v>0</v>
      </c>
      <c r="V137" s="132">
        <f>+G137-P137</f>
        <v>4.660011877269726E-4</v>
      </c>
      <c r="Z137" s="43">
        <f>F137</f>
        <v>-9301</v>
      </c>
      <c r="AA137" s="132">
        <f>AB$3+AB$4*Z137+AB$5*Z137^2+AH137</f>
        <v>2.2419023138138777E-3</v>
      </c>
      <c r="AB137" s="132">
        <f>IF(S137&lt;&gt;0,G137-AH137, -9999)</f>
        <v>1.7461565049966242E-3</v>
      </c>
      <c r="AC137" s="132">
        <f>+G137-P137</f>
        <v>4.660011877269726E-4</v>
      </c>
      <c r="AD137" s="132">
        <f>IF(S137&lt;&gt;0,G137-AA137, -9999)</f>
        <v>-1.487231054514036E-5</v>
      </c>
      <c r="AE137" s="132">
        <f>+(G137-AA137)^2*T137</f>
        <v>0</v>
      </c>
      <c r="AF137" s="43">
        <f>IF(S137&lt;&gt;0,G137-P137, -9999)</f>
        <v>4.660011877269726E-4</v>
      </c>
      <c r="AG137" s="7"/>
      <c r="AH137" s="43">
        <f>$AB$6*($AB$11/AI137*AJ137+$AB$12)</f>
        <v>4.8087349827211312E-4</v>
      </c>
      <c r="AI137" s="43">
        <f>1+$AB$7*COS(AL137)</f>
        <v>0.50284052674171553</v>
      </c>
      <c r="AJ137" s="43">
        <f>SIN(AL137+RADIANS($AB$9))</f>
        <v>2.6776222302245519E-2</v>
      </c>
      <c r="AK137" s="43">
        <f>$AB$7*SIN(AL137)</f>
        <v>1.3310776413960834E-2</v>
      </c>
      <c r="AL137" s="43">
        <f>2*ATAN(AM137)</f>
        <v>3.1148253928177136</v>
      </c>
      <c r="AM137" s="43">
        <f>SQRT((1+$AB$7)/(1-$AB$7))*TAN(AN137/2)</f>
        <v>74.713681060900953</v>
      </c>
      <c r="AN137" s="132">
        <f>$AU137+$AB$7*SIN(AO137)</f>
        <v>3.0953998511977896</v>
      </c>
      <c r="AO137" s="132">
        <f>$AU137+$AB$7*SIN(AP137)</f>
        <v>3.0948813489629079</v>
      </c>
      <c r="AP137" s="132">
        <f>$AU137+$AB$7*SIN(AQ137)</f>
        <v>3.0959250179365645</v>
      </c>
      <c r="AQ137" s="132">
        <f>$AU137+$AB$7*SIN(AR137)</f>
        <v>3.0938242134095599</v>
      </c>
      <c r="AR137" s="132">
        <f>$AU137+$AB$7*SIN(AS137)</f>
        <v>3.0980527238347606</v>
      </c>
      <c r="AS137" s="132">
        <f>$AU137+$AB$7*SIN(AT137)</f>
        <v>3.089540683995891</v>
      </c>
      <c r="AT137" s="132">
        <f>$AU137+$AB$7*SIN(AU137)</f>
        <v>3.1066723028121963</v>
      </c>
      <c r="AU137" s="132">
        <f>RADIANS($AB$9)+$AB$18*(F137-AB$15)</f>
        <v>3.0721770089562628</v>
      </c>
      <c r="AV137" s="43"/>
      <c r="AW137" s="43">
        <v>7500</v>
      </c>
      <c r="AX137" s="43">
        <f t="shared" si="32"/>
        <v>-2.1656844399995746E-2</v>
      </c>
      <c r="AY137" s="43">
        <f t="shared" si="33"/>
        <v>-1.1922022135058379E-2</v>
      </c>
      <c r="AZ137" s="132">
        <f t="shared" si="34"/>
        <v>-9.7348222649373661E-3</v>
      </c>
      <c r="BA137" s="43">
        <f t="shared" si="35"/>
        <v>0.91372860911764242</v>
      </c>
      <c r="BB137" s="43">
        <f t="shared" si="36"/>
        <v>-0.98483767023398938</v>
      </c>
      <c r="BC137" s="43">
        <f t="shared" si="37"/>
        <v>-1.7451447191580789</v>
      </c>
      <c r="BD137" s="43">
        <f t="shared" si="38"/>
        <v>-1.1915303068907084</v>
      </c>
      <c r="BE137" s="43">
        <f t="shared" si="39"/>
        <v>5.074714887023168</v>
      </c>
      <c r="BF137" s="43">
        <f t="shared" si="40"/>
        <v>5.0747367901637581</v>
      </c>
      <c r="BG137" s="43">
        <f t="shared" si="41"/>
        <v>5.0748610136571317</v>
      </c>
      <c r="BH137" s="43">
        <f t="shared" si="42"/>
        <v>5.0755647778921444</v>
      </c>
      <c r="BI137" s="43">
        <f t="shared" si="43"/>
        <v>5.0795274767270309</v>
      </c>
      <c r="BJ137" s="43">
        <f t="shared" si="44"/>
        <v>5.1011207912473377</v>
      </c>
      <c r="BK137" s="43">
        <f t="shared" si="45"/>
        <v>5.2031538158939981</v>
      </c>
      <c r="BL137" s="43">
        <f t="shared" si="46"/>
        <v>5.5397589786764758</v>
      </c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46857.667999999998</v>
      </c>
      <c r="D138" s="36" t="s">
        <v>264</v>
      </c>
      <c r="E138" s="41">
        <f>+(C138-C$7)/C$8</f>
        <v>-9206.0200259541543</v>
      </c>
      <c r="F138" s="132">
        <f>ROUND(2*E138,0)/2</f>
        <v>-9206</v>
      </c>
      <c r="G138" s="132">
        <f>+C138-(C$7+F138*C$8)</f>
        <v>-6.8358200005604886E-3</v>
      </c>
      <c r="H138" s="43"/>
      <c r="I138" s="132">
        <f>G138</f>
        <v>-6.8358200005604886E-3</v>
      </c>
      <c r="J138" s="43"/>
      <c r="K138" s="43"/>
      <c r="L138" s="43"/>
      <c r="M138" s="43"/>
      <c r="N138" s="43"/>
      <c r="O138" s="43"/>
      <c r="P138" s="199">
        <f>+D$11+D$12*F138+D$13*F138^2</f>
        <v>1.710383459410968E-3</v>
      </c>
      <c r="Q138" s="200">
        <f>+C138-15018.5</f>
        <v>31839.167999999998</v>
      </c>
      <c r="R138" s="43"/>
      <c r="S138" s="132">
        <f>+(P138-G138)^2</f>
        <v>7.3037593579228113E-5</v>
      </c>
      <c r="T138" s="201">
        <f>T$19</f>
        <v>0</v>
      </c>
      <c r="U138" s="43">
        <f>+T138*S138</f>
        <v>0</v>
      </c>
      <c r="V138" s="132">
        <f>+G138-P138</f>
        <v>-8.5462034599714572E-3</v>
      </c>
      <c r="Z138" s="43">
        <f>F138</f>
        <v>-9206</v>
      </c>
      <c r="AA138" s="132">
        <f>AB$3+AB$4*Z138+AB$5*Z138^2+AH138</f>
        <v>2.094657811554775E-3</v>
      </c>
      <c r="AB138" s="132">
        <f>IF(S138&lt;&gt;0,G138-AH138, -9999)</f>
        <v>-7.2200943527042953E-3</v>
      </c>
      <c r="AC138" s="132">
        <f>+G138-P138</f>
        <v>-8.5462034599714572E-3</v>
      </c>
      <c r="AD138" s="132">
        <f>IF(S138&lt;&gt;0,G138-AA138, -9999)</f>
        <v>-8.9304778121152631E-3</v>
      </c>
      <c r="AE138" s="132">
        <f>+(G138-AA138)^2*T138</f>
        <v>0</v>
      </c>
      <c r="AF138" s="43">
        <f>IF(S138&lt;&gt;0,G138-P138, -9999)</f>
        <v>-8.5462034599714572E-3</v>
      </c>
      <c r="AG138" s="7"/>
      <c r="AH138" s="43">
        <f>$AB$6*($AB$11/AI138*AJ138+$AB$12)</f>
        <v>3.8427435214380694E-4</v>
      </c>
      <c r="AI138" s="43">
        <f>1+$AB$7*COS(AL138)</f>
        <v>0.50277608480219027</v>
      </c>
      <c r="AJ138" s="43">
        <f>SIN(AL138+RADIANS($AB$9))</f>
        <v>2.1395413098457407E-2</v>
      </c>
      <c r="AK138" s="43">
        <f>$AB$7*SIN(AL138)</f>
        <v>1.0634696730923047E-2</v>
      </c>
      <c r="AL138" s="43">
        <f>2*ATAN(AM138)</f>
        <v>3.1202077699845141</v>
      </c>
      <c r="AM138" s="43">
        <f>SQRT((1+$AB$7)/(1-$AB$7))*TAN(AN138/2)</f>
        <v>93.520442638784886</v>
      </c>
      <c r="AN138" s="132">
        <f>$AU138+$AB$7*SIN(AO138)</f>
        <v>3.1046867513953331</v>
      </c>
      <c r="AO138" s="132">
        <f>$AU138+$AB$7*SIN(AP138)</f>
        <v>3.1042713411661205</v>
      </c>
      <c r="AP138" s="132">
        <f>$AU138+$AB$7*SIN(AQ138)</f>
        <v>3.1051071783155395</v>
      </c>
      <c r="AQ138" s="132">
        <f>$AU138+$AB$7*SIN(AR138)</f>
        <v>3.1034253834874295</v>
      </c>
      <c r="AR138" s="132">
        <f>$AU138+$AB$7*SIN(AS138)</f>
        <v>3.1068092316448253</v>
      </c>
      <c r="AS138" s="132">
        <f>$AU138+$AB$7*SIN(AT138)</f>
        <v>3.1000003289037017</v>
      </c>
      <c r="AT138" s="132">
        <f>$AU138+$AB$7*SIN(AU138)</f>
        <v>3.1136994078532987</v>
      </c>
      <c r="AU138" s="132">
        <f>RADIANS($AB$9)+$AB$18*(F138-AB$15)</f>
        <v>3.0861297669542047</v>
      </c>
      <c r="AV138" s="43"/>
      <c r="AW138" s="43">
        <v>8000</v>
      </c>
      <c r="AX138" s="43">
        <f t="shared" si="32"/>
        <v>-2.1831848471328373E-2</v>
      </c>
      <c r="AY138" s="43">
        <f t="shared" si="33"/>
        <v>-1.247489602817883E-2</v>
      </c>
      <c r="AZ138" s="132">
        <f t="shared" si="34"/>
        <v>-9.3569524431495448E-3</v>
      </c>
      <c r="BA138" s="43">
        <f t="shared" si="35"/>
        <v>0.96251838997447026</v>
      </c>
      <c r="BB138" s="43">
        <f t="shared" si="36"/>
        <v>-0.99715513413718515</v>
      </c>
      <c r="BC138" s="43">
        <f t="shared" si="37"/>
        <v>-1.6462323688978446</v>
      </c>
      <c r="BD138" s="43">
        <f t="shared" si="38"/>
        <v>-1.0784315208985171</v>
      </c>
      <c r="BE138" s="43">
        <f t="shared" si="39"/>
        <v>5.1662125279069464</v>
      </c>
      <c r="BF138" s="43">
        <f t="shared" si="40"/>
        <v>5.1662758605284997</v>
      </c>
      <c r="BG138" s="43">
        <f t="shared" si="41"/>
        <v>5.1665662058334867</v>
      </c>
      <c r="BH138" s="43">
        <f t="shared" si="42"/>
        <v>5.1678950757408035</v>
      </c>
      <c r="BI138" s="43">
        <f t="shared" si="43"/>
        <v>5.1739317181400661</v>
      </c>
      <c r="BJ138" s="43">
        <f t="shared" si="44"/>
        <v>5.2004822305912866</v>
      </c>
      <c r="BK138" s="43">
        <f t="shared" si="45"/>
        <v>5.3043584497285892</v>
      </c>
      <c r="BL138" s="43">
        <f t="shared" si="46"/>
        <v>5.613194547086696</v>
      </c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315</v>
      </c>
      <c r="B139" s="94"/>
      <c r="C139" s="36">
        <v>47138.428</v>
      </c>
      <c r="D139" s="36"/>
      <c r="E139" s="41">
        <f>+(C139-C$7)/C$8</f>
        <v>-8383.5163776981444</v>
      </c>
      <c r="F139" s="132">
        <f>ROUND(2*E139,0)/2</f>
        <v>-8383.5</v>
      </c>
      <c r="G139" s="132">
        <f>+C139-(C$7+F139*C$8)</f>
        <v>-5.5904949986143038E-3</v>
      </c>
      <c r="H139" s="43"/>
      <c r="I139" s="202">
        <f>G139</f>
        <v>-5.5904949986143038E-3</v>
      </c>
      <c r="J139" s="43"/>
      <c r="K139" s="43"/>
      <c r="L139" s="43"/>
      <c r="M139" s="43"/>
      <c r="O139" s="43"/>
      <c r="P139" s="199">
        <f>+D$11+D$12*F139+D$13*F139^2</f>
        <v>1.2591939641579675E-3</v>
      </c>
      <c r="Q139" s="200">
        <f>+C139-15018.5</f>
        <v>32119.928</v>
      </c>
      <c r="R139" s="43"/>
      <c r="S139" s="132">
        <f>+(P139-G139)^2</f>
        <v>4.6918238886724272E-5</v>
      </c>
      <c r="T139" s="201">
        <f>T$19</f>
        <v>0</v>
      </c>
      <c r="U139" s="43">
        <f>+T139*S139</f>
        <v>0</v>
      </c>
      <c r="V139" s="132">
        <f>+G139-P139</f>
        <v>-6.8496889627722712E-3</v>
      </c>
      <c r="Z139" s="43">
        <f>F139</f>
        <v>-8383.5</v>
      </c>
      <c r="AA139" s="132">
        <f>AB$3+AB$4*Z139+AB$5*Z139^2+AH139</f>
        <v>8.0683626198640871E-4</v>
      </c>
      <c r="AB139" s="132">
        <f>IF(S139&lt;&gt;0,G139-AH139, -9999)</f>
        <v>-5.1381372964427454E-3</v>
      </c>
      <c r="AC139" s="132">
        <f>+G139-P139</f>
        <v>-6.8496889627722712E-3</v>
      </c>
      <c r="AD139" s="132">
        <f>IF(S139&lt;&gt;0,G139-AA139, -9999)</f>
        <v>-6.397331260600712E-3</v>
      </c>
      <c r="AE139" s="132">
        <f>+(G139-AA139)^2*T139</f>
        <v>0</v>
      </c>
      <c r="AF139" s="43">
        <f>IF(S139&lt;&gt;0,G139-P139, -9999)</f>
        <v>-6.8496889627722712E-3</v>
      </c>
      <c r="AG139" s="7"/>
      <c r="AH139" s="43">
        <f>$AB$6*($AB$11/AI139*AJ139+$AB$12)</f>
        <v>-4.5235770217155871E-4</v>
      </c>
      <c r="AI139" s="43">
        <f>1+$AB$7*COS(AL139)</f>
        <v>0.5028202051589401</v>
      </c>
      <c r="AJ139" s="43">
        <f>SIN(AL139+RADIANS($AB$9))</f>
        <v>-2.5179532306574649E-2</v>
      </c>
      <c r="AK139" s="43">
        <f>$AB$7*SIN(AL139)</f>
        <v>-1.2528775718281135E-2</v>
      </c>
      <c r="AL139" s="43">
        <f>2*ATAN(AM139)</f>
        <v>-3.1163982976793512</v>
      </c>
      <c r="AM139" s="43">
        <f>SQRT((1+$AB$7)/(1-$AB$7))*TAN(AN139/2)</f>
        <v>-79.378659783755651</v>
      </c>
      <c r="AN139" s="132">
        <f>$AU139+$AB$7*SIN(AO139)</f>
        <v>3.1850716480766028</v>
      </c>
      <c r="AO139" s="132">
        <f>$AU139+$AB$7*SIN(AP139)</f>
        <v>3.1855601157518811</v>
      </c>
      <c r="AP139" s="132">
        <f>$AU139+$AB$7*SIN(AQ139)</f>
        <v>3.1845770216347629</v>
      </c>
      <c r="AQ139" s="132">
        <f>$AU139+$AB$7*SIN(AR139)</f>
        <v>3.1865556483883002</v>
      </c>
      <c r="AR139" s="132">
        <f>$AU139+$AB$7*SIN(AS139)</f>
        <v>3.1825735320126487</v>
      </c>
      <c r="AS139" s="132">
        <f>$AU139+$AB$7*SIN(AT139)</f>
        <v>3.1905885303019268</v>
      </c>
      <c r="AT139" s="132">
        <f>$AU139+$AB$7*SIN(AU139)</f>
        <v>3.1744590370995662</v>
      </c>
      <c r="AU139" s="132">
        <f>RADIANS($AB$9)+$AB$18*(F139-AB$15)</f>
        <v>3.2069312769890166</v>
      </c>
      <c r="AV139" s="43"/>
      <c r="AW139" s="43">
        <v>8500</v>
      </c>
      <c r="AX139" s="43">
        <f t="shared" si="32"/>
        <v>-2.1909517157489719E-2</v>
      </c>
      <c r="AY139" s="43">
        <f t="shared" si="33"/>
        <v>-1.3036189346334388E-2</v>
      </c>
      <c r="AZ139" s="132">
        <f t="shared" si="34"/>
        <v>-8.873327811155329E-3</v>
      </c>
      <c r="BA139" s="43">
        <f t="shared" si="35"/>
        <v>1.0172619830934608</v>
      </c>
      <c r="BB139" s="43">
        <f t="shared" si="36"/>
        <v>-0.9993978907852471</v>
      </c>
      <c r="BC139" s="43">
        <f t="shared" si="37"/>
        <v>-1.5360805726769611</v>
      </c>
      <c r="BD139" s="43">
        <f t="shared" si="38"/>
        <v>-0.96587318740774952</v>
      </c>
      <c r="BE139" s="43">
        <f t="shared" si="39"/>
        <v>5.2627771134467389</v>
      </c>
      <c r="BF139" s="43">
        <f t="shared" si="40"/>
        <v>5.2629254740022828</v>
      </c>
      <c r="BG139" s="43">
        <f t="shared" si="41"/>
        <v>5.2634954333627144</v>
      </c>
      <c r="BH139" s="43">
        <f t="shared" si="42"/>
        <v>5.265680159800973</v>
      </c>
      <c r="BI139" s="43">
        <f t="shared" si="43"/>
        <v>5.2739839518137144</v>
      </c>
      <c r="BJ139" s="43">
        <f t="shared" si="44"/>
        <v>5.3045967851510172</v>
      </c>
      <c r="BK139" s="43">
        <f t="shared" si="45"/>
        <v>5.4072278211960736</v>
      </c>
      <c r="BL139" s="43">
        <f t="shared" si="46"/>
        <v>5.6866301154969152</v>
      </c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315</v>
      </c>
      <c r="B140" s="94"/>
      <c r="C140" s="36">
        <v>47153.45</v>
      </c>
      <c r="D140" s="36"/>
      <c r="E140" s="41">
        <f>+(C140-C$7)/C$8</f>
        <v>-8339.5085069042307</v>
      </c>
      <c r="F140" s="132">
        <f>ROUND(2*E140,0)/2</f>
        <v>-8339.5</v>
      </c>
      <c r="G140" s="132">
        <f>+C140-(C$7+F140*C$8)</f>
        <v>-2.9038150023552589E-3</v>
      </c>
      <c r="H140" s="43"/>
      <c r="I140" s="202">
        <f>G140</f>
        <v>-2.9038150023552589E-3</v>
      </c>
      <c r="J140" s="43"/>
      <c r="K140" s="43"/>
      <c r="L140" s="43"/>
      <c r="M140" s="43"/>
      <c r="O140" s="43"/>
      <c r="P140" s="199">
        <f>+D$11+D$12*F140+D$13*F140^2</f>
        <v>1.2344153852591178E-3</v>
      </c>
      <c r="Q140" s="200">
        <f>+C140-15018.5</f>
        <v>32134.949999999997</v>
      </c>
      <c r="R140" s="43"/>
      <c r="S140" s="132">
        <f>+(P140-G140)^2</f>
        <v>1.7124950740975037E-5</v>
      </c>
      <c r="T140" s="201">
        <f>T$19</f>
        <v>0</v>
      </c>
      <c r="U140" s="43">
        <f>+T140*S140</f>
        <v>0</v>
      </c>
      <c r="V140" s="132">
        <f>+G140-P140</f>
        <v>-4.1382303876143769E-3</v>
      </c>
      <c r="Z140" s="43">
        <f>F140</f>
        <v>-8339.5</v>
      </c>
      <c r="AA140" s="132">
        <f>AB$3+AB$4*Z140+AB$5*Z140^2+AH140</f>
        <v>7.3732150306961514E-4</v>
      </c>
      <c r="AB140" s="132">
        <f>IF(S140&lt;&gt;0,G140-AH140, -9999)</f>
        <v>-2.4067211201657564E-3</v>
      </c>
      <c r="AC140" s="132">
        <f>+G140-P140</f>
        <v>-4.1382303876143769E-3</v>
      </c>
      <c r="AD140" s="132">
        <f>IF(S140&lt;&gt;0,G140-AA140, -9999)</f>
        <v>-3.6411365054248739E-3</v>
      </c>
      <c r="AE140" s="132">
        <f>+(G140-AA140)^2*T140</f>
        <v>0</v>
      </c>
      <c r="AF140" s="43">
        <f>IF(S140&lt;&gt;0,G140-P140, -9999)</f>
        <v>-4.1382303876143769E-3</v>
      </c>
      <c r="AG140" s="7"/>
      <c r="AH140" s="43">
        <f>$AB$6*($AB$11/AI140*AJ140+$AB$12)</f>
        <v>-4.9709388218950265E-4</v>
      </c>
      <c r="AI140" s="43">
        <f>1+$AB$7*COS(AL140)</f>
        <v>0.50285298738495721</v>
      </c>
      <c r="AJ140" s="43">
        <f>SIN(AL140+RADIANS($AB$9))</f>
        <v>-2.767188053424648E-2</v>
      </c>
      <c r="AK140" s="43">
        <f>$AB$7*SIN(AL140)</f>
        <v>-1.3768313881370068E-2</v>
      </c>
      <c r="AL140" s="43">
        <f>2*ATAN(AM140)</f>
        <v>-3.113905078122766</v>
      </c>
      <c r="AM140" s="43">
        <f>SQRT((1+$AB$7)/(1-$AB$7))*TAN(AN140/2)</f>
        <v>-72.229951437120562</v>
      </c>
      <c r="AN140" s="132">
        <f>$AU140+$AB$7*SIN(AO140)</f>
        <v>3.1893732669221286</v>
      </c>
      <c r="AO140" s="132">
        <f>$AU140+$AB$7*SIN(AP140)</f>
        <v>3.1899093042366995</v>
      </c>
      <c r="AP140" s="132">
        <f>$AU140+$AB$7*SIN(AQ140)</f>
        <v>3.1888302591693876</v>
      </c>
      <c r="AQ140" s="132">
        <f>$AU140+$AB$7*SIN(AR140)</f>
        <v>3.1910024382337365</v>
      </c>
      <c r="AR140" s="132">
        <f>$AU140+$AB$7*SIN(AS140)</f>
        <v>3.1866299456574256</v>
      </c>
      <c r="AS140" s="132">
        <f>$AU140+$AB$7*SIN(AT140)</f>
        <v>3.1954325285618159</v>
      </c>
      <c r="AT140" s="132">
        <f>$AU140+$AB$7*SIN(AU140)</f>
        <v>3.1777149655637777</v>
      </c>
      <c r="AU140" s="132">
        <f>RADIANS($AB$9)+$AB$18*(F140-AB$15)</f>
        <v>3.2133936070091158</v>
      </c>
      <c r="AV140" s="43"/>
      <c r="AW140" s="43">
        <v>9000</v>
      </c>
      <c r="AX140" s="43">
        <f t="shared" si="32"/>
        <v>-2.1877116045986723E-2</v>
      </c>
      <c r="AY140" s="43">
        <f t="shared" si="33"/>
        <v>-1.3605902089525055E-2</v>
      </c>
      <c r="AZ140" s="132">
        <f t="shared" si="34"/>
        <v>-8.2712139564616663E-3</v>
      </c>
      <c r="BA140" s="43">
        <f t="shared" si="35"/>
        <v>1.0783421744304806</v>
      </c>
      <c r="BB140" s="43">
        <f t="shared" si="36"/>
        <v>-0.98751721546695259</v>
      </c>
      <c r="BC140" s="43">
        <f t="shared" si="37"/>
        <v>-1.4126143741223538</v>
      </c>
      <c r="BD140" s="43">
        <f t="shared" si="38"/>
        <v>-0.85312792810340388</v>
      </c>
      <c r="BE140" s="43">
        <f t="shared" si="39"/>
        <v>5.365027452425184</v>
      </c>
      <c r="BF140" s="43">
        <f t="shared" si="40"/>
        <v>5.3653210426628108</v>
      </c>
      <c r="BG140" s="43">
        <f t="shared" si="41"/>
        <v>5.3662921240204033</v>
      </c>
      <c r="BH140" s="43">
        <f t="shared" si="42"/>
        <v>5.3694953560835437</v>
      </c>
      <c r="BI140" s="43">
        <f t="shared" si="43"/>
        <v>5.3799687595572303</v>
      </c>
      <c r="BJ140" s="43">
        <f t="shared" si="44"/>
        <v>5.4132870110506932</v>
      </c>
      <c r="BK140" s="43">
        <f t="shared" si="45"/>
        <v>5.5116032715125627</v>
      </c>
      <c r="BL140" s="43">
        <f t="shared" si="46"/>
        <v>5.7600656839071354</v>
      </c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316</v>
      </c>
      <c r="B141" s="94" t="s">
        <v>288</v>
      </c>
      <c r="C141" s="36">
        <v>47159.266000000003</v>
      </c>
      <c r="D141" s="36"/>
      <c r="E141" s="41">
        <f>+(C141-C$7)/C$8</f>
        <v>-8322.4701780174164</v>
      </c>
      <c r="F141" s="132">
        <f>ROUND(2*E141,0)/2</f>
        <v>-8322.5</v>
      </c>
      <c r="G141" s="132">
        <f>+C141-(C$7+F141*C$8)</f>
        <v>1.0179675002291333E-2</v>
      </c>
      <c r="H141" s="43"/>
      <c r="I141" s="202">
        <f>G141</f>
        <v>1.0179675002291333E-2</v>
      </c>
      <c r="K141" s="43"/>
      <c r="L141" s="43"/>
      <c r="M141" s="43"/>
      <c r="N141" s="43"/>
      <c r="O141" s="43"/>
      <c r="P141" s="199">
        <f>+D$11+D$12*F141+D$13*F141^2</f>
        <v>1.2248243815243126E-3</v>
      </c>
      <c r="Q141" s="200">
        <f>+C141-15018.5</f>
        <v>32140.766000000003</v>
      </c>
      <c r="R141" s="43"/>
      <c r="S141" s="132">
        <f>+(P141-G141)^2</f>
        <v>8.0189349640251472E-5</v>
      </c>
      <c r="T141" s="201">
        <f>T$19</f>
        <v>0</v>
      </c>
      <c r="U141" s="43">
        <f>+T141*S141</f>
        <v>0</v>
      </c>
      <c r="V141" s="132">
        <f>+G141-P141</f>
        <v>8.9548506207670197E-3</v>
      </c>
      <c r="Z141" s="43">
        <f>F141</f>
        <v>-8322.5</v>
      </c>
      <c r="AA141" s="132">
        <f>AB$3+AB$4*Z141+AB$5*Z141^2+AH141</f>
        <v>7.1044746492975389E-4</v>
      </c>
      <c r="AB141" s="132">
        <f>IF(S141&lt;&gt;0,G141-AH141, -9999)</f>
        <v>1.0694051918885892E-2</v>
      </c>
      <c r="AC141" s="132">
        <f>+G141-P141</f>
        <v>8.9548506207670197E-3</v>
      </c>
      <c r="AD141" s="132">
        <f>IF(S141&lt;&gt;0,G141-AA141, -9999)</f>
        <v>9.469227537361579E-3</v>
      </c>
      <c r="AE141" s="132">
        <f>+(G141-AA141)^2*T141</f>
        <v>0</v>
      </c>
      <c r="AF141" s="43">
        <f>IF(S141&lt;&gt;0,G141-P141, -9999)</f>
        <v>8.9548506207670197E-3</v>
      </c>
      <c r="AG141" s="7"/>
      <c r="AH141" s="43">
        <f>$AB$6*($AB$11/AI141*AJ141+$AB$12)</f>
        <v>-5.143769165945587E-4</v>
      </c>
      <c r="AI141" s="43">
        <f>1+$AB$7*COS(AL141)</f>
        <v>0.50286648235834641</v>
      </c>
      <c r="AJ141" s="43">
        <f>SIN(AL141+RADIANS($AB$9))</f>
        <v>-2.8634889565970673E-2</v>
      </c>
      <c r="AK141" s="43">
        <f>$AB$7*SIN(AL141)</f>
        <v>-1.4247254347175916E-2</v>
      </c>
      <c r="AL141" s="43">
        <f>2*ATAN(AM141)</f>
        <v>-3.1129416871798914</v>
      </c>
      <c r="AM141" s="43">
        <f>SQRT((1+$AB$7)/(1-$AB$7))*TAN(AN141/2)</f>
        <v>-69.800898040830063</v>
      </c>
      <c r="AN141" s="132">
        <f>$AU141+$AB$7*SIN(AO141)</f>
        <v>3.1910353540532812</v>
      </c>
      <c r="AO141" s="132">
        <f>$AU141+$AB$7*SIN(AP141)</f>
        <v>3.1915897156279414</v>
      </c>
      <c r="AP141" s="132">
        <f>$AU141+$AB$7*SIN(AQ141)</f>
        <v>3.1904736935315881</v>
      </c>
      <c r="AQ141" s="132">
        <f>$AU141+$AB$7*SIN(AR141)</f>
        <v>3.1927204952888935</v>
      </c>
      <c r="AR141" s="132">
        <f>$AU141+$AB$7*SIN(AS141)</f>
        <v>3.1881974332958931</v>
      </c>
      <c r="AS141" s="132">
        <f>$AU141+$AB$7*SIN(AT141)</f>
        <v>3.1973039287191956</v>
      </c>
      <c r="AT141" s="132">
        <f>$AU141+$AB$7*SIN(AU141)</f>
        <v>3.1789733296425187</v>
      </c>
      <c r="AU141" s="132">
        <f>RADIANS($AB$9)+$AB$18*(F141-AB$15)</f>
        <v>3.2158904163350637</v>
      </c>
      <c r="AV141" s="43"/>
      <c r="AW141" s="43">
        <v>9500</v>
      </c>
      <c r="AX141" s="43">
        <f t="shared" si="32"/>
        <v>-2.1721480206455916E-2</v>
      </c>
      <c r="AY141" s="43">
        <f t="shared" si="33"/>
        <v>-1.4184034257750826E-2</v>
      </c>
      <c r="AZ141" s="132">
        <f t="shared" si="34"/>
        <v>-7.5374459487050913E-3</v>
      </c>
      <c r="BA141" s="43">
        <f t="shared" si="35"/>
        <v>1.1457039186298095</v>
      </c>
      <c r="BB141" s="43">
        <f t="shared" si="36"/>
        <v>-0.95612586678357558</v>
      </c>
      <c r="BC141" s="43">
        <f t="shared" si="37"/>
        <v>-1.2734669474669706</v>
      </c>
      <c r="BD141" s="43">
        <f t="shared" si="38"/>
        <v>-0.73947881226126455</v>
      </c>
      <c r="BE141" s="43">
        <f t="shared" si="39"/>
        <v>5.4736004056023582</v>
      </c>
      <c r="BF141" s="43">
        <f t="shared" si="40"/>
        <v>5.4741017746694833</v>
      </c>
      <c r="BG141" s="43">
        <f t="shared" si="41"/>
        <v>5.4755613387811897</v>
      </c>
      <c r="BH141" s="43">
        <f t="shared" si="42"/>
        <v>5.4797977469064252</v>
      </c>
      <c r="BI141" s="43">
        <f t="shared" si="43"/>
        <v>5.4919902035419739</v>
      </c>
      <c r="BJ141" s="43">
        <f t="shared" si="44"/>
        <v>5.526275217890869</v>
      </c>
      <c r="BK141" s="43">
        <f t="shared" si="45"/>
        <v>5.6173180235875284</v>
      </c>
      <c r="BL141" s="43">
        <f t="shared" si="46"/>
        <v>5.8335012523173555</v>
      </c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316</v>
      </c>
      <c r="B142" s="94" t="s">
        <v>288</v>
      </c>
      <c r="C142" s="36">
        <v>47174.279000000002</v>
      </c>
      <c r="D142" s="36"/>
      <c r="E142" s="41">
        <f>+(C142-C$7)/C$8</f>
        <v>-8278.4886732757623</v>
      </c>
      <c r="F142" s="132">
        <f>ROUND(2*E142,0)/2</f>
        <v>-8278.5</v>
      </c>
      <c r="G142" s="132">
        <f>+C142-(C$7+F142*C$8)</f>
        <v>3.8663550076307729E-3</v>
      </c>
      <c r="H142" s="43"/>
      <c r="I142" s="202">
        <f>G142</f>
        <v>3.8663550076307729E-3</v>
      </c>
      <c r="K142" s="43"/>
      <c r="L142" s="43"/>
      <c r="M142" s="43"/>
      <c r="N142" s="43"/>
      <c r="O142" s="43"/>
      <c r="P142" s="199">
        <f>+D$11+D$12*F142+D$13*F142^2</f>
        <v>1.1999554116782858E-3</v>
      </c>
      <c r="Q142" s="200">
        <f>+C142-15018.5</f>
        <v>32155.779000000002</v>
      </c>
      <c r="R142" s="43"/>
      <c r="S142" s="132">
        <f>+(P142-G142)^2</f>
        <v>7.109686805295585E-6</v>
      </c>
      <c r="T142" s="201">
        <f>T$19</f>
        <v>0</v>
      </c>
      <c r="U142" s="43">
        <f>+T142*S142</f>
        <v>0</v>
      </c>
      <c r="V142" s="132">
        <f>+G142-P142</f>
        <v>2.6663995959524869E-3</v>
      </c>
      <c r="Z142" s="43">
        <f>F142</f>
        <v>-8278.5</v>
      </c>
      <c r="AA142" s="132">
        <f>AB$3+AB$4*Z142+AB$5*Z142^2+AH142</f>
        <v>6.4084982198132532E-4</v>
      </c>
      <c r="AB142" s="132">
        <f>IF(S142&lt;&gt;0,G142-AH142, -9999)</f>
        <v>4.4254605973277333E-3</v>
      </c>
      <c r="AC142" s="132">
        <f>+G142-P142</f>
        <v>2.6663995959524869E-3</v>
      </c>
      <c r="AD142" s="132">
        <f>IF(S142&lt;&gt;0,G142-AA142, -9999)</f>
        <v>3.2255051856494477E-3</v>
      </c>
      <c r="AE142" s="132">
        <f>+(G142-AA142)^2*T142</f>
        <v>0</v>
      </c>
      <c r="AF142" s="43">
        <f>IF(S142&lt;&gt;0,G142-P142, -9999)</f>
        <v>2.6663995959524869E-3</v>
      </c>
      <c r="AG142" s="7"/>
      <c r="AH142" s="43">
        <f>$AB$6*($AB$11/AI142*AJ142+$AB$12)</f>
        <v>-5.5910558969696049E-4</v>
      </c>
      <c r="AI142" s="43">
        <f>1+$AB$7*COS(AL142)</f>
        <v>0.50290355741991843</v>
      </c>
      <c r="AJ142" s="43">
        <f>SIN(AL142+RADIANS($AB$9))</f>
        <v>-3.1127539836241024E-2</v>
      </c>
      <c r="AK142" s="43">
        <f>$AB$7*SIN(AL142)</f>
        <v>-1.548694267520489E-2</v>
      </c>
      <c r="AL142" s="43">
        <f>2*ATAN(AM142)</f>
        <v>-3.1104479226884285</v>
      </c>
      <c r="AM142" s="43">
        <f>SQRT((1+$AB$7)/(1-$AB$7))*TAN(AN142/2)</f>
        <v>-64.211128938931878</v>
      </c>
      <c r="AN142" s="132">
        <f>$AU142+$AB$7*SIN(AO142)</f>
        <v>3.1953374987901744</v>
      </c>
      <c r="AO142" s="132">
        <f>$AU142+$AB$7*SIN(AP142)</f>
        <v>3.1959391356021172</v>
      </c>
      <c r="AP142" s="132">
        <f>$AU142+$AB$7*SIN(AQ142)</f>
        <v>3.1947276715127035</v>
      </c>
      <c r="AQ142" s="132">
        <f>$AU142+$AB$7*SIN(AR142)</f>
        <v>3.1971671736160872</v>
      </c>
      <c r="AR142" s="132">
        <f>$AU142+$AB$7*SIN(AS142)</f>
        <v>3.1922551177431018</v>
      </c>
      <c r="AS142" s="132">
        <f>$AU142+$AB$7*SIN(AT142)</f>
        <v>3.202147151266026</v>
      </c>
      <c r="AT142" s="132">
        <f>$AU142+$AB$7*SIN(AU142)</f>
        <v>3.1822313596320386</v>
      </c>
      <c r="AU142" s="132">
        <f>RADIANS($AB$9)+$AB$18*(F142-AB$15)</f>
        <v>3.2223527463551629</v>
      </c>
      <c r="AV142" s="43"/>
      <c r="AW142" s="43">
        <v>10000</v>
      </c>
      <c r="AX142" s="43">
        <f t="shared" si="32"/>
        <v>-2.1430448683700053E-2</v>
      </c>
      <c r="AY142" s="43">
        <f t="shared" si="33"/>
        <v>-1.4770585851011705E-2</v>
      </c>
      <c r="AZ142" s="132">
        <f t="shared" si="34"/>
        <v>-6.6598628326883479E-3</v>
      </c>
      <c r="BA142" s="43">
        <f t="shared" si="35"/>
        <v>1.2184104121403376</v>
      </c>
      <c r="BB142" s="43">
        <f t="shared" si="36"/>
        <v>-0.89841458432202692</v>
      </c>
      <c r="BC142" s="43">
        <f t="shared" si="37"/>
        <v>-1.1161337077294116</v>
      </c>
      <c r="BD142" s="43">
        <f t="shared" si="38"/>
        <v>-0.62425979201865933</v>
      </c>
      <c r="BE142" s="43">
        <f t="shared" si="39"/>
        <v>5.58907297454531</v>
      </c>
      <c r="BF142" s="43">
        <f t="shared" si="40"/>
        <v>5.5898176009489609</v>
      </c>
      <c r="BG142" s="43">
        <f t="shared" si="41"/>
        <v>5.5917627587990575</v>
      </c>
      <c r="BH142" s="43">
        <f t="shared" si="42"/>
        <v>5.5968293210278475</v>
      </c>
      <c r="BI142" s="43">
        <f t="shared" si="43"/>
        <v>5.6099288628999169</v>
      </c>
      <c r="BJ142" s="43">
        <f t="shared" si="44"/>
        <v>5.6431848255438988</v>
      </c>
      <c r="BK142" s="43">
        <f t="shared" si="45"/>
        <v>5.7241980810123092</v>
      </c>
      <c r="BL142" s="43">
        <f t="shared" si="46"/>
        <v>5.9069368207275756</v>
      </c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316</v>
      </c>
      <c r="B143" s="94" t="s">
        <v>288</v>
      </c>
      <c r="C143" s="36">
        <v>47176.334000000003</v>
      </c>
      <c r="D143" s="36"/>
      <c r="E143" s="41">
        <f>+(C143-C$7)/C$8</f>
        <v>-8272.4684246749421</v>
      </c>
      <c r="F143" s="132">
        <f>ROUND(2*E143,0)/2</f>
        <v>-8272.5</v>
      </c>
      <c r="G143" s="132">
        <f>+C143-(C$7+F143*C$8)</f>
        <v>1.0778175004816148E-2</v>
      </c>
      <c r="H143" s="43"/>
      <c r="I143" s="202">
        <f>G143</f>
        <v>1.0778175004816148E-2</v>
      </c>
      <c r="K143" s="43"/>
      <c r="L143" s="43"/>
      <c r="M143" s="43"/>
      <c r="N143" s="43"/>
      <c r="O143" s="43"/>
      <c r="P143" s="199">
        <f>+D$11+D$12*F143+D$13*F143^2</f>
        <v>1.1965591368624429E-3</v>
      </c>
      <c r="Q143" s="200">
        <f>+C143-15018.5</f>
        <v>32157.834000000003</v>
      </c>
      <c r="R143" s="43"/>
      <c r="S143" s="132">
        <f>+(P143-G143)^2</f>
        <v>9.1807362641022243E-5</v>
      </c>
      <c r="T143" s="201">
        <f>T$19</f>
        <v>0</v>
      </c>
      <c r="U143" s="43">
        <f>+T143*S143</f>
        <v>0</v>
      </c>
      <c r="V143" s="132">
        <f>+G143-P143</f>
        <v>9.5816158679537054E-3</v>
      </c>
      <c r="Z143" s="43">
        <f>F143</f>
        <v>-8272.5</v>
      </c>
      <c r="AA143" s="132">
        <f>AB$3+AB$4*Z143+AB$5*Z143^2+AH143</f>
        <v>6.3135463606853529E-4</v>
      </c>
      <c r="AB143" s="132">
        <f>IF(S143&lt;&gt;0,G143-AH143, -9999)</f>
        <v>1.1343379505610056E-2</v>
      </c>
      <c r="AC143" s="132">
        <f>+G143-P143</f>
        <v>9.5816158679537054E-3</v>
      </c>
      <c r="AD143" s="132">
        <f>IF(S143&lt;&gt;0,G143-AA143, -9999)</f>
        <v>1.0146820368747613E-2</v>
      </c>
      <c r="AE143" s="132">
        <f>+(G143-AA143)^2*T143</f>
        <v>0</v>
      </c>
      <c r="AF143" s="43">
        <f>IF(S143&lt;&gt;0,G143-P143, -9999)</f>
        <v>9.5816158679537054E-3</v>
      </c>
      <c r="AG143" s="7"/>
      <c r="AH143" s="43">
        <f>$AB$6*($AB$11/AI143*AJ143+$AB$12)</f>
        <v>-5.6520450079390757E-4</v>
      </c>
      <c r="AI143" s="43">
        <f>1+$AB$7*COS(AL143)</f>
        <v>0.50290885314795175</v>
      </c>
      <c r="AJ143" s="43">
        <f>SIN(AL143+RADIANS($AB$9))</f>
        <v>-3.146746491526059E-2</v>
      </c>
      <c r="AK143" s="43">
        <f>$AB$7*SIN(AL143)</f>
        <v>-1.5656000144125468E-2</v>
      </c>
      <c r="AL143" s="43">
        <f>2*ATAN(AM143)</f>
        <v>-3.1101078310013301</v>
      </c>
      <c r="AM143" s="43">
        <f>SQRT((1+$AB$7)/(1-$AB$7))*TAN(AN143/2)</f>
        <v>-63.517422592291609</v>
      </c>
      <c r="AN143" s="132">
        <f>$AU143+$AB$7*SIN(AO143)</f>
        <v>3.1959241866249877</v>
      </c>
      <c r="AO143" s="132">
        <f>$AU143+$AB$7*SIN(AP143)</f>
        <v>3.1965322523230189</v>
      </c>
      <c r="AP143" s="132">
        <f>$AU143+$AB$7*SIN(AQ143)</f>
        <v>3.1953078040898792</v>
      </c>
      <c r="AQ143" s="132">
        <f>$AU143+$AB$7*SIN(AR143)</f>
        <v>3.1977735321502347</v>
      </c>
      <c r="AR143" s="132">
        <f>$AU143+$AB$7*SIN(AS143)</f>
        <v>3.1928085150195353</v>
      </c>
      <c r="AS143" s="132">
        <f>$AU143+$AB$7*SIN(AT143)</f>
        <v>3.2028075439118022</v>
      </c>
      <c r="AT143" s="132">
        <f>$AU143+$AB$7*SIN(AU143)</f>
        <v>3.1826757632839677</v>
      </c>
      <c r="AU143" s="132">
        <f>RADIANS($AB$9)+$AB$18*(F143-AB$15)</f>
        <v>3.2232339731760855</v>
      </c>
      <c r="AV143" s="43"/>
      <c r="AW143" s="43">
        <v>10500</v>
      </c>
      <c r="AX143" s="43">
        <f t="shared" si="32"/>
        <v>-2.0995541372279339E-2</v>
      </c>
      <c r="AY143" s="43">
        <f t="shared" si="33"/>
        <v>-1.5365556869307694E-2</v>
      </c>
      <c r="AZ143" s="132">
        <f t="shared" si="34"/>
        <v>-5.6299845029716437E-3</v>
      </c>
      <c r="BA143" s="43">
        <f t="shared" si="35"/>
        <v>1.2939856709765429</v>
      </c>
      <c r="BB143" s="43">
        <f t="shared" si="36"/>
        <v>-0.80659162430590259</v>
      </c>
      <c r="BC143" s="43">
        <f t="shared" si="37"/>
        <v>-0.93835098754994739</v>
      </c>
      <c r="BD143" s="43">
        <f t="shared" si="38"/>
        <v>-0.50692907811902799</v>
      </c>
      <c r="BE143" s="43">
        <f t="shared" si="39"/>
        <v>5.7118244366030231</v>
      </c>
      <c r="BF143" s="43">
        <f t="shared" si="40"/>
        <v>5.7127825217462309</v>
      </c>
      <c r="BG143" s="43">
        <f t="shared" si="41"/>
        <v>5.7150696252994351</v>
      </c>
      <c r="BH143" s="43">
        <f t="shared" si="42"/>
        <v>5.7205158800572482</v>
      </c>
      <c r="BI143" s="43">
        <f t="shared" si="43"/>
        <v>5.7334105757852356</v>
      </c>
      <c r="BJ143" s="43">
        <f t="shared" si="44"/>
        <v>5.7635452731292673</v>
      </c>
      <c r="BK143" s="43">
        <f t="shared" si="45"/>
        <v>5.8320631659633211</v>
      </c>
      <c r="BL143" s="43">
        <f t="shared" si="46"/>
        <v>5.9803723891377958</v>
      </c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317</v>
      </c>
      <c r="B144" s="94" t="s">
        <v>288</v>
      </c>
      <c r="C144" s="36">
        <v>47205.341999999997</v>
      </c>
      <c r="D144" s="36"/>
      <c r="E144" s="41">
        <f>+(C144-C$7)/C$8</f>
        <v>-8187.4877086591086</v>
      </c>
      <c r="F144" s="132">
        <f>ROUND(2*E144,0)/2</f>
        <v>-8187.5</v>
      </c>
      <c r="G144" s="132">
        <f>+C144-(C$7+F144*C$8)</f>
        <v>4.1956249988288619E-3</v>
      </c>
      <c r="H144" s="43"/>
      <c r="I144" s="202">
        <f>G144</f>
        <v>4.1956249988288619E-3</v>
      </c>
      <c r="K144" s="43"/>
      <c r="L144" s="43"/>
      <c r="M144" s="43"/>
      <c r="N144" s="43"/>
      <c r="O144" s="43"/>
      <c r="P144" s="199">
        <f>+D$11+D$12*F144+D$13*F144^2</f>
        <v>1.1483149951327101E-3</v>
      </c>
      <c r="Q144" s="200">
        <f>+C144-15018.5</f>
        <v>32186.841999999997</v>
      </c>
      <c r="R144" s="43"/>
      <c r="S144" s="132">
        <f>+(P144-G144)^2</f>
        <v>9.2860982586266419E-6</v>
      </c>
      <c r="T144" s="201">
        <f>T$19</f>
        <v>0</v>
      </c>
      <c r="U144" s="43">
        <f>+T144*S144</f>
        <v>0</v>
      </c>
      <c r="V144" s="132">
        <f>+G144-P144</f>
        <v>3.047310003696152E-3</v>
      </c>
      <c r="Z144" s="43">
        <f>F144</f>
        <v>-8187.5</v>
      </c>
      <c r="AA144" s="132">
        <f>AB$3+AB$4*Z144+AB$5*Z144^2+AH144</f>
        <v>4.9672193352829296E-4</v>
      </c>
      <c r="AB144" s="132">
        <f>IF(S144&lt;&gt;0,G144-AH144, -9999)</f>
        <v>4.8472180604332785E-3</v>
      </c>
      <c r="AC144" s="132">
        <f>+G144-P144</f>
        <v>3.047310003696152E-3</v>
      </c>
      <c r="AD144" s="132">
        <f>IF(S144&lt;&gt;0,G144-AA144, -9999)</f>
        <v>3.6989030653005687E-3</v>
      </c>
      <c r="AE144" s="132">
        <f>+(G144-AA144)^2*T144</f>
        <v>0</v>
      </c>
      <c r="AF144" s="43">
        <f>IF(S144&lt;&gt;0,G144-P144, -9999)</f>
        <v>3.047310003696152E-3</v>
      </c>
      <c r="AG144" s="7"/>
      <c r="AH144" s="43">
        <f>$AB$6*($AB$11/AI144*AJ144+$AB$12)</f>
        <v>-6.515930616044171E-4</v>
      </c>
      <c r="AI144" s="43">
        <f>1+$AB$7*COS(AL144)</f>
        <v>0.50299006894196618</v>
      </c>
      <c r="AJ144" s="43">
        <f>SIN(AL144+RADIANS($AB$9))</f>
        <v>-3.6283579152332296E-2</v>
      </c>
      <c r="AK144" s="43">
        <f>$AB$7*SIN(AL144)</f>
        <v>-1.805123399897866E-2</v>
      </c>
      <c r="AL144" s="43">
        <f>2*ATAN(AM144)</f>
        <v>-3.1052889463366435</v>
      </c>
      <c r="AM144" s="43">
        <f>SQRT((1+$AB$7)/(1-$AB$7))*TAN(AN144/2)</f>
        <v>-55.084741659303809</v>
      </c>
      <c r="AN144" s="132">
        <f>$AU144+$AB$7*SIN(AO144)</f>
        <v>3.2042364840245723</v>
      </c>
      <c r="AO144" s="132">
        <f>$AU144+$AB$7*SIN(AP144)</f>
        <v>3.2049351311769332</v>
      </c>
      <c r="AP144" s="132">
        <f>$AU144+$AB$7*SIN(AQ144)</f>
        <v>3.2035275962943293</v>
      </c>
      <c r="AQ144" s="132">
        <f>$AU144+$AB$7*SIN(AR144)</f>
        <v>3.2063634257802032</v>
      </c>
      <c r="AR144" s="132">
        <f>$AU144+$AB$7*SIN(AS144)</f>
        <v>3.2006504507801763</v>
      </c>
      <c r="AS144" s="132">
        <f>$AU144+$AB$7*SIN(AT144)</f>
        <v>3.2121617999956245</v>
      </c>
      <c r="AT144" s="132">
        <f>$AU144+$AB$7*SIN(AU144)</f>
        <v>3.1889750252039426</v>
      </c>
      <c r="AU144" s="132">
        <f>RADIANS($AB$9)+$AB$18*(F144-AB$15)</f>
        <v>3.2357180198058231</v>
      </c>
      <c r="AV144" s="43"/>
      <c r="AW144" s="43">
        <v>11000</v>
      </c>
      <c r="AX144" s="43">
        <f t="shared" si="32"/>
        <v>-2.0416090305323979E-2</v>
      </c>
      <c r="AY144" s="43">
        <f t="shared" si="33"/>
        <v>-1.5968947312638787E-2</v>
      </c>
      <c r="AZ144" s="132">
        <f t="shared" si="34"/>
        <v>-4.4471429926851913E-3</v>
      </c>
      <c r="BA144" s="43">
        <f t="shared" si="35"/>
        <v>1.3676713023368787</v>
      </c>
      <c r="BB144" s="43">
        <f t="shared" si="36"/>
        <v>-0.67340816874861442</v>
      </c>
      <c r="BC144" s="43">
        <f t="shared" si="37"/>
        <v>-0.73879717762169916</v>
      </c>
      <c r="BD144" s="43">
        <f t="shared" si="38"/>
        <v>-0.38717143674314375</v>
      </c>
      <c r="BE144" s="43">
        <f t="shared" si="39"/>
        <v>5.841837671285993</v>
      </c>
      <c r="BF144" s="43">
        <f t="shared" si="40"/>
        <v>5.8428862375361179</v>
      </c>
      <c r="BG144" s="43">
        <f t="shared" si="41"/>
        <v>5.8452156075452759</v>
      </c>
      <c r="BH144" s="43">
        <f t="shared" si="42"/>
        <v>5.8503812067462038</v>
      </c>
      <c r="BI144" s="43">
        <f t="shared" si="43"/>
        <v>5.8617928576653089</v>
      </c>
      <c r="BJ144" s="43">
        <f t="shared" si="44"/>
        <v>5.8868004833501972</v>
      </c>
      <c r="BK144" s="43">
        <f t="shared" si="45"/>
        <v>5.9407276909643665</v>
      </c>
      <c r="BL144" s="43">
        <f t="shared" si="46"/>
        <v>6.0538079575480159</v>
      </c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296</v>
      </c>
      <c r="B145" s="94"/>
      <c r="C145" s="36">
        <v>47212.673999999999</v>
      </c>
      <c r="D145" s="36" t="s">
        <v>264</v>
      </c>
      <c r="E145" s="41">
        <f>+(C145-C$7)/C$8</f>
        <v>-8166.0081647461056</v>
      </c>
      <c r="F145" s="132">
        <f>ROUND(2*E145,0)/2</f>
        <v>-8166</v>
      </c>
      <c r="G145" s="132">
        <f>+C145-(C$7+F145*C$8)</f>
        <v>-2.7870199992321432E-3</v>
      </c>
      <c r="H145" s="43"/>
      <c r="I145" s="132">
        <f>G145</f>
        <v>-2.7870199992321432E-3</v>
      </c>
      <c r="J145" s="43"/>
      <c r="K145" s="43"/>
      <c r="L145" s="43"/>
      <c r="M145" s="43"/>
      <c r="N145" s="43"/>
      <c r="O145" s="43"/>
      <c r="P145" s="199">
        <f>+D$11+D$12*F145+D$13*F145^2</f>
        <v>1.1360735084088292E-3</v>
      </c>
      <c r="Q145" s="200">
        <f>+C145-15018.5</f>
        <v>32194.173999999999</v>
      </c>
      <c r="R145" s="43"/>
      <c r="S145" s="132">
        <f>+(P145-G145)^2</f>
        <v>1.5390662669694749E-5</v>
      </c>
      <c r="T145" s="201">
        <f>T$19</f>
        <v>0</v>
      </c>
      <c r="U145" s="43">
        <f>+T145*S145</f>
        <v>0</v>
      </c>
      <c r="V145" s="132">
        <f>+G145-P145</f>
        <v>-3.9230935076409726E-3</v>
      </c>
      <c r="Z145" s="43">
        <f>F145</f>
        <v>-8166</v>
      </c>
      <c r="AA145" s="132">
        <f>AB$3+AB$4*Z145+AB$5*Z145^2+AH145</f>
        <v>4.6263322058997223E-4</v>
      </c>
      <c r="AB145" s="132">
        <f>IF(S145&lt;&gt;0,G145-AH145, -9999)</f>
        <v>-2.1135797114132863E-3</v>
      </c>
      <c r="AC145" s="132">
        <f>+G145-P145</f>
        <v>-3.9230935076409726E-3</v>
      </c>
      <c r="AD145" s="132">
        <f>IF(S145&lt;&gt;0,G145-AA145, -9999)</f>
        <v>-3.2496532198221153E-3</v>
      </c>
      <c r="AE145" s="132">
        <f>+(G145-AA145)^2*T145</f>
        <v>0</v>
      </c>
      <c r="AF145" s="43">
        <f>IF(S145&lt;&gt;0,G145-P145, -9999)</f>
        <v>-3.9230935076409726E-3</v>
      </c>
      <c r="AG145" s="7"/>
      <c r="AH145" s="43">
        <f>$AB$6*($AB$11/AI145*AJ145+$AB$12)</f>
        <v>-6.7344028781885694E-4</v>
      </c>
      <c r="AI145" s="43">
        <f>1+$AB$7*COS(AL145)</f>
        <v>0.50301244609134133</v>
      </c>
      <c r="AJ145" s="43">
        <f>SIN(AL145+RADIANS($AB$9))</f>
        <v>-3.7501933041300638E-2</v>
      </c>
      <c r="AK145" s="43">
        <f>$AB$7*SIN(AL145)</f>
        <v>-1.8657166963005872E-2</v>
      </c>
      <c r="AL145" s="43">
        <f>2*ATAN(AM145)</f>
        <v>-3.1040697623887241</v>
      </c>
      <c r="AM145" s="43">
        <f>SQRT((1+$AB$7)/(1-$AB$7))*TAN(AN145/2)</f>
        <v>-53.294542857851361</v>
      </c>
      <c r="AN145" s="132">
        <f>$AU145+$AB$7*SIN(AO145)</f>
        <v>3.2063392855099995</v>
      </c>
      <c r="AO145" s="132">
        <f>$AU145+$AB$7*SIN(AP145)</f>
        <v>3.2070606889843991</v>
      </c>
      <c r="AP145" s="132">
        <f>$AU145+$AB$7*SIN(AQ145)</f>
        <v>3.2056071129940391</v>
      </c>
      <c r="AQ145" s="132">
        <f>$AU145+$AB$7*SIN(AR145)</f>
        <v>3.2085361054880783</v>
      </c>
      <c r="AR145" s="132">
        <f>$AU145+$AB$7*SIN(AS145)</f>
        <v>3.2026346734655715</v>
      </c>
      <c r="AS145" s="132">
        <f>$AU145+$AB$7*SIN(AT145)</f>
        <v>3.214527465213822</v>
      </c>
      <c r="AT145" s="132">
        <f>$AU145+$AB$7*SIN(AU145)</f>
        <v>3.1905694842755534</v>
      </c>
      <c r="AU145" s="132">
        <f>RADIANS($AB$9)+$AB$18*(F145-AB$15)</f>
        <v>3.2388757492474625</v>
      </c>
      <c r="AV145" s="43"/>
      <c r="AW145" s="43">
        <v>11500</v>
      </c>
      <c r="AX145" s="43">
        <f t="shared" si="32"/>
        <v>-1.9704261281175178E-2</v>
      </c>
      <c r="AY145" s="43">
        <f t="shared" si="33"/>
        <v>-1.6580757181004987E-2</v>
      </c>
      <c r="AZ145" s="132">
        <f t="shared" si="34"/>
        <v>-3.1235041001701912E-3</v>
      </c>
      <c r="BA145" s="43">
        <f t="shared" si="35"/>
        <v>1.4320673823903252</v>
      </c>
      <c r="BB145" s="43">
        <f t="shared" si="36"/>
        <v>-0.49524269890802997</v>
      </c>
      <c r="BC145" s="43">
        <f t="shared" si="37"/>
        <v>-0.51810201137363543</v>
      </c>
      <c r="BD145" s="43">
        <f t="shared" si="38"/>
        <v>-0.26500564565632712</v>
      </c>
      <c r="BE145" s="43">
        <f t="shared" si="39"/>
        <v>5.978476602508664</v>
      </c>
      <c r="BF145" s="43">
        <f t="shared" si="40"/>
        <v>5.9794080745004852</v>
      </c>
      <c r="BG145" s="43">
        <f t="shared" si="41"/>
        <v>5.9813702583055868</v>
      </c>
      <c r="BH145" s="43">
        <f t="shared" si="42"/>
        <v>5.9854997707303994</v>
      </c>
      <c r="BI145" s="43">
        <f t="shared" si="43"/>
        <v>5.9941735706337758</v>
      </c>
      <c r="BJ145" s="43">
        <f t="shared" si="44"/>
        <v>6.0123206975566212</v>
      </c>
      <c r="BK145" s="43">
        <f t="shared" si="45"/>
        <v>6.0500017592698674</v>
      </c>
      <c r="BL145" s="43">
        <f t="shared" si="46"/>
        <v>6.1272435259582352</v>
      </c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318</v>
      </c>
      <c r="B146" s="94"/>
      <c r="C146" s="36">
        <v>47436.597000000002</v>
      </c>
      <c r="D146" s="36"/>
      <c r="E146" s="41">
        <f>+(C146-C$7)/C$8</f>
        <v>-7510.0119956749013</v>
      </c>
      <c r="F146" s="132">
        <f>ROUND(2*E146,0)/2</f>
        <v>-7510</v>
      </c>
      <c r="G146" s="132">
        <f>+C146-(C$7+F146*C$8)</f>
        <v>-4.094699994311668E-3</v>
      </c>
      <c r="H146" s="43"/>
      <c r="I146" s="202">
        <f>G146</f>
        <v>-4.094699994311668E-3</v>
      </c>
      <c r="J146" s="43"/>
      <c r="K146" s="43"/>
      <c r="L146" s="43"/>
      <c r="M146" s="43"/>
      <c r="O146" s="43"/>
      <c r="P146" s="199">
        <f>+D$11+D$12*F146+D$13*F146^2</f>
        <v>7.5508196193637724E-4</v>
      </c>
      <c r="Q146" s="200">
        <f>+C146-15018.5</f>
        <v>32418.097000000002</v>
      </c>
      <c r="R146" s="43"/>
      <c r="S146" s="132">
        <f>+(P146-G146)^2</f>
        <v>2.3520385023149117E-5</v>
      </c>
      <c r="T146" s="201">
        <f>T$19</f>
        <v>0</v>
      </c>
      <c r="U146" s="43">
        <f>+T146*S146</f>
        <v>0</v>
      </c>
      <c r="V146" s="132">
        <f>+G146-P146</f>
        <v>-4.8497819562480452E-3</v>
      </c>
      <c r="Z146" s="43">
        <f>F146</f>
        <v>-7510</v>
      </c>
      <c r="AA146" s="132">
        <f>AB$3+AB$4*Z146+AB$5*Z146^2+AH146</f>
        <v>-5.8385125635135619E-4</v>
      </c>
      <c r="AB146" s="132">
        <f>IF(S146&lt;&gt;0,G146-AH146, -9999)</f>
        <v>-2.7557667760239346E-3</v>
      </c>
      <c r="AC146" s="132">
        <f>+G146-P146</f>
        <v>-4.8497819562480452E-3</v>
      </c>
      <c r="AD146" s="132">
        <f>IF(S146&lt;&gt;0,G146-AA146, -9999)</f>
        <v>-3.5108487379603118E-3</v>
      </c>
      <c r="AE146" s="132">
        <f>+(G146-AA146)^2*T146</f>
        <v>0</v>
      </c>
      <c r="AF146" s="43">
        <f>IF(S146&lt;&gt;0,G146-P146, -9999)</f>
        <v>-4.8497819562480452E-3</v>
      </c>
      <c r="AG146" s="7"/>
      <c r="AH146" s="43">
        <f>$AB$6*($AB$11/AI146*AJ146+$AB$12)</f>
        <v>-1.3389332182877334E-3</v>
      </c>
      <c r="AI146" s="43">
        <f>1+$AB$7*COS(AL146)</f>
        <v>0.50405308581073338</v>
      </c>
      <c r="AJ146" s="43">
        <f>SIN(AL146+RADIANS($AB$9))</f>
        <v>-7.4719557395313843E-2</v>
      </c>
      <c r="AK146" s="43">
        <f>$AB$7*SIN(AL146)</f>
        <v>-3.7166879413553337E-2</v>
      </c>
      <c r="AL146" s="43">
        <f>2*ATAN(AM146)</f>
        <v>-3.066791232065083</v>
      </c>
      <c r="AM146" s="43">
        <f>SQRT((1+$AB$7)/(1-$AB$7))*TAN(AN146/2)</f>
        <v>-26.724991720300462</v>
      </c>
      <c r="AN146" s="132">
        <f>$AU146+$AB$7*SIN(AO146)</f>
        <v>3.2705753398741892</v>
      </c>
      <c r="AO146" s="132">
        <f>$AU146+$AB$7*SIN(AP146)</f>
        <v>3.2719494316897215</v>
      </c>
      <c r="AP146" s="132">
        <f>$AU146+$AB$7*SIN(AQ146)</f>
        <v>3.2691633994010751</v>
      </c>
      <c r="AQ146" s="132">
        <f>$AU146+$AB$7*SIN(AR146)</f>
        <v>3.274813264450573</v>
      </c>
      <c r="AR146" s="132">
        <f>$AU146+$AB$7*SIN(AS146)</f>
        <v>3.2633600234711877</v>
      </c>
      <c r="AS146" s="132">
        <f>$AU146+$AB$7*SIN(AT146)</f>
        <v>3.2865960449005986</v>
      </c>
      <c r="AT146" s="132">
        <f>$AU146+$AB$7*SIN(AU146)</f>
        <v>3.2395240812195922</v>
      </c>
      <c r="AU146" s="132">
        <f>RADIANS($AB$9)+$AB$18*(F146-AB$15)</f>
        <v>3.3352232150016712</v>
      </c>
      <c r="AV146" s="43"/>
      <c r="AW146" s="43">
        <v>12000</v>
      </c>
      <c r="AX146" s="43">
        <f t="shared" si="32"/>
        <v>-1.8889118042668563E-2</v>
      </c>
      <c r="AY146" s="43">
        <f t="shared" si="33"/>
        <v>-1.7200986474406297E-2</v>
      </c>
      <c r="AZ146" s="132">
        <f t="shared" si="34"/>
        <v>-1.6881315682622663E-3</v>
      </c>
      <c r="BA146" s="43">
        <f t="shared" si="35"/>
        <v>1.4779877384564561</v>
      </c>
      <c r="BB146" s="43">
        <f t="shared" si="36"/>
        <v>-0.27623651685496192</v>
      </c>
      <c r="BC146" s="43">
        <f t="shared" si="37"/>
        <v>-0.27986388079104207</v>
      </c>
      <c r="BD146" s="43">
        <f t="shared" si="38"/>
        <v>-0.1408524844654043</v>
      </c>
      <c r="BE146" s="43">
        <f t="shared" si="39"/>
        <v>6.1203264296516471</v>
      </c>
      <c r="BF146" s="43">
        <f t="shared" si="40"/>
        <v>6.1209083922384009</v>
      </c>
      <c r="BG146" s="43">
        <f t="shared" si="41"/>
        <v>6.1220940116075191</v>
      </c>
      <c r="BH146" s="43">
        <f t="shared" si="42"/>
        <v>6.1245087427837746</v>
      </c>
      <c r="BI146" s="43">
        <f t="shared" si="43"/>
        <v>6.1294239173055463</v>
      </c>
      <c r="BJ146" s="43">
        <f t="shared" si="44"/>
        <v>6.1394173094920559</v>
      </c>
      <c r="BK146" s="43">
        <f t="shared" si="45"/>
        <v>6.1596921884766296</v>
      </c>
      <c r="BL146" s="43">
        <f t="shared" si="46"/>
        <v>6.2006790943684553</v>
      </c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319</v>
      </c>
      <c r="B147" s="94"/>
      <c r="C147" s="36">
        <v>47469.366000000002</v>
      </c>
      <c r="D147" s="36"/>
      <c r="E147" s="41">
        <f>+(C147-C$7)/C$8</f>
        <v>-7414.0131993730729</v>
      </c>
      <c r="F147" s="132">
        <f>ROUND(2*E147,0)/2</f>
        <v>-7414</v>
      </c>
      <c r="G147" s="132">
        <f>+C147-(C$7+F147*C$8)</f>
        <v>-4.5055799928377382E-3</v>
      </c>
      <c r="I147" s="202">
        <f>G147</f>
        <v>-4.5055799928377382E-3</v>
      </c>
      <c r="N147" s="132"/>
      <c r="P147" s="199">
        <f>+D$11+D$12*F147+D$13*F147^2</f>
        <v>6.9811147121272516E-4</v>
      </c>
      <c r="Q147" s="200">
        <f>+C147-15018.5</f>
        <v>32450.866000000002</v>
      </c>
      <c r="S147" s="132">
        <f>+(P147-G147)^2</f>
        <v>2.7078404853031657E-5</v>
      </c>
      <c r="T147" s="201">
        <f>T$19</f>
        <v>0</v>
      </c>
      <c r="U147" s="43">
        <f>+T147*S147</f>
        <v>0</v>
      </c>
      <c r="V147" s="132">
        <f>+G147-P147</f>
        <v>-5.2036914640504637E-3</v>
      </c>
      <c r="Z147" s="43">
        <f>F147</f>
        <v>-7414</v>
      </c>
      <c r="AA147" s="132">
        <f>AB$3+AB$4*Z147+AB$5*Z147^2+AH147</f>
        <v>-7.3797753565426705E-4</v>
      </c>
      <c r="AB147" s="132">
        <f>IF(S147&lt;&gt;0,G147-AH147, -9999)</f>
        <v>-3.0694909859707463E-3</v>
      </c>
      <c r="AC147" s="132">
        <f>+G147-P147</f>
        <v>-5.2036914640504637E-3</v>
      </c>
      <c r="AD147" s="132">
        <f>IF(S147&lt;&gt;0,G147-AA147, -9999)</f>
        <v>-3.7676024571834713E-3</v>
      </c>
      <c r="AE147" s="132">
        <f>+(G147-AA147)^2*T147</f>
        <v>0</v>
      </c>
      <c r="AF147" s="43">
        <f>IF(S147&lt;&gt;0,G147-P147, -9999)</f>
        <v>-5.2036914640504637E-3</v>
      </c>
      <c r="AG147" s="7"/>
      <c r="AH147" s="43">
        <f>$AB$6*($AB$11/AI147*AJ147+$AB$12)</f>
        <v>-1.4360890068669922E-3</v>
      </c>
      <c r="AI147" s="43">
        <f>1+$AB$7*COS(AL147)</f>
        <v>0.50426388935524269</v>
      </c>
      <c r="AJ147" s="43">
        <f>SIN(AL147+RADIANS($AB$9))</f>
        <v>-8.0175174950091618E-2</v>
      </c>
      <c r="AK147" s="43">
        <f>$AB$7*SIN(AL147)</f>
        <v>-3.9880160757027362E-2</v>
      </c>
      <c r="AL147" s="43">
        <f>2*ATAN(AM147)</f>
        <v>-3.061319171930728</v>
      </c>
      <c r="AM147" s="43">
        <f>SQRT((1+$AB$7)/(1-$AB$7))*TAN(AN147/2)</f>
        <v>-24.901447792612451</v>
      </c>
      <c r="AN147" s="132">
        <f>$AU147+$AB$7*SIN(AO147)</f>
        <v>3.2799916966955376</v>
      </c>
      <c r="AO147" s="132">
        <f>$AU147+$AB$7*SIN(AP147)</f>
        <v>3.2814527595405303</v>
      </c>
      <c r="AP147" s="132">
        <f>$AU147+$AB$7*SIN(AQ147)</f>
        <v>3.2784866372464716</v>
      </c>
      <c r="AQ147" s="132">
        <f>$AU147+$AB$7*SIN(AR147)</f>
        <v>3.2845094958025802</v>
      </c>
      <c r="AR147" s="132">
        <f>$AU147+$AB$7*SIN(AS147)</f>
        <v>3.2722850042025864</v>
      </c>
      <c r="AS147" s="132">
        <f>$AU147+$AB$7*SIN(AT147)</f>
        <v>3.2971193748673704</v>
      </c>
      <c r="AT147" s="132">
        <f>$AU147+$AB$7*SIN(AU147)</f>
        <v>3.2467522192294154</v>
      </c>
      <c r="AU147" s="132">
        <f>RADIANS($AB$9)+$AB$18*(F147-AB$15)</f>
        <v>3.3493228441364331</v>
      </c>
      <c r="AW147" s="43">
        <v>12500</v>
      </c>
      <c r="AX147" s="43">
        <f t="shared" si="32"/>
        <v>-1.801692149133912E-2</v>
      </c>
      <c r="AY147" s="43">
        <f t="shared" si="33"/>
        <v>-1.782963519284271E-2</v>
      </c>
      <c r="AZ147" s="132">
        <f t="shared" si="34"/>
        <v>-1.8728629849640898E-4</v>
      </c>
      <c r="BA147" s="43">
        <f t="shared" si="35"/>
        <v>1.4970982951149363</v>
      </c>
      <c r="BB147" s="43">
        <f t="shared" si="36"/>
        <v>-3.1032060652693559E-2</v>
      </c>
      <c r="BC147" s="43">
        <f t="shared" si="37"/>
        <v>-3.1024881229887204E-2</v>
      </c>
      <c r="BD147" s="43">
        <f t="shared" si="38"/>
        <v>-1.5513685017646849E-2</v>
      </c>
      <c r="BE147" s="43">
        <f t="shared" si="39"/>
        <v>6.2652085402938731</v>
      </c>
      <c r="BF147" s="43">
        <f t="shared" si="40"/>
        <v>6.2652767516740395</v>
      </c>
      <c r="BG147" s="43">
        <f t="shared" si="41"/>
        <v>6.2654139265671454</v>
      </c>
      <c r="BH147" s="43">
        <f t="shared" si="42"/>
        <v>6.2656897879023798</v>
      </c>
      <c r="BI147" s="43">
        <f t="shared" si="43"/>
        <v>6.2662445463169476</v>
      </c>
      <c r="BJ147" s="43">
        <f t="shared" si="44"/>
        <v>6.2673601524297471</v>
      </c>
      <c r="BK147" s="43">
        <f t="shared" si="45"/>
        <v>6.2696035518464566</v>
      </c>
      <c r="BL147" s="43">
        <f t="shared" si="46"/>
        <v>6.2741146627786755</v>
      </c>
    </row>
    <row r="148" spans="1:82" ht="12.95" customHeight="1">
      <c r="A148" s="41" t="s">
        <v>319</v>
      </c>
      <c r="B148" s="94"/>
      <c r="C148" s="36">
        <v>47470.39</v>
      </c>
      <c r="D148" s="36"/>
      <c r="E148" s="41">
        <f>+(C148-C$7)/C$8</f>
        <v>-7411.0133285374404</v>
      </c>
      <c r="F148" s="132">
        <f>ROUND(2*E148,0)/2</f>
        <v>-7411</v>
      </c>
      <c r="G148" s="132">
        <f>+C148-(C$7+F148*C$8)</f>
        <v>-4.5496699967770837E-3</v>
      </c>
      <c r="I148" s="202">
        <f>G148</f>
        <v>-4.5496699967770837E-3</v>
      </c>
      <c r="N148" s="132"/>
      <c r="P148" s="199">
        <f>+D$11+D$12*F148+D$13*F148^2</f>
        <v>6.9632614223913967E-4</v>
      </c>
      <c r="Q148" s="200">
        <f>+C148-15018.5</f>
        <v>32451.89</v>
      </c>
      <c r="S148" s="132">
        <f>+(P148-G148)^2</f>
        <v>2.7520475490573121E-5</v>
      </c>
      <c r="T148" s="201">
        <f>T$19</f>
        <v>0</v>
      </c>
      <c r="U148" s="43">
        <f>+T148*S148</f>
        <v>0</v>
      </c>
      <c r="V148" s="132">
        <f>+G148-P148</f>
        <v>-5.2459961390162232E-3</v>
      </c>
      <c r="Z148" s="43">
        <f>F148</f>
        <v>-7411</v>
      </c>
      <c r="AA148" s="132">
        <f>AB$3+AB$4*Z148+AB$5*Z148^2+AH148</f>
        <v>-7.4279780020315342E-4</v>
      </c>
      <c r="AB148" s="132">
        <f>IF(S148&lt;&gt;0,G148-AH148, -9999)</f>
        <v>-3.1105460543347906E-3</v>
      </c>
      <c r="AC148" s="132">
        <f>+G148-P148</f>
        <v>-5.2459961390162232E-3</v>
      </c>
      <c r="AD148" s="132">
        <f>IF(S148&lt;&gt;0,G148-AA148, -9999)</f>
        <v>-3.8068721965739301E-3</v>
      </c>
      <c r="AE148" s="132">
        <f>+(G148-AA148)^2*T148</f>
        <v>0</v>
      </c>
      <c r="AF148" s="43">
        <f>IF(S148&lt;&gt;0,G148-P148, -9999)</f>
        <v>-5.2459961390162232E-3</v>
      </c>
      <c r="AG148" s="7"/>
      <c r="AH148" s="43">
        <f>$AB$6*($AB$11/AI148*AJ148+$AB$12)</f>
        <v>-1.4391239424422931E-3</v>
      </c>
      <c r="AI148" s="43">
        <f>1+$AB$7*COS(AL148)</f>
        <v>0.50427071953440983</v>
      </c>
      <c r="AJ148" s="43">
        <f>SIN(AL148+RADIANS($AB$9))</f>
        <v>-8.0345708685106404E-2</v>
      </c>
      <c r="AK148" s="43">
        <f>$AB$7*SIN(AL148)</f>
        <v>-3.9964973517640605E-2</v>
      </c>
      <c r="AL148" s="43">
        <f>2*ATAN(AM148)</f>
        <v>-3.0611480862606344</v>
      </c>
      <c r="AM148" s="43">
        <f>SQRT((1+$AB$7)/(1-$AB$7))*TAN(AN148/2)</f>
        <v>-24.848431600601369</v>
      </c>
      <c r="AN148" s="132">
        <f>$AU148+$AB$7*SIN(AO148)</f>
        <v>3.2802860377778695</v>
      </c>
      <c r="AO148" s="132">
        <f>$AU148+$AB$7*SIN(AP148)</f>
        <v>3.2817497766341632</v>
      </c>
      <c r="AP148" s="132">
        <f>$AU148+$AB$7*SIN(AQ148)</f>
        <v>3.2787780998296014</v>
      </c>
      <c r="AQ148" s="132">
        <f>$AU148+$AB$7*SIN(AR148)</f>
        <v>3.2848124899798874</v>
      </c>
      <c r="AR148" s="132">
        <f>$AU148+$AB$7*SIN(AS148)</f>
        <v>3.2725641013339684</v>
      </c>
      <c r="AS148" s="132">
        <f>$AU148+$AB$7*SIN(AT148)</f>
        <v>3.297448112915828</v>
      </c>
      <c r="AT148" s="132">
        <f>$AU148+$AB$7*SIN(AU148)</f>
        <v>3.2469784200052425</v>
      </c>
      <c r="AU148" s="132">
        <f>RADIANS($AB$9)+$AB$18*(F148-AB$15)</f>
        <v>3.3497634575468944</v>
      </c>
      <c r="AW148" s="43">
        <v>13000</v>
      </c>
      <c r="AX148" s="43">
        <f t="shared" si="32"/>
        <v>-1.7145645350773477E-2</v>
      </c>
      <c r="AY148" s="43">
        <f t="shared" si="33"/>
        <v>-1.8466703336314234E-2</v>
      </c>
      <c r="AZ148" s="132">
        <f t="shared" si="34"/>
        <v>1.3210579855407573E-3</v>
      </c>
      <c r="BA148" s="43">
        <f t="shared" si="35"/>
        <v>1.4854541446997145</v>
      </c>
      <c r="BB148" s="43">
        <f t="shared" si="36"/>
        <v>0.21728394231313064</v>
      </c>
      <c r="BC148" s="43">
        <f t="shared" si="37"/>
        <v>0.21904322995685557</v>
      </c>
      <c r="BD148" s="43">
        <f t="shared" si="38"/>
        <v>0.10996162963175515</v>
      </c>
      <c r="BE148" s="43">
        <f t="shared" si="39"/>
        <v>6.410436799543402</v>
      </c>
      <c r="BF148" s="43">
        <f t="shared" si="40"/>
        <v>6.4099711381644591</v>
      </c>
      <c r="BG148" s="43">
        <f t="shared" si="41"/>
        <v>6.4090273102960458</v>
      </c>
      <c r="BH148" s="43">
        <f t="shared" si="42"/>
        <v>6.407114653251452</v>
      </c>
      <c r="BI148" s="43">
        <f t="shared" si="43"/>
        <v>6.4032400637171651</v>
      </c>
      <c r="BJ148" s="43">
        <f t="shared" si="44"/>
        <v>6.3953965486046851</v>
      </c>
      <c r="BK148" s="43">
        <f t="shared" si="45"/>
        <v>6.3795392317265591</v>
      </c>
      <c r="BL148" s="43">
        <f t="shared" si="46"/>
        <v>6.3475502311888956</v>
      </c>
    </row>
    <row r="149" spans="1:82" ht="12.95" customHeight="1">
      <c r="A149" s="41" t="s">
        <v>320</v>
      </c>
      <c r="B149" s="94" t="s">
        <v>288</v>
      </c>
      <c r="C149" s="36">
        <v>47481.493999999999</v>
      </c>
      <c r="D149" s="36"/>
      <c r="E149" s="41">
        <f>+(C149-C$7)/C$8</f>
        <v>-7378.4834791634767</v>
      </c>
      <c r="F149" s="132">
        <f>ROUND(2*E149,0)/2</f>
        <v>-7378.5</v>
      </c>
      <c r="G149" s="132">
        <f>+C149-(C$7+F149*C$8)</f>
        <v>5.6393550039501861E-3</v>
      </c>
      <c r="I149" s="202">
        <f>G149</f>
        <v>5.6393550039501861E-3</v>
      </c>
      <c r="J149" s="132"/>
      <c r="P149" s="199">
        <f>+D$11+D$12*F149+D$13*F149^2</f>
        <v>6.769656505353674E-4</v>
      </c>
      <c r="Q149" s="200">
        <f>+C149-15018.5</f>
        <v>32462.993999999999</v>
      </c>
      <c r="S149" s="132">
        <f>+(P149-G149)^2</f>
        <v>2.4625308094884741E-5</v>
      </c>
      <c r="T149" s="201">
        <f>T$19</f>
        <v>0</v>
      </c>
      <c r="U149" s="43">
        <f>+T149*S149</f>
        <v>0</v>
      </c>
      <c r="V149" s="132">
        <f>+G149-P149</f>
        <v>4.9623893534148185E-3</v>
      </c>
      <c r="Z149" s="43">
        <f>F149</f>
        <v>-7378.5</v>
      </c>
      <c r="AA149" s="132">
        <f>AB$3+AB$4*Z149+AB$5*Z149^2+AH149</f>
        <v>-7.9503201237104732E-4</v>
      </c>
      <c r="AB149" s="132">
        <f>IF(S149&lt;&gt;0,G149-AH149, -9999)</f>
        <v>7.1113526668566008E-3</v>
      </c>
      <c r="AC149" s="132">
        <f>+G149-P149</f>
        <v>4.9623893534148185E-3</v>
      </c>
      <c r="AD149" s="132">
        <f>IF(S149&lt;&gt;0,G149-AA149, -9999)</f>
        <v>6.4343870163212332E-3</v>
      </c>
      <c r="AE149" s="132">
        <f>+(G149-AA149)^2*T149</f>
        <v>0</v>
      </c>
      <c r="AF149" s="43">
        <f>IF(S149&lt;&gt;0,G149-P149, -9999)</f>
        <v>4.9623893534148185E-3</v>
      </c>
      <c r="AG149" s="7"/>
      <c r="AH149" s="43">
        <f>$AB$6*($AB$11/AI149*AJ149+$AB$12)</f>
        <v>-1.4719976629064147E-3</v>
      </c>
      <c r="AI149" s="43">
        <f>1+$AB$7*COS(AL149)</f>
        <v>0.50434565688881738</v>
      </c>
      <c r="AJ149" s="43">
        <f>SIN(AL149+RADIANS($AB$9))</f>
        <v>-8.2193340358407779E-2</v>
      </c>
      <c r="AK149" s="43">
        <f>$AB$7*SIN(AL149)</f>
        <v>-4.0883869364572986E-2</v>
      </c>
      <c r="AL149" s="43">
        <f>2*ATAN(AM149)</f>
        <v>-3.0592943223655382</v>
      </c>
      <c r="AM149" s="43">
        <f>SQRT((1+$AB$7)/(1-$AB$7))*TAN(AN149/2)</f>
        <v>-24.288111398256902</v>
      </c>
      <c r="AN149" s="132">
        <f>$AU149+$AB$7*SIN(AO149)</f>
        <v>3.283475052905942</v>
      </c>
      <c r="AO149" s="132">
        <f>$AU149+$AB$7*SIN(AP149)</f>
        <v>3.2849676152144869</v>
      </c>
      <c r="AP149" s="132">
        <f>$AU149+$AB$7*SIN(AQ149)</f>
        <v>3.2819360568867673</v>
      </c>
      <c r="AQ149" s="132">
        <f>$AU149+$AB$7*SIN(AR149)</f>
        <v>3.2880948757800095</v>
      </c>
      <c r="AR149" s="132">
        <f>$AU149+$AB$7*SIN(AS149)</f>
        <v>3.2755884198309131</v>
      </c>
      <c r="AS149" s="132">
        <f>$AU149+$AB$7*SIN(AT149)</f>
        <v>3.3010089778094969</v>
      </c>
      <c r="AT149" s="132">
        <f>$AU149+$AB$7*SIN(AU149)</f>
        <v>3.2494302161940789</v>
      </c>
      <c r="AU149" s="132">
        <f>RADIANS($AB$9)+$AB$18*(F149-AB$15)</f>
        <v>3.3545367694935591</v>
      </c>
      <c r="AW149" s="43">
        <v>13500</v>
      </c>
      <c r="AX149" s="43">
        <f t="shared" si="32"/>
        <v>-1.6334683524693704E-2</v>
      </c>
      <c r="AY149" s="43">
        <f t="shared" si="33"/>
        <v>-1.9112190904820862E-2</v>
      </c>
      <c r="AZ149" s="132">
        <f t="shared" si="34"/>
        <v>2.7775073801271566E-3</v>
      </c>
      <c r="BA149" s="43">
        <f t="shared" si="35"/>
        <v>1.4454933674292645</v>
      </c>
      <c r="BB149" s="43">
        <f t="shared" si="36"/>
        <v>0.44453433903000883</v>
      </c>
      <c r="BC149" s="43">
        <f t="shared" si="37"/>
        <v>0.46066650680938631</v>
      </c>
      <c r="BD149" s="43">
        <f t="shared" si="38"/>
        <v>0.23449491318979929</v>
      </c>
      <c r="BE149" s="43">
        <f t="shared" si="39"/>
        <v>6.5532641527893762</v>
      </c>
      <c r="BF149" s="43">
        <f t="shared" si="40"/>
        <v>6.5523983864995294</v>
      </c>
      <c r="BG149" s="43">
        <f t="shared" si="41"/>
        <v>6.5505929875453051</v>
      </c>
      <c r="BH149" s="43">
        <f t="shared" si="42"/>
        <v>6.5468310175982651</v>
      </c>
      <c r="BI149" s="43">
        <f t="shared" si="43"/>
        <v>6.5390042617828978</v>
      </c>
      <c r="BJ149" s="43">
        <f t="shared" si="44"/>
        <v>6.5227713230592057</v>
      </c>
      <c r="BK149" s="43">
        <f t="shared" si="45"/>
        <v>6.4893024793894138</v>
      </c>
      <c r="BL149" s="43">
        <f t="shared" si="46"/>
        <v>6.4209857995991158</v>
      </c>
    </row>
    <row r="150" spans="1:82" ht="12.95" customHeight="1">
      <c r="A150" s="41" t="s">
        <v>320</v>
      </c>
      <c r="B150" s="94" t="s">
        <v>288</v>
      </c>
      <c r="C150" s="36">
        <v>47530.302100000001</v>
      </c>
      <c r="D150" s="36"/>
      <c r="E150" s="41">
        <f>+(C150-C$7)/C$8</f>
        <v>-7235.4971552054858</v>
      </c>
      <c r="F150" s="132">
        <f>ROUND(2*E150,0)/2</f>
        <v>-7235.5</v>
      </c>
      <c r="G150" s="132">
        <f>+C150-(C$7+F150*C$8)</f>
        <v>9.7106500470545143E-4</v>
      </c>
      <c r="K150" s="132">
        <f>G150</f>
        <v>9.7106500470545143E-4</v>
      </c>
      <c r="O150" s="132"/>
      <c r="P150" s="199">
        <f>+D$11+D$12*F150+D$13*F150^2</f>
        <v>5.9135689083798131E-4</v>
      </c>
      <c r="Q150" s="200">
        <f>+C150-15018.5</f>
        <v>32511.802100000001</v>
      </c>
      <c r="S150" s="132">
        <f>+(P150-G150)^2</f>
        <v>1.4417825173679166E-7</v>
      </c>
      <c r="T150" s="7">
        <v>1</v>
      </c>
      <c r="U150" s="43">
        <f>+T150*S150</f>
        <v>1.4417825173679166E-7</v>
      </c>
      <c r="V150" s="132">
        <f>+G150-P150</f>
        <v>3.7970811386747012E-4</v>
      </c>
      <c r="Z150" s="43">
        <f>F150</f>
        <v>-7235.5</v>
      </c>
      <c r="AA150" s="132">
        <f>AB$3+AB$4*Z150+AB$5*Z150^2+AH150</f>
        <v>-1.0251772949859653E-3</v>
      </c>
      <c r="AB150" s="132">
        <f>IF(S150&lt;&gt;0,G150-AH150, -9999)</f>
        <v>2.5875991905293981E-3</v>
      </c>
      <c r="AC150" s="132">
        <f>+G150-P150</f>
        <v>3.7970811386747012E-4</v>
      </c>
      <c r="AD150" s="132">
        <f>IF(S150&lt;&gt;0,G150-AA150, -9999)</f>
        <v>1.9962422996914167E-3</v>
      </c>
      <c r="AE150" s="132">
        <f>+(G150-AA150)^2*T150</f>
        <v>3.9849833190772758E-6</v>
      </c>
      <c r="AF150" s="43">
        <f>IF(S150&lt;&gt;0,G150-P150, -9999)</f>
        <v>3.7970811386747012E-4</v>
      </c>
      <c r="AG150" s="7"/>
      <c r="AH150" s="43">
        <f>$AB$6*($AB$11/AI150*AJ150+$AB$12)</f>
        <v>-1.6165341858239465E-3</v>
      </c>
      <c r="AI150" s="43">
        <f>1+$AB$7*COS(AL150)</f>
        <v>0.50469595452740246</v>
      </c>
      <c r="AJ150" s="43">
        <f>SIN(AL150+RADIANS($AB$9))</f>
        <v>-9.0327056205756165E-2</v>
      </c>
      <c r="AK150" s="43">
        <f>$AB$7*SIN(AL150)</f>
        <v>-4.4929068070419645E-2</v>
      </c>
      <c r="AL150" s="43">
        <f>2*ATAN(AM150)</f>
        <v>-3.051130152641603</v>
      </c>
      <c r="AM150" s="43">
        <f>SQRT((1+$AB$7)/(1-$AB$7))*TAN(AN150/2)</f>
        <v>-22.093529167445148</v>
      </c>
      <c r="AN150" s="132">
        <f>$AU150+$AB$7*SIN(AO150)</f>
        <v>3.2975139628203731</v>
      </c>
      <c r="AO150" s="132">
        <f>$AU150+$AB$7*SIN(AP150)</f>
        <v>3.29912960417973</v>
      </c>
      <c r="AP150" s="132">
        <f>$AU150+$AB$7*SIN(AQ150)</f>
        <v>3.2958411440453941</v>
      </c>
      <c r="AQ150" s="132">
        <f>$AU150+$AB$7*SIN(AR150)</f>
        <v>3.3025362541815086</v>
      </c>
      <c r="AR150" s="132">
        <f>$AU150+$AB$7*SIN(AS150)</f>
        <v>3.288912744491169</v>
      </c>
      <c r="AS150" s="132">
        <f>$AU150+$AB$7*SIN(AT150)</f>
        <v>3.316666303081373</v>
      </c>
      <c r="AT150" s="132">
        <f>$AU150+$AB$7*SIN(AU150)</f>
        <v>3.2602472805902827</v>
      </c>
      <c r="AU150" s="132">
        <f>RADIANS($AB$9)+$AB$18*(F150-AB$15)</f>
        <v>3.375539342058882</v>
      </c>
      <c r="AW150" s="43">
        <v>14000</v>
      </c>
      <c r="AX150" s="43">
        <f t="shared" si="32"/>
        <v>-1.5633932644878362E-2</v>
      </c>
      <c r="AY150" s="43">
        <f t="shared" si="33"/>
        <v>-1.9766097898362596E-2</v>
      </c>
      <c r="AZ150" s="132">
        <f t="shared" si="34"/>
        <v>4.1321652534842355E-3</v>
      </c>
      <c r="BA150" s="43">
        <f t="shared" si="35"/>
        <v>1.3847821124075983</v>
      </c>
      <c r="BB150" s="43">
        <f t="shared" si="36"/>
        <v>0.63356240053866475</v>
      </c>
      <c r="BC150" s="43">
        <f t="shared" si="37"/>
        <v>0.68616116134378402</v>
      </c>
      <c r="BD150" s="43">
        <f t="shared" si="38"/>
        <v>0.35720672320787433</v>
      </c>
      <c r="BE150" s="43">
        <f t="shared" si="39"/>
        <v>6.6913534867899607</v>
      </c>
      <c r="BF150" s="43">
        <f t="shared" si="40"/>
        <v>6.6903121878824265</v>
      </c>
      <c r="BG150" s="43">
        <f t="shared" si="41"/>
        <v>6.6880331876465284</v>
      </c>
      <c r="BH150" s="43">
        <f t="shared" si="42"/>
        <v>6.6830530715516341</v>
      </c>
      <c r="BI150" s="43">
        <f t="shared" si="43"/>
        <v>6.6722065697810455</v>
      </c>
      <c r="BJ150" s="43">
        <f t="shared" si="44"/>
        <v>6.648746924892377</v>
      </c>
      <c r="BK150" s="43">
        <f t="shared" si="45"/>
        <v>6.5986974755791596</v>
      </c>
      <c r="BL150" s="43">
        <f t="shared" si="46"/>
        <v>6.4944213680093359</v>
      </c>
    </row>
    <row r="151" spans="1:82" ht="12.95" customHeight="1">
      <c r="A151" s="41" t="s">
        <v>296</v>
      </c>
      <c r="B151" s="94"/>
      <c r="C151" s="36">
        <v>47539.682000000001</v>
      </c>
      <c r="D151" s="36" t="s">
        <v>264</v>
      </c>
      <c r="E151" s="41">
        <f>+(C151-C$7)/C$8</f>
        <v>-7208.0181625773466</v>
      </c>
      <c r="F151" s="132">
        <f>ROUND(2*E151,0)/2</f>
        <v>-7208</v>
      </c>
      <c r="G151" s="132">
        <f>+C151-(C$7+F151*C$8)</f>
        <v>-6.1997599987080321E-3</v>
      </c>
      <c r="I151" s="132">
        <f>G151</f>
        <v>-6.1997599987080321E-3</v>
      </c>
      <c r="P151" s="199">
        <f>+D$11+D$12*F151+D$13*F151^2</f>
        <v>5.7481471466098609E-4</v>
      </c>
      <c r="Q151" s="200">
        <f>+C151-15018.5</f>
        <v>32521.182000000001</v>
      </c>
      <c r="S151" s="132">
        <f>+(P151-G151)^2</f>
        <v>4.5894862547018922E-5</v>
      </c>
      <c r="T151" s="201">
        <f>T$19</f>
        <v>0</v>
      </c>
      <c r="U151" s="43">
        <f>+T151*S151</f>
        <v>0</v>
      </c>
      <c r="V151" s="132">
        <f>+G151-P151</f>
        <v>-6.7745747133690186E-3</v>
      </c>
      <c r="Z151" s="43">
        <f>F151</f>
        <v>-7208</v>
      </c>
      <c r="AA151" s="132">
        <f>AB$3+AB$4*Z151+AB$5*Z151^2+AH151</f>
        <v>-1.0694938326164312E-3</v>
      </c>
      <c r="AB151" s="132">
        <f>IF(S151&lt;&gt;0,G151-AH151, -9999)</f>
        <v>-4.5554514514306145E-3</v>
      </c>
      <c r="AC151" s="132">
        <f>+G151-P151</f>
        <v>-6.7745747133690186E-3</v>
      </c>
      <c r="AD151" s="132">
        <f>IF(S151&lt;&gt;0,G151-AA151, -9999)</f>
        <v>-5.1302661660916011E-3</v>
      </c>
      <c r="AE151" s="132">
        <f>+(G151-AA151)^2*T151</f>
        <v>0</v>
      </c>
      <c r="AF151" s="43">
        <f>IF(S151&lt;&gt;0,G151-P151, -9999)</f>
        <v>-6.7745747133690186E-3</v>
      </c>
      <c r="AG151" s="7"/>
      <c r="AH151" s="43">
        <f>$AB$6*($AB$11/AI151*AJ151+$AB$12)</f>
        <v>-1.6443085472774173E-3</v>
      </c>
      <c r="AI151" s="43">
        <f>1+$AB$7*COS(AL151)</f>
        <v>0.50476717299122309</v>
      </c>
      <c r="AJ151" s="43">
        <f>SIN(AL151+RADIANS($AB$9))</f>
        <v>-9.1892038672303139E-2</v>
      </c>
      <c r="AK151" s="43">
        <f>$AB$7*SIN(AL151)</f>
        <v>-4.5707391875847665E-2</v>
      </c>
      <c r="AL151" s="43">
        <f>2*ATAN(AM151)</f>
        <v>-3.0495586338685672</v>
      </c>
      <c r="AM151" s="43">
        <f>SQRT((1+$AB$7)/(1-$AB$7))*TAN(AN151/2)</f>
        <v>-21.715753550589501</v>
      </c>
      <c r="AN151" s="132">
        <f>$AU151+$AB$7*SIN(AO151)</f>
        <v>3.3002151660108314</v>
      </c>
      <c r="AO151" s="132">
        <f>$AU151+$AB$7*SIN(AP151)</f>
        <v>3.301853752364881</v>
      </c>
      <c r="AP151" s="132">
        <f>$AU151+$AB$7*SIN(AQ151)</f>
        <v>3.29851716207695</v>
      </c>
      <c r="AQ151" s="132">
        <f>$AU151+$AB$7*SIN(AR151)</f>
        <v>3.3053132325884289</v>
      </c>
      <c r="AR151" s="132">
        <f>$AU151+$AB$7*SIN(AS151)</f>
        <v>3.2914784896247831</v>
      </c>
      <c r="AS151" s="132">
        <f>$AU151+$AB$7*SIN(AT151)</f>
        <v>3.3196752874389377</v>
      </c>
      <c r="AT151" s="132">
        <f>$AU151+$AB$7*SIN(AU151)</f>
        <v>3.2623331771761501</v>
      </c>
      <c r="AU151" s="132">
        <f>RADIANS($AB$9)+$AB$18*(F151-AB$15)</f>
        <v>3.379578298321444</v>
      </c>
      <c r="AW151" s="43">
        <v>14500</v>
      </c>
      <c r="AX151" s="43">
        <f t="shared" si="32"/>
        <v>-1.507688368120266E-2</v>
      </c>
      <c r="AY151" s="43">
        <f t="shared" si="33"/>
        <v>-2.0428424316939441E-2</v>
      </c>
      <c r="AZ151" s="132">
        <f t="shared" si="34"/>
        <v>5.351540635736781E-3</v>
      </c>
      <c r="BA151" s="43">
        <f t="shared" si="35"/>
        <v>1.3126065618421934</v>
      </c>
      <c r="BB151" s="43">
        <f t="shared" si="36"/>
        <v>0.77775341990807523</v>
      </c>
      <c r="BC151" s="43">
        <f t="shared" si="37"/>
        <v>0.89109591785250364</v>
      </c>
      <c r="BD151" s="43">
        <f t="shared" si="38"/>
        <v>0.47757592264073889</v>
      </c>
      <c r="BE151" s="43">
        <f t="shared" si="39"/>
        <v>6.823091014677555</v>
      </c>
      <c r="BF151" s="43">
        <f t="shared" si="40"/>
        <v>6.8220953457027216</v>
      </c>
      <c r="BG151" s="43">
        <f t="shared" si="41"/>
        <v>6.8197643670976884</v>
      </c>
      <c r="BH151" s="43">
        <f t="shared" si="42"/>
        <v>6.8143198476124276</v>
      </c>
      <c r="BI151" s="43">
        <f t="shared" si="43"/>
        <v>6.8016700221489925</v>
      </c>
      <c r="BJ151" s="43">
        <f t="shared" si="44"/>
        <v>6.7726227922893019</v>
      </c>
      <c r="BK151" s="43">
        <f t="shared" si="45"/>
        <v>6.7075303860478126</v>
      </c>
      <c r="BL151" s="43">
        <f t="shared" si="46"/>
        <v>6.567856936419556</v>
      </c>
    </row>
    <row r="152" spans="1:82" ht="12.95" customHeight="1">
      <c r="A152" s="41" t="s">
        <v>321</v>
      </c>
      <c r="B152" s="94" t="s">
        <v>288</v>
      </c>
      <c r="C152" s="36">
        <v>47558.292000000001</v>
      </c>
      <c r="D152" s="36"/>
      <c r="E152" s="41">
        <f>+(C152-C$7)/C$8</f>
        <v>-7153.4990256132323</v>
      </c>
      <c r="F152" s="132">
        <f>ROUND(2*E152,0)/2</f>
        <v>-7153.5</v>
      </c>
      <c r="G152" s="132">
        <f>+C152-(C$7+F152*C$8)</f>
        <v>3.326050064060837E-4</v>
      </c>
      <c r="I152" s="202">
        <f>G152</f>
        <v>3.326050064060837E-4</v>
      </c>
      <c r="K152" s="132"/>
      <c r="P152" s="199">
        <f>+D$11+D$12*F152+D$13*F152^2</f>
        <v>5.4195587632561494E-4</v>
      </c>
      <c r="Q152" s="200">
        <f>+C152-15018.5</f>
        <v>32539.792000000001</v>
      </c>
      <c r="S152" s="132">
        <f>+(P152-G152)^2</f>
        <v>4.3827786736064489E-8</v>
      </c>
      <c r="T152" s="201">
        <f>T$19</f>
        <v>0</v>
      </c>
      <c r="U152" s="43">
        <f>+T152*S152</f>
        <v>0</v>
      </c>
      <c r="V152" s="132">
        <f>+G152-P152</f>
        <v>-2.0935086991953123E-4</v>
      </c>
      <c r="Z152" s="43">
        <f>F152</f>
        <v>-7153.5</v>
      </c>
      <c r="AA152" s="132">
        <f>AB$3+AB$4*Z152+AB$5*Z152^2+AH152</f>
        <v>-1.1573752346404115E-3</v>
      </c>
      <c r="AB152" s="132">
        <f>IF(S152&lt;&gt;0,G152-AH152, -9999)</f>
        <v>2.0319361173721101E-3</v>
      </c>
      <c r="AC152" s="132">
        <f>+G152-P152</f>
        <v>-2.0935086991953123E-4</v>
      </c>
      <c r="AD152" s="132">
        <f>IF(S152&lt;&gt;0,G152-AA152, -9999)</f>
        <v>1.4899802410464952E-3</v>
      </c>
      <c r="AE152" s="132">
        <f>+(G152-AA152)^2*T152</f>
        <v>0</v>
      </c>
      <c r="AF152" s="43">
        <f>IF(S152&lt;&gt;0,G152-P152, -9999)</f>
        <v>-2.0935086991953123E-4</v>
      </c>
      <c r="AG152" s="7"/>
      <c r="AH152" s="43">
        <f>$AB$6*($AB$11/AI152*AJ152+$AB$12)</f>
        <v>-1.6993311109660264E-3</v>
      </c>
      <c r="AI152" s="43">
        <f>1+$AB$7*COS(AL152)</f>
        <v>0.5049119988142623</v>
      </c>
      <c r="AJ152" s="43">
        <f>SIN(AL152+RADIANS($AB$9))</f>
        <v>-9.4994353141671095E-2</v>
      </c>
      <c r="AK152" s="43">
        <f>$AB$7*SIN(AL152)</f>
        <v>-4.7250287841539375E-2</v>
      </c>
      <c r="AL152" s="43">
        <f>2*ATAN(AM152)</f>
        <v>-3.0464426846258252</v>
      </c>
      <c r="AM152" s="43">
        <f>SQRT((1+$AB$7)/(1-$AB$7))*TAN(AN152/2)</f>
        <v>-21.003589119315649</v>
      </c>
      <c r="AN152" s="132">
        <f>$AU152+$AB$7*SIN(AO152)</f>
        <v>3.3055698688819182</v>
      </c>
      <c r="AO152" s="132">
        <f>$AU152+$AB$7*SIN(AP152)</f>
        <v>3.307253212923543</v>
      </c>
      <c r="AP152" s="132">
        <f>$AU152+$AB$7*SIN(AQ152)</f>
        <v>3.303822498229398</v>
      </c>
      <c r="AQ152" s="132">
        <f>$AU152+$AB$7*SIN(AR152)</f>
        <v>3.3108164994290568</v>
      </c>
      <c r="AR152" s="132">
        <f>$AU152+$AB$7*SIN(AS152)</f>
        <v>3.296566691991432</v>
      </c>
      <c r="AS152" s="132">
        <f>$AU152+$AB$7*SIN(AT152)</f>
        <v>3.3256365178828462</v>
      </c>
      <c r="AT152" s="132">
        <f>$AU152+$AB$7*SIN(AU152)</f>
        <v>3.2664727270226837</v>
      </c>
      <c r="AU152" s="132">
        <f>RADIANS($AB$9)+$AB$18*(F152-AB$15)</f>
        <v>3.3875827752781578</v>
      </c>
      <c r="AW152" s="43">
        <v>15000</v>
      </c>
      <c r="AX152" s="43">
        <f t="shared" si="32"/>
        <v>-1.4679595572273618E-2</v>
      </c>
      <c r="AY152" s="43">
        <f t="shared" si="33"/>
        <v>-2.1099170160551389E-2</v>
      </c>
      <c r="AZ152" s="132">
        <f t="shared" si="34"/>
        <v>6.4195745882777702E-3</v>
      </c>
      <c r="BA152" s="43">
        <f t="shared" si="35"/>
        <v>1.2369535449146549</v>
      </c>
      <c r="BB152" s="43">
        <f t="shared" si="36"/>
        <v>0.87919900870259082</v>
      </c>
      <c r="BC152" s="43">
        <f t="shared" si="37"/>
        <v>1.0741905972399957</v>
      </c>
      <c r="BD152" s="43">
        <f t="shared" si="38"/>
        <v>0.5954880682782917</v>
      </c>
      <c r="BE152" s="43">
        <f t="shared" si="39"/>
        <v>6.94765825004876</v>
      </c>
      <c r="BF152" s="43">
        <f t="shared" si="40"/>
        <v>6.9468548038938867</v>
      </c>
      <c r="BG152" s="43">
        <f t="shared" si="41"/>
        <v>6.9448056402664706</v>
      </c>
      <c r="BH152" s="43">
        <f t="shared" si="42"/>
        <v>6.9395940391722508</v>
      </c>
      <c r="BI152" s="43">
        <f t="shared" si="43"/>
        <v>6.9264324781153617</v>
      </c>
      <c r="BJ152" s="43">
        <f t="shared" si="44"/>
        <v>6.8937531441513586</v>
      </c>
      <c r="BK152" s="43">
        <f t="shared" si="45"/>
        <v>6.815610406391567</v>
      </c>
      <c r="BL152" s="43">
        <f t="shared" si="46"/>
        <v>6.6412925048297753</v>
      </c>
    </row>
    <row r="153" spans="1:82" ht="12.95" customHeight="1">
      <c r="A153" s="41" t="s">
        <v>321</v>
      </c>
      <c r="B153" s="94" t="s">
        <v>288</v>
      </c>
      <c r="C153" s="36">
        <v>47615.3</v>
      </c>
      <c r="D153" s="36"/>
      <c r="E153" s="41">
        <f>+(C153-C$7)/C$8</f>
        <v>-6986.4905914353594</v>
      </c>
      <c r="F153" s="132">
        <f>ROUND(2*E153,0)/2</f>
        <v>-6986.5</v>
      </c>
      <c r="G153" s="132">
        <f>+C153-(C$7+F153*C$8)</f>
        <v>3.2115950016304851E-3</v>
      </c>
      <c r="I153" s="202">
        <f>G153</f>
        <v>3.2115950016304851E-3</v>
      </c>
      <c r="K153" s="132"/>
      <c r="P153" s="199">
        <f>+D$11+D$12*F153+D$13*F153^2</f>
        <v>4.4064628320893498E-4</v>
      </c>
      <c r="Q153" s="200">
        <f>+C153-15018.5</f>
        <v>32596.800000000003</v>
      </c>
      <c r="S153" s="132">
        <f>+(P153-G153)^2</f>
        <v>7.6781568001220316E-6</v>
      </c>
      <c r="T153" s="201">
        <f>T$19</f>
        <v>0</v>
      </c>
      <c r="U153" s="43">
        <f>+T153*S153</f>
        <v>0</v>
      </c>
      <c r="V153" s="132">
        <f>+G153-P153</f>
        <v>2.7709487184215502E-3</v>
      </c>
      <c r="Z153" s="43">
        <f>F153</f>
        <v>-6986.5</v>
      </c>
      <c r="AA153" s="132">
        <f>AB$3+AB$4*Z153+AB$5*Z153^2+AH153</f>
        <v>-1.4271012374871194E-3</v>
      </c>
      <c r="AB153" s="132">
        <f>IF(S153&lt;&gt;0,G153-AH153, -9999)</f>
        <v>5.0793425223265394E-3</v>
      </c>
      <c r="AC153" s="132">
        <f>+G153-P153</f>
        <v>2.7709487184215502E-3</v>
      </c>
      <c r="AD153" s="132">
        <f>IF(S153&lt;&gt;0,G153-AA153, -9999)</f>
        <v>4.6386962391176045E-3</v>
      </c>
      <c r="AE153" s="132">
        <f>+(G153-AA153)^2*T153</f>
        <v>0</v>
      </c>
      <c r="AF153" s="43">
        <f>IF(S153&lt;&gt;0,G153-P153, -9999)</f>
        <v>2.7709487184215502E-3</v>
      </c>
      <c r="AG153" s="7"/>
      <c r="AH153" s="43">
        <f>$AB$6*($AB$11/AI153*AJ153+$AB$12)</f>
        <v>-1.8677475206960543E-3</v>
      </c>
      <c r="AI153" s="43">
        <f>1+$AB$7*COS(AL153)</f>
        <v>0.50538637366195549</v>
      </c>
      <c r="AJ153" s="43">
        <f>SIN(AL153+RADIANS($AB$9))</f>
        <v>-0.10450750015253323</v>
      </c>
      <c r="AK153" s="43">
        <f>$AB$7*SIN(AL153)</f>
        <v>-5.1981528064560634E-2</v>
      </c>
      <c r="AL153" s="43">
        <f>2*ATAN(AM153)</f>
        <v>-3.0368818148624999</v>
      </c>
      <c r="AM153" s="43">
        <f>SQRT((1+$AB$7)/(1-$AB$7))*TAN(AN153/2)</f>
        <v>-19.082764468050986</v>
      </c>
      <c r="AN153" s="132">
        <f>$AU153+$AB$7*SIN(AO153)</f>
        <v>3.3219900927596666</v>
      </c>
      <c r="AO153" s="132">
        <f>$AU153+$AB$7*SIN(AP153)</f>
        <v>3.3238044494393932</v>
      </c>
      <c r="AP153" s="132">
        <f>$AU153+$AB$7*SIN(AQ153)</f>
        <v>3.320096158641725</v>
      </c>
      <c r="AQ153" s="132">
        <f>$AU153+$AB$7*SIN(AR153)</f>
        <v>3.3276780910202843</v>
      </c>
      <c r="AR153" s="132">
        <f>$AU153+$AB$7*SIN(AS153)</f>
        <v>3.3121872051934598</v>
      </c>
      <c r="AS153" s="132">
        <f>$AU153+$AB$7*SIN(AT153)</f>
        <v>3.3438854755213878</v>
      </c>
      <c r="AT153" s="132">
        <f>$AU153+$AB$7*SIN(AU153)</f>
        <v>3.2792065957026271</v>
      </c>
      <c r="AU153" s="132">
        <f>RADIANS($AB$9)+$AB$18*(F153-AB$15)</f>
        <v>3.4121102551271711</v>
      </c>
      <c r="AW153" s="43">
        <v>15500</v>
      </c>
      <c r="AX153" s="43">
        <f t="shared" si="32"/>
        <v>-1.4444099809797471E-2</v>
      </c>
      <c r="AY153" s="43">
        <f t="shared" si="33"/>
        <v>-2.1778335429198444E-2</v>
      </c>
      <c r="AZ153" s="132">
        <f t="shared" si="34"/>
        <v>7.3342356194009738E-3</v>
      </c>
      <c r="BA153" s="43">
        <f t="shared" si="35"/>
        <v>1.163231863594417</v>
      </c>
      <c r="BB153" s="43">
        <f t="shared" si="36"/>
        <v>0.94460031606361616</v>
      </c>
      <c r="BC153" s="43">
        <f t="shared" si="37"/>
        <v>1.2363869021521594</v>
      </c>
      <c r="BD153" s="43">
        <f t="shared" si="38"/>
        <v>0.7111852309672243</v>
      </c>
      <c r="BE153" s="43">
        <f t="shared" si="39"/>
        <v>7.0649052670587729</v>
      </c>
      <c r="BF153" s="43">
        <f t="shared" si="40"/>
        <v>7.064345236592696</v>
      </c>
      <c r="BG153" s="43">
        <f t="shared" si="41"/>
        <v>7.0627607024164973</v>
      </c>
      <c r="BH153" s="43">
        <f t="shared" si="42"/>
        <v>7.0582908387031331</v>
      </c>
      <c r="BI153" s="43">
        <f t="shared" si="43"/>
        <v>7.0457855746065867</v>
      </c>
      <c r="BJ153" s="43">
        <f t="shared" si="44"/>
        <v>7.0115624768334159</v>
      </c>
      <c r="BK153" s="43">
        <f t="shared" si="45"/>
        <v>6.9227507905551633</v>
      </c>
      <c r="BL153" s="43">
        <f t="shared" si="46"/>
        <v>6.7147280732399954</v>
      </c>
    </row>
    <row r="154" spans="1:82" ht="12.95" customHeight="1">
      <c r="A154" s="41" t="s">
        <v>296</v>
      </c>
      <c r="B154" s="94"/>
      <c r="C154" s="36">
        <v>47847.584000000003</v>
      </c>
      <c r="D154" s="36" t="s">
        <v>264</v>
      </c>
      <c r="E154" s="41">
        <f>+(C154-C$7)/C$8</f>
        <v>-6306.0003598087123</v>
      </c>
      <c r="F154" s="132">
        <f>ROUND(2*E154,0)/2</f>
        <v>-6306</v>
      </c>
      <c r="G154" s="132">
        <f>+C154-(C$7+F154*C$8)</f>
        <v>-1.22819998068735E-4</v>
      </c>
      <c r="I154" s="132">
        <f>G154</f>
        <v>-1.22819998068735E-4</v>
      </c>
      <c r="P154" s="199">
        <f>+D$11+D$12*F154+D$13*F154^2</f>
        <v>1.811349260703865E-5</v>
      </c>
      <c r="Q154" s="200">
        <f>+C154-15018.5</f>
        <v>32829.084000000003</v>
      </c>
      <c r="S154" s="132">
        <f>+(P154-G154)^2</f>
        <v>1.9862248794058381E-8</v>
      </c>
      <c r="T154" s="201">
        <f>T$19</f>
        <v>0</v>
      </c>
      <c r="U154" s="43">
        <f>+T154*S154</f>
        <v>0</v>
      </c>
      <c r="V154" s="132">
        <f>+G154-P154</f>
        <v>-1.4093349067577365E-4</v>
      </c>
      <c r="Z154" s="43">
        <f>F154</f>
        <v>-6306</v>
      </c>
      <c r="AA154" s="132">
        <f>AB$3+AB$4*Z154+AB$5*Z154^2+AH154</f>
        <v>-2.5324656681520699E-3</v>
      </c>
      <c r="AB154" s="132">
        <f>IF(S154&lt;&gt;0,G154-AH154, -9999)</f>
        <v>2.4277591626903736E-3</v>
      </c>
      <c r="AC154" s="132">
        <f>+G154-P154</f>
        <v>-1.4093349067577365E-4</v>
      </c>
      <c r="AD154" s="132">
        <f>IF(S154&lt;&gt;0,G154-AA154, -9999)</f>
        <v>2.4096456700833349E-3</v>
      </c>
      <c r="AE154" s="132">
        <f>+(G154-AA154)^2*T154</f>
        <v>0</v>
      </c>
      <c r="AF154" s="43">
        <f>IF(S154&lt;&gt;0,G154-P154, -9999)</f>
        <v>-1.4093349067577365E-4</v>
      </c>
      <c r="AG154" s="7"/>
      <c r="AH154" s="43">
        <f>$AB$6*($AB$11/AI154*AJ154+$AB$12)</f>
        <v>-2.5505791607591086E-3</v>
      </c>
      <c r="AI154" s="43">
        <f>1+$AB$7*COS(AL154)</f>
        <v>0.50780320487787955</v>
      </c>
      <c r="AJ154" s="43">
        <f>SIN(AL154+RADIANS($AB$9))</f>
        <v>-0.14339847266373904</v>
      </c>
      <c r="AK154" s="43">
        <f>$AB$7*SIN(AL154)</f>
        <v>-7.1323442785039257E-2</v>
      </c>
      <c r="AL154" s="43">
        <f>2*ATAN(AM154)</f>
        <v>-2.9976859613048368</v>
      </c>
      <c r="AM154" s="43">
        <f>SQRT((1+$AB$7)/(1-$AB$7))*TAN(AN154/2)</f>
        <v>-13.873901579762711</v>
      </c>
      <c r="AN154" s="132">
        <f>$AU154+$AB$7*SIN(AO154)</f>
        <v>3.3891225362674611</v>
      </c>
      <c r="AO154" s="132">
        <f>$AU154+$AB$7*SIN(AP154)</f>
        <v>3.3913648604372861</v>
      </c>
      <c r="AP154" s="132">
        <f>$AU154+$AB$7*SIN(AQ154)</f>
        <v>3.386714556415102</v>
      </c>
      <c r="AQ154" s="132">
        <f>$AU154+$AB$7*SIN(AR154)</f>
        <v>3.396364867582542</v>
      </c>
      <c r="AR154" s="132">
        <f>$AU154+$AB$7*SIN(AS154)</f>
        <v>3.3763644402054172</v>
      </c>
      <c r="AS154" s="132">
        <f>$AU154+$AB$7*SIN(AT154)</f>
        <v>3.4179323263796419</v>
      </c>
      <c r="AT154" s="132">
        <f>$AU154+$AB$7*SIN(AU154)</f>
        <v>3.3319962463017978</v>
      </c>
      <c r="AU154" s="132">
        <f>RADIANS($AB$9)+$AB$18*(F154-AB$15)</f>
        <v>3.5120560637334806</v>
      </c>
      <c r="AW154" s="43">
        <v>16000</v>
      </c>
      <c r="AX154" s="43">
        <f t="shared" si="32"/>
        <v>-1.4363410161602072E-2</v>
      </c>
      <c r="AY154" s="43">
        <f t="shared" si="33"/>
        <v>-2.2465920122880609E-2</v>
      </c>
      <c r="AZ154" s="132">
        <f t="shared" si="34"/>
        <v>8.1025099612785367E-3</v>
      </c>
      <c r="BA154" s="43">
        <f t="shared" si="35"/>
        <v>1.0944157825914562</v>
      </c>
      <c r="BB154" s="43">
        <f t="shared" si="36"/>
        <v>0.98181226266206645</v>
      </c>
      <c r="BC154" s="43">
        <f t="shared" si="37"/>
        <v>1.3797946747802594</v>
      </c>
      <c r="BD154" s="43">
        <f t="shared" si="38"/>
        <v>0.82516352559700057</v>
      </c>
      <c r="BE154" s="43">
        <f t="shared" si="39"/>
        <v>7.1751338195244561</v>
      </c>
      <c r="BF154" s="43">
        <f t="shared" si="40"/>
        <v>7.1747942785266883</v>
      </c>
      <c r="BG154" s="43">
        <f t="shared" si="41"/>
        <v>7.1737081579855895</v>
      </c>
      <c r="BH154" s="43">
        <f t="shared" si="42"/>
        <v>7.1702436287979472</v>
      </c>
      <c r="BI154" s="43">
        <f t="shared" si="43"/>
        <v>7.1592893291634603</v>
      </c>
      <c r="BJ154" s="43">
        <f t="shared" si="44"/>
        <v>7.1255581816365758</v>
      </c>
      <c r="BK154" s="43">
        <f t="shared" si="45"/>
        <v>7.0287698574602722</v>
      </c>
      <c r="BL154" s="43">
        <f t="shared" si="46"/>
        <v>6.7881636416502156</v>
      </c>
    </row>
    <row r="155" spans="1:82" ht="12.95" customHeight="1">
      <c r="A155" s="41" t="s">
        <v>322</v>
      </c>
      <c r="B155" s="94"/>
      <c r="C155" s="36">
        <v>47849.283000000003</v>
      </c>
      <c r="D155" s="36"/>
      <c r="E155" s="41">
        <f>+(C155-C$7)/C$8</f>
        <v>-6301.0230350530937</v>
      </c>
      <c r="F155" s="132">
        <f>ROUND(2*E155,0)/2</f>
        <v>-6301</v>
      </c>
      <c r="G155" s="132">
        <f>+C155-(C$7+F155*C$8)</f>
        <v>-7.8629699928569607E-3</v>
      </c>
      <c r="I155" s="202">
        <f>G155</f>
        <v>-7.8629699928569607E-3</v>
      </c>
      <c r="N155" s="132"/>
      <c r="P155" s="199">
        <f>+D$11+D$12*F155+D$13*F155^2</f>
        <v>1.495120147045146E-5</v>
      </c>
      <c r="Q155" s="200">
        <f>+C155-15018.5</f>
        <v>32830.783000000003</v>
      </c>
      <c r="S155" s="132">
        <f>+(P155-G155)^2</f>
        <v>6.2061642344033027E-5</v>
      </c>
      <c r="T155" s="201">
        <f>T$19</f>
        <v>0</v>
      </c>
      <c r="U155" s="43">
        <f>+T155*S155</f>
        <v>0</v>
      </c>
      <c r="V155" s="132">
        <f>+G155-P155</f>
        <v>-7.8779211943274113E-3</v>
      </c>
      <c r="Z155" s="43">
        <f>F155</f>
        <v>-6301</v>
      </c>
      <c r="AA155" s="132">
        <f>AB$3+AB$4*Z155+AB$5*Z155^2+AH155</f>
        <v>-2.540621421109219E-3</v>
      </c>
      <c r="AB155" s="132">
        <f>IF(S155&lt;&gt;0,G155-AH155, -9999)</f>
        <v>-5.3073973702772899E-3</v>
      </c>
      <c r="AC155" s="132">
        <f>+G155-P155</f>
        <v>-7.8779211943274113E-3</v>
      </c>
      <c r="AD155" s="132">
        <f>IF(S155&lt;&gt;0,G155-AA155, -9999)</f>
        <v>-5.3223485717477422E-3</v>
      </c>
      <c r="AE155" s="132">
        <f>+(G155-AA155)^2*T155</f>
        <v>0</v>
      </c>
      <c r="AF155" s="43">
        <f>IF(S155&lt;&gt;0,G155-P155, -9999)</f>
        <v>-7.8779211943274113E-3</v>
      </c>
      <c r="AG155" s="7"/>
      <c r="AH155" s="43">
        <f>$AB$6*($AB$11/AI155*AJ155+$AB$12)</f>
        <v>-2.5555726225796704E-3</v>
      </c>
      <c r="AI155" s="43">
        <f>1+$AB$7*COS(AL155)</f>
        <v>0.50782388072390994</v>
      </c>
      <c r="AJ155" s="43">
        <f>SIN(AL155+RADIANS($AB$9))</f>
        <v>-0.14368507277418252</v>
      </c>
      <c r="AK155" s="43">
        <f>$AB$7*SIN(AL155)</f>
        <v>-7.146597955338907E-2</v>
      </c>
      <c r="AL155" s="43">
        <f>2*ATAN(AM155)</f>
        <v>-2.9973963621798125</v>
      </c>
      <c r="AM155" s="43">
        <f>SQRT((1+$AB$7)/(1-$AB$7))*TAN(AN155/2)</f>
        <v>-13.845941185822815</v>
      </c>
      <c r="AN155" s="132">
        <f>$AU155+$AB$7*SIN(AO155)</f>
        <v>3.3896172922180012</v>
      </c>
      <c r="AO155" s="132">
        <f>$AU155+$AB$7*SIN(AP155)</f>
        <v>3.3918620852576811</v>
      </c>
      <c r="AP155" s="132">
        <f>$AU155+$AB$7*SIN(AQ155)</f>
        <v>3.3872060790320027</v>
      </c>
      <c r="AQ155" s="132">
        <f>$AU155+$AB$7*SIN(AR155)</f>
        <v>3.3968694533722035</v>
      </c>
      <c r="AR155" s="132">
        <f>$AU155+$AB$7*SIN(AS155)</f>
        <v>3.3768394983434682</v>
      </c>
      <c r="AS155" s="132">
        <f>$AU155+$AB$7*SIN(AT155)</f>
        <v>3.4184742999117184</v>
      </c>
      <c r="AT155" s="132">
        <f>$AU155+$AB$7*SIN(AU155)</f>
        <v>3.3323902046817029</v>
      </c>
      <c r="AU155" s="132">
        <f>RADIANS($AB$9)+$AB$18*(F155-AB$15)</f>
        <v>3.5127904194175827</v>
      </c>
      <c r="AW155" s="43">
        <v>16500</v>
      </c>
      <c r="AX155" s="43">
        <f t="shared" si="32"/>
        <v>-1.4425970357905884E-2</v>
      </c>
      <c r="AY155" s="43">
        <f t="shared" si="33"/>
        <v>-2.3161924241597881E-2</v>
      </c>
      <c r="AZ155" s="132">
        <f t="shared" si="34"/>
        <v>8.7359538836919975E-3</v>
      </c>
      <c r="BA155" s="43">
        <f t="shared" si="35"/>
        <v>1.0317537803737169</v>
      </c>
      <c r="BB155" s="43">
        <f t="shared" si="36"/>
        <v>0.99795888823357193</v>
      </c>
      <c r="BC155" s="43">
        <f t="shared" si="37"/>
        <v>1.5069053356653559</v>
      </c>
      <c r="BD155" s="43">
        <f t="shared" si="38"/>
        <v>0.93806643773886145</v>
      </c>
      <c r="BE155" s="43">
        <f t="shared" si="39"/>
        <v>7.2788874318926746</v>
      </c>
      <c r="BF155" s="43">
        <f t="shared" si="40"/>
        <v>7.2787092416147079</v>
      </c>
      <c r="BG155" s="43">
        <f t="shared" si="41"/>
        <v>7.278051034046408</v>
      </c>
      <c r="BH155" s="43">
        <f t="shared" si="42"/>
        <v>7.2756254762476846</v>
      </c>
      <c r="BI155" s="43">
        <f t="shared" si="43"/>
        <v>7.2667637089518351</v>
      </c>
      <c r="BJ155" s="43">
        <f t="shared" si="44"/>
        <v>7.2353398663661341</v>
      </c>
      <c r="BK155" s="43">
        <f t="shared" si="45"/>
        <v>7.1334919703318542</v>
      </c>
      <c r="BL155" s="43">
        <f t="shared" si="46"/>
        <v>6.8615992100604357</v>
      </c>
    </row>
    <row r="156" spans="1:82" ht="12.95" customHeight="1">
      <c r="A156" s="41" t="s">
        <v>490</v>
      </c>
      <c r="B156" s="94" t="str">
        <f>IF(W156=INT(W156),"I","II")</f>
        <v>I</v>
      </c>
      <c r="C156" s="207">
        <v>47880.345300000001</v>
      </c>
      <c r="D156" s="36" t="s">
        <v>465</v>
      </c>
      <c r="E156" s="41">
        <f>+(C156-C$7)/C$8</f>
        <v>-6210.0241211293842</v>
      </c>
      <c r="F156" s="132">
        <f>ROUND(2*E156,0)/2</f>
        <v>-6210</v>
      </c>
      <c r="G156" s="132">
        <f>+C156-(C$7+F156*C$8)</f>
        <v>-8.2336999985272996E-3</v>
      </c>
      <c r="J156" s="43">
        <f>G156</f>
        <v>-8.2336999985272996E-3</v>
      </c>
      <c r="N156" s="132"/>
      <c r="O156" s="132"/>
      <c r="P156" s="199">
        <f>+D$11+D$12*F156+D$13*F156^2</f>
        <v>-4.2749601409644653E-5</v>
      </c>
      <c r="Q156" s="200">
        <f>+C156-15018.5</f>
        <v>32861.845300000001</v>
      </c>
      <c r="S156" s="132">
        <f>+(P156-G156)^2</f>
        <v>6.7091668408041872E-5</v>
      </c>
      <c r="T156" s="7">
        <v>1</v>
      </c>
      <c r="U156" s="43">
        <f>+T156*S156</f>
        <v>6.7091668408041872E-5</v>
      </c>
      <c r="V156" s="132">
        <f>+G156-P156</f>
        <v>-8.1909503971176554E-3</v>
      </c>
      <c r="Z156" s="43">
        <f>F156</f>
        <v>-6210</v>
      </c>
      <c r="AA156" s="132">
        <f>AB$3+AB$4*Z156+AB$5*Z156^2+AH156</f>
        <v>-2.6891351789646821E-3</v>
      </c>
      <c r="AB156" s="132">
        <f>IF(S156&lt;&gt;0,G156-AH156, -9999)</f>
        <v>-5.5873144209722617E-3</v>
      </c>
      <c r="AC156" s="132">
        <f>+G156-P156</f>
        <v>-8.1909503971176554E-3</v>
      </c>
      <c r="AD156" s="132">
        <f>IF(S156&lt;&gt;0,G156-AA156, -9999)</f>
        <v>-5.5445648195626175E-3</v>
      </c>
      <c r="AE156" s="132">
        <f>+(G156-AA156)^2*T156</f>
        <v>3.0742199038331442E-5</v>
      </c>
      <c r="AF156" s="43">
        <f>IF(S156&lt;&gt;0,G156-P156, -9999)</f>
        <v>-8.1909503971176554E-3</v>
      </c>
      <c r="AG156" s="7"/>
      <c r="AH156" s="43">
        <f>$AB$6*($AB$11/AI156*AJ156+$AB$12)</f>
        <v>-2.6463855775550374E-3</v>
      </c>
      <c r="AI156" s="43">
        <f>1+$AB$7*COS(AL156)</f>
        <v>0.5082077289136806</v>
      </c>
      <c r="AJ156" s="43">
        <f>SIN(AL156+RADIANS($AB$9))</f>
        <v>-0.14890357173751212</v>
      </c>
      <c r="AK156" s="43">
        <f>$AB$7*SIN(AL156)</f>
        <v>-7.4061330793859598E-2</v>
      </c>
      <c r="AL156" s="43">
        <f>2*ATAN(AM156)</f>
        <v>-2.9921211008051873</v>
      </c>
      <c r="AM156" s="43">
        <f>SQRT((1+$AB$7)/(1-$AB$7))*TAN(AN156/2)</f>
        <v>-13.355551282852167</v>
      </c>
      <c r="AN156" s="132">
        <f>$AU156+$AB$7*SIN(AO156)</f>
        <v>3.3986260686967218</v>
      </c>
      <c r="AO156" s="132">
        <f>$AU156+$AB$7*SIN(AP156)</f>
        <v>3.4009139937647324</v>
      </c>
      <c r="AP156" s="132">
        <f>$AU156+$AB$7*SIN(AQ156)</f>
        <v>3.3961574941103625</v>
      </c>
      <c r="AQ156" s="132">
        <f>$AU156+$AB$7*SIN(AR156)</f>
        <v>3.4060528002734318</v>
      </c>
      <c r="AR156" s="132">
        <f>$AU156+$AB$7*SIN(AS156)</f>
        <v>3.3854953721742769</v>
      </c>
      <c r="AS156" s="132">
        <f>$AU156+$AB$7*SIN(AT156)</f>
        <v>3.4283324276222205</v>
      </c>
      <c r="AT156" s="132">
        <f>$AU156+$AB$7*SIN(AU156)</f>
        <v>3.3395774286094708</v>
      </c>
      <c r="AU156" s="132">
        <f>RADIANS($AB$9)+$AB$18*(F156-AB$15)</f>
        <v>3.5261556928682429</v>
      </c>
      <c r="AW156" s="43">
        <v>17000</v>
      </c>
      <c r="AX156" s="43">
        <f t="shared" si="32"/>
        <v>-1.4618689642381355E-2</v>
      </c>
      <c r="AY156" s="43">
        <f t="shared" si="33"/>
        <v>-2.3866347785350257E-2</v>
      </c>
      <c r="AZ156" s="132">
        <f t="shared" si="34"/>
        <v>9.2476581429689012E-3</v>
      </c>
      <c r="BA156" s="43">
        <f t="shared" si="35"/>
        <v>0.97546906669881406</v>
      </c>
      <c r="BB156" s="43">
        <f t="shared" si="36"/>
        <v>0.99878340555585077</v>
      </c>
      <c r="BC156" s="43">
        <f t="shared" si="37"/>
        <v>1.6201408557820225</v>
      </c>
      <c r="BD156" s="43">
        <f t="shared" si="38"/>
        <v>1.0506032950399349</v>
      </c>
      <c r="BE156" s="43">
        <f t="shared" si="39"/>
        <v>7.3767975070794369</v>
      </c>
      <c r="BF156" s="43">
        <f t="shared" si="40"/>
        <v>7.3767179719785156</v>
      </c>
      <c r="BG156" s="43">
        <f t="shared" si="41"/>
        <v>7.3763699414221344</v>
      </c>
      <c r="BH156" s="43">
        <f t="shared" si="42"/>
        <v>7.3748497694420498</v>
      </c>
      <c r="BI156" s="43">
        <f t="shared" si="43"/>
        <v>7.3682612181833598</v>
      </c>
      <c r="BJ156" s="43">
        <f t="shared" si="44"/>
        <v>7.3406051494583782</v>
      </c>
      <c r="BK156" s="43">
        <f t="shared" si="45"/>
        <v>7.2367484834435398</v>
      </c>
      <c r="BL156" s="43">
        <f t="shared" si="46"/>
        <v>6.9350347784706559</v>
      </c>
    </row>
    <row r="157" spans="1:82" ht="12.95" customHeight="1">
      <c r="A157" s="41" t="s">
        <v>323</v>
      </c>
      <c r="B157" s="94"/>
      <c r="C157" s="36">
        <v>47880.345600000001</v>
      </c>
      <c r="D157" s="36"/>
      <c r="E157" s="41">
        <f>+(C157-C$7)/C$8</f>
        <v>-6210.0232422609761</v>
      </c>
      <c r="F157" s="132">
        <f>ROUND(2*E157,0)/2</f>
        <v>-6210</v>
      </c>
      <c r="G157" s="132">
        <f>+C157-(C$7+F157*C$8)</f>
        <v>-7.9336999988299794E-3</v>
      </c>
      <c r="K157" s="202">
        <f>G157</f>
        <v>-7.9336999988299794E-3</v>
      </c>
      <c r="N157" s="132"/>
      <c r="O157" s="132"/>
      <c r="P157" s="199">
        <f>+D$11+D$12*F157+D$13*F157^2</f>
        <v>-4.2749601409644653E-5</v>
      </c>
      <c r="Q157" s="200">
        <f>+C157-15018.5</f>
        <v>32861.845600000001</v>
      </c>
      <c r="S157" s="132">
        <f>+(P157-G157)^2</f>
        <v>6.226709817454814E-5</v>
      </c>
      <c r="T157" s="7">
        <v>1</v>
      </c>
      <c r="U157" s="43">
        <f>+T157*S157</f>
        <v>6.226709817454814E-5</v>
      </c>
      <c r="V157" s="132">
        <f>+G157-P157</f>
        <v>-7.8909503974203352E-3</v>
      </c>
      <c r="Z157" s="43">
        <f>F157</f>
        <v>-6210</v>
      </c>
      <c r="AA157" s="132">
        <f>AB$3+AB$4*Z157+AB$5*Z157^2+AH157</f>
        <v>-2.6891351789646821E-3</v>
      </c>
      <c r="AB157" s="132">
        <f>IF(S157&lt;&gt;0,G157-AH157, -9999)</f>
        <v>-5.2873144212749416E-3</v>
      </c>
      <c r="AC157" s="132">
        <f>+G157-P157</f>
        <v>-7.8909503974203352E-3</v>
      </c>
      <c r="AD157" s="132">
        <f>IF(S157&lt;&gt;0,G157-AA157, -9999)</f>
        <v>-5.2445648198652974E-3</v>
      </c>
      <c r="AE157" s="132">
        <f>+(G157-AA157)^2*T157</f>
        <v>2.750546014976872E-5</v>
      </c>
      <c r="AF157" s="43">
        <f>IF(S157&lt;&gt;0,G157-P157, -9999)</f>
        <v>-7.8909503974203352E-3</v>
      </c>
      <c r="AG157" s="7"/>
      <c r="AH157" s="43">
        <f>$AB$6*($AB$11/AI157*AJ157+$AB$12)</f>
        <v>-2.6463855775550374E-3</v>
      </c>
      <c r="AI157" s="43">
        <f>1+$AB$7*COS(AL157)</f>
        <v>0.5082077289136806</v>
      </c>
      <c r="AJ157" s="43">
        <f>SIN(AL157+RADIANS($AB$9))</f>
        <v>-0.14890357173751212</v>
      </c>
      <c r="AK157" s="43">
        <f>$AB$7*SIN(AL157)</f>
        <v>-7.4061330793859598E-2</v>
      </c>
      <c r="AL157" s="43">
        <f>2*ATAN(AM157)</f>
        <v>-2.9921211008051873</v>
      </c>
      <c r="AM157" s="43">
        <f>SQRT((1+$AB$7)/(1-$AB$7))*TAN(AN157/2)</f>
        <v>-13.355551282852167</v>
      </c>
      <c r="AN157" s="132">
        <f>$AU157+$AB$7*SIN(AO157)</f>
        <v>3.3986260686967218</v>
      </c>
      <c r="AO157" s="132">
        <f>$AU157+$AB$7*SIN(AP157)</f>
        <v>3.4009139937647324</v>
      </c>
      <c r="AP157" s="132">
        <f>$AU157+$AB$7*SIN(AQ157)</f>
        <v>3.3961574941103625</v>
      </c>
      <c r="AQ157" s="132">
        <f>$AU157+$AB$7*SIN(AR157)</f>
        <v>3.4060528002734318</v>
      </c>
      <c r="AR157" s="132">
        <f>$AU157+$AB$7*SIN(AS157)</f>
        <v>3.3854953721742769</v>
      </c>
      <c r="AS157" s="132">
        <f>$AU157+$AB$7*SIN(AT157)</f>
        <v>3.4283324276222205</v>
      </c>
      <c r="AT157" s="132">
        <f>$AU157+$AB$7*SIN(AU157)</f>
        <v>3.3395774286094708</v>
      </c>
      <c r="AU157" s="132">
        <f>RADIANS($AB$9)+$AB$18*(F157-AB$15)</f>
        <v>3.5261556928682429</v>
      </c>
      <c r="AW157" s="43">
        <v>17500</v>
      </c>
      <c r="AX157" s="43">
        <f t="shared" si="32"/>
        <v>-1.492864525515822E-2</v>
      </c>
      <c r="AY157" s="43">
        <f t="shared" si="33"/>
        <v>-2.4579190754137746E-2</v>
      </c>
      <c r="AZ157" s="132">
        <f t="shared" si="34"/>
        <v>9.6505454989795261E-3</v>
      </c>
      <c r="BA157" s="43">
        <f t="shared" si="35"/>
        <v>0.92525682732413406</v>
      </c>
      <c r="BB157" s="43">
        <f t="shared" si="36"/>
        <v>0.98864430265441372</v>
      </c>
      <c r="BC157" s="43">
        <f t="shared" si="37"/>
        <v>1.7216544676507979</v>
      </c>
      <c r="BD157" s="43">
        <f t="shared" si="38"/>
        <v>1.1635010748472157</v>
      </c>
      <c r="BE157" s="43">
        <f t="shared" si="39"/>
        <v>7.4694918944500346</v>
      </c>
      <c r="BF157" s="43">
        <f t="shared" si="40"/>
        <v>7.4694627598928314</v>
      </c>
      <c r="BG157" s="43">
        <f t="shared" si="41"/>
        <v>7.4693066210367443</v>
      </c>
      <c r="BH157" s="43">
        <f t="shared" si="42"/>
        <v>7.4684708606001884</v>
      </c>
      <c r="BI157" s="43">
        <f t="shared" si="43"/>
        <v>7.4640262389868406</v>
      </c>
      <c r="BJ157" s="43">
        <f t="shared" si="44"/>
        <v>7.4411518841495994</v>
      </c>
      <c r="BK157" s="43">
        <f t="shared" si="45"/>
        <v>7.3383786511787452</v>
      </c>
      <c r="BL157" s="43">
        <f t="shared" si="46"/>
        <v>7.008470346880876</v>
      </c>
    </row>
    <row r="158" spans="1:82" ht="12.95" customHeight="1">
      <c r="A158" s="41" t="s">
        <v>490</v>
      </c>
      <c r="B158" s="94" t="str">
        <f>IF(W158=INT(W158),"I","II")</f>
        <v>I</v>
      </c>
      <c r="C158" s="207">
        <v>47880.3459</v>
      </c>
      <c r="D158" s="36" t="s">
        <v>465</v>
      </c>
      <c r="E158" s="41">
        <f>+(C158-C$7)/C$8</f>
        <v>-6210.0223633925689</v>
      </c>
      <c r="F158" s="132">
        <f>ROUND(2*E158,0)/2</f>
        <v>-6210</v>
      </c>
      <c r="G158" s="132">
        <f>+C158-(C$7+F158*C$8)</f>
        <v>-7.6336999991326593E-3</v>
      </c>
      <c r="J158" s="43">
        <f>G158</f>
        <v>-7.6336999991326593E-3</v>
      </c>
      <c r="N158" s="132"/>
      <c r="O158" s="132"/>
      <c r="P158" s="199">
        <f>+D$11+D$12*F158+D$13*F158^2</f>
        <v>-4.2749601409644653E-5</v>
      </c>
      <c r="Q158" s="200">
        <f>+C158-15018.5</f>
        <v>32861.8459</v>
      </c>
      <c r="S158" s="132">
        <f>+(P158-G158)^2</f>
        <v>5.7622527940691203E-5</v>
      </c>
      <c r="T158" s="7">
        <v>1</v>
      </c>
      <c r="U158" s="43">
        <f>+T158*S158</f>
        <v>5.7622527940691203E-5</v>
      </c>
      <c r="V158" s="132">
        <f>+G158-P158</f>
        <v>-7.5909503977230151E-3</v>
      </c>
      <c r="Z158" s="43">
        <f>F158</f>
        <v>-6210</v>
      </c>
      <c r="AA158" s="132">
        <f>AB$3+AB$4*Z158+AB$5*Z158^2+AH158</f>
        <v>-2.6891351789646821E-3</v>
      </c>
      <c r="AB158" s="132">
        <f>IF(S158&lt;&gt;0,G158-AH158, -9999)</f>
        <v>-4.9873144215776214E-3</v>
      </c>
      <c r="AC158" s="132">
        <f>+G158-P158</f>
        <v>-7.5909503977230151E-3</v>
      </c>
      <c r="AD158" s="132">
        <f>IF(S158&lt;&gt;0,G158-AA158, -9999)</f>
        <v>-4.9445648201679772E-3</v>
      </c>
      <c r="AE158" s="132">
        <f>+(G158-AA158)^2*T158</f>
        <v>2.4448721260842779E-5</v>
      </c>
      <c r="AF158" s="43">
        <f>IF(S158&lt;&gt;0,G158-P158, -9999)</f>
        <v>-7.5909503977230151E-3</v>
      </c>
      <c r="AG158" s="7"/>
      <c r="AH158" s="43">
        <f>$AB$6*($AB$11/AI158*AJ158+$AB$12)</f>
        <v>-2.6463855775550374E-3</v>
      </c>
      <c r="AI158" s="43">
        <f>1+$AB$7*COS(AL158)</f>
        <v>0.5082077289136806</v>
      </c>
      <c r="AJ158" s="43">
        <f>SIN(AL158+RADIANS($AB$9))</f>
        <v>-0.14890357173751212</v>
      </c>
      <c r="AK158" s="43">
        <f>$AB$7*SIN(AL158)</f>
        <v>-7.4061330793859598E-2</v>
      </c>
      <c r="AL158" s="43">
        <f>2*ATAN(AM158)</f>
        <v>-2.9921211008051873</v>
      </c>
      <c r="AM158" s="43">
        <f>SQRT((1+$AB$7)/(1-$AB$7))*TAN(AN158/2)</f>
        <v>-13.355551282852167</v>
      </c>
      <c r="AN158" s="132">
        <f>$AU158+$AB$7*SIN(AO158)</f>
        <v>3.3986260686967218</v>
      </c>
      <c r="AO158" s="132">
        <f>$AU158+$AB$7*SIN(AP158)</f>
        <v>3.4009139937647324</v>
      </c>
      <c r="AP158" s="132">
        <f>$AU158+$AB$7*SIN(AQ158)</f>
        <v>3.3961574941103625</v>
      </c>
      <c r="AQ158" s="132">
        <f>$AU158+$AB$7*SIN(AR158)</f>
        <v>3.4060528002734318</v>
      </c>
      <c r="AR158" s="132">
        <f>$AU158+$AB$7*SIN(AS158)</f>
        <v>3.3854953721742769</v>
      </c>
      <c r="AS158" s="132">
        <f>$AU158+$AB$7*SIN(AT158)</f>
        <v>3.4283324276222205</v>
      </c>
      <c r="AT158" s="132">
        <f>$AU158+$AB$7*SIN(AU158)</f>
        <v>3.3395774286094708</v>
      </c>
      <c r="AU158" s="132">
        <f>RADIANS($AB$9)+$AB$18*(F158-AB$15)</f>
        <v>3.5261556928682429</v>
      </c>
      <c r="AW158" s="43">
        <v>18000</v>
      </c>
      <c r="AX158" s="43">
        <f t="shared" si="32"/>
        <v>-1.534387027719375E-2</v>
      </c>
      <c r="AY158" s="43">
        <f t="shared" si="33"/>
        <v>-2.5300453147960335E-2</v>
      </c>
      <c r="AZ158" s="132">
        <f t="shared" si="34"/>
        <v>9.9565828707665859E-3</v>
      </c>
      <c r="BA158" s="43">
        <f t="shared" si="35"/>
        <v>0.88058329121711276</v>
      </c>
      <c r="BB158" s="43">
        <f t="shared" si="36"/>
        <v>0.97074812413812184</v>
      </c>
      <c r="BC158" s="43">
        <f t="shared" si="37"/>
        <v>1.8132775010759103</v>
      </c>
      <c r="BD158" s="43">
        <f t="shared" si="38"/>
        <v>1.2774844996021624</v>
      </c>
      <c r="BE158" s="43">
        <f t="shared" si="39"/>
        <v>7.5575511002325761</v>
      </c>
      <c r="BF158" s="43">
        <f t="shared" si="40"/>
        <v>7.5575429146272333</v>
      </c>
      <c r="BG158" s="43">
        <f t="shared" si="41"/>
        <v>7.5574865763050649</v>
      </c>
      <c r="BH158" s="43">
        <f t="shared" si="42"/>
        <v>7.557099103118798</v>
      </c>
      <c r="BI158" s="43">
        <f t="shared" si="43"/>
        <v>7.5544473893990123</v>
      </c>
      <c r="BJ158" s="43">
        <f t="shared" si="44"/>
        <v>7.5368769496637915</v>
      </c>
      <c r="BK158" s="43">
        <f t="shared" si="45"/>
        <v>7.4382304945073567</v>
      </c>
      <c r="BL158" s="43">
        <f t="shared" si="46"/>
        <v>7.0819059152910953</v>
      </c>
    </row>
    <row r="159" spans="1:82" ht="12.95" customHeight="1">
      <c r="A159" s="41" t="s">
        <v>296</v>
      </c>
      <c r="B159" s="94"/>
      <c r="C159" s="36">
        <v>47919.762999999999</v>
      </c>
      <c r="D159" s="36" t="s">
        <v>264</v>
      </c>
      <c r="E159" s="41">
        <f>+(C159-C$7)/C$8</f>
        <v>-6094.5475501938554</v>
      </c>
      <c r="F159" s="132">
        <f>ROUND(2*E159,0)/2</f>
        <v>-6094.5</v>
      </c>
      <c r="G159" s="132">
        <f>+C159-(C$7+F159*C$8)</f>
        <v>-1.6231164998316672E-2</v>
      </c>
      <c r="I159" s="132">
        <f>G159</f>
        <v>-1.6231164998316672E-2</v>
      </c>
      <c r="P159" s="199">
        <f>+D$11+D$12*F159+D$13*F159^2</f>
        <v>-1.1638685503769506E-4</v>
      </c>
      <c r="Q159" s="200">
        <f>+C159-15018.5</f>
        <v>32901.262999999999</v>
      </c>
      <c r="S159" s="132">
        <f>+(P159-G159)^2</f>
        <v>2.5968607460710177E-4</v>
      </c>
      <c r="T159" s="201">
        <f>T$19</f>
        <v>0</v>
      </c>
      <c r="U159" s="43">
        <f>+T159*S159</f>
        <v>0</v>
      </c>
      <c r="V159" s="132">
        <f>+G159-P159</f>
        <v>-1.6114778143278975E-2</v>
      </c>
      <c r="Z159" s="43">
        <f>F159</f>
        <v>-6094.5</v>
      </c>
      <c r="AA159" s="132">
        <f>AB$3+AB$4*Z159+AB$5*Z159^2+AH159</f>
        <v>-2.8778433297718614E-3</v>
      </c>
      <c r="AB159" s="132">
        <f>IF(S159&lt;&gt;0,G159-AH159, -9999)</f>
        <v>-1.3469708523582506E-2</v>
      </c>
      <c r="AC159" s="132">
        <f>+G159-P159</f>
        <v>-1.6114778143278975E-2</v>
      </c>
      <c r="AD159" s="132">
        <f>IF(S159&lt;&gt;0,G159-AA159, -9999)</f>
        <v>-1.3353321668544811E-2</v>
      </c>
      <c r="AE159" s="132">
        <f>+(G159-AA159)^2*T159</f>
        <v>0</v>
      </c>
      <c r="AF159" s="43">
        <f>IF(S159&lt;&gt;0,G159-P159, -9999)</f>
        <v>-1.6114778143278975E-2</v>
      </c>
      <c r="AG159" s="7"/>
      <c r="AH159" s="43">
        <f>$AB$6*($AB$11/AI159*AJ159+$AB$12)</f>
        <v>-2.7614564747341663E-3</v>
      </c>
      <c r="AI159" s="43">
        <f>1+$AB$7*COS(AL159)</f>
        <v>0.50871561738576587</v>
      </c>
      <c r="AJ159" s="43">
        <f>SIN(AL159+RADIANS($AB$9))</f>
        <v>-0.15553369797698605</v>
      </c>
      <c r="AK159" s="43">
        <f>$AB$7*SIN(AL159)</f>
        <v>-7.7358735890319053E-2</v>
      </c>
      <c r="AL159" s="43">
        <f>2*ATAN(AM159)</f>
        <v>-2.9854127882471211</v>
      </c>
      <c r="AM159" s="43">
        <f>SQRT((1+$AB$7)/(1-$AB$7))*TAN(AN159/2)</f>
        <v>-12.779707445365645</v>
      </c>
      <c r="AN159" s="132">
        <f>$AU159+$AB$7*SIN(AO159)</f>
        <v>3.4100720948630476</v>
      </c>
      <c r="AO159" s="132">
        <f>$AU159+$AB$7*SIN(AP159)</f>
        <v>3.4124098077754477</v>
      </c>
      <c r="AP159" s="132">
        <f>$AU159+$AB$7*SIN(AQ159)</f>
        <v>3.4075348334152626</v>
      </c>
      <c r="AQ159" s="132">
        <f>$AU159+$AB$7*SIN(AR159)</f>
        <v>3.4177083946510272</v>
      </c>
      <c r="AR159" s="132">
        <f>$AU159+$AB$7*SIN(AS159)</f>
        <v>3.3965090828790845</v>
      </c>
      <c r="AS159" s="132">
        <f>$AU159+$AB$7*SIN(AT159)</f>
        <v>3.4408285382122745</v>
      </c>
      <c r="AT159" s="132">
        <f>$AU159+$AB$7*SIN(AU159)</f>
        <v>3.3487478117541474</v>
      </c>
      <c r="AU159" s="132">
        <f>RADIANS($AB$9)+$AB$18*(F159-AB$15)</f>
        <v>3.5431193091710038</v>
      </c>
      <c r="AW159" s="43">
        <v>18500</v>
      </c>
      <c r="AX159" s="43">
        <f t="shared" si="32"/>
        <v>-1.5853625490265873E-2</v>
      </c>
      <c r="AY159" s="43">
        <f t="shared" si="33"/>
        <v>-2.6030134966818032E-2</v>
      </c>
      <c r="AZ159" s="132">
        <f t="shared" si="34"/>
        <v>1.0176509476552161E-2</v>
      </c>
      <c r="BA159" s="43">
        <f t="shared" si="35"/>
        <v>0.8408475062318479</v>
      </c>
      <c r="BB159" s="43">
        <f t="shared" si="36"/>
        <v>0.9474184109297743</v>
      </c>
      <c r="BC159" s="43">
        <f t="shared" si="37"/>
        <v>1.8965352626749392</v>
      </c>
      <c r="BD159" s="43">
        <f t="shared" si="38"/>
        <v>1.3932749871084795</v>
      </c>
      <c r="BE159" s="43">
        <f t="shared" si="39"/>
        <v>7.6414934299266095</v>
      </c>
      <c r="BF159" s="43">
        <f t="shared" si="40"/>
        <v>7.6414918904055558</v>
      </c>
      <c r="BG159" s="43">
        <f t="shared" si="41"/>
        <v>7.6414772128172315</v>
      </c>
      <c r="BH159" s="43">
        <f t="shared" si="42"/>
        <v>7.6413373287528019</v>
      </c>
      <c r="BI159" s="43">
        <f t="shared" si="43"/>
        <v>7.6400086897760753</v>
      </c>
      <c r="BJ159" s="43">
        <f t="shared" si="44"/>
        <v>7.6277719048559485</v>
      </c>
      <c r="BK159" s="43">
        <f t="shared" si="45"/>
        <v>7.5361616202073591</v>
      </c>
      <c r="BL159" s="43">
        <f t="shared" si="46"/>
        <v>7.1553414837013154</v>
      </c>
    </row>
    <row r="160" spans="1:82" ht="12.95" customHeight="1">
      <c r="A160" s="41" t="s">
        <v>296</v>
      </c>
      <c r="B160" s="94"/>
      <c r="C160" s="36">
        <v>47950.665000000001</v>
      </c>
      <c r="D160" s="36" t="s">
        <v>264</v>
      </c>
      <c r="E160" s="41">
        <f>+(C160-C$7)/C$8</f>
        <v>-6004.0182449566119</v>
      </c>
      <c r="F160" s="132">
        <f>ROUND(2*E160,0)/2</f>
        <v>-6004</v>
      </c>
      <c r="G160" s="132">
        <f>+C160-(C$7+F160*C$8)</f>
        <v>-6.2278799960040487E-3</v>
      </c>
      <c r="I160" s="132">
        <f>G160</f>
        <v>-6.2278799960040487E-3</v>
      </c>
      <c r="P160" s="199">
        <f>+D$11+D$12*F160+D$13*F160^2</f>
        <v>-1.7439923586101236E-4</v>
      </c>
      <c r="Q160" s="200">
        <f>+C160-15018.5</f>
        <v>32932.165000000001</v>
      </c>
      <c r="S160" s="132">
        <f>+(P160-G160)^2</f>
        <v>3.6644629313421914E-5</v>
      </c>
      <c r="T160" s="201">
        <f>T$19</f>
        <v>0</v>
      </c>
      <c r="U160" s="43">
        <f>+T160*S160</f>
        <v>0</v>
      </c>
      <c r="V160" s="132">
        <f>+G160-P160</f>
        <v>-6.0534807601430362E-3</v>
      </c>
      <c r="Z160" s="43">
        <f>F160</f>
        <v>-6004</v>
      </c>
      <c r="AA160" s="132">
        <f>AB$3+AB$4*Z160+AB$5*Z160^2+AH160</f>
        <v>-3.0258630911129221E-3</v>
      </c>
      <c r="AB160" s="132">
        <f>IF(S160&lt;&gt;0,G160-AH160, -9999)</f>
        <v>-3.3764161407521392E-3</v>
      </c>
      <c r="AC160" s="132">
        <f>+G160-P160</f>
        <v>-6.0534807601430362E-3</v>
      </c>
      <c r="AD160" s="132">
        <f>IF(S160&lt;&gt;0,G160-AA160, -9999)</f>
        <v>-3.2020169048911267E-3</v>
      </c>
      <c r="AE160" s="132">
        <f>+(G160-AA160)^2*T160</f>
        <v>0</v>
      </c>
      <c r="AF160" s="43">
        <f>IF(S160&lt;&gt;0,G160-P160, -9999)</f>
        <v>-6.0534807601430362E-3</v>
      </c>
      <c r="AG160" s="7"/>
      <c r="AH160" s="43">
        <f>$AB$6*($AB$11/AI160*AJ160+$AB$12)</f>
        <v>-2.8514638552519095E-3</v>
      </c>
      <c r="AI160" s="43">
        <f>1+$AB$7*COS(AL160)</f>
        <v>0.50912985230648133</v>
      </c>
      <c r="AJ160" s="43">
        <f>SIN(AL160+RADIANS($AB$9))</f>
        <v>-0.16073409838474603</v>
      </c>
      <c r="AK160" s="43">
        <f>$AB$7*SIN(AL160)</f>
        <v>-7.9945085668479521E-2</v>
      </c>
      <c r="AL160" s="43">
        <f>2*ATAN(AM160)</f>
        <v>-2.9801461143785368</v>
      </c>
      <c r="AM160" s="43">
        <f>SQRT((1+$AB$7)/(1-$AB$7))*TAN(AN160/2)</f>
        <v>-12.361082233357287</v>
      </c>
      <c r="AN160" s="132">
        <f>$AU160+$AB$7*SIN(AO160)</f>
        <v>3.419050178010334</v>
      </c>
      <c r="AO160" s="132">
        <f>$AU160+$AB$7*SIN(AP160)</f>
        <v>3.4214229932559856</v>
      </c>
      <c r="AP160" s="132">
        <f>$AU160+$AB$7*SIN(AQ160)</f>
        <v>3.4164623805463452</v>
      </c>
      <c r="AQ160" s="132">
        <f>$AU160+$AB$7*SIN(AR160)</f>
        <v>3.4268411267221763</v>
      </c>
      <c r="AR160" s="132">
        <f>$AU160+$AB$7*SIN(AS160)</f>
        <v>3.4051609569244423</v>
      </c>
      <c r="AS160" s="132">
        <f>$AU160+$AB$7*SIN(AT160)</f>
        <v>3.4506069172159277</v>
      </c>
      <c r="AT160" s="132">
        <f>$AU160+$AB$7*SIN(AU160)</f>
        <v>3.3559722333521851</v>
      </c>
      <c r="AU160" s="132">
        <f>RADIANS($AB$9)+$AB$18*(F160-AB$15)</f>
        <v>3.5564111470532538</v>
      </c>
      <c r="AW160" s="43">
        <v>19000</v>
      </c>
      <c r="AX160" s="43">
        <f t="shared" si="32"/>
        <v>-1.6448420714225809E-2</v>
      </c>
      <c r="AY160" s="43">
        <f t="shared" si="33"/>
        <v>-2.6768236210710842E-2</v>
      </c>
      <c r="AZ160" s="132">
        <f t="shared" si="34"/>
        <v>1.0319815496485031E-2</v>
      </c>
      <c r="BA160" s="43">
        <f t="shared" si="35"/>
        <v>0.80546146572006128</v>
      </c>
      <c r="BB160" s="43">
        <f t="shared" si="36"/>
        <v>0.92032749314025708</v>
      </c>
      <c r="BC160" s="43">
        <f t="shared" si="37"/>
        <v>1.9726878935699534</v>
      </c>
      <c r="BD160" s="43">
        <f t="shared" si="38"/>
        <v>1.5116000493859587</v>
      </c>
      <c r="BE160" s="43">
        <f t="shared" si="39"/>
        <v>7.7217745923727072</v>
      </c>
      <c r="BF160" s="43">
        <f t="shared" si="40"/>
        <v>7.7217744524047838</v>
      </c>
      <c r="BG160" s="43">
        <f t="shared" si="41"/>
        <v>7.721772317470279</v>
      </c>
      <c r="BH160" s="43">
        <f t="shared" si="42"/>
        <v>7.7217397575041193</v>
      </c>
      <c r="BI160" s="43">
        <f t="shared" si="43"/>
        <v>7.7212441682096484</v>
      </c>
      <c r="BJ160" s="43">
        <f t="shared" si="44"/>
        <v>7.713915928154381</v>
      </c>
      <c r="BK160" s="43">
        <f t="shared" si="45"/>
        <v>7.6320399884155119</v>
      </c>
      <c r="BL160" s="43">
        <f t="shared" si="46"/>
        <v>7.2287770521115355</v>
      </c>
    </row>
    <row r="161" spans="1:64" ht="12.95" customHeight="1">
      <c r="A161" s="41" t="s">
        <v>296</v>
      </c>
      <c r="B161" s="94"/>
      <c r="C161" s="36">
        <v>48135.851999999999</v>
      </c>
      <c r="D161" s="36" t="s">
        <v>264</v>
      </c>
      <c r="E161" s="41">
        <f>+(C161-C$7)/C$8</f>
        <v>-5461.5015648398457</v>
      </c>
      <c r="F161" s="132">
        <f>ROUND(2*E161,0)/2</f>
        <v>-5461.5</v>
      </c>
      <c r="G161" s="132">
        <f>+C161-(C$7+F161*C$8)</f>
        <v>-5.3415499860420823E-4</v>
      </c>
      <c r="I161" s="132">
        <f>G161</f>
        <v>-5.3415499860420823E-4</v>
      </c>
      <c r="P161" s="199">
        <f>+D$11+D$12*F161+D$13*F161^2</f>
        <v>-5.2793551362086794E-4</v>
      </c>
      <c r="Q161" s="200">
        <f>+C161-15018.5</f>
        <v>33117.351999999999</v>
      </c>
      <c r="S161" s="132">
        <f>+(P161-G161)^2</f>
        <v>3.8681993457995335E-11</v>
      </c>
      <c r="T161" s="201">
        <f>T$19</f>
        <v>0</v>
      </c>
      <c r="U161" s="43">
        <f>+T161*S161</f>
        <v>0</v>
      </c>
      <c r="V161" s="132">
        <f>+G161-P161</f>
        <v>-6.2194849833402876E-6</v>
      </c>
      <c r="Z161" s="43">
        <f>F161</f>
        <v>-5461.5</v>
      </c>
      <c r="AA161" s="132">
        <f>AB$3+AB$4*Z161+AB$5*Z161^2+AH161</f>
        <v>-3.9157527482506418E-3</v>
      </c>
      <c r="AB161" s="132">
        <f>IF(S161&lt;&gt;0,G161-AH161, -9999)</f>
        <v>2.8536622360255657E-3</v>
      </c>
      <c r="AC161" s="132">
        <f>+G161-P161</f>
        <v>-6.2194849833402876E-6</v>
      </c>
      <c r="AD161" s="132">
        <f>IF(S161&lt;&gt;0,G161-AA161, -9999)</f>
        <v>3.3815977496464335E-3</v>
      </c>
      <c r="AE161" s="132">
        <f>+(G161-AA161)^2*T161</f>
        <v>0</v>
      </c>
      <c r="AF161" s="43">
        <f>IF(S161&lt;&gt;0,G161-P161, -9999)</f>
        <v>-6.2194849833402876E-6</v>
      </c>
      <c r="AG161" s="7"/>
      <c r="AH161" s="43">
        <f>$AB$6*($AB$11/AI161*AJ161+$AB$12)</f>
        <v>-3.3878172346297739E-3</v>
      </c>
      <c r="AI161" s="43">
        <f>1+$AB$7*COS(AL161)</f>
        <v>0.51191792937163882</v>
      </c>
      <c r="AJ161" s="43">
        <f>SIN(AL161+RADIANS($AB$9))</f>
        <v>-0.19201433350448829</v>
      </c>
      <c r="AK161" s="43">
        <f>$AB$7*SIN(AL161)</f>
        <v>-9.5501889773599927E-2</v>
      </c>
      <c r="AL161" s="43">
        <f>2*ATAN(AM161)</f>
        <v>-2.9483662287457317</v>
      </c>
      <c r="AM161" s="43">
        <f>SQRT((1+$AB$7)/(1-$AB$7))*TAN(AN161/2)</f>
        <v>-10.318326719730676</v>
      </c>
      <c r="AN161" s="132">
        <f>$AU161+$AB$7*SIN(AO161)</f>
        <v>3.4730597139822419</v>
      </c>
      <c r="AO161" s="132">
        <f>$AU161+$AB$7*SIN(AP161)</f>
        <v>3.4755703432632048</v>
      </c>
      <c r="AP161" s="132">
        <f>$AU161+$AB$7*SIN(AQ161)</f>
        <v>3.4702318798997402</v>
      </c>
      <c r="AQ161" s="132">
        <f>$AU161+$AB$7*SIN(AR161)</f>
        <v>3.4815951675253922</v>
      </c>
      <c r="AR161" s="132">
        <f>$AU161+$AB$7*SIN(AS161)</f>
        <v>3.4574602120930367</v>
      </c>
      <c r="AS161" s="132">
        <f>$AU161+$AB$7*SIN(AT161)</f>
        <v>3.508970555061818</v>
      </c>
      <c r="AT161" s="132">
        <f>$AU161+$AB$7*SIN(AU161)</f>
        <v>3.400058187013717</v>
      </c>
      <c r="AU161" s="132">
        <f>RADIANS($AB$9)+$AB$18*(F161-AB$15)</f>
        <v>3.6360887387783425</v>
      </c>
      <c r="AW161" s="43">
        <v>19500</v>
      </c>
      <c r="AX161" s="43">
        <f t="shared" si="32"/>
        <v>-1.7119930311846061E-2</v>
      </c>
      <c r="AY161" s="43">
        <f t="shared" si="33"/>
        <v>-2.7514756879638752E-2</v>
      </c>
      <c r="AZ161" s="132">
        <f t="shared" si="34"/>
        <v>1.0394826567792691E-2</v>
      </c>
      <c r="BA161" s="43">
        <f t="shared" si="35"/>
        <v>0.7738856161313642</v>
      </c>
      <c r="BB161" s="43">
        <f t="shared" si="36"/>
        <v>0.89067588820398202</v>
      </c>
      <c r="BC161" s="43">
        <f t="shared" si="37"/>
        <v>2.042775155655439</v>
      </c>
      <c r="BD161" s="43">
        <f t="shared" si="38"/>
        <v>1.6332076669108957</v>
      </c>
      <c r="BE161" s="43">
        <f t="shared" si="39"/>
        <v>7.7987930527147693</v>
      </c>
      <c r="BF161" s="43">
        <f t="shared" si="40"/>
        <v>7.7987930508255277</v>
      </c>
      <c r="BG161" s="43">
        <f t="shared" si="41"/>
        <v>7.7987929819591733</v>
      </c>
      <c r="BH161" s="43">
        <f t="shared" si="42"/>
        <v>7.7987904717113228</v>
      </c>
      <c r="BI161" s="43">
        <f t="shared" si="43"/>
        <v>7.7986990483762089</v>
      </c>
      <c r="BJ161" s="43">
        <f t="shared" si="44"/>
        <v>7.7954665601171493</v>
      </c>
      <c r="BK161" s="43">
        <f t="shared" si="45"/>
        <v>7.725744624369697</v>
      </c>
      <c r="BL161" s="43">
        <f t="shared" si="46"/>
        <v>7.3022126205217557</v>
      </c>
    </row>
    <row r="162" spans="1:64" ht="12.95" customHeight="1">
      <c r="A162" s="41" t="s">
        <v>324</v>
      </c>
      <c r="B162" s="94"/>
      <c r="C162" s="36">
        <v>48176.639000000003</v>
      </c>
      <c r="D162" s="36"/>
      <c r="E162" s="41">
        <f>+(C162-C$7)/C$8</f>
        <v>-5342.0135455300406</v>
      </c>
      <c r="F162" s="132">
        <f>ROUND(2*E162,0)/2</f>
        <v>-5342</v>
      </c>
      <c r="G162" s="132">
        <f>+C162-(C$7+F162*C$8)</f>
        <v>-4.6237399947131053E-3</v>
      </c>
      <c r="I162" s="202">
        <f>G162</f>
        <v>-4.6237399947131053E-3</v>
      </c>
      <c r="N162" s="132"/>
      <c r="P162" s="199">
        <f>+D$11+D$12*F162+D$13*F162^2</f>
        <v>-6.0714335128444249E-4</v>
      </c>
      <c r="Q162" s="200">
        <f>+C162-15018.5</f>
        <v>33158.139000000003</v>
      </c>
      <c r="S162" s="132">
        <f>+(P162-G162)^2</f>
        <v>1.6133048596002398E-5</v>
      </c>
      <c r="T162" s="201">
        <f>T$19</f>
        <v>0</v>
      </c>
      <c r="U162" s="43">
        <f>+T162*S162</f>
        <v>0</v>
      </c>
      <c r="V162" s="132">
        <f>+G162-P162</f>
        <v>-4.0165966434286627E-3</v>
      </c>
      <c r="Z162" s="43">
        <f>F162</f>
        <v>-5342</v>
      </c>
      <c r="AA162" s="132">
        <f>AB$3+AB$4*Z162+AB$5*Z162^2+AH162</f>
        <v>-4.1122963821278377E-3</v>
      </c>
      <c r="AB162" s="132">
        <f>IF(S162&lt;&gt;0,G162-AH162, -9999)</f>
        <v>-1.1185869638697101E-3</v>
      </c>
      <c r="AC162" s="132">
        <f>+G162-P162</f>
        <v>-4.0165966434286627E-3</v>
      </c>
      <c r="AD162" s="132">
        <f>IF(S162&lt;&gt;0,G162-AA162, -9999)</f>
        <v>-5.1144361258526755E-4</v>
      </c>
      <c r="AE162" s="132">
        <f>+(G162-AA162)^2*T162</f>
        <v>0</v>
      </c>
      <c r="AF162" s="43">
        <f>IF(S162&lt;&gt;0,G162-P162, -9999)</f>
        <v>-4.0165966434286627E-3</v>
      </c>
      <c r="AG162" s="7"/>
      <c r="AH162" s="43">
        <f>$AB$6*($AB$11/AI162*AJ162+$AB$12)</f>
        <v>-3.5051530308433951E-3</v>
      </c>
      <c r="AI162" s="43">
        <f>1+$AB$7*COS(AL162)</f>
        <v>0.51260360387651893</v>
      </c>
      <c r="AJ162" s="43">
        <f>SIN(AL162+RADIANS($AB$9))</f>
        <v>-0.19893091755076023</v>
      </c>
      <c r="AK162" s="43">
        <f>$AB$7*SIN(AL162)</f>
        <v>-9.894175895465053E-2</v>
      </c>
      <c r="AL162" s="43">
        <f>2*ATAN(AM162)</f>
        <v>-2.9413135770674943</v>
      </c>
      <c r="AM162" s="43">
        <f>SQRT((1+$AB$7)/(1-$AB$7))*TAN(AN162/2)</f>
        <v>-9.9526634348817105</v>
      </c>
      <c r="AN162" s="132">
        <f>$AU162+$AB$7*SIN(AO162)</f>
        <v>3.4850040269825664</v>
      </c>
      <c r="AO162" s="132">
        <f>$AU162+$AB$7*SIN(AP162)</f>
        <v>3.4875283845902465</v>
      </c>
      <c r="AP162" s="132">
        <f>$AU162+$AB$7*SIN(AQ162)</f>
        <v>3.4821382227054691</v>
      </c>
      <c r="AQ162" s="132">
        <f>$AU162+$AB$7*SIN(AR162)</f>
        <v>3.4936603533392256</v>
      </c>
      <c r="AR162" s="132">
        <f>$AU162+$AB$7*SIN(AS162)</f>
        <v>3.4690872447126746</v>
      </c>
      <c r="AS162" s="132">
        <f>$AU162+$AB$7*SIN(AT162)</f>
        <v>3.52176562888758</v>
      </c>
      <c r="AT162" s="132">
        <f>$AU162+$AB$7*SIN(AU162)</f>
        <v>3.4099628554171719</v>
      </c>
      <c r="AU162" s="132">
        <f>RADIANS($AB$9)+$AB$18*(F162-AB$15)</f>
        <v>3.6536398396283851</v>
      </c>
      <c r="AW162" s="43">
        <v>20000</v>
      </c>
      <c r="AX162" s="43">
        <f t="shared" si="32"/>
        <v>-1.7860871633566741E-2</v>
      </c>
      <c r="AY162" s="43">
        <f t="shared" si="33"/>
        <v>-2.8269696973601773E-2</v>
      </c>
      <c r="AZ162" s="132">
        <f t="shared" si="34"/>
        <v>1.0408825340035033E-2</v>
      </c>
      <c r="BA162" s="43">
        <f t="shared" si="35"/>
        <v>0.7456412661008931</v>
      </c>
      <c r="BB162" s="43">
        <f t="shared" si="36"/>
        <v>0.85932475985724954</v>
      </c>
      <c r="BC162" s="43">
        <f t="shared" si="37"/>
        <v>2.107656908885355</v>
      </c>
      <c r="BD162" s="43">
        <f t="shared" si="38"/>
        <v>1.7588829829947399</v>
      </c>
      <c r="BE162" s="43">
        <f t="shared" si="39"/>
        <v>7.8728968519032492</v>
      </c>
      <c r="BF162" s="43">
        <f t="shared" si="40"/>
        <v>7.8728968519013023</v>
      </c>
      <c r="BG162" s="43">
        <f t="shared" si="41"/>
        <v>7.8728968521083429</v>
      </c>
      <c r="BH162" s="43">
        <f t="shared" si="42"/>
        <v>7.8728968300983793</v>
      </c>
      <c r="BI162" s="43">
        <f t="shared" si="43"/>
        <v>7.8728991697769262</v>
      </c>
      <c r="BJ162" s="43">
        <f t="shared" si="44"/>
        <v>7.8726488189077184</v>
      </c>
      <c r="BK162" s="43">
        <f t="shared" si="45"/>
        <v>7.8171662705063962</v>
      </c>
      <c r="BL162" s="43">
        <f t="shared" si="46"/>
        <v>7.3756481889319758</v>
      </c>
    </row>
    <row r="163" spans="1:64" ht="12.95" customHeight="1">
      <c r="A163" s="41" t="s">
        <v>296</v>
      </c>
      <c r="B163" s="94"/>
      <c r="C163" s="36">
        <v>48210.597999999998</v>
      </c>
      <c r="D163" s="36" t="s">
        <v>264</v>
      </c>
      <c r="E163" s="41">
        <f>+(C163-C$7)/C$8</f>
        <v>-5242.5285712063414</v>
      </c>
      <c r="F163" s="132">
        <f>ROUND(2*E163,0)/2</f>
        <v>-5242.5</v>
      </c>
      <c r="G163" s="132">
        <f>+C163-(C$7+F163*C$8)</f>
        <v>-9.7527249963604845E-3</v>
      </c>
      <c r="I163" s="132">
        <f>G163</f>
        <v>-9.7527249963604845E-3</v>
      </c>
      <c r="P163" s="199">
        <f>+D$11+D$12*F163+D$13*F163^2</f>
        <v>-6.7346157404209054E-4</v>
      </c>
      <c r="Q163" s="200">
        <f>+C163-15018.5</f>
        <v>33192.097999999998</v>
      </c>
      <c r="S163" s="132">
        <f>+(P163-G163)^2</f>
        <v>8.2433024291848726E-5</v>
      </c>
      <c r="T163" s="201">
        <f>T$19</f>
        <v>0</v>
      </c>
      <c r="U163" s="43">
        <f>+T163*S163</f>
        <v>0</v>
      </c>
      <c r="V163" s="132">
        <f>+G163-P163</f>
        <v>-9.0792634223183944E-3</v>
      </c>
      <c r="Z163" s="43">
        <f>F163</f>
        <v>-5242.5</v>
      </c>
      <c r="AA163" s="132">
        <f>AB$3+AB$4*Z163+AB$5*Z163^2+AH163</f>
        <v>-4.2760680751941617E-3</v>
      </c>
      <c r="AB163" s="132">
        <f>IF(S163&lt;&gt;0,G163-AH163, -9999)</f>
        <v>-6.1501184952084138E-3</v>
      </c>
      <c r="AC163" s="132">
        <f>+G163-P163</f>
        <v>-9.0792634223183944E-3</v>
      </c>
      <c r="AD163" s="132">
        <f>IF(S163&lt;&gt;0,G163-AA163, -9999)</f>
        <v>-5.4766569211663228E-3</v>
      </c>
      <c r="AE163" s="132">
        <f>+(G163-AA163)^2*T163</f>
        <v>0</v>
      </c>
      <c r="AF163" s="43">
        <f>IF(S163&lt;&gt;0,G163-P163, -9999)</f>
        <v>-9.0792634223183944E-3</v>
      </c>
      <c r="AG163" s="7"/>
      <c r="AH163" s="43">
        <f>$AB$6*($AB$11/AI163*AJ163+$AB$12)</f>
        <v>-3.6026065011520712E-3</v>
      </c>
      <c r="AI163" s="43">
        <f>1+$AB$7*COS(AL163)</f>
        <v>0.51319460449271881</v>
      </c>
      <c r="AJ163" s="43">
        <f>SIN(AL163+RADIANS($AB$9))</f>
        <v>-0.20469762345446818</v>
      </c>
      <c r="AK163" s="43">
        <f>$AB$7*SIN(AL163)</f>
        <v>-0.10180975161641881</v>
      </c>
      <c r="AL163" s="43">
        <f>2*ATAN(AM163)</f>
        <v>-2.9354257119434086</v>
      </c>
      <c r="AM163" s="43">
        <f>SQRT((1+$AB$7)/(1-$AB$7))*TAN(AN163/2)</f>
        <v>-9.6664907858975582</v>
      </c>
      <c r="AN163" s="132">
        <f>$AU163+$AB$7*SIN(AO163)</f>
        <v>3.494963244289274</v>
      </c>
      <c r="AO163" s="132">
        <f>$AU163+$AB$7*SIN(AP163)</f>
        <v>3.4974945428715061</v>
      </c>
      <c r="AP163" s="132">
        <f>$AU163+$AB$7*SIN(AQ163)</f>
        <v>3.492070004288534</v>
      </c>
      <c r="AQ163" s="132">
        <f>$AU163+$AB$7*SIN(AR163)</f>
        <v>3.5037081538655612</v>
      </c>
      <c r="AR163" s="132">
        <f>$AU163+$AB$7*SIN(AS163)</f>
        <v>3.4787993882589547</v>
      </c>
      <c r="AS163" s="132">
        <f>$AU163+$AB$7*SIN(AT163)</f>
        <v>3.5324017673696391</v>
      </c>
      <c r="AT163" s="132">
        <f>$AU163+$AB$7*SIN(AU163)</f>
        <v>3.4182670073631516</v>
      </c>
      <c r="AU163" s="132">
        <f>RADIANS($AB$9)+$AB$18*(F163-AB$15)</f>
        <v>3.6682535177420186</v>
      </c>
      <c r="AW163" s="43">
        <v>20500</v>
      </c>
      <c r="AX163" s="43">
        <f t="shared" si="32"/>
        <v>-1.8664876399275804E-2</v>
      </c>
      <c r="AY163" s="43">
        <f t="shared" si="33"/>
        <v>-2.9033056492599903E-2</v>
      </c>
      <c r="AZ163" s="132">
        <f t="shared" si="34"/>
        <v>1.03681800933241E-2</v>
      </c>
      <c r="BA163" s="43">
        <f t="shared" si="35"/>
        <v>0.72031158707408327</v>
      </c>
      <c r="BB163" s="43">
        <f t="shared" si="36"/>
        <v>0.82689166455871654</v>
      </c>
      <c r="BC163" s="43">
        <f t="shared" si="37"/>
        <v>2.1680470985126465</v>
      </c>
      <c r="BD163" s="43">
        <f t="shared" si="38"/>
        <v>1.889466657525033</v>
      </c>
      <c r="BE163" s="43">
        <f t="shared" si="39"/>
        <v>7.9443902240025102</v>
      </c>
      <c r="BF163" s="43">
        <f t="shared" si="40"/>
        <v>7.9443902297908657</v>
      </c>
      <c r="BG163" s="43">
        <f t="shared" si="41"/>
        <v>7.944390100880975</v>
      </c>
      <c r="BH163" s="43">
        <f t="shared" si="42"/>
        <v>7.9443929717324879</v>
      </c>
      <c r="BI163" s="43">
        <f t="shared" si="43"/>
        <v>7.9443290156931701</v>
      </c>
      <c r="BJ163" s="43">
        <f t="shared" si="44"/>
        <v>7.9457432751477333</v>
      </c>
      <c r="BK163" s="43">
        <f t="shared" si="45"/>
        <v>7.9062079753982468</v>
      </c>
      <c r="BL163" s="43">
        <f t="shared" si="46"/>
        <v>7.449083757342196</v>
      </c>
    </row>
    <row r="164" spans="1:64" ht="12.95" customHeight="1">
      <c r="A164" s="41" t="s">
        <v>296</v>
      </c>
      <c r="B164" s="94"/>
      <c r="C164" s="36">
        <v>48232.614999999998</v>
      </c>
      <c r="D164" s="36" t="s">
        <v>264</v>
      </c>
      <c r="E164" s="41">
        <f>+(C164-C$7)/C$8</f>
        <v>-5178.0284186787303</v>
      </c>
      <c r="F164" s="132">
        <f>ROUND(2*E164,0)/2</f>
        <v>-5178</v>
      </c>
      <c r="G164" s="132">
        <f>+C164-(C$7+F164*C$8)</f>
        <v>-9.7006599971791729E-3</v>
      </c>
      <c r="I164" s="132">
        <f>G164</f>
        <v>-9.7006599971791729E-3</v>
      </c>
      <c r="P164" s="199">
        <f>+D$11+D$12*F164+D$13*F164^2</f>
        <v>-7.1662990010032737E-4</v>
      </c>
      <c r="Q164" s="200">
        <f>+C164-15018.5</f>
        <v>33214.114999999998</v>
      </c>
      <c r="S164" s="132">
        <f>+(P164-G164)^2</f>
        <v>8.0712796785218529E-5</v>
      </c>
      <c r="T164" s="201">
        <f>T$19</f>
        <v>0</v>
      </c>
      <c r="U164" s="43">
        <f>+T164*S164</f>
        <v>0</v>
      </c>
      <c r="V164" s="132">
        <f>+G164-P164</f>
        <v>-8.9840300970788455E-3</v>
      </c>
      <c r="Z164" s="43">
        <f>F164</f>
        <v>-5178</v>
      </c>
      <c r="AA164" s="132">
        <f>AB$3+AB$4*Z164+AB$5*Z164^2+AH164</f>
        <v>-4.3822870881202519E-3</v>
      </c>
      <c r="AB164" s="132">
        <f>IF(S164&lt;&gt;0,G164-AH164, -9999)</f>
        <v>-6.0350028091592477E-3</v>
      </c>
      <c r="AC164" s="132">
        <f>+G164-P164</f>
        <v>-8.9840300970788455E-3</v>
      </c>
      <c r="AD164" s="132">
        <f>IF(S164&lt;&gt;0,G164-AA164, -9999)</f>
        <v>-5.3183729090589211E-3</v>
      </c>
      <c r="AE164" s="132">
        <f>+(G164-AA164)^2*T164</f>
        <v>0</v>
      </c>
      <c r="AF164" s="43">
        <f>IF(S164&lt;&gt;0,G164-P164, -9999)</f>
        <v>-8.9840300970788455E-3</v>
      </c>
      <c r="AG164" s="7"/>
      <c r="AH164" s="43">
        <f>$AB$6*($AB$11/AI164*AJ164+$AB$12)</f>
        <v>-3.6656571880199248E-3</v>
      </c>
      <c r="AI164" s="43">
        <f>1+$AB$7*COS(AL164)</f>
        <v>0.51358753833053028</v>
      </c>
      <c r="AJ164" s="43">
        <f>SIN(AL164+RADIANS($AB$9))</f>
        <v>-0.20843966461774799</v>
      </c>
      <c r="AK164" s="43">
        <f>$AB$7*SIN(AL164)</f>
        <v>-0.10367080472266062</v>
      </c>
      <c r="AL164" s="43">
        <f>2*ATAN(AM164)</f>
        <v>-2.9316011811376015</v>
      </c>
      <c r="AM164" s="43">
        <f>SQRT((1+$AB$7)/(1-$AB$7))*TAN(AN164/2)</f>
        <v>-9.4891719487327162</v>
      </c>
      <c r="AN164" s="132">
        <f>$AU164+$AB$7*SIN(AO164)</f>
        <v>3.5014261591038851</v>
      </c>
      <c r="AO164" s="132">
        <f>$AU164+$AB$7*SIN(AP164)</f>
        <v>3.5039598048134808</v>
      </c>
      <c r="AP164" s="132">
        <f>$AU164+$AB$7*SIN(AQ164)</f>
        <v>3.4985171691507237</v>
      </c>
      <c r="AQ164" s="132">
        <f>$AU164+$AB$7*SIN(AR164)</f>
        <v>3.5102226256944102</v>
      </c>
      <c r="AR164" s="132">
        <f>$AU164+$AB$7*SIN(AS164)</f>
        <v>3.4851105564821223</v>
      </c>
      <c r="AS164" s="132">
        <f>$AU164+$AB$7*SIN(AT164)</f>
        <v>3.5392879545675657</v>
      </c>
      <c r="AT164" s="132">
        <f>$AU164+$AB$7*SIN(AU164)</f>
        <v>3.4236785372831582</v>
      </c>
      <c r="AU164" s="132">
        <f>RADIANS($AB$9)+$AB$18*(F164-AB$15)</f>
        <v>3.6777267060669372</v>
      </c>
      <c r="AW164" s="43">
        <v>21000</v>
      </c>
      <c r="AX164" s="43">
        <f t="shared" si="32"/>
        <v>-1.9526367859926966E-2</v>
      </c>
      <c r="AY164" s="43">
        <f t="shared" si="33"/>
        <v>-2.9804835436633134E-2</v>
      </c>
      <c r="AZ164" s="132">
        <f t="shared" si="34"/>
        <v>1.0278467576706167E-2</v>
      </c>
      <c r="BA164" s="43">
        <f t="shared" si="35"/>
        <v>0.69753735290633467</v>
      </c>
      <c r="BB164" s="43">
        <f t="shared" si="36"/>
        <v>0.79381910430128999</v>
      </c>
      <c r="BC164" s="43">
        <f t="shared" si="37"/>
        <v>2.2245414755139672</v>
      </c>
      <c r="BD164" s="43">
        <f t="shared" si="38"/>
        <v>2.0258753946720671</v>
      </c>
      <c r="BE164" s="43">
        <f t="shared" si="39"/>
        <v>8.0135395768163793</v>
      </c>
      <c r="BF164" s="43">
        <f t="shared" si="40"/>
        <v>8.0135396416333666</v>
      </c>
      <c r="BG164" s="43">
        <f t="shared" si="41"/>
        <v>8.0135388213491527</v>
      </c>
      <c r="BH164" s="43">
        <f t="shared" si="42"/>
        <v>8.0135492020569643</v>
      </c>
      <c r="BI164" s="43">
        <f t="shared" si="43"/>
        <v>8.0134177846389996</v>
      </c>
      <c r="BJ164" s="43">
        <f t="shared" si="44"/>
        <v>8.0150736543233059</v>
      </c>
      <c r="BK164" s="43">
        <f t="shared" si="45"/>
        <v>7.992785616357108</v>
      </c>
      <c r="BL164" s="43">
        <f t="shared" si="46"/>
        <v>7.5225193257524161</v>
      </c>
    </row>
    <row r="165" spans="1:64" ht="12.95" customHeight="1">
      <c r="A165" s="41" t="s">
        <v>296</v>
      </c>
      <c r="B165" s="94"/>
      <c r="C165" s="36">
        <v>48251.561999999998</v>
      </c>
      <c r="D165" s="36" t="s">
        <v>264</v>
      </c>
      <c r="E165" s="41">
        <f>+(C165-C$7)/C$8</f>
        <v>-5122.5220195353104</v>
      </c>
      <c r="F165" s="132">
        <f>ROUND(2*E165,0)/2</f>
        <v>-5122.5</v>
      </c>
      <c r="G165" s="132">
        <f>+C165-(C$7+F165*C$8)</f>
        <v>-7.5163250003242865E-3</v>
      </c>
      <c r="I165" s="132">
        <f>G165</f>
        <v>-7.5163250003242865E-3</v>
      </c>
      <c r="P165" s="199">
        <f>+D$11+D$12*F165+D$13*F165^2</f>
        <v>-7.5388688554306796E-4</v>
      </c>
      <c r="Q165" s="200">
        <f>+C165-15018.5</f>
        <v>33233.061999999998</v>
      </c>
      <c r="S165" s="132">
        <f>+(P165-G165)^2</f>
        <v>4.5730569256245756E-5</v>
      </c>
      <c r="T165" s="201">
        <f>T$19</f>
        <v>0</v>
      </c>
      <c r="U165" s="43">
        <f>+T165*S165</f>
        <v>0</v>
      </c>
      <c r="V165" s="132">
        <f>+G165-P165</f>
        <v>-6.7624381147812183E-3</v>
      </c>
      <c r="W165" s="205"/>
      <c r="X165" s="204"/>
      <c r="Y165" s="204"/>
      <c r="Z165" s="43">
        <f>F165</f>
        <v>-5122.5</v>
      </c>
      <c r="AA165" s="132">
        <f>AB$3+AB$4*Z165+AB$5*Z165^2+AH165</f>
        <v>-4.4737178061979091E-3</v>
      </c>
      <c r="AB165" s="132">
        <f>IF(S165&lt;&gt;0,G165-AH165, -9999)</f>
        <v>-3.7964940796694452E-3</v>
      </c>
      <c r="AC165" s="132">
        <f>+G165-P165</f>
        <v>-6.7624381147812183E-3</v>
      </c>
      <c r="AD165" s="132">
        <f>IF(S165&lt;&gt;0,G165-AA165, -9999)</f>
        <v>-3.0426071941263774E-3</v>
      </c>
      <c r="AE165" s="132">
        <f>+(G165-AA165)^2*T165</f>
        <v>0</v>
      </c>
      <c r="AF165" s="43">
        <f>IF(S165&lt;&gt;0,G165-P165, -9999)</f>
        <v>-6.7624381147812183E-3</v>
      </c>
      <c r="AG165" s="7"/>
      <c r="AH165" s="43">
        <f>$AB$6*($AB$11/AI165*AJ165+$AB$12)</f>
        <v>-3.7198309206548414E-3</v>
      </c>
      <c r="AI165" s="43">
        <f>1+$AB$7*COS(AL165)</f>
        <v>0.51393186560205573</v>
      </c>
      <c r="AJ165" s="43">
        <f>SIN(AL165+RADIANS($AB$9))</f>
        <v>-0.2116620083370164</v>
      </c>
      <c r="AK165" s="43">
        <f>$AB$7*SIN(AL165)</f>
        <v>-0.10527339332471126</v>
      </c>
      <c r="AL165" s="43">
        <f>2*ATAN(AM165)</f>
        <v>-2.9283053063246425</v>
      </c>
      <c r="AM165" s="43">
        <f>SQRT((1+$AB$7)/(1-$AB$7))*TAN(AN165/2)</f>
        <v>-9.3414464353022328</v>
      </c>
      <c r="AN165" s="132">
        <f>$AU165+$AB$7*SIN(AO165)</f>
        <v>3.5069917222724718</v>
      </c>
      <c r="AO165" s="132">
        <f>$AU165+$AB$7*SIN(AP165)</f>
        <v>3.5095260478349881</v>
      </c>
      <c r="AP165" s="132">
        <f>$AU165+$AB$7*SIN(AQ165)</f>
        <v>3.504070462749362</v>
      </c>
      <c r="AQ165" s="132">
        <f>$AU165+$AB$7*SIN(AR165)</f>
        <v>3.5158288567657729</v>
      </c>
      <c r="AR165" s="132">
        <f>$AU165+$AB$7*SIN(AS165)</f>
        <v>3.490550897600603</v>
      </c>
      <c r="AS165" s="132">
        <f>$AU165+$AB$7*SIN(AT165)</f>
        <v>3.5452078219748153</v>
      </c>
      <c r="AT165" s="132">
        <f>$AU165+$AB$7*SIN(AU165)</f>
        <v>3.4283532051067893</v>
      </c>
      <c r="AU165" s="132">
        <f>RADIANS($AB$9)+$AB$18*(F165-AB$15)</f>
        <v>3.6858780541604714</v>
      </c>
      <c r="AW165" s="43">
        <v>21500</v>
      </c>
      <c r="AX165" s="43">
        <f t="shared" si="32"/>
        <v>-2.0440449452249786E-2</v>
      </c>
      <c r="AY165" s="43">
        <f t="shared" si="33"/>
        <v>-3.0585033805701475E-2</v>
      </c>
      <c r="AZ165" s="132">
        <f t="shared" si="34"/>
        <v>1.0144584353451688E-2</v>
      </c>
      <c r="BA165" s="43">
        <f t="shared" si="35"/>
        <v>0.67701060280783887</v>
      </c>
      <c r="BB165" s="43">
        <f t="shared" si="36"/>
        <v>0.76042340572048328</v>
      </c>
      <c r="BC165" s="43">
        <f t="shared" si="37"/>
        <v>2.2776399818429418</v>
      </c>
      <c r="BD165" s="43">
        <f t="shared" si="38"/>
        <v>2.1691257749455959</v>
      </c>
      <c r="BE165" s="43">
        <f t="shared" si="39"/>
        <v>8.0805788350188372</v>
      </c>
      <c r="BF165" s="43">
        <f t="shared" si="40"/>
        <v>8.0805789070975855</v>
      </c>
      <c r="BG165" s="43">
        <f t="shared" si="41"/>
        <v>8.0805782620009143</v>
      </c>
      <c r="BH165" s="43">
        <f t="shared" si="42"/>
        <v>8.0805840354791272</v>
      </c>
      <c r="BI165" s="43">
        <f t="shared" si="43"/>
        <v>8.0805323589309452</v>
      </c>
      <c r="BJ165" s="43">
        <f t="shared" si="44"/>
        <v>8.0809944877267714</v>
      </c>
      <c r="BK165" s="43">
        <f t="shared" si="45"/>
        <v>8.0768283528855989</v>
      </c>
      <c r="BL165" s="43">
        <f t="shared" si="46"/>
        <v>7.5959548941626354</v>
      </c>
    </row>
    <row r="166" spans="1:64" ht="12.95" customHeight="1">
      <c r="A166" s="41" t="s">
        <v>296</v>
      </c>
      <c r="B166" s="94"/>
      <c r="C166" s="36">
        <v>48295.591</v>
      </c>
      <c r="D166" s="36" t="s">
        <v>264</v>
      </c>
      <c r="E166" s="41">
        <f>+(C166-C$7)/C$8</f>
        <v>-4993.5363622868936</v>
      </c>
      <c r="F166" s="132">
        <f>ROUND(2*E166,0)/2</f>
        <v>-4993.5</v>
      </c>
      <c r="G166" s="132">
        <f>+C166-(C$7+F166*C$8)</f>
        <v>-1.2412194999342319E-2</v>
      </c>
      <c r="I166" s="132">
        <f>G166</f>
        <v>-1.2412194999342319E-2</v>
      </c>
      <c r="P166" s="199">
        <f>+D$11+D$12*F166+D$13*F166^2</f>
        <v>-8.4088497610972459E-4</v>
      </c>
      <c r="Q166" s="200">
        <f>+C166-15018.5</f>
        <v>33277.091</v>
      </c>
      <c r="S166" s="132">
        <f>+(P166-G166)^2</f>
        <v>1.3389521565376311E-4</v>
      </c>
      <c r="T166" s="201">
        <f>T$19</f>
        <v>0</v>
      </c>
      <c r="U166" s="43">
        <f>+T166*S166</f>
        <v>0</v>
      </c>
      <c r="V166" s="132">
        <f>+G166-P166</f>
        <v>-1.1571310023232594E-2</v>
      </c>
      <c r="Z166" s="43">
        <f>F166</f>
        <v>-4993.5</v>
      </c>
      <c r="AA166" s="132">
        <f>AB$3+AB$4*Z166+AB$5*Z166^2+AH166</f>
        <v>-4.6863422520668904E-3</v>
      </c>
      <c r="AB166" s="132">
        <f>IF(S166&lt;&gt;0,G166-AH166, -9999)</f>
        <v>-8.5667377233851517E-3</v>
      </c>
      <c r="AC166" s="132">
        <f>+G166-P166</f>
        <v>-1.1571310023232594E-2</v>
      </c>
      <c r="AD166" s="132">
        <f>IF(S166&lt;&gt;0,G166-AA166, -9999)</f>
        <v>-7.7258527472754282E-3</v>
      </c>
      <c r="AE166" s="132">
        <f>+(G166-AA166)^2*T166</f>
        <v>0</v>
      </c>
      <c r="AF166" s="43">
        <f>IF(S166&lt;&gt;0,G166-P166, -9999)</f>
        <v>-1.1571310023232594E-2</v>
      </c>
      <c r="AG166" s="7"/>
      <c r="AH166" s="43">
        <f>$AB$6*($AB$11/AI166*AJ166+$AB$12)</f>
        <v>-3.845457275957166E-3</v>
      </c>
      <c r="AI166" s="43">
        <f>1+$AB$7*COS(AL166)</f>
        <v>0.5147545803695075</v>
      </c>
      <c r="AJ166" s="43">
        <f>SIN(AL166+RADIANS($AB$9))</f>
        <v>-0.21916068708112099</v>
      </c>
      <c r="AK166" s="43">
        <f>$AB$7*SIN(AL166)</f>
        <v>-0.10900275843676907</v>
      </c>
      <c r="AL166" s="43">
        <f>2*ATAN(AM166)</f>
        <v>-2.9206263302187607</v>
      </c>
      <c r="AM166" s="43">
        <f>SQRT((1+$AB$7)/(1-$AB$7))*TAN(AN166/2)</f>
        <v>-9.0142952722414318</v>
      </c>
      <c r="AN166" s="132">
        <f>$AU166+$AB$7*SIN(AO166)</f>
        <v>3.5199441285569053</v>
      </c>
      <c r="AO166" s="132">
        <f>$AU166+$AB$7*SIN(AP166)</f>
        <v>3.5224753170703447</v>
      </c>
      <c r="AP166" s="132">
        <f>$AU166+$AB$7*SIN(AQ166)</f>
        <v>3.5169989341555961</v>
      </c>
      <c r="AQ166" s="132">
        <f>$AU166+$AB$7*SIN(AR166)</f>
        <v>3.5288625940732459</v>
      </c>
      <c r="AR166" s="132">
        <f>$AU166+$AB$7*SIN(AS166)</f>
        <v>3.5032315599104353</v>
      </c>
      <c r="AS166" s="132">
        <f>$AU166+$AB$7*SIN(AT166)</f>
        <v>3.5589478549749742</v>
      </c>
      <c r="AT166" s="132">
        <f>$AU166+$AB$7*SIN(AU166)</f>
        <v>3.4392851478495858</v>
      </c>
      <c r="AU166" s="132">
        <f>RADIANS($AB$9)+$AB$18*(F166-AB$15)</f>
        <v>3.7048244308103082</v>
      </c>
      <c r="AW166" s="43">
        <v>22000</v>
      </c>
      <c r="AX166" s="43">
        <f t="shared" si="32"/>
        <v>-2.1402807345057499E-2</v>
      </c>
      <c r="AY166" s="43">
        <f t="shared" si="33"/>
        <v>-3.137365159980493E-2</v>
      </c>
      <c r="AZ166" s="132">
        <f t="shared" si="34"/>
        <v>9.970844254747431E-3</v>
      </c>
      <c r="BA166" s="43">
        <f t="shared" si="35"/>
        <v>0.6584678524301919</v>
      </c>
      <c r="BB166" s="43">
        <f t="shared" si="36"/>
        <v>0.72692952983590053</v>
      </c>
      <c r="BC166" s="43">
        <f t="shared" si="37"/>
        <v>2.3277647749741592</v>
      </c>
      <c r="BD166" s="43">
        <f t="shared" si="38"/>
        <v>2.3203628621551253</v>
      </c>
      <c r="BE166" s="43">
        <f t="shared" si="39"/>
        <v>8.1457142127143474</v>
      </c>
      <c r="BF166" s="43">
        <f t="shared" si="40"/>
        <v>8.1457133370669794</v>
      </c>
      <c r="BG166" s="43">
        <f t="shared" si="41"/>
        <v>8.1457194587060595</v>
      </c>
      <c r="BH166" s="43">
        <f t="shared" si="42"/>
        <v>8.1456766597951908</v>
      </c>
      <c r="BI166" s="43">
        <f t="shared" si="43"/>
        <v>8.1459757570442068</v>
      </c>
      <c r="BJ166" s="43">
        <f t="shared" si="44"/>
        <v>8.1438792636974053</v>
      </c>
      <c r="BK166" s="43">
        <f t="shared" si="45"/>
        <v>8.1582790085328583</v>
      </c>
      <c r="BL166" s="43">
        <f t="shared" si="46"/>
        <v>7.6693904625728555</v>
      </c>
    </row>
    <row r="167" spans="1:64" ht="12.95" customHeight="1">
      <c r="A167" s="41" t="s">
        <v>324</v>
      </c>
      <c r="B167" s="94"/>
      <c r="C167" s="36">
        <v>48312.322999999997</v>
      </c>
      <c r="D167" s="36"/>
      <c r="E167" s="41">
        <f>+(C167-C$7)/C$8</f>
        <v>-4944.5189415623727</v>
      </c>
      <c r="F167" s="132">
        <f>ROUND(2*E167,0)/2</f>
        <v>-4944.5</v>
      </c>
      <c r="G167" s="132">
        <f>+C167-(C$7+F167*C$8)</f>
        <v>-6.4656649992684834E-3</v>
      </c>
      <c r="I167" s="202">
        <f>G167</f>
        <v>-6.4656649992684834E-3</v>
      </c>
      <c r="N167" s="132"/>
      <c r="P167" s="199">
        <f>+D$11+D$12*F167+D$13*F167^2</f>
        <v>-8.7407763089930937E-4</v>
      </c>
      <c r="Q167" s="200">
        <f>+C167-15018.5</f>
        <v>33293.822999999997</v>
      </c>
      <c r="S167" s="132">
        <f>+(P167-G167)^2</f>
        <v>3.1265849298105706E-5</v>
      </c>
      <c r="T167" s="201">
        <f>T$19</f>
        <v>0</v>
      </c>
      <c r="U167" s="43">
        <f>+T167*S167</f>
        <v>0</v>
      </c>
      <c r="V167" s="132">
        <f>+G167-P167</f>
        <v>-5.591587368369174E-3</v>
      </c>
      <c r="W167" s="205"/>
      <c r="X167" s="204"/>
      <c r="Y167" s="204"/>
      <c r="Z167" s="43">
        <f>F167</f>
        <v>-4944.5</v>
      </c>
      <c r="AA167" s="132">
        <f>AB$3+AB$4*Z167+AB$5*Z167^2+AH167</f>
        <v>-4.7671440438008562E-3</v>
      </c>
      <c r="AB167" s="132">
        <f>IF(S167&lt;&gt;0,G167-AH167, -9999)</f>
        <v>-2.5725985863669369E-3</v>
      </c>
      <c r="AC167" s="132">
        <f>+G167-P167</f>
        <v>-5.591587368369174E-3</v>
      </c>
      <c r="AD167" s="132">
        <f>IF(S167&lt;&gt;0,G167-AA167, -9999)</f>
        <v>-1.6985209554676271E-3</v>
      </c>
      <c r="AE167" s="132">
        <f>+(G167-AA167)^2*T167</f>
        <v>0</v>
      </c>
      <c r="AF167" s="43">
        <f>IF(S167&lt;&gt;0,G167-P167, -9999)</f>
        <v>-5.591587368369174E-3</v>
      </c>
      <c r="AG167" s="7"/>
      <c r="AH167" s="43">
        <f>$AB$6*($AB$11/AI167*AJ167+$AB$12)</f>
        <v>-3.8930664129015464E-3</v>
      </c>
      <c r="AI167" s="43">
        <f>1+$AB$7*COS(AL167)</f>
        <v>0.51507534216499029</v>
      </c>
      <c r="AJ167" s="43">
        <f>SIN(AL167+RADIANS($AB$9))</f>
        <v>-0.22201234060220823</v>
      </c>
      <c r="AK167" s="43">
        <f>$AB$7*SIN(AL167)</f>
        <v>-0.11042098914063474</v>
      </c>
      <c r="AL167" s="43">
        <f>2*ATAN(AM167)</f>
        <v>-2.9177026579131087</v>
      </c>
      <c r="AM167" s="43">
        <f>SQRT((1+$AB$7)/(1-$AB$7))*TAN(AN167/2)</f>
        <v>-8.8956121104052759</v>
      </c>
      <c r="AN167" s="132">
        <f>$AU167+$AB$7*SIN(AO167)</f>
        <v>3.5248700960927621</v>
      </c>
      <c r="AO167" s="132">
        <f>$AU167+$AB$7*SIN(AP167)</f>
        <v>3.5273983910009399</v>
      </c>
      <c r="AP167" s="132">
        <f>$AU167+$AB$7*SIN(AQ167)</f>
        <v>3.5219174878767237</v>
      </c>
      <c r="AQ167" s="132">
        <f>$AU167+$AB$7*SIN(AR167)</f>
        <v>3.5338146282762235</v>
      </c>
      <c r="AR167" s="132">
        <f>$AU167+$AB$7*SIN(AS167)</f>
        <v>3.5080614451385932</v>
      </c>
      <c r="AS167" s="132">
        <f>$AU167+$AB$7*SIN(AT167)</f>
        <v>3.5641596844217789</v>
      </c>
      <c r="AT167" s="132">
        <f>$AU167+$AB$7*SIN(AU167)</f>
        <v>3.4434624154472049</v>
      </c>
      <c r="AU167" s="132">
        <f>RADIANS($AB$9)+$AB$18*(F167-AB$15)</f>
        <v>3.7120211165145101</v>
      </c>
      <c r="AW167" s="43">
        <v>22500</v>
      </c>
      <c r="AX167" s="43">
        <f t="shared" si="32"/>
        <v>-2.2409627240300052E-2</v>
      </c>
      <c r="AY167" s="43">
        <f t="shared" si="33"/>
        <v>-3.2170688818943478E-2</v>
      </c>
      <c r="AZ167" s="132">
        <f t="shared" si="34"/>
        <v>9.7610615786434263E-3</v>
      </c>
      <c r="BA167" s="43">
        <f t="shared" si="35"/>
        <v>0.64168365013993722</v>
      </c>
      <c r="BB167" s="43">
        <f t="shared" si="36"/>
        <v>0.69349589759446961</v>
      </c>
      <c r="BC167" s="43">
        <f t="shared" si="37"/>
        <v>2.3752747140294312</v>
      </c>
      <c r="BD167" s="43">
        <f t="shared" si="38"/>
        <v>2.4808953504830371</v>
      </c>
      <c r="BE167" s="43">
        <f t="shared" si="39"/>
        <v>8.2091284363887205</v>
      </c>
      <c r="BF167" s="43">
        <f t="shared" si="40"/>
        <v>8.2091232019934353</v>
      </c>
      <c r="BG167" s="43">
        <f t="shared" si="41"/>
        <v>8.2091534686137226</v>
      </c>
      <c r="BH167" s="43">
        <f t="shared" si="42"/>
        <v>8.2089784250625595</v>
      </c>
      <c r="BI167" s="43">
        <f t="shared" si="43"/>
        <v>8.2099896294948653</v>
      </c>
      <c r="BJ167" s="43">
        <f t="shared" si="44"/>
        <v>8.2041094471708611</v>
      </c>
      <c r="BK167" s="43">
        <f t="shared" si="45"/>
        <v>8.2370943790961739</v>
      </c>
      <c r="BL167" s="43">
        <f t="shared" si="46"/>
        <v>7.7428260309830756</v>
      </c>
    </row>
    <row r="168" spans="1:64" ht="12.95" customHeight="1">
      <c r="A168" s="41" t="s">
        <v>325</v>
      </c>
      <c r="B168" s="94"/>
      <c r="C168" s="36">
        <v>48558.600599999998</v>
      </c>
      <c r="D168" s="36"/>
      <c r="E168" s="41">
        <f>+(C168-C$7)/C$8</f>
        <v>-4223.0336000474344</v>
      </c>
      <c r="F168" s="132">
        <f>ROUND(2*E168,0)/2</f>
        <v>-4223</v>
      </c>
      <c r="G168" s="132">
        <f>+C168-(C$7+F168*C$8)</f>
        <v>-1.1469309996755328E-2</v>
      </c>
      <c r="K168" s="202">
        <f>G168</f>
        <v>-1.1469309996755328E-2</v>
      </c>
      <c r="N168" s="132"/>
      <c r="O168" s="132"/>
      <c r="P168" s="199">
        <f>+D$11+D$12*F168+D$13*F168^2</f>
        <v>-1.3721835196139167E-3</v>
      </c>
      <c r="Q168" s="200">
        <f>+C168-15018.5</f>
        <v>33540.100599999998</v>
      </c>
      <c r="S168" s="132">
        <f>+(P168-G168)^2</f>
        <v>1.0195196309539013E-4</v>
      </c>
      <c r="T168" s="7">
        <v>1</v>
      </c>
      <c r="U168" s="43">
        <f>+T168*S168</f>
        <v>1.0195196309539013E-4</v>
      </c>
      <c r="V168" s="132">
        <f>+G168-P168</f>
        <v>-1.0097126477141411E-2</v>
      </c>
      <c r="Z168" s="43">
        <f>F168</f>
        <v>-4223</v>
      </c>
      <c r="AA168" s="132">
        <f>AB$3+AB$4*Z168+AB$5*Z168^2+AH168</f>
        <v>-5.9585974521224466E-3</v>
      </c>
      <c r="AB168" s="132">
        <f>IF(S168&lt;&gt;0,G168-AH168, -9999)</f>
        <v>-6.8828960642467983E-3</v>
      </c>
      <c r="AC168" s="132">
        <f>+G168-P168</f>
        <v>-1.0097126477141411E-2</v>
      </c>
      <c r="AD168" s="132">
        <f>IF(S168&lt;&gt;0,G168-AA168, -9999)</f>
        <v>-5.5107125446328814E-3</v>
      </c>
      <c r="AE168" s="132">
        <f>+(G168-AA168)^2*T168</f>
        <v>3.0367952749574207E-5</v>
      </c>
      <c r="AF168" s="43">
        <f>IF(S168&lt;&gt;0,G168-P168, -9999)</f>
        <v>-1.0097126477141411E-2</v>
      </c>
      <c r="AG168" s="7"/>
      <c r="AH168" s="43">
        <f>$AB$6*($AB$11/AI168*AJ168+$AB$12)</f>
        <v>-4.5864139325085297E-3</v>
      </c>
      <c r="AI168" s="43">
        <f>1+$AB$7*COS(AL168)</f>
        <v>0.52033893546171917</v>
      </c>
      <c r="AJ168" s="43">
        <f>SIN(AL168+RADIANS($AB$9))</f>
        <v>-0.26422587180619</v>
      </c>
      <c r="AK168" s="43">
        <f>$AB$7*SIN(AL168)</f>
        <v>-0.13141530270558544</v>
      </c>
      <c r="AL168" s="43">
        <f>2*ATAN(AM168)</f>
        <v>-2.8741793113030512</v>
      </c>
      <c r="AM168" s="43">
        <f>SQRT((1+$AB$7)/(1-$AB$7))*TAN(AN168/2)</f>
        <v>-7.4344362858139581</v>
      </c>
      <c r="AN168" s="132">
        <f>$AU168+$AB$7*SIN(AO168)</f>
        <v>3.597816487419625</v>
      </c>
      <c r="AO168" s="132">
        <f>$AU168+$AB$7*SIN(AP168)</f>
        <v>3.6002019995558001</v>
      </c>
      <c r="AP168" s="132">
        <f>$AU168+$AB$7*SIN(AQ168)</f>
        <v>3.5948597047914612</v>
      </c>
      <c r="AQ168" s="132">
        <f>$AU168+$AB$7*SIN(AR168)</f>
        <v>3.6068432782432147</v>
      </c>
      <c r="AR168" s="132">
        <f>$AU168+$AB$7*SIN(AS168)</f>
        <v>3.5800589592960663</v>
      </c>
      <c r="AS168" s="132">
        <f>$AU168+$AB$7*SIN(AT168)</f>
        <v>3.6404321247050544</v>
      </c>
      <c r="AT168" s="132">
        <f>$AU168+$AB$7*SIN(AU168)</f>
        <v>3.5066619667646863</v>
      </c>
      <c r="AU168" s="132">
        <f>RADIANS($AB$9)+$AB$18*(F168-AB$15)</f>
        <v>3.8179886417304574</v>
      </c>
      <c r="AW168" s="43">
        <v>23000</v>
      </c>
      <c r="AX168" s="43">
        <f t="shared" si="32"/>
        <v>-2.3457524331791581E-2</v>
      </c>
      <c r="AY168" s="43">
        <f t="shared" si="33"/>
        <v>-3.297614546311714E-2</v>
      </c>
      <c r="AZ168" s="132">
        <f t="shared" si="34"/>
        <v>9.5186211313255595E-3</v>
      </c>
      <c r="BA168" s="43">
        <f t="shared" si="35"/>
        <v>0.62646482836540096</v>
      </c>
      <c r="BB168" s="43">
        <f t="shared" si="36"/>
        <v>0.66023217760255926</v>
      </c>
      <c r="BC168" s="43">
        <f t="shared" si="37"/>
        <v>2.4204769642914576</v>
      </c>
      <c r="BD168" s="43">
        <f t="shared" si="38"/>
        <v>2.652239438606375</v>
      </c>
      <c r="BE168" s="43">
        <f t="shared" si="39"/>
        <v>8.270984395188238</v>
      </c>
      <c r="BF168" s="43">
        <f t="shared" si="40"/>
        <v>8.2709669069363088</v>
      </c>
      <c r="BG168" s="43">
        <f t="shared" si="41"/>
        <v>8.2710537212198254</v>
      </c>
      <c r="BH168" s="43">
        <f t="shared" si="42"/>
        <v>8.2706225946584926</v>
      </c>
      <c r="BI168" s="43">
        <f t="shared" si="43"/>
        <v>8.2727594884125626</v>
      </c>
      <c r="BJ168" s="43">
        <f t="shared" si="44"/>
        <v>8.2620646446439299</v>
      </c>
      <c r="BK168" s="43">
        <f t="shared" si="45"/>
        <v>8.3132454655071815</v>
      </c>
      <c r="BL168" s="43">
        <f t="shared" si="46"/>
        <v>7.8162615993932958</v>
      </c>
    </row>
    <row r="169" spans="1:64" ht="12.95" customHeight="1">
      <c r="A169" s="41" t="s">
        <v>491</v>
      </c>
      <c r="B169" s="94" t="str">
        <f>IF(W169=INT(W169),"I","II")</f>
        <v>I</v>
      </c>
      <c r="C169" s="207">
        <v>48558.6008</v>
      </c>
      <c r="D169" s="36" t="s">
        <v>465</v>
      </c>
      <c r="E169" s="41">
        <f>+(C169-C$7)/C$8</f>
        <v>-4223.033014135156</v>
      </c>
      <c r="F169" s="132">
        <f>ROUND(2*E169,0)/2</f>
        <v>-4223</v>
      </c>
      <c r="G169" s="132">
        <f>+C169-(C$7+F169*C$8)</f>
        <v>-1.1269309994531795E-2</v>
      </c>
      <c r="J169" s="43">
        <f>G169</f>
        <v>-1.1269309994531795E-2</v>
      </c>
      <c r="N169" s="132"/>
      <c r="O169" s="132"/>
      <c r="P169" s="199">
        <f>+D$11+D$12*F169+D$13*F169^2</f>
        <v>-1.3721835196139167E-3</v>
      </c>
      <c r="Q169" s="200">
        <f>+C169-15018.5</f>
        <v>33540.1008</v>
      </c>
      <c r="S169" s="132">
        <f>+(P169-G169)^2</f>
        <v>9.7953112460520391E-5</v>
      </c>
      <c r="T169" s="7">
        <v>1</v>
      </c>
      <c r="U169" s="43">
        <f>+T169*S169</f>
        <v>9.7953112460520391E-5</v>
      </c>
      <c r="V169" s="132">
        <f>+G169-P169</f>
        <v>-9.8971264749178785E-3</v>
      </c>
      <c r="Z169" s="43">
        <f>F169</f>
        <v>-4223</v>
      </c>
      <c r="AA169" s="132">
        <f>AB$3+AB$4*Z169+AB$5*Z169^2+AH169</f>
        <v>-5.9585974521224466E-3</v>
      </c>
      <c r="AB169" s="132">
        <f>IF(S169&lt;&gt;0,G169-AH169, -9999)</f>
        <v>-6.6828960620232657E-3</v>
      </c>
      <c r="AC169" s="132">
        <f>+G169-P169</f>
        <v>-9.8971264749178785E-3</v>
      </c>
      <c r="AD169" s="132">
        <f>IF(S169&lt;&gt;0,G169-AA169, -9999)</f>
        <v>-5.3107125424093488E-3</v>
      </c>
      <c r="AE169" s="132">
        <f>+(G169-AA169)^2*T169</f>
        <v>2.8203667708103967E-5</v>
      </c>
      <c r="AF169" s="43">
        <f>IF(S169&lt;&gt;0,G169-P169, -9999)</f>
        <v>-9.8971264749178785E-3</v>
      </c>
      <c r="AG169" s="7"/>
      <c r="AH169" s="43">
        <f>$AB$6*($AB$11/AI169*AJ169+$AB$12)</f>
        <v>-4.5864139325085297E-3</v>
      </c>
      <c r="AI169" s="43">
        <f>1+$AB$7*COS(AL169)</f>
        <v>0.52033893546171917</v>
      </c>
      <c r="AJ169" s="43">
        <f>SIN(AL169+RADIANS($AB$9))</f>
        <v>-0.26422587180619</v>
      </c>
      <c r="AK169" s="43">
        <f>$AB$7*SIN(AL169)</f>
        <v>-0.13141530270558544</v>
      </c>
      <c r="AL169" s="43">
        <f>2*ATAN(AM169)</f>
        <v>-2.8741793113030512</v>
      </c>
      <c r="AM169" s="43">
        <f>SQRT((1+$AB$7)/(1-$AB$7))*TAN(AN169/2)</f>
        <v>-7.4344362858139581</v>
      </c>
      <c r="AN169" s="132">
        <f>$AU169+$AB$7*SIN(AO169)</f>
        <v>3.597816487419625</v>
      </c>
      <c r="AO169" s="132">
        <f>$AU169+$AB$7*SIN(AP169)</f>
        <v>3.6002019995558001</v>
      </c>
      <c r="AP169" s="132">
        <f>$AU169+$AB$7*SIN(AQ169)</f>
        <v>3.5948597047914612</v>
      </c>
      <c r="AQ169" s="132">
        <f>$AU169+$AB$7*SIN(AR169)</f>
        <v>3.6068432782432147</v>
      </c>
      <c r="AR169" s="132">
        <f>$AU169+$AB$7*SIN(AS169)</f>
        <v>3.5800589592960663</v>
      </c>
      <c r="AS169" s="132">
        <f>$AU169+$AB$7*SIN(AT169)</f>
        <v>3.6404321247050544</v>
      </c>
      <c r="AT169" s="132">
        <f>$AU169+$AB$7*SIN(AU169)</f>
        <v>3.5066619667646863</v>
      </c>
      <c r="AU169" s="132">
        <f>RADIANS($AB$9)+$AB$18*(F169-AB$15)</f>
        <v>3.8179886417304574</v>
      </c>
      <c r="AV169" s="132"/>
      <c r="AW169" s="43">
        <v>23500</v>
      </c>
      <c r="AX169" s="43">
        <f t="shared" si="32"/>
        <v>-2.4543484388680384E-2</v>
      </c>
      <c r="AY169" s="43">
        <f t="shared" si="33"/>
        <v>-3.3790021532325916E-2</v>
      </c>
      <c r="AZ169" s="132">
        <f t="shared" si="34"/>
        <v>9.2465371436455304E-3</v>
      </c>
      <c r="BA169" s="43">
        <f t="shared" si="35"/>
        <v>0.61264555640369012</v>
      </c>
      <c r="BB169" s="43">
        <f t="shared" si="36"/>
        <v>0.62721214056644958</v>
      </c>
      <c r="BC169" s="43">
        <f t="shared" si="37"/>
        <v>2.4636362490574255</v>
      </c>
      <c r="BD169" s="43">
        <f t="shared" si="38"/>
        <v>2.8361743076275876</v>
      </c>
      <c r="BE169" s="43">
        <f t="shared" si="39"/>
        <v>8.3314281883607091</v>
      </c>
      <c r="BF169" s="43">
        <f t="shared" si="40"/>
        <v>8.3313840724715291</v>
      </c>
      <c r="BG169" s="43">
        <f t="shared" si="41"/>
        <v>8.3315770923975823</v>
      </c>
      <c r="BH169" s="43">
        <f t="shared" si="42"/>
        <v>8.3307320412307568</v>
      </c>
      <c r="BI169" s="43">
        <f t="shared" si="43"/>
        <v>8.3344215751617625</v>
      </c>
      <c r="BJ169" s="43">
        <f t="shared" si="44"/>
        <v>8.3181141003149044</v>
      </c>
      <c r="BK169" s="43">
        <f t="shared" si="45"/>
        <v>8.3867176301472615</v>
      </c>
      <c r="BL169" s="43">
        <f t="shared" si="46"/>
        <v>7.8896971678035159</v>
      </c>
    </row>
    <row r="170" spans="1:64" ht="12.95" customHeight="1">
      <c r="A170" s="41" t="s">
        <v>325</v>
      </c>
      <c r="B170" s="94"/>
      <c r="C170" s="36">
        <v>48558.601000000002</v>
      </c>
      <c r="D170" s="36"/>
      <c r="E170" s="41">
        <f>+(C170-C$7)/C$8</f>
        <v>-4223.0324282228767</v>
      </c>
      <c r="F170" s="132">
        <f>ROUND(2*E170,0)/2</f>
        <v>-4223</v>
      </c>
      <c r="G170" s="132">
        <f>+C170-(C$7+F170*C$8)</f>
        <v>-1.1069309992308263E-2</v>
      </c>
      <c r="I170" s="202">
        <f>G170</f>
        <v>-1.1069309992308263E-2</v>
      </c>
      <c r="N170" s="132"/>
      <c r="P170" s="199">
        <f>+D$11+D$12*F170+D$13*F170^2</f>
        <v>-1.3721835196139167E-3</v>
      </c>
      <c r="Q170" s="200">
        <f>+C170-15018.5</f>
        <v>33540.101000000002</v>
      </c>
      <c r="S170" s="132">
        <f>+(P170-G170)^2</f>
        <v>9.403426182742949E-5</v>
      </c>
      <c r="T170" s="201">
        <f>T$19</f>
        <v>0</v>
      </c>
      <c r="U170" s="43">
        <f>+T170*S170</f>
        <v>0</v>
      </c>
      <c r="V170" s="132">
        <f>+G170-P170</f>
        <v>-9.6971264726943458E-3</v>
      </c>
      <c r="Z170" s="43">
        <f>F170</f>
        <v>-4223</v>
      </c>
      <c r="AA170" s="132">
        <f>AB$3+AB$4*Z170+AB$5*Z170^2+AH170</f>
        <v>-5.9585974521224466E-3</v>
      </c>
      <c r="AB170" s="132">
        <f>IF(S170&lt;&gt;0,G170-AH170, -9999)</f>
        <v>-6.482896059799733E-3</v>
      </c>
      <c r="AC170" s="132">
        <f>+G170-P170</f>
        <v>-9.6971264726943458E-3</v>
      </c>
      <c r="AD170" s="132">
        <f>IF(S170&lt;&gt;0,G170-AA170, -9999)</f>
        <v>-5.1107125401858161E-3</v>
      </c>
      <c r="AE170" s="132">
        <f>+(G170-AA170)^2*T170</f>
        <v>0</v>
      </c>
      <c r="AF170" s="43">
        <f>IF(S170&lt;&gt;0,G170-P170, -9999)</f>
        <v>-9.6971264726943458E-3</v>
      </c>
      <c r="AG170" s="7"/>
      <c r="AH170" s="43">
        <f>$AB$6*($AB$11/AI170*AJ170+$AB$12)</f>
        <v>-4.5864139325085297E-3</v>
      </c>
      <c r="AI170" s="43">
        <f>1+$AB$7*COS(AL170)</f>
        <v>0.52033893546171917</v>
      </c>
      <c r="AJ170" s="43">
        <f>SIN(AL170+RADIANS($AB$9))</f>
        <v>-0.26422587180619</v>
      </c>
      <c r="AK170" s="43">
        <f>$AB$7*SIN(AL170)</f>
        <v>-0.13141530270558544</v>
      </c>
      <c r="AL170" s="43">
        <f>2*ATAN(AM170)</f>
        <v>-2.8741793113030512</v>
      </c>
      <c r="AM170" s="43">
        <f>SQRT((1+$AB$7)/(1-$AB$7))*TAN(AN170/2)</f>
        <v>-7.4344362858139581</v>
      </c>
      <c r="AN170" s="132">
        <f>$AU170+$AB$7*SIN(AO170)</f>
        <v>3.597816487419625</v>
      </c>
      <c r="AO170" s="132">
        <f>$AU170+$AB$7*SIN(AP170)</f>
        <v>3.6002019995558001</v>
      </c>
      <c r="AP170" s="132">
        <f>$AU170+$AB$7*SIN(AQ170)</f>
        <v>3.5948597047914612</v>
      </c>
      <c r="AQ170" s="132">
        <f>$AU170+$AB$7*SIN(AR170)</f>
        <v>3.6068432782432147</v>
      </c>
      <c r="AR170" s="132">
        <f>$AU170+$AB$7*SIN(AS170)</f>
        <v>3.5800589592960663</v>
      </c>
      <c r="AS170" s="132">
        <f>$AU170+$AB$7*SIN(AT170)</f>
        <v>3.6404321247050544</v>
      </c>
      <c r="AT170" s="132">
        <f>$AU170+$AB$7*SIN(AU170)</f>
        <v>3.5066619667646863</v>
      </c>
      <c r="AU170" s="132">
        <f>RADIANS($AB$9)+$AB$18*(F170-AB$15)</f>
        <v>3.8179886417304574</v>
      </c>
      <c r="AW170" s="43">
        <v>24000</v>
      </c>
      <c r="AX170" s="43">
        <f t="shared" si="32"/>
        <v>-2.5664813559861305E-2</v>
      </c>
      <c r="AY170" s="43">
        <f t="shared" si="33"/>
        <v>-3.4612317026569792E-2</v>
      </c>
      <c r="AZ170" s="132">
        <f t="shared" si="34"/>
        <v>8.9475034667084851E-3</v>
      </c>
      <c r="BA170" s="43">
        <f t="shared" si="35"/>
        <v>0.60008317172069603</v>
      </c>
      <c r="BB170" s="43">
        <f t="shared" si="36"/>
        <v>0.59448306425064801</v>
      </c>
      <c r="BC170" s="43">
        <f t="shared" si="37"/>
        <v>2.5049821883989214</v>
      </c>
      <c r="BD170" s="43">
        <f t="shared" si="38"/>
        <v>3.0348131836206398</v>
      </c>
      <c r="BE170" s="43">
        <f t="shared" si="39"/>
        <v>8.3905915659181058</v>
      </c>
      <c r="BF170" s="43">
        <f t="shared" si="40"/>
        <v>8.3904985728809809</v>
      </c>
      <c r="BG170" s="43">
        <f t="shared" si="41"/>
        <v>8.390864269658028</v>
      </c>
      <c r="BH170" s="43">
        <f t="shared" si="42"/>
        <v>8.389424861385427</v>
      </c>
      <c r="BI170" s="43">
        <f t="shared" si="43"/>
        <v>8.3950705118282549</v>
      </c>
      <c r="BJ170" s="43">
        <f t="shared" si="44"/>
        <v>8.3726096229801286</v>
      </c>
      <c r="BK170" s="43">
        <f t="shared" si="45"/>
        <v>8.457510675749571</v>
      </c>
      <c r="BL170" s="43">
        <f t="shared" si="46"/>
        <v>7.9631327362137361</v>
      </c>
    </row>
    <row r="171" spans="1:64" ht="12.95" customHeight="1">
      <c r="A171" s="41" t="s">
        <v>296</v>
      </c>
      <c r="B171" s="94"/>
      <c r="C171" s="36">
        <v>48568.68</v>
      </c>
      <c r="D171" s="36" t="s">
        <v>264</v>
      </c>
      <c r="E171" s="41">
        <f>+(C171-C$7)/C$8</f>
        <v>-4193.5053792459194</v>
      </c>
      <c r="F171" s="132">
        <f>ROUND(2*E171,0)/2</f>
        <v>-4193.5</v>
      </c>
      <c r="G171" s="132">
        <f>+C171-(C$7+F171*C$8)</f>
        <v>-1.8361949987593107E-3</v>
      </c>
      <c r="I171" s="132">
        <f>G171</f>
        <v>-1.8361949987593107E-3</v>
      </c>
      <c r="P171" s="199">
        <f>+D$11+D$12*F171+D$13*F171^2</f>
        <v>-1.3929226517557468E-3</v>
      </c>
      <c r="Q171" s="200">
        <f>+C171-15018.5</f>
        <v>33550.18</v>
      </c>
      <c r="S171" s="132">
        <f>+(P171-G171)^2</f>
        <v>1.9649037361804795E-7</v>
      </c>
      <c r="T171" s="201">
        <f>T$19</f>
        <v>0</v>
      </c>
      <c r="U171" s="43">
        <f>+T171*S171</f>
        <v>0</v>
      </c>
      <c r="V171" s="132">
        <f>+G171-P171</f>
        <v>-4.4327234700356388E-4</v>
      </c>
      <c r="Z171" s="43">
        <f>F171</f>
        <v>-4193.5</v>
      </c>
      <c r="AA171" s="132">
        <f>AB$3+AB$4*Z171+AB$5*Z171^2+AH171</f>
        <v>-6.0073542757657318E-3</v>
      </c>
      <c r="AB171" s="132">
        <f>IF(S171&lt;&gt;0,G171-AH171, -9999)</f>
        <v>2.7782366252506741E-3</v>
      </c>
      <c r="AC171" s="132">
        <f>+G171-P171</f>
        <v>-4.4327234700356388E-4</v>
      </c>
      <c r="AD171" s="132">
        <f>IF(S171&lt;&gt;0,G171-AA171, -9999)</f>
        <v>4.1711592770064211E-3</v>
      </c>
      <c r="AE171" s="132">
        <f>+(G171-AA171)^2*T171</f>
        <v>0</v>
      </c>
      <c r="AF171" s="43">
        <f>IF(S171&lt;&gt;0,G171-P171, -9999)</f>
        <v>-4.4327234700356388E-4</v>
      </c>
      <c r="AG171" s="7"/>
      <c r="AH171" s="43">
        <f>$AB$6*($AB$11/AI171*AJ171+$AB$12)</f>
        <v>-4.6144316240099847E-3</v>
      </c>
      <c r="AI171" s="43">
        <f>1+$AB$7*COS(AL171)</f>
        <v>0.52057622871378628</v>
      </c>
      <c r="AJ171" s="43">
        <f>SIN(AL171+RADIANS($AB$9))</f>
        <v>-0.26596124482714628</v>
      </c>
      <c r="AK171" s="43">
        <f>$AB$7*SIN(AL171)</f>
        <v>-0.1322783661257636</v>
      </c>
      <c r="AL171" s="43">
        <f>2*ATAN(AM171)</f>
        <v>-2.8723795472884941</v>
      </c>
      <c r="AM171" s="43">
        <f>SQRT((1+$AB$7)/(1-$AB$7))*TAN(AN171/2)</f>
        <v>-7.3841356701133414</v>
      </c>
      <c r="AN171" s="132">
        <f>$AU171+$AB$7*SIN(AO171)</f>
        <v>3.6008165367538814</v>
      </c>
      <c r="AO171" s="132">
        <f>$AU171+$AB$7*SIN(AP171)</f>
        <v>3.6031925679987222</v>
      </c>
      <c r="AP171" s="132">
        <f>$AU171+$AB$7*SIN(AQ171)</f>
        <v>3.5978636488240587</v>
      </c>
      <c r="AQ171" s="132">
        <f>$AU171+$AB$7*SIN(AR171)</f>
        <v>3.6098350201244878</v>
      </c>
      <c r="AR171" s="132">
        <f>$AU171+$AB$7*SIN(AS171)</f>
        <v>3.5830390210439083</v>
      </c>
      <c r="AS171" s="132">
        <f>$AU171+$AB$7*SIN(AT171)</f>
        <v>3.6435319305100804</v>
      </c>
      <c r="AT171" s="132">
        <f>$AU171+$AB$7*SIN(AU171)</f>
        <v>3.5093171958116298</v>
      </c>
      <c r="AU171" s="132">
        <f>RADIANS($AB$9)+$AB$18*(F171-AB$15)</f>
        <v>3.8223213402666603</v>
      </c>
      <c r="AW171" s="43">
        <v>24500</v>
      </c>
      <c r="AX171" s="43">
        <f t="shared" si="32"/>
        <v>-2.6819094637912735E-2</v>
      </c>
      <c r="AY171" s="43">
        <f t="shared" si="33"/>
        <v>-3.5443031945848774E-2</v>
      </c>
      <c r="AZ171" s="132">
        <f t="shared" si="34"/>
        <v>8.6239373079360394E-3</v>
      </c>
      <c r="BA171" s="43">
        <f t="shared" si="35"/>
        <v>0.58865470421419608</v>
      </c>
      <c r="BB171" s="43">
        <f t="shared" si="36"/>
        <v>0.56207271752109056</v>
      </c>
      <c r="BC171" s="43">
        <f t="shared" si="37"/>
        <v>2.5447151006296216</v>
      </c>
      <c r="BD171" s="43">
        <f t="shared" si="38"/>
        <v>3.2506956794232198</v>
      </c>
      <c r="BE171" s="43">
        <f t="shared" si="39"/>
        <v>8.44859380153658</v>
      </c>
      <c r="BF171" s="43">
        <f t="shared" si="40"/>
        <v>8.4484214807063616</v>
      </c>
      <c r="BG171" s="43">
        <f t="shared" si="41"/>
        <v>8.449039874523006</v>
      </c>
      <c r="BH171" s="43">
        <f t="shared" si="42"/>
        <v>8.4468180603362892</v>
      </c>
      <c r="BI171" s="43">
        <f t="shared" si="43"/>
        <v>8.4547671133035323</v>
      </c>
      <c r="BJ171" s="43">
        <f t="shared" si="44"/>
        <v>8.4258799665258</v>
      </c>
      <c r="BK171" s="43">
        <f t="shared" si="45"/>
        <v>8.5256388464623889</v>
      </c>
      <c r="BL171" s="43">
        <f t="shared" si="46"/>
        <v>8.0365683046239553</v>
      </c>
    </row>
    <row r="172" spans="1:64" ht="12.95" customHeight="1">
      <c r="A172" s="41" t="s">
        <v>296</v>
      </c>
      <c r="B172" s="94"/>
      <c r="C172" s="36">
        <v>48679.612999999998</v>
      </c>
      <c r="D172" s="36" t="s">
        <v>264</v>
      </c>
      <c r="E172" s="41">
        <f>+(C172-C$7)/C$8</f>
        <v>-3868.5203485721013</v>
      </c>
      <c r="F172" s="132">
        <f>ROUND(2*E172,0)/2</f>
        <v>-3868.5</v>
      </c>
      <c r="G172" s="132">
        <f>+C172-(C$7+F172*C$8)</f>
        <v>-6.9459450023714453E-3</v>
      </c>
      <c r="I172" s="132">
        <f>G172</f>
        <v>-6.9459450023714453E-3</v>
      </c>
      <c r="P172" s="199">
        <f>+D$11+D$12*F172+D$13*F172^2</f>
        <v>-1.6233446620438658E-3</v>
      </c>
      <c r="Q172" s="200">
        <f>+C172-15018.5</f>
        <v>33661.112999999998</v>
      </c>
      <c r="S172" s="132">
        <f>+(P172-G172)^2</f>
        <v>2.8330074382855267E-5</v>
      </c>
      <c r="T172" s="201">
        <f>T$19</f>
        <v>0</v>
      </c>
      <c r="U172" s="43">
        <f>+T172*S172</f>
        <v>0</v>
      </c>
      <c r="V172" s="132">
        <f>+G172-P172</f>
        <v>-5.3226003403275797E-3</v>
      </c>
      <c r="Z172" s="43">
        <f>F172</f>
        <v>-3868.5</v>
      </c>
      <c r="AA172" s="132">
        <f>AB$3+AB$4*Z172+AB$5*Z172^2+AH172</f>
        <v>-6.5445396322228845E-3</v>
      </c>
      <c r="AB172" s="132">
        <f>IF(S172&lt;&gt;0,G172-AH172, -9999)</f>
        <v>-2.0247500321924263E-3</v>
      </c>
      <c r="AC172" s="132">
        <f>+G172-P172</f>
        <v>-5.3226003403275797E-3</v>
      </c>
      <c r="AD172" s="132">
        <f>IF(S172&lt;&gt;0,G172-AA172, -9999)</f>
        <v>-4.0140537014856075E-4</v>
      </c>
      <c r="AE172" s="132">
        <f>+(G172-AA172)^2*T172</f>
        <v>0</v>
      </c>
      <c r="AF172" s="43">
        <f>IF(S172&lt;&gt;0,G172-P172, -9999)</f>
        <v>-5.3226003403275797E-3</v>
      </c>
      <c r="AG172" s="7"/>
      <c r="AH172" s="43">
        <f>$AB$6*($AB$11/AI172*AJ172+$AB$12)</f>
        <v>-4.921194970179019E-3</v>
      </c>
      <c r="AI172" s="43">
        <f>1+$AB$7*COS(AL172)</f>
        <v>0.52330938388548565</v>
      </c>
      <c r="AJ172" s="43">
        <f>SIN(AL172+RADIANS($AB$9))</f>
        <v>-0.28513158540211159</v>
      </c>
      <c r="AK172" s="43">
        <f>$AB$7*SIN(AL172)</f>
        <v>-0.14181246464102573</v>
      </c>
      <c r="AL172" s="43">
        <f>2*ATAN(AM172)</f>
        <v>-2.8524367817536516</v>
      </c>
      <c r="AM172" s="43">
        <f>SQRT((1+$AB$7)/(1-$AB$7))*TAN(AN172/2)</f>
        <v>-6.8684247818938324</v>
      </c>
      <c r="AN172" s="132">
        <f>$AU172+$AB$7*SIN(AO172)</f>
        <v>3.6339658625897435</v>
      </c>
      <c r="AO172" s="132">
        <f>$AU172+$AB$7*SIN(AP172)</f>
        <v>3.636221339704699</v>
      </c>
      <c r="AP172" s="132">
        <f>$AU172+$AB$7*SIN(AQ172)</f>
        <v>3.6310757807811518</v>
      </c>
      <c r="AQ172" s="132">
        <f>$AU172+$AB$7*SIN(AR172)</f>
        <v>3.6428356274699754</v>
      </c>
      <c r="AR172" s="132">
        <f>$AU172+$AB$7*SIN(AS172)</f>
        <v>3.6160663884852879</v>
      </c>
      <c r="AS172" s="132">
        <f>$AU172+$AB$7*SIN(AT172)</f>
        <v>3.6775861513609374</v>
      </c>
      <c r="AT172" s="132">
        <f>$AU172+$AB$7*SIN(AU172)</f>
        <v>3.5389655474802129</v>
      </c>
      <c r="AU172" s="132">
        <f>RADIANS($AB$9)+$AB$18*(F172-AB$15)</f>
        <v>3.8700544597333031</v>
      </c>
      <c r="AV172" s="132"/>
      <c r="AW172" s="43">
        <v>25000</v>
      </c>
      <c r="AX172" s="43">
        <f t="shared" si="32"/>
        <v>-2.8004148027852682E-2</v>
      </c>
      <c r="AY172" s="43">
        <f t="shared" si="33"/>
        <v>-3.6282166290162864E-2</v>
      </c>
      <c r="AZ172" s="132">
        <f t="shared" si="34"/>
        <v>8.2780182623101821E-3</v>
      </c>
      <c r="BA172" s="43">
        <f t="shared" si="35"/>
        <v>0.57825398514698723</v>
      </c>
      <c r="BB172" s="43">
        <f t="shared" si="36"/>
        <v>0.52999462259035679</v>
      </c>
      <c r="BC172" s="43">
        <f t="shared" si="37"/>
        <v>2.5830105917071244</v>
      </c>
      <c r="BD172" s="43">
        <f t="shared" si="38"/>
        <v>3.48690973817035</v>
      </c>
      <c r="BE172" s="43">
        <f t="shared" si="39"/>
        <v>8.5055430797692217</v>
      </c>
      <c r="BF172" s="43">
        <f t="shared" si="40"/>
        <v>8.5052538130100093</v>
      </c>
      <c r="BG172" s="43">
        <f t="shared" si="41"/>
        <v>8.5062126818487016</v>
      </c>
      <c r="BH172" s="43">
        <f t="shared" si="42"/>
        <v>8.5030295559435345</v>
      </c>
      <c r="BI172" s="43">
        <f t="shared" si="43"/>
        <v>8.5135459357507024</v>
      </c>
      <c r="BJ172" s="43">
        <f t="shared" si="44"/>
        <v>8.4782266224020599</v>
      </c>
      <c r="BK172" s="43">
        <f t="shared" si="45"/>
        <v>8.5911307510680288</v>
      </c>
      <c r="BL172" s="43">
        <f t="shared" si="46"/>
        <v>8.1100038730341755</v>
      </c>
    </row>
    <row r="173" spans="1:64" ht="12.95" customHeight="1">
      <c r="A173" s="41" t="s">
        <v>296</v>
      </c>
      <c r="B173" s="94"/>
      <c r="C173" s="36">
        <v>48694.629000000001</v>
      </c>
      <c r="D173" s="36" t="s">
        <v>264</v>
      </c>
      <c r="E173" s="41">
        <f>+(C173-C$7)/C$8</f>
        <v>-3824.530055146347</v>
      </c>
      <c r="F173" s="132">
        <f>ROUND(2*E173,0)/2</f>
        <v>-3824.5</v>
      </c>
      <c r="G173" s="132">
        <f>+C173-(C$7+F173*C$8)</f>
        <v>-1.0259265000058804E-2</v>
      </c>
      <c r="I173" s="132">
        <f>G173</f>
        <v>-1.0259265000058804E-2</v>
      </c>
      <c r="P173" s="199">
        <f>+D$11+D$12*F173+D$13*F173^2</f>
        <v>-1.6548136528526125E-3</v>
      </c>
      <c r="Q173" s="200">
        <f>+C173-15018.5</f>
        <v>33676.129000000001</v>
      </c>
      <c r="S173" s="132">
        <f>+(P173-G173)^2</f>
        <v>7.4036582986438442E-5</v>
      </c>
      <c r="T173" s="201">
        <f>T$19</f>
        <v>0</v>
      </c>
      <c r="U173" s="43">
        <f>+T173*S173</f>
        <v>0</v>
      </c>
      <c r="V173" s="132">
        <f>+G173-P173</f>
        <v>-8.6044513472061917E-3</v>
      </c>
      <c r="Z173" s="43">
        <f>F173</f>
        <v>-3824.5</v>
      </c>
      <c r="AA173" s="132">
        <f>AB$3+AB$4*Z173+AB$5*Z173^2+AH173</f>
        <v>-6.6172611824402757E-3</v>
      </c>
      <c r="AB173" s="132">
        <f>IF(S173&lt;&gt;0,G173-AH173, -9999)</f>
        <v>-5.29681747047114E-3</v>
      </c>
      <c r="AC173" s="132">
        <f>+G173-P173</f>
        <v>-8.6044513472061917E-3</v>
      </c>
      <c r="AD173" s="132">
        <f>IF(S173&lt;&gt;0,G173-AA173, -9999)</f>
        <v>-3.642003817618528E-3</v>
      </c>
      <c r="AE173" s="132">
        <f>+(G173-AA173)^2*T173</f>
        <v>0</v>
      </c>
      <c r="AF173" s="43">
        <f>IF(S173&lt;&gt;0,G173-P173, -9999)</f>
        <v>-8.6044513472061917E-3</v>
      </c>
      <c r="AG173" s="7"/>
      <c r="AH173" s="43">
        <f>$AB$6*($AB$11/AI173*AJ173+$AB$12)</f>
        <v>-4.9624475295876637E-3</v>
      </c>
      <c r="AI173" s="43">
        <f>1+$AB$7*COS(AL173)</f>
        <v>0.52369639769742193</v>
      </c>
      <c r="AJ173" s="43">
        <f>SIN(AL173+RADIANS($AB$9))</f>
        <v>-0.28773441032444091</v>
      </c>
      <c r="AK173" s="43">
        <f>$AB$7*SIN(AL173)</f>
        <v>-0.14310694271343011</v>
      </c>
      <c r="AL173" s="43">
        <f>2*ATAN(AM173)</f>
        <v>-2.849720128806001</v>
      </c>
      <c r="AM173" s="43">
        <f>SQRT((1+$AB$7)/(1-$AB$7))*TAN(AN173/2)</f>
        <v>-6.8035918750610991</v>
      </c>
      <c r="AN173" s="132">
        <f>$AU173+$AB$7*SIN(AO173)</f>
        <v>3.6384679445417256</v>
      </c>
      <c r="AO173" s="132">
        <f>$AU173+$AB$7*SIN(AP173)</f>
        <v>3.6407049964923042</v>
      </c>
      <c r="AP173" s="132">
        <f>$AU173+$AB$7*SIN(AQ173)</f>
        <v>3.6355890842282945</v>
      </c>
      <c r="AQ173" s="132">
        <f>$AU173+$AB$7*SIN(AR173)</f>
        <v>3.6473097502255127</v>
      </c>
      <c r="AR173" s="132">
        <f>$AU173+$AB$7*SIN(AS173)</f>
        <v>3.6205657583799731</v>
      </c>
      <c r="AS173" s="132">
        <f>$AU173+$AB$7*SIN(AT173)</f>
        <v>3.6821831773054132</v>
      </c>
      <c r="AT173" s="132">
        <f>$AU173+$AB$7*SIN(AU173)</f>
        <v>3.5430365529768189</v>
      </c>
      <c r="AU173" s="132">
        <f>RADIANS($AB$9)+$AB$18*(F173-AB$15)</f>
        <v>3.8765167897534027</v>
      </c>
      <c r="AW173" s="43">
        <v>25500</v>
      </c>
      <c r="AX173" s="43">
        <f t="shared" si="32"/>
        <v>-2.9217996344871426E-2</v>
      </c>
      <c r="AY173" s="43">
        <f t="shared" si="33"/>
        <v>-3.712972005951206E-2</v>
      </c>
      <c r="AZ173" s="132">
        <f t="shared" si="34"/>
        <v>7.9117237146406356E-3</v>
      </c>
      <c r="BA173" s="43">
        <f t="shared" si="35"/>
        <v>0.56878923286025529</v>
      </c>
      <c r="BB173" s="43">
        <f t="shared" si="36"/>
        <v>0.49825206160506524</v>
      </c>
      <c r="BC173" s="43">
        <f t="shared" si="37"/>
        <v>2.6200232123212897</v>
      </c>
      <c r="BD173" s="43">
        <f t="shared" si="38"/>
        <v>3.7472555475840732</v>
      </c>
      <c r="BE173" s="43">
        <f t="shared" si="39"/>
        <v>8.5615375112750023</v>
      </c>
      <c r="BF173" s="43">
        <f t="shared" si="40"/>
        <v>8.5610889617874353</v>
      </c>
      <c r="BG173" s="43">
        <f t="shared" si="41"/>
        <v>8.5624761513944669</v>
      </c>
      <c r="BH173" s="43">
        <f t="shared" si="42"/>
        <v>8.5581787970515713</v>
      </c>
      <c r="BI173" s="43">
        <f t="shared" si="43"/>
        <v>8.5714222956957258</v>
      </c>
      <c r="BJ173" s="43">
        <f t="shared" si="44"/>
        <v>8.5299209317943294</v>
      </c>
      <c r="BK173" s="43">
        <f t="shared" si="45"/>
        <v>8.6540292087712132</v>
      </c>
      <c r="BL173" s="43">
        <f t="shared" si="46"/>
        <v>8.1834394414443956</v>
      </c>
    </row>
    <row r="174" spans="1:64" ht="12.95" customHeight="1">
      <c r="A174" s="41" t="s">
        <v>326</v>
      </c>
      <c r="B174" s="94"/>
      <c r="C174" s="36">
        <v>48922.656000000003</v>
      </c>
      <c r="D174" s="36" t="s">
        <v>264</v>
      </c>
      <c r="E174" s="41">
        <f>+(C174-C$7)/C$8</f>
        <v>-3156.510966241683</v>
      </c>
      <c r="F174" s="132">
        <f>ROUND(2*E174,0)/2</f>
        <v>-3156.5</v>
      </c>
      <c r="G174" s="132">
        <f>+C174-(C$7+F174*C$8)</f>
        <v>-3.7433049947139807E-3</v>
      </c>
      <c r="I174" s="132">
        <f>G174</f>
        <v>-3.7433049947139807E-3</v>
      </c>
      <c r="P174" s="199">
        <f>+D$11+D$12*F174+D$13*F174^2</f>
        <v>-2.140578976191309E-3</v>
      </c>
      <c r="Q174" s="200">
        <f>+C174-15018.5</f>
        <v>33904.156000000003</v>
      </c>
      <c r="S174" s="132">
        <f>+(P174-G174)^2</f>
        <v>2.5687306904495354E-6</v>
      </c>
      <c r="T174" s="201">
        <f>T$19</f>
        <v>0</v>
      </c>
      <c r="U174" s="43">
        <f>+T174*S174</f>
        <v>0</v>
      </c>
      <c r="V174" s="132">
        <f>+G174-P174</f>
        <v>-1.6027260185226717E-3</v>
      </c>
      <c r="Z174" s="43">
        <f>F174</f>
        <v>-3156.5</v>
      </c>
      <c r="AA174" s="132">
        <f>AB$3+AB$4*Z174+AB$5*Z174^2+AH174</f>
        <v>-7.7203858616100001E-3</v>
      </c>
      <c r="AB174" s="132">
        <f>IF(S174&lt;&gt;0,G174-AH174, -9999)</f>
        <v>1.8365018907047104E-3</v>
      </c>
      <c r="AC174" s="132">
        <f>+G174-P174</f>
        <v>-1.6027260185226717E-3</v>
      </c>
      <c r="AD174" s="132">
        <f>IF(S174&lt;&gt;0,G174-AA174, -9999)</f>
        <v>3.9770808668960194E-3</v>
      </c>
      <c r="AE174" s="132">
        <f>+(G174-AA174)^2*T174</f>
        <v>0</v>
      </c>
      <c r="AF174" s="43">
        <f>IF(S174&lt;&gt;0,G174-P174, -9999)</f>
        <v>-1.6027260185226717E-3</v>
      </c>
      <c r="AG174" s="7"/>
      <c r="AH174" s="43">
        <f>$AB$6*($AB$11/AI174*AJ174+$AB$12)</f>
        <v>-5.5798068854186911E-3</v>
      </c>
      <c r="AI174" s="43">
        <f>1+$AB$7*COS(AL174)</f>
        <v>0.53008845052643339</v>
      </c>
      <c r="AJ174" s="43">
        <f>SIN(AL174+RADIANS($AB$9))</f>
        <v>-0.3274797886799577</v>
      </c>
      <c r="AK174" s="43">
        <f>$AB$7*SIN(AL174)</f>
        <v>-0.1628737372646345</v>
      </c>
      <c r="AL174" s="43">
        <f>2*ATAN(AM174)</f>
        <v>-2.8079454440434746</v>
      </c>
      <c r="AM174" s="43">
        <f>SQRT((1+$AB$7)/(1-$AB$7))*TAN(AN174/2)</f>
        <v>-5.9386442291143995</v>
      </c>
      <c r="AN174" s="132">
        <f>$AU174+$AB$7*SIN(AO174)</f>
        <v>3.7072620673612455</v>
      </c>
      <c r="AO174" s="132">
        <f>$AU174+$AB$7*SIN(AP174)</f>
        <v>3.7091711706667119</v>
      </c>
      <c r="AP174" s="132">
        <f>$AU174+$AB$7*SIN(AQ174)</f>
        <v>3.7046252963257285</v>
      </c>
      <c r="AQ174" s="132">
        <f>$AU174+$AB$7*SIN(AR174)</f>
        <v>3.7154715081094376</v>
      </c>
      <c r="AR174" s="132">
        <f>$AU174+$AB$7*SIN(AS174)</f>
        <v>3.689714392246028</v>
      </c>
      <c r="AS174" s="132">
        <f>$AU174+$AB$7*SIN(AT174)</f>
        <v>3.7516019062516808</v>
      </c>
      <c r="AT174" s="132">
        <f>$AU174+$AB$7*SIN(AU174)</f>
        <v>3.6066090066323766</v>
      </c>
      <c r="AU174" s="132">
        <f>RADIANS($AB$9)+$AB$18*(F174-AB$15)</f>
        <v>3.9746267091494567</v>
      </c>
      <c r="AV174" s="132"/>
      <c r="AW174" s="43">
        <v>26000</v>
      </c>
      <c r="AX174" s="43">
        <f t="shared" si="32"/>
        <v>-3.0458832235440367E-2</v>
      </c>
      <c r="AY174" s="43">
        <f t="shared" si="33"/>
        <v>-3.798569325389637E-2</v>
      </c>
      <c r="AZ174" s="132">
        <f t="shared" si="34"/>
        <v>7.5268610184560042E-3</v>
      </c>
      <c r="BA174" s="43">
        <f t="shared" si="35"/>
        <v>0.56018102014567639</v>
      </c>
      <c r="BB174" s="43">
        <f t="shared" si="36"/>
        <v>0.46684113437627722</v>
      </c>
      <c r="BC174" s="43">
        <f t="shared" si="37"/>
        <v>2.6558894182192994</v>
      </c>
      <c r="BD174" s="43">
        <f t="shared" si="38"/>
        <v>4.0364701219348387</v>
      </c>
      <c r="BE174" s="43">
        <f t="shared" si="39"/>
        <v>8.6166659044058598</v>
      </c>
      <c r="BF174" s="43">
        <f t="shared" si="40"/>
        <v>8.6160147073238136</v>
      </c>
      <c r="BG174" s="43">
        <f t="shared" si="41"/>
        <v>8.6179093778051143</v>
      </c>
      <c r="BH174" s="43">
        <f t="shared" si="42"/>
        <v>8.6123863025907603</v>
      </c>
      <c r="BI174" s="43">
        <f t="shared" si="43"/>
        <v>8.6283986116155145</v>
      </c>
      <c r="BJ174" s="43">
        <f t="shared" si="44"/>
        <v>8.581202388604444</v>
      </c>
      <c r="BK174" s="43">
        <f t="shared" si="45"/>
        <v>8.7143910183881612</v>
      </c>
      <c r="BL174" s="43">
        <f t="shared" si="46"/>
        <v>8.2568750098546158</v>
      </c>
    </row>
    <row r="175" spans="1:64" ht="12.95" customHeight="1">
      <c r="A175" s="41" t="s">
        <v>326</v>
      </c>
      <c r="B175" s="94"/>
      <c r="C175" s="36">
        <v>48976.754000000001</v>
      </c>
      <c r="D175" s="36" t="s">
        <v>264</v>
      </c>
      <c r="E175" s="41">
        <f>+(C175-C$7)/C$8</f>
        <v>-2998.0275556299443</v>
      </c>
      <c r="F175" s="132">
        <f>ROUND(2*E175,0)/2</f>
        <v>-2998</v>
      </c>
      <c r="G175" s="132">
        <f>+C175-(C$7+F175*C$8)</f>
        <v>-9.4060599949443713E-3</v>
      </c>
      <c r="I175" s="132">
        <f>G175</f>
        <v>-9.4060599949443713E-3</v>
      </c>
      <c r="P175" s="199">
        <f>+D$11+D$12*F175+D$13*F175^2</f>
        <v>-2.2580450550134879E-3</v>
      </c>
      <c r="Q175" s="200">
        <f>+C175-15018.5</f>
        <v>33958.254000000001</v>
      </c>
      <c r="S175" s="132">
        <f>+(P175-G175)^2</f>
        <v>5.109411758147511E-5</v>
      </c>
      <c r="T175" s="201">
        <f>T$19</f>
        <v>0</v>
      </c>
      <c r="U175" s="43">
        <f>+T175*S175</f>
        <v>0</v>
      </c>
      <c r="V175" s="132">
        <f>+G175-P175</f>
        <v>-7.1480149399308834E-3</v>
      </c>
      <c r="Z175" s="43">
        <f>F175</f>
        <v>-2998</v>
      </c>
      <c r="AA175" s="132">
        <f>AB$3+AB$4*Z175+AB$5*Z175^2+AH175</f>
        <v>-7.9816930491865452E-3</v>
      </c>
      <c r="AB175" s="132">
        <f>IF(S175&lt;&gt;0,G175-AH175, -9999)</f>
        <v>-3.6824120007713139E-3</v>
      </c>
      <c r="AC175" s="132">
        <f>+G175-P175</f>
        <v>-7.1480149399308834E-3</v>
      </c>
      <c r="AD175" s="132">
        <f>IF(S175&lt;&gt;0,G175-AA175, -9999)</f>
        <v>-1.424366945757826E-3</v>
      </c>
      <c r="AE175" s="132">
        <f>+(G175-AA175)^2*T175</f>
        <v>0</v>
      </c>
      <c r="AF175" s="43">
        <f>IF(S175&lt;&gt;0,G175-P175, -9999)</f>
        <v>-7.1480149399308834E-3</v>
      </c>
      <c r="AG175" s="7"/>
      <c r="AH175" s="43">
        <f>$AB$6*($AB$11/AI175*AJ175+$AB$12)</f>
        <v>-5.7236479941730574E-3</v>
      </c>
      <c r="AI175" s="43">
        <f>1+$AB$7*COS(AL175)</f>
        <v>0.5317521185235381</v>
      </c>
      <c r="AJ175" s="43">
        <f>SIN(AL175+RADIANS($AB$9))</f>
        <v>-0.33697623876159533</v>
      </c>
      <c r="AK175" s="43">
        <f>$AB$7*SIN(AL175)</f>
        <v>-0.16759665901205395</v>
      </c>
      <c r="AL175" s="43">
        <f>2*ATAN(AM175)</f>
        <v>-2.7978770448063859</v>
      </c>
      <c r="AM175" s="43">
        <f>SQRT((1+$AB$7)/(1-$AB$7))*TAN(AN175/2)</f>
        <v>-5.7613649196572831</v>
      </c>
      <c r="AN175" s="132">
        <f>$AU175+$AB$7*SIN(AO175)</f>
        <v>3.7237146000823942</v>
      </c>
      <c r="AO175" s="132">
        <f>$AU175+$AB$7*SIN(AP175)</f>
        <v>3.7255358365942826</v>
      </c>
      <c r="AP175" s="132">
        <f>$AU175+$AB$7*SIN(AQ175)</f>
        <v>3.7211528696378728</v>
      </c>
      <c r="AQ175" s="132">
        <f>$AU175+$AB$7*SIN(AR175)</f>
        <v>3.7317224616846381</v>
      </c>
      <c r="AR175" s="132">
        <f>$AU175+$AB$7*SIN(AS175)</f>
        <v>3.7063567193617235</v>
      </c>
      <c r="AS175" s="132">
        <f>$AU175+$AB$7*SIN(AT175)</f>
        <v>3.767977284616896</v>
      </c>
      <c r="AT175" s="132">
        <f>$AU175+$AB$7*SIN(AU175)</f>
        <v>3.6222010404161211</v>
      </c>
      <c r="AU175" s="132">
        <f>RADIANS($AB$9)+$AB$18*(F175-AB$15)</f>
        <v>3.9979057843354964</v>
      </c>
      <c r="AW175" s="43">
        <v>26500</v>
      </c>
      <c r="AX175" s="43">
        <f t="shared" si="32"/>
        <v>-3.1724989543363703E-2</v>
      </c>
      <c r="AY175" s="43">
        <f t="shared" si="33"/>
        <v>-3.885008587331578E-2</v>
      </c>
      <c r="AZ175" s="132">
        <f t="shared" si="34"/>
        <v>7.125096329952077E-3</v>
      </c>
      <c r="BA175" s="43">
        <f t="shared" si="35"/>
        <v>0.5523605461825849</v>
      </c>
      <c r="BB175" s="43">
        <f t="shared" si="36"/>
        <v>0.4357530698943875</v>
      </c>
      <c r="BC175" s="43">
        <f t="shared" si="37"/>
        <v>2.6907300255451654</v>
      </c>
      <c r="BD175" s="43">
        <f t="shared" si="38"/>
        <v>4.3605413687700407</v>
      </c>
      <c r="BE175" s="43">
        <f t="shared" si="39"/>
        <v>8.6710084185389125</v>
      </c>
      <c r="BF175" s="43">
        <f t="shared" si="40"/>
        <v>8.6701147472895421</v>
      </c>
      <c r="BG175" s="43">
        <f t="shared" si="41"/>
        <v>8.6725784777478285</v>
      </c>
      <c r="BH175" s="43">
        <f t="shared" si="42"/>
        <v>8.6657724182323239</v>
      </c>
      <c r="BI175" s="43">
        <f t="shared" si="43"/>
        <v>8.684470001384609</v>
      </c>
      <c r="BJ175" s="43">
        <f t="shared" si="44"/>
        <v>8.6322779811386638</v>
      </c>
      <c r="BK175" s="43">
        <f t="shared" si="45"/>
        <v>8.7722866521805454</v>
      </c>
      <c r="BL175" s="43">
        <f t="shared" si="46"/>
        <v>8.3303105782648359</v>
      </c>
    </row>
    <row r="176" spans="1:64" ht="12.95" customHeight="1">
      <c r="A176" s="41" t="s">
        <v>326</v>
      </c>
      <c r="B176" s="94"/>
      <c r="C176" s="36">
        <v>49005.601000000002</v>
      </c>
      <c r="D176" s="36" t="s">
        <v>264</v>
      </c>
      <c r="E176" s="41">
        <f>+(C176-C$7)/C$8</f>
        <v>-2913.518498993521</v>
      </c>
      <c r="F176" s="132">
        <f>ROUND(2*E176,0)/2</f>
        <v>-2913.5</v>
      </c>
      <c r="G176" s="132">
        <f>+C176-(C$7+F176*C$8)</f>
        <v>-6.3145949970930815E-3</v>
      </c>
      <c r="I176" s="132">
        <f>G176</f>
        <v>-6.3145949970930815E-3</v>
      </c>
      <c r="P176" s="199">
        <f>+D$11+D$12*F176+D$13*F176^2</f>
        <v>-2.3210146872163205E-3</v>
      </c>
      <c r="Q176" s="200">
        <f>+C176-15018.5</f>
        <v>33987.101000000002</v>
      </c>
      <c r="S176" s="132">
        <f>+(P176-G176)^2</f>
        <v>1.5948683691435369E-5</v>
      </c>
      <c r="T176" s="201">
        <f>T$19</f>
        <v>0</v>
      </c>
      <c r="U176" s="43">
        <f>+T176*S176</f>
        <v>0</v>
      </c>
      <c r="V176" s="132">
        <f>+G176-P176</f>
        <v>-3.9935803098767614E-3</v>
      </c>
      <c r="Z176" s="43">
        <f>F176</f>
        <v>-2913.5</v>
      </c>
      <c r="AA176" s="132">
        <f>AB$3+AB$4*Z176+AB$5*Z176^2+AH176</f>
        <v>-8.1209025901380297E-3</v>
      </c>
      <c r="AB176" s="132">
        <f>IF(S176&lt;&gt;0,G176-AH176, -9999)</f>
        <v>-5.1470709417137262E-4</v>
      </c>
      <c r="AC176" s="132">
        <f>+G176-P176</f>
        <v>-3.9935803098767614E-3</v>
      </c>
      <c r="AD176" s="132">
        <f>IF(S176&lt;&gt;0,G176-AA176, -9999)</f>
        <v>1.8063075930449483E-3</v>
      </c>
      <c r="AE176" s="132">
        <f>+(G176-AA176)^2*T176</f>
        <v>0</v>
      </c>
      <c r="AF176" s="43">
        <f>IF(S176&lt;&gt;0,G176-P176, -9999)</f>
        <v>-3.9935803098767614E-3</v>
      </c>
      <c r="AG176" s="7"/>
      <c r="AH176" s="43">
        <f>$AB$6*($AB$11/AI176*AJ176+$AB$12)</f>
        <v>-5.7998879029217089E-3</v>
      </c>
      <c r="AI176" s="43">
        <f>1+$AB$7*COS(AL176)</f>
        <v>0.53266292708894802</v>
      </c>
      <c r="AJ176" s="43">
        <f>SIN(AL176+RADIANS($AB$9))</f>
        <v>-0.34204974934877519</v>
      </c>
      <c r="AK176" s="43">
        <f>$AB$7*SIN(AL176)</f>
        <v>-0.17011989566810654</v>
      </c>
      <c r="AL176" s="43">
        <f>2*ATAN(AM176)</f>
        <v>-2.7924831347684496</v>
      </c>
      <c r="AM176" s="43">
        <f>SQRT((1+$AB$7)/(1-$AB$7))*TAN(AN176/2)</f>
        <v>-5.670557811770724</v>
      </c>
      <c r="AN176" s="132">
        <f>$AU176+$AB$7*SIN(AO176)</f>
        <v>3.7325072904122196</v>
      </c>
      <c r="AO176" s="132">
        <f>$AU176+$AB$7*SIN(AP176)</f>
        <v>3.7342806426112949</v>
      </c>
      <c r="AP176" s="132">
        <f>$AU176+$AB$7*SIN(AQ176)</f>
        <v>3.729987932307731</v>
      </c>
      <c r="AQ176" s="132">
        <f>$AU176+$AB$7*SIN(AR176)</f>
        <v>3.7404006378080141</v>
      </c>
      <c r="AR176" s="132">
        <f>$AU176+$AB$7*SIN(AS176)</f>
        <v>3.715266440454577</v>
      </c>
      <c r="AS176" s="132">
        <f>$AU176+$AB$7*SIN(AT176)</f>
        <v>3.7766936970727123</v>
      </c>
      <c r="AT176" s="132">
        <f>$AU176+$AB$7*SIN(AU176)</f>
        <v>3.630596454022335</v>
      </c>
      <c r="AU176" s="132">
        <f>RADIANS($AB$9)+$AB$18*(F176-AB$15)</f>
        <v>4.0103163953968233</v>
      </c>
      <c r="AW176" s="43">
        <v>27000</v>
      </c>
      <c r="AX176" s="43">
        <f t="shared" si="32"/>
        <v>-3.3014918251646097E-2</v>
      </c>
      <c r="AY176" s="43">
        <f t="shared" si="33"/>
        <v>-3.9722897917770297E-2</v>
      </c>
      <c r="AZ176" s="132">
        <f t="shared" si="34"/>
        <v>6.7079796661241985E-3</v>
      </c>
      <c r="BA176" s="43">
        <f t="shared" si="35"/>
        <v>0.54526815468839263</v>
      </c>
      <c r="BB176" s="43">
        <f t="shared" si="36"/>
        <v>0.4049759301848152</v>
      </c>
      <c r="BC176" s="43">
        <f t="shared" si="37"/>
        <v>2.7246523104553297</v>
      </c>
      <c r="BD176" s="43">
        <f t="shared" si="38"/>
        <v>4.7271570873856952</v>
      </c>
      <c r="BE176" s="43">
        <f t="shared" si="39"/>
        <v>8.7246372067295894</v>
      </c>
      <c r="BF176" s="43">
        <f t="shared" si="40"/>
        <v>8.7234697162357602</v>
      </c>
      <c r="BG176" s="43">
        <f t="shared" si="41"/>
        <v>8.7265383685590407</v>
      </c>
      <c r="BH176" s="43">
        <f t="shared" si="42"/>
        <v>8.7184555647645432</v>
      </c>
      <c r="BI176" s="43">
        <f t="shared" si="43"/>
        <v>8.7396291212470381</v>
      </c>
      <c r="BJ176" s="43">
        <f t="shared" si="44"/>
        <v>8.6833224091732877</v>
      </c>
      <c r="BK176" s="43">
        <f t="shared" si="45"/>
        <v>8.8277998759846508</v>
      </c>
      <c r="BL176" s="43">
        <f t="shared" si="46"/>
        <v>8.403746146675056</v>
      </c>
    </row>
    <row r="177" spans="1:64" ht="12.95" customHeight="1">
      <c r="A177" s="41" t="s">
        <v>326</v>
      </c>
      <c r="B177" s="94"/>
      <c r="C177" s="36">
        <v>49007.644999999997</v>
      </c>
      <c r="D177" s="36" t="s">
        <v>264</v>
      </c>
      <c r="E177" s="41">
        <f>+(C177-C$7)/C$8</f>
        <v>-2907.5304755677098</v>
      </c>
      <c r="F177" s="132">
        <f>ROUND(2*E177,0)/2</f>
        <v>-2907.5</v>
      </c>
      <c r="G177" s="132">
        <f>+C177-(C$7+F177*C$8)</f>
        <v>-1.0402774998510722E-2</v>
      </c>
      <c r="I177" s="132">
        <f>G177</f>
        <v>-1.0402774998510722E-2</v>
      </c>
      <c r="P177" s="199">
        <f>+D$11+D$12*F177+D$13*F177^2</f>
        <v>-2.3254950471996837E-3</v>
      </c>
      <c r="Q177" s="200">
        <f>+C177-15018.5</f>
        <v>33989.144999999997</v>
      </c>
      <c r="S177" s="132">
        <f>+(P177-G177)^2</f>
        <v>6.5242451411851255E-5</v>
      </c>
      <c r="T177" s="201">
        <f>T$19</f>
        <v>0</v>
      </c>
      <c r="U177" s="43">
        <f>+T177*S177</f>
        <v>0</v>
      </c>
      <c r="V177" s="132">
        <f>+G177-P177</f>
        <v>-8.0772799513110383E-3</v>
      </c>
      <c r="Z177" s="43">
        <f>F177</f>
        <v>-2907.5</v>
      </c>
      <c r="AA177" s="132">
        <f>AB$3+AB$4*Z177+AB$5*Z177^2+AH177</f>
        <v>-8.1307844368203458E-3</v>
      </c>
      <c r="AB177" s="132">
        <f>IF(S177&lt;&gt;0,G177-AH177, -9999)</f>
        <v>-4.5974856088900609E-3</v>
      </c>
      <c r="AC177" s="132">
        <f>+G177-P177</f>
        <v>-8.0772799513110383E-3</v>
      </c>
      <c r="AD177" s="132">
        <f>IF(S177&lt;&gt;0,G177-AA177, -9999)</f>
        <v>-2.2719905616903763E-3</v>
      </c>
      <c r="AE177" s="132">
        <f>+(G177-AA177)^2*T177</f>
        <v>0</v>
      </c>
      <c r="AF177" s="43">
        <f>IF(S177&lt;&gt;0,G177-P177, -9999)</f>
        <v>-8.0772799513110383E-3</v>
      </c>
      <c r="AG177" s="7"/>
      <c r="AH177" s="43">
        <f>$AB$6*($AB$11/AI177*AJ177+$AB$12)</f>
        <v>-5.8052893896206612E-3</v>
      </c>
      <c r="AI177" s="43">
        <f>1+$AB$7*COS(AL177)</f>
        <v>0.53272823746143305</v>
      </c>
      <c r="AJ177" s="43">
        <f>SIN(AL177+RADIANS($AB$9))</f>
        <v>-0.34241028542553265</v>
      </c>
      <c r="AK177" s="43">
        <f>$AB$7*SIN(AL177)</f>
        <v>-0.17029920303189483</v>
      </c>
      <c r="AL177" s="43">
        <f>2*ATAN(AM177)</f>
        <v>-2.7920994290837027</v>
      </c>
      <c r="AM177" s="43">
        <f>SQRT((1+$AB$7)/(1-$AB$7))*TAN(AN177/2)</f>
        <v>-5.6642037999746684</v>
      </c>
      <c r="AN177" s="132">
        <f>$AU177+$AB$7*SIN(AO177)</f>
        <v>3.7331322000177418</v>
      </c>
      <c r="AO177" s="132">
        <f>$AU177+$AB$7*SIN(AP177)</f>
        <v>3.7349021284798143</v>
      </c>
      <c r="AP177" s="132">
        <f>$AU177+$AB$7*SIN(AQ177)</f>
        <v>3.7306159101110268</v>
      </c>
      <c r="AQ177" s="132">
        <f>$AU177+$AB$7*SIN(AR177)</f>
        <v>3.7410172378518451</v>
      </c>
      <c r="AR177" s="132">
        <f>$AU177+$AB$7*SIN(AS177)</f>
        <v>3.7159000726107103</v>
      </c>
      <c r="AS177" s="132">
        <f>$AU177+$AB$7*SIN(AT177)</f>
        <v>3.7773122640997645</v>
      </c>
      <c r="AT177" s="132">
        <f>$AU177+$AB$7*SIN(AU177)</f>
        <v>3.6311947946631662</v>
      </c>
      <c r="AU177" s="132">
        <f>RADIANS($AB$9)+$AB$18*(F177-AB$15)</f>
        <v>4.0111976222177459</v>
      </c>
      <c r="AW177" s="43">
        <v>27500</v>
      </c>
      <c r="AX177" s="43">
        <f t="shared" ref="AX177:AX186" si="47">AB$3+AB$4*AW177+AB$5*AW177^2+AZ177</f>
        <v>-3.432716370469676E-2</v>
      </c>
      <c r="AY177" s="43">
        <f t="shared" ref="AY177:AY186" si="48">AB$3+AB$4*AW177+AB$5*AW177^2</f>
        <v>-4.0604129387259921E-2</v>
      </c>
      <c r="AZ177" s="132">
        <f t="shared" ref="AZ177:AZ186" si="49">$AB$6*($AB$11/BA177*BB177+$AB$12)</f>
        <v>6.2769656825631638E-3</v>
      </c>
      <c r="BA177" s="43">
        <f t="shared" ref="BA177:BA186" si="50">1+$AB$7*COS(BC177)</f>
        <v>0.53885205668616376</v>
      </c>
      <c r="BB177" s="43">
        <f t="shared" ref="BB177:BB186" si="51">SIN(BC177+RADIANS($AB$9))</f>
        <v>0.37449580878923139</v>
      </c>
      <c r="BC177" s="43">
        <f t="shared" ref="BC177:BC186" si="52">2*ATAN(BD177)</f>
        <v>2.7577518625063218</v>
      </c>
      <c r="BD177" s="43">
        <f t="shared" ref="BD177:BD186" si="53">SQRT((1+$AB$7)/(1-$AB$7))*TAN(BE177/2)</f>
        <v>5.146362529013075</v>
      </c>
      <c r="BE177" s="43">
        <f t="shared" ref="BE177:BE186" si="54">$BL177+$AB$7*SIN(BF177)</f>
        <v>8.7776171271172156</v>
      </c>
      <c r="BF177" s="43">
        <f t="shared" ref="BF177:BF186" si="55">$BL177+$AB$7*SIN(BG177)</f>
        <v>8.7761577124370724</v>
      </c>
      <c r="BG177" s="43">
        <f t="shared" ref="BG177:BG186" si="56">$BL177+$AB$7*SIN(BH177)</f>
        <v>8.7798348498134597</v>
      </c>
      <c r="BH177" s="43">
        <f t="shared" ref="BH177:BH186" si="57">$BL177+$AB$7*SIN(BI177)</f>
        <v>8.7705502220957925</v>
      </c>
      <c r="BI177" s="43">
        <f t="shared" ref="BI177:BI186" si="58">$BL177+$AB$7*SIN(BJ177)</f>
        <v>8.7938702624983787</v>
      </c>
      <c r="BJ177" s="43">
        <f t="shared" ref="BJ177:BJ186" si="59">$BL177+$AB$7*SIN(BK177)</f>
        <v>8.7344790119764344</v>
      </c>
      <c r="BK177" s="43">
        <f t="shared" ref="BK177:BK186" si="60">$BL177+$AB$7*SIN(BL177)</f>
        <v>8.8810272976834028</v>
      </c>
      <c r="BL177" s="43">
        <f t="shared" ref="BL177:BL186" si="61">RADIANS($AB$9)+$AB$18*(AW177-AB$15)</f>
        <v>8.4771817150852762</v>
      </c>
    </row>
    <row r="178" spans="1:64" ht="12.95" customHeight="1">
      <c r="A178" s="41" t="s">
        <v>326</v>
      </c>
      <c r="B178" s="94"/>
      <c r="C178" s="36">
        <v>49012.589</v>
      </c>
      <c r="D178" s="36" t="s">
        <v>264</v>
      </c>
      <c r="E178" s="41">
        <f>+(C178-C$7)/C$8</f>
        <v>-2893.0467241893789</v>
      </c>
      <c r="F178" s="132">
        <f>ROUND(2*E178,0)/2</f>
        <v>-2893</v>
      </c>
      <c r="G178" s="132">
        <f>+C178-(C$7+F178*C$8)</f>
        <v>-1.5949209999234881E-2</v>
      </c>
      <c r="I178" s="132">
        <f>G178</f>
        <v>-1.5949209999234881E-2</v>
      </c>
      <c r="P178" s="199">
        <f>+D$11+D$12*F178+D$13*F178^2</f>
        <v>-2.3363275891743283E-3</v>
      </c>
      <c r="Q178" s="200">
        <f>+C178-15018.5</f>
        <v>33994.089</v>
      </c>
      <c r="S178" s="132">
        <f>+(P178-G178)^2</f>
        <v>1.85310567510136E-4</v>
      </c>
      <c r="T178" s="201">
        <f>T$19</f>
        <v>0</v>
      </c>
      <c r="U178" s="43">
        <f>+T178*S178</f>
        <v>0</v>
      </c>
      <c r="V178" s="132">
        <f>+G178-P178</f>
        <v>-1.3612882410060553E-2</v>
      </c>
      <c r="W178" s="205"/>
      <c r="X178" s="204"/>
      <c r="Y178" s="204"/>
      <c r="Z178" s="43">
        <f>F178</f>
        <v>-2893</v>
      </c>
      <c r="AA178" s="132">
        <f>AB$3+AB$4*Z178+AB$5*Z178^2+AH178</f>
        <v>-8.1546639508744776E-3</v>
      </c>
      <c r="AB178" s="132">
        <f>IF(S178&lt;&gt;0,G178-AH178, -9999)</f>
        <v>-1.0130873637534732E-2</v>
      </c>
      <c r="AC178" s="132">
        <f>+G178-P178</f>
        <v>-1.3612882410060553E-2</v>
      </c>
      <c r="AD178" s="132">
        <f>IF(S178&lt;&gt;0,G178-AA178, -9999)</f>
        <v>-7.7945460483604036E-3</v>
      </c>
      <c r="AE178" s="132">
        <f>+(G178-AA178)^2*T178</f>
        <v>0</v>
      </c>
      <c r="AF178" s="43">
        <f>IF(S178&lt;&gt;0,G178-P178, -9999)</f>
        <v>-1.3612882410060553E-2</v>
      </c>
      <c r="AG178" s="7"/>
      <c r="AH178" s="43">
        <f>$AB$6*($AB$11/AI178*AJ178+$AB$12)</f>
        <v>-5.8183363617001493E-3</v>
      </c>
      <c r="AI178" s="43">
        <f>1+$AB$7*COS(AL178)</f>
        <v>0.53288642138183018</v>
      </c>
      <c r="AJ178" s="43">
        <f>SIN(AL178+RADIANS($AB$9))</f>
        <v>-0.34328173862252426</v>
      </c>
      <c r="AK178" s="43">
        <f>$AB$7*SIN(AL178)</f>
        <v>-0.17073260757606987</v>
      </c>
      <c r="AL178" s="43">
        <f>2*ATAN(AM178)</f>
        <v>-2.7911717507608458</v>
      </c>
      <c r="AM178" s="43">
        <f>SQRT((1+$AB$7)/(1-$AB$7))*TAN(AN178/2)</f>
        <v>-5.6488987236712163</v>
      </c>
      <c r="AN178" s="132">
        <f>$AU178+$AB$7*SIN(AO178)</f>
        <v>3.7346427159322215</v>
      </c>
      <c r="AO178" s="132">
        <f>$AU178+$AB$7*SIN(AP178)</f>
        <v>3.7364043582904114</v>
      </c>
      <c r="AP178" s="132">
        <f>$AU178+$AB$7*SIN(AQ178)</f>
        <v>3.7321338726921875</v>
      </c>
      <c r="AQ178" s="132">
        <f>$AU178+$AB$7*SIN(AR178)</f>
        <v>3.7425075765570295</v>
      </c>
      <c r="AR178" s="132">
        <f>$AU178+$AB$7*SIN(AS178)</f>
        <v>3.7174318923738547</v>
      </c>
      <c r="AS178" s="132">
        <f>$AU178+$AB$7*SIN(AT178)</f>
        <v>3.778806945794309</v>
      </c>
      <c r="AT178" s="132">
        <f>$AU178+$AB$7*SIN(AU178)</f>
        <v>3.6326420032654849</v>
      </c>
      <c r="AU178" s="132">
        <f>RADIANS($AB$9)+$AB$18*(F178-AB$15)</f>
        <v>4.0133272537016422</v>
      </c>
      <c r="AW178" s="43">
        <v>28000</v>
      </c>
      <c r="AX178" s="43">
        <f t="shared" si="47"/>
        <v>-3.5660350480671926E-2</v>
      </c>
      <c r="AY178" s="43">
        <f t="shared" si="48"/>
        <v>-4.1493780281784659E-2</v>
      </c>
      <c r="AZ178" s="132">
        <f t="shared" si="49"/>
        <v>5.8334298011127311E-3</v>
      </c>
      <c r="BA178" s="43">
        <f t="shared" si="50"/>
        <v>0.5330672296916642</v>
      </c>
      <c r="BB178" s="43">
        <f t="shared" si="51"/>
        <v>0.34429760797125175</v>
      </c>
      <c r="BC178" s="43">
        <f t="shared" si="52"/>
        <v>2.7901142658111984</v>
      </c>
      <c r="BD178" s="43">
        <f t="shared" si="53"/>
        <v>5.6315495957759447</v>
      </c>
      <c r="BE178" s="43">
        <f t="shared" si="54"/>
        <v>8.8300065691095089</v>
      </c>
      <c r="BF178" s="43">
        <f t="shared" si="55"/>
        <v>8.8282543865596601</v>
      </c>
      <c r="BG178" s="43">
        <f t="shared" si="56"/>
        <v>8.832506874636282</v>
      </c>
      <c r="BH178" s="43">
        <f t="shared" si="57"/>
        <v>8.8221648582988461</v>
      </c>
      <c r="BI178" s="43">
        <f t="shared" si="58"/>
        <v>8.8471927375629988</v>
      </c>
      <c r="BJ178" s="43">
        <f t="shared" si="59"/>
        <v>8.7858612498294111</v>
      </c>
      <c r="BK178" s="43">
        <f t="shared" si="60"/>
        <v>8.9320778464551207</v>
      </c>
      <c r="BL178" s="43">
        <f t="shared" si="61"/>
        <v>8.5506172834954963</v>
      </c>
    </row>
    <row r="179" spans="1:64" ht="12.95" customHeight="1">
      <c r="A179" s="41" t="s">
        <v>327</v>
      </c>
      <c r="B179" s="94"/>
      <c r="C179" s="36">
        <v>49028.292999999998</v>
      </c>
      <c r="D179" s="36"/>
      <c r="E179" s="41">
        <f>+(C179-C$7)/C$8</f>
        <v>-2847.0408925459446</v>
      </c>
      <c r="F179" s="132">
        <f>ROUND(2*E179,0)/2</f>
        <v>-2847</v>
      </c>
      <c r="G179" s="132">
        <f>+C179-(C$7+F179*C$8)</f>
        <v>-1.3958590003312565E-2</v>
      </c>
      <c r="I179" s="202">
        <f>G179</f>
        <v>-1.3958590003312565E-2</v>
      </c>
      <c r="N179" s="132"/>
      <c r="P179" s="199">
        <f>+D$11+D$12*F179+D$13*F179^2</f>
        <v>-2.3707397572688082E-3</v>
      </c>
      <c r="Q179" s="200">
        <f>+C179-15018.5</f>
        <v>34009.792999999998</v>
      </c>
      <c r="S179" s="132">
        <f>+(P179-G179)^2</f>
        <v>1.3427827332473634E-4</v>
      </c>
      <c r="T179" s="201">
        <f>T$19</f>
        <v>0</v>
      </c>
      <c r="U179" s="43">
        <f>+T179*S179</f>
        <v>0</v>
      </c>
      <c r="V179" s="132">
        <f>+G179-P179</f>
        <v>-1.1587850246043757E-2</v>
      </c>
      <c r="Z179" s="43">
        <f>F179</f>
        <v>-2847</v>
      </c>
      <c r="AA179" s="132">
        <f>AB$3+AB$4*Z179+AB$5*Z179^2+AH179</f>
        <v>-8.2304042117680755E-3</v>
      </c>
      <c r="AB179" s="132">
        <f>IF(S179&lt;&gt;0,G179-AH179, -9999)</f>
        <v>-8.0989255488132968E-3</v>
      </c>
      <c r="AC179" s="132">
        <f>+G179-P179</f>
        <v>-1.1587850246043757E-2</v>
      </c>
      <c r="AD179" s="132">
        <f>IF(S179&lt;&gt;0,G179-AA179, -9999)</f>
        <v>-5.7281857915444899E-3</v>
      </c>
      <c r="AE179" s="132">
        <f>+(G179-AA179)^2*T179</f>
        <v>0</v>
      </c>
      <c r="AF179" s="43">
        <f>IF(S179&lt;&gt;0,G179-P179, -9999)</f>
        <v>-1.1587850246043757E-2</v>
      </c>
      <c r="AG179" s="7"/>
      <c r="AH179" s="43">
        <f>$AB$6*($AB$11/AI179*AJ179+$AB$12)</f>
        <v>-5.8596644544992678E-3</v>
      </c>
      <c r="AI179" s="43">
        <f>1+$AB$7*COS(AL179)</f>
        <v>0.53339153694851982</v>
      </c>
      <c r="AJ179" s="43">
        <f>SIN(AL179+RADIANS($AB$9))</f>
        <v>-0.34604782901834169</v>
      </c>
      <c r="AK179" s="43">
        <f>$AB$7*SIN(AL179)</f>
        <v>-0.17210828227581854</v>
      </c>
      <c r="AL179" s="43">
        <f>2*ATAN(AM179)</f>
        <v>-2.7882251057359393</v>
      </c>
      <c r="AM179" s="43">
        <f>SQRT((1+$AB$7)/(1-$AB$7))*TAN(AN179/2)</f>
        <v>-5.6008117721727189</v>
      </c>
      <c r="AN179" s="132">
        <f>$AU179+$AB$7*SIN(AO179)</f>
        <v>3.7394376843266581</v>
      </c>
      <c r="AO179" s="132">
        <f>$AU179+$AB$7*SIN(AP179)</f>
        <v>3.7411729319195537</v>
      </c>
      <c r="AP179" s="132">
        <f>$AU179+$AB$7*SIN(AQ179)</f>
        <v>3.736952758914621</v>
      </c>
      <c r="AQ179" s="132">
        <f>$AU179+$AB$7*SIN(AR179)</f>
        <v>3.747237649099902</v>
      </c>
      <c r="AR179" s="132">
        <f>$AU179+$AB$7*SIN(AS179)</f>
        <v>3.7222965363876934</v>
      </c>
      <c r="AS179" s="132">
        <f>$AU179+$AB$7*SIN(AT179)</f>
        <v>3.7835469462475535</v>
      </c>
      <c r="AT179" s="132">
        <f>$AU179+$AB$7*SIN(AU179)</f>
        <v>3.6372445893126577</v>
      </c>
      <c r="AU179" s="132">
        <f>RADIANS($AB$9)+$AB$18*(F179-AB$15)</f>
        <v>4.0200833259953823</v>
      </c>
      <c r="AW179" s="43">
        <v>28500</v>
      </c>
      <c r="AX179" s="43">
        <f t="shared" si="47"/>
        <v>-3.7013170997593249E-2</v>
      </c>
      <c r="AY179" s="43">
        <f t="shared" si="48"/>
        <v>-4.2391850601344497E-2</v>
      </c>
      <c r="AZ179" s="132">
        <f t="shared" si="49"/>
        <v>5.3786796037512486E-3</v>
      </c>
      <c r="BA179" s="43">
        <f t="shared" si="50"/>
        <v>0.52787447472190796</v>
      </c>
      <c r="BB179" s="43">
        <f t="shared" si="51"/>
        <v>0.31436547118019303</v>
      </c>
      <c r="BC179" s="43">
        <f t="shared" si="52"/>
        <v>2.8218166519130596</v>
      </c>
      <c r="BD179" s="43">
        <f t="shared" si="53"/>
        <v>6.2009909786484174</v>
      </c>
      <c r="BE179" s="43">
        <f t="shared" si="54"/>
        <v>8.8818584064685808</v>
      </c>
      <c r="BF179" s="43">
        <f t="shared" si="55"/>
        <v>8.8798326761594435</v>
      </c>
      <c r="BG179" s="43">
        <f t="shared" si="56"/>
        <v>8.8845888877522849</v>
      </c>
      <c r="BH179" s="43">
        <f t="shared" si="57"/>
        <v>8.8733999766796146</v>
      </c>
      <c r="BI179" s="43">
        <f t="shared" si="58"/>
        <v>8.899603593237611</v>
      </c>
      <c r="BJ179" s="43">
        <f t="shared" si="59"/>
        <v>8.837554594510042</v>
      </c>
      <c r="BK179" s="43">
        <f t="shared" si="60"/>
        <v>8.9810721856060844</v>
      </c>
      <c r="BL179" s="43">
        <f t="shared" si="61"/>
        <v>8.6240528519057165</v>
      </c>
    </row>
    <row r="180" spans="1:64" ht="12.95" customHeight="1">
      <c r="A180" s="41" t="s">
        <v>326</v>
      </c>
      <c r="B180" s="94"/>
      <c r="C180" s="36">
        <v>49036.656999999999</v>
      </c>
      <c r="D180" s="36" t="s">
        <v>264</v>
      </c>
      <c r="E180" s="41">
        <f>+(C180-C$7)/C$8</f>
        <v>-2822.5380413064004</v>
      </c>
      <c r="F180" s="132">
        <f>ROUND(2*E180,0)/2</f>
        <v>-2822.5</v>
      </c>
      <c r="G180" s="132">
        <f>+C180-(C$7+F180*C$8)</f>
        <v>-1.2985324996407144E-2</v>
      </c>
      <c r="I180" s="132">
        <f>G180</f>
        <v>-1.2985324996407144E-2</v>
      </c>
      <c r="P180" s="199">
        <f>+D$11+D$12*F180+D$13*F180^2</f>
        <v>-2.3890970621359559E-3</v>
      </c>
      <c r="Q180" s="200">
        <f>+C180-15018.5</f>
        <v>34018.156999999999</v>
      </c>
      <c r="S180" s="132">
        <f>+(P180-G180)^2</f>
        <v>1.1228004643502904E-4</v>
      </c>
      <c r="T180" s="201">
        <f>T$19</f>
        <v>0</v>
      </c>
      <c r="U180" s="43">
        <f>+T180*S180</f>
        <v>0</v>
      </c>
      <c r="V180" s="132">
        <f>+G180-P180</f>
        <v>-1.0596227934271188E-2</v>
      </c>
      <c r="Z180" s="43">
        <f>F180</f>
        <v>-2822.5</v>
      </c>
      <c r="AA180" s="132">
        <f>AB$3+AB$4*Z180+AB$5*Z180^2+AH180</f>
        <v>-8.2707343013256676E-3</v>
      </c>
      <c r="AB180" s="132">
        <f>IF(S180&lt;&gt;0,G180-AH180, -9999)</f>
        <v>-7.1036877572174311E-3</v>
      </c>
      <c r="AC180" s="132">
        <f>+G180-P180</f>
        <v>-1.0596227934271188E-2</v>
      </c>
      <c r="AD180" s="132">
        <f>IF(S180&lt;&gt;0,G180-AA180, -9999)</f>
        <v>-4.7145906950814762E-3</v>
      </c>
      <c r="AE180" s="132">
        <f>+(G180-AA180)^2*T180</f>
        <v>0</v>
      </c>
      <c r="AF180" s="43">
        <f>IF(S180&lt;&gt;0,G180-P180, -9999)</f>
        <v>-1.0596227934271188E-2</v>
      </c>
      <c r="AG180" s="7"/>
      <c r="AH180" s="43">
        <f>$AB$6*($AB$11/AI180*AJ180+$AB$12)</f>
        <v>-5.8816372391897126E-3</v>
      </c>
      <c r="AI180" s="43">
        <f>1+$AB$7*COS(AL180)</f>
        <v>0.5336626154155375</v>
      </c>
      <c r="AJ180" s="43">
        <f>SIN(AL180+RADIANS($AB$9))</f>
        <v>-0.34752199468850509</v>
      </c>
      <c r="AK180" s="43">
        <f>$AB$7*SIN(AL180)</f>
        <v>-0.17284143704019725</v>
      </c>
      <c r="AL180" s="43">
        <f>2*ATAN(AM180)</f>
        <v>-2.7866534076243834</v>
      </c>
      <c r="AM180" s="43">
        <f>SQRT((1+$AB$7)/(1-$AB$7))*TAN(AN180/2)</f>
        <v>-5.5754860147783445</v>
      </c>
      <c r="AN180" s="132">
        <f>$AU180+$AB$7*SIN(AO180)</f>
        <v>3.7419933898471029</v>
      </c>
      <c r="AO180" s="132">
        <f>$AU180+$AB$7*SIN(AP180)</f>
        <v>3.7437145165707455</v>
      </c>
      <c r="AP180" s="132">
        <f>$AU180+$AB$7*SIN(AQ180)</f>
        <v>3.7395213822456737</v>
      </c>
      <c r="AQ180" s="132">
        <f>$AU180+$AB$7*SIN(AR180)</f>
        <v>3.7497582499729969</v>
      </c>
      <c r="AR180" s="132">
        <f>$AU180+$AB$7*SIN(AS180)</f>
        <v>3.7248906418539391</v>
      </c>
      <c r="AS180" s="132">
        <f>$AU180+$AB$7*SIN(AT180)</f>
        <v>3.7860704407760761</v>
      </c>
      <c r="AT180" s="132">
        <f>$AU180+$AB$7*SIN(AU180)</f>
        <v>3.6397030924622014</v>
      </c>
      <c r="AU180" s="132">
        <f>RADIANS($AB$9)+$AB$18*(F180-AB$15)</f>
        <v>4.0236816688474839</v>
      </c>
      <c r="AW180" s="43">
        <v>29000</v>
      </c>
      <c r="AX180" s="43">
        <f t="shared" si="47"/>
        <v>-3.8384378570488285E-2</v>
      </c>
      <c r="AY180" s="43">
        <f t="shared" si="48"/>
        <v>-4.3298340345939441E-2</v>
      </c>
      <c r="AZ180" s="132">
        <f t="shared" si="49"/>
        <v>4.9139617754511552E-3</v>
      </c>
      <c r="BA180" s="43">
        <f t="shared" si="50"/>
        <v>0.52323961850346734</v>
      </c>
      <c r="BB180" s="43">
        <f t="shared" si="51"/>
        <v>0.28468294487959073</v>
      </c>
      <c r="BC180" s="43">
        <f t="shared" si="52"/>
        <v>2.8529291444308278</v>
      </c>
      <c r="BD180" s="43">
        <f t="shared" si="53"/>
        <v>6.8803047194025293</v>
      </c>
      <c r="BE180" s="43">
        <f t="shared" si="54"/>
        <v>8.9332210589512631</v>
      </c>
      <c r="BF180" s="43">
        <f t="shared" si="55"/>
        <v>8.9309622898323582</v>
      </c>
      <c r="BG180" s="43">
        <f t="shared" si="56"/>
        <v>8.9361131087337906</v>
      </c>
      <c r="BH180" s="43">
        <f t="shared" si="57"/>
        <v>8.9243464171461273</v>
      </c>
      <c r="BI180" s="43">
        <f t="shared" si="58"/>
        <v>8.9511196898235088</v>
      </c>
      <c r="BJ180" s="43">
        <f t="shared" si="59"/>
        <v>8.8896187010959231</v>
      </c>
      <c r="BK180" s="43">
        <f t="shared" si="60"/>
        <v>9.0281420621519128</v>
      </c>
      <c r="BL180" s="43">
        <f t="shared" si="61"/>
        <v>8.6974884203159366</v>
      </c>
    </row>
    <row r="181" spans="1:64" ht="12.95" customHeight="1">
      <c r="A181" s="41" t="s">
        <v>326</v>
      </c>
      <c r="B181" s="94"/>
      <c r="C181" s="36">
        <v>49270.811999999998</v>
      </c>
      <c r="D181" s="36" t="s">
        <v>264</v>
      </c>
      <c r="E181" s="41">
        <f>+(C181-C$7)/C$8</f>
        <v>-2136.5666003697156</v>
      </c>
      <c r="F181" s="132">
        <f>ROUND(2*E181,0)/2</f>
        <v>-2136.5</v>
      </c>
      <c r="G181" s="132">
        <f>+C181-(C$7+F181*C$8)</f>
        <v>-2.273390499613015E-2</v>
      </c>
      <c r="I181" s="132">
        <f>G181</f>
        <v>-2.273390499613015E-2</v>
      </c>
      <c r="P181" s="199">
        <f>+D$11+D$12*F181+D$13*F181^2</f>
        <v>-2.9113089044568697E-3</v>
      </c>
      <c r="Q181" s="200">
        <f>+C181-15018.5</f>
        <v>34252.311999999998</v>
      </c>
      <c r="S181" s="132">
        <f>+(P181-G181)^2</f>
        <v>3.9293531581362088E-4</v>
      </c>
      <c r="T181" s="201">
        <f>T$19</f>
        <v>0</v>
      </c>
      <c r="U181" s="43">
        <f>+T181*S181</f>
        <v>0</v>
      </c>
      <c r="V181" s="132">
        <f>+G181-P181</f>
        <v>-1.9822596091673281E-2</v>
      </c>
      <c r="Z181" s="43">
        <f>F181</f>
        <v>-2136.5</v>
      </c>
      <c r="AA181" s="132">
        <f>AB$3+AB$4*Z181+AB$5*Z181^2+AH181</f>
        <v>-9.3965628032258008E-3</v>
      </c>
      <c r="AB181" s="132">
        <f>IF(S181&lt;&gt;0,G181-AH181, -9999)</f>
        <v>-1.6248651097361219E-2</v>
      </c>
      <c r="AC181" s="132">
        <f>+G181-P181</f>
        <v>-1.9822596091673281E-2</v>
      </c>
      <c r="AD181" s="132">
        <f>IF(S181&lt;&gt;0,G181-AA181, -9999)</f>
        <v>-1.3337342192904349E-2</v>
      </c>
      <c r="AE181" s="132">
        <f>+(G181-AA181)^2*T181</f>
        <v>0</v>
      </c>
      <c r="AF181" s="43">
        <f>IF(S181&lt;&gt;0,G181-P181, -9999)</f>
        <v>-1.9822596091673281E-2</v>
      </c>
      <c r="AG181" s="7"/>
      <c r="AH181" s="43">
        <f>$AB$6*($AB$11/AI181*AJ181+$AB$12)</f>
        <v>-6.4852538987689307E-3</v>
      </c>
      <c r="AI181" s="43">
        <f>1+$AB$7*COS(AL181)</f>
        <v>0.54185013996771714</v>
      </c>
      <c r="AJ181" s="43">
        <f>SIN(AL181+RADIANS($AB$9))</f>
        <v>-0.38906660302138746</v>
      </c>
      <c r="AK181" s="43">
        <f>$AB$7*SIN(AL181)</f>
        <v>-0.19350303452813616</v>
      </c>
      <c r="AL181" s="43">
        <f>2*ATAN(AM181)</f>
        <v>-2.7419623455065092</v>
      </c>
      <c r="AM181" s="43">
        <f>SQRT((1+$AB$7)/(1-$AB$7))*TAN(AN181/2)</f>
        <v>-4.9378424104284537</v>
      </c>
      <c r="AN181" s="132">
        <f>$AU181+$AB$7*SIN(AO181)</f>
        <v>3.8141047532913208</v>
      </c>
      <c r="AO181" s="132">
        <f>$AU181+$AB$7*SIN(AP181)</f>
        <v>3.8154228053108232</v>
      </c>
      <c r="AP181" s="132">
        <f>$AU181+$AB$7*SIN(AQ181)</f>
        <v>3.8120359162634054</v>
      </c>
      <c r="AQ181" s="132">
        <f>$AU181+$AB$7*SIN(AR181)</f>
        <v>3.8207574903943917</v>
      </c>
      <c r="AR181" s="132">
        <f>$AU181+$AB$7*SIN(AS181)</f>
        <v>3.7984193436852332</v>
      </c>
      <c r="AS181" s="132">
        <f>$AU181+$AB$7*SIN(AT181)</f>
        <v>3.856466740674362</v>
      </c>
      <c r="AT181" s="132">
        <f>$AU181+$AB$7*SIN(AU181)</f>
        <v>3.7106118594748043</v>
      </c>
      <c r="AU181" s="132">
        <f>RADIANS($AB$9)+$AB$18*(F181-AB$15)</f>
        <v>4.1244352687063053</v>
      </c>
      <c r="AW181" s="43">
        <v>29500</v>
      </c>
      <c r="AX181" s="43">
        <f t="shared" si="47"/>
        <v>-3.9772784262578735E-2</v>
      </c>
      <c r="AY181" s="43">
        <f t="shared" si="48"/>
        <v>-4.42132495155695E-2</v>
      </c>
      <c r="AZ181" s="132">
        <f t="shared" si="49"/>
        <v>4.4404652529907657E-3</v>
      </c>
      <c r="BA181" s="43">
        <f t="shared" si="50"/>
        <v>0.51913285116035568</v>
      </c>
      <c r="BB181" s="43">
        <f t="shared" si="51"/>
        <v>0.25523294276357067</v>
      </c>
      <c r="BC181" s="43">
        <f t="shared" si="52"/>
        <v>2.8835161980056756</v>
      </c>
      <c r="BD181" s="43">
        <f t="shared" si="53"/>
        <v>7.7065808947649215</v>
      </c>
      <c r="BE181" s="43">
        <f t="shared" si="54"/>
        <v>8.984139619978194</v>
      </c>
      <c r="BF181" s="43">
        <f t="shared" si="55"/>
        <v>8.9817090544453944</v>
      </c>
      <c r="BG181" s="43">
        <f t="shared" si="56"/>
        <v>8.9871116486513465</v>
      </c>
      <c r="BH181" s="43">
        <f t="shared" si="57"/>
        <v>8.9750840124938005</v>
      </c>
      <c r="BI181" s="43">
        <f t="shared" si="58"/>
        <v>9.0017691837043898</v>
      </c>
      <c r="BJ181" s="43">
        <f t="shared" si="59"/>
        <v>8.9420897525699985</v>
      </c>
      <c r="BK181" s="43">
        <f t="shared" si="60"/>
        <v>9.0734295966537655</v>
      </c>
      <c r="BL181" s="43">
        <f t="shared" si="61"/>
        <v>8.770923988726155</v>
      </c>
    </row>
    <row r="182" spans="1:64" ht="12.95" customHeight="1">
      <c r="A182" s="41" t="s">
        <v>326</v>
      </c>
      <c r="B182" s="94"/>
      <c r="C182" s="36">
        <v>49283.788</v>
      </c>
      <c r="D182" s="36" t="s">
        <v>264</v>
      </c>
      <c r="E182" s="41">
        <f>+(C182-C$7)/C$8</f>
        <v>-2098.5526121243392</v>
      </c>
      <c r="F182" s="132">
        <f>ROUND(2*E182,0)/2</f>
        <v>-2098.5</v>
      </c>
      <c r="G182" s="132">
        <f>+C182-(C$7+F182*C$8)</f>
        <v>-1.7959044998860918E-2</v>
      </c>
      <c r="I182" s="132">
        <f>G182</f>
        <v>-1.7959044998860918E-2</v>
      </c>
      <c r="P182" s="199">
        <f>+D$11+D$12*F182+D$13*F182^2</f>
        <v>-2.940699361500868E-3</v>
      </c>
      <c r="Q182" s="200">
        <f>+C182-15018.5</f>
        <v>34265.288</v>
      </c>
      <c r="S182" s="132">
        <f>+(P182-G182)^2</f>
        <v>2.2555070568321161E-4</v>
      </c>
      <c r="T182" s="201">
        <f>T$19</f>
        <v>0</v>
      </c>
      <c r="U182" s="43">
        <f>+T182*S182</f>
        <v>0</v>
      </c>
      <c r="V182" s="132">
        <f>+G182-P182</f>
        <v>-1.5018345637360049E-2</v>
      </c>
      <c r="Z182" s="43">
        <f>F182</f>
        <v>-2098.5</v>
      </c>
      <c r="AA182" s="132">
        <f>AB$3+AB$4*Z182+AB$5*Z182^2+AH182</f>
        <v>-9.4586973534357723E-3</v>
      </c>
      <c r="AB182" s="132">
        <f>IF(S182&lt;&gt;0,G182-AH182, -9999)</f>
        <v>-1.1441047006926015E-2</v>
      </c>
      <c r="AC182" s="132">
        <f>+G182-P182</f>
        <v>-1.5018345637360049E-2</v>
      </c>
      <c r="AD182" s="132">
        <f>IF(S182&lt;&gt;0,G182-AA182, -9999)</f>
        <v>-8.5003476454251457E-3</v>
      </c>
      <c r="AE182" s="132">
        <f>+(G182-AA182)^2*T182</f>
        <v>0</v>
      </c>
      <c r="AF182" s="43">
        <f>IF(S182&lt;&gt;0,G182-P182, -9999)</f>
        <v>-1.5018345637360049E-2</v>
      </c>
      <c r="AG182" s="7"/>
      <c r="AH182" s="43">
        <f>$AB$6*($AB$11/AI182*AJ182+$AB$12)</f>
        <v>-6.5179979919349033E-3</v>
      </c>
      <c r="AI182" s="43">
        <f>1+$AB$7*COS(AL182)</f>
        <v>0.54233851331824878</v>
      </c>
      <c r="AJ182" s="43">
        <f>SIN(AL182+RADIANS($AB$9))</f>
        <v>-0.39138346407900138</v>
      </c>
      <c r="AK182" s="43">
        <f>$AB$7*SIN(AL182)</f>
        <v>-0.1946552907769184</v>
      </c>
      <c r="AL182" s="43">
        <f>2*ATAN(AM182)</f>
        <v>-2.7394459852432242</v>
      </c>
      <c r="AM182" s="43">
        <f>SQRT((1+$AB$7)/(1-$AB$7))*TAN(AN182/2)</f>
        <v>-4.9061040841862456</v>
      </c>
      <c r="AN182" s="132">
        <f>$AU182+$AB$7*SIN(AO182)</f>
        <v>3.8181318887314513</v>
      </c>
      <c r="AO182" s="132">
        <f>$AU182+$AB$7*SIN(AP182)</f>
        <v>3.819427713873162</v>
      </c>
      <c r="AP182" s="132">
        <f>$AU182+$AB$7*SIN(AQ182)</f>
        <v>3.8160872049937224</v>
      </c>
      <c r="AQ182" s="132">
        <f>$AU182+$AB$7*SIN(AR182)</f>
        <v>3.8247170708575089</v>
      </c>
      <c r="AR182" s="132">
        <f>$AU182+$AB$7*SIN(AS182)</f>
        <v>3.8025429290780037</v>
      </c>
      <c r="AS182" s="132">
        <f>$AU182+$AB$7*SIN(AT182)</f>
        <v>3.8603540485081047</v>
      </c>
      <c r="AT182" s="132">
        <f>$AU182+$AB$7*SIN(AU182)</f>
        <v>3.7146598513493432</v>
      </c>
      <c r="AU182" s="132">
        <f>RADIANS($AB$9)+$AB$18*(F182-AB$15)</f>
        <v>4.1300163719054819</v>
      </c>
      <c r="AW182" s="43">
        <v>30000</v>
      </c>
      <c r="AX182" s="43">
        <f t="shared" si="47"/>
        <v>-4.1177256555013343E-2</v>
      </c>
      <c r="AY182" s="43">
        <f t="shared" si="48"/>
        <v>-4.5136578110234658E-2</v>
      </c>
      <c r="AZ182" s="132">
        <f t="shared" si="49"/>
        <v>3.959321555221316E-3</v>
      </c>
      <c r="BA182" s="43">
        <f t="shared" si="50"/>
        <v>0.51552819022610885</v>
      </c>
      <c r="BB182" s="43">
        <f t="shared" si="51"/>
        <v>0.22599758323582633</v>
      </c>
      <c r="BC182" s="43">
        <f t="shared" si="52"/>
        <v>2.9136378226956721</v>
      </c>
      <c r="BD182" s="43">
        <f t="shared" si="53"/>
        <v>8.7356425607057311</v>
      </c>
      <c r="BE182" s="43">
        <f t="shared" si="54"/>
        <v>9.0346569916492125</v>
      </c>
      <c r="BF182" s="43">
        <f t="shared" si="55"/>
        <v>9.0321342386966652</v>
      </c>
      <c r="BG182" s="43">
        <f t="shared" si="56"/>
        <v>9.0376183638821566</v>
      </c>
      <c r="BH182" s="43">
        <f t="shared" si="57"/>
        <v>9.0256806667230567</v>
      </c>
      <c r="BI182" s="43">
        <f t="shared" si="58"/>
        <v>9.0515924495832003</v>
      </c>
      <c r="BJ182" s="43">
        <f t="shared" si="59"/>
        <v>8.9949828886065042</v>
      </c>
      <c r="BK182" s="43">
        <f t="shared" si="60"/>
        <v>9.1170865171374196</v>
      </c>
      <c r="BL182" s="43">
        <f t="shared" si="61"/>
        <v>8.8443595571363751</v>
      </c>
    </row>
    <row r="183" spans="1:64" ht="12.95" customHeight="1">
      <c r="A183" s="41" t="s">
        <v>326</v>
      </c>
      <c r="B183" s="94"/>
      <c r="C183" s="36">
        <v>49311.612000000001</v>
      </c>
      <c r="D183" s="36" t="s">
        <v>264</v>
      </c>
      <c r="E183" s="41">
        <f>+(C183-C$7)/C$8</f>
        <v>-2017.0404967621953</v>
      </c>
      <c r="F183" s="132">
        <f>ROUND(2*E183,0)/2</f>
        <v>-2017</v>
      </c>
      <c r="G183" s="132">
        <f>+C183-(C$7+F183*C$8)</f>
        <v>-1.3823489993228577E-2</v>
      </c>
      <c r="I183" s="132">
        <f>G183</f>
        <v>-1.3823489993228577E-2</v>
      </c>
      <c r="P183" s="199">
        <f>+D$11+D$12*F183+D$13*F183^2</f>
        <v>-3.0038981552999908E-3</v>
      </c>
      <c r="Q183" s="200">
        <f>+C183-15018.5</f>
        <v>34293.112000000001</v>
      </c>
      <c r="S183" s="132">
        <f>+(P183-G183)^2</f>
        <v>1.1706356753937087E-4</v>
      </c>
      <c r="T183" s="201">
        <f>T$19</f>
        <v>0</v>
      </c>
      <c r="U183" s="43">
        <f>+T183*S183</f>
        <v>0</v>
      </c>
      <c r="V183" s="132">
        <f>+G183-P183</f>
        <v>-1.0819591837928586E-2</v>
      </c>
      <c r="Z183" s="43">
        <f>F183</f>
        <v>-2017</v>
      </c>
      <c r="AA183" s="132">
        <f>AB$3+AB$4*Z183+AB$5*Z183^2+AH183</f>
        <v>-9.5918643350532962E-3</v>
      </c>
      <c r="AB183" s="132">
        <f>IF(S183&lt;&gt;0,G183-AH183, -9999)</f>
        <v>-7.2355238134752713E-3</v>
      </c>
      <c r="AC183" s="132">
        <f>+G183-P183</f>
        <v>-1.0819591837928586E-2</v>
      </c>
      <c r="AD183" s="132">
        <f>IF(S183&lt;&gt;0,G183-AA183, -9999)</f>
        <v>-4.2316256581752809E-3</v>
      </c>
      <c r="AE183" s="132">
        <f>+(G183-AA183)^2*T183</f>
        <v>0</v>
      </c>
      <c r="AF183" s="43">
        <f>IF(S183&lt;&gt;0,G183-P183, -9999)</f>
        <v>-1.0819591837928586E-2</v>
      </c>
      <c r="AG183" s="7"/>
      <c r="AH183" s="43">
        <f>$AB$6*($AB$11/AI183*AJ183+$AB$12)</f>
        <v>-6.5879661797533058E-3</v>
      </c>
      <c r="AI183" s="43">
        <f>1+$AB$7*COS(AL183)</f>
        <v>0.5433987298302817</v>
      </c>
      <c r="AJ183" s="43">
        <f>SIN(AL183+RADIANS($AB$9))</f>
        <v>-0.39635818907836434</v>
      </c>
      <c r="AK183" s="43">
        <f>$AB$7*SIN(AL183)</f>
        <v>-0.19712939582567918</v>
      </c>
      <c r="AL183" s="43">
        <f>2*ATAN(AM183)</f>
        <v>-2.734033757760733</v>
      </c>
      <c r="AM183" s="43">
        <f>SQRT((1+$AB$7)/(1-$AB$7))*TAN(AN183/2)</f>
        <v>-4.8391509372890935</v>
      </c>
      <c r="AN183" s="132">
        <f>$AU183+$AB$7*SIN(AO183)</f>
        <v>3.8267811773633595</v>
      </c>
      <c r="AO183" s="132">
        <f>$AU183+$AB$7*SIN(AP183)</f>
        <v>3.8280295589514375</v>
      </c>
      <c r="AP183" s="132">
        <f>$AU183+$AB$7*SIN(AQ183)</f>
        <v>3.8247887375220078</v>
      </c>
      <c r="AQ183" s="132">
        <f>$AU183+$AB$7*SIN(AR183)</f>
        <v>3.8332198874921248</v>
      </c>
      <c r="AR183" s="132">
        <f>$AU183+$AB$7*SIN(AS183)</f>
        <v>3.8114048462802557</v>
      </c>
      <c r="AS183" s="132">
        <f>$AU183+$AB$7*SIN(AT183)</f>
        <v>3.8686880832373962</v>
      </c>
      <c r="AT183" s="132">
        <f>$AU183+$AB$7*SIN(AU183)</f>
        <v>3.72338541988612</v>
      </c>
      <c r="AU183" s="132">
        <f>RADIANS($AB$9)+$AB$18*(F183-AB$15)</f>
        <v>4.1419863695563484</v>
      </c>
      <c r="AV183" s="132"/>
      <c r="AW183" s="43">
        <v>30500</v>
      </c>
      <c r="AX183" s="43">
        <f t="shared" si="47"/>
        <v>-4.259672264470328E-2</v>
      </c>
      <c r="AY183" s="43">
        <f t="shared" si="48"/>
        <v>-4.6068326129934931E-2</v>
      </c>
      <c r="AZ183" s="132">
        <f t="shared" si="49"/>
        <v>3.4716034852316528E-3</v>
      </c>
      <c r="BA183" s="43">
        <f t="shared" si="50"/>
        <v>0.51240306084459619</v>
      </c>
      <c r="BB183" s="43">
        <f t="shared" si="51"/>
        <v>0.1969579665016723</v>
      </c>
      <c r="BC183" s="43">
        <f t="shared" si="52"/>
        <v>2.9433506791792214</v>
      </c>
      <c r="BD183" s="43">
        <f t="shared" si="53"/>
        <v>10.055618804317875</v>
      </c>
      <c r="BE183" s="43">
        <f t="shared" si="54"/>
        <v>9.0848149609682416</v>
      </c>
      <c r="BF183" s="43">
        <f t="shared" si="55"/>
        <v>9.0822939574013439</v>
      </c>
      <c r="BG183" s="43">
        <f t="shared" si="56"/>
        <v>9.0876703702631971</v>
      </c>
      <c r="BH183" s="43">
        <f t="shared" si="57"/>
        <v>9.076191892088044</v>
      </c>
      <c r="BI183" s="43">
        <f t="shared" si="58"/>
        <v>9.1006424781579032</v>
      </c>
      <c r="BJ183" s="43">
        <f t="shared" si="59"/>
        <v>9.0482946494382475</v>
      </c>
      <c r="BK183" s="43">
        <f t="shared" si="60"/>
        <v>9.1592733412246261</v>
      </c>
      <c r="BL183" s="43">
        <f t="shared" si="61"/>
        <v>8.9177951255465953</v>
      </c>
    </row>
    <row r="184" spans="1:64" ht="12.95" customHeight="1">
      <c r="A184" s="41" t="s">
        <v>326</v>
      </c>
      <c r="B184" s="94"/>
      <c r="C184" s="36">
        <v>49311.792999999998</v>
      </c>
      <c r="D184" s="36" t="s">
        <v>264</v>
      </c>
      <c r="E184" s="41">
        <f>+(C184-C$7)/C$8</f>
        <v>-2016.5102461555143</v>
      </c>
      <c r="F184" s="132">
        <f>ROUND(2*E184,0)/2</f>
        <v>-2016.5</v>
      </c>
      <c r="G184" s="132">
        <f>+C184-(C$7+F184*C$8)</f>
        <v>-3.4975050002685748E-3</v>
      </c>
      <c r="I184" s="132">
        <f>G184</f>
        <v>-3.4975050002685748E-3</v>
      </c>
      <c r="P184" s="199">
        <f>+D$11+D$12*F184+D$13*F184^2</f>
        <v>-3.004286568354188E-3</v>
      </c>
      <c r="Q184" s="200">
        <f>+C184-15018.5</f>
        <v>34293.292999999998</v>
      </c>
      <c r="S184" s="132">
        <f>+(P184-G184)^2</f>
        <v>2.4326442158008656E-7</v>
      </c>
      <c r="T184" s="201">
        <f>T$19</f>
        <v>0</v>
      </c>
      <c r="U184" s="43">
        <f>+T184*S184</f>
        <v>0</v>
      </c>
      <c r="V184" s="132">
        <f>+G184-P184</f>
        <v>-4.9321843191438676E-4</v>
      </c>
      <c r="Z184" s="43">
        <f>F184</f>
        <v>-2016.5</v>
      </c>
      <c r="AA184" s="132">
        <f>AB$3+AB$4*Z184+AB$5*Z184^2+AH184</f>
        <v>-9.5926809002345494E-3</v>
      </c>
      <c r="AB184" s="132">
        <f>IF(S184&lt;&gt;0,G184-AH184, -9999)</f>
        <v>3.090889331611787E-3</v>
      </c>
      <c r="AC184" s="132">
        <f>+G184-P184</f>
        <v>-4.9321843191438676E-4</v>
      </c>
      <c r="AD184" s="132">
        <f>IF(S184&lt;&gt;0,G184-AA184, -9999)</f>
        <v>6.0951758999659746E-3</v>
      </c>
      <c r="AE184" s="132">
        <f>+(G184-AA184)^2*T184</f>
        <v>0</v>
      </c>
      <c r="AF184" s="43">
        <f>IF(S184&lt;&gt;0,G184-P184, -9999)</f>
        <v>-4.9321843191438676E-4</v>
      </c>
      <c r="AG184" s="7"/>
      <c r="AH184" s="43">
        <f>$AB$6*($AB$11/AI184*AJ184+$AB$12)</f>
        <v>-6.5883943318803618E-3</v>
      </c>
      <c r="AI184" s="43">
        <f>1+$AB$7*COS(AL184)</f>
        <v>0.54340528834407054</v>
      </c>
      <c r="AJ184" s="43">
        <f>SIN(AL184+RADIANS($AB$9))</f>
        <v>-0.3963887328221678</v>
      </c>
      <c r="AK184" s="43">
        <f>$AB$7*SIN(AL184)</f>
        <v>-0.19714458629908152</v>
      </c>
      <c r="AL184" s="43">
        <f>2*ATAN(AM184)</f>
        <v>-2.73400048894724</v>
      </c>
      <c r="AM184" s="43">
        <f>SQRT((1+$AB$7)/(1-$AB$7))*TAN(AN184/2)</f>
        <v>-4.8387448013210985</v>
      </c>
      <c r="AN184" s="132">
        <f>$AU184+$AB$7*SIN(AO184)</f>
        <v>3.8268342919895479</v>
      </c>
      <c r="AO184" s="132">
        <f>$AU184+$AB$7*SIN(AP184)</f>
        <v>3.8280823835809787</v>
      </c>
      <c r="AP184" s="132">
        <f>$AU184+$AB$7*SIN(AQ184)</f>
        <v>3.8248421743924319</v>
      </c>
      <c r="AQ184" s="132">
        <f>$AU184+$AB$7*SIN(AR184)</f>
        <v>3.8332720971789112</v>
      </c>
      <c r="AR184" s="132">
        <f>$AU184+$AB$7*SIN(AS184)</f>
        <v>3.8114592892628396</v>
      </c>
      <c r="AS184" s="132">
        <f>$AU184+$AB$7*SIN(AT184)</f>
        <v>3.868739199504911</v>
      </c>
      <c r="AT184" s="132">
        <f>$AU184+$AB$7*SIN(AU184)</f>
        <v>3.7234391356170877</v>
      </c>
      <c r="AU184" s="132">
        <f>RADIANS($AB$9)+$AB$18*(F184-AB$15)</f>
        <v>4.1420598051247586</v>
      </c>
      <c r="AW184" s="43">
        <v>31000</v>
      </c>
      <c r="AX184" s="43">
        <f t="shared" si="47"/>
        <v>-4.403017009709765E-2</v>
      </c>
      <c r="AY184" s="43">
        <f t="shared" si="48"/>
        <v>-4.7008493574670296E-2</v>
      </c>
      <c r="AZ184" s="132">
        <f t="shared" si="49"/>
        <v>2.9783234775726491E-3</v>
      </c>
      <c r="BA184" s="43">
        <f t="shared" si="50"/>
        <v>0.50973798025038775</v>
      </c>
      <c r="BB184" s="43">
        <f t="shared" si="51"/>
        <v>0.16809395024551418</v>
      </c>
      <c r="BC184" s="43">
        <f t="shared" si="52"/>
        <v>2.9727090291550828</v>
      </c>
      <c r="BD184" s="43">
        <f t="shared" si="53"/>
        <v>11.814313746278081</v>
      </c>
      <c r="BE184" s="43">
        <f t="shared" si="54"/>
        <v>9.1346551521703692</v>
      </c>
      <c r="BF184" s="43">
        <f t="shared" si="55"/>
        <v>9.132238744980155</v>
      </c>
      <c r="BG184" s="43">
        <f t="shared" si="56"/>
        <v>9.1373091625979548</v>
      </c>
      <c r="BH184" s="43">
        <f t="shared" si="57"/>
        <v>9.1266608149422463</v>
      </c>
      <c r="BI184" s="43">
        <f t="shared" si="58"/>
        <v>9.1489847859546707</v>
      </c>
      <c r="BJ184" s="43">
        <f t="shared" si="59"/>
        <v>9.1020053840202593</v>
      </c>
      <c r="BK184" s="43">
        <f t="shared" si="60"/>
        <v>9.2001585108854158</v>
      </c>
      <c r="BL184" s="43">
        <f t="shared" si="61"/>
        <v>8.9912306939568154</v>
      </c>
    </row>
    <row r="185" spans="1:64" ht="12.95" customHeight="1">
      <c r="A185" s="41" t="s">
        <v>326</v>
      </c>
      <c r="B185" s="94"/>
      <c r="C185" s="36">
        <v>49333.798999999999</v>
      </c>
      <c r="D185" s="36" t="s">
        <v>264</v>
      </c>
      <c r="E185" s="41">
        <f>+(C185-C$7)/C$8</f>
        <v>-1952.0423188028906</v>
      </c>
      <c r="F185" s="132">
        <f>ROUND(2*E185,0)/2</f>
        <v>-1952</v>
      </c>
      <c r="G185" s="132">
        <f>+C185-(C$7+F185*C$8)</f>
        <v>-1.4445439999690279E-2</v>
      </c>
      <c r="I185" s="132">
        <f>G185</f>
        <v>-1.4445439999690279E-2</v>
      </c>
      <c r="P185" s="199">
        <f>+D$11+D$12*F185+D$13*F185^2</f>
        <v>-3.0544624492245443E-3</v>
      </c>
      <c r="Q185" s="200">
        <f>+C185-15018.5</f>
        <v>34315.298999999999</v>
      </c>
      <c r="S185" s="132">
        <f>+(P185-G185)^2</f>
        <v>1.2975436955521436E-4</v>
      </c>
      <c r="T185" s="201">
        <f>T$19</f>
        <v>0</v>
      </c>
      <c r="U185" s="43">
        <f>+T185*S185</f>
        <v>0</v>
      </c>
      <c r="V185" s="132">
        <f>+G185-P185</f>
        <v>-1.1390977550465736E-2</v>
      </c>
      <c r="Z185" s="43">
        <f>F185</f>
        <v>-1952</v>
      </c>
      <c r="AA185" s="132">
        <f>AB$3+AB$4*Z185+AB$5*Z185^2+AH185</f>
        <v>-9.6979747287257792E-3</v>
      </c>
      <c r="AB185" s="132">
        <f>IF(S185&lt;&gt;0,G185-AH185, -9999)</f>
        <v>-7.801927720189044E-3</v>
      </c>
      <c r="AC185" s="132">
        <f>+G185-P185</f>
        <v>-1.1390977550465736E-2</v>
      </c>
      <c r="AD185" s="132">
        <f>IF(S185&lt;&gt;0,G185-AA185, -9999)</f>
        <v>-4.7474652709645002E-3</v>
      </c>
      <c r="AE185" s="132">
        <f>+(G185-AA185)^2*T185</f>
        <v>0</v>
      </c>
      <c r="AF185" s="43">
        <f>IF(S185&lt;&gt;0,G185-P185, -9999)</f>
        <v>-1.1390977550465736E-2</v>
      </c>
      <c r="AG185" s="7"/>
      <c r="AH185" s="43">
        <f>$AB$6*($AB$11/AI185*AJ185+$AB$12)</f>
        <v>-6.6435122795012354E-3</v>
      </c>
      <c r="AI185" s="43">
        <f>1+$AB$7*COS(AL185)</f>
        <v>0.54425690839159857</v>
      </c>
      <c r="AJ185" s="43">
        <f>SIN(AL185+RADIANS($AB$9))</f>
        <v>-0.40033133792634518</v>
      </c>
      <c r="AK185" s="43">
        <f>$AB$7*SIN(AL185)</f>
        <v>-0.19910538182182216</v>
      </c>
      <c r="AL185" s="43">
        <f>2*ATAN(AM185)</f>
        <v>-2.7297020975033583</v>
      </c>
      <c r="AM185" s="43">
        <f>SQRT((1+$AB$7)/(1-$AB$7))*TAN(AN185/2)</f>
        <v>-4.7868154707573671</v>
      </c>
      <c r="AN185" s="132">
        <f>$AU185+$AB$7*SIN(AO185)</f>
        <v>3.8336913943234565</v>
      </c>
      <c r="AO185" s="132">
        <f>$AU185+$AB$7*SIN(AP185)</f>
        <v>3.8349021991953727</v>
      </c>
      <c r="AP185" s="132">
        <f>$AU185+$AB$7*SIN(AQ185)</f>
        <v>3.831741006994331</v>
      </c>
      <c r="AQ185" s="132">
        <f>$AU185+$AB$7*SIN(AR185)</f>
        <v>3.8400118556416563</v>
      </c>
      <c r="AR185" s="132">
        <f>$AU185+$AB$7*SIN(AS185)</f>
        <v>3.8184901414250478</v>
      </c>
      <c r="AS185" s="132">
        <f>$AU185+$AB$7*SIN(AT185)</f>
        <v>3.8753319889643194</v>
      </c>
      <c r="AT185" s="132">
        <f>$AU185+$AB$7*SIN(AU185)</f>
        <v>3.7303874322066215</v>
      </c>
      <c r="AU185" s="132">
        <f>RADIANS($AB$9)+$AB$18*(F185-AB$15)</f>
        <v>4.1515329934496767</v>
      </c>
      <c r="AW185" s="43">
        <v>31500</v>
      </c>
      <c r="AX185" s="43">
        <f t="shared" si="47"/>
        <v>-4.5476647638766521E-2</v>
      </c>
      <c r="AY185" s="43">
        <f t="shared" si="48"/>
        <v>-4.7957080444440782E-2</v>
      </c>
      <c r="AZ185" s="132">
        <f t="shared" si="49"/>
        <v>2.4804328056742633E-3</v>
      </c>
      <c r="BA185" s="43">
        <f t="shared" si="50"/>
        <v>0.5075163327021226</v>
      </c>
      <c r="BB185" s="43">
        <f t="shared" si="51"/>
        <v>0.13938397275956996</v>
      </c>
      <c r="BC185" s="43">
        <f t="shared" si="52"/>
        <v>3.0017655282548135</v>
      </c>
      <c r="BD185" s="43">
        <f t="shared" si="53"/>
        <v>14.280064248682557</v>
      </c>
      <c r="BE185" s="43">
        <f t="shared" si="54"/>
        <v>9.1842197986213083</v>
      </c>
      <c r="BF185" s="43">
        <f t="shared" si="55"/>
        <v>9.1820133655342779</v>
      </c>
      <c r="BG185" s="43">
        <f t="shared" si="56"/>
        <v>9.1865813075632801</v>
      </c>
      <c r="BH185" s="43">
        <f t="shared" si="57"/>
        <v>9.1771186380329262</v>
      </c>
      <c r="BI185" s="43">
        <f t="shared" si="58"/>
        <v>9.1966968763832497</v>
      </c>
      <c r="BJ185" s="43">
        <f t="shared" si="59"/>
        <v>9.1560815882542155</v>
      </c>
      <c r="BK185" s="43">
        <f t="shared" si="60"/>
        <v>9.2399174844752974</v>
      </c>
      <c r="BL185" s="43">
        <f t="shared" si="61"/>
        <v>9.0646662623670355</v>
      </c>
    </row>
    <row r="186" spans="1:64" ht="12.95" customHeight="1">
      <c r="A186" s="41" t="s">
        <v>326</v>
      </c>
      <c r="B186" s="94"/>
      <c r="C186" s="36">
        <v>49397.625</v>
      </c>
      <c r="D186" s="36" t="s">
        <v>264</v>
      </c>
      <c r="E186" s="41">
        <f>+(C186-C$7)/C$8</f>
        <v>-1765.0601352525682</v>
      </c>
      <c r="F186" s="132">
        <f>ROUND(2*E186,0)/2</f>
        <v>-1765</v>
      </c>
      <c r="G186" s="132">
        <f>+C186-(C$7+F186*C$8)</f>
        <v>-2.0527050000964664E-2</v>
      </c>
      <c r="I186" s="132">
        <f>G186</f>
        <v>-2.0527050000964664E-2</v>
      </c>
      <c r="P186" s="199">
        <f>+D$11+D$12*F186+D$13*F186^2</f>
        <v>-3.2007255472551233E-3</v>
      </c>
      <c r="Q186" s="200">
        <f>+C186-15018.5</f>
        <v>34379.125</v>
      </c>
      <c r="S186" s="132">
        <f>+(P186-G186)^2</f>
        <v>3.0020151907521315E-4</v>
      </c>
      <c r="T186" s="201">
        <f>T$19</f>
        <v>0</v>
      </c>
      <c r="U186" s="43">
        <f>+T186*S186</f>
        <v>0</v>
      </c>
      <c r="V186" s="132">
        <f>+G186-P186</f>
        <v>-1.7326324453709539E-2</v>
      </c>
      <c r="Z186" s="43">
        <f>F186</f>
        <v>-1765</v>
      </c>
      <c r="AA186" s="132">
        <f>AB$3+AB$4*Z186+AB$5*Z186^2+AH186</f>
        <v>-1.0002739790595508E-2</v>
      </c>
      <c r="AB186" s="132">
        <f>IF(S186&lt;&gt;0,G186-AH186, -9999)</f>
        <v>-1.3725035757624279E-2</v>
      </c>
      <c r="AC186" s="132">
        <f>+G186-P186</f>
        <v>-1.7326324453709539E-2</v>
      </c>
      <c r="AD186" s="132">
        <f>IF(S186&lt;&gt;0,G186-AA186, -9999)</f>
        <v>-1.0524310210369156E-2</v>
      </c>
      <c r="AE186" s="132">
        <f>+(G186-AA186)^2*T186</f>
        <v>0</v>
      </c>
      <c r="AF186" s="43">
        <f>IF(S186&lt;&gt;0,G186-P186, -9999)</f>
        <v>-1.7326324453709539E-2</v>
      </c>
      <c r="AG186" s="7"/>
      <c r="AH186" s="43">
        <f>$AB$6*($AB$11/AI186*AJ186+$AB$12)</f>
        <v>-6.8020142433403846E-3</v>
      </c>
      <c r="AI186" s="43">
        <f>1+$AB$7*COS(AL186)</f>
        <v>0.54678919723597885</v>
      </c>
      <c r="AJ186" s="43">
        <f>SIN(AL186+RADIANS($AB$9))</f>
        <v>-0.41178968992760318</v>
      </c>
      <c r="AK186" s="43">
        <f>$AB$7*SIN(AL186)</f>
        <v>-0.2048040206567949</v>
      </c>
      <c r="AL186" s="43">
        <f>2*ATAN(AM186)</f>
        <v>-2.7171633665325157</v>
      </c>
      <c r="AM186" s="43">
        <f>SQRT((1+$AB$7)/(1-$AB$7))*TAN(AN186/2)</f>
        <v>-4.6412586536290412</v>
      </c>
      <c r="AN186" s="132">
        <f>$AU186+$AB$7*SIN(AO186)</f>
        <v>3.8536322620873658</v>
      </c>
      <c r="AO186" s="132">
        <f>$AU186+$AB$7*SIN(AP186)</f>
        <v>3.854736595144006</v>
      </c>
      <c r="AP186" s="132">
        <f>$AU186+$AB$7*SIN(AQ186)</f>
        <v>3.851804353279161</v>
      </c>
      <c r="AQ186" s="132">
        <f>$AU186+$AB$7*SIN(AR186)</f>
        <v>3.8596065111467395</v>
      </c>
      <c r="AR186" s="132">
        <f>$AU186+$AB$7*SIN(AS186)</f>
        <v>3.8389605702860514</v>
      </c>
      <c r="AS186" s="132">
        <f>$AU186+$AB$7*SIN(AT186)</f>
        <v>3.8944343695370005</v>
      </c>
      <c r="AT186" s="132">
        <f>$AU186+$AB$7*SIN(AU186)</f>
        <v>3.7507465266788316</v>
      </c>
      <c r="AU186" s="132">
        <f>RADIANS($AB$9)+$AB$18*(F186-AB$15)</f>
        <v>4.1789978960350984</v>
      </c>
      <c r="AW186" s="43">
        <v>32000</v>
      </c>
      <c r="AX186" s="43">
        <f t="shared" si="47"/>
        <v>-4.6935264063341801E-2</v>
      </c>
      <c r="AY186" s="43">
        <f t="shared" si="48"/>
        <v>-4.8914086739246375E-2</v>
      </c>
      <c r="AZ186" s="132">
        <f t="shared" si="49"/>
        <v>1.9788226759045718E-3</v>
      </c>
      <c r="BA186" s="43">
        <f t="shared" si="50"/>
        <v>0.50572421949585877</v>
      </c>
      <c r="BB186" s="43">
        <f t="shared" si="51"/>
        <v>0.11080496009353742</v>
      </c>
      <c r="BC186" s="43">
        <f t="shared" si="52"/>
        <v>3.0305718546379188</v>
      </c>
      <c r="BD186" s="43">
        <f t="shared" si="53"/>
        <v>17.99613520261639</v>
      </c>
      <c r="BE186" s="43">
        <f t="shared" si="54"/>
        <v>9.233552292418997</v>
      </c>
      <c r="BF186" s="43">
        <f t="shared" si="55"/>
        <v>9.2316569026349562</v>
      </c>
      <c r="BG186" s="43">
        <f t="shared" si="56"/>
        <v>9.2355387013431613</v>
      </c>
      <c r="BH186" s="43">
        <f t="shared" si="57"/>
        <v>9.2275855288393096</v>
      </c>
      <c r="BI186" s="43">
        <f t="shared" si="58"/>
        <v>9.2438672946032305</v>
      </c>
      <c r="BJ186" s="43">
        <f t="shared" si="59"/>
        <v>9.2104781535071947</v>
      </c>
      <c r="BK186" s="43">
        <f t="shared" si="60"/>
        <v>9.2787317909516194</v>
      </c>
      <c r="BL186" s="43">
        <f t="shared" si="61"/>
        <v>9.1381018307772557</v>
      </c>
    </row>
    <row r="187" spans="1:64" ht="12.95" customHeight="1">
      <c r="A187" s="41" t="s">
        <v>326</v>
      </c>
      <c r="B187" s="94"/>
      <c r="C187" s="36">
        <v>49679.584999999999</v>
      </c>
      <c r="D187" s="36" t="s">
        <v>264</v>
      </c>
      <c r="E187" s="41">
        <f>+(C187-C$7)/C$8</f>
        <v>-939.04101336105157</v>
      </c>
      <c r="F187" s="132">
        <f>ROUND(2*E187,0)/2</f>
        <v>-939</v>
      </c>
      <c r="G187" s="132">
        <f>+C187-(C$7+F187*C$8)</f>
        <v>-1.399983000010252E-2</v>
      </c>
      <c r="I187" s="132">
        <f>G187</f>
        <v>-1.399983000010252E-2</v>
      </c>
      <c r="P187" s="199">
        <f>+D$11+D$12*F187+D$13*F187^2</f>
        <v>-3.860875782253935E-3</v>
      </c>
      <c r="Q187" s="200">
        <f>+C187-15018.5</f>
        <v>34661.084999999999</v>
      </c>
      <c r="S187" s="132">
        <f>+(P187-G187)^2</f>
        <v>1.0279839263162962E-4</v>
      </c>
      <c r="T187" s="201">
        <f>T$19</f>
        <v>0</v>
      </c>
      <c r="U187" s="43">
        <f>+T187*S187</f>
        <v>0</v>
      </c>
      <c r="V187" s="132">
        <f>+G187-P187</f>
        <v>-1.0138954217848585E-2</v>
      </c>
      <c r="Z187" s="43">
        <f>F187</f>
        <v>-939</v>
      </c>
      <c r="AA187" s="132">
        <f>AB$3+AB$4*Z187+AB$5*Z187^2+AH187</f>
        <v>-1.1338190069970611E-2</v>
      </c>
      <c r="AB187" s="132">
        <f>IF(S187&lt;&gt;0,G187-AH187, -9999)</f>
        <v>-6.5225157123858443E-3</v>
      </c>
      <c r="AC187" s="132">
        <f>+G187-P187</f>
        <v>-1.0138954217848585E-2</v>
      </c>
      <c r="AD187" s="132">
        <f>IF(S187&lt;&gt;0,G187-AA187, -9999)</f>
        <v>-2.6616399301319094E-3</v>
      </c>
      <c r="AE187" s="132">
        <f>+(G187-AA187)^2*T187</f>
        <v>0</v>
      </c>
      <c r="AF187" s="43">
        <f>IF(S187&lt;&gt;0,G187-P187, -9999)</f>
        <v>-1.0138954217848585E-2</v>
      </c>
      <c r="AG187" s="7"/>
      <c r="AH187" s="43">
        <f>$AB$6*($AB$11/AI187*AJ187+$AB$12)</f>
        <v>-7.4773142877166757E-3</v>
      </c>
      <c r="AI187" s="43">
        <f>1+$AB$7*COS(AL187)</f>
        <v>0.55916138877389687</v>
      </c>
      <c r="AJ187" s="43">
        <f>SIN(AL187+RADIANS($AB$9))</f>
        <v>-0.46291498007358112</v>
      </c>
      <c r="AK187" s="43">
        <f>$AB$7*SIN(AL187)</f>
        <v>-0.23023040084106627</v>
      </c>
      <c r="AL187" s="43">
        <f>2*ATAN(AM187)</f>
        <v>-2.6602995554678603</v>
      </c>
      <c r="AM187" s="43">
        <f>SQRT((1+$AB$7)/(1-$AB$7))*TAN(AN187/2)</f>
        <v>-4.074945090683741</v>
      </c>
      <c r="AN187" s="132">
        <f>$AU187+$AB$7*SIN(AO187)</f>
        <v>3.9428684609450322</v>
      </c>
      <c r="AO187" s="132">
        <f>$AU187+$AB$7*SIN(AP187)</f>
        <v>3.9435479237465736</v>
      </c>
      <c r="AP187" s="132">
        <f>$AU187+$AB$7*SIN(AQ187)</f>
        <v>3.9415850140360762</v>
      </c>
      <c r="AQ187" s="132">
        <f>$AU187+$AB$7*SIN(AR187)</f>
        <v>3.9472666065682169</v>
      </c>
      <c r="AR187" s="132">
        <f>$AU187+$AB$7*SIN(AS187)</f>
        <v>3.9309113690604494</v>
      </c>
      <c r="AS187" s="132">
        <f>$AU187+$AB$7*SIN(AT187)</f>
        <v>3.97877452704603</v>
      </c>
      <c r="AT187" s="132">
        <f>$AU187+$AB$7*SIN(AU187)</f>
        <v>3.8446071996095239</v>
      </c>
      <c r="AU187" s="132">
        <f>RADIANS($AB$9)+$AB$18*(F187-AB$15)</f>
        <v>4.3003134550487827</v>
      </c>
      <c r="AZ187" s="132"/>
    </row>
    <row r="188" spans="1:64" ht="12.95" customHeight="1">
      <c r="A188" s="41" t="s">
        <v>328</v>
      </c>
      <c r="B188" s="94" t="s">
        <v>288</v>
      </c>
      <c r="C188" s="36">
        <v>49687.607000000004</v>
      </c>
      <c r="D188" s="36"/>
      <c r="E188" s="41">
        <f>+(C188-C$7)/C$8</f>
        <v>-915.54007210762029</v>
      </c>
      <c r="F188" s="132">
        <f>ROUND(2*E188,0)/2</f>
        <v>-915.5</v>
      </c>
      <c r="G188" s="132">
        <f>+C188-(C$7+F188*C$8)</f>
        <v>-1.3678534996870439E-2</v>
      </c>
      <c r="I188" s="202">
        <f>G188</f>
        <v>-1.3678534996870439E-2</v>
      </c>
      <c r="P188" s="199">
        <f>+D$11+D$12*F188+D$13*F188^2</f>
        <v>-3.8799934543773231E-3</v>
      </c>
      <c r="Q188" s="200">
        <f>+C188-15018.5</f>
        <v>34669.107000000004</v>
      </c>
      <c r="S188" s="132">
        <f>+(P188-G188)^2</f>
        <v>9.6011416359963392E-5</v>
      </c>
      <c r="T188" s="201">
        <f>T$19</f>
        <v>0</v>
      </c>
      <c r="U188" s="43">
        <f>+T188*S188</f>
        <v>0</v>
      </c>
      <c r="V188" s="132">
        <f>+G188-P188</f>
        <v>-9.7985415424931173E-3</v>
      </c>
      <c r="Z188" s="43">
        <f>F188</f>
        <v>-915.5</v>
      </c>
      <c r="AA188" s="132">
        <f>AB$3+AB$4*Z188+AB$5*Z188^2+AH188</f>
        <v>-1.1375886805438159E-2</v>
      </c>
      <c r="AB188" s="132">
        <f>IF(S188&lt;&gt;0,G188-AH188, -9999)</f>
        <v>-6.1826416458096028E-3</v>
      </c>
      <c r="AC188" s="132">
        <f>+G188-P188</f>
        <v>-9.7985415424931173E-3</v>
      </c>
      <c r="AD188" s="132">
        <f>IF(S188&lt;&gt;0,G188-AA188, -9999)</f>
        <v>-2.3026481914322806E-3</v>
      </c>
      <c r="AE188" s="132">
        <f>+(G188-AA188)^2*T188</f>
        <v>0</v>
      </c>
      <c r="AF188" s="43">
        <f>IF(S188&lt;&gt;0,G188-P188, -9999)</f>
        <v>-9.7985415424931173E-3</v>
      </c>
      <c r="AG188" s="7"/>
      <c r="AH188" s="43">
        <f>$AB$6*($AB$11/AI188*AJ188+$AB$12)</f>
        <v>-7.4958933510608367E-3</v>
      </c>
      <c r="AI188" s="43">
        <f>1+$AB$7*COS(AL188)</f>
        <v>0.55954322196834383</v>
      </c>
      <c r="AJ188" s="43">
        <f>SIN(AL188+RADIANS($AB$9))</f>
        <v>-0.46438210236025429</v>
      </c>
      <c r="AK188" s="43">
        <f>$AB$7*SIN(AL188)</f>
        <v>-0.23096005131877181</v>
      </c>
      <c r="AL188" s="43">
        <f>2*ATAN(AM188)</f>
        <v>-2.6586436967855565</v>
      </c>
      <c r="AM188" s="43">
        <f>SQRT((1+$AB$7)/(1-$AB$7))*TAN(AN188/2)</f>
        <v>-4.0604182545173533</v>
      </c>
      <c r="AN188" s="132">
        <f>$AU188+$AB$7*SIN(AO188)</f>
        <v>3.9454367032110667</v>
      </c>
      <c r="AO188" s="132">
        <f>$AU188+$AB$7*SIN(AP188)</f>
        <v>3.9461054681946033</v>
      </c>
      <c r="AP188" s="132">
        <f>$AU188+$AB$7*SIN(AQ188)</f>
        <v>3.9441683203036515</v>
      </c>
      <c r="AQ188" s="132">
        <f>$AU188+$AB$7*SIN(AR188)</f>
        <v>3.9497902289029394</v>
      </c>
      <c r="AR188" s="132">
        <f>$AU188+$AB$7*SIN(AS188)</f>
        <v>3.9335637256413456</v>
      </c>
      <c r="AS188" s="132">
        <f>$AU188+$AB$7*SIN(AT188)</f>
        <v>3.9811775009043111</v>
      </c>
      <c r="AT188" s="132">
        <f>$AU188+$AB$7*SIN(AU188)</f>
        <v>3.8473738894875504</v>
      </c>
      <c r="AU188" s="132">
        <f>RADIANS($AB$9)+$AB$18*(F188-AB$15)</f>
        <v>4.303764926764063</v>
      </c>
      <c r="AZ188" s="132"/>
    </row>
    <row r="189" spans="1:64" ht="12.95" customHeight="1">
      <c r="A189" s="174" t="s">
        <v>1284</v>
      </c>
      <c r="B189" s="208" t="s">
        <v>288</v>
      </c>
      <c r="C189" s="162">
        <v>49689.31</v>
      </c>
      <c r="D189" s="162" t="s">
        <v>1236</v>
      </c>
      <c r="E189" s="41">
        <f>+(C189-C$7)/C$8</f>
        <v>-910.55102910656933</v>
      </c>
      <c r="F189" s="132">
        <f>ROUND(2*E189,0)/2</f>
        <v>-910.5</v>
      </c>
      <c r="G189" s="132">
        <f>+C189-(C$7+F189*C$8)</f>
        <v>-1.7418684998119716E-2</v>
      </c>
      <c r="J189" s="43">
        <f>G189</f>
        <v>-1.7418684998119716E-2</v>
      </c>
      <c r="L189" s="132"/>
      <c r="O189" s="132"/>
      <c r="P189" s="199">
        <f>+D$11+D$12*F189+D$13*F189^2</f>
        <v>-3.884063443726945E-3</v>
      </c>
      <c r="Q189" s="200">
        <f>+C189-15018.5</f>
        <v>34670.81</v>
      </c>
      <c r="S189" s="132">
        <f>+(P189-G189)^2</f>
        <v>1.831859806206334E-4</v>
      </c>
      <c r="T189" s="7">
        <v>1</v>
      </c>
      <c r="U189" s="43">
        <f>+T189*S189</f>
        <v>1.831859806206334E-4</v>
      </c>
      <c r="V189" s="132">
        <f>+G189-P189</f>
        <v>-1.3534621554392771E-2</v>
      </c>
      <c r="Z189" s="43">
        <f>F189</f>
        <v>-910.5</v>
      </c>
      <c r="AA189" s="132">
        <f>AB$3+AB$4*Z189+AB$5*Z189^2+AH189</f>
        <v>-1.1383905014017441E-2</v>
      </c>
      <c r="AB189" s="132">
        <f>IF(S189&lt;&gt;0,G189-AH189, -9999)</f>
        <v>-9.9188434278292201E-3</v>
      </c>
      <c r="AC189" s="132">
        <f>+G189-P189</f>
        <v>-1.3534621554392771E-2</v>
      </c>
      <c r="AD189" s="132">
        <f>IF(S189&lt;&gt;0,G189-AA189, -9999)</f>
        <v>-6.0347799841022742E-3</v>
      </c>
      <c r="AE189" s="132">
        <f>+(G189-AA189)^2*T189</f>
        <v>3.6418569456521444E-5</v>
      </c>
      <c r="AF189" s="43">
        <f>IF(S189&lt;&gt;0,G189-P189, -9999)</f>
        <v>-1.3534621554392771E-2</v>
      </c>
      <c r="AG189" s="7"/>
      <c r="AH189" s="43">
        <f>$AB$6*($AB$11/AI189*AJ189+$AB$12)</f>
        <v>-7.4998415702904964E-3</v>
      </c>
      <c r="AI189" s="43">
        <f>1+$AB$7*COS(AL189)</f>
        <v>0.55962468572789414</v>
      </c>
      <c r="AJ189" s="43">
        <f>SIN(AL189+RADIANS($AB$9))</f>
        <v>-0.46469434785916891</v>
      </c>
      <c r="AK189" s="43">
        <f>$AB$7*SIN(AL189)</f>
        <v>-0.23111534176454279</v>
      </c>
      <c r="AL189" s="43">
        <f>2*ATAN(AM189)</f>
        <v>-2.6582910973616278</v>
      </c>
      <c r="AM189" s="43">
        <f>SQRT((1+$AB$7)/(1-$AB$7))*TAN(AN189/2)</f>
        <v>-4.0573375074112787</v>
      </c>
      <c r="AN189" s="132">
        <f>$AU189+$AB$7*SIN(AO189)</f>
        <v>3.9459833595731912</v>
      </c>
      <c r="AO189" s="132">
        <f>$AU189+$AB$7*SIN(AP189)</f>
        <v>3.9466498597349182</v>
      </c>
      <c r="AP189" s="132">
        <f>$AU189+$AB$7*SIN(AQ189)</f>
        <v>3.9447181759113459</v>
      </c>
      <c r="AQ189" s="132">
        <f>$AU189+$AB$7*SIN(AR189)</f>
        <v>3.9503274007915046</v>
      </c>
      <c r="AR189" s="132">
        <f>$AU189+$AB$7*SIN(AS189)</f>
        <v>3.934128314865394</v>
      </c>
      <c r="AS189" s="132">
        <f>$AU189+$AB$7*SIN(AT189)</f>
        <v>3.9816888249672577</v>
      </c>
      <c r="AT189" s="132">
        <f>$AU189+$AB$7*SIN(AU189)</f>
        <v>3.8479632480797861</v>
      </c>
      <c r="AU189" s="132">
        <f>RADIANS($AB$9)+$AB$18*(F189-AB$15)</f>
        <v>4.3044992824481652</v>
      </c>
      <c r="AZ189" s="132"/>
    </row>
    <row r="190" spans="1:64" ht="12.95" customHeight="1">
      <c r="A190" s="41" t="s">
        <v>326</v>
      </c>
      <c r="B190" s="94" t="s">
        <v>288</v>
      </c>
      <c r="C190" s="36">
        <v>49713.542999999998</v>
      </c>
      <c r="D190" s="36"/>
      <c r="E190" s="41">
        <f>+(C190-C$7)/C$8</f>
        <v>-839.55896859870529</v>
      </c>
      <c r="F190" s="132">
        <f>ROUND(2*E190,0)/2</f>
        <v>-839.5</v>
      </c>
      <c r="G190" s="132">
        <f>+C190-(C$7+F190*C$8)</f>
        <v>-2.0128814998315647E-2</v>
      </c>
      <c r="I190" s="202">
        <f>G190</f>
        <v>-2.0128814998315647E-2</v>
      </c>
      <c r="P190" s="199">
        <f>+D$11+D$12*F190+D$13*F190^2</f>
        <v>-3.941948154926554E-3</v>
      </c>
      <c r="Q190" s="200">
        <f>+C190-15018.5</f>
        <v>34695.042999999998</v>
      </c>
      <c r="S190" s="132">
        <f>+(P190-G190)^2</f>
        <v>2.6201465820560913E-4</v>
      </c>
      <c r="T190" s="201">
        <f>T$19</f>
        <v>0</v>
      </c>
      <c r="U190" s="43">
        <f>+T190*S190</f>
        <v>0</v>
      </c>
      <c r="V190" s="132">
        <f>+G190-P190</f>
        <v>-1.6186866843389092E-2</v>
      </c>
      <c r="Z190" s="43">
        <f>F190</f>
        <v>-839.5</v>
      </c>
      <c r="AA190" s="132">
        <f>AB$3+AB$4*Z190+AB$5*Z190^2+AH190</f>
        <v>-1.1497672558758019E-2</v>
      </c>
      <c r="AB190" s="132">
        <f>IF(S190&lt;&gt;0,G190-AH190, -9999)</f>
        <v>-1.2573090594484181E-2</v>
      </c>
      <c r="AC190" s="132">
        <f>+G190-P190</f>
        <v>-1.6186866843389092E-2</v>
      </c>
      <c r="AD190" s="132">
        <f>IF(S190&lt;&gt;0,G190-AA190, -9999)</f>
        <v>-8.6311424395576278E-3</v>
      </c>
      <c r="AE190" s="132">
        <f>+(G190-AA190)^2*T190</f>
        <v>0</v>
      </c>
      <c r="AF190" s="43">
        <f>IF(S190&lt;&gt;0,G190-P190, -9999)</f>
        <v>-1.6186866843389092E-2</v>
      </c>
      <c r="AG190" s="7"/>
      <c r="AH190" s="43">
        <f>$AB$6*($AB$11/AI190*AJ190+$AB$12)</f>
        <v>-7.5557244038314663E-3</v>
      </c>
      <c r="AI190" s="43">
        <f>1+$AB$7*COS(AL190)</f>
        <v>0.56078994770556534</v>
      </c>
      <c r="AJ190" s="43">
        <f>SIN(AL190+RADIANS($AB$9))</f>
        <v>-0.4691317186727661</v>
      </c>
      <c r="AK190" s="43">
        <f>$AB$7*SIN(AL190)</f>
        <v>-0.23332219907826474</v>
      </c>
      <c r="AL190" s="43">
        <f>2*ATAN(AM190)</f>
        <v>-2.6532731587579743</v>
      </c>
      <c r="AM190" s="43">
        <f>SQRT((1+$AB$7)/(1-$AB$7))*TAN(AN190/2)</f>
        <v>-4.0139673224476669</v>
      </c>
      <c r="AN190" s="132">
        <f>$AU190+$AB$7*SIN(AO190)</f>
        <v>3.9537543342769021</v>
      </c>
      <c r="AO190" s="132">
        <f>$AU190+$AB$7*SIN(AP190)</f>
        <v>3.954389106690765</v>
      </c>
      <c r="AP190" s="132">
        <f>$AU190+$AB$7*SIN(AQ190)</f>
        <v>3.9525343464209852</v>
      </c>
      <c r="AQ190" s="132">
        <f>$AU190+$AB$7*SIN(AR190)</f>
        <v>3.9579640732729455</v>
      </c>
      <c r="AR190" s="132">
        <f>$AU190+$AB$7*SIN(AS190)</f>
        <v>3.942155247582293</v>
      </c>
      <c r="AS190" s="132">
        <f>$AU190+$AB$7*SIN(AT190)</f>
        <v>3.9889517700703436</v>
      </c>
      <c r="AT190" s="132">
        <f>$AU190+$AB$7*SIN(AU190)</f>
        <v>3.8563587468629867</v>
      </c>
      <c r="AU190" s="132">
        <f>RADIANS($AB$9)+$AB$18*(F190-AB$15)</f>
        <v>4.3149271331624162</v>
      </c>
      <c r="AV190" s="132"/>
      <c r="AZ190" s="132"/>
    </row>
    <row r="191" spans="1:64" ht="12.95" customHeight="1">
      <c r="A191" s="41" t="s">
        <v>326</v>
      </c>
      <c r="B191" s="94"/>
      <c r="C191" s="36">
        <v>49725.667200000004</v>
      </c>
      <c r="D191" s="36">
        <v>4.0000000000000002E-4</v>
      </c>
      <c r="E191" s="41">
        <f>+(C191-C$7)/C$8</f>
        <v>-804.0403807222624</v>
      </c>
      <c r="F191" s="132">
        <f>ROUND(2*E191,0)/2</f>
        <v>-804</v>
      </c>
      <c r="G191" s="132">
        <f>+C191-(C$7+F191*C$8)</f>
        <v>-1.378387999284314E-2</v>
      </c>
      <c r="I191" s="132"/>
      <c r="K191" s="43">
        <f>G191</f>
        <v>-1.378387999284314E-2</v>
      </c>
      <c r="P191" s="199">
        <f>+D$11+D$12*F191+D$13*F191^2</f>
        <v>-3.9709541740087619E-3</v>
      </c>
      <c r="Q191" s="200">
        <f>+C191-15018.5</f>
        <v>34707.167200000004</v>
      </c>
      <c r="S191" s="132">
        <f>+(P191-G191)^2</f>
        <v>9.6293513125946363E-5</v>
      </c>
      <c r="T191" s="7">
        <v>1</v>
      </c>
      <c r="U191" s="43">
        <f>+T191*S191</f>
        <v>9.6293513125946363E-5</v>
      </c>
      <c r="V191" s="132">
        <f>+G191-P191</f>
        <v>-9.8129258188343789E-3</v>
      </c>
      <c r="Z191" s="43">
        <f>F191</f>
        <v>-804</v>
      </c>
      <c r="AA191" s="132">
        <f>AB$3+AB$4*Z191+AB$5*Z191^2+AH191</f>
        <v>-1.1554491657474301E-2</v>
      </c>
      <c r="AB191" s="132">
        <f>IF(S191&lt;&gt;0,G191-AH191, -9999)</f>
        <v>-6.200342509377601E-3</v>
      </c>
      <c r="AC191" s="132">
        <f>+G191-P191</f>
        <v>-9.8129258188343789E-3</v>
      </c>
      <c r="AD191" s="132">
        <f>IF(S191&lt;&gt;0,G191-AA191, -9999)</f>
        <v>-2.2293883353688392E-3</v>
      </c>
      <c r="AE191" s="132">
        <f>+(G191-AA191)^2*T191</f>
        <v>4.970172349878644E-6</v>
      </c>
      <c r="AF191" s="43">
        <f>IF(S191&lt;&gt;0,G191-P191, -9999)</f>
        <v>-9.8129258188343789E-3</v>
      </c>
      <c r="AG191" s="7"/>
      <c r="AH191" s="43">
        <f>$AB$6*($AB$11/AI191*AJ191+$AB$12)</f>
        <v>-7.5835374834655389E-3</v>
      </c>
      <c r="AI191" s="43">
        <f>1+$AB$7*COS(AL191)</f>
        <v>0.56137855388793789</v>
      </c>
      <c r="AJ191" s="43">
        <f>SIN(AL191+RADIANS($AB$9))</f>
        <v>-0.47135285167273205</v>
      </c>
      <c r="AK191" s="43">
        <f>$AB$7*SIN(AL191)</f>
        <v>-0.23442684494264057</v>
      </c>
      <c r="AL191" s="43">
        <f>2*ATAN(AM191)</f>
        <v>-2.6507563994862804</v>
      </c>
      <c r="AM191" s="43">
        <f>SQRT((1+$AB$7)/(1-$AB$7))*TAN(AN191/2)</f>
        <v>-3.9925422224934248</v>
      </c>
      <c r="AN191" s="132">
        <f>$AU191+$AB$7*SIN(AO191)</f>
        <v>3.9576457880385796</v>
      </c>
      <c r="AO191" s="132">
        <f>$AU191+$AB$7*SIN(AP191)</f>
        <v>3.9582650030805864</v>
      </c>
      <c r="AP191" s="132">
        <f>$AU191+$AB$7*SIN(AQ191)</f>
        <v>3.9564482255571236</v>
      </c>
      <c r="AQ191" s="132">
        <f>$AU191+$AB$7*SIN(AR191)</f>
        <v>3.9617886648808143</v>
      </c>
      <c r="AR191" s="132">
        <f>$AU191+$AB$7*SIN(AS191)</f>
        <v>3.9461755523441142</v>
      </c>
      <c r="AS191" s="132">
        <f>$AU191+$AB$7*SIN(AT191)</f>
        <v>3.9925848519328255</v>
      </c>
      <c r="AT191" s="132">
        <f>$AU191+$AB$7*SIN(AU191)</f>
        <v>3.8605751817689113</v>
      </c>
      <c r="AU191" s="132">
        <f>RADIANS($AB$9)+$AB$18*(F191-AB$15)</f>
        <v>4.3201410585195417</v>
      </c>
      <c r="AZ191" s="132"/>
    </row>
    <row r="192" spans="1:64" ht="12.95" customHeight="1">
      <c r="A192" s="41" t="s">
        <v>326</v>
      </c>
      <c r="B192" s="94" t="s">
        <v>288</v>
      </c>
      <c r="C192" s="36">
        <v>49743.589</v>
      </c>
      <c r="D192" s="36"/>
      <c r="E192" s="41">
        <f>+(C192-C$7)/C$8</f>
        <v>-751.53736788812819</v>
      </c>
      <c r="F192" s="132">
        <f>ROUND(2*E192,0)/2</f>
        <v>-751.5</v>
      </c>
      <c r="G192" s="132">
        <f>+C192-(C$7+F192*C$8)</f>
        <v>-1.2755454998114146E-2</v>
      </c>
      <c r="I192" s="202">
        <f>G192</f>
        <v>-1.2755454998114146E-2</v>
      </c>
      <c r="P192" s="199">
        <f>+D$11+D$12*F192+D$13*F192^2</f>
        <v>-4.0139281948993509E-3</v>
      </c>
      <c r="Q192" s="200">
        <f>+C192-15018.5</f>
        <v>34725.089</v>
      </c>
      <c r="S192" s="132">
        <f>+(P192-G192)^2</f>
        <v>7.6414290851322699E-5</v>
      </c>
      <c r="T192" s="201">
        <f>T$19</f>
        <v>0</v>
      </c>
      <c r="U192" s="43">
        <f>+T192*S192</f>
        <v>0</v>
      </c>
      <c r="V192" s="132">
        <f>+G192-P192</f>
        <v>-8.7415268032147962E-3</v>
      </c>
      <c r="Z192" s="43">
        <f>F192</f>
        <v>-751.5</v>
      </c>
      <c r="AA192" s="132">
        <f>AB$3+AB$4*Z192+AB$5*Z192^2+AH192</f>
        <v>-1.1638439291306354E-2</v>
      </c>
      <c r="AB192" s="132">
        <f>IF(S192&lt;&gt;0,G192-AH192, -9999)</f>
        <v>-5.1309439017071419E-3</v>
      </c>
      <c r="AC192" s="132">
        <f>+G192-P192</f>
        <v>-8.7415268032147962E-3</v>
      </c>
      <c r="AD192" s="132">
        <f>IF(S192&lt;&gt;0,G192-AA192, -9999)</f>
        <v>-1.1170157068077918E-3</v>
      </c>
      <c r="AE192" s="132">
        <f>+(G192-AA192)^2*T192</f>
        <v>0</v>
      </c>
      <c r="AF192" s="43">
        <f>IF(S192&lt;&gt;0,G192-P192, -9999)</f>
        <v>-8.7415268032147962E-3</v>
      </c>
      <c r="AG192" s="7"/>
      <c r="AH192" s="43">
        <f>$AB$6*($AB$11/AI192*AJ192+$AB$12)</f>
        <v>-7.6245110964070044E-3</v>
      </c>
      <c r="AI192" s="43">
        <f>1+$AB$7*COS(AL192)</f>
        <v>0.56225639286020868</v>
      </c>
      <c r="AJ192" s="43">
        <f>SIN(AL192+RADIANS($AB$9))</f>
        <v>-0.47464062692021297</v>
      </c>
      <c r="AK192" s="43">
        <f>$AB$7*SIN(AL192)</f>
        <v>-0.2360619686172287</v>
      </c>
      <c r="AL192" s="43">
        <f>2*ATAN(AM192)</f>
        <v>-2.6470247998038925</v>
      </c>
      <c r="AM192" s="43">
        <f>SQRT((1+$AB$7)/(1-$AB$7))*TAN(AN192/2)</f>
        <v>-3.9611685144563142</v>
      </c>
      <c r="AN192" s="132">
        <f>$AU192+$AB$7*SIN(AO192)</f>
        <v>3.9634081209207217</v>
      </c>
      <c r="AO192" s="132">
        <f>$AU192+$AB$7*SIN(AP192)</f>
        <v>3.9640047084886914</v>
      </c>
      <c r="AP192" s="132">
        <f>$AU192+$AB$7*SIN(AQ192)</f>
        <v>3.9622434965902817</v>
      </c>
      <c r="AQ192" s="132">
        <f>$AU192+$AB$7*SIN(AR192)</f>
        <v>3.9674525125691003</v>
      </c>
      <c r="AR192" s="132">
        <f>$AU192+$AB$7*SIN(AS192)</f>
        <v>3.9521294230389881</v>
      </c>
      <c r="AS192" s="132">
        <f>$AU192+$AB$7*SIN(AT192)</f>
        <v>3.9979598759766564</v>
      </c>
      <c r="AT192" s="132">
        <f>$AU192+$AB$7*SIN(AU192)</f>
        <v>3.8668336621643804</v>
      </c>
      <c r="AU192" s="132">
        <f>RADIANS($AB$9)+$AB$18*(F192-AB$15)</f>
        <v>4.3278517932026146</v>
      </c>
      <c r="AZ192" s="132"/>
    </row>
    <row r="193" spans="1:52" ht="12.95" customHeight="1">
      <c r="A193" s="41" t="s">
        <v>326</v>
      </c>
      <c r="B193" s="94"/>
      <c r="C193" s="36">
        <v>49779.607000000004</v>
      </c>
      <c r="D193" s="36"/>
      <c r="E193" s="41">
        <f>+(C193-C$7)/C$8</f>
        <v>-646.02042671813331</v>
      </c>
      <c r="F193" s="132">
        <f>ROUND(2*E193,0)/2</f>
        <v>-646</v>
      </c>
      <c r="G193" s="132">
        <f>+C193-(C$7+F193*C$8)</f>
        <v>-6.9726199944852851E-3</v>
      </c>
      <c r="I193" s="202">
        <f>G193</f>
        <v>-6.9726199944852851E-3</v>
      </c>
      <c r="P193" s="199">
        <f>+D$11+D$12*F193+D$13*F193^2</f>
        <v>-4.1005661998617842E-3</v>
      </c>
      <c r="Q193" s="200">
        <f>+C193-15018.5</f>
        <v>34761.107000000004</v>
      </c>
      <c r="S193" s="132">
        <f>+(P193-G193)^2</f>
        <v>8.2486929992112517E-6</v>
      </c>
      <c r="T193" s="201">
        <f>T$19</f>
        <v>0</v>
      </c>
      <c r="U193" s="43">
        <f>+T193*S193</f>
        <v>0</v>
      </c>
      <c r="V193" s="132">
        <f>+G193-P193</f>
        <v>-2.872053794623501E-3</v>
      </c>
      <c r="Z193" s="43">
        <f>F193</f>
        <v>-646</v>
      </c>
      <c r="AA193" s="132">
        <f>AB$3+AB$4*Z193+AB$5*Z193^2+AH193</f>
        <v>-1.1806836206687779E-2</v>
      </c>
      <c r="AB193" s="132">
        <f>IF(S193&lt;&gt;0,G193-AH193, -9999)</f>
        <v>7.336500123407098E-4</v>
      </c>
      <c r="AC193" s="132">
        <f>+G193-P193</f>
        <v>-2.872053794623501E-3</v>
      </c>
      <c r="AD193" s="132">
        <f>IF(S193&lt;&gt;0,G193-AA193, -9999)</f>
        <v>4.834216212202494E-3</v>
      </c>
      <c r="AE193" s="132">
        <f>+(G193-AA193)^2*T193</f>
        <v>0</v>
      </c>
      <c r="AF193" s="43">
        <f>IF(S193&lt;&gt;0,G193-P193, -9999)</f>
        <v>-2.872053794623501E-3</v>
      </c>
      <c r="AG193" s="7"/>
      <c r="AH193" s="43">
        <f>$AB$6*($AB$11/AI193*AJ193+$AB$12)</f>
        <v>-7.7062700068259949E-3</v>
      </c>
      <c r="AI193" s="43">
        <f>1+$AB$7*COS(AL193)</f>
        <v>0.5640472883351082</v>
      </c>
      <c r="AJ193" s="43">
        <f>SIN(AL193+RADIANS($AB$9))</f>
        <v>-0.48125836034428349</v>
      </c>
      <c r="AK193" s="43">
        <f>$AB$7*SIN(AL193)</f>
        <v>-0.23935319469609145</v>
      </c>
      <c r="AL193" s="43">
        <f>2*ATAN(AM193)</f>
        <v>-2.6394908078658981</v>
      </c>
      <c r="AM193" s="43">
        <f>SQRT((1+$AB$7)/(1-$AB$7))*TAN(AN193/2)</f>
        <v>-3.8992182379568696</v>
      </c>
      <c r="AN193" s="132">
        <f>$AU193+$AB$7*SIN(AO193)</f>
        <v>3.9750145777269532</v>
      </c>
      <c r="AO193" s="132">
        <f>$AU193+$AB$7*SIN(AP193)</f>
        <v>3.9755670862727408</v>
      </c>
      <c r="AP193" s="132">
        <f>$AU193+$AB$7*SIN(AQ193)</f>
        <v>3.9739152622424432</v>
      </c>
      <c r="AQ193" s="132">
        <f>$AU193+$AB$7*SIN(AR193)</f>
        <v>3.9788626700798493</v>
      </c>
      <c r="AR193" s="132">
        <f>$AU193+$AB$7*SIN(AS193)</f>
        <v>3.9641239650917037</v>
      </c>
      <c r="AS193" s="132">
        <f>$AU193+$AB$7*SIN(AT193)</f>
        <v>4.0087697479993034</v>
      </c>
      <c r="AT193" s="132">
        <f>$AU193+$AB$7*SIN(AU193)</f>
        <v>3.8794931972726787</v>
      </c>
      <c r="AU193" s="132">
        <f>RADIANS($AB$9)+$AB$18*(F193-AB$15)</f>
        <v>4.3433466981371716</v>
      </c>
      <c r="AV193" s="132"/>
      <c r="AZ193" s="132"/>
    </row>
    <row r="194" spans="1:52" ht="12.95" customHeight="1">
      <c r="A194" s="41" t="s">
        <v>326</v>
      </c>
      <c r="B194" s="94" t="s">
        <v>288</v>
      </c>
      <c r="C194" s="36">
        <v>50043.639000000003</v>
      </c>
      <c r="D194" s="36"/>
      <c r="E194" s="41">
        <f>+(C194-C$7)/C$8</f>
        <v>127.47751905878899</v>
      </c>
      <c r="F194" s="132">
        <f>ROUND(2*E194,0)/2</f>
        <v>127.5</v>
      </c>
      <c r="G194" s="132">
        <f>+C194-(C$7+F194*C$8)</f>
        <v>-7.6738249917980283E-3</v>
      </c>
      <c r="I194" s="202">
        <f>G194</f>
        <v>-7.6738249917980283E-3</v>
      </c>
      <c r="P194" s="199">
        <f>+D$11+D$12*F194+D$13*F194^2</f>
        <v>-4.7472235443153611E-3</v>
      </c>
      <c r="Q194" s="200">
        <f>+C194-15018.5</f>
        <v>35025.139000000003</v>
      </c>
      <c r="S194" s="132">
        <f>+(P194-G194)^2</f>
        <v>8.5649960324076441E-6</v>
      </c>
      <c r="T194" s="201">
        <f>T$19</f>
        <v>0</v>
      </c>
      <c r="U194" s="43">
        <f>+T194*S194</f>
        <v>0</v>
      </c>
      <c r="V194" s="132">
        <f>+G194-P194</f>
        <v>-2.9266014474826673E-3</v>
      </c>
      <c r="Z194" s="43">
        <f>F194</f>
        <v>127.5</v>
      </c>
      <c r="AA194" s="132">
        <f>AB$3+AB$4*Z194+AB$5*Z194^2+AH194</f>
        <v>-1.302790250185918E-2</v>
      </c>
      <c r="AB194" s="132">
        <f>IF(S194&lt;&gt;0,G194-AH194, -9999)</f>
        <v>6.0685396574578984E-4</v>
      </c>
      <c r="AC194" s="132">
        <f>+G194-P194</f>
        <v>-2.9266014474826673E-3</v>
      </c>
      <c r="AD194" s="132">
        <f>IF(S194&lt;&gt;0,G194-AA194, -9999)</f>
        <v>5.3540775100611518E-3</v>
      </c>
      <c r="AE194" s="132">
        <f>+(G194-AA194)^2*T194</f>
        <v>0</v>
      </c>
      <c r="AF194" s="43">
        <f>IF(S194&lt;&gt;0,G194-P194, -9999)</f>
        <v>-2.9266014474826673E-3</v>
      </c>
      <c r="AG194" s="7"/>
      <c r="AH194" s="43">
        <f>$AB$6*($AB$11/AI194*AJ194+$AB$12)</f>
        <v>-8.2806789575438182E-3</v>
      </c>
      <c r="AI194" s="43">
        <f>1+$AB$7*COS(AL194)</f>
        <v>0.57833299790759307</v>
      </c>
      <c r="AJ194" s="43">
        <f>SIN(AL194+RADIANS($AB$9))</f>
        <v>-0.53022811667664227</v>
      </c>
      <c r="AK194" s="43">
        <f>$AB$7*SIN(AL194)</f>
        <v>-0.26370752352862337</v>
      </c>
      <c r="AL194" s="43">
        <f>2*ATAN(AM194)</f>
        <v>-2.5827108971928308</v>
      </c>
      <c r="AM194" s="43">
        <f>SQRT((1+$AB$7)/(1-$AB$7))*TAN(AN194/2)</f>
        <v>-3.484938996820111</v>
      </c>
      <c r="AN194" s="132">
        <f>$AU194+$AB$7*SIN(AO194)</f>
        <v>4.0612771369153533</v>
      </c>
      <c r="AO194" s="132">
        <f>$AU194+$AB$7*SIN(AP194)</f>
        <v>4.0615653093003612</v>
      </c>
      <c r="AP194" s="132">
        <f>$AU194+$AB$7*SIN(AQ194)</f>
        <v>4.0606095042420387</v>
      </c>
      <c r="AQ194" s="132">
        <f>$AU194+$AB$7*SIN(AR194)</f>
        <v>4.0637843257935815</v>
      </c>
      <c r="AR194" s="132">
        <f>$AU194+$AB$7*SIN(AS194)</f>
        <v>4.0532891705058498</v>
      </c>
      <c r="AS194" s="132">
        <f>$AU194+$AB$7*SIN(AT194)</f>
        <v>4.0885579221006783</v>
      </c>
      <c r="AT194" s="132">
        <f>$AU194+$AB$7*SIN(AU194)</f>
        <v>3.975751077596561</v>
      </c>
      <c r="AU194" s="132">
        <f>RADIANS($AB$9)+$AB$18*(F194-AB$15)</f>
        <v>4.4569515224677811</v>
      </c>
      <c r="AZ194" s="132"/>
    </row>
    <row r="195" spans="1:52" ht="12.95" customHeight="1">
      <c r="A195" s="41" t="s">
        <v>326</v>
      </c>
      <c r="B195" s="94" t="s">
        <v>288</v>
      </c>
      <c r="C195" s="36">
        <v>50044.661999999997</v>
      </c>
      <c r="D195" s="36"/>
      <c r="E195" s="41">
        <f>+(C195-C$7)/C$8</f>
        <v>130.47446033304732</v>
      </c>
      <c r="F195" s="132">
        <f>ROUND(2*E195,0)/2</f>
        <v>130.5</v>
      </c>
      <c r="G195" s="132">
        <f>+C195-(C$7+F195*C$8)</f>
        <v>-8.7179149995790794E-3</v>
      </c>
      <c r="I195" s="202">
        <f>G195</f>
        <v>-8.7179149995790794E-3</v>
      </c>
      <c r="P195" s="199">
        <f>+D$11+D$12*F195+D$13*F195^2</f>
        <v>-4.749770814415773E-3</v>
      </c>
      <c r="Q195" s="200">
        <f>+C195-15018.5</f>
        <v>35026.161999999997</v>
      </c>
      <c r="S195" s="132">
        <f>+(P195-G195)^2</f>
        <v>1.5746168274245363E-5</v>
      </c>
      <c r="T195" s="201">
        <f>T$19</f>
        <v>0</v>
      </c>
      <c r="U195" s="43">
        <f>+T195*S195</f>
        <v>0</v>
      </c>
      <c r="V195" s="132">
        <f>+G195-P195</f>
        <v>-3.9681441851633064E-3</v>
      </c>
      <c r="Z195" s="43">
        <f>F195</f>
        <v>130.5</v>
      </c>
      <c r="AA195" s="132">
        <f>AB$3+AB$4*Z195+AB$5*Z195^2+AH195</f>
        <v>-1.3032587037614342E-2</v>
      </c>
      <c r="AB195" s="132">
        <f>IF(S195&lt;&gt;0,G195-AH195, -9999)</f>
        <v>-4.3509877638051031E-4</v>
      </c>
      <c r="AC195" s="132">
        <f>+G195-P195</f>
        <v>-3.9681441851633064E-3</v>
      </c>
      <c r="AD195" s="132">
        <f>IF(S195&lt;&gt;0,G195-AA195, -9999)</f>
        <v>4.3146720380352627E-3</v>
      </c>
      <c r="AE195" s="132">
        <f>+(G195-AA195)^2*T195</f>
        <v>0</v>
      </c>
      <c r="AF195" s="43">
        <f>IF(S195&lt;&gt;0,G195-P195, -9999)</f>
        <v>-3.9681441851633064E-3</v>
      </c>
      <c r="AG195" s="7"/>
      <c r="AH195" s="43">
        <f>$AB$6*($AB$11/AI195*AJ195+$AB$12)</f>
        <v>-8.2828162231985691E-3</v>
      </c>
      <c r="AI195" s="43">
        <f>1+$AB$7*COS(AL195)</f>
        <v>0.57839257062144933</v>
      </c>
      <c r="AJ195" s="43">
        <f>SIN(AL195+RADIANS($AB$9))</f>
        <v>-0.53041960282939549</v>
      </c>
      <c r="AK195" s="43">
        <f>$AB$7*SIN(AL195)</f>
        <v>-0.26380275607356307</v>
      </c>
      <c r="AL195" s="43">
        <f>2*ATAN(AM195)</f>
        <v>-2.5824850334858791</v>
      </c>
      <c r="AM195" s="43">
        <f>SQRT((1+$AB$7)/(1-$AB$7))*TAN(AN195/2)</f>
        <v>-3.4834551142052774</v>
      </c>
      <c r="AN195" s="132">
        <f>$AU195+$AB$7*SIN(AO195)</f>
        <v>4.0616159375150005</v>
      </c>
      <c r="AO195" s="132">
        <f>$AU195+$AB$7*SIN(AP195)</f>
        <v>4.0619032871105016</v>
      </c>
      <c r="AP195" s="132">
        <f>$AU195+$AB$7*SIN(AQ195)</f>
        <v>4.0609497867981226</v>
      </c>
      <c r="AQ195" s="132">
        <f>$AU195+$AB$7*SIN(AR195)</f>
        <v>4.0641183577621156</v>
      </c>
      <c r="AR195" s="132">
        <f>$AU195+$AB$7*SIN(AS195)</f>
        <v>4.0536391876767013</v>
      </c>
      <c r="AS195" s="132">
        <f>$AU195+$AB$7*SIN(AT195)</f>
        <v>4.0888698321802623</v>
      </c>
      <c r="AT195" s="132">
        <f>$AU195+$AB$7*SIN(AU195)</f>
        <v>3.9761363695104719</v>
      </c>
      <c r="AU195" s="132">
        <f>RADIANS($AB$9)+$AB$18*(F195-AB$15)</f>
        <v>4.4573921358782425</v>
      </c>
      <c r="AZ195" s="132"/>
    </row>
    <row r="196" spans="1:52" ht="12.95" customHeight="1">
      <c r="A196" s="41" t="s">
        <v>599</v>
      </c>
      <c r="B196" s="94" t="s">
        <v>288</v>
      </c>
      <c r="C196" s="36">
        <v>50320.811999999998</v>
      </c>
      <c r="D196" s="36" t="s">
        <v>503</v>
      </c>
      <c r="E196" s="41">
        <f>+(C196-C$7)/C$8</f>
        <v>939.47283070595211</v>
      </c>
      <c r="F196" s="132">
        <f>ROUND(2*E196,0)/2</f>
        <v>939.5</v>
      </c>
      <c r="G196" s="132">
        <f>+C196-(C$7+F196*C$8)</f>
        <v>-9.2741850021411665E-3</v>
      </c>
      <c r="I196" s="43">
        <f>G196</f>
        <v>-9.2741850021411665E-3</v>
      </c>
      <c r="L196" s="132"/>
      <c r="O196" s="132"/>
      <c r="P196" s="199">
        <f>+D$11+D$12*F196+D$13*F196^2</f>
        <v>-5.4477462268154942E-3</v>
      </c>
      <c r="Q196" s="200">
        <f>+C196-15018.5</f>
        <v>35302.311999999998</v>
      </c>
      <c r="S196" s="132">
        <f>+(P196-G196)^2</f>
        <v>1.4641633701315831E-5</v>
      </c>
      <c r="T196" s="201">
        <f>T$19</f>
        <v>0</v>
      </c>
      <c r="U196" s="43">
        <f>+T196*S196</f>
        <v>0</v>
      </c>
      <c r="V196" s="132">
        <f>+G196-P196</f>
        <v>-3.8264387753256723E-3</v>
      </c>
      <c r="Z196" s="43">
        <f>F196</f>
        <v>939.5</v>
      </c>
      <c r="AA196" s="132">
        <f>AB$3+AB$4*Z196+AB$5*Z196^2+AH196</f>
        <v>-1.4278743463134815E-2</v>
      </c>
      <c r="AB196" s="132">
        <f>IF(S196&lt;&gt;0,G196-AH196, -9999)</f>
        <v>-4.4318776582184458E-4</v>
      </c>
      <c r="AC196" s="132">
        <f>+G196-P196</f>
        <v>-3.8264387753256723E-3</v>
      </c>
      <c r="AD196" s="132">
        <f>IF(S196&lt;&gt;0,G196-AA196, -9999)</f>
        <v>5.0045584609936487E-3</v>
      </c>
      <c r="AE196" s="132">
        <f>+(G196-AA196)^2*T196</f>
        <v>0</v>
      </c>
      <c r="AF196" s="43">
        <f>IF(S196&lt;&gt;0,G196-P196, -9999)</f>
        <v>-3.8264387753256723E-3</v>
      </c>
      <c r="AG196" s="7"/>
      <c r="AH196" s="43">
        <f>$AB$6*($AB$11/AI196*AJ196+$AB$12)</f>
        <v>-8.8309972363193219E-3</v>
      </c>
      <c r="AI196" s="43">
        <f>1+$AB$7*COS(AL196)</f>
        <v>0.59575117557653223</v>
      </c>
      <c r="AJ196" s="43">
        <f>SIN(AL196+RADIANS($AB$9))</f>
        <v>-0.58249704666947111</v>
      </c>
      <c r="AK196" s="43">
        <f>$AB$7*SIN(AL196)</f>
        <v>-0.28970261747426745</v>
      </c>
      <c r="AL196" s="43">
        <f>2*ATAN(AM196)</f>
        <v>-2.5197831402104676</v>
      </c>
      <c r="AM196" s="43">
        <f>SQRT((1+$AB$7)/(1-$AB$7))*TAN(AN196/2)</f>
        <v>-3.1121101448484492</v>
      </c>
      <c r="AN196" s="132">
        <f>$AU196+$AB$7*SIN(AO196)</f>
        <v>4.1543030232197493</v>
      </c>
      <c r="AO196" s="132">
        <f>$AU196+$AB$7*SIN(AP196)</f>
        <v>4.1544212533826412</v>
      </c>
      <c r="AP196" s="132">
        <f>$AU196+$AB$7*SIN(AQ196)</f>
        <v>4.1539724201249166</v>
      </c>
      <c r="AQ196" s="132">
        <f>$AU196+$AB$7*SIN(AR196)</f>
        <v>4.1556780279140906</v>
      </c>
      <c r="AR196" s="132">
        <f>$AU196+$AB$7*SIN(AS196)</f>
        <v>4.1492211317411476</v>
      </c>
      <c r="AS196" s="132">
        <f>$AU196+$AB$7*SIN(AT196)</f>
        <v>4.1740296778282922</v>
      </c>
      <c r="AT196" s="132">
        <f>$AU196+$AB$7*SIN(AU196)</f>
        <v>4.0834775654363185</v>
      </c>
      <c r="AU196" s="132">
        <f>RADIANS($AB$9)+$AB$18*(F196-AB$15)</f>
        <v>4.5762108855659784</v>
      </c>
      <c r="AZ196" s="132"/>
    </row>
    <row r="197" spans="1:52" ht="12.95" customHeight="1">
      <c r="A197" s="41" t="s">
        <v>599</v>
      </c>
      <c r="B197" s="94" t="s">
        <v>288</v>
      </c>
      <c r="C197" s="36">
        <v>50376.788999999997</v>
      </c>
      <c r="D197" s="36" t="s">
        <v>503</v>
      </c>
      <c r="E197" s="41">
        <f>+(C197-C$7)/C$8</f>
        <v>1103.4608871186374</v>
      </c>
      <c r="F197" s="132">
        <f>ROUND(2*E197,0)/2</f>
        <v>1103.5</v>
      </c>
      <c r="G197" s="132">
        <f>+C197-(C$7+F197*C$8)</f>
        <v>-1.3351105000765529E-2</v>
      </c>
      <c r="I197" s="43">
        <f>G197</f>
        <v>-1.3351105000765529E-2</v>
      </c>
      <c r="M197" s="132"/>
      <c r="O197" s="132"/>
      <c r="P197" s="199">
        <f>+D$11+D$12*F197+D$13*F197^2</f>
        <v>-5.5919263972742436E-3</v>
      </c>
      <c r="Q197" s="200">
        <f>+C197-15018.5</f>
        <v>35358.288999999997</v>
      </c>
      <c r="S197" s="132">
        <f>+(P197-G197)^2</f>
        <v>6.0204852600876966E-5</v>
      </c>
      <c r="T197" s="201">
        <f>T$19</f>
        <v>0</v>
      </c>
      <c r="U197" s="43">
        <f>+T197*S197</f>
        <v>0</v>
      </c>
      <c r="V197" s="132">
        <f>+G197-P197</f>
        <v>-7.759178603491285E-3</v>
      </c>
      <c r="Z197" s="43">
        <f>F197</f>
        <v>1103.5</v>
      </c>
      <c r="AA197" s="132">
        <f>AB$3+AB$4*Z197+AB$5*Z197^2+AH197</f>
        <v>-1.45267816879556E-2</v>
      </c>
      <c r="AB197" s="132">
        <f>IF(S197&lt;&gt;0,G197-AH197, -9999)</f>
        <v>-4.4162497100841726E-3</v>
      </c>
      <c r="AC197" s="132">
        <f>+G197-P197</f>
        <v>-7.759178603491285E-3</v>
      </c>
      <c r="AD197" s="132">
        <f>IF(S197&lt;&gt;0,G197-AA197, -9999)</f>
        <v>1.175676687190071E-3</v>
      </c>
      <c r="AE197" s="132">
        <f>+(G197-AA197)^2*T197</f>
        <v>0</v>
      </c>
      <c r="AF197" s="43">
        <f>IF(S197&lt;&gt;0,G197-P197, -9999)</f>
        <v>-7.759178603491285E-3</v>
      </c>
      <c r="AG197" s="7"/>
      <c r="AH197" s="43">
        <f>$AB$6*($AB$11/AI197*AJ197+$AB$12)</f>
        <v>-8.9348552906813559E-3</v>
      </c>
      <c r="AI197" s="43">
        <f>1+$AB$7*COS(AL197)</f>
        <v>0.59960458054401</v>
      </c>
      <c r="AJ197" s="43">
        <f>SIN(AL197+RADIANS($AB$9))</f>
        <v>-0.59315961872438006</v>
      </c>
      <c r="AK197" s="43">
        <f>$AB$7*SIN(AL197)</f>
        <v>-0.29500546892872892</v>
      </c>
      <c r="AL197" s="43">
        <f>2*ATAN(AM197)</f>
        <v>-2.5066027198559473</v>
      </c>
      <c r="AM197" s="43">
        <f>SQRT((1+$AB$7)/(1-$AB$7))*TAN(AN197/2)</f>
        <v>-3.0431064655286941</v>
      </c>
      <c r="AN197" s="132">
        <f>$AU197+$AB$7*SIN(AO197)</f>
        <v>4.1734352655512632</v>
      </c>
      <c r="AO197" s="132">
        <f>$AU197+$AB$7*SIN(AP197)</f>
        <v>4.1735307964112804</v>
      </c>
      <c r="AP197" s="132">
        <f>$AU197+$AB$7*SIN(AQ197)</f>
        <v>4.1731565937993391</v>
      </c>
      <c r="AQ197" s="132">
        <f>$AU197+$AB$7*SIN(AR197)</f>
        <v>4.1746237184048942</v>
      </c>
      <c r="AR197" s="132">
        <f>$AU197+$AB$7*SIN(AS197)</f>
        <v>4.168892046064121</v>
      </c>
      <c r="AS197" s="132">
        <f>$AU197+$AB$7*SIN(AT197)</f>
        <v>4.1916067746389052</v>
      </c>
      <c r="AT197" s="132">
        <f>$AU197+$AB$7*SIN(AU197)</f>
        <v>4.1060812368939228</v>
      </c>
      <c r="AU197" s="132">
        <f>RADIANS($AB$9)+$AB$18*(F197-AB$15)</f>
        <v>4.6002977520045309</v>
      </c>
      <c r="AZ197" s="132"/>
    </row>
    <row r="198" spans="1:52" ht="12.95" customHeight="1">
      <c r="A198" s="41" t="s">
        <v>329</v>
      </c>
      <c r="B198" s="94"/>
      <c r="C198" s="36">
        <v>50396.925000000003</v>
      </c>
      <c r="D198" s="36">
        <v>5.0000000000000001E-4</v>
      </c>
      <c r="E198" s="41">
        <f>+(C198-C$7)/C$8</f>
        <v>1162.450534722597</v>
      </c>
      <c r="F198" s="132">
        <f>ROUND(2*E198,0)/2</f>
        <v>1162.5</v>
      </c>
      <c r="G198" s="132">
        <f>+C198-(C$7+F198*C$8)</f>
        <v>-1.6884874996321741E-2</v>
      </c>
      <c r="K198" s="43">
        <f>G198</f>
        <v>-1.6884874996321741E-2</v>
      </c>
      <c r="P198" s="199">
        <f>+D$11+D$12*F198+D$13*F198^2</f>
        <v>-5.6440176414945323E-3</v>
      </c>
      <c r="Q198" s="200">
        <f>+C198-15018.5</f>
        <v>35378.425000000003</v>
      </c>
      <c r="S198" s="132">
        <f>+(P198-G198)^2</f>
        <v>1.2635687407157295E-4</v>
      </c>
      <c r="T198" s="7">
        <v>1</v>
      </c>
      <c r="U198" s="43">
        <f>+T198*S198</f>
        <v>1.2635687407157295E-4</v>
      </c>
      <c r="V198" s="132">
        <f>+G198-P198</f>
        <v>-1.1240857354827209E-2</v>
      </c>
      <c r="Z198" s="43">
        <f>F198</f>
        <v>1162.5</v>
      </c>
      <c r="AA198" s="132">
        <f>AB$3+AB$4*Z198+AB$5*Z198^2+AH198</f>
        <v>-1.4615598057351986E-2</v>
      </c>
      <c r="AB198" s="132">
        <f>IF(S198&lt;&gt;0,G198-AH198, -9999)</f>
        <v>-7.9132945804642873E-3</v>
      </c>
      <c r="AC198" s="132">
        <f>+G198-P198</f>
        <v>-1.1240857354827209E-2</v>
      </c>
      <c r="AD198" s="132">
        <f>IF(S198&lt;&gt;0,G198-AA198, -9999)</f>
        <v>-2.269276938969755E-3</v>
      </c>
      <c r="AE198" s="132">
        <f>+(G198-AA198)^2*T198</f>
        <v>5.1496178257399413E-6</v>
      </c>
      <c r="AF198" s="43">
        <f>IF(S198&lt;&gt;0,G198-P198, -9999)</f>
        <v>-1.1240857354827209E-2</v>
      </c>
      <c r="AG198" s="7"/>
      <c r="AH198" s="43">
        <f>$AB$6*($AB$11/AI198*AJ198+$AB$12)</f>
        <v>-8.9715804158574542E-3</v>
      </c>
      <c r="AI198" s="43">
        <f>1+$AB$7*COS(AL198)</f>
        <v>0.6010203424060605</v>
      </c>
      <c r="AJ198" s="43">
        <f>SIN(AL198+RADIANS($AB$9))</f>
        <v>-0.59700401610526821</v>
      </c>
      <c r="AK198" s="43">
        <f>$AB$7*SIN(AL198)</f>
        <v>-0.29691741519388887</v>
      </c>
      <c r="AL198" s="43">
        <f>2*ATAN(AM198)</f>
        <v>-2.5018191265862399</v>
      </c>
      <c r="AM198" s="43">
        <f>SQRT((1+$AB$7)/(1-$AB$7))*TAN(AN198/2)</f>
        <v>-3.0187427282296264</v>
      </c>
      <c r="AN198" s="132">
        <f>$AU198+$AB$7*SIN(AO198)</f>
        <v>4.1803484110415434</v>
      </c>
      <c r="AO198" s="132">
        <f>$AU198+$AB$7*SIN(AP198)</f>
        <v>4.1804366021993458</v>
      </c>
      <c r="AP198" s="132">
        <f>$AU198+$AB$7*SIN(AQ198)</f>
        <v>4.1800870990591319</v>
      </c>
      <c r="AQ198" s="132">
        <f>$AU198+$AB$7*SIN(AR198)</f>
        <v>4.1814734071681929</v>
      </c>
      <c r="AR198" s="132">
        <f>$AU198+$AB$7*SIN(AS198)</f>
        <v>4.1759936540810179</v>
      </c>
      <c r="AS198" s="132">
        <f>$AU198+$AB$7*SIN(AT198)</f>
        <v>4.1979615142645441</v>
      </c>
      <c r="AT198" s="132">
        <f>$AU198+$AB$7*SIN(AU198)</f>
        <v>4.1142831344718855</v>
      </c>
      <c r="AU198" s="132">
        <f>RADIANS($AB$9)+$AB$18*(F198-AB$15)</f>
        <v>4.6089631490769367</v>
      </c>
      <c r="AZ198" s="132"/>
    </row>
    <row r="199" spans="1:52" ht="12.95" customHeight="1">
      <c r="A199" s="41" t="s">
        <v>1295</v>
      </c>
      <c r="B199" s="94" t="s">
        <v>292</v>
      </c>
      <c r="C199" s="36">
        <v>50397.095699999998</v>
      </c>
      <c r="D199" s="36" t="s">
        <v>445</v>
      </c>
      <c r="E199" s="41">
        <f>+(C199-C$7)/C$8</f>
        <v>1162.9506108472349</v>
      </c>
      <c r="F199" s="132">
        <f>ROUND(2*E199,0)/2</f>
        <v>1163</v>
      </c>
      <c r="G199" s="132">
        <f>+C199-(C$7+F199*C$8)</f>
        <v>-1.685888999782037E-2</v>
      </c>
      <c r="K199" s="43">
        <f>G199</f>
        <v>-1.685888999782037E-2</v>
      </c>
      <c r="L199" s="132"/>
      <c r="O199" s="132"/>
      <c r="P199" s="199">
        <f>+D$11+D$12*F199+D$13*F199^2</f>
        <v>-5.6444595936725279E-3</v>
      </c>
      <c r="Q199" s="200">
        <f>+C199-15018.5</f>
        <v>35378.595699999998</v>
      </c>
      <c r="S199" s="132">
        <f>+(P199-G199)^2</f>
        <v>1.2576344928947551E-4</v>
      </c>
      <c r="T199" s="7">
        <v>1</v>
      </c>
      <c r="U199" s="43">
        <f>+T199*S199</f>
        <v>1.2576344928947551E-4</v>
      </c>
      <c r="V199" s="132">
        <f>+G199-P199</f>
        <v>-1.1214430404147841E-2</v>
      </c>
      <c r="Z199" s="43">
        <f>F199</f>
        <v>1163</v>
      </c>
      <c r="AA199" s="132">
        <f>AB$3+AB$4*Z199+AB$5*Z199^2+AH199</f>
        <v>-1.4616349775622123E-2</v>
      </c>
      <c r="AB199" s="132">
        <f>IF(S199&lt;&gt;0,G199-AH199, -9999)</f>
        <v>-7.8869998158707742E-3</v>
      </c>
      <c r="AC199" s="132">
        <f>+G199-P199</f>
        <v>-1.1214430404147841E-2</v>
      </c>
      <c r="AD199" s="132">
        <f>IF(S199&lt;&gt;0,G199-AA199, -9999)</f>
        <v>-2.2425402221982471E-3</v>
      </c>
      <c r="AE199" s="132">
        <f>+(G199-AA199)^2*T199</f>
        <v>5.0289866481769633E-6</v>
      </c>
      <c r="AF199" s="43">
        <f>IF(S199&lt;&gt;0,G199-P199, -9999)</f>
        <v>-1.1214430404147841E-2</v>
      </c>
      <c r="AG199" s="7"/>
      <c r="AH199" s="43">
        <f>$AB$6*($AB$11/AI199*AJ199+$AB$12)</f>
        <v>-8.9718901819495957E-3</v>
      </c>
      <c r="AI199" s="43">
        <f>1+$AB$7*COS(AL199)</f>
        <v>0.60103240803825231</v>
      </c>
      <c r="AJ199" s="43">
        <f>SIN(AL199+RADIANS($AB$9))</f>
        <v>-0.59703661473544145</v>
      </c>
      <c r="AK199" s="43">
        <f>$AB$7*SIN(AL199)</f>
        <v>-0.29693362757263075</v>
      </c>
      <c r="AL199" s="43">
        <f>2*ATAN(AM199)</f>
        <v>-2.5017784913719483</v>
      </c>
      <c r="AM199" s="43">
        <f>SQRT((1+$AB$7)/(1-$AB$7))*TAN(AN199/2)</f>
        <v>-3.0185372727777646</v>
      </c>
      <c r="AN199" s="132">
        <f>$AU199+$AB$7*SIN(AO199)</f>
        <v>4.1804070663172199</v>
      </c>
      <c r="AO199" s="132">
        <f>$AU199+$AB$7*SIN(AP199)</f>
        <v>4.1804951970723385</v>
      </c>
      <c r="AP199" s="132">
        <f>$AU199+$AB$7*SIN(AQ199)</f>
        <v>4.1801458984857538</v>
      </c>
      <c r="AQ199" s="132">
        <f>$AU199+$AB$7*SIN(AR199)</f>
        <v>4.181531532982472</v>
      </c>
      <c r="AR199" s="132">
        <f>$AU199+$AB$7*SIN(AS199)</f>
        <v>4.1760538938420124</v>
      </c>
      <c r="AS199" s="132">
        <f>$AU199+$AB$7*SIN(AT199)</f>
        <v>4.1980154414867572</v>
      </c>
      <c r="AT199" s="132">
        <f>$AU199+$AB$7*SIN(AU199)</f>
        <v>4.1143528007585672</v>
      </c>
      <c r="AU199" s="132">
        <f>RADIANS($AB$9)+$AB$18*(F199-AB$15)</f>
        <v>4.6090365846453469</v>
      </c>
      <c r="AZ199" s="132"/>
    </row>
    <row r="200" spans="1:52" ht="12.95" customHeight="1">
      <c r="A200" s="41" t="s">
        <v>599</v>
      </c>
      <c r="B200" s="94" t="s">
        <v>292</v>
      </c>
      <c r="C200" s="36">
        <v>50474.584999999999</v>
      </c>
      <c r="D200" s="36" t="s">
        <v>503</v>
      </c>
      <c r="E200" s="41">
        <f>+(C200-C$7)/C$8</f>
        <v>1389.9602701676681</v>
      </c>
      <c r="F200" s="132">
        <f>ROUND(2*E200,0)/2</f>
        <v>1390</v>
      </c>
      <c r="G200" s="132">
        <f>+C200-(C$7+F200*C$8)</f>
        <v>-1.3561699997808319E-2</v>
      </c>
      <c r="I200" s="43">
        <f>G200</f>
        <v>-1.3561699997808319E-2</v>
      </c>
      <c r="L200" s="132"/>
      <c r="O200" s="132"/>
      <c r="P200" s="199">
        <f>+D$11+D$12*F200+D$13*F200^2</f>
        <v>-5.8459754827972056E-3</v>
      </c>
      <c r="Q200" s="200">
        <f>+C200-15018.5</f>
        <v>35456.084999999999</v>
      </c>
      <c r="S200" s="132">
        <f>+(P200-G200)^2</f>
        <v>5.9532404791543477E-5</v>
      </c>
      <c r="T200" s="201">
        <f>T$19</f>
        <v>0</v>
      </c>
      <c r="U200" s="43">
        <f>+T200*S200</f>
        <v>0</v>
      </c>
      <c r="V200" s="132">
        <f>+G200-P200</f>
        <v>-7.7157245150111129E-3</v>
      </c>
      <c r="Z200" s="43">
        <f>F200</f>
        <v>1390</v>
      </c>
      <c r="AA200" s="132">
        <f>AB$3+AB$4*Z200+AB$5*Z200^2+AH200</f>
        <v>-1.4955912585237714E-2</v>
      </c>
      <c r="AB200" s="132">
        <f>IF(S200&lt;&gt;0,G200-AH200, -9999)</f>
        <v>-4.4517628953678109E-3</v>
      </c>
      <c r="AC200" s="132">
        <f>+G200-P200</f>
        <v>-7.7157245150111129E-3</v>
      </c>
      <c r="AD200" s="132">
        <f>IF(S200&lt;&gt;0,G200-AA200, -9999)</f>
        <v>1.3942125874293956E-3</v>
      </c>
      <c r="AE200" s="132">
        <f>+(G200-AA200)^2*T200</f>
        <v>0</v>
      </c>
      <c r="AF200" s="43">
        <f>IF(S200&lt;&gt;0,G200-P200, -9999)</f>
        <v>-7.7157245150111129E-3</v>
      </c>
      <c r="AG200" s="7"/>
      <c r="AH200" s="43">
        <f>$AB$6*($AB$11/AI200*AJ200+$AB$12)</f>
        <v>-9.1099371024405077E-3</v>
      </c>
      <c r="AI200" s="43">
        <f>1+$AB$7*COS(AL200)</f>
        <v>0.60662993976947943</v>
      </c>
      <c r="AJ200" s="43">
        <f>SIN(AL200+RADIANS($AB$9))</f>
        <v>-0.6118689281979135</v>
      </c>
      <c r="AK200" s="43">
        <f>$AB$7*SIN(AL200)</f>
        <v>-0.30431022712592809</v>
      </c>
      <c r="AL200" s="43">
        <f>2*ATAN(AM200)</f>
        <v>-2.4831591908181805</v>
      </c>
      <c r="AM200" s="43">
        <f>SQRT((1+$AB$7)/(1-$AB$7))*TAN(AN200/2)</f>
        <v>-2.9269725800877615</v>
      </c>
      <c r="AN200" s="132">
        <f>$AU200+$AB$7*SIN(AO200)</f>
        <v>4.2071591263858634</v>
      </c>
      <c r="AO200" s="132">
        <f>$AU200+$AB$7*SIN(AP200)</f>
        <v>4.207222794283199</v>
      </c>
      <c r="AP200" s="132">
        <f>$AU200+$AB$7*SIN(AQ200)</f>
        <v>4.2069583328857405</v>
      </c>
      <c r="AQ200" s="132">
        <f>$AU200+$AB$7*SIN(AR200)</f>
        <v>4.2080576727200718</v>
      </c>
      <c r="AR200" s="132">
        <f>$AU200+$AB$7*SIN(AS200)</f>
        <v>4.2035020605980069</v>
      </c>
      <c r="AS200" s="132">
        <f>$AU200+$AB$7*SIN(AT200)</f>
        <v>4.2226323024962262</v>
      </c>
      <c r="AT200" s="132">
        <f>$AU200+$AB$7*SIN(AU200)</f>
        <v>4.1462571220190627</v>
      </c>
      <c r="AU200" s="132">
        <f>RADIANS($AB$9)+$AB$18*(F200-AB$15)</f>
        <v>4.642376332703587</v>
      </c>
      <c r="AZ200" s="132"/>
    </row>
    <row r="201" spans="1:52" ht="12.95" customHeight="1">
      <c r="A201" s="41" t="s">
        <v>599</v>
      </c>
      <c r="B201" s="94" t="s">
        <v>292</v>
      </c>
      <c r="C201" s="36">
        <v>50488.586000000003</v>
      </c>
      <c r="D201" s="36" t="s">
        <v>503</v>
      </c>
      <c r="E201" s="41">
        <f>+(C201-C$7)/C$8</f>
        <v>1430.9770588100514</v>
      </c>
      <c r="F201" s="132">
        <f>ROUND(2*E201,0)/2</f>
        <v>1431</v>
      </c>
      <c r="G201" s="132">
        <f>+C201-(C$7+F201*C$8)</f>
        <v>-7.830929993360769E-3</v>
      </c>
      <c r="I201" s="43">
        <f>G201</f>
        <v>-7.830929993360769E-3</v>
      </c>
      <c r="M201" s="132"/>
      <c r="O201" s="132"/>
      <c r="P201" s="199">
        <f>+D$11+D$12*F201+D$13*F201^2</f>
        <v>-5.8825576510514324E-3</v>
      </c>
      <c r="Q201" s="200">
        <f>+C201-15018.5</f>
        <v>35470.086000000003</v>
      </c>
      <c r="S201" s="132">
        <f>+(P201-G201)^2</f>
        <v>3.7961547842759706E-6</v>
      </c>
      <c r="T201" s="201">
        <f>T$19</f>
        <v>0</v>
      </c>
      <c r="U201" s="43">
        <f>+T201*S201</f>
        <v>0</v>
      </c>
      <c r="V201" s="132">
        <f>+G201-P201</f>
        <v>-1.9483723423093366E-3</v>
      </c>
      <c r="Z201" s="43">
        <f>F201</f>
        <v>1431</v>
      </c>
      <c r="AA201" s="132">
        <f>AB$3+AB$4*Z201+AB$5*Z201^2+AH201</f>
        <v>-1.5016868607713851E-2</v>
      </c>
      <c r="AB201" s="132">
        <f>IF(S201&lt;&gt;0,G201-AH201, -9999)</f>
        <v>1.3033809633016483E-3</v>
      </c>
      <c r="AC201" s="132">
        <f>+G201-P201</f>
        <v>-1.9483723423093366E-3</v>
      </c>
      <c r="AD201" s="132">
        <f>IF(S201&lt;&gt;0,G201-AA201, -9999)</f>
        <v>7.1859386143530816E-3</v>
      </c>
      <c r="AE201" s="132">
        <f>+(G201-AA201)^2*T201</f>
        <v>0</v>
      </c>
      <c r="AF201" s="43">
        <f>IF(S201&lt;&gt;0,G201-P201, -9999)</f>
        <v>-1.9483723423093366E-3</v>
      </c>
      <c r="AG201" s="7"/>
      <c r="AH201" s="43">
        <f>$AB$6*($AB$11/AI201*AJ201+$AB$12)</f>
        <v>-9.1343109566624173E-3</v>
      </c>
      <c r="AI201" s="43">
        <f>1+$AB$7*COS(AL201)</f>
        <v>0.60766689390015105</v>
      </c>
      <c r="AJ201" s="43">
        <f>SIN(AL201+RADIANS($AB$9))</f>
        <v>-0.61455471903838543</v>
      </c>
      <c r="AK201" s="43">
        <f>$AB$7*SIN(AL201)</f>
        <v>-0.3056459593667844</v>
      </c>
      <c r="AL201" s="43">
        <f>2*ATAN(AM201)</f>
        <v>-2.4797591002718469</v>
      </c>
      <c r="AM201" s="43">
        <f>SQRT((1+$AB$7)/(1-$AB$7))*TAN(AN201/2)</f>
        <v>-2.910788476806156</v>
      </c>
      <c r="AN201" s="132">
        <f>$AU201+$AB$7*SIN(AO201)</f>
        <v>4.2120175351191778</v>
      </c>
      <c r="AO201" s="132">
        <f>$AU201+$AB$7*SIN(AP201)</f>
        <v>4.2120773817861927</v>
      </c>
      <c r="AP201" s="132">
        <f>$AU201+$AB$7*SIN(AQ201)</f>
        <v>4.2118265859828226</v>
      </c>
      <c r="AQ201" s="132">
        <f>$AU201+$AB$7*SIN(AR201)</f>
        <v>4.2128783511289623</v>
      </c>
      <c r="AR201" s="132">
        <f>$AU201+$AB$7*SIN(AS201)</f>
        <v>4.2084810060415023</v>
      </c>
      <c r="AS201" s="132">
        <f>$AU201+$AB$7*SIN(AT201)</f>
        <v>4.2271082875714043</v>
      </c>
      <c r="AT201" s="132">
        <f>$AU201+$AB$7*SIN(AU201)</f>
        <v>4.1520783303131967</v>
      </c>
      <c r="AU201" s="132">
        <f>RADIANS($AB$9)+$AB$18*(F201-AB$15)</f>
        <v>4.6483980493132249</v>
      </c>
      <c r="AZ201" s="132"/>
    </row>
    <row r="202" spans="1:52" ht="12.95" customHeight="1">
      <c r="A202" s="41" t="s">
        <v>599</v>
      </c>
      <c r="B202" s="94" t="s">
        <v>292</v>
      </c>
      <c r="C202" s="36">
        <v>50503.610999999997</v>
      </c>
      <c r="D202" s="36" t="s">
        <v>503</v>
      </c>
      <c r="E202" s="41">
        <f>+(C202-C$7)/C$8</f>
        <v>1474.9937182880456</v>
      </c>
      <c r="F202" s="132">
        <f>ROUND(2*E202,0)/2</f>
        <v>1475</v>
      </c>
      <c r="G202" s="132">
        <f>+C202-(C$7+F202*C$8)</f>
        <v>-2.1442500001285225E-3</v>
      </c>
      <c r="I202" s="43">
        <f>G202</f>
        <v>-2.1442500001285225E-3</v>
      </c>
      <c r="L202" s="132"/>
      <c r="O202" s="132"/>
      <c r="P202" s="199">
        <f>+D$11+D$12*F202+D$13*F202^2</f>
        <v>-5.9218795406235239E-3</v>
      </c>
      <c r="Q202" s="200">
        <f>+C202-15018.5</f>
        <v>35485.110999999997</v>
      </c>
      <c r="S202" s="132">
        <f>+(P202-G202)^2</f>
        <v>1.4270484945220476E-5</v>
      </c>
      <c r="T202" s="201">
        <f>T$19</f>
        <v>0</v>
      </c>
      <c r="U202" s="43">
        <f>+T202*S202</f>
        <v>0</v>
      </c>
      <c r="V202" s="132">
        <f>+G202-P202</f>
        <v>3.7776295404950014E-3</v>
      </c>
      <c r="Z202" s="43">
        <f>F202</f>
        <v>1475</v>
      </c>
      <c r="AA202" s="132">
        <f>AB$3+AB$4*Z202+AB$5*Z202^2+AH202</f>
        <v>-1.5082153541447568E-2</v>
      </c>
      <c r="AB202" s="132">
        <f>IF(S202&lt;&gt;0,G202-AH202, -9999)</f>
        <v>7.0160240006955209E-3</v>
      </c>
      <c r="AC202" s="132">
        <f>+G202-P202</f>
        <v>3.7776295404950014E-3</v>
      </c>
      <c r="AD202" s="132">
        <f>IF(S202&lt;&gt;0,G202-AA202, -9999)</f>
        <v>1.2937903541319046E-2</v>
      </c>
      <c r="AE202" s="132">
        <f>+(G202-AA202)^2*T202</f>
        <v>0</v>
      </c>
      <c r="AF202" s="43">
        <f>IF(S202&lt;&gt;0,G202-P202, -9999)</f>
        <v>3.7776295404950014E-3</v>
      </c>
      <c r="AG202" s="7"/>
      <c r="AH202" s="43">
        <f>$AB$6*($AB$11/AI202*AJ202+$AB$12)</f>
        <v>-9.1602740008240435E-3</v>
      </c>
      <c r="AI202" s="43">
        <f>1+$AB$7*COS(AL202)</f>
        <v>0.60878874435993602</v>
      </c>
      <c r="AJ202" s="43">
        <f>SIN(AL202+RADIANS($AB$9))</f>
        <v>-0.61743931300159205</v>
      </c>
      <c r="AK202" s="43">
        <f>$AB$7*SIN(AL202)</f>
        <v>-0.3070805628491029</v>
      </c>
      <c r="AL202" s="43">
        <f>2*ATAN(AM202)</f>
        <v>-2.4760972734517659</v>
      </c>
      <c r="AM202" s="43">
        <f>SQRT((1+$AB$7)/(1-$AB$7))*TAN(AN202/2)</f>
        <v>-2.8935367247064736</v>
      </c>
      <c r="AN202" s="132">
        <f>$AU202+$AB$7*SIN(AO202)</f>
        <v>4.2172406552376218</v>
      </c>
      <c r="AO202" s="132">
        <f>$AU202+$AB$7*SIN(AP202)</f>
        <v>4.2172965913222855</v>
      </c>
      <c r="AP202" s="132">
        <f>$AU202+$AB$7*SIN(AQ202)</f>
        <v>4.2170599183257353</v>
      </c>
      <c r="AQ202" s="132">
        <f>$AU202+$AB$7*SIN(AR202)</f>
        <v>4.2180620233857127</v>
      </c>
      <c r="AR202" s="132">
        <f>$AU202+$AB$7*SIN(AS202)</f>
        <v>4.2138316228837471</v>
      </c>
      <c r="AS202" s="132">
        <f>$AU202+$AB$7*SIN(AT202)</f>
        <v>4.2319224274532559</v>
      </c>
      <c r="AT202" s="132">
        <f>$AU202+$AB$7*SIN(AU202)</f>
        <v>4.158345501352902</v>
      </c>
      <c r="AU202" s="132">
        <f>RADIANS($AB$9)+$AB$18*(F202-AB$15)</f>
        <v>4.6548603793333241</v>
      </c>
      <c r="AZ202" s="132"/>
    </row>
    <row r="203" spans="1:52" ht="12.95" customHeight="1">
      <c r="A203" s="41" t="s">
        <v>599</v>
      </c>
      <c r="B203" s="94" t="s">
        <v>292</v>
      </c>
      <c r="C203" s="36">
        <v>50517.601000000002</v>
      </c>
      <c r="D203" s="36" t="s">
        <v>503</v>
      </c>
      <c r="E203" s="41">
        <f>+(C203-C$7)/C$8</f>
        <v>1515.9782817554405</v>
      </c>
      <c r="F203" s="132">
        <f>ROUND(2*E203,0)/2</f>
        <v>1516</v>
      </c>
      <c r="G203" s="132">
        <f>+C203-(C$7+F203*C$8)</f>
        <v>-7.4134799942839891E-3</v>
      </c>
      <c r="I203" s="43">
        <f>G203</f>
        <v>-7.4134799942839891E-3</v>
      </c>
      <c r="M203" s="132"/>
      <c r="O203" s="132"/>
      <c r="P203" s="199">
        <f>+D$11+D$12*F203+D$13*F203^2</f>
        <v>-5.9585790756627411E-3</v>
      </c>
      <c r="Q203" s="200">
        <f>+C203-15018.5</f>
        <v>35499.101000000002</v>
      </c>
      <c r="S203" s="132">
        <f>+(P203-G203)^2</f>
        <v>2.1167366830049511E-6</v>
      </c>
      <c r="T203" s="201">
        <f>T$19</f>
        <v>0</v>
      </c>
      <c r="U203" s="43">
        <f>+T203*S203</f>
        <v>0</v>
      </c>
      <c r="V203" s="132">
        <f>+G203-P203</f>
        <v>-1.4549009186212479E-3</v>
      </c>
      <c r="Z203" s="43">
        <f>F203</f>
        <v>1516</v>
      </c>
      <c r="AA203" s="132">
        <f>AB$3+AB$4*Z203+AB$5*Z203^2+AH203</f>
        <v>-1.514286345896591E-2</v>
      </c>
      <c r="AB203" s="132">
        <f>IF(S203&lt;&gt;0,G203-AH203, -9999)</f>
        <v>1.7708043890191805E-3</v>
      </c>
      <c r="AC203" s="132">
        <f>+G203-P203</f>
        <v>-1.4549009186212479E-3</v>
      </c>
      <c r="AD203" s="132">
        <f>IF(S203&lt;&gt;0,G203-AA203, -9999)</f>
        <v>7.7293834646819208E-3</v>
      </c>
      <c r="AE203" s="132">
        <f>+(G203-AA203)^2*T203</f>
        <v>0</v>
      </c>
      <c r="AF203" s="43">
        <f>IF(S203&lt;&gt;0,G203-P203, -9999)</f>
        <v>-1.4549009186212479E-3</v>
      </c>
      <c r="AG203" s="7"/>
      <c r="AH203" s="43">
        <f>$AB$6*($AB$11/AI203*AJ203+$AB$12)</f>
        <v>-9.1842843833031696E-3</v>
      </c>
      <c r="AI203" s="43">
        <f>1+$AB$7*COS(AL203)</f>
        <v>0.60984258503372624</v>
      </c>
      <c r="AJ203" s="43">
        <f>SIN(AL203+RADIANS($AB$9))</f>
        <v>-0.62012933891744282</v>
      </c>
      <c r="AK203" s="43">
        <f>$AB$7*SIN(AL203)</f>
        <v>-0.30841840114693586</v>
      </c>
      <c r="AL203" s="43">
        <f>2*ATAN(AM203)</f>
        <v>-2.4726729309080855</v>
      </c>
      <c r="AM203" s="43">
        <f>SQRT((1+$AB$7)/(1-$AB$7))*TAN(AN203/2)</f>
        <v>-2.8775684008257505</v>
      </c>
      <c r="AN203" s="132">
        <f>$AU203+$AB$7*SIN(AO203)</f>
        <v>4.2221163139166409</v>
      </c>
      <c r="AO203" s="132">
        <f>$AU203+$AB$7*SIN(AP203)</f>
        <v>4.2221687784072959</v>
      </c>
      <c r="AP203" s="132">
        <f>$AU203+$AB$7*SIN(AQ203)</f>
        <v>4.2219447681283455</v>
      </c>
      <c r="AQ203" s="132">
        <f>$AU203+$AB$7*SIN(AR203)</f>
        <v>4.2229018934352567</v>
      </c>
      <c r="AR203" s="132">
        <f>$AU203+$AB$7*SIN(AS203)</f>
        <v>4.2188243194497623</v>
      </c>
      <c r="AS203" s="132">
        <f>$AU203+$AB$7*SIN(AT203)</f>
        <v>4.2364184436522789</v>
      </c>
      <c r="AT203" s="132">
        <f>$AU203+$AB$7*SIN(AU203)</f>
        <v>4.1642040279076111</v>
      </c>
      <c r="AU203" s="132">
        <f>RADIANS($AB$9)+$AB$18*(F203-AB$15)</f>
        <v>4.6608820959429629</v>
      </c>
      <c r="AZ203" s="132"/>
    </row>
    <row r="204" spans="1:52" ht="12.95" customHeight="1">
      <c r="A204" s="41" t="s">
        <v>599</v>
      </c>
      <c r="B204" s="94" t="s">
        <v>288</v>
      </c>
      <c r="C204" s="36">
        <v>50779.584000000003</v>
      </c>
      <c r="D204" s="36" t="s">
        <v>503</v>
      </c>
      <c r="E204" s="41">
        <f>+(C204-C$7)/C$8</f>
        <v>2283.4735562997234</v>
      </c>
      <c r="F204" s="132">
        <f>ROUND(2*E204,0)/2</f>
        <v>2283.5</v>
      </c>
      <c r="G204" s="132">
        <f>+C204-(C$7+F204*C$8)</f>
        <v>-9.0265049948357046E-3</v>
      </c>
      <c r="I204" s="43">
        <f>G204</f>
        <v>-9.0265049948357046E-3</v>
      </c>
      <c r="L204" s="132"/>
      <c r="O204" s="132"/>
      <c r="P204" s="199">
        <f>+D$11+D$12*F204+D$13*F204^2</f>
        <v>-6.6560253757759142E-3</v>
      </c>
      <c r="Q204" s="200">
        <f>+C204-15018.5</f>
        <v>35761.084000000003</v>
      </c>
      <c r="S204" s="132">
        <f>+(P204-G204)^2</f>
        <v>5.6191736243778491E-6</v>
      </c>
      <c r="T204" s="201">
        <f>T$19</f>
        <v>0</v>
      </c>
      <c r="U204" s="43">
        <f>+T204*S204</f>
        <v>0</v>
      </c>
      <c r="V204" s="132">
        <f>+G204-P204</f>
        <v>-2.3704796190597904E-3</v>
      </c>
      <c r="Z204" s="43">
        <f>F204</f>
        <v>2283.5</v>
      </c>
      <c r="AA204" s="132">
        <f>AB$3+AB$4*Z204+AB$5*Z204^2+AH204</f>
        <v>-1.6255467990942379E-2</v>
      </c>
      <c r="AB204" s="132">
        <f>IF(S204&lt;&gt;0,G204-AH204, -9999)</f>
        <v>5.7293762033076151E-4</v>
      </c>
      <c r="AC204" s="132">
        <f>+G204-P204</f>
        <v>-2.3704796190597904E-3</v>
      </c>
      <c r="AD204" s="132">
        <f>IF(S204&lt;&gt;0,G204-AA204, -9999)</f>
        <v>7.2289629961066748E-3</v>
      </c>
      <c r="AE204" s="132">
        <f>+(G204-AA204)^2*T204</f>
        <v>0</v>
      </c>
      <c r="AF204" s="43">
        <f>IF(S204&lt;&gt;0,G204-P204, -9999)</f>
        <v>-2.3704796190597904E-3</v>
      </c>
      <c r="AG204" s="7"/>
      <c r="AH204" s="43">
        <f>$AB$6*($AB$11/AI204*AJ204+$AB$12)</f>
        <v>-9.5994426151664661E-3</v>
      </c>
      <c r="AI204" s="43">
        <f>1+$AB$7*COS(AL204)</f>
        <v>0.63117459298225898</v>
      </c>
      <c r="AJ204" s="43">
        <f>SIN(AL204+RADIANS($AB$9))</f>
        <v>-0.67083371607858755</v>
      </c>
      <c r="AK204" s="43">
        <f>$AB$7*SIN(AL204)</f>
        <v>-0.33363533649389582</v>
      </c>
      <c r="AL204" s="43">
        <f>2*ATAN(AM204)</f>
        <v>-2.4062480739585719</v>
      </c>
      <c r="AM204" s="43">
        <f>SQRT((1+$AB$7)/(1-$AB$7))*TAN(AN204/2)</f>
        <v>-2.5961369875487925</v>
      </c>
      <c r="AN204" s="132">
        <f>$AU204+$AB$7*SIN(AO204)</f>
        <v>4.3150175299346527</v>
      </c>
      <c r="AO204" s="132">
        <f>$AU204+$AB$7*SIN(AP204)</f>
        <v>4.3150298796771924</v>
      </c>
      <c r="AP204" s="132">
        <f>$AU204+$AB$7*SIN(AQ204)</f>
        <v>4.3149657174026572</v>
      </c>
      <c r="AQ204" s="132">
        <f>$AU204+$AB$7*SIN(AR204)</f>
        <v>4.3152991752557055</v>
      </c>
      <c r="AR204" s="132">
        <f>$AU204+$AB$7*SIN(AS204)</f>
        <v>4.313569040028999</v>
      </c>
      <c r="AS204" s="132">
        <f>$AU204+$AB$7*SIN(AT204)</f>
        <v>4.3226247830496227</v>
      </c>
      <c r="AT204" s="132">
        <f>$AU204+$AB$7*SIN(AU204)</f>
        <v>4.2771996549568581</v>
      </c>
      <c r="AU204" s="132">
        <f>RADIANS($AB$9)+$AB$18*(F204-AB$15)</f>
        <v>4.7736056934526498</v>
      </c>
      <c r="AZ204" s="132"/>
    </row>
    <row r="205" spans="1:52" ht="12.95" customHeight="1">
      <c r="A205" s="41" t="s">
        <v>599</v>
      </c>
      <c r="B205" s="94" t="s">
        <v>292</v>
      </c>
      <c r="C205" s="36">
        <v>51141.580999999998</v>
      </c>
      <c r="D205" s="36" t="s">
        <v>503</v>
      </c>
      <c r="E205" s="41">
        <f>+(C205-C$7)/C$8</f>
        <v>3343.9659809959953</v>
      </c>
      <c r="F205" s="132">
        <f>ROUND(2*E205,0)/2</f>
        <v>3344</v>
      </c>
      <c r="G205" s="132">
        <f>+C205-(C$7+F205*C$8)</f>
        <v>-1.1612319998675957E-2</v>
      </c>
      <c r="I205" s="43">
        <f>G205</f>
        <v>-1.1612319998675957E-2</v>
      </c>
      <c r="M205" s="132"/>
      <c r="O205" s="132"/>
      <c r="P205" s="199">
        <f>+D$11+D$12*F205+D$13*F205^2</f>
        <v>-7.6523717421534531E-3</v>
      </c>
      <c r="Q205" s="200">
        <f>+C205-15018.5</f>
        <v>36123.080999999998</v>
      </c>
      <c r="S205" s="132">
        <f>+(P205-G205)^2</f>
        <v>1.568119019433562E-5</v>
      </c>
      <c r="T205" s="201">
        <f>T$19</f>
        <v>0</v>
      </c>
      <c r="U205" s="43">
        <f>+T205*S205</f>
        <v>0</v>
      </c>
      <c r="V205" s="132">
        <f>+G205-P205</f>
        <v>-3.9599482565225042E-3</v>
      </c>
      <c r="Z205" s="43">
        <f>F205</f>
        <v>3344</v>
      </c>
      <c r="AA205" s="132">
        <f>AB$3+AB$4*Z205+AB$5*Z205^2+AH205</f>
        <v>-1.7704410722613913E-2</v>
      </c>
      <c r="AB205" s="132">
        <f>IF(S205&lt;&gt;0,G205-AH205, -9999)</f>
        <v>-1.560281018215497E-3</v>
      </c>
      <c r="AC205" s="132">
        <f>+G205-P205</f>
        <v>-3.9599482565225042E-3</v>
      </c>
      <c r="AD205" s="132">
        <f>IF(S205&lt;&gt;0,G205-AA205, -9999)</f>
        <v>6.0920907239379561E-3</v>
      </c>
      <c r="AE205" s="132">
        <f>+(G205-AA205)^2*T205</f>
        <v>0</v>
      </c>
      <c r="AF205" s="43">
        <f>IF(S205&lt;&gt;0,G205-P205, -9999)</f>
        <v>-3.9599482565225042E-3</v>
      </c>
      <c r="AG205" s="7"/>
      <c r="AH205" s="43">
        <f>$AB$6*($AB$11/AI205*AJ205+$AB$12)</f>
        <v>-1.005203898046046E-2</v>
      </c>
      <c r="AI205" s="43">
        <f>1+$AB$7*COS(AL205)</f>
        <v>0.66641522728825731</v>
      </c>
      <c r="AJ205" s="43">
        <f>SIN(AL205+RADIANS($AB$9))</f>
        <v>-0.74168343687124449</v>
      </c>
      <c r="AK205" s="43">
        <f>$AB$7*SIN(AL205)</f>
        <v>-0.36887114014795513</v>
      </c>
      <c r="AL205" s="43">
        <f>2*ATAN(AM205)</f>
        <v>-2.3060038208391833</v>
      </c>
      <c r="AM205" s="43">
        <f>SQRT((1+$AB$7)/(1-$AB$7))*TAN(AN205/2)</f>
        <v>-2.2526088725342057</v>
      </c>
      <c r="AN205" s="132">
        <f>$AU205+$AB$7*SIN(AO205)</f>
        <v>4.4491562385713612</v>
      </c>
      <c r="AO205" s="132">
        <f>$AU205+$AB$7*SIN(AP205)</f>
        <v>4.4491564648126829</v>
      </c>
      <c r="AP205" s="132">
        <f>$AU205+$AB$7*SIN(AQ205)</f>
        <v>4.4491547165496348</v>
      </c>
      <c r="AQ205" s="132">
        <f>$AU205+$AB$7*SIN(AR205)</f>
        <v>4.4491682264175587</v>
      </c>
      <c r="AR205" s="132">
        <f>$AU205+$AB$7*SIN(AS205)</f>
        <v>4.4490638452354343</v>
      </c>
      <c r="AS205" s="132">
        <f>$AU205+$AB$7*SIN(AT205)</f>
        <v>4.4498713781331576</v>
      </c>
      <c r="AT205" s="132">
        <f>$AU205+$AB$7*SIN(AU205)</f>
        <v>4.4436857606020199</v>
      </c>
      <c r="AU205" s="132">
        <f>RADIANS($AB$9)+$AB$18*(F205-AB$15)</f>
        <v>4.9293625340507266</v>
      </c>
      <c r="AZ205" s="132"/>
    </row>
    <row r="206" spans="1:52" ht="12.95" customHeight="1">
      <c r="A206" s="41" t="s">
        <v>599</v>
      </c>
      <c r="B206" s="94" t="s">
        <v>288</v>
      </c>
      <c r="C206" s="36">
        <v>51144.830999999998</v>
      </c>
      <c r="D206" s="36" t="s">
        <v>503</v>
      </c>
      <c r="E206" s="41">
        <f>+(C206-C$7)/C$8</f>
        <v>3353.4870554255153</v>
      </c>
      <c r="F206" s="132">
        <f>ROUND(2*E206,0)/2</f>
        <v>3353.5</v>
      </c>
      <c r="G206" s="132">
        <f>+C206-(C$7+F206*C$8)</f>
        <v>-4.4186049999552779E-3</v>
      </c>
      <c r="I206" s="43">
        <f>G206</f>
        <v>-4.4186049999552779E-3</v>
      </c>
      <c r="L206" s="132"/>
      <c r="O206" s="132"/>
      <c r="P206" s="199">
        <f>+D$11+D$12*F206+D$13*F206^2</f>
        <v>-7.6614682183341826E-3</v>
      </c>
      <c r="Q206" s="200">
        <f>+C206-15018.5</f>
        <v>36126.330999999998</v>
      </c>
      <c r="S206" s="132">
        <f>+(P206-G206)^2</f>
        <v>1.0516161853114787E-5</v>
      </c>
      <c r="T206" s="201">
        <f>T$19</f>
        <v>0</v>
      </c>
      <c r="U206" s="43">
        <f>+T206*S206</f>
        <v>0</v>
      </c>
      <c r="V206" s="132">
        <f>+G206-P206</f>
        <v>3.2428632183789047E-3</v>
      </c>
      <c r="Z206" s="43">
        <f>F206</f>
        <v>3353.5</v>
      </c>
      <c r="AA206" s="132">
        <f>AB$3+AB$4*Z206+AB$5*Z206^2+AH206</f>
        <v>-1.7716847160524771E-2</v>
      </c>
      <c r="AB206" s="132">
        <f>IF(S206&lt;&gt;0,G206-AH206, -9999)</f>
        <v>5.6367739422353118E-3</v>
      </c>
      <c r="AC206" s="132">
        <f>+G206-P206</f>
        <v>3.2428632183789047E-3</v>
      </c>
      <c r="AD206" s="132">
        <f>IF(S206&lt;&gt;0,G206-AA206, -9999)</f>
        <v>1.3298242160569494E-2</v>
      </c>
      <c r="AE206" s="132">
        <f>+(G206-AA206)^2*T206</f>
        <v>0</v>
      </c>
      <c r="AF206" s="43">
        <f>IF(S206&lt;&gt;0,G206-P206, -9999)</f>
        <v>3.2428632183789047E-3</v>
      </c>
      <c r="AG206" s="7"/>
      <c r="AH206" s="43">
        <f>$AB$6*($AB$11/AI206*AJ206+$AB$12)</f>
        <v>-1.005537894219059E-2</v>
      </c>
      <c r="AI206" s="43">
        <f>1+$AB$7*COS(AL206)</f>
        <v>0.66676561248400734</v>
      </c>
      <c r="AJ206" s="43">
        <f>SIN(AL206+RADIANS($AB$9))</f>
        <v>-0.74231996463991212</v>
      </c>
      <c r="AK206" s="43">
        <f>$AB$7*SIN(AL206)</f>
        <v>-0.36918770509869187</v>
      </c>
      <c r="AL206" s="43">
        <f>2*ATAN(AM206)</f>
        <v>-2.3050543432421495</v>
      </c>
      <c r="AM206" s="43">
        <f>SQRT((1+$AB$7)/(1-$AB$7))*TAN(AN206/2)</f>
        <v>-2.2497282722384062</v>
      </c>
      <c r="AN206" s="132">
        <f>$AU206+$AB$7*SIN(AO206)</f>
        <v>4.4503919689896891</v>
      </c>
      <c r="AO206" s="132">
        <f>$AU206+$AB$7*SIN(AP206)</f>
        <v>4.4503921773807731</v>
      </c>
      <c r="AP206" s="132">
        <f>$AU206+$AB$7*SIN(AQ206)</f>
        <v>4.4503905596344291</v>
      </c>
      <c r="AQ206" s="132">
        <f>$AU206+$AB$7*SIN(AR206)</f>
        <v>4.4504031185048429</v>
      </c>
      <c r="AR206" s="132">
        <f>$AU206+$AB$7*SIN(AS206)</f>
        <v>4.4503056370574239</v>
      </c>
      <c r="AS206" s="132">
        <f>$AU206+$AB$7*SIN(AT206)</f>
        <v>4.4510632164721162</v>
      </c>
      <c r="AT206" s="132">
        <f>$AU206+$AB$7*SIN(AU206)</f>
        <v>4.4452308935060589</v>
      </c>
      <c r="AU206" s="132">
        <f>RADIANS($AB$9)+$AB$18*(F206-AB$15)</f>
        <v>4.9307578098505207</v>
      </c>
      <c r="AZ206" s="132"/>
    </row>
    <row r="207" spans="1:52" ht="12.95" customHeight="1">
      <c r="A207" s="41" t="s">
        <v>599</v>
      </c>
      <c r="B207" s="94" t="s">
        <v>292</v>
      </c>
      <c r="C207" s="36">
        <v>51156.595999999998</v>
      </c>
      <c r="D207" s="36" t="s">
        <v>503</v>
      </c>
      <c r="E207" s="41">
        <f>+(C207-C$7)/C$8</f>
        <v>3387.9533448603756</v>
      </c>
      <c r="F207" s="132">
        <f>ROUND(2*E207,0)/2</f>
        <v>3388</v>
      </c>
      <c r="G207" s="132">
        <f>+C207-(C$7+F207*C$8)</f>
        <v>-1.5925640000205021E-2</v>
      </c>
      <c r="I207" s="43">
        <f>G207</f>
        <v>-1.5925640000205021E-2</v>
      </c>
      <c r="M207" s="132"/>
      <c r="O207" s="132"/>
      <c r="P207" s="199">
        <f>+D$11+D$12*F207+D$13*F207^2</f>
        <v>-7.6945283511017639E-3</v>
      </c>
      <c r="Q207" s="200">
        <f>+C207-15018.5</f>
        <v>36138.095999999998</v>
      </c>
      <c r="S207" s="132">
        <f>+(P207-G207)^2</f>
        <v>6.7751198980003328E-5</v>
      </c>
      <c r="T207" s="201">
        <f>T$19</f>
        <v>0</v>
      </c>
      <c r="U207" s="43">
        <f>+T207*S207</f>
        <v>0</v>
      </c>
      <c r="V207" s="132">
        <f>+G207-P207</f>
        <v>-8.2311116491032565E-3</v>
      </c>
      <c r="Z207" s="43">
        <f>F207</f>
        <v>3388</v>
      </c>
      <c r="AA207" s="132">
        <f>AB$3+AB$4*Z207+AB$5*Z207^2+AH207</f>
        <v>-1.7761921976648568E-2</v>
      </c>
      <c r="AB207" s="132">
        <f>IF(S207&lt;&gt;0,G207-AH207, -9999)</f>
        <v>-5.8582463746582186E-3</v>
      </c>
      <c r="AC207" s="132">
        <f>+G207-P207</f>
        <v>-8.2311116491032565E-3</v>
      </c>
      <c r="AD207" s="132">
        <f>IF(S207&lt;&gt;0,G207-AA207, -9999)</f>
        <v>1.8362819764435462E-3</v>
      </c>
      <c r="AE207" s="132">
        <f>+(G207-AA207)^2*T207</f>
        <v>0</v>
      </c>
      <c r="AF207" s="43">
        <f>IF(S207&lt;&gt;0,G207-P207, -9999)</f>
        <v>-8.2311116491032565E-3</v>
      </c>
      <c r="AG207" s="7"/>
      <c r="AH207" s="43">
        <f>$AB$6*($AB$11/AI207*AJ207+$AB$12)</f>
        <v>-1.0067393625546803E-2</v>
      </c>
      <c r="AI207" s="43">
        <f>1+$AB$7*COS(AL207)</f>
        <v>0.66804370714436412</v>
      </c>
      <c r="AJ207" s="43">
        <f>SIN(AL207+RADIANS($AB$9))</f>
        <v>-0.74463155485148247</v>
      </c>
      <c r="AK207" s="43">
        <f>$AB$7*SIN(AL207)</f>
        <v>-0.37033733035266736</v>
      </c>
      <c r="AL207" s="43">
        <f>2*ATAN(AM207)</f>
        <v>-2.3015978182387289</v>
      </c>
      <c r="AM207" s="43">
        <f>SQRT((1+$AB$7)/(1-$AB$7))*TAN(AN207/2)</f>
        <v>-2.2392933557987789</v>
      </c>
      <c r="AN207" s="132">
        <f>$AU207+$AB$7*SIN(AO207)</f>
        <v>4.4548850978401031</v>
      </c>
      <c r="AO207" s="132">
        <f>$AU207+$AB$7*SIN(AP207)</f>
        <v>4.4548852470149063</v>
      </c>
      <c r="AP207" s="132">
        <f>$AU207+$AB$7*SIN(AQ207)</f>
        <v>4.45488406921951</v>
      </c>
      <c r="AQ207" s="132">
        <f>$AU207+$AB$7*SIN(AR207)</f>
        <v>4.4548933685338081</v>
      </c>
      <c r="AR207" s="132">
        <f>$AU207+$AB$7*SIN(AS207)</f>
        <v>4.4548199544917297</v>
      </c>
      <c r="AS207" s="132">
        <f>$AU207+$AB$7*SIN(AT207)</f>
        <v>4.4554000845056194</v>
      </c>
      <c r="AT207" s="132">
        <f>$AU207+$AB$7*SIN(AU207)</f>
        <v>4.4508501127423861</v>
      </c>
      <c r="AU207" s="132">
        <f>RADIANS($AB$9)+$AB$18*(F207-AB$15)</f>
        <v>4.9358248640708267</v>
      </c>
      <c r="AV207" s="132"/>
      <c r="AZ207" s="132"/>
    </row>
    <row r="208" spans="1:52" ht="12.95" customHeight="1">
      <c r="A208" s="41" t="s">
        <v>363</v>
      </c>
      <c r="B208" s="94" t="s">
        <v>288</v>
      </c>
      <c r="C208" s="36">
        <v>51166.322399999997</v>
      </c>
      <c r="D208" s="36"/>
      <c r="E208" s="41">
        <f>+(C208-C$7)/C$8</f>
        <v>3416.4474305007689</v>
      </c>
      <c r="F208" s="132">
        <f>ROUND(2*E208,0)/2</f>
        <v>3416.5</v>
      </c>
      <c r="G208" s="132">
        <f>+C208-(C$7+F208*C$8)</f>
        <v>-1.7944494997209404E-2</v>
      </c>
      <c r="K208" s="202">
        <f>G208</f>
        <v>-1.7944494997209404E-2</v>
      </c>
      <c r="O208" s="132"/>
      <c r="P208" s="199">
        <f>+D$11+D$12*F208+D$13*F208^2</f>
        <v>-7.7218691297172423E-3</v>
      </c>
      <c r="Q208" s="200">
        <f>+C208-15018.5</f>
        <v>36147.822399999997</v>
      </c>
      <c r="S208" s="132">
        <f>+(P208-G208)^2</f>
        <v>1.0450207962671985E-4</v>
      </c>
      <c r="T208" s="7">
        <v>1</v>
      </c>
      <c r="U208" s="43">
        <f>+T208*S208</f>
        <v>1.0450207962671985E-4</v>
      </c>
      <c r="V208" s="132">
        <f>+G208-P208</f>
        <v>-1.0222625867492161E-2</v>
      </c>
      <c r="Z208" s="43">
        <f>F208</f>
        <v>3416.5</v>
      </c>
      <c r="AA208" s="132">
        <f>AB$3+AB$4*Z208+AB$5*Z208^2+AH208</f>
        <v>-1.7799051657294569E-2</v>
      </c>
      <c r="AB208" s="132">
        <f>IF(S208&lt;&gt;0,G208-AH208, -9999)</f>
        <v>-7.8673124696320759E-3</v>
      </c>
      <c r="AC208" s="132">
        <f>+G208-P208</f>
        <v>-1.0222625867492161E-2</v>
      </c>
      <c r="AD208" s="132">
        <f>IF(S208&lt;&gt;0,G208-AA208, -9999)</f>
        <v>-1.4544333991483444E-4</v>
      </c>
      <c r="AE208" s="132">
        <f>+(G208-AA208)^2*T208</f>
        <v>2.1153765125582071E-8</v>
      </c>
      <c r="AF208" s="43">
        <f>IF(S208&lt;&gt;0,G208-P208, -9999)</f>
        <v>-1.0222625867492161E-2</v>
      </c>
      <c r="AG208" s="7"/>
      <c r="AH208" s="43">
        <f>$AB$6*($AB$11/AI208*AJ208+$AB$12)</f>
        <v>-1.0077182527577328E-2</v>
      </c>
      <c r="AI208" s="43">
        <f>1+$AB$7*COS(AL208)</f>
        <v>0.66910623826768567</v>
      </c>
      <c r="AJ208" s="43">
        <f>SIN(AL208+RADIANS($AB$9))</f>
        <v>-0.74654108964291699</v>
      </c>
      <c r="AK208" s="43">
        <f>$AB$7*SIN(AL208)</f>
        <v>-0.37128700093840583</v>
      </c>
      <c r="AL208" s="43">
        <f>2*ATAN(AM208)</f>
        <v>-2.2987324041699364</v>
      </c>
      <c r="AM208" s="43">
        <f>SQRT((1+$AB$7)/(1-$AB$7))*TAN(AN208/2)</f>
        <v>-2.2307039838355727</v>
      </c>
      <c r="AN208" s="132">
        <f>$AU208+$AB$7*SIN(AO208)</f>
        <v>4.4586033220049544</v>
      </c>
      <c r="AO208" s="132">
        <f>$AU208+$AB$7*SIN(AP208)</f>
        <v>4.4586034284815472</v>
      </c>
      <c r="AP208" s="132">
        <f>$AU208+$AB$7*SIN(AQ208)</f>
        <v>4.4586025757600565</v>
      </c>
      <c r="AQ208" s="132">
        <f>$AU208+$AB$7*SIN(AR208)</f>
        <v>4.458609404888402</v>
      </c>
      <c r="AR208" s="132">
        <f>$AU208+$AB$7*SIN(AS208)</f>
        <v>4.4585547179919685</v>
      </c>
      <c r="AS208" s="132">
        <f>$AU208+$AB$7*SIN(AT208)</f>
        <v>4.4589929685671112</v>
      </c>
      <c r="AT208" s="132">
        <f>$AU208+$AB$7*SIN(AU208)</f>
        <v>4.4555014688391745</v>
      </c>
      <c r="AU208" s="132">
        <f>RADIANS($AB$9)+$AB$18*(F208-AB$15)</f>
        <v>4.9400106914702091</v>
      </c>
      <c r="AV208" s="132"/>
      <c r="AZ208" s="132"/>
    </row>
    <row r="209" spans="1:52" ht="12.95" customHeight="1">
      <c r="A209" s="41" t="s">
        <v>363</v>
      </c>
      <c r="B209" s="94"/>
      <c r="C209" s="36">
        <v>51166.4931</v>
      </c>
      <c r="D209" s="36"/>
      <c r="E209" s="41">
        <f>+(C209-C$7)/C$8</f>
        <v>3416.9475066254281</v>
      </c>
      <c r="F209" s="132">
        <f>ROUND(2*E209,0)/2</f>
        <v>3417</v>
      </c>
      <c r="G209" s="132">
        <f>+C209-(C$7+F209*C$8)</f>
        <v>-1.7918509998708032E-2</v>
      </c>
      <c r="K209" s="202">
        <f>G209</f>
        <v>-1.7918509998708032E-2</v>
      </c>
      <c r="O209" s="132"/>
      <c r="P209" s="199">
        <f>+D$11+D$12*F209+D$13*F209^2</f>
        <v>-7.7223490366632964E-3</v>
      </c>
      <c r="Q209" s="200">
        <f>+C209-15018.5</f>
        <v>36147.9931</v>
      </c>
      <c r="S209" s="132">
        <f>+(P209-G209)^2</f>
        <v>1.0396169836392501E-4</v>
      </c>
      <c r="T209" s="7">
        <v>1</v>
      </c>
      <c r="U209" s="43">
        <f>+T209*S209</f>
        <v>1.0396169836392501E-4</v>
      </c>
      <c r="V209" s="132">
        <f>+G209-P209</f>
        <v>-1.0196160962044735E-2</v>
      </c>
      <c r="Z209" s="43">
        <f>F209</f>
        <v>3417</v>
      </c>
      <c r="AA209" s="132">
        <f>AB$3+AB$4*Z209+AB$5*Z209^2+AH209</f>
        <v>-1.7799702194177723E-2</v>
      </c>
      <c r="AB209" s="132">
        <f>IF(S209&lt;&gt;0,G209-AH209, -9999)</f>
        <v>-7.8411568411936045E-3</v>
      </c>
      <c r="AC209" s="132">
        <f>+G209-P209</f>
        <v>-1.0196160962044735E-2</v>
      </c>
      <c r="AD209" s="132">
        <f>IF(S209&lt;&gt;0,G209-AA209, -9999)</f>
        <v>-1.1880780453030898E-4</v>
      </c>
      <c r="AE209" s="132">
        <f>+(G209-AA209)^2*T209</f>
        <v>1.4115294417312107E-8</v>
      </c>
      <c r="AF209" s="43">
        <f>IF(S209&lt;&gt;0,G209-P209, -9999)</f>
        <v>-1.0196160962044735E-2</v>
      </c>
      <c r="AG209" s="7"/>
      <c r="AH209" s="43">
        <f>$AB$6*($AB$11/AI209*AJ209+$AB$12)</f>
        <v>-1.0077353157514428E-2</v>
      </c>
      <c r="AI209" s="43">
        <f>1+$AB$7*COS(AL209)</f>
        <v>0.66912493366112147</v>
      </c>
      <c r="AJ209" s="43">
        <f>SIN(AL209+RADIANS($AB$9))</f>
        <v>-0.74657458973783764</v>
      </c>
      <c r="AK209" s="43">
        <f>$AB$7*SIN(AL209)</f>
        <v>-0.37130366156885669</v>
      </c>
      <c r="AL209" s="43">
        <f>2*ATAN(AM209)</f>
        <v>-2.2986820523560079</v>
      </c>
      <c r="AM209" s="43">
        <f>SQRT((1+$AB$7)/(1-$AB$7))*TAN(AN209/2)</f>
        <v>-2.2305535400507739</v>
      </c>
      <c r="AN209" s="132">
        <f>$AU209+$AB$7*SIN(AO209)</f>
        <v>4.4586686067979313</v>
      </c>
      <c r="AO209" s="132">
        <f>$AU209+$AB$7*SIN(AP209)</f>
        <v>4.4586687125728179</v>
      </c>
      <c r="AP209" s="132">
        <f>$AU209+$AB$7*SIN(AQ209)</f>
        <v>4.4586678652576879</v>
      </c>
      <c r="AQ209" s="132">
        <f>$AU209+$AB$7*SIN(AR209)</f>
        <v>4.4586746527965246</v>
      </c>
      <c r="AR209" s="132">
        <f>$AU209+$AB$7*SIN(AS209)</f>
        <v>4.4586202852354218</v>
      </c>
      <c r="AS209" s="132">
        <f>$AU209+$AB$7*SIN(AT209)</f>
        <v>4.4590560848987595</v>
      </c>
      <c r="AT209" s="132">
        <f>$AU209+$AB$7*SIN(AU209)</f>
        <v>4.4555831473744014</v>
      </c>
      <c r="AU209" s="132">
        <f>RADIANS($AB$9)+$AB$18*(F209-AB$15)</f>
        <v>4.9400841270386193</v>
      </c>
      <c r="AV209" s="132"/>
      <c r="AZ209" s="132"/>
    </row>
    <row r="210" spans="1:52" ht="12.95" customHeight="1">
      <c r="A210" s="41" t="s">
        <v>364</v>
      </c>
      <c r="B210" s="94"/>
      <c r="C210" s="36">
        <v>51183.902999999998</v>
      </c>
      <c r="D210" s="36"/>
      <c r="E210" s="41">
        <f>+(C210-C$7)/C$8</f>
        <v>3467.9508769978856</v>
      </c>
      <c r="F210" s="132">
        <f>ROUND(2*E210,0)/2</f>
        <v>3468</v>
      </c>
      <c r="G210" s="132">
        <f>+C210-(C$7+F210*C$8)</f>
        <v>-1.6768039997259621E-2</v>
      </c>
      <c r="K210" s="202">
        <f>G210</f>
        <v>-1.6768039997259621E-2</v>
      </c>
      <c r="O210" s="132"/>
      <c r="P210" s="199">
        <f>+D$11+D$12*F210+D$13*F210^2</f>
        <v>-7.7713437724004821E-3</v>
      </c>
      <c r="Q210" s="200">
        <f>+C210-15018.5</f>
        <v>36165.402999999998</v>
      </c>
      <c r="S210" s="132">
        <f>+(P210-G210)^2</f>
        <v>8.0940542962394671E-5</v>
      </c>
      <c r="T210" s="7">
        <v>1</v>
      </c>
      <c r="U210" s="43">
        <f>+T210*S210</f>
        <v>8.0940542962394671E-5</v>
      </c>
      <c r="V210" s="132">
        <f>+G210-P210</f>
        <v>-8.9966962248591385E-3</v>
      </c>
      <c r="Z210" s="43">
        <f>F210</f>
        <v>3468</v>
      </c>
      <c r="AA210" s="132">
        <f>AB$3+AB$4*Z210+AB$5*Z210^2+AH210</f>
        <v>-1.7865899913459146E-2</v>
      </c>
      <c r="AB210" s="132">
        <f>IF(S210&lt;&gt;0,G210-AH210, -9999)</f>
        <v>-6.6734838562009582E-3</v>
      </c>
      <c r="AC210" s="132">
        <f>+G210-P210</f>
        <v>-8.9966962248591385E-3</v>
      </c>
      <c r="AD210" s="132">
        <f>IF(S210&lt;&gt;0,G210-AA210, -9999)</f>
        <v>1.0978599161995256E-3</v>
      </c>
      <c r="AE210" s="132">
        <f>+(G210-AA210)^2*T210</f>
        <v>1.2052963955976295E-6</v>
      </c>
      <c r="AF210" s="43">
        <f>IF(S210&lt;&gt;0,G210-P210, -9999)</f>
        <v>-8.9966962248591385E-3</v>
      </c>
      <c r="AG210" s="7"/>
      <c r="AH210" s="43">
        <f>$AB$6*($AB$11/AI210*AJ210+$AB$12)</f>
        <v>-1.0094556141058662E-2</v>
      </c>
      <c r="AI210" s="43">
        <f>1+$AB$7*COS(AL210)</f>
        <v>0.67104179910643769</v>
      </c>
      <c r="AJ210" s="43">
        <f>SIN(AL210+RADIANS($AB$9))</f>
        <v>-0.74999146072603551</v>
      </c>
      <c r="AK210" s="43">
        <f>$AB$7*SIN(AL210)</f>
        <v>-0.37300297677641675</v>
      </c>
      <c r="AL210" s="43">
        <f>2*ATAN(AM210)</f>
        <v>-2.2935313225124503</v>
      </c>
      <c r="AM210" s="43">
        <f>SQRT((1+$AB$7)/(1-$AB$7))*TAN(AN210/2)</f>
        <v>-2.2152526460833184</v>
      </c>
      <c r="AN210" s="132">
        <f>$AU210+$AB$7*SIN(AO210)</f>
        <v>4.4653372696265077</v>
      </c>
      <c r="AO210" s="132">
        <f>$AU210+$AB$7*SIN(AP210)</f>
        <v>4.4653373117922817</v>
      </c>
      <c r="AP210" s="132">
        <f>$AU210+$AB$7*SIN(AQ210)</f>
        <v>4.4653369650973369</v>
      </c>
      <c r="AQ210" s="132">
        <f>$AU210+$AB$7*SIN(AR210)</f>
        <v>4.4653398157027357</v>
      </c>
      <c r="AR210" s="132">
        <f>$AU210+$AB$7*SIN(AS210)</f>
        <v>4.4653163783275156</v>
      </c>
      <c r="AS210" s="132">
        <f>$AU210+$AB$7*SIN(AT210)</f>
        <v>4.4655091426489779</v>
      </c>
      <c r="AT210" s="132">
        <f>$AU210+$AB$7*SIN(AU210)</f>
        <v>4.4639280751243833</v>
      </c>
      <c r="AU210" s="132">
        <f>RADIANS($AB$9)+$AB$18*(F210-AB$15)</f>
        <v>4.9475745550164616</v>
      </c>
      <c r="AZ210" s="132"/>
    </row>
    <row r="211" spans="1:52" ht="12.95" customHeight="1">
      <c r="A211" s="41" t="s">
        <v>363</v>
      </c>
      <c r="B211" s="94"/>
      <c r="C211" s="36">
        <v>51184.242299999998</v>
      </c>
      <c r="D211" s="36"/>
      <c r="E211" s="41">
        <f>+(C211-C$7)/C$8</f>
        <v>3468.9448771683265</v>
      </c>
      <c r="F211" s="132">
        <f>ROUND(2*E211,0)/2</f>
        <v>3469</v>
      </c>
      <c r="G211" s="132">
        <f>+C211-(C$7+F211*C$8)</f>
        <v>-1.8816069998138119E-2</v>
      </c>
      <c r="K211" s="202">
        <f>G211</f>
        <v>-1.8816069998138119E-2</v>
      </c>
      <c r="O211" s="132"/>
      <c r="P211" s="199">
        <f>+D$11+D$12*F211+D$13*F211^2</f>
        <v>-7.7723053291135725E-3</v>
      </c>
      <c r="Q211" s="200">
        <f>+C211-15018.5</f>
        <v>36165.742299999998</v>
      </c>
      <c r="S211" s="132">
        <f>+(P211-G211)^2</f>
        <v>1.2196473806479483E-4</v>
      </c>
      <c r="T211" s="7">
        <v>1</v>
      </c>
      <c r="U211" s="43">
        <f>+T211*S211</f>
        <v>1.2196473806479483E-4</v>
      </c>
      <c r="V211" s="132">
        <f>+G211-P211</f>
        <v>-1.1043764669024545E-2</v>
      </c>
      <c r="Z211" s="43">
        <f>F211</f>
        <v>3469</v>
      </c>
      <c r="AA211" s="132">
        <f>AB$3+AB$4*Z211+AB$5*Z211^2+AH211</f>
        <v>-1.7867194784701709E-2</v>
      </c>
      <c r="AB211" s="132">
        <f>IF(S211&lt;&gt;0,G211-AH211, -9999)</f>
        <v>-8.7211805425499826E-3</v>
      </c>
      <c r="AC211" s="132">
        <f>+G211-P211</f>
        <v>-1.1043764669024545E-2</v>
      </c>
      <c r="AD211" s="132">
        <f>IF(S211&lt;&gt;0,G211-AA211, -9999)</f>
        <v>-9.4887521343640924E-4</v>
      </c>
      <c r="AE211" s="132">
        <f>+(G211-AA211)^2*T211</f>
        <v>9.0036417067399114E-7</v>
      </c>
      <c r="AF211" s="43">
        <f>IF(S211&lt;&gt;0,G211-P211, -9999)</f>
        <v>-1.1043764669024545E-2</v>
      </c>
      <c r="AG211" s="7"/>
      <c r="AH211" s="43">
        <f>$AB$6*($AB$11/AI211*AJ211+$AB$12)</f>
        <v>-1.0094889455588136E-2</v>
      </c>
      <c r="AI211" s="43">
        <f>1+$AB$7*COS(AL211)</f>
        <v>0.671079582240662</v>
      </c>
      <c r="AJ211" s="43">
        <f>SIN(AL211+RADIANS($AB$9))</f>
        <v>-0.75005845485306233</v>
      </c>
      <c r="AK211" s="43">
        <f>$AB$7*SIN(AL211)</f>
        <v>-0.37303629501728103</v>
      </c>
      <c r="AL211" s="43">
        <f>2*ATAN(AM211)</f>
        <v>-2.2934300325787418</v>
      </c>
      <c r="AM211" s="43">
        <f>SQRT((1+$AB$7)/(1-$AB$7))*TAN(AN211/2)</f>
        <v>-2.2149535023888514</v>
      </c>
      <c r="AN211" s="132">
        <f>$AU211+$AB$7*SIN(AO211)</f>
        <v>4.4654682187344967</v>
      </c>
      <c r="AO211" s="132">
        <f>$AU211+$AB$7*SIN(AP211)</f>
        <v>4.4654682598029609</v>
      </c>
      <c r="AP211" s="132">
        <f>$AU211+$AB$7*SIN(AQ211)</f>
        <v>4.4654679219548719</v>
      </c>
      <c r="AQ211" s="132">
        <f>$AU211+$AB$7*SIN(AR211)</f>
        <v>4.4654707012621841</v>
      </c>
      <c r="AR211" s="132">
        <f>$AU211+$AB$7*SIN(AS211)</f>
        <v>4.465447838201321</v>
      </c>
      <c r="AS211" s="132">
        <f>$AU211+$AB$7*SIN(AT211)</f>
        <v>4.4656359753572827</v>
      </c>
      <c r="AT211" s="132">
        <f>$AU211+$AB$7*SIN(AU211)</f>
        <v>4.4640919725693955</v>
      </c>
      <c r="AU211" s="132">
        <f>RADIANS($AB$9)+$AB$18*(F211-AB$15)</f>
        <v>4.947721426153282</v>
      </c>
      <c r="AZ211" s="132"/>
    </row>
    <row r="212" spans="1:52" ht="12.95" customHeight="1">
      <c r="A212" s="41" t="s">
        <v>599</v>
      </c>
      <c r="B212" s="94" t="s">
        <v>288</v>
      </c>
      <c r="C212" s="36">
        <v>51189.542999999998</v>
      </c>
      <c r="D212" s="36" t="s">
        <v>503</v>
      </c>
      <c r="E212" s="41">
        <f>+(C212-C$7)/C$8</f>
        <v>3484.4736030848048</v>
      </c>
      <c r="F212" s="132">
        <f>ROUND(2*E212,0)/2</f>
        <v>3484.5</v>
      </c>
      <c r="G212" s="132">
        <f>+C212-(C$7+F212*C$8)</f>
        <v>-9.010535002744291E-3</v>
      </c>
      <c r="I212" s="43">
        <f>G212</f>
        <v>-9.010535002744291E-3</v>
      </c>
      <c r="L212" s="132"/>
      <c r="O212" s="132"/>
      <c r="P212" s="199">
        <f>+D$11+D$12*F212+D$13*F212^2</f>
        <v>-7.7872137647023668E-3</v>
      </c>
      <c r="Q212" s="200">
        <f>+C212-15018.5</f>
        <v>36171.042999999998</v>
      </c>
      <c r="S212" s="132">
        <f>+(P212-G212)^2</f>
        <v>1.4965148514444261E-6</v>
      </c>
      <c r="T212" s="201">
        <f>T$19</f>
        <v>0</v>
      </c>
      <c r="U212" s="43">
        <f>+T212*S212</f>
        <v>0</v>
      </c>
      <c r="V212" s="132">
        <f>+G212-P212</f>
        <v>-1.2233212380419241E-3</v>
      </c>
      <c r="Z212" s="43">
        <f>F212</f>
        <v>3484.5</v>
      </c>
      <c r="AA212" s="132">
        <f>AB$3+AB$4*Z212+AB$5*Z212^2+AH212</f>
        <v>-1.7887249838515022E-2</v>
      </c>
      <c r="AB212" s="132">
        <f>IF(S212&lt;&gt;0,G212-AH212, -9999)</f>
        <v>1.0895010710683661E-3</v>
      </c>
      <c r="AC212" s="132">
        <f>+G212-P212</f>
        <v>-1.2233212380419241E-3</v>
      </c>
      <c r="AD212" s="132">
        <f>IF(S212&lt;&gt;0,G212-AA212, -9999)</f>
        <v>8.8767148357707312E-3</v>
      </c>
      <c r="AE212" s="132">
        <f>+(G212-AA212)^2*T212</f>
        <v>0</v>
      </c>
      <c r="AF212" s="43">
        <f>IF(S212&lt;&gt;0,G212-P212, -9999)</f>
        <v>-1.2233212380419241E-3</v>
      </c>
      <c r="AG212" s="7"/>
      <c r="AH212" s="43">
        <f>$AB$6*($AB$11/AI212*AJ212+$AB$12)</f>
        <v>-1.0100036073812657E-2</v>
      </c>
      <c r="AI212" s="43">
        <f>1+$AB$7*COS(AL212)</f>
        <v>0.67166619767577118</v>
      </c>
      <c r="AJ212" s="43">
        <f>SIN(AL212+RADIANS($AB$9))</f>
        <v>-0.7510968435546993</v>
      </c>
      <c r="AK212" s="43">
        <f>$AB$7*SIN(AL212)</f>
        <v>-0.37355271765911646</v>
      </c>
      <c r="AL212" s="43">
        <f>2*ATAN(AM212)</f>
        <v>-2.2918585781254084</v>
      </c>
      <c r="AM212" s="43">
        <f>SQRT((1+$AB$7)/(1-$AB$7))*TAN(AN212/2)</f>
        <v>-2.210321043588392</v>
      </c>
      <c r="AN212" s="132">
        <f>$AU212+$AB$7*SIN(AO212)</f>
        <v>4.4674988736450558</v>
      </c>
      <c r="AO212" s="132">
        <f>$AU212+$AB$7*SIN(AP212)</f>
        <v>4.4674988983949735</v>
      </c>
      <c r="AP212" s="132">
        <f>$AU212+$AB$7*SIN(AQ212)</f>
        <v>4.4674986931367142</v>
      </c>
      <c r="AQ212" s="132">
        <f>$AU212+$AB$7*SIN(AR212)</f>
        <v>4.4675003954081651</v>
      </c>
      <c r="AR212" s="132">
        <f>$AU212+$AB$7*SIN(AS212)</f>
        <v>4.4674862782850973</v>
      </c>
      <c r="AS212" s="132">
        <f>$AU212+$AB$7*SIN(AT212)</f>
        <v>4.467603377255454</v>
      </c>
      <c r="AT212" s="132">
        <f>$AU212+$AB$7*SIN(AU212)</f>
        <v>4.4666337167870021</v>
      </c>
      <c r="AU212" s="132">
        <f>RADIANS($AB$9)+$AB$18*(F212-AB$15)</f>
        <v>4.9499979287739988</v>
      </c>
      <c r="AZ212" s="132"/>
    </row>
    <row r="213" spans="1:52" ht="12.95" customHeight="1">
      <c r="A213" s="41" t="s">
        <v>599</v>
      </c>
      <c r="B213" s="94" t="s">
        <v>288</v>
      </c>
      <c r="C213" s="36">
        <v>51223.673999999999</v>
      </c>
      <c r="D213" s="36" t="s">
        <v>503</v>
      </c>
      <c r="E213" s="41">
        <f>+(C213-C$7)/C$8</f>
        <v>3584.4624619629449</v>
      </c>
      <c r="F213" s="132">
        <f>ROUND(2*E213,0)/2</f>
        <v>3584.5</v>
      </c>
      <c r="G213" s="132">
        <f>+C213-(C$7+F213*C$8)</f>
        <v>-1.2813534995075315E-2</v>
      </c>
      <c r="I213" s="43">
        <f>G213</f>
        <v>-1.2813534995075315E-2</v>
      </c>
      <c r="M213" s="132"/>
      <c r="O213" s="132"/>
      <c r="P213" s="199">
        <f>+D$11+D$12*F213+D$13*F213^2</f>
        <v>-7.8835917088322608E-3</v>
      </c>
      <c r="Q213" s="200">
        <f>+C213-15018.5</f>
        <v>36205.173999999999</v>
      </c>
      <c r="S213" s="132">
        <f>+(P213-G213)^2</f>
        <v>2.4304340805572968E-5</v>
      </c>
      <c r="T213" s="201">
        <f>T$19</f>
        <v>0</v>
      </c>
      <c r="U213" s="43">
        <f>+T213*S213</f>
        <v>0</v>
      </c>
      <c r="V213" s="132">
        <f>+G213-P213</f>
        <v>-4.9299432862430544E-3</v>
      </c>
      <c r="Z213" s="43">
        <f>F213</f>
        <v>3584.5</v>
      </c>
      <c r="AA213" s="132">
        <f>AB$3+AB$4*Z213+AB$5*Z213^2+AH213</f>
        <v>-1.8015932476833439E-2</v>
      </c>
      <c r="AB213" s="132">
        <f>IF(S213&lt;&gt;0,G213-AH213, -9999)</f>
        <v>-2.6811942270741369E-3</v>
      </c>
      <c r="AC213" s="132">
        <f>+G213-P213</f>
        <v>-4.9299432862430544E-3</v>
      </c>
      <c r="AD213" s="132">
        <f>IF(S213&lt;&gt;0,G213-AA213, -9999)</f>
        <v>5.2023974817581239E-3</v>
      </c>
      <c r="AE213" s="132">
        <f>+(G213-AA213)^2*T213</f>
        <v>0</v>
      </c>
      <c r="AF213" s="43">
        <f>IF(S213&lt;&gt;0,G213-P213, -9999)</f>
        <v>-4.9299432862430544E-3</v>
      </c>
      <c r="AG213" s="7"/>
      <c r="AH213" s="43">
        <f>$AB$6*($AB$11/AI213*AJ213+$AB$12)</f>
        <v>-1.0132340768001178E-2</v>
      </c>
      <c r="AI213" s="43">
        <f>1+$AB$7*COS(AL213)</f>
        <v>0.67549534898506902</v>
      </c>
      <c r="AJ213" s="43">
        <f>SIN(AL213+RADIANS($AB$9))</f>
        <v>-0.75779490314346487</v>
      </c>
      <c r="AK213" s="43">
        <f>$AB$7*SIN(AL213)</f>
        <v>-0.37688386817277714</v>
      </c>
      <c r="AL213" s="43">
        <f>2*ATAN(AM213)</f>
        <v>-2.2816535370867159</v>
      </c>
      <c r="AM213" s="43">
        <f>SQRT((1+$AB$7)/(1-$AB$7))*TAN(AN213/2)</f>
        <v>-2.1806247250824717</v>
      </c>
      <c r="AN213" s="132">
        <f>$AU213+$AB$7*SIN(AO213)</f>
        <v>4.4806428305398374</v>
      </c>
      <c r="AO213" s="132">
        <f>$AU213+$AB$7*SIN(AP213)</f>
        <v>4.4806427777136255</v>
      </c>
      <c r="AP213" s="132">
        <f>$AU213+$AB$7*SIN(AQ213)</f>
        <v>4.4806432401801741</v>
      </c>
      <c r="AQ213" s="132">
        <f>$AU213+$AB$7*SIN(AR213)</f>
        <v>4.4806391915521466</v>
      </c>
      <c r="AR213" s="132">
        <f>$AU213+$AB$7*SIN(AS213)</f>
        <v>4.4806746373145394</v>
      </c>
      <c r="AS213" s="132">
        <f>$AU213+$AB$7*SIN(AT213)</f>
        <v>4.4803644899766457</v>
      </c>
      <c r="AT213" s="132">
        <f>$AU213+$AB$7*SIN(AU213)</f>
        <v>4.4830922195759495</v>
      </c>
      <c r="AU213" s="132">
        <f>RADIANS($AB$9)+$AB$18*(F213-AB$15)</f>
        <v>4.9646850424560425</v>
      </c>
      <c r="AZ213" s="132"/>
    </row>
    <row r="214" spans="1:52" ht="12.95" customHeight="1">
      <c r="A214" s="41" t="s">
        <v>599</v>
      </c>
      <c r="B214" s="94" t="s">
        <v>292</v>
      </c>
      <c r="C214" s="36">
        <v>51256.616999999998</v>
      </c>
      <c r="D214" s="36" t="s">
        <v>503</v>
      </c>
      <c r="E214" s="41">
        <f>+(C214-C$7)/C$8</f>
        <v>3680.9710019419199</v>
      </c>
      <c r="F214" s="132">
        <f>ROUND(2*E214,0)/2</f>
        <v>3681</v>
      </c>
      <c r="G214" s="132">
        <f>+C214-(C$7+F214*C$8)</f>
        <v>-9.8984299984294921E-3</v>
      </c>
      <c r="I214" s="43">
        <f>G214</f>
        <v>-9.8984299984294921E-3</v>
      </c>
      <c r="L214" s="132"/>
      <c r="O214" s="132"/>
      <c r="P214" s="199">
        <f>+D$11+D$12*F214+D$13*F214^2</f>
        <v>-7.9769157274023495E-3</v>
      </c>
      <c r="Q214" s="200">
        <f>+C214-15018.5</f>
        <v>36238.116999999998</v>
      </c>
      <c r="S214" s="132">
        <f>+(P214-G214)^2</f>
        <v>3.6922170937609711E-6</v>
      </c>
      <c r="T214" s="201">
        <f>T$19</f>
        <v>0</v>
      </c>
      <c r="U214" s="43">
        <f>+T214*S214</f>
        <v>0</v>
      </c>
      <c r="V214" s="132">
        <f>+G214-P214</f>
        <v>-1.9215142710271426E-3</v>
      </c>
      <c r="Z214" s="43">
        <f>F214</f>
        <v>3681</v>
      </c>
      <c r="AA214" s="132">
        <f>AB$3+AB$4*Z214+AB$5*Z214^2+AH214</f>
        <v>-1.8138932786260619E-2</v>
      </c>
      <c r="AB214" s="132">
        <f>IF(S214&lt;&gt;0,G214-AH214, -9999)</f>
        <v>2.6358706042877746E-4</v>
      </c>
      <c r="AC214" s="132">
        <f>+G214-P214</f>
        <v>-1.9215142710271426E-3</v>
      </c>
      <c r="AD214" s="132">
        <f>IF(S214&lt;&gt;0,G214-AA214, -9999)</f>
        <v>8.240502787831127E-3</v>
      </c>
      <c r="AE214" s="132">
        <f>+(G214-AA214)^2*T214</f>
        <v>0</v>
      </c>
      <c r="AF214" s="43">
        <f>IF(S214&lt;&gt;0,G214-P214, -9999)</f>
        <v>-1.9215142710271426E-3</v>
      </c>
      <c r="AG214" s="7"/>
      <c r="AH214" s="43">
        <f>$AB$6*($AB$11/AI214*AJ214+$AB$12)</f>
        <v>-1.016201705885827E-2</v>
      </c>
      <c r="AI214" s="43">
        <f>1+$AB$7*COS(AL214)</f>
        <v>0.67926487103823452</v>
      </c>
      <c r="AJ214" s="43">
        <f>SIN(AL214+RADIANS($AB$9))</f>
        <v>-0.76425557109375319</v>
      </c>
      <c r="AK214" s="43">
        <f>$AB$7*SIN(AL214)</f>
        <v>-0.38009695561669143</v>
      </c>
      <c r="AL214" s="43">
        <f>2*ATAN(AM214)</f>
        <v>-2.2716942599761487</v>
      </c>
      <c r="AM214" s="43">
        <f>SQRT((1+$AB$7)/(1-$AB$7))*TAN(AN214/2)</f>
        <v>-2.1522739061191007</v>
      </c>
      <c r="AN214" s="132">
        <f>$AU214+$AB$7*SIN(AO214)</f>
        <v>4.4933982946004116</v>
      </c>
      <c r="AO214" s="132">
        <f>$AU214+$AB$7*SIN(AP214)</f>
        <v>4.4933982030895514</v>
      </c>
      <c r="AP214" s="132">
        <f>$AU214+$AB$7*SIN(AQ214)</f>
        <v>4.49339905006949</v>
      </c>
      <c r="AQ214" s="132">
        <f>$AU214+$AB$7*SIN(AR214)</f>
        <v>4.4933912109589418</v>
      </c>
      <c r="AR214" s="132">
        <f>$AU214+$AB$7*SIN(AS214)</f>
        <v>4.4934637753590154</v>
      </c>
      <c r="AS214" s="132">
        <f>$AU214+$AB$7*SIN(AT214)</f>
        <v>4.4927929691471649</v>
      </c>
      <c r="AT214" s="132">
        <f>$AU214+$AB$7*SIN(AU214)</f>
        <v>4.499073172091216</v>
      </c>
      <c r="AU214" s="132">
        <f>RADIANS($AB$9)+$AB$18*(F214-AB$15)</f>
        <v>4.9788581071592155</v>
      </c>
      <c r="AZ214" s="132"/>
    </row>
    <row r="215" spans="1:52" ht="12.95" customHeight="1">
      <c r="A215" s="41" t="s">
        <v>1298</v>
      </c>
      <c r="B215" s="94" t="s">
        <v>292</v>
      </c>
      <c r="C215" s="36">
        <v>51425.915000000001</v>
      </c>
      <c r="D215" s="36" t="s">
        <v>1289</v>
      </c>
      <c r="E215" s="41">
        <f>+(C215-C$7)/C$8</f>
        <v>4176.9398815631157</v>
      </c>
      <c r="F215" s="132">
        <f>ROUND(2*E215,0)/2</f>
        <v>4177</v>
      </c>
      <c r="G215" s="132">
        <f>+C215-(C$7+F215*C$8)</f>
        <v>-2.0521309998002835E-2</v>
      </c>
      <c r="K215" s="43">
        <f>G215</f>
        <v>-2.0521309998002835E-2</v>
      </c>
      <c r="L215" s="132"/>
      <c r="O215" s="132"/>
      <c r="P215" s="199">
        <f>+D$11+D$12*F215+D$13*F215^2</f>
        <v>-8.4615401132284978E-3</v>
      </c>
      <c r="Q215" s="200">
        <f>+C215-15018.5</f>
        <v>36407.415000000001</v>
      </c>
      <c r="S215" s="132">
        <f>+(P215-G215)^2</f>
        <v>1.4543804967371001E-4</v>
      </c>
      <c r="T215" s="7">
        <v>1</v>
      </c>
      <c r="U215" s="43">
        <f>+T215*S215</f>
        <v>1.4543804967371001E-4</v>
      </c>
      <c r="V215" s="132">
        <f>+G215-P215</f>
        <v>-1.2059769884774337E-2</v>
      </c>
      <c r="Z215" s="43">
        <f>F215</f>
        <v>4177</v>
      </c>
      <c r="AA215" s="132">
        <f>AB$3+AB$4*Z215+AB$5*Z215^2+AH215</f>
        <v>-1.87517501064592E-2</v>
      </c>
      <c r="AB215" s="132">
        <f>IF(S215&lt;&gt;0,G215-AH215, -9999)</f>
        <v>-1.0231100004772132E-2</v>
      </c>
      <c r="AC215" s="132">
        <f>+G215-P215</f>
        <v>-1.2059769884774337E-2</v>
      </c>
      <c r="AD215" s="132">
        <f>IF(S215&lt;&gt;0,G215-AA215, -9999)</f>
        <v>-1.7695598915436345E-3</v>
      </c>
      <c r="AE215" s="132">
        <f>+(G215-AA215)^2*T215</f>
        <v>3.1313422097599195E-6</v>
      </c>
      <c r="AF215" s="43">
        <f>IF(S215&lt;&gt;0,G215-P215, -9999)</f>
        <v>-1.2059769884774337E-2</v>
      </c>
      <c r="AG215" s="7"/>
      <c r="AH215" s="43">
        <f>$AB$6*($AB$11/AI215*AJ215+$AB$12)</f>
        <v>-1.0290209993230702E-2</v>
      </c>
      <c r="AI215" s="43">
        <f>1+$AB$7*COS(AL215)</f>
        <v>0.69986098276060527</v>
      </c>
      <c r="AJ215" s="43">
        <f>SIN(AL215+RADIANS($AB$9))</f>
        <v>-0.79736211448100425</v>
      </c>
      <c r="AK215" s="43">
        <f>$AB$7*SIN(AL215)</f>
        <v>-0.39656183496368846</v>
      </c>
      <c r="AL215" s="43">
        <f>2*ATAN(AM215)</f>
        <v>-2.2186689522500993</v>
      </c>
      <c r="AM215" s="43">
        <f>SQRT((1+$AB$7)/(1-$AB$7))*TAN(AN215/2)</f>
        <v>-2.0109767943749959</v>
      </c>
      <c r="AN215" s="132">
        <f>$AU215+$AB$7*SIN(AO215)</f>
        <v>4.5601228168378274</v>
      </c>
      <c r="AO215" s="132">
        <f>$AU215+$AB$7*SIN(AP215)</f>
        <v>4.5601227615749451</v>
      </c>
      <c r="AP215" s="132">
        <f>$AU215+$AB$7*SIN(AQ215)</f>
        <v>4.5601234941618767</v>
      </c>
      <c r="AQ215" s="132">
        <f>$AU215+$AB$7*SIN(AR215)</f>
        <v>4.5601137829797382</v>
      </c>
      <c r="AR215" s="132">
        <f>$AU215+$AB$7*SIN(AS215)</f>
        <v>4.5602425645018112</v>
      </c>
      <c r="AS215" s="132">
        <f>$AU215+$AB$7*SIN(AT215)</f>
        <v>4.5585434683923243</v>
      </c>
      <c r="AT215" s="132">
        <f>$AU215+$AB$7*SIN(AU215)</f>
        <v>4.5827256844207582</v>
      </c>
      <c r="AU215" s="132">
        <f>RADIANS($AB$9)+$AB$18*(F215-AB$15)</f>
        <v>5.051706191022153</v>
      </c>
      <c r="AZ215" s="132"/>
    </row>
    <row r="216" spans="1:52" ht="12.95" customHeight="1">
      <c r="A216" s="41" t="s">
        <v>599</v>
      </c>
      <c r="B216" s="94" t="s">
        <v>288</v>
      </c>
      <c r="C216" s="36">
        <v>51488.904999999999</v>
      </c>
      <c r="D216" s="36" t="s">
        <v>503</v>
      </c>
      <c r="E216" s="41">
        <f>+(C216-C$7)/C$8</f>
        <v>4361.4729518140211</v>
      </c>
      <c r="F216" s="132">
        <f>ROUND(2*E216,0)/2</f>
        <v>4361.5</v>
      </c>
      <c r="G216" s="132">
        <f>+C216-(C$7+F216*C$8)</f>
        <v>-9.2328449973138049E-3</v>
      </c>
      <c r="I216" s="43">
        <f>G216</f>
        <v>-9.2328449973138049E-3</v>
      </c>
      <c r="M216" s="132"/>
      <c r="O216" s="132"/>
      <c r="P216" s="199">
        <f>+D$11+D$12*F216+D$13*F216^2</f>
        <v>-8.6439228154860225E-3</v>
      </c>
      <c r="Q216" s="200">
        <f>+C216-15018.5</f>
        <v>36470.404999999999</v>
      </c>
      <c r="S216" s="132">
        <f>+(P216-G216)^2</f>
        <v>3.4682933624879562E-7</v>
      </c>
      <c r="T216" s="201">
        <f>T$19</f>
        <v>0</v>
      </c>
      <c r="U216" s="43">
        <f>+T216*S216</f>
        <v>0</v>
      </c>
      <c r="V216" s="132">
        <f>+G216-P216</f>
        <v>-5.889221818277824E-4</v>
      </c>
      <c r="Z216" s="43">
        <f>F216</f>
        <v>4361.5</v>
      </c>
      <c r="AA216" s="132">
        <f>AB$3+AB$4*Z216+AB$5*Z216^2+AH216</f>
        <v>-1.8970847632080293E-2</v>
      </c>
      <c r="AB216" s="132">
        <f>IF(S216&lt;&gt;0,G216-AH216, -9999)</f>
        <v>1.0940798192804659E-3</v>
      </c>
      <c r="AC216" s="132">
        <f>+G216-P216</f>
        <v>-5.889221818277824E-4</v>
      </c>
      <c r="AD216" s="132">
        <f>IF(S216&lt;&gt;0,G216-AA216, -9999)</f>
        <v>9.7380026347664884E-3</v>
      </c>
      <c r="AE216" s="132">
        <f>+(G216-AA216)^2*T216</f>
        <v>0</v>
      </c>
      <c r="AF216" s="43">
        <f>IF(S216&lt;&gt;0,G216-P216, -9999)</f>
        <v>-5.889221818277824E-4</v>
      </c>
      <c r="AG216" s="7"/>
      <c r="AH216" s="43">
        <f>$AB$6*($AB$11/AI216*AJ216+$AB$12)</f>
        <v>-1.0326924816594271E-2</v>
      </c>
      <c r="AI216" s="43">
        <f>1+$AB$7*COS(AL216)</f>
        <v>0.70807898633952193</v>
      </c>
      <c r="AJ216" s="43">
        <f>SIN(AL216+RADIANS($AB$9))</f>
        <v>-0.80960337371556745</v>
      </c>
      <c r="AK216" s="43">
        <f>$AB$7*SIN(AL216)</f>
        <v>-0.40264977387630108</v>
      </c>
      <c r="AL216" s="43">
        <f>2*ATAN(AM216)</f>
        <v>-2.1981044012117579</v>
      </c>
      <c r="AM216" s="43">
        <f>SQRT((1+$AB$7)/(1-$AB$7))*TAN(AN216/2)</f>
        <v>-1.9601616473533585</v>
      </c>
      <c r="AN216" s="132">
        <f>$AU216+$AB$7*SIN(AO216)</f>
        <v>4.5854667792359844</v>
      </c>
      <c r="AO216" s="132">
        <f>$AU216+$AB$7*SIN(AP216)</f>
        <v>4.5854667520505066</v>
      </c>
      <c r="AP216" s="132">
        <f>$AU216+$AB$7*SIN(AQ216)</f>
        <v>4.5854671838830408</v>
      </c>
      <c r="AQ216" s="132">
        <f>$AU216+$AB$7*SIN(AR216)</f>
        <v>4.5854603245356129</v>
      </c>
      <c r="AR216" s="132">
        <f>$AU216+$AB$7*SIN(AS216)</f>
        <v>4.5855693239293753</v>
      </c>
      <c r="AS216" s="132">
        <f>$AU216+$AB$7*SIN(AT216)</f>
        <v>4.5838481303484375</v>
      </c>
      <c r="AT216" s="132">
        <f>$AU216+$AB$7*SIN(AU216)</f>
        <v>4.6144806682821313</v>
      </c>
      <c r="AU216" s="132">
        <f>RADIANS($AB$9)+$AB$18*(F216-AB$15)</f>
        <v>5.0788039157655245</v>
      </c>
      <c r="AZ216" s="132"/>
    </row>
    <row r="217" spans="1:52" ht="12.95" customHeight="1">
      <c r="A217" s="41" t="s">
        <v>334</v>
      </c>
      <c r="B217" s="95"/>
      <c r="C217" s="36">
        <v>51498.283799999997</v>
      </c>
      <c r="D217" s="36">
        <v>1E-3</v>
      </c>
      <c r="E217" s="41">
        <f>+(C217-C$7)/C$8</f>
        <v>4388.9487219246575</v>
      </c>
      <c r="F217" s="132">
        <f>ROUND(2*E217,0)/2</f>
        <v>4389</v>
      </c>
      <c r="G217" s="132">
        <f>+C217-(C$7+F217*C$8)</f>
        <v>-1.7503670002042782E-2</v>
      </c>
      <c r="K217" s="43">
        <f>G217</f>
        <v>-1.7503670002042782E-2</v>
      </c>
      <c r="P217" s="199">
        <f>+D$11+D$12*F217+D$13*F217^2</f>
        <v>-8.6712053995975525E-3</v>
      </c>
      <c r="Q217" s="200">
        <f>+C217-15018.5</f>
        <v>36479.783799999997</v>
      </c>
      <c r="S217" s="132">
        <f>+(P217-G217)^2</f>
        <v>7.801243095344796E-5</v>
      </c>
      <c r="T217" s="7">
        <v>1</v>
      </c>
      <c r="U217" s="43">
        <f>+T217*S217</f>
        <v>7.801243095344796E-5</v>
      </c>
      <c r="V217" s="132">
        <f>+G217-P217</f>
        <v>-8.8324646024452291E-3</v>
      </c>
      <c r="Z217" s="43">
        <f>F217</f>
        <v>4389</v>
      </c>
      <c r="AA217" s="132">
        <f>AB$3+AB$4*Z217+AB$5*Z217^2+AH217</f>
        <v>-1.900306781187561E-2</v>
      </c>
      <c r="AB217" s="132">
        <f>IF(S217&lt;&gt;0,G217-AH217, -9999)</f>
        <v>-7.1718075897647237E-3</v>
      </c>
      <c r="AC217" s="132">
        <f>+G217-P217</f>
        <v>-8.8324646024452291E-3</v>
      </c>
      <c r="AD217" s="132">
        <f>IF(S217&lt;&gt;0,G217-AA217, -9999)</f>
        <v>1.4993978098328288E-3</v>
      </c>
      <c r="AE217" s="132">
        <f>+(G217-AA217)^2*T217</f>
        <v>2.2481937921314839E-6</v>
      </c>
      <c r="AF217" s="43">
        <f>IF(S217&lt;&gt;0,G217-P217, -9999)</f>
        <v>-8.8324646024452291E-3</v>
      </c>
      <c r="AG217" s="7"/>
      <c r="AH217" s="43">
        <f>$AB$6*($AB$11/AI217*AJ217+$AB$12)</f>
        <v>-1.0331862412278058E-2</v>
      </c>
      <c r="AI217" s="43">
        <f>1+$AB$7*COS(AL217)</f>
        <v>0.70933132300579405</v>
      </c>
      <c r="AJ217" s="43">
        <f>SIN(AL217+RADIANS($AB$9))</f>
        <v>-0.81142305214637289</v>
      </c>
      <c r="AK217" s="43">
        <f>$AB$7*SIN(AL217)</f>
        <v>-0.40355475320411655</v>
      </c>
      <c r="AL217" s="43">
        <f>2*ATAN(AM217)</f>
        <v>-2.194997656913197</v>
      </c>
      <c r="AM217" s="43">
        <f>SQRT((1+$AB$7)/(1-$AB$7))*TAN(AN217/2)</f>
        <v>-1.9526626836755026</v>
      </c>
      <c r="AN217" s="132">
        <f>$AU217+$AB$7*SIN(AO217)</f>
        <v>4.5892698834979289</v>
      </c>
      <c r="AO217" s="132">
        <f>$AU217+$AB$7*SIN(AP217)</f>
        <v>4.5892698595983275</v>
      </c>
      <c r="AP217" s="132">
        <f>$AU217+$AB$7*SIN(AQ217)</f>
        <v>4.5892702509005039</v>
      </c>
      <c r="AQ217" s="132">
        <f>$AU217+$AB$7*SIN(AR217)</f>
        <v>4.5892638443638045</v>
      </c>
      <c r="AR217" s="132">
        <f>$AU217+$AB$7*SIN(AS217)</f>
        <v>4.5893687762058386</v>
      </c>
      <c r="AS217" s="132">
        <f>$AU217+$AB$7*SIN(AT217)</f>
        <v>4.5876611724316696</v>
      </c>
      <c r="AT217" s="132">
        <f>$AU217+$AB$7*SIN(AU217)</f>
        <v>4.6192430770862636</v>
      </c>
      <c r="AU217" s="132">
        <f>RADIANS($AB$9)+$AB$18*(F217-AB$15)</f>
        <v>5.0828428720280865</v>
      </c>
      <c r="AZ217" s="132"/>
    </row>
    <row r="218" spans="1:52" ht="12.95" customHeight="1">
      <c r="A218" s="41" t="s">
        <v>599</v>
      </c>
      <c r="B218" s="94" t="s">
        <v>292</v>
      </c>
      <c r="C218" s="36">
        <v>51538.563000000002</v>
      </c>
      <c r="D218" s="36" t="s">
        <v>503</v>
      </c>
      <c r="E218" s="41">
        <f>+(C218-C$7)/C$8</f>
        <v>4506.9491099743682</v>
      </c>
      <c r="F218" s="132">
        <f>ROUND(2*E218,0)/2</f>
        <v>4507</v>
      </c>
      <c r="G218" s="132">
        <f>+C218-(C$7+F218*C$8)</f>
        <v>-1.7371209993143566E-2</v>
      </c>
      <c r="I218" s="43">
        <f>G218</f>
        <v>-1.7371209993143566E-2</v>
      </c>
      <c r="L218" s="132"/>
      <c r="O218" s="132"/>
      <c r="P218" s="199">
        <f>+D$11+D$12*F218+D$13*F218^2</f>
        <v>-8.7885615940020631E-3</v>
      </c>
      <c r="Q218" s="200">
        <f>+C218-15018.5</f>
        <v>36520.063000000002</v>
      </c>
      <c r="S218" s="132">
        <f>+(P218-G218)^2</f>
        <v>7.3661853543286206E-5</v>
      </c>
      <c r="T218" s="201">
        <f>T$19</f>
        <v>0</v>
      </c>
      <c r="U218" s="43">
        <f>+T218*S218</f>
        <v>0</v>
      </c>
      <c r="V218" s="132">
        <f>+G218-P218</f>
        <v>-8.5826483991415028E-3</v>
      </c>
      <c r="Z218" s="43">
        <f>F218</f>
        <v>4507</v>
      </c>
      <c r="AA218" s="132">
        <f>AB$3+AB$4*Z218+AB$5*Z218^2+AH218</f>
        <v>-1.9139999054694316E-2</v>
      </c>
      <c r="AB218" s="132">
        <f>IF(S218&lt;&gt;0,G218-AH218, -9999)</f>
        <v>-7.019772532451311E-3</v>
      </c>
      <c r="AC218" s="132">
        <f>+G218-P218</f>
        <v>-8.5826483991415028E-3</v>
      </c>
      <c r="AD218" s="132">
        <f>IF(S218&lt;&gt;0,G218-AA218, -9999)</f>
        <v>1.7687890615507504E-3</v>
      </c>
      <c r="AE218" s="132">
        <f>+(G218-AA218)^2*T218</f>
        <v>0</v>
      </c>
      <c r="AF218" s="43">
        <f>IF(S218&lt;&gt;0,G218-P218, -9999)</f>
        <v>-8.5826483991415028E-3</v>
      </c>
      <c r="AG218" s="7"/>
      <c r="AH218" s="43">
        <f>$AB$6*($AB$11/AI218*AJ218+$AB$12)</f>
        <v>-1.0351437460692255E-2</v>
      </c>
      <c r="AI218" s="43">
        <f>1+$AB$7*COS(AL218)</f>
        <v>0.71478807787146037</v>
      </c>
      <c r="AJ218" s="43">
        <f>SIN(AL218+RADIANS($AB$9))</f>
        <v>-0.81921436305423889</v>
      </c>
      <c r="AK218" s="43">
        <f>$AB$7*SIN(AL218)</f>
        <v>-0.40742959894310721</v>
      </c>
      <c r="AL218" s="43">
        <f>2*ATAN(AM218)</f>
        <v>-2.1815407449402762</v>
      </c>
      <c r="AM218" s="43">
        <f>SQRT((1+$AB$7)/(1-$AB$7))*TAN(AN218/2)</f>
        <v>-1.9206988264128626</v>
      </c>
      <c r="AN218" s="132">
        <f>$AU218+$AB$7*SIN(AO218)</f>
        <v>4.6056656542262555</v>
      </c>
      <c r="AO218" s="132">
        <f>$AU218+$AB$7*SIN(AP218)</f>
        <v>4.6056656415462136</v>
      </c>
      <c r="AP218" s="132">
        <f>$AU218+$AB$7*SIN(AQ218)</f>
        <v>4.6056658808971687</v>
      </c>
      <c r="AQ218" s="132">
        <f>$AU218+$AB$7*SIN(AR218)</f>
        <v>4.605661362951615</v>
      </c>
      <c r="AR218" s="132">
        <f>$AU218+$AB$7*SIN(AS218)</f>
        <v>4.6057466750480263</v>
      </c>
      <c r="AS218" s="132">
        <f>$AU218+$AB$7*SIN(AT218)</f>
        <v>4.6041470409554028</v>
      </c>
      <c r="AT218" s="132">
        <f>$AU218+$AB$7*SIN(AU218)</f>
        <v>4.6397638390218683</v>
      </c>
      <c r="AU218" s="132">
        <f>RADIANS($AB$9)+$AB$18*(F218-AB$15)</f>
        <v>5.1001736661728989</v>
      </c>
      <c r="AZ218" s="132"/>
    </row>
    <row r="219" spans="1:52" ht="12.95" customHeight="1">
      <c r="A219" s="41" t="s">
        <v>599</v>
      </c>
      <c r="B219" s="94" t="s">
        <v>292</v>
      </c>
      <c r="C219" s="36">
        <v>51544.701000000001</v>
      </c>
      <c r="D219" s="36" t="s">
        <v>503</v>
      </c>
      <c r="E219" s="41">
        <f>+(C219-C$7)/C$8</f>
        <v>4524.9307576200254</v>
      </c>
      <c r="F219" s="132">
        <f>ROUND(2*E219,0)/2</f>
        <v>4525</v>
      </c>
      <c r="G219" s="132">
        <f>+C219-(C$7+F219*C$8)</f>
        <v>-2.3635749996174127E-2</v>
      </c>
      <c r="I219" s="43">
        <f>G219</f>
        <v>-2.3635749996174127E-2</v>
      </c>
      <c r="M219" s="132"/>
      <c r="O219" s="132"/>
      <c r="P219" s="199">
        <f>+D$11+D$12*F219+D$13*F219^2</f>
        <v>-8.8065046078738239E-3</v>
      </c>
      <c r="Q219" s="200">
        <f>+C219-15018.5</f>
        <v>36526.201000000001</v>
      </c>
      <c r="S219" s="132">
        <f>+(P219-G219)^2</f>
        <v>2.1990651878642581E-4</v>
      </c>
      <c r="T219" s="201">
        <f>T$19</f>
        <v>0</v>
      </c>
      <c r="U219" s="43">
        <f>+T219*S219</f>
        <v>0</v>
      </c>
      <c r="V219" s="132">
        <f>+G219-P219</f>
        <v>-1.4829245388300303E-2</v>
      </c>
      <c r="Z219" s="43">
        <f>F219</f>
        <v>4525</v>
      </c>
      <c r="AA219" s="132">
        <f>AB$3+AB$4*Z219+AB$5*Z219^2+AH219</f>
        <v>-1.9160695633360311E-2</v>
      </c>
      <c r="AB219" s="132">
        <f>IF(S219&lt;&gt;0,G219-AH219, -9999)</f>
        <v>-1.328155897068764E-2</v>
      </c>
      <c r="AC219" s="132">
        <f>+G219-P219</f>
        <v>-1.4829245388300303E-2</v>
      </c>
      <c r="AD219" s="132">
        <f>IF(S219&lt;&gt;0,G219-AA219, -9999)</f>
        <v>-4.4750543628138163E-3</v>
      </c>
      <c r="AE219" s="132">
        <f>+(G219-AA219)^2*T219</f>
        <v>0</v>
      </c>
      <c r="AF219" s="43">
        <f>IF(S219&lt;&gt;0,G219-P219, -9999)</f>
        <v>-1.4829245388300303E-2</v>
      </c>
      <c r="AG219" s="7"/>
      <c r="AH219" s="43">
        <f>$AB$6*($AB$11/AI219*AJ219+$AB$12)</f>
        <v>-1.0354191025486487E-2</v>
      </c>
      <c r="AI219" s="43">
        <f>1+$AB$7*COS(AL219)</f>
        <v>0.71563247930381813</v>
      </c>
      <c r="AJ219" s="43">
        <f>SIN(AL219+RADIANS($AB$9))</f>
        <v>-0.82040030301838374</v>
      </c>
      <c r="AK219" s="43">
        <f>$AB$7*SIN(AL219)</f>
        <v>-0.40801940124497016</v>
      </c>
      <c r="AL219" s="43">
        <f>2*ATAN(AM219)</f>
        <v>-2.179469735887952</v>
      </c>
      <c r="AM219" s="43">
        <f>SQRT((1+$AB$7)/(1-$AB$7))*TAN(AN219/2)</f>
        <v>-1.915852895029873</v>
      </c>
      <c r="AN219" s="132">
        <f>$AU219+$AB$7*SIN(AO219)</f>
        <v>4.6081778091512051</v>
      </c>
      <c r="AO219" s="132">
        <f>$AU219+$AB$7*SIN(AP219)</f>
        <v>4.6081777977882394</v>
      </c>
      <c r="AP219" s="132">
        <f>$AU219+$AB$7*SIN(AQ219)</f>
        <v>4.6081780174289646</v>
      </c>
      <c r="AQ219" s="132">
        <f>$AU219+$AB$7*SIN(AR219)</f>
        <v>4.6081737719599323</v>
      </c>
      <c r="AR219" s="132">
        <f>$AU219+$AB$7*SIN(AS219)</f>
        <v>4.6082558638274982</v>
      </c>
      <c r="AS219" s="132">
        <f>$AU219+$AB$7*SIN(AT219)</f>
        <v>4.6066797671010926</v>
      </c>
      <c r="AT219" s="132">
        <f>$AU219+$AB$7*SIN(AU219)</f>
        <v>4.6429063050150123</v>
      </c>
      <c r="AU219" s="132">
        <f>RADIANS($AB$9)+$AB$18*(F219-AB$15)</f>
        <v>5.1028173466356668</v>
      </c>
      <c r="AZ219" s="132"/>
    </row>
    <row r="220" spans="1:52" ht="12.95" customHeight="1">
      <c r="A220" s="41" t="s">
        <v>599</v>
      </c>
      <c r="B220" s="94" t="s">
        <v>292</v>
      </c>
      <c r="C220" s="36">
        <v>51567.576000000001</v>
      </c>
      <c r="D220" s="36" t="s">
        <v>503</v>
      </c>
      <c r="E220" s="41">
        <f>+(C220-C$7)/C$8</f>
        <v>4591.9444737970307</v>
      </c>
      <c r="F220" s="132">
        <f>ROUND(2*E220,0)/2</f>
        <v>4592</v>
      </c>
      <c r="G220" s="132">
        <f>+C220-(C$7+F220*C$8)</f>
        <v>-1.895375999447424E-2</v>
      </c>
      <c r="I220" s="43">
        <f>G220</f>
        <v>-1.895375999447424E-2</v>
      </c>
      <c r="L220" s="132"/>
      <c r="O220" s="132"/>
      <c r="P220" s="199">
        <f>+D$11+D$12*F220+D$13*F220^2</f>
        <v>-8.8733883900920883E-3</v>
      </c>
      <c r="Q220" s="200">
        <f>+C220-15018.5</f>
        <v>36549.076000000001</v>
      </c>
      <c r="S220" s="132">
        <f>+(P220-G220)^2</f>
        <v>1.0161389168243399E-4</v>
      </c>
      <c r="T220" s="201">
        <f>T$19</f>
        <v>0</v>
      </c>
      <c r="U220" s="43">
        <f>+T220*S220</f>
        <v>0</v>
      </c>
      <c r="V220" s="132">
        <f>+G220-P220</f>
        <v>-1.0080371604382151E-2</v>
      </c>
      <c r="Z220" s="43">
        <f>F220</f>
        <v>4592</v>
      </c>
      <c r="AA220" s="132">
        <f>AB$3+AB$4*Z220+AB$5*Z220^2+AH220</f>
        <v>-1.9237280219009785E-2</v>
      </c>
      <c r="AB220" s="132">
        <f>IF(S220&lt;&gt;0,G220-AH220, -9999)</f>
        <v>-8.5898681655565429E-3</v>
      </c>
      <c r="AC220" s="132">
        <f>+G220-P220</f>
        <v>-1.0080371604382151E-2</v>
      </c>
      <c r="AD220" s="132">
        <f>IF(S220&lt;&gt;0,G220-AA220, -9999)</f>
        <v>2.8352022453554532E-4</v>
      </c>
      <c r="AE220" s="132">
        <f>+(G220-AA220)^2*T220</f>
        <v>0</v>
      </c>
      <c r="AF220" s="43">
        <f>IF(S220&lt;&gt;0,G220-P220, -9999)</f>
        <v>-1.0080371604382151E-2</v>
      </c>
      <c r="AG220" s="7"/>
      <c r="AH220" s="43">
        <f>$AB$6*($AB$11/AI220*AJ220+$AB$12)</f>
        <v>-1.0363891828917697E-2</v>
      </c>
      <c r="AI220" s="43">
        <f>1+$AB$7*COS(AL220)</f>
        <v>0.71880397376164418</v>
      </c>
      <c r="AJ220" s="43">
        <f>SIN(AL220+RADIANS($AB$9))</f>
        <v>-0.82480814264643942</v>
      </c>
      <c r="AK220" s="43">
        <f>$AB$7*SIN(AL220)</f>
        <v>-0.41021154718871006</v>
      </c>
      <c r="AL220" s="43">
        <f>2*ATAN(AM220)</f>
        <v>-2.1717176981984898</v>
      </c>
      <c r="AM220" s="43">
        <f>SQRT((1+$AB$7)/(1-$AB$7))*TAN(AN220/2)</f>
        <v>-1.8978833286902956</v>
      </c>
      <c r="AN220" s="132">
        <f>$AU220+$AB$7*SIN(AO220)</f>
        <v>4.6175548148457191</v>
      </c>
      <c r="AO220" s="132">
        <f>$AU220+$AB$7*SIN(AP220)</f>
        <v>4.617554807556127</v>
      </c>
      <c r="AP220" s="132">
        <f>$AU220+$AB$7*SIN(AQ220)</f>
        <v>4.6175549623445669</v>
      </c>
      <c r="AQ220" s="132">
        <f>$AU220+$AB$7*SIN(AR220)</f>
        <v>4.6175516755942612</v>
      </c>
      <c r="AR220" s="132">
        <f>$AU220+$AB$7*SIN(AS220)</f>
        <v>4.6176214902824269</v>
      </c>
      <c r="AS220" s="132">
        <f>$AU220+$AB$7*SIN(AT220)</f>
        <v>4.6161493931970501</v>
      </c>
      <c r="AT220" s="132">
        <f>$AU220+$AB$7*SIN(AU220)</f>
        <v>4.6546314831756819</v>
      </c>
      <c r="AU220" s="132">
        <f>RADIANS($AB$9)+$AB$18*(F220-AB$15)</f>
        <v>5.112657712802636</v>
      </c>
      <c r="AZ220" s="132"/>
    </row>
    <row r="221" spans="1:52" ht="12.95" customHeight="1">
      <c r="A221" s="41" t="s">
        <v>599</v>
      </c>
      <c r="B221" s="94" t="s">
        <v>288</v>
      </c>
      <c r="C221" s="36">
        <v>51576.63</v>
      </c>
      <c r="D221" s="36" t="s">
        <v>503</v>
      </c>
      <c r="E221" s="41">
        <f>+(C221-C$7)/C$8</f>
        <v>4618.4687223769815</v>
      </c>
      <c r="F221" s="132">
        <f>ROUND(2*E221,0)/2</f>
        <v>4618.5</v>
      </c>
      <c r="G221" s="132">
        <f>+C221-(C$7+F221*C$8)</f>
        <v>-1.0676555000827648E-2</v>
      </c>
      <c r="I221" s="43">
        <f>G221</f>
        <v>-1.0676555000827648E-2</v>
      </c>
      <c r="M221" s="132"/>
      <c r="O221" s="132"/>
      <c r="P221" s="199">
        <f>+D$11+D$12*F221+D$13*F221^2</f>
        <v>-8.8998841458182813E-3</v>
      </c>
      <c r="Q221" s="200">
        <f>+C221-15018.5</f>
        <v>36558.129999999997</v>
      </c>
      <c r="S221" s="132">
        <f>+(P221-G221)^2</f>
        <v>3.1565593270397131E-6</v>
      </c>
      <c r="T221" s="201">
        <f>T$19</f>
        <v>0</v>
      </c>
      <c r="U221" s="43">
        <f>+T221*S221</f>
        <v>0</v>
      </c>
      <c r="V221" s="132">
        <f>+G221-P221</f>
        <v>-1.7766708550093664E-3</v>
      </c>
      <c r="Z221" s="43">
        <f>F221</f>
        <v>4618.5</v>
      </c>
      <c r="AA221" s="132">
        <f>AB$3+AB$4*Z221+AB$5*Z221^2+AH221</f>
        <v>-1.9267372299636897E-2</v>
      </c>
      <c r="AB221" s="132">
        <f>IF(S221&lt;&gt;0,G221-AH221, -9999)</f>
        <v>-3.0906684700903256E-4</v>
      </c>
      <c r="AC221" s="132">
        <f>+G221-P221</f>
        <v>-1.7766708550093664E-3</v>
      </c>
      <c r="AD221" s="132">
        <f>IF(S221&lt;&gt;0,G221-AA221, -9999)</f>
        <v>8.5908172988092488E-3</v>
      </c>
      <c r="AE221" s="132">
        <f>+(G221-AA221)^2*T221</f>
        <v>0</v>
      </c>
      <c r="AF221" s="43">
        <f>IF(S221&lt;&gt;0,G221-P221, -9999)</f>
        <v>-1.7766708550093664E-3</v>
      </c>
      <c r="AG221" s="7"/>
      <c r="AH221" s="43">
        <f>$AB$6*($AB$11/AI221*AJ221+$AB$12)</f>
        <v>-1.0367488153818615E-2</v>
      </c>
      <c r="AI221" s="43">
        <f>1+$AB$7*COS(AL221)</f>
        <v>0.72007086628141082</v>
      </c>
      <c r="AJ221" s="43">
        <f>SIN(AL221+RADIANS($AB$9))</f>
        <v>-0.82654858680601695</v>
      </c>
      <c r="AK221" s="43">
        <f>$AB$7*SIN(AL221)</f>
        <v>-0.41107712015479236</v>
      </c>
      <c r="AL221" s="43">
        <f>2*ATAN(AM221)</f>
        <v>-2.1686325673175197</v>
      </c>
      <c r="AM221" s="43">
        <f>SQRT((1+$AB$7)/(1-$AB$7))*TAN(AN221/2)</f>
        <v>-1.8908052188194184</v>
      </c>
      <c r="AN221" s="132">
        <f>$AU221+$AB$7*SIN(AO221)</f>
        <v>4.62127512264939</v>
      </c>
      <c r="AO221" s="132">
        <f>$AU221+$AB$7*SIN(AP221)</f>
        <v>4.6212751166384027</v>
      </c>
      <c r="AP221" s="132">
        <f>$AU221+$AB$7*SIN(AQ221)</f>
        <v>4.6212752494730722</v>
      </c>
      <c r="AQ221" s="132">
        <f>$AU221+$AB$7*SIN(AR221)</f>
        <v>4.6212723140522129</v>
      </c>
      <c r="AR221" s="132">
        <f>$AU221+$AB$7*SIN(AS221)</f>
        <v>4.6213372038737601</v>
      </c>
      <c r="AS221" s="132">
        <f>$AU221+$AB$7*SIN(AT221)</f>
        <v>4.6199133545068642</v>
      </c>
      <c r="AT221" s="132">
        <f>$AU221+$AB$7*SIN(AU221)</f>
        <v>4.6592813040987284</v>
      </c>
      <c r="AU221" s="132">
        <f>RADIANS($AB$9)+$AB$18*(F221-AB$15)</f>
        <v>5.1165497979283776</v>
      </c>
      <c r="AZ221" s="132"/>
    </row>
    <row r="222" spans="1:52" ht="12.95" customHeight="1">
      <c r="A222" s="41" t="s">
        <v>599</v>
      </c>
      <c r="B222" s="94" t="s">
        <v>288</v>
      </c>
      <c r="C222" s="36">
        <v>51579.707000000002</v>
      </c>
      <c r="D222" s="36" t="s">
        <v>503</v>
      </c>
      <c r="E222" s="41">
        <f>+(C222-C$7)/C$8</f>
        <v>4627.482982690728</v>
      </c>
      <c r="F222" s="132">
        <f>ROUND(2*E222,0)/2</f>
        <v>4627.5</v>
      </c>
      <c r="G222" s="132">
        <f>+C222-(C$7+F222*C$8)</f>
        <v>-5.8088249934371561E-3</v>
      </c>
      <c r="I222" s="43">
        <f>G222</f>
        <v>-5.8088249934371561E-3</v>
      </c>
      <c r="L222" s="132"/>
      <c r="O222" s="132"/>
      <c r="P222" s="199">
        <f>+D$11+D$12*F222+D$13*F222^2</f>
        <v>-8.9088880843793978E-3</v>
      </c>
      <c r="Q222" s="200">
        <f>+C222-15018.5</f>
        <v>36561.207000000002</v>
      </c>
      <c r="S222" s="132">
        <f>+(P222-G222)^2</f>
        <v>9.6103911678223658E-6</v>
      </c>
      <c r="T222" s="201">
        <f>T$19</f>
        <v>0</v>
      </c>
      <c r="U222" s="43">
        <f>+T222*S222</f>
        <v>0</v>
      </c>
      <c r="V222" s="132">
        <f>+G222-P222</f>
        <v>3.1000630909422417E-3</v>
      </c>
      <c r="Z222" s="43">
        <f>F222</f>
        <v>4627.5</v>
      </c>
      <c r="AA222" s="132">
        <f>AB$3+AB$4*Z222+AB$5*Z222^2+AH222</f>
        <v>-1.9277566386323313E-2</v>
      </c>
      <c r="AB222" s="132">
        <f>IF(S222&lt;&gt;0,G222-AH222, -9999)</f>
        <v>4.5598533085067592E-3</v>
      </c>
      <c r="AC222" s="132">
        <f>+G222-P222</f>
        <v>3.1000630909422417E-3</v>
      </c>
      <c r="AD222" s="132">
        <f>IF(S222&lt;&gt;0,G222-AA222, -9999)</f>
        <v>1.3468741392886157E-2</v>
      </c>
      <c r="AE222" s="132">
        <f>+(G222-AA222)^2*T222</f>
        <v>0</v>
      </c>
      <c r="AF222" s="43">
        <f>IF(S222&lt;&gt;0,G222-P222, -9999)</f>
        <v>3.1000630909422417E-3</v>
      </c>
      <c r="AG222" s="7"/>
      <c r="AH222" s="43">
        <f>$AB$6*($AB$11/AI222*AJ222+$AB$12)</f>
        <v>-1.0368678301943915E-2</v>
      </c>
      <c r="AI222" s="43">
        <f>1+$AB$7*COS(AL222)</f>
        <v>0.72050275727115587</v>
      </c>
      <c r="AJ222" s="43">
        <f>SIN(AL222+RADIANS($AB$9))</f>
        <v>-0.82713928422411886</v>
      </c>
      <c r="AK222" s="43">
        <f>$AB$7*SIN(AL222)</f>
        <v>-0.41137089095628898</v>
      </c>
      <c r="AL222" s="43">
        <f>2*ATAN(AM222)</f>
        <v>-2.1675823101724823</v>
      </c>
      <c r="AM222" s="43">
        <f>SQRT((1+$AB$7)/(1-$AB$7))*TAN(AN222/2)</f>
        <v>-1.8884050627168409</v>
      </c>
      <c r="AN222" s="132">
        <f>$AU222+$AB$7*SIN(AO222)</f>
        <v>4.622540116070744</v>
      </c>
      <c r="AO222" s="132">
        <f>$AU222+$AB$7*SIN(AP222)</f>
        <v>4.6225401104547545</v>
      </c>
      <c r="AP222" s="132">
        <f>$AU222+$AB$7*SIN(AQ222)</f>
        <v>4.6225402363029877</v>
      </c>
      <c r="AQ222" s="132">
        <f>$AU222+$AB$7*SIN(AR222)</f>
        <v>4.6225374162226638</v>
      </c>
      <c r="AR222" s="132">
        <f>$AU222+$AB$7*SIN(AS222)</f>
        <v>4.6226006314098393</v>
      </c>
      <c r="AS222" s="132">
        <f>$AU222+$AB$7*SIN(AT222)</f>
        <v>4.6211940831191365</v>
      </c>
      <c r="AT222" s="132">
        <f>$AU222+$AB$7*SIN(AU222)</f>
        <v>4.6608620648808365</v>
      </c>
      <c r="AU222" s="132">
        <f>RADIANS($AB$9)+$AB$18*(F222-AB$15)</f>
        <v>5.1178716381597615</v>
      </c>
      <c r="AZ222" s="132"/>
    </row>
    <row r="223" spans="1:52" ht="12.95" customHeight="1">
      <c r="A223" s="209" t="s">
        <v>330</v>
      </c>
      <c r="B223" s="94" t="s">
        <v>292</v>
      </c>
      <c r="C223" s="36">
        <v>51822.9035</v>
      </c>
      <c r="D223" s="210">
        <v>9.0000000000000006E-5</v>
      </c>
      <c r="E223" s="41">
        <f>+(C223-C$7)/C$8</f>
        <v>5339.9420526903359</v>
      </c>
      <c r="F223" s="132">
        <f>ROUND(2*E223,0)/2</f>
        <v>5340</v>
      </c>
      <c r="G223" s="132">
        <f>+C223-(C$7+F223*C$8)</f>
        <v>-1.9780199996603187E-2</v>
      </c>
      <c r="K223" s="43">
        <f>G223</f>
        <v>-1.9780199996603187E-2</v>
      </c>
      <c r="P223" s="199">
        <f>+D$11+D$12*F223+D$13*F223^2</f>
        <v>-9.6303562137414495E-3</v>
      </c>
      <c r="Q223" s="200">
        <f>+C223-15018.5</f>
        <v>36804.4035</v>
      </c>
      <c r="S223" s="132">
        <f>+(P223-G223)^2</f>
        <v>1.0301932881649707E-4</v>
      </c>
      <c r="T223" s="7">
        <v>1</v>
      </c>
      <c r="U223" s="43">
        <f>+T223*S223</f>
        <v>1.0301932881649707E-4</v>
      </c>
      <c r="V223" s="132">
        <f>+G223-P223</f>
        <v>-1.0149843782861738E-2</v>
      </c>
      <c r="W223" s="203"/>
      <c r="X223" s="204"/>
      <c r="Y223" s="204"/>
      <c r="Z223" s="43">
        <f>F223</f>
        <v>5340</v>
      </c>
      <c r="AA223" s="132">
        <f>AB$3+AB$4*Z223+AB$5*Z223^2+AH223</f>
        <v>-2.0040185951316628E-2</v>
      </c>
      <c r="AB223" s="132">
        <f>IF(S223&lt;&gt;0,G223-AH223, -9999)</f>
        <v>-9.3703702590280085E-3</v>
      </c>
      <c r="AC223" s="132">
        <f>+G223-P223</f>
        <v>-1.0149843782861738E-2</v>
      </c>
      <c r="AD223" s="132">
        <f>IF(S223&lt;&gt;0,G223-AA223, -9999)</f>
        <v>2.5998595471344102E-4</v>
      </c>
      <c r="AE223" s="132">
        <f>+(G223-AA223)^2*T223</f>
        <v>6.7592696648259405E-8</v>
      </c>
      <c r="AF223" s="43">
        <f>IF(S223&lt;&gt;0,G223-P223, -9999)</f>
        <v>-1.0149843782861738E-2</v>
      </c>
      <c r="AG223" s="7"/>
      <c r="AH223" s="43">
        <f>$AB$6*($AB$11/AI223*AJ223+$AB$12)</f>
        <v>-1.0409829737575179E-2</v>
      </c>
      <c r="AI223" s="43">
        <f>1+$AB$7*COS(AL223)</f>
        <v>0.75748919107451385</v>
      </c>
      <c r="AJ223" s="43">
        <f>SIN(AL223+RADIANS($AB$9))</f>
        <v>-0.87305112980921851</v>
      </c>
      <c r="AK223" s="43">
        <f>$AB$7*SIN(AL223)</f>
        <v>-0.43420412961359972</v>
      </c>
      <c r="AL223" s="43">
        <f>2*ATAN(AM223)</f>
        <v>-2.0801557155726162</v>
      </c>
      <c r="AM223" s="43">
        <f>SQRT((1+$AB$7)/(1-$AB$7))*TAN(AN223/2)</f>
        <v>-1.7039184772176859</v>
      </c>
      <c r="AN223" s="132">
        <f>$AU223+$AB$7*SIN(AO223)</f>
        <v>4.7252206358392188</v>
      </c>
      <c r="AO223" s="132">
        <f>$AU223+$AB$7*SIN(AP223)</f>
        <v>4.7252206358416498</v>
      </c>
      <c r="AP223" s="132">
        <f>$AU223+$AB$7*SIN(AQ223)</f>
        <v>4.7252206362226898</v>
      </c>
      <c r="AQ223" s="132">
        <f>$AU223+$AB$7*SIN(AR223)</f>
        <v>4.7252206959327392</v>
      </c>
      <c r="AR223" s="132">
        <f>$AU223+$AB$7*SIN(AS223)</f>
        <v>4.7252300492369486</v>
      </c>
      <c r="AS223" s="132">
        <f>$AU223+$AB$7*SIN(AT223)</f>
        <v>4.7266195003963558</v>
      </c>
      <c r="AT223" s="132">
        <f>$AU223+$AB$7*SIN(AU223)</f>
        <v>4.7884998015348517</v>
      </c>
      <c r="AU223" s="132">
        <f>RADIANS($AB$9)+$AB$18*(F223-AB$15)</f>
        <v>5.2225173231443254</v>
      </c>
      <c r="AZ223" s="132"/>
    </row>
    <row r="224" spans="1:52" ht="12.95" customHeight="1">
      <c r="A224" s="41" t="s">
        <v>484</v>
      </c>
      <c r="B224" s="94" t="s">
        <v>292</v>
      </c>
      <c r="C224" s="36">
        <v>51849.187400000003</v>
      </c>
      <c r="D224" s="36">
        <v>1E-4</v>
      </c>
      <c r="E224" s="41">
        <f>+(C224-C$7)/C$8</f>
        <v>5416.9423505974373</v>
      </c>
      <c r="F224" s="132">
        <f>ROUND(2*E224,0)/2</f>
        <v>5417</v>
      </c>
      <c r="G224" s="132">
        <f>+C224-(C$7+F224*C$8)</f>
        <v>-1.9678509997902438E-2</v>
      </c>
      <c r="K224" s="43">
        <f>G224</f>
        <v>-1.9678509997902438E-2</v>
      </c>
      <c r="P224" s="199">
        <f>+D$11+D$12*F224+D$13*F224^2</f>
        <v>-9.7093490600090072E-3</v>
      </c>
      <c r="Q224" s="200">
        <f>+C224-15018.5</f>
        <v>36830.687400000003</v>
      </c>
      <c r="S224" s="132">
        <f>+(P224-G224)^2</f>
        <v>9.9384169805620231E-5</v>
      </c>
      <c r="T224" s="7">
        <v>1</v>
      </c>
      <c r="U224" s="43">
        <f>+T224*S224</f>
        <v>9.9384169805620231E-5</v>
      </c>
      <c r="V224" s="132">
        <f>+G224-P224</f>
        <v>-9.9691609378934308E-3</v>
      </c>
      <c r="W224" s="203"/>
      <c r="X224" s="204"/>
      <c r="Y224" s="204"/>
      <c r="Z224" s="43">
        <f>F224</f>
        <v>5417</v>
      </c>
      <c r="AA224" s="132">
        <f>AB$3+AB$4*Z224+AB$5*Z224^2+AH224</f>
        <v>-2.0116977619545617E-2</v>
      </c>
      <c r="AB224" s="132">
        <f>IF(S224&lt;&gt;0,G224-AH224, -9999)</f>
        <v>-9.2708814383658279E-3</v>
      </c>
      <c r="AC224" s="132">
        <f>+G224-P224</f>
        <v>-9.9691609378934308E-3</v>
      </c>
      <c r="AD224" s="132">
        <f>IF(S224&lt;&gt;0,G224-AA224, -9999)</f>
        <v>4.3846762164317932E-4</v>
      </c>
      <c r="AE224" s="132">
        <f>+(G224-AA224)^2*T224</f>
        <v>1.9225385522942626E-7</v>
      </c>
      <c r="AF224" s="43">
        <f>IF(S224&lt;&gt;0,G224-P224, -9999)</f>
        <v>-9.9691609378934308E-3</v>
      </c>
      <c r="AG224" s="7"/>
      <c r="AH224" s="43">
        <f>$AB$6*($AB$11/AI224*AJ224+$AB$12)</f>
        <v>-1.040762855953661E-2</v>
      </c>
      <c r="AI224" s="43">
        <f>1+$AB$7*COS(AL224)</f>
        <v>0.76184098887113971</v>
      </c>
      <c r="AJ224" s="43">
        <f>SIN(AL224+RADIANS($AB$9))</f>
        <v>-0.87788116418528406</v>
      </c>
      <c r="AK224" s="43">
        <f>$AB$7*SIN(AL224)</f>
        <v>-0.4366062345378508</v>
      </c>
      <c r="AL224" s="43">
        <f>2*ATAN(AM224)</f>
        <v>-2.0701609756180326</v>
      </c>
      <c r="AM224" s="43">
        <f>SQRT((1+$AB$7)/(1-$AB$7))*TAN(AN224/2)</f>
        <v>-1.6845765895091618</v>
      </c>
      <c r="AN224" s="132">
        <f>$AU224+$AB$7*SIN(AO224)</f>
        <v>4.7366349472795504</v>
      </c>
      <c r="AO224" s="132">
        <f>$AU224+$AB$7*SIN(AP224)</f>
        <v>4.7366349473202414</v>
      </c>
      <c r="AP224" s="132">
        <f>$AU224+$AB$7*SIN(AQ224)</f>
        <v>4.7366349506950538</v>
      </c>
      <c r="AQ224" s="132">
        <f>$AU224+$AB$7*SIN(AR224)</f>
        <v>4.7366352305924302</v>
      </c>
      <c r="AR224" s="132">
        <f>$AU224+$AB$7*SIN(AS224)</f>
        <v>4.7366584332518853</v>
      </c>
      <c r="AS224" s="132">
        <f>$AU224+$AB$7*SIN(AT224)</f>
        <v>4.7385103070045753</v>
      </c>
      <c r="AT224" s="132">
        <f>$AU224+$AB$7*SIN(AU224)</f>
        <v>4.8025829232589006</v>
      </c>
      <c r="AU224" s="132">
        <f>RADIANS($AB$9)+$AB$18*(F224-AB$15)</f>
        <v>5.233826400679499</v>
      </c>
      <c r="AZ224" s="132"/>
    </row>
    <row r="225" spans="1:52" ht="12.95" customHeight="1">
      <c r="A225" s="41" t="s">
        <v>484</v>
      </c>
      <c r="B225" s="94" t="s">
        <v>292</v>
      </c>
      <c r="C225" s="36">
        <v>51849.1875</v>
      </c>
      <c r="D225" s="36">
        <v>1E-4</v>
      </c>
      <c r="E225" s="41">
        <f>+(C225-C$7)/C$8</f>
        <v>5416.9426435535661</v>
      </c>
      <c r="F225" s="132">
        <f>ROUND(2*E225,0)/2</f>
        <v>5417</v>
      </c>
      <c r="G225" s="132">
        <f>+C225-(C$7+F225*C$8)</f>
        <v>-1.9578510000428651E-2</v>
      </c>
      <c r="K225" s="43">
        <f>G225</f>
        <v>-1.9578510000428651E-2</v>
      </c>
      <c r="P225" s="199">
        <f>+D$11+D$12*F225+D$13*F225^2</f>
        <v>-9.7093490600090072E-3</v>
      </c>
      <c r="Q225" s="200">
        <f>+C225-15018.5</f>
        <v>36830.6875</v>
      </c>
      <c r="S225" s="132">
        <f>+(P225-G225)^2</f>
        <v>9.7400337667904742E-5</v>
      </c>
      <c r="T225" s="7">
        <v>1</v>
      </c>
      <c r="U225" s="43">
        <f>+T225*S225</f>
        <v>9.7400337667904742E-5</v>
      </c>
      <c r="V225" s="132">
        <f>+G225-P225</f>
        <v>-9.8691609404196433E-3</v>
      </c>
      <c r="W225" s="203"/>
      <c r="X225" s="204"/>
      <c r="Y225" s="204"/>
      <c r="Z225" s="43">
        <f>F225</f>
        <v>5417</v>
      </c>
      <c r="AA225" s="132">
        <f>AB$3+AB$4*Z225+AB$5*Z225^2+AH225</f>
        <v>-2.0116977619545617E-2</v>
      </c>
      <c r="AB225" s="132">
        <f>IF(S225&lt;&gt;0,G225-AH225, -9999)</f>
        <v>-9.1708814408920404E-3</v>
      </c>
      <c r="AC225" s="132">
        <f>+G225-P225</f>
        <v>-9.8691609404196433E-3</v>
      </c>
      <c r="AD225" s="132">
        <f>IF(S225&lt;&gt;0,G225-AA225, -9999)</f>
        <v>5.3846761911696683E-4</v>
      </c>
      <c r="AE225" s="132">
        <f>+(G225-AA225)^2*T225</f>
        <v>2.8994737683749486E-7</v>
      </c>
      <c r="AF225" s="43">
        <f>IF(S225&lt;&gt;0,G225-P225, -9999)</f>
        <v>-9.8691609404196433E-3</v>
      </c>
      <c r="AG225" s="7"/>
      <c r="AH225" s="43">
        <f>$AB$6*($AB$11/AI225*AJ225+$AB$12)</f>
        <v>-1.040762855953661E-2</v>
      </c>
      <c r="AI225" s="43">
        <f>1+$AB$7*COS(AL225)</f>
        <v>0.76184098887113971</v>
      </c>
      <c r="AJ225" s="43">
        <f>SIN(AL225+RADIANS($AB$9))</f>
        <v>-0.87788116418528406</v>
      </c>
      <c r="AK225" s="43">
        <f>$AB$7*SIN(AL225)</f>
        <v>-0.4366062345378508</v>
      </c>
      <c r="AL225" s="43">
        <f>2*ATAN(AM225)</f>
        <v>-2.0701609756180326</v>
      </c>
      <c r="AM225" s="43">
        <f>SQRT((1+$AB$7)/(1-$AB$7))*TAN(AN225/2)</f>
        <v>-1.6845765895091618</v>
      </c>
      <c r="AN225" s="132">
        <f>$AU225+$AB$7*SIN(AO225)</f>
        <v>4.7366349472795504</v>
      </c>
      <c r="AO225" s="132">
        <f>$AU225+$AB$7*SIN(AP225)</f>
        <v>4.7366349473202414</v>
      </c>
      <c r="AP225" s="132">
        <f>$AU225+$AB$7*SIN(AQ225)</f>
        <v>4.7366349506950538</v>
      </c>
      <c r="AQ225" s="132">
        <f>$AU225+$AB$7*SIN(AR225)</f>
        <v>4.7366352305924302</v>
      </c>
      <c r="AR225" s="132">
        <f>$AU225+$AB$7*SIN(AS225)</f>
        <v>4.7366584332518853</v>
      </c>
      <c r="AS225" s="132">
        <f>$AU225+$AB$7*SIN(AT225)</f>
        <v>4.7385103070045753</v>
      </c>
      <c r="AT225" s="132">
        <f>$AU225+$AB$7*SIN(AU225)</f>
        <v>4.8025829232589006</v>
      </c>
      <c r="AU225" s="132">
        <f>RADIANS($AB$9)+$AB$18*(F225-AB$15)</f>
        <v>5.233826400679499</v>
      </c>
      <c r="AZ225" s="132"/>
    </row>
    <row r="226" spans="1:52" ht="12.95" customHeight="1">
      <c r="A226" s="41" t="s">
        <v>599</v>
      </c>
      <c r="B226" s="94" t="s">
        <v>288</v>
      </c>
      <c r="C226" s="36">
        <v>51873.605000000003</v>
      </c>
      <c r="D226" s="36" t="s">
        <v>503</v>
      </c>
      <c r="E226" s="41">
        <f>+(C226-C$7)/C$8</f>
        <v>5488.4752081328998</v>
      </c>
      <c r="F226" s="132">
        <f>ROUND(2*E226,0)/2</f>
        <v>5488.5</v>
      </c>
      <c r="G226" s="132">
        <f>+C226-(C$7+F226*C$8)</f>
        <v>-8.4626549942186102E-3</v>
      </c>
      <c r="I226" s="43">
        <f>G226</f>
        <v>-8.4626549942186102E-3</v>
      </c>
      <c r="M226" s="132"/>
      <c r="O226" s="132"/>
      <c r="P226" s="199">
        <f>+D$11+D$12*F226+D$13*F226^2</f>
        <v>-9.7828783508149275E-3</v>
      </c>
      <c r="Q226" s="200">
        <f>+C226-15018.5</f>
        <v>36855.105000000003</v>
      </c>
      <c r="S226" s="132">
        <f>+(P226-G226)^2</f>
        <v>1.7429897113024468E-6</v>
      </c>
      <c r="T226" s="201">
        <f>T$19</f>
        <v>0</v>
      </c>
      <c r="U226" s="43">
        <f>+T226*S226</f>
        <v>0</v>
      </c>
      <c r="V226" s="132">
        <f>+G226-P226</f>
        <v>1.3202233565963173E-3</v>
      </c>
      <c r="Z226" s="43">
        <f>F226</f>
        <v>5488.5</v>
      </c>
      <c r="AA226" s="132">
        <f>AB$3+AB$4*Z226+AB$5*Z226^2+AH226</f>
        <v>-2.0187227396558059E-2</v>
      </c>
      <c r="AB226" s="132">
        <f>IF(S226&lt;&gt;0,G226-AH226, -9999)</f>
        <v>1.9416940515245215E-3</v>
      </c>
      <c r="AC226" s="132">
        <f>+G226-P226</f>
        <v>1.3202233565963173E-3</v>
      </c>
      <c r="AD226" s="132">
        <f>IF(S226&lt;&gt;0,G226-AA226, -9999)</f>
        <v>1.1724572402339449E-2</v>
      </c>
      <c r="AE226" s="132">
        <f>+(G226-AA226)^2*T226</f>
        <v>0</v>
      </c>
      <c r="AF226" s="43">
        <f>IF(S226&lt;&gt;0,G226-P226, -9999)</f>
        <v>1.3202233565963173E-3</v>
      </c>
      <c r="AG226" s="7"/>
      <c r="AH226" s="43">
        <f>$AB$6*($AB$11/AI226*AJ226+$AB$12)</f>
        <v>-1.0404349045743132E-2</v>
      </c>
      <c r="AI226" s="43">
        <f>1+$AB$7*COS(AL226)</f>
        <v>0.76594874004237323</v>
      </c>
      <c r="AJ226" s="43">
        <f>SIN(AL226+RADIANS($AB$9))</f>
        <v>-0.88233646970868584</v>
      </c>
      <c r="AK226" s="43">
        <f>$AB$7*SIN(AL226)</f>
        <v>-0.43882197567059561</v>
      </c>
      <c r="AL226" s="43">
        <f>2*ATAN(AM226)</f>
        <v>-2.0607764915990852</v>
      </c>
      <c r="AM226" s="43">
        <f>SQRT((1+$AB$7)/(1-$AB$7))*TAN(AN226/2)</f>
        <v>-1.6667098069719226</v>
      </c>
      <c r="AN226" s="132">
        <f>$AU226+$AB$7*SIN(AO226)</f>
        <v>4.7472929762675005</v>
      </c>
      <c r="AO226" s="132">
        <f>$AU226+$AB$7*SIN(AP226)</f>
        <v>4.7472929764841325</v>
      </c>
      <c r="AP226" s="132">
        <f>$AU226+$AB$7*SIN(AQ226)</f>
        <v>4.747292988966116</v>
      </c>
      <c r="AQ226" s="132">
        <f>$AU226+$AB$7*SIN(AR226)</f>
        <v>4.7472937081512594</v>
      </c>
      <c r="AR226" s="132">
        <f>$AU226+$AB$7*SIN(AS226)</f>
        <v>4.7473351210725312</v>
      </c>
      <c r="AS226" s="132">
        <f>$AU226+$AB$7*SIN(AT226)</f>
        <v>4.7496422677862293</v>
      </c>
      <c r="AT226" s="132">
        <f>$AU226+$AB$7*SIN(AU226)</f>
        <v>4.8157095001936501</v>
      </c>
      <c r="AU226" s="132">
        <f>RADIANS($AB$9)+$AB$18*(F226-AB$15)</f>
        <v>5.2443276869621602</v>
      </c>
      <c r="AZ226" s="132"/>
    </row>
    <row r="227" spans="1:52" ht="12.95" customHeight="1">
      <c r="A227" s="41" t="s">
        <v>331</v>
      </c>
      <c r="B227" s="94" t="s">
        <v>292</v>
      </c>
      <c r="C227" s="36">
        <v>51896.2932</v>
      </c>
      <c r="D227" s="36">
        <v>1E-4</v>
      </c>
      <c r="E227" s="41">
        <f>+(C227-C$7)/C$8</f>
        <v>5554.9416822473013</v>
      </c>
      <c r="F227" s="132">
        <f>ROUND(2*E227,0)/2</f>
        <v>5555</v>
      </c>
      <c r="G227" s="132">
        <f>+C227-(C$7+F227*C$8)</f>
        <v>-1.9906649999029469E-2</v>
      </c>
      <c r="K227" s="43">
        <f>G227</f>
        <v>-1.9906649999029469E-2</v>
      </c>
      <c r="P227" s="199">
        <f>+D$11+D$12*F227+D$13*F227^2</f>
        <v>-9.8514202632999787E-3</v>
      </c>
      <c r="Q227" s="200">
        <f>+C227-15018.5</f>
        <v>36877.7932</v>
      </c>
      <c r="S227" s="132">
        <f>+(P227-G227)^2</f>
        <v>1.0110764503829855E-4</v>
      </c>
      <c r="T227" s="7">
        <v>1</v>
      </c>
      <c r="U227" s="43">
        <f>+T227*S227</f>
        <v>1.0110764503829855E-4</v>
      </c>
      <c r="V227" s="132">
        <f>+G227-P227</f>
        <v>-1.005522973572949E-2</v>
      </c>
      <c r="Z227" s="43">
        <f>F227</f>
        <v>5555</v>
      </c>
      <c r="AA227" s="132">
        <f>AB$3+AB$4*Z227+AB$5*Z227^2+AH227</f>
        <v>-2.0251634165764698E-2</v>
      </c>
      <c r="AB227" s="132">
        <f>IF(S227&lt;&gt;0,G227-AH227, -9999)</f>
        <v>-9.506436096564751E-3</v>
      </c>
      <c r="AC227" s="132">
        <f>+G227-P227</f>
        <v>-1.005522973572949E-2</v>
      </c>
      <c r="AD227" s="132">
        <f>IF(S227&lt;&gt;0,G227-AA227, -9999)</f>
        <v>3.4498416673522936E-4</v>
      </c>
      <c r="AE227" s="132">
        <f>+(G227-AA227)^2*T227</f>
        <v>1.1901407529800053E-7</v>
      </c>
      <c r="AF227" s="43">
        <f>IF(S227&lt;&gt;0,G227-P227, -9999)</f>
        <v>-1.005522973572949E-2</v>
      </c>
      <c r="AG227" s="7"/>
      <c r="AH227" s="43">
        <f>$AB$6*($AB$11/AI227*AJ227+$AB$12)</f>
        <v>-1.0400213902464718E-2</v>
      </c>
      <c r="AI227" s="43">
        <f>1+$AB$7*COS(AL227)</f>
        <v>0.76982808786763446</v>
      </c>
      <c r="AJ227" s="43">
        <f>SIN(AL227+RADIANS($AB$9))</f>
        <v>-0.88645283598553515</v>
      </c>
      <c r="AK227" s="43">
        <f>$AB$7*SIN(AL227)</f>
        <v>-0.44086915233947588</v>
      </c>
      <c r="AL227" s="43">
        <f>2*ATAN(AM227)</f>
        <v>-2.0519567535011252</v>
      </c>
      <c r="AM227" s="43">
        <f>SQRT((1+$AB$7)/(1-$AB$7))*TAN(AN227/2)</f>
        <v>-1.6501711192066393</v>
      </c>
      <c r="AN227" s="132">
        <f>$AU227+$AB$7*SIN(AO227)</f>
        <v>4.7572575197217351</v>
      </c>
      <c r="AO227" s="132">
        <f>$AU227+$AB$7*SIN(AP227)</f>
        <v>4.7572575204256893</v>
      </c>
      <c r="AP227" s="132">
        <f>$AU227+$AB$7*SIN(AQ227)</f>
        <v>4.7572575519827422</v>
      </c>
      <c r="AQ227" s="132">
        <f>$AU227+$AB$7*SIN(AR227)</f>
        <v>4.7572589666091547</v>
      </c>
      <c r="AR227" s="132">
        <f>$AU227+$AB$7*SIN(AS227)</f>
        <v>4.7573223351763207</v>
      </c>
      <c r="AS227" s="132">
        <f>$AU227+$AB$7*SIN(AT227)</f>
        <v>4.7600747092598494</v>
      </c>
      <c r="AT227" s="132">
        <f>$AU227+$AB$7*SIN(AU227)</f>
        <v>4.8279605646894277</v>
      </c>
      <c r="AU227" s="132">
        <f>RADIANS($AB$9)+$AB$18*(F227-AB$15)</f>
        <v>5.2540946175607202</v>
      </c>
      <c r="AZ227" s="132"/>
    </row>
    <row r="228" spans="1:52" ht="12.95" customHeight="1">
      <c r="A228" s="41" t="s">
        <v>331</v>
      </c>
      <c r="B228" s="94" t="s">
        <v>292</v>
      </c>
      <c r="C228" s="36">
        <v>51896.293239999999</v>
      </c>
      <c r="D228" s="36"/>
      <c r="E228" s="41">
        <f>+(C228-C$7)/C$8</f>
        <v>5554.9417994297528</v>
      </c>
      <c r="F228" s="132">
        <f>ROUND(2*E228,0)/2</f>
        <v>5555</v>
      </c>
      <c r="G228" s="132">
        <f>+C228-(C$7+F228*C$8)</f>
        <v>-1.9866650000039954E-2</v>
      </c>
      <c r="K228" s="202">
        <f>G228</f>
        <v>-1.9866650000039954E-2</v>
      </c>
      <c r="O228" s="132"/>
      <c r="P228" s="199">
        <f>+D$11+D$12*F228+D$13*F228^2</f>
        <v>-9.8514202632999787E-3</v>
      </c>
      <c r="Q228" s="200">
        <f>+C228-15018.5</f>
        <v>36877.793239999999</v>
      </c>
      <c r="S228" s="132">
        <f>+(P228-G228)^2</f>
        <v>1.0030482667968068E-4</v>
      </c>
      <c r="T228" s="7">
        <v>1</v>
      </c>
      <c r="U228" s="43">
        <f>+T228*S228</f>
        <v>1.0030482667968068E-4</v>
      </c>
      <c r="V228" s="132">
        <f>+G228-P228</f>
        <v>-1.0015229736739975E-2</v>
      </c>
      <c r="Z228" s="43">
        <f>F228</f>
        <v>5555</v>
      </c>
      <c r="AA228" s="132">
        <f>AB$3+AB$4*Z228+AB$5*Z228^2+AH228</f>
        <v>-2.0251634165764698E-2</v>
      </c>
      <c r="AB228" s="132">
        <f>IF(S228&lt;&gt;0,G228-AH228, -9999)</f>
        <v>-9.466436097575236E-3</v>
      </c>
      <c r="AC228" s="132">
        <f>+G228-P228</f>
        <v>-1.0015229736739975E-2</v>
      </c>
      <c r="AD228" s="132">
        <f>IF(S228&lt;&gt;0,G228-AA228, -9999)</f>
        <v>3.8498416572474436E-4</v>
      </c>
      <c r="AE228" s="132">
        <f>+(G228-AA228)^2*T228</f>
        <v>1.4821280785877742E-7</v>
      </c>
      <c r="AF228" s="43">
        <f>IF(S228&lt;&gt;0,G228-P228, -9999)</f>
        <v>-1.0015229736739975E-2</v>
      </c>
      <c r="AG228" s="7"/>
      <c r="AH228" s="43">
        <f>$AB$6*($AB$11/AI228*AJ228+$AB$12)</f>
        <v>-1.0400213902464718E-2</v>
      </c>
      <c r="AI228" s="43">
        <f>1+$AB$7*COS(AL228)</f>
        <v>0.76982808786763446</v>
      </c>
      <c r="AJ228" s="43">
        <f>SIN(AL228+RADIANS($AB$9))</f>
        <v>-0.88645283598553515</v>
      </c>
      <c r="AK228" s="43">
        <f>$AB$7*SIN(AL228)</f>
        <v>-0.44086915233947588</v>
      </c>
      <c r="AL228" s="43">
        <f>2*ATAN(AM228)</f>
        <v>-2.0519567535011252</v>
      </c>
      <c r="AM228" s="43">
        <f>SQRT((1+$AB$7)/(1-$AB$7))*TAN(AN228/2)</f>
        <v>-1.6501711192066393</v>
      </c>
      <c r="AN228" s="132">
        <f>$AU228+$AB$7*SIN(AO228)</f>
        <v>4.7572575197217351</v>
      </c>
      <c r="AO228" s="132">
        <f>$AU228+$AB$7*SIN(AP228)</f>
        <v>4.7572575204256893</v>
      </c>
      <c r="AP228" s="132">
        <f>$AU228+$AB$7*SIN(AQ228)</f>
        <v>4.7572575519827422</v>
      </c>
      <c r="AQ228" s="132">
        <f>$AU228+$AB$7*SIN(AR228)</f>
        <v>4.7572589666091547</v>
      </c>
      <c r="AR228" s="132">
        <f>$AU228+$AB$7*SIN(AS228)</f>
        <v>4.7573223351763207</v>
      </c>
      <c r="AS228" s="132">
        <f>$AU228+$AB$7*SIN(AT228)</f>
        <v>4.7600747092598494</v>
      </c>
      <c r="AT228" s="132">
        <f>$AU228+$AB$7*SIN(AU228)</f>
        <v>4.8279605646894277</v>
      </c>
      <c r="AU228" s="132">
        <f>RADIANS($AB$9)+$AB$18*(F228-AB$15)</f>
        <v>5.2540946175607202</v>
      </c>
      <c r="AZ228" s="132"/>
    </row>
    <row r="229" spans="1:52" ht="12.95" customHeight="1">
      <c r="A229" s="36" t="s">
        <v>332</v>
      </c>
      <c r="B229" s="95" t="s">
        <v>292</v>
      </c>
      <c r="C229" s="36">
        <v>51899.365599999997</v>
      </c>
      <c r="D229" s="36">
        <v>4.0000000000000002E-4</v>
      </c>
      <c r="E229" s="41">
        <f>+(C229-C$7)/C$8</f>
        <v>5563.9424665787565</v>
      </c>
      <c r="F229" s="132">
        <f>ROUND(2*E229,0)/2</f>
        <v>5564</v>
      </c>
      <c r="G229" s="132">
        <f>+C229-(C$7+F229*C$8)</f>
        <v>-1.9638919999124482E-2</v>
      </c>
      <c r="K229" s="43">
        <f>G229</f>
        <v>-1.9638919999124482E-2</v>
      </c>
      <c r="P229" s="199">
        <f>+D$11+D$12*F229+D$13*F229^2</f>
        <v>-9.8607080543567267E-3</v>
      </c>
      <c r="Q229" s="200">
        <f>+C229-15018.5</f>
        <v>36880.865599999997</v>
      </c>
      <c r="S229" s="132">
        <f>+(P229-G229)^2</f>
        <v>9.5613428836798816E-5</v>
      </c>
      <c r="T229" s="7">
        <v>1</v>
      </c>
      <c r="U229" s="43">
        <f>+T229*S229</f>
        <v>9.5613428836798816E-5</v>
      </c>
      <c r="V229" s="132">
        <f>+G229-P229</f>
        <v>-9.7782119447677555E-3</v>
      </c>
      <c r="W229" s="205"/>
      <c r="X229" s="204"/>
      <c r="Y229" s="204"/>
      <c r="Z229" s="43">
        <f>F229</f>
        <v>5564</v>
      </c>
      <c r="AA229" s="132">
        <f>AB$3+AB$4*Z229+AB$5*Z229^2+AH229</f>
        <v>-2.0260281101628193E-2</v>
      </c>
      <c r="AB229" s="132">
        <f>IF(S229&lt;&gt;0,G229-AH229, -9999)</f>
        <v>-9.2393469518530155E-3</v>
      </c>
      <c r="AC229" s="132">
        <f>+G229-P229</f>
        <v>-9.7782119447677555E-3</v>
      </c>
      <c r="AD229" s="132">
        <f>IF(S229&lt;&gt;0,G229-AA229, -9999)</f>
        <v>6.2136110250371121E-4</v>
      </c>
      <c r="AE229" s="132">
        <f>+(G229-AA229)^2*T229</f>
        <v>3.8608961970462752E-7</v>
      </c>
      <c r="AF229" s="43">
        <f>IF(S229&lt;&gt;0,G229-P229, -9999)</f>
        <v>-9.7782119447677555E-3</v>
      </c>
      <c r="AG229" s="7"/>
      <c r="AH229" s="43">
        <f>$AB$6*($AB$11/AI229*AJ229+$AB$12)</f>
        <v>-1.0399573047271467E-2</v>
      </c>
      <c r="AI229" s="43">
        <f>1+$AB$7*COS(AL229)</f>
        <v>0.77035752761008602</v>
      </c>
      <c r="AJ229" s="43">
        <f>SIN(AL229+RADIANS($AB$9))</f>
        <v>-0.88700782229452191</v>
      </c>
      <c r="AK229" s="43">
        <f>$AB$7*SIN(AL229)</f>
        <v>-0.44114516147618005</v>
      </c>
      <c r="AL229" s="43">
        <f>2*ATAN(AM229)</f>
        <v>-2.0507562294947221</v>
      </c>
      <c r="AM229" s="43">
        <f>SQRT((1+$AB$7)/(1-$AB$7))*TAN(AN229/2)</f>
        <v>-1.6479385161215625</v>
      </c>
      <c r="AN229" s="132">
        <f>$AU229+$AB$7*SIN(AO229)</f>
        <v>4.7586099842110015</v>
      </c>
      <c r="AO229" s="132">
        <f>$AU229+$AB$7*SIN(AP229)</f>
        <v>4.7586099850213524</v>
      </c>
      <c r="AP229" s="132">
        <f>$AU229+$AB$7*SIN(AQ229)</f>
        <v>4.7586100202857731</v>
      </c>
      <c r="AQ229" s="132">
        <f>$AU229+$AB$7*SIN(AR229)</f>
        <v>4.758611554878617</v>
      </c>
      <c r="AR229" s="132">
        <f>$AU229+$AB$7*SIN(AS229)</f>
        <v>4.7586782861220147</v>
      </c>
      <c r="AS229" s="132">
        <f>$AU229+$AB$7*SIN(AT229)</f>
        <v>4.7614924993808891</v>
      </c>
      <c r="AT229" s="132">
        <f>$AU229+$AB$7*SIN(AU229)</f>
        <v>4.8296217318094037</v>
      </c>
      <c r="AU229" s="132">
        <f>RADIANS($AB$9)+$AB$18*(F229-AB$15)</f>
        <v>5.2554164577921041</v>
      </c>
      <c r="AZ229" s="132"/>
    </row>
    <row r="230" spans="1:52" ht="12.95" customHeight="1">
      <c r="A230" s="41" t="s">
        <v>331</v>
      </c>
      <c r="B230" s="94" t="s">
        <v>292</v>
      </c>
      <c r="C230" s="36">
        <v>51911.3122</v>
      </c>
      <c r="D230" s="36">
        <v>2.0000000000000001E-4</v>
      </c>
      <c r="E230" s="41">
        <f>+(C230-C$7)/C$8</f>
        <v>5598.9407643571358</v>
      </c>
      <c r="F230" s="132">
        <f>ROUND(2*E230,0)/2</f>
        <v>5599</v>
      </c>
      <c r="G230" s="132">
        <f>+C230-(C$7+F230*C$8)</f>
        <v>-2.0219969999743626E-2</v>
      </c>
      <c r="K230" s="43">
        <f>G230</f>
        <v>-2.0219969999743626E-2</v>
      </c>
      <c r="P230" s="199">
        <f>+D$11+D$12*F230+D$13*F230^2</f>
        <v>-9.8968531736287509E-3</v>
      </c>
      <c r="Q230" s="200">
        <f>+C230-15018.5</f>
        <v>36892.8122</v>
      </c>
      <c r="S230" s="132">
        <f>+(P230-G230)^2</f>
        <v>1.0656674100561605E-4</v>
      </c>
      <c r="T230" s="7">
        <v>1</v>
      </c>
      <c r="U230" s="43">
        <f>+T230*S230</f>
        <v>1.0656674100561605E-4</v>
      </c>
      <c r="V230" s="132">
        <f>+G230-P230</f>
        <v>-1.0323116826114875E-2</v>
      </c>
      <c r="Z230" s="43">
        <f>F230</f>
        <v>5599</v>
      </c>
      <c r="AA230" s="132">
        <f>AB$3+AB$4*Z230+AB$5*Z230^2+AH230</f>
        <v>-2.0293748438264786E-2</v>
      </c>
      <c r="AB230" s="132">
        <f>IF(S230&lt;&gt;0,G230-AH230, -9999)</f>
        <v>-9.8230747351075887E-3</v>
      </c>
      <c r="AC230" s="132">
        <f>+G230-P230</f>
        <v>-1.0323116826114875E-2</v>
      </c>
      <c r="AD230" s="132">
        <f>IF(S230&lt;&gt;0,G230-AA230, -9999)</f>
        <v>7.3778438521160394E-5</v>
      </c>
      <c r="AE230" s="132">
        <f>+(G230-AA230)^2*T230</f>
        <v>5.4432579906206436E-9</v>
      </c>
      <c r="AF230" s="43">
        <f>IF(S230&lt;&gt;0,G230-P230, -9999)</f>
        <v>-1.0323116826114875E-2</v>
      </c>
      <c r="AG230" s="7"/>
      <c r="AH230" s="43">
        <f>$AB$6*($AB$11/AI230*AJ230+$AB$12)</f>
        <v>-1.0396895264636037E-2</v>
      </c>
      <c r="AI230" s="43">
        <f>1+$AB$7*COS(AL230)</f>
        <v>0.77242656589418479</v>
      </c>
      <c r="AJ230" s="43">
        <f>SIN(AL230+RADIANS($AB$9))</f>
        <v>-0.88916115138475382</v>
      </c>
      <c r="AK230" s="43">
        <f>$AB$7*SIN(AL230)</f>
        <v>-0.44221606789948686</v>
      </c>
      <c r="AL230" s="43">
        <f>2*ATAN(AM230)</f>
        <v>-2.0460717710157095</v>
      </c>
      <c r="AM230" s="43">
        <f>SQRT((1+$AB$7)/(1-$AB$7))*TAN(AN230/2)</f>
        <v>-1.6392689391782405</v>
      </c>
      <c r="AN230" s="132">
        <f>$AU230+$AB$7*SIN(AO230)</f>
        <v>4.763878433322172</v>
      </c>
      <c r="AO230" s="132">
        <f>$AU230+$AB$7*SIN(AP230)</f>
        <v>4.7638784346771246</v>
      </c>
      <c r="AP230" s="132">
        <f>$AU230+$AB$7*SIN(AQ230)</f>
        <v>4.7638784876125007</v>
      </c>
      <c r="AQ230" s="132">
        <f>$AU230+$AB$7*SIN(AR230)</f>
        <v>4.7638805556535129</v>
      </c>
      <c r="AR230" s="132">
        <f>$AU230+$AB$7*SIN(AS230)</f>
        <v>4.7639612835380953</v>
      </c>
      <c r="AS230" s="132">
        <f>$AU230+$AB$7*SIN(AT230)</f>
        <v>4.7670195154340176</v>
      </c>
      <c r="AT230" s="132">
        <f>$AU230+$AB$7*SIN(AU230)</f>
        <v>4.8360888930717083</v>
      </c>
      <c r="AU230" s="132">
        <f>RADIANS($AB$9)+$AB$18*(F230-AB$15)</f>
        <v>5.2605569475808194</v>
      </c>
      <c r="AZ230" s="132"/>
    </row>
    <row r="231" spans="1:52" ht="12.95" customHeight="1">
      <c r="A231" s="41" t="s">
        <v>331</v>
      </c>
      <c r="B231" s="94" t="s">
        <v>292</v>
      </c>
      <c r="C231" s="36">
        <v>51911.312790000004</v>
      </c>
      <c r="D231" s="36">
        <v>6.0000000000000002E-5</v>
      </c>
      <c r="E231" s="41">
        <f>+(C231-C$7)/C$8</f>
        <v>5598.9424927983491</v>
      </c>
      <c r="F231" s="132">
        <f>ROUND(2*E231,0)/2</f>
        <v>5599</v>
      </c>
      <c r="G231" s="132">
        <f>+C231-(C$7+F231*C$8)</f>
        <v>-1.9629969996458385E-2</v>
      </c>
      <c r="K231" s="43">
        <f>G231</f>
        <v>-1.9629969996458385E-2</v>
      </c>
      <c r="P231" s="199">
        <f>+D$11+D$12*F231+D$13*F231^2</f>
        <v>-9.8968531736287509E-3</v>
      </c>
      <c r="Q231" s="200">
        <f>+C231-15018.5</f>
        <v>36892.812790000004</v>
      </c>
      <c r="S231" s="132">
        <f>+(P231-G231)^2</f>
        <v>9.4733563086849232E-5</v>
      </c>
      <c r="T231" s="7">
        <v>1</v>
      </c>
      <c r="U231" s="43">
        <f>+T231*S231</f>
        <v>9.4733563086849232E-5</v>
      </c>
      <c r="V231" s="132">
        <f>+G231-P231</f>
        <v>-9.7331168228296343E-3</v>
      </c>
      <c r="Z231" s="43">
        <f>F231</f>
        <v>5599</v>
      </c>
      <c r="AA231" s="132">
        <f>AB$3+AB$4*Z231+AB$5*Z231^2+AH231</f>
        <v>-2.0293748438264786E-2</v>
      </c>
      <c r="AB231" s="132">
        <f>IF(S231&lt;&gt;0,G231-AH231, -9999)</f>
        <v>-9.2330747318223483E-3</v>
      </c>
      <c r="AC231" s="132">
        <f>+G231-P231</f>
        <v>-9.7331168228296343E-3</v>
      </c>
      <c r="AD231" s="132">
        <f>IF(S231&lt;&gt;0,G231-AA231, -9999)</f>
        <v>6.6377844180640078E-4</v>
      </c>
      <c r="AE231" s="132">
        <f>+(G231-AA231)^2*T231</f>
        <v>4.406018198069334E-7</v>
      </c>
      <c r="AF231" s="43">
        <f>IF(S231&lt;&gt;0,G231-P231, -9999)</f>
        <v>-9.7331168228296343E-3</v>
      </c>
      <c r="AG231" s="7"/>
      <c r="AH231" s="43">
        <f>$AB$6*($AB$11/AI231*AJ231+$AB$12)</f>
        <v>-1.0396895264636037E-2</v>
      </c>
      <c r="AI231" s="43">
        <f>1+$AB$7*COS(AL231)</f>
        <v>0.77242656589418479</v>
      </c>
      <c r="AJ231" s="43">
        <f>SIN(AL231+RADIANS($AB$9))</f>
        <v>-0.88916115138475382</v>
      </c>
      <c r="AK231" s="43">
        <f>$AB$7*SIN(AL231)</f>
        <v>-0.44221606789948686</v>
      </c>
      <c r="AL231" s="43">
        <f>2*ATAN(AM231)</f>
        <v>-2.0460717710157095</v>
      </c>
      <c r="AM231" s="43">
        <f>SQRT((1+$AB$7)/(1-$AB$7))*TAN(AN231/2)</f>
        <v>-1.6392689391782405</v>
      </c>
      <c r="AN231" s="132">
        <f>$AU231+$AB$7*SIN(AO231)</f>
        <v>4.763878433322172</v>
      </c>
      <c r="AO231" s="132">
        <f>$AU231+$AB$7*SIN(AP231)</f>
        <v>4.7638784346771246</v>
      </c>
      <c r="AP231" s="132">
        <f>$AU231+$AB$7*SIN(AQ231)</f>
        <v>4.7638784876125007</v>
      </c>
      <c r="AQ231" s="132">
        <f>$AU231+$AB$7*SIN(AR231)</f>
        <v>4.7638805556535129</v>
      </c>
      <c r="AR231" s="132">
        <f>$AU231+$AB$7*SIN(AS231)</f>
        <v>4.7639612835380953</v>
      </c>
      <c r="AS231" s="132">
        <f>$AU231+$AB$7*SIN(AT231)</f>
        <v>4.7670195154340176</v>
      </c>
      <c r="AT231" s="132">
        <f>$AU231+$AB$7*SIN(AU231)</f>
        <v>4.8360888930717083</v>
      </c>
      <c r="AU231" s="132">
        <f>RADIANS($AB$9)+$AB$18*(F231-AB$15)</f>
        <v>5.2605569475808194</v>
      </c>
      <c r="AV231" s="132"/>
      <c r="AZ231" s="132"/>
    </row>
    <row r="232" spans="1:52" ht="12.95" customHeight="1">
      <c r="A232" s="41" t="s">
        <v>1305</v>
      </c>
      <c r="B232" s="94" t="s">
        <v>292</v>
      </c>
      <c r="C232" s="36">
        <v>51911.3128</v>
      </c>
      <c r="D232" s="36" t="s">
        <v>277</v>
      </c>
      <c r="E232" s="41">
        <f>+(C232-C$7)/C$8</f>
        <v>5598.9425220939511</v>
      </c>
      <c r="F232" s="132">
        <f>ROUND(2*E232,0)/2</f>
        <v>5599</v>
      </c>
      <c r="G232" s="132">
        <f>+C232-(C$7+F232*C$8)</f>
        <v>-1.9619970000348985E-2</v>
      </c>
      <c r="K232" s="43">
        <f>G232</f>
        <v>-1.9619970000348985E-2</v>
      </c>
      <c r="M232" s="132"/>
      <c r="O232" s="132"/>
      <c r="P232" s="199">
        <f>+D$11+D$12*F232+D$13*F232^2</f>
        <v>-9.8968531736287509E-3</v>
      </c>
      <c r="Q232" s="200">
        <f>+C232-15018.5</f>
        <v>36892.8128</v>
      </c>
      <c r="S232" s="132">
        <f>+(P232-G232)^2</f>
        <v>9.4539000826050163E-5</v>
      </c>
      <c r="T232" s="7">
        <v>1</v>
      </c>
      <c r="U232" s="43">
        <f>+T232*S232</f>
        <v>9.4539000826050163E-5</v>
      </c>
      <c r="V232" s="132">
        <f>+G232-P232</f>
        <v>-9.7231168267202343E-3</v>
      </c>
      <c r="Z232" s="43">
        <f>F232</f>
        <v>5599</v>
      </c>
      <c r="AA232" s="132">
        <f>AB$3+AB$4*Z232+AB$5*Z232^2+AH232</f>
        <v>-2.0293748438264786E-2</v>
      </c>
      <c r="AB232" s="132">
        <f>IF(S232&lt;&gt;0,G232-AH232, -9999)</f>
        <v>-9.2230747357129484E-3</v>
      </c>
      <c r="AC232" s="132">
        <f>+G232-P232</f>
        <v>-9.7231168267202343E-3</v>
      </c>
      <c r="AD232" s="132">
        <f>IF(S232&lt;&gt;0,G232-AA232, -9999)</f>
        <v>6.7377843791580072E-4</v>
      </c>
      <c r="AE232" s="132">
        <f>+(G232-AA232)^2*T232</f>
        <v>4.539773834002565E-7</v>
      </c>
      <c r="AF232" s="43">
        <f>IF(S232&lt;&gt;0,G232-P232, -9999)</f>
        <v>-9.7231168267202343E-3</v>
      </c>
      <c r="AG232" s="7"/>
      <c r="AH232" s="43">
        <f>$AB$6*($AB$11/AI232*AJ232+$AB$12)</f>
        <v>-1.0396895264636037E-2</v>
      </c>
      <c r="AI232" s="43">
        <f>1+$AB$7*COS(AL232)</f>
        <v>0.77242656589418479</v>
      </c>
      <c r="AJ232" s="43">
        <f>SIN(AL232+RADIANS($AB$9))</f>
        <v>-0.88916115138475382</v>
      </c>
      <c r="AK232" s="43">
        <f>$AB$7*SIN(AL232)</f>
        <v>-0.44221606789948686</v>
      </c>
      <c r="AL232" s="43">
        <f>2*ATAN(AM232)</f>
        <v>-2.0460717710157095</v>
      </c>
      <c r="AM232" s="43">
        <f>SQRT((1+$AB$7)/(1-$AB$7))*TAN(AN232/2)</f>
        <v>-1.6392689391782405</v>
      </c>
      <c r="AN232" s="132">
        <f>$AU232+$AB$7*SIN(AO232)</f>
        <v>4.763878433322172</v>
      </c>
      <c r="AO232" s="132">
        <f>$AU232+$AB$7*SIN(AP232)</f>
        <v>4.7638784346771246</v>
      </c>
      <c r="AP232" s="132">
        <f>$AU232+$AB$7*SIN(AQ232)</f>
        <v>4.7638784876125007</v>
      </c>
      <c r="AQ232" s="132">
        <f>$AU232+$AB$7*SIN(AR232)</f>
        <v>4.7638805556535129</v>
      </c>
      <c r="AR232" s="132">
        <f>$AU232+$AB$7*SIN(AS232)</f>
        <v>4.7639612835380953</v>
      </c>
      <c r="AS232" s="132">
        <f>$AU232+$AB$7*SIN(AT232)</f>
        <v>4.7670195154340176</v>
      </c>
      <c r="AT232" s="132">
        <f>$AU232+$AB$7*SIN(AU232)</f>
        <v>4.8360888930717083</v>
      </c>
      <c r="AU232" s="132">
        <f>RADIANS($AB$9)+$AB$18*(F232-AB$15)</f>
        <v>5.2605569475808194</v>
      </c>
      <c r="AZ232" s="132"/>
    </row>
    <row r="233" spans="1:52" ht="12.95" customHeight="1">
      <c r="A233" s="36" t="s">
        <v>331</v>
      </c>
      <c r="B233" s="94" t="s">
        <v>288</v>
      </c>
      <c r="C233" s="36">
        <v>51930.254999999997</v>
      </c>
      <c r="D233" s="36">
        <v>5.0000000000000001E-3</v>
      </c>
      <c r="E233" s="41">
        <f>+(C233-C$7)/C$8</f>
        <v>5654.4348593428222</v>
      </c>
      <c r="F233" s="132">
        <f>ROUND(2*E233,0)/2</f>
        <v>5654.5</v>
      </c>
      <c r="G233" s="132">
        <f>+C233-(C$7+F233*C$8)</f>
        <v>-2.2235634998651221E-2</v>
      </c>
      <c r="K233" s="43">
        <f>G233</f>
        <v>-2.2235634998651221E-2</v>
      </c>
      <c r="P233" s="199">
        <f>+D$11+D$12*F233+D$13*F233^2</f>
        <v>-9.9542535829514368E-3</v>
      </c>
      <c r="Q233" s="200">
        <f>+C233-15018.5</f>
        <v>36911.754999999997</v>
      </c>
      <c r="S233" s="132">
        <f>+(P233-G233)^2</f>
        <v>1.5083232947789605E-4</v>
      </c>
      <c r="T233" s="7">
        <v>1</v>
      </c>
      <c r="U233" s="43">
        <f>+T233*S233</f>
        <v>1.5083232947789605E-4</v>
      </c>
      <c r="V233" s="132">
        <f>+G233-P233</f>
        <v>-1.2281381415699785E-2</v>
      </c>
      <c r="W233" s="205"/>
      <c r="X233" s="204"/>
      <c r="Y233" s="204"/>
      <c r="Z233" s="43">
        <f>F233</f>
        <v>5654.5</v>
      </c>
      <c r="AA233" s="132">
        <f>AB$3+AB$4*Z233+AB$5*Z233^2+AH233</f>
        <v>-2.0346292924421E-2</v>
      </c>
      <c r="AB233" s="132">
        <f>IF(S233&lt;&gt;0,G233-AH233, -9999)</f>
        <v>-1.184359565718166E-2</v>
      </c>
      <c r="AC233" s="132">
        <f>+G233-P233</f>
        <v>-1.2281381415699785E-2</v>
      </c>
      <c r="AD233" s="132">
        <f>IF(S233&lt;&gt;0,G233-AA233, -9999)</f>
        <v>-1.8893420742302214E-3</v>
      </c>
      <c r="AE233" s="132">
        <f>+(G233-AA233)^2*T233</f>
        <v>3.5696134734565552E-6</v>
      </c>
      <c r="AF233" s="43">
        <f>IF(S233&lt;&gt;0,G233-P233, -9999)</f>
        <v>-1.2281381415699785E-2</v>
      </c>
      <c r="AG233" s="7"/>
      <c r="AH233" s="43">
        <f>$AB$6*($AB$11/AI233*AJ233+$AB$12)</f>
        <v>-1.0392039341469561E-2</v>
      </c>
      <c r="AI233" s="43">
        <f>1+$AB$7*COS(AL233)</f>
        <v>0.77574072568150787</v>
      </c>
      <c r="AJ233" s="43">
        <f>SIN(AL233+RADIANS($AB$9))</f>
        <v>-0.89255909851946946</v>
      </c>
      <c r="AK233" s="43">
        <f>$AB$7*SIN(AL233)</f>
        <v>-0.44390595456846565</v>
      </c>
      <c r="AL233" s="43">
        <f>2*ATAN(AM233)</f>
        <v>-2.038591662745179</v>
      </c>
      <c r="AM233" s="43">
        <f>SQRT((1+$AB$7)/(1-$AB$7))*TAN(AN233/2)</f>
        <v>-1.6255625708542876</v>
      </c>
      <c r="AN233" s="132">
        <f>$AU233+$AB$7*SIN(AO233)</f>
        <v>4.7722618162341188</v>
      </c>
      <c r="AO233" s="132">
        <f>$AU233+$AB$7*SIN(AP233)</f>
        <v>4.7722618190309047</v>
      </c>
      <c r="AP233" s="132">
        <f>$AU233+$AB$7*SIN(AQ233)</f>
        <v>4.7722619130112927</v>
      </c>
      <c r="AQ233" s="132">
        <f>$AU233+$AB$7*SIN(AR233)</f>
        <v>4.7722650709481895</v>
      </c>
      <c r="AR233" s="132">
        <f>$AU233+$AB$7*SIN(AS233)</f>
        <v>4.7723710876700993</v>
      </c>
      <c r="AS233" s="132">
        <f>$AU233+$AB$7*SIN(AT233)</f>
        <v>4.7758276211497304</v>
      </c>
      <c r="AT233" s="132">
        <f>$AU233+$AB$7*SIN(AU233)</f>
        <v>4.8463669436768715</v>
      </c>
      <c r="AU233" s="132">
        <f>RADIANS($AB$9)+$AB$18*(F233-AB$15)</f>
        <v>5.2687082956743536</v>
      </c>
      <c r="AZ233" s="132"/>
    </row>
    <row r="234" spans="1:52" ht="12.95" customHeight="1">
      <c r="A234" s="36" t="s">
        <v>331</v>
      </c>
      <c r="B234" s="94" t="s">
        <v>288</v>
      </c>
      <c r="C234" s="36">
        <v>51930.256500000003</v>
      </c>
      <c r="D234" s="36">
        <v>1E-4</v>
      </c>
      <c r="E234" s="41">
        <f>+(C234-C$7)/C$8</f>
        <v>5654.4392536848836</v>
      </c>
      <c r="F234" s="132">
        <f>ROUND(2*E234,0)/2</f>
        <v>5654.5</v>
      </c>
      <c r="G234" s="132">
        <f>+C234-(C$7+F234*C$8)</f>
        <v>-2.0735634992888663E-2</v>
      </c>
      <c r="K234" s="43">
        <f>G234</f>
        <v>-2.0735634992888663E-2</v>
      </c>
      <c r="P234" s="199">
        <f>+D$11+D$12*F234+D$13*F234^2</f>
        <v>-9.9542535829514368E-3</v>
      </c>
      <c r="Q234" s="200">
        <f>+C234-15018.5</f>
        <v>36911.756500000003</v>
      </c>
      <c r="S234" s="132">
        <f>+(P234-G234)^2</f>
        <v>1.1623818510654001E-4</v>
      </c>
      <c r="T234" s="7">
        <v>1</v>
      </c>
      <c r="U234" s="43">
        <f>+T234*S234</f>
        <v>1.1623818510654001E-4</v>
      </c>
      <c r="V234" s="132">
        <f>+G234-P234</f>
        <v>-1.0781381409937226E-2</v>
      </c>
      <c r="Z234" s="43">
        <f>F234</f>
        <v>5654.5</v>
      </c>
      <c r="AA234" s="132">
        <f>AB$3+AB$4*Z234+AB$5*Z234^2+AH234</f>
        <v>-2.0346292924421E-2</v>
      </c>
      <c r="AB234" s="132">
        <f>IF(S234&lt;&gt;0,G234-AH234, -9999)</f>
        <v>-1.0343595651419102E-2</v>
      </c>
      <c r="AC234" s="132">
        <f>+G234-P234</f>
        <v>-1.0781381409937226E-2</v>
      </c>
      <c r="AD234" s="132">
        <f>IF(S234&lt;&gt;0,G234-AA234, -9999)</f>
        <v>-3.8934206846766295E-4</v>
      </c>
      <c r="AE234" s="132">
        <f>+(G234-AA234)^2*T234</f>
        <v>1.5158724627867835E-7</v>
      </c>
      <c r="AF234" s="43">
        <f>IF(S234&lt;&gt;0,G234-P234, -9999)</f>
        <v>-1.0781381409937226E-2</v>
      </c>
      <c r="AG234" s="7"/>
      <c r="AH234" s="43">
        <f>$AB$6*($AB$11/AI234*AJ234+$AB$12)</f>
        <v>-1.0392039341469561E-2</v>
      </c>
      <c r="AI234" s="43">
        <f>1+$AB$7*COS(AL234)</f>
        <v>0.77574072568150787</v>
      </c>
      <c r="AJ234" s="43">
        <f>SIN(AL234+RADIANS($AB$9))</f>
        <v>-0.89255909851946946</v>
      </c>
      <c r="AK234" s="43">
        <f>$AB$7*SIN(AL234)</f>
        <v>-0.44390595456846565</v>
      </c>
      <c r="AL234" s="43">
        <f>2*ATAN(AM234)</f>
        <v>-2.038591662745179</v>
      </c>
      <c r="AM234" s="43">
        <f>SQRT((1+$AB$7)/(1-$AB$7))*TAN(AN234/2)</f>
        <v>-1.6255625708542876</v>
      </c>
      <c r="AN234" s="132">
        <f>$AU234+$AB$7*SIN(AO234)</f>
        <v>4.7722618162341188</v>
      </c>
      <c r="AO234" s="132">
        <f>$AU234+$AB$7*SIN(AP234)</f>
        <v>4.7722618190309047</v>
      </c>
      <c r="AP234" s="132">
        <f>$AU234+$AB$7*SIN(AQ234)</f>
        <v>4.7722619130112927</v>
      </c>
      <c r="AQ234" s="132">
        <f>$AU234+$AB$7*SIN(AR234)</f>
        <v>4.7722650709481895</v>
      </c>
      <c r="AR234" s="132">
        <f>$AU234+$AB$7*SIN(AS234)</f>
        <v>4.7723710876700993</v>
      </c>
      <c r="AS234" s="132">
        <f>$AU234+$AB$7*SIN(AT234)</f>
        <v>4.7758276211497304</v>
      </c>
      <c r="AT234" s="132">
        <f>$AU234+$AB$7*SIN(AU234)</f>
        <v>4.8463669436768715</v>
      </c>
      <c r="AU234" s="132">
        <f>RADIANS($AB$9)+$AB$18*(F234-AB$15)</f>
        <v>5.2687082956743536</v>
      </c>
      <c r="AZ234" s="132"/>
    </row>
    <row r="235" spans="1:52" ht="12.95" customHeight="1">
      <c r="A235" s="41" t="s">
        <v>599</v>
      </c>
      <c r="B235" s="94" t="s">
        <v>288</v>
      </c>
      <c r="C235" s="36">
        <v>51930.595000000001</v>
      </c>
      <c r="D235" s="36" t="s">
        <v>503</v>
      </c>
      <c r="E235" s="41">
        <f>+(C235-C$7)/C$8</f>
        <v>5655.4309102062289</v>
      </c>
      <c r="F235" s="132">
        <f>ROUND(2*E235,0)/2</f>
        <v>5655.5</v>
      </c>
      <c r="G235" s="132">
        <f>+C235-(C$7+F235*C$8)</f>
        <v>-2.3583664995385334E-2</v>
      </c>
      <c r="I235" s="43">
        <f>G235</f>
        <v>-2.3583664995385334E-2</v>
      </c>
      <c r="L235" s="132"/>
      <c r="O235" s="132"/>
      <c r="P235" s="199">
        <f>+D$11+D$12*F235+D$13*F235^2</f>
        <v>-9.9552887759558825E-3</v>
      </c>
      <c r="Q235" s="200">
        <f>+C235-15018.5</f>
        <v>36912.095000000001</v>
      </c>
      <c r="S235" s="132">
        <f>+(P235-G235)^2</f>
        <v>1.8573263837831018E-4</v>
      </c>
      <c r="T235" s="201">
        <f>T$19</f>
        <v>0</v>
      </c>
      <c r="U235" s="43">
        <f>+T235*S235</f>
        <v>0</v>
      </c>
      <c r="V235" s="132">
        <f>+G235-P235</f>
        <v>-1.3628376219429451E-2</v>
      </c>
      <c r="Z235" s="43">
        <f>F235</f>
        <v>5655.5</v>
      </c>
      <c r="AA235" s="132">
        <f>AB$3+AB$4*Z235+AB$5*Z235^2+AH235</f>
        <v>-2.0347233717866377E-2</v>
      </c>
      <c r="AB235" s="132">
        <f>IF(S235&lt;&gt;0,G235-AH235, -9999)</f>
        <v>-1.3191720053474838E-2</v>
      </c>
      <c r="AC235" s="132">
        <f>+G235-P235</f>
        <v>-1.3628376219429451E-2</v>
      </c>
      <c r="AD235" s="132">
        <f>IF(S235&lt;&gt;0,G235-AA235, -9999)</f>
        <v>-3.2364312775189572E-3</v>
      </c>
      <c r="AE235" s="132">
        <f>+(G235-AA235)^2*T235</f>
        <v>0</v>
      </c>
      <c r="AF235" s="43">
        <f>IF(S235&lt;&gt;0,G235-P235, -9999)</f>
        <v>-1.3628376219429451E-2</v>
      </c>
      <c r="AG235" s="7"/>
      <c r="AH235" s="43">
        <f>$AB$6*($AB$11/AI235*AJ235+$AB$12)</f>
        <v>-1.0391944941910496E-2</v>
      </c>
      <c r="AI235" s="43">
        <f>1+$AB$7*COS(AL235)</f>
        <v>0.7758008174428217</v>
      </c>
      <c r="AJ235" s="43">
        <f>SIN(AL235+RADIANS($AB$9))</f>
        <v>-0.89262013092306902</v>
      </c>
      <c r="AK235" s="43">
        <f>$AB$7*SIN(AL235)</f>
        <v>-0.44393630754860591</v>
      </c>
      <c r="AL235" s="43">
        <f>2*ATAN(AM235)</f>
        <v>-2.0384562968952165</v>
      </c>
      <c r="AM235" s="43">
        <f>SQRT((1+$AB$7)/(1-$AB$7))*TAN(AN235/2)</f>
        <v>-1.6253160660564525</v>
      </c>
      <c r="AN235" s="132">
        <f>$AU235+$AB$7*SIN(AO235)</f>
        <v>4.7724131980668689</v>
      </c>
      <c r="AO235" s="132">
        <f>$AU235+$AB$7*SIN(AP235)</f>
        <v>4.7724132008979661</v>
      </c>
      <c r="AP235" s="132">
        <f>$AU235+$AB$7*SIN(AQ235)</f>
        <v>4.7724132957916758</v>
      </c>
      <c r="AQ235" s="132">
        <f>$AU235+$AB$7*SIN(AR235)</f>
        <v>4.7724164763855255</v>
      </c>
      <c r="AR235" s="132">
        <f>$AU235+$AB$7*SIN(AS235)</f>
        <v>4.7725229845396875</v>
      </c>
      <c r="AS235" s="132">
        <f>$AU235+$AB$7*SIN(AT235)</f>
        <v>4.7759868206438574</v>
      </c>
      <c r="AT235" s="132">
        <f>$AU235+$AB$7*SIN(AU235)</f>
        <v>4.8465523915717279</v>
      </c>
      <c r="AU235" s="132">
        <f>RADIANS($AB$9)+$AB$18*(F235-AB$15)</f>
        <v>5.2688551668111741</v>
      </c>
      <c r="AZ235" s="132"/>
    </row>
    <row r="236" spans="1:52" ht="12.95" customHeight="1">
      <c r="A236" s="41" t="s">
        <v>599</v>
      </c>
      <c r="B236" s="94" t="s">
        <v>288</v>
      </c>
      <c r="C236" s="36">
        <v>51937.603000000003</v>
      </c>
      <c r="D236" s="36" t="s">
        <v>503</v>
      </c>
      <c r="E236" s="41">
        <f>+(C236-C$7)/C$8</f>
        <v>5675.9612762376419</v>
      </c>
      <c r="F236" s="132">
        <f>ROUND(2*E236,0)/2</f>
        <v>5676</v>
      </c>
      <c r="G236" s="132">
        <f>+C236-(C$7+F236*C$8)</f>
        <v>-1.3218279993452597E-2</v>
      </c>
      <c r="I236" s="43">
        <f>G236</f>
        <v>-1.3218279993452597E-2</v>
      </c>
      <c r="M236" s="132"/>
      <c r="O236" s="132"/>
      <c r="P236" s="199">
        <f>+D$11+D$12*F236+D$13*F236^2</f>
        <v>-9.9765176542702099E-3</v>
      </c>
      <c r="Q236" s="200">
        <f>+C236-15018.5</f>
        <v>36919.103000000003</v>
      </c>
      <c r="S236" s="132">
        <f>+(P236-G236)^2</f>
        <v>1.0509023063741264E-5</v>
      </c>
      <c r="T236" s="201">
        <f>T$19</f>
        <v>0</v>
      </c>
      <c r="U236" s="43">
        <f>+T236*S236</f>
        <v>0</v>
      </c>
      <c r="V236" s="132">
        <f>+G236-P236</f>
        <v>-3.2417623391823875E-3</v>
      </c>
      <c r="Z236" s="43">
        <f>F236</f>
        <v>5676</v>
      </c>
      <c r="AA236" s="132">
        <f>AB$3+AB$4*Z236+AB$5*Z236^2+AH236</f>
        <v>-2.0366473227314927E-2</v>
      </c>
      <c r="AB236" s="132">
        <f>IF(S236&lt;&gt;0,G236-AH236, -9999)</f>
        <v>-2.8283244204078822E-3</v>
      </c>
      <c r="AC236" s="132">
        <f>+G236-P236</f>
        <v>-3.2417623391823875E-3</v>
      </c>
      <c r="AD236" s="132">
        <f>IF(S236&lt;&gt;0,G236-AA236, -9999)</f>
        <v>7.1481932338623294E-3</v>
      </c>
      <c r="AE236" s="132">
        <f>+(G236-AA236)^2*T236</f>
        <v>0</v>
      </c>
      <c r="AF236" s="43">
        <f>IF(S236&lt;&gt;0,G236-P236, -9999)</f>
        <v>-3.2417623391823875E-3</v>
      </c>
      <c r="AG236" s="7"/>
      <c r="AH236" s="43">
        <f>$AB$6*($AB$11/AI236*AJ236+$AB$12)</f>
        <v>-1.0389955573044715E-2</v>
      </c>
      <c r="AI236" s="43">
        <f>1+$AB$7*COS(AL236)</f>
        <v>0.77703566117458878</v>
      </c>
      <c r="AJ236" s="43">
        <f>SIN(AL236+RADIANS($AB$9))</f>
        <v>-0.89386976540262286</v>
      </c>
      <c r="AK236" s="43">
        <f>$AB$7*SIN(AL236)</f>
        <v>-0.44455778278120905</v>
      </c>
      <c r="AL236" s="43">
        <f>2*ATAN(AM236)</f>
        <v>-2.0356766657189662</v>
      </c>
      <c r="AM236" s="43">
        <f>SQRT((1+$AB$7)/(1-$AB$7))*TAN(AN236/2)</f>
        <v>-1.6202662446408238</v>
      </c>
      <c r="AN236" s="132">
        <f>$AU236+$AB$7*SIN(AO236)</f>
        <v>4.775519113836225</v>
      </c>
      <c r="AO236" s="132">
        <f>$AU236+$AB$7*SIN(AP236)</f>
        <v>4.7755191174497824</v>
      </c>
      <c r="AP236" s="132">
        <f>$AU236+$AB$7*SIN(AQ236)</f>
        <v>4.7755192326186284</v>
      </c>
      <c r="AQ236" s="132">
        <f>$AU236+$AB$7*SIN(AR236)</f>
        <v>4.7755229030919555</v>
      </c>
      <c r="AR236" s="132">
        <f>$AU236+$AB$7*SIN(AS236)</f>
        <v>4.7756397710029841</v>
      </c>
      <c r="AS236" s="132">
        <f>$AU236+$AB$7*SIN(AT236)</f>
        <v>4.7792542822900215</v>
      </c>
      <c r="AT236" s="132">
        <f>$AU236+$AB$7*SIN(AU236)</f>
        <v>4.8503560797394352</v>
      </c>
      <c r="AU236" s="132">
        <f>RADIANS($AB$9)+$AB$18*(F236-AB$15)</f>
        <v>5.271866025115993</v>
      </c>
      <c r="AZ236" s="132"/>
    </row>
    <row r="237" spans="1:52" ht="12.95" customHeight="1">
      <c r="A237" s="41" t="s">
        <v>849</v>
      </c>
      <c r="B237" s="94" t="s">
        <v>288</v>
      </c>
      <c r="C237" s="36">
        <v>51946.641799999998</v>
      </c>
      <c r="D237" s="36" t="s">
        <v>485</v>
      </c>
      <c r="E237" s="41">
        <f>+(C237-C$7)/C$8</f>
        <v>5702.4409954848716</v>
      </c>
      <c r="F237" s="132">
        <f>ROUND(2*E237,0)/2</f>
        <v>5702.5</v>
      </c>
      <c r="G237" s="132">
        <f>+C237-(C$7+F237*C$8)</f>
        <v>-2.0141075001447462E-2</v>
      </c>
      <c r="K237" s="43">
        <f>G237</f>
        <v>-2.0141075001447462E-2</v>
      </c>
      <c r="L237" s="132"/>
      <c r="O237" s="132"/>
      <c r="P237" s="199">
        <f>+D$11+D$12*F237+D$13*F237^2</f>
        <v>-1.0003980835610635E-2</v>
      </c>
      <c r="Q237" s="200">
        <f>+C237-15018.5</f>
        <v>36928.141799999998</v>
      </c>
      <c r="S237" s="132">
        <f>+(P237-G237)^2</f>
        <v>1.0276067812704302E-4</v>
      </c>
      <c r="T237" s="7">
        <v>1</v>
      </c>
      <c r="U237" s="43">
        <f>+T237*S237</f>
        <v>1.0276067812704302E-4</v>
      </c>
      <c r="V237" s="132">
        <f>+G237-P237</f>
        <v>-1.0137094165836826E-2</v>
      </c>
      <c r="W237" s="203"/>
      <c r="X237" s="204"/>
      <c r="Y237" s="204"/>
      <c r="Z237" s="43">
        <f>F237</f>
        <v>5702.5</v>
      </c>
      <c r="AA237" s="132">
        <f>AB$3+AB$4*Z237+AB$5*Z237^2+AH237</f>
        <v>-2.0391211137382695E-2</v>
      </c>
      <c r="AB237" s="132">
        <f>IF(S237&lt;&gt;0,G237-AH237, -9999)</f>
        <v>-9.7538446996754003E-3</v>
      </c>
      <c r="AC237" s="132">
        <f>+G237-P237</f>
        <v>-1.0137094165836826E-2</v>
      </c>
      <c r="AD237" s="132">
        <f>IF(S237&lt;&gt;0,G237-AA237, -9999)</f>
        <v>2.5013613593523332E-4</v>
      </c>
      <c r="AE237" s="132">
        <f>+(G237-AA237)^2*T237</f>
        <v>6.2568086500609524E-8</v>
      </c>
      <c r="AF237" s="43">
        <f>IF(S237&lt;&gt;0,G237-P237, -9999)</f>
        <v>-1.0137094165836826E-2</v>
      </c>
      <c r="AG237" s="7"/>
      <c r="AH237" s="43">
        <f>$AB$6*($AB$11/AI237*AJ237+$AB$12)</f>
        <v>-1.0387230301772061E-2</v>
      </c>
      <c r="AI237" s="43">
        <f>1+$AB$7*COS(AL237)</f>
        <v>0.77864033068810934</v>
      </c>
      <c r="AJ237" s="43">
        <f>SIN(AL237+RADIANS($AB$9))</f>
        <v>-0.89548076434594426</v>
      </c>
      <c r="AK237" s="43">
        <f>$AB$7*SIN(AL237)</f>
        <v>-0.44535897366206489</v>
      </c>
      <c r="AL237" s="43">
        <f>2*ATAN(AM237)</f>
        <v>-2.0320703334125865</v>
      </c>
      <c r="AM237" s="43">
        <f>SQRT((1+$AB$7)/(1-$AB$7))*TAN(AN237/2)</f>
        <v>-1.6137483293748167</v>
      </c>
      <c r="AN237" s="132">
        <f>$AU237+$AB$7*SIN(AO237)</f>
        <v>4.7795414182336868</v>
      </c>
      <c r="AO237" s="132">
        <f>$AU237+$AB$7*SIN(AP237)</f>
        <v>4.7795414231107136</v>
      </c>
      <c r="AP237" s="132">
        <f>$AU237+$AB$7*SIN(AQ237)</f>
        <v>4.7795415692503234</v>
      </c>
      <c r="AQ237" s="132">
        <f>$AU237+$AB$7*SIN(AR237)</f>
        <v>4.7795459481619327</v>
      </c>
      <c r="AR237" s="132">
        <f>$AU237+$AB$7*SIN(AS237)</f>
        <v>4.7796770254033509</v>
      </c>
      <c r="AS237" s="132">
        <f>$AU237+$AB$7*SIN(AT237)</f>
        <v>4.7834890359299962</v>
      </c>
      <c r="AT237" s="132">
        <f>$AU237+$AB$7*SIN(AU237)</f>
        <v>4.8552787037662055</v>
      </c>
      <c r="AU237" s="132">
        <f>RADIANS($AB$9)+$AB$18*(F237-AB$15)</f>
        <v>5.2757581102417346</v>
      </c>
      <c r="AZ237" s="132"/>
    </row>
    <row r="238" spans="1:52" ht="12.95" customHeight="1">
      <c r="A238" s="41" t="s">
        <v>599</v>
      </c>
      <c r="B238" s="94" t="s">
        <v>288</v>
      </c>
      <c r="C238" s="36">
        <v>51951.597000000002</v>
      </c>
      <c r="D238" s="36" t="s">
        <v>503</v>
      </c>
      <c r="E238" s="41">
        <f>+(C238-C$7)/C$8</f>
        <v>5716.9575579504699</v>
      </c>
      <c r="F238" s="132">
        <f>ROUND(2*E238,0)/2</f>
        <v>5717</v>
      </c>
      <c r="G238" s="132">
        <f>+C238-(C$7+F238*C$8)</f>
        <v>-1.4487509994069114E-2</v>
      </c>
      <c r="I238" s="43">
        <f>G238</f>
        <v>-1.4487509994069114E-2</v>
      </c>
      <c r="L238" s="132"/>
      <c r="O238" s="132"/>
      <c r="P238" s="199">
        <f>+D$11+D$12*F238+D$13*F238^2</f>
        <v>-1.0019017870059313E-2</v>
      </c>
      <c r="Q238" s="200">
        <f>+C238-15018.5</f>
        <v>36933.097000000002</v>
      </c>
      <c r="S238" s="132">
        <f>+(P238-G238)^2</f>
        <v>1.9967421862337629E-5</v>
      </c>
      <c r="T238" s="201">
        <f>T$19</f>
        <v>0</v>
      </c>
      <c r="U238" s="43">
        <f>+T238*S238</f>
        <v>0</v>
      </c>
      <c r="V238" s="132">
        <f>+G238-P238</f>
        <v>-4.4684921240098017E-3</v>
      </c>
      <c r="Z238" s="43">
        <f>F238</f>
        <v>5717</v>
      </c>
      <c r="AA238" s="132">
        <f>AB$3+AB$4*Z238+AB$5*Z238^2+AH238</f>
        <v>-2.0404683309650014E-2</v>
      </c>
      <c r="AB238" s="132">
        <f>IF(S238&lt;&gt;0,G238-AH238, -9999)</f>
        <v>-4.1018445544784149E-3</v>
      </c>
      <c r="AC238" s="132">
        <f>+G238-P238</f>
        <v>-4.4684921240098017E-3</v>
      </c>
      <c r="AD238" s="132">
        <f>IF(S238&lt;&gt;0,G238-AA238, -9999)</f>
        <v>5.9171733155808995E-3</v>
      </c>
      <c r="AE238" s="132">
        <f>+(G238-AA238)^2*T238</f>
        <v>0</v>
      </c>
      <c r="AF238" s="43">
        <f>IF(S238&lt;&gt;0,G238-P238, -9999)</f>
        <v>-4.4684921240098017E-3</v>
      </c>
      <c r="AG238" s="7"/>
      <c r="AH238" s="43">
        <f>$AB$6*($AB$11/AI238*AJ238+$AB$12)</f>
        <v>-1.0385665439590699E-2</v>
      </c>
      <c r="AI238" s="43">
        <f>1+$AB$7*COS(AL238)</f>
        <v>0.77952239293493064</v>
      </c>
      <c r="AJ238" s="43">
        <f>SIN(AL238+RADIANS($AB$9))</f>
        <v>-0.89636012602701165</v>
      </c>
      <c r="AK238" s="43">
        <f>$AB$7*SIN(AL238)</f>
        <v>-0.44579630258903924</v>
      </c>
      <c r="AL238" s="43">
        <f>2*ATAN(AM238)</f>
        <v>-2.0300907413431082</v>
      </c>
      <c r="AM238" s="43">
        <f>SQRT((1+$AB$7)/(1-$AB$7))*TAN(AN238/2)</f>
        <v>-1.6101866105743416</v>
      </c>
      <c r="AN238" s="132">
        <f>$AU238+$AB$7*SIN(AO238)</f>
        <v>4.7817458214392854</v>
      </c>
      <c r="AO238" s="132">
        <f>$AU238+$AB$7*SIN(AP238)</f>
        <v>4.7817458271468647</v>
      </c>
      <c r="AP238" s="132">
        <f>$AU238+$AB$7*SIN(AQ238)</f>
        <v>4.781745992746373</v>
      </c>
      <c r="AQ238" s="132">
        <f>$AU238+$AB$7*SIN(AR238)</f>
        <v>4.7817507972726156</v>
      </c>
      <c r="AR238" s="132">
        <f>$AU238+$AB$7*SIN(AS238)</f>
        <v>4.7818900462646114</v>
      </c>
      <c r="AS238" s="132">
        <f>$AU238+$AB$7*SIN(AT238)</f>
        <v>4.7858114096471525</v>
      </c>
      <c r="AT238" s="132">
        <f>$AU238+$AB$7*SIN(AU238)</f>
        <v>4.8579749121458606</v>
      </c>
      <c r="AU238" s="132">
        <f>RADIANS($AB$9)+$AB$18*(F238-AB$15)</f>
        <v>5.2778877417256309</v>
      </c>
      <c r="AZ238" s="132"/>
    </row>
    <row r="239" spans="1:52" ht="12.95" customHeight="1">
      <c r="A239" s="41" t="s">
        <v>599</v>
      </c>
      <c r="B239" s="94" t="s">
        <v>288</v>
      </c>
      <c r="C239" s="36">
        <v>51957.58</v>
      </c>
      <c r="D239" s="36" t="s">
        <v>503</v>
      </c>
      <c r="E239" s="41">
        <f>+(C239-C$7)/C$8</f>
        <v>5734.4851235848755</v>
      </c>
      <c r="F239" s="132">
        <f>ROUND(2*E239,0)/2</f>
        <v>5734.5</v>
      </c>
      <c r="G239" s="132">
        <f>+C239-(C$7+F239*C$8)</f>
        <v>-5.0780349993146956E-3</v>
      </c>
      <c r="I239" s="43">
        <f>G239</f>
        <v>-5.0780349993146956E-3</v>
      </c>
      <c r="M239" s="132"/>
      <c r="O239" s="132"/>
      <c r="P239" s="199">
        <f>+D$11+D$12*F239+D$13*F239^2</f>
        <v>-1.0037175444839617E-2</v>
      </c>
      <c r="Q239" s="200">
        <f>+C239-15018.5</f>
        <v>36939.08</v>
      </c>
      <c r="S239" s="132">
        <f>+(P239-G239)^2</f>
        <v>2.4593073958441117E-5</v>
      </c>
      <c r="T239" s="201">
        <f>T$19</f>
        <v>0</v>
      </c>
      <c r="U239" s="43">
        <f>+T239*S239</f>
        <v>0</v>
      </c>
      <c r="V239" s="132">
        <f>+G239-P239</f>
        <v>4.9591404455249215E-3</v>
      </c>
      <c r="W239" s="205"/>
      <c r="X239" s="204"/>
      <c r="Y239" s="204"/>
      <c r="Z239" s="43">
        <f>F239</f>
        <v>5734.5</v>
      </c>
      <c r="AA239" s="132">
        <f>AB$3+AB$4*Z239+AB$5*Z239^2+AH239</f>
        <v>-2.042088255368437E-2</v>
      </c>
      <c r="AB239" s="132">
        <f>IF(S239&lt;&gt;0,G239-AH239, -9999)</f>
        <v>5.3056721095300595E-3</v>
      </c>
      <c r="AC239" s="132">
        <f>+G239-P239</f>
        <v>4.9591404455249215E-3</v>
      </c>
      <c r="AD239" s="132">
        <f>IF(S239&lt;&gt;0,G239-AA239, -9999)</f>
        <v>1.5342847554369675E-2</v>
      </c>
      <c r="AE239" s="132">
        <f>+(G239-AA239)^2*T239</f>
        <v>0</v>
      </c>
      <c r="AF239" s="43">
        <f>IF(S239&lt;&gt;0,G239-P239, -9999)</f>
        <v>4.9591404455249215E-3</v>
      </c>
      <c r="AG239" s="7"/>
      <c r="AH239" s="43">
        <f>$AB$6*($AB$11/AI239*AJ239+$AB$12)</f>
        <v>-1.0383707108844755E-2</v>
      </c>
      <c r="AI239" s="43">
        <f>1+$AB$7*COS(AL239)</f>
        <v>0.7805907721520664</v>
      </c>
      <c r="AJ239" s="43">
        <f>SIN(AL239+RADIANS($AB$9))</f>
        <v>-0.89741938658666209</v>
      </c>
      <c r="AK239" s="43">
        <f>$AB$7*SIN(AL239)</f>
        <v>-0.44632309973198897</v>
      </c>
      <c r="AL239" s="43">
        <f>2*ATAN(AM239)</f>
        <v>-2.0276955940038488</v>
      </c>
      <c r="AM239" s="43">
        <f>SQRT((1+$AB$7)/(1-$AB$7))*TAN(AN239/2)</f>
        <v>-1.6058923651625472</v>
      </c>
      <c r="AN239" s="132">
        <f>$AU239+$AB$7*SIN(AO239)</f>
        <v>4.7844096379820797</v>
      </c>
      <c r="AO239" s="132">
        <f>$AU239+$AB$7*SIN(AP239)</f>
        <v>4.7844096448419391</v>
      </c>
      <c r="AP239" s="132">
        <f>$AU239+$AB$7*SIN(AQ239)</f>
        <v>4.7844098365241026</v>
      </c>
      <c r="AQ239" s="132">
        <f>$AU239+$AB$7*SIN(AR239)</f>
        <v>4.7844151924122009</v>
      </c>
      <c r="AR239" s="132">
        <f>$AU239+$AB$7*SIN(AS239)</f>
        <v>4.7845646835647022</v>
      </c>
      <c r="AS239" s="132">
        <f>$AU239+$AB$7*SIN(AT239)</f>
        <v>4.7886192252647337</v>
      </c>
      <c r="AT239" s="132">
        <f>$AU239+$AB$7*SIN(AU239)</f>
        <v>4.8612314927428804</v>
      </c>
      <c r="AU239" s="132">
        <f>RADIANS($AB$9)+$AB$18*(F239-AB$15)</f>
        <v>5.2804579866199886</v>
      </c>
      <c r="AZ239" s="132"/>
    </row>
    <row r="240" spans="1:52" ht="12.95" customHeight="1">
      <c r="A240" s="41" t="s">
        <v>599</v>
      </c>
      <c r="B240" s="94" t="s">
        <v>288</v>
      </c>
      <c r="C240" s="36">
        <v>51958.601000000002</v>
      </c>
      <c r="D240" s="36" t="s">
        <v>503</v>
      </c>
      <c r="E240" s="41">
        <f>+(C240-C$7)/C$8</f>
        <v>5737.4762057364278</v>
      </c>
      <c r="F240" s="132">
        <f>ROUND(2*E240,0)/2</f>
        <v>5737.5</v>
      </c>
      <c r="G240" s="132">
        <f>+C240-(C$7+F240*C$8)</f>
        <v>-8.1221249929512851E-3</v>
      </c>
      <c r="I240" s="43">
        <f>G240</f>
        <v>-8.1221249929512851E-3</v>
      </c>
      <c r="L240" s="132"/>
      <c r="O240" s="132"/>
      <c r="P240" s="199">
        <f>+D$11+D$12*F240+D$13*F240^2</f>
        <v>-1.004028920753409E-2</v>
      </c>
      <c r="Q240" s="200">
        <f>+C240-15018.5</f>
        <v>36940.101000000002</v>
      </c>
      <c r="S240" s="132">
        <f>+(P240-G240)^2</f>
        <v>3.6793539541060679E-6</v>
      </c>
      <c r="T240" s="201">
        <f>T$19</f>
        <v>0</v>
      </c>
      <c r="U240" s="43">
        <f>+T240*S240</f>
        <v>0</v>
      </c>
      <c r="V240" s="132">
        <f>+G240-P240</f>
        <v>1.9181642145828046E-3</v>
      </c>
      <c r="Z240" s="43">
        <f>F240</f>
        <v>5737.5</v>
      </c>
      <c r="AA240" s="132">
        <f>AB$3+AB$4*Z240+AB$5*Z240^2+AH240</f>
        <v>-2.042365292752071E-2</v>
      </c>
      <c r="AB240" s="132">
        <f>IF(S240&lt;&gt;0,G240-AH240, -9999)</f>
        <v>2.2612387270353352E-3</v>
      </c>
      <c r="AC240" s="132">
        <f>+G240-P240</f>
        <v>1.9181642145828046E-3</v>
      </c>
      <c r="AD240" s="132">
        <f>IF(S240&lt;&gt;0,G240-AA240, -9999)</f>
        <v>1.2301527934569425E-2</v>
      </c>
      <c r="AE240" s="132">
        <f>+(G240-AA240)^2*T240</f>
        <v>0</v>
      </c>
      <c r="AF240" s="43">
        <f>IF(S240&lt;&gt;0,G240-P240, -9999)</f>
        <v>1.9181642145828046E-3</v>
      </c>
      <c r="AG240" s="7"/>
      <c r="AH240" s="43">
        <f>$AB$6*($AB$11/AI240*AJ240+$AB$12)</f>
        <v>-1.038336371998662E-2</v>
      </c>
      <c r="AI240" s="43">
        <f>1+$AB$7*COS(AL240)</f>
        <v>0.78077434385833899</v>
      </c>
      <c r="AJ240" s="43">
        <f>SIN(AL240+RADIANS($AB$9))</f>
        <v>-0.8976007480874133</v>
      </c>
      <c r="AK240" s="43">
        <f>$AB$7*SIN(AL240)</f>
        <v>-0.44641329539839603</v>
      </c>
      <c r="AL240" s="43">
        <f>2*ATAN(AM240)</f>
        <v>-2.027284337770348</v>
      </c>
      <c r="AM240" s="43">
        <f>SQRT((1+$AB$7)/(1-$AB$7))*TAN(AN240/2)</f>
        <v>-1.6051566876150556</v>
      </c>
      <c r="AN240" s="132">
        <f>$AU240+$AB$7*SIN(AO240)</f>
        <v>4.7848666588993787</v>
      </c>
      <c r="AO240" s="132">
        <f>$AU240+$AB$7*SIN(AP240)</f>
        <v>4.78486666597456</v>
      </c>
      <c r="AP240" s="132">
        <f>$AU240+$AB$7*SIN(AQ240)</f>
        <v>4.7848668624289044</v>
      </c>
      <c r="AQ240" s="132">
        <f>$AU240+$AB$7*SIN(AR240)</f>
        <v>4.7848723171029572</v>
      </c>
      <c r="AR240" s="132">
        <f>$AU240+$AB$7*SIN(AS240)</f>
        <v>4.7850236061382665</v>
      </c>
      <c r="AS240" s="132">
        <f>$AU240+$AB$7*SIN(AT240)</f>
        <v>4.7891011094892511</v>
      </c>
      <c r="AT240" s="132">
        <f>$AU240+$AB$7*SIN(AU240)</f>
        <v>4.8617900419063078</v>
      </c>
      <c r="AU240" s="132">
        <f>RADIANS($AB$9)+$AB$18*(F240-AB$15)</f>
        <v>5.2808986000304499</v>
      </c>
      <c r="AZ240" s="132"/>
    </row>
    <row r="241" spans="1:52" ht="12.95" customHeight="1">
      <c r="A241" s="41" t="s">
        <v>599</v>
      </c>
      <c r="B241" s="94" t="s">
        <v>288</v>
      </c>
      <c r="C241" s="36">
        <v>51987.599000000002</v>
      </c>
      <c r="D241" s="36" t="s">
        <v>503</v>
      </c>
      <c r="E241" s="41">
        <f>+(C241-C$7)/C$8</f>
        <v>5822.4276261386485</v>
      </c>
      <c r="F241" s="132">
        <f>ROUND(2*E241,0)/2</f>
        <v>5822.5</v>
      </c>
      <c r="G241" s="132">
        <f>+C241-(C$7+F241*C$8)</f>
        <v>-2.4704674993699882E-2</v>
      </c>
      <c r="I241" s="43">
        <f>G241</f>
        <v>-2.4704674993699882E-2</v>
      </c>
      <c r="M241" s="132"/>
      <c r="O241" s="132"/>
      <c r="P241" s="199">
        <f>+D$11+D$12*F241+D$13*F241^2</f>
        <v>-1.0128638438476053E-2</v>
      </c>
      <c r="Q241" s="200">
        <f>+C241-15018.5</f>
        <v>36969.099000000002</v>
      </c>
      <c r="S241" s="132">
        <f>+(P241-G241)^2</f>
        <v>2.1246084165922136E-4</v>
      </c>
      <c r="T241" s="201">
        <f>T$19</f>
        <v>0</v>
      </c>
      <c r="U241" s="43">
        <f>+T241*S241</f>
        <v>0</v>
      </c>
      <c r="V241" s="132">
        <f>+G241-P241</f>
        <v>-1.4576036555223829E-2</v>
      </c>
      <c r="Z241" s="43">
        <f>F241</f>
        <v>5822.5</v>
      </c>
      <c r="AA241" s="132">
        <f>AB$3+AB$4*Z241+AB$5*Z241^2+AH241</f>
        <v>-2.0501331924487297E-2</v>
      </c>
      <c r="AB241" s="132">
        <f>IF(S241&lt;&gt;0,G241-AH241, -9999)</f>
        <v>-1.4331981507688637E-2</v>
      </c>
      <c r="AC241" s="132">
        <f>+G241-P241</f>
        <v>-1.4576036555223829E-2</v>
      </c>
      <c r="AD241" s="132">
        <f>IF(S241&lt;&gt;0,G241-AA241, -9999)</f>
        <v>-4.2033430692125853E-3</v>
      </c>
      <c r="AE241" s="132">
        <f>+(G241-AA241)^2*T241</f>
        <v>0</v>
      </c>
      <c r="AF241" s="43">
        <f>IF(S241&lt;&gt;0,G241-P241, -9999)</f>
        <v>-1.4576036555223829E-2</v>
      </c>
      <c r="AG241" s="7"/>
      <c r="AH241" s="43">
        <f>$AB$6*($AB$11/AI241*AJ241+$AB$12)</f>
        <v>-1.0372693486011246E-2</v>
      </c>
      <c r="AI241" s="43">
        <f>1+$AB$7*COS(AL241)</f>
        <v>0.7860272323166051</v>
      </c>
      <c r="AJ241" s="43">
        <f>SIN(AL241+RADIANS($AB$9))</f>
        <v>-0.90271100870146714</v>
      </c>
      <c r="AK241" s="43">
        <f>$AB$7*SIN(AL241)</f>
        <v>-0.44895475641661858</v>
      </c>
      <c r="AL241" s="43">
        <f>2*ATAN(AM241)</f>
        <v>-2.0155509993221465</v>
      </c>
      <c r="AM241" s="43">
        <f>SQRT((1+$AB$7)/(1-$AB$7))*TAN(AN241/2)</f>
        <v>-1.584369890115757</v>
      </c>
      <c r="AN241" s="132">
        <f>$AU241+$AB$7*SIN(AO241)</f>
        <v>4.7978605330288877</v>
      </c>
      <c r="AO241" s="132">
        <f>$AU241+$AB$7*SIN(AP241)</f>
        <v>4.7978605489296706</v>
      </c>
      <c r="AP241" s="132">
        <f>$AU241+$AB$7*SIN(AQ241)</f>
        <v>4.7978609234483303</v>
      </c>
      <c r="AQ241" s="132">
        <f>$AU241+$AB$7*SIN(AR241)</f>
        <v>4.7978697441904075</v>
      </c>
      <c r="AR241" s="132">
        <f>$AU241+$AB$7*SIN(AS241)</f>
        <v>4.7980772302678183</v>
      </c>
      <c r="AS241" s="132">
        <f>$AU241+$AB$7*SIN(AT241)</f>
        <v>4.802820963218819</v>
      </c>
      <c r="AT241" s="132">
        <f>$AU241+$AB$7*SIN(AU241)</f>
        <v>4.8776493264091796</v>
      </c>
      <c r="AU241" s="132">
        <f>RADIANS($AB$9)+$AB$18*(F241-AB$15)</f>
        <v>5.2933826466601879</v>
      </c>
      <c r="AZ241" s="132"/>
    </row>
    <row r="242" spans="1:52" ht="12.95" customHeight="1">
      <c r="A242" s="36" t="s">
        <v>363</v>
      </c>
      <c r="B242" s="94" t="s">
        <v>292</v>
      </c>
      <c r="C242" s="36">
        <v>52185.414100000002</v>
      </c>
      <c r="D242" s="36"/>
      <c r="E242" s="41">
        <f>+(C242-C$7)/C$8</f>
        <v>6401.9391001026252</v>
      </c>
      <c r="F242" s="132">
        <f>ROUND(2*E242,0)/2</f>
        <v>6402</v>
      </c>
      <c r="G242" s="132">
        <f>+C242-(C$7+F242*C$8)</f>
        <v>-2.0788059999176767E-2</v>
      </c>
      <c r="K242" s="202">
        <f>G242</f>
        <v>-2.0788059999176767E-2</v>
      </c>
      <c r="O242" s="132"/>
      <c r="P242" s="199">
        <f>+D$11+D$12*F242+D$13*F242^2</f>
        <v>-1.0737456579454466E-2</v>
      </c>
      <c r="Q242" s="200">
        <f>+C242-15018.5</f>
        <v>37166.914100000002</v>
      </c>
      <c r="S242" s="132">
        <f>+(P242-G242)^2</f>
        <v>1.0101462910053359E-4</v>
      </c>
      <c r="T242" s="7">
        <v>1</v>
      </c>
      <c r="U242" s="43">
        <f>+T242*S242</f>
        <v>1.0101462910053359E-4</v>
      </c>
      <c r="V242" s="132">
        <f>+G242-P242</f>
        <v>-1.00506034197223E-2</v>
      </c>
      <c r="W242" s="205"/>
      <c r="X242" s="204"/>
      <c r="Y242" s="204"/>
      <c r="Z242" s="43">
        <f>F242</f>
        <v>6402</v>
      </c>
      <c r="AA242" s="132">
        <f>AB$3+AB$4*Z242+AB$5*Z242^2+AH242</f>
        <v>-2.0986440707837888E-2</v>
      </c>
      <c r="AB242" s="132">
        <f>IF(S242&lt;&gt;0,G242-AH242, -9999)</f>
        <v>-1.0539075870793347E-2</v>
      </c>
      <c r="AC242" s="132">
        <f>+G242-P242</f>
        <v>-1.00506034197223E-2</v>
      </c>
      <c r="AD242" s="132">
        <f>IF(S242&lt;&gt;0,G242-AA242, -9999)</f>
        <v>1.9838070866112084E-4</v>
      </c>
      <c r="AE242" s="132">
        <f>+(G242-AA242)^2*T242</f>
        <v>3.9354905568888507E-8</v>
      </c>
      <c r="AF242" s="43">
        <f>IF(S242&lt;&gt;0,G242-P242, -9999)</f>
        <v>-1.00506034197223E-2</v>
      </c>
      <c r="AG242" s="7"/>
      <c r="AH242" s="43">
        <f>$AB$6*($AB$11/AI242*AJ242+$AB$12)</f>
        <v>-1.0248984128383419E-2</v>
      </c>
      <c r="AI242" s="43">
        <f>1+$AB$7*COS(AL242)</f>
        <v>0.82466688211413264</v>
      </c>
      <c r="AJ242" s="43">
        <f>SIN(AL242+RADIANS($AB$9))</f>
        <v>-0.93579116242149785</v>
      </c>
      <c r="AK242" s="43">
        <f>$AB$7*SIN(AL242)</f>
        <v>-0.4654062917404726</v>
      </c>
      <c r="AL242" s="43">
        <f>2*ATAN(AM242)</f>
        <v>-1.931083985568093</v>
      </c>
      <c r="AM242" s="43">
        <f>SQRT((1+$AB$7)/(1-$AB$7))*TAN(AN242/2)</f>
        <v>-1.4453408994056367</v>
      </c>
      <c r="AN242" s="132">
        <f>$AU242+$AB$7*SIN(AO242)</f>
        <v>4.8888828619777147</v>
      </c>
      <c r="AO242" s="132">
        <f>$AU242+$AB$7*SIN(AP242)</f>
        <v>4.8888834639547349</v>
      </c>
      <c r="AP242" s="132">
        <f>$AU242+$AB$7*SIN(AQ242)</f>
        <v>4.8888903575557388</v>
      </c>
      <c r="AQ242" s="132">
        <f>$AU242+$AB$7*SIN(AR242)</f>
        <v>4.8889692813404189</v>
      </c>
      <c r="AR242" s="132">
        <f>$AU242+$AB$7*SIN(AS242)</f>
        <v>4.8898703926905283</v>
      </c>
      <c r="AS242" s="132">
        <f>$AU242+$AB$7*SIN(AT242)</f>
        <v>4.899855233051845</v>
      </c>
      <c r="AT242" s="132">
        <f>$AU242+$AB$7*SIN(AU242)</f>
        <v>4.9874706405061753</v>
      </c>
      <c r="AU242" s="132">
        <f>RADIANS($AB$9)+$AB$18*(F242-AB$15)</f>
        <v>5.3784944704476327</v>
      </c>
      <c r="AZ242" s="132"/>
    </row>
    <row r="243" spans="1:52" ht="12.95" customHeight="1">
      <c r="A243" s="36" t="s">
        <v>333</v>
      </c>
      <c r="B243" s="95" t="s">
        <v>288</v>
      </c>
      <c r="C243" s="96">
        <v>52185.58167</v>
      </c>
      <c r="D243" s="96">
        <v>3.0000000000000001E-5</v>
      </c>
      <c r="E243" s="41">
        <f>+(C243-C$7)/C$8</f>
        <v>6402.430006700205</v>
      </c>
      <c r="F243" s="132">
        <f>ROUND(2*E243,0)/2</f>
        <v>6402.5</v>
      </c>
      <c r="G243" s="132">
        <f>+C243-(C$7+F243*C$8)</f>
        <v>-2.3892074998002499E-2</v>
      </c>
      <c r="K243" s="43">
        <f>G243</f>
        <v>-2.3892074998002499E-2</v>
      </c>
      <c r="P243" s="199">
        <f>+D$11+D$12*F243+D$13*F243^2</f>
        <v>-1.0737986758787402E-2</v>
      </c>
      <c r="Q243" s="200">
        <f>+C243-15018.5</f>
        <v>37167.08167</v>
      </c>
      <c r="S243" s="132">
        <f>+(P243-G243)^2</f>
        <v>1.7303003740505693E-4</v>
      </c>
      <c r="T243" s="7">
        <v>1</v>
      </c>
      <c r="U243" s="43">
        <f>+T243*S243</f>
        <v>1.7303003740505693E-4</v>
      </c>
      <c r="V243" s="132">
        <f>+G243-P243</f>
        <v>-1.3154088239215097E-2</v>
      </c>
      <c r="Z243" s="43">
        <f>F243</f>
        <v>6402.5</v>
      </c>
      <c r="AA243" s="132">
        <f>AB$3+AB$4*Z243+AB$5*Z243^2+AH243</f>
        <v>-2.098682378643292E-2</v>
      </c>
      <c r="AB243" s="132">
        <f>IF(S243&lt;&gt;0,G243-AH243, -9999)</f>
        <v>-1.3643237970356981E-2</v>
      </c>
      <c r="AC243" s="132">
        <f>+G243-P243</f>
        <v>-1.3154088239215097E-2</v>
      </c>
      <c r="AD243" s="132">
        <f>IF(S243&lt;&gt;0,G243-AA243, -9999)</f>
        <v>-2.9052512115695789E-3</v>
      </c>
      <c r="AE243" s="132">
        <f>+(G243-AA243)^2*T243</f>
        <v>8.4404846023265055E-6</v>
      </c>
      <c r="AF243" s="43">
        <f>IF(S243&lt;&gt;0,G243-P243, -9999)</f>
        <v>-1.3154088239215097E-2</v>
      </c>
      <c r="AG243" s="7"/>
      <c r="AH243" s="43">
        <f>$AB$6*($AB$11/AI243*AJ243+$AB$12)</f>
        <v>-1.0248837027645518E-2</v>
      </c>
      <c r="AI243" s="43">
        <f>1+$AB$7*COS(AL243)</f>
        <v>0.82470248027083837</v>
      </c>
      <c r="AJ243" s="43">
        <f>SIN(AL243+RADIANS($AB$9))</f>
        <v>-0.93581812563004652</v>
      </c>
      <c r="AK243" s="43">
        <f>$AB$7*SIN(AL243)</f>
        <v>-0.46541970112577052</v>
      </c>
      <c r="AL243" s="43">
        <f>2*ATAN(AM243)</f>
        <v>-1.9310074983256627</v>
      </c>
      <c r="AM243" s="43">
        <f>SQRT((1+$AB$7)/(1-$AB$7))*TAN(AN243/2)</f>
        <v>-1.4452227709946999</v>
      </c>
      <c r="AN243" s="132">
        <f>$AU243+$AB$7*SIN(AO243)</f>
        <v>4.8889633255172713</v>
      </c>
      <c r="AO243" s="132">
        <f>$AU243+$AB$7*SIN(AP243)</f>
        <v>4.8889639288843894</v>
      </c>
      <c r="AP243" s="132">
        <f>$AU243+$AB$7*SIN(AQ243)</f>
        <v>4.8889708352881724</v>
      </c>
      <c r="AQ243" s="132">
        <f>$AU243+$AB$7*SIN(AR243)</f>
        <v>4.8890498699720091</v>
      </c>
      <c r="AR243" s="132">
        <f>$AU243+$AB$7*SIN(AS243)</f>
        <v>4.889951839053408</v>
      </c>
      <c r="AS243" s="132">
        <f>$AU243+$AB$7*SIN(AT243)</f>
        <v>4.8999416400732683</v>
      </c>
      <c r="AT243" s="132">
        <f>$AU243+$AB$7*SIN(AU243)</f>
        <v>4.9875666452881395</v>
      </c>
      <c r="AU243" s="132">
        <f>RADIANS($AB$9)+$AB$18*(F243-AB$15)</f>
        <v>5.378567906016043</v>
      </c>
      <c r="AZ243" s="132"/>
    </row>
    <row r="244" spans="1:52" ht="12.95" customHeight="1">
      <c r="A244" s="36" t="s">
        <v>363</v>
      </c>
      <c r="B244" s="95" t="s">
        <v>288</v>
      </c>
      <c r="C244" s="96">
        <v>52185.585500000001</v>
      </c>
      <c r="D244" s="96"/>
      <c r="E244" s="41">
        <f>+(C244-C$7)/C$8</f>
        <v>6402.4412269202294</v>
      </c>
      <c r="F244" s="132">
        <f>ROUND(2*E244,0)/2</f>
        <v>6402.5</v>
      </c>
      <c r="G244" s="132">
        <f>+C244-(C$7+F244*C$8)</f>
        <v>-2.006207499653101E-2</v>
      </c>
      <c r="K244" s="43">
        <f>G244</f>
        <v>-2.006207499653101E-2</v>
      </c>
      <c r="P244" s="199">
        <f>+D$11+D$12*F244+D$13*F244^2</f>
        <v>-1.0737986758787402E-2</v>
      </c>
      <c r="Q244" s="200">
        <f>+C244-15018.5</f>
        <v>37167.085500000001</v>
      </c>
      <c r="S244" s="132">
        <f>+(P244-G244)^2</f>
        <v>8.6938621465228684E-5</v>
      </c>
      <c r="T244" s="7">
        <v>1</v>
      </c>
      <c r="U244" s="43">
        <f>+T244*S244</f>
        <v>8.6938621465228684E-5</v>
      </c>
      <c r="V244" s="132">
        <f>+G244-P244</f>
        <v>-9.3240882377436073E-3</v>
      </c>
      <c r="Z244" s="43">
        <f>F244</f>
        <v>6402.5</v>
      </c>
      <c r="AA244" s="132">
        <f>AB$3+AB$4*Z244+AB$5*Z244^2+AH244</f>
        <v>-2.098682378643292E-2</v>
      </c>
      <c r="AB244" s="132">
        <f>IF(S244&lt;&gt;0,G244-AH244, -9999)</f>
        <v>-9.8132379688854916E-3</v>
      </c>
      <c r="AC244" s="132">
        <f>+G244-P244</f>
        <v>-9.3240882377436073E-3</v>
      </c>
      <c r="AD244" s="132">
        <f>IF(S244&lt;&gt;0,G244-AA244, -9999)</f>
        <v>9.2474878990191078E-4</v>
      </c>
      <c r="AE244" s="132">
        <f>+(G244-AA244)^2*T244</f>
        <v>8.5516032442504828E-7</v>
      </c>
      <c r="AF244" s="43">
        <f>IF(S244&lt;&gt;0,G244-P244, -9999)</f>
        <v>-9.3240882377436073E-3</v>
      </c>
      <c r="AG244" s="7"/>
      <c r="AH244" s="43">
        <f>$AB$6*($AB$11/AI244*AJ244+$AB$12)</f>
        <v>-1.0248837027645518E-2</v>
      </c>
      <c r="AI244" s="43">
        <f>1+$AB$7*COS(AL244)</f>
        <v>0.82470248027083837</v>
      </c>
      <c r="AJ244" s="43">
        <f>SIN(AL244+RADIANS($AB$9))</f>
        <v>-0.93581812563004652</v>
      </c>
      <c r="AK244" s="43">
        <f>$AB$7*SIN(AL244)</f>
        <v>-0.46541970112577052</v>
      </c>
      <c r="AL244" s="43">
        <f>2*ATAN(AM244)</f>
        <v>-1.9310074983256627</v>
      </c>
      <c r="AM244" s="43">
        <f>SQRT((1+$AB$7)/(1-$AB$7))*TAN(AN244/2)</f>
        <v>-1.4452227709946999</v>
      </c>
      <c r="AN244" s="132">
        <f>$AU244+$AB$7*SIN(AO244)</f>
        <v>4.8889633255172713</v>
      </c>
      <c r="AO244" s="132">
        <f>$AU244+$AB$7*SIN(AP244)</f>
        <v>4.8889639288843894</v>
      </c>
      <c r="AP244" s="132">
        <f>$AU244+$AB$7*SIN(AQ244)</f>
        <v>4.8889708352881724</v>
      </c>
      <c r="AQ244" s="132">
        <f>$AU244+$AB$7*SIN(AR244)</f>
        <v>4.8890498699720091</v>
      </c>
      <c r="AR244" s="132">
        <f>$AU244+$AB$7*SIN(AS244)</f>
        <v>4.889951839053408</v>
      </c>
      <c r="AS244" s="132">
        <f>$AU244+$AB$7*SIN(AT244)</f>
        <v>4.8999416400732683</v>
      </c>
      <c r="AT244" s="132">
        <f>$AU244+$AB$7*SIN(AU244)</f>
        <v>4.9875666452881395</v>
      </c>
      <c r="AU244" s="132">
        <f>RADIANS($AB$9)+$AB$18*(F244-AB$15)</f>
        <v>5.378567906016043</v>
      </c>
      <c r="AZ244" s="132"/>
    </row>
    <row r="245" spans="1:52" ht="12.95" customHeight="1">
      <c r="A245" s="41" t="s">
        <v>492</v>
      </c>
      <c r="B245" s="94" t="str">
        <f>IF(W245=INT(W245),"I","II")</f>
        <v>I</v>
      </c>
      <c r="C245" s="207">
        <v>52193.432699999998</v>
      </c>
      <c r="D245" s="36" t="s">
        <v>485</v>
      </c>
      <c r="E245" s="41">
        <f>+(C245-C$7)/C$8</f>
        <v>6425.4300808473972</v>
      </c>
      <c r="F245" s="132">
        <f>ROUND(2*E245,0)/2</f>
        <v>6425.5</v>
      </c>
      <c r="G245" s="132">
        <f>+C245-(C$7+F245*C$8)</f>
        <v>-2.3866764997364953E-2</v>
      </c>
      <c r="K245" s="43">
        <f>G245</f>
        <v>-2.3866764997364953E-2</v>
      </c>
      <c r="N245" s="132"/>
      <c r="O245" s="132"/>
      <c r="P245" s="199">
        <f>+D$11+D$12*F245+D$13*F245^2</f>
        <v>-1.0762384109501028E-2</v>
      </c>
      <c r="Q245" s="200">
        <f>+C245-15018.5</f>
        <v>37174.932699999998</v>
      </c>
      <c r="S245" s="132">
        <f>+(P245-G245)^2</f>
        <v>1.7172479845421331E-4</v>
      </c>
      <c r="T245" s="7">
        <v>1</v>
      </c>
      <c r="U245" s="43">
        <f>+T245*S245</f>
        <v>1.7172479845421331E-4</v>
      </c>
      <c r="V245" s="132">
        <f>+G245-P245</f>
        <v>-1.3104380887863925E-2</v>
      </c>
      <c r="Z245" s="43">
        <f>F245</f>
        <v>6425.5</v>
      </c>
      <c r="AA245" s="132">
        <f>AB$3+AB$4*Z245+AB$5*Z245^2+AH245</f>
        <v>-2.1004375767756364E-2</v>
      </c>
      <c r="AB245" s="132">
        <f>IF(S245&lt;&gt;0,G245-AH245, -9999)</f>
        <v>-1.3624773339109617E-2</v>
      </c>
      <c r="AC245" s="132">
        <f>+G245-P245</f>
        <v>-1.3104380887863925E-2</v>
      </c>
      <c r="AD245" s="132">
        <f>IF(S245&lt;&gt;0,G245-AA245, -9999)</f>
        <v>-2.862389229608589E-3</v>
      </c>
      <c r="AE245" s="132">
        <f>+(G245-AA245)^2*T245</f>
        <v>8.193272101779252E-6</v>
      </c>
      <c r="AF245" s="43">
        <f>IF(S245&lt;&gt;0,G245-P245, -9999)</f>
        <v>-1.3104380887863925E-2</v>
      </c>
      <c r="AG245" s="7"/>
      <c r="AH245" s="43">
        <f>$AB$6*($AB$11/AI245*AJ245+$AB$12)</f>
        <v>-1.0241991658255336E-2</v>
      </c>
      <c r="AI245" s="43">
        <f>1+$AB$7*COS(AL245)</f>
        <v>0.82634443569013449</v>
      </c>
      <c r="AJ245" s="43">
        <f>SIN(AL245+RADIANS($AB$9))</f>
        <v>-0.93705501119252532</v>
      </c>
      <c r="AK245" s="43">
        <f>$AB$7*SIN(AL245)</f>
        <v>-0.46603483089080322</v>
      </c>
      <c r="AL245" s="43">
        <f>2*ATAN(AM245)</f>
        <v>-1.9274819290957868</v>
      </c>
      <c r="AM245" s="43">
        <f>SQRT((1+$AB$7)/(1-$AB$7))*TAN(AN245/2)</f>
        <v>-1.4397919430928452</v>
      </c>
      <c r="AN245" s="132">
        <f>$AU245+$AB$7*SIN(AO245)</f>
        <v>4.892668410070895</v>
      </c>
      <c r="AO245" s="132">
        <f>$AU245+$AB$7*SIN(AP245)</f>
        <v>4.8926690802986101</v>
      </c>
      <c r="AP245" s="132">
        <f>$AU245+$AB$7*SIN(AQ245)</f>
        <v>4.8926765959974015</v>
      </c>
      <c r="AQ245" s="132">
        <f>$AU245+$AB$7*SIN(AR245)</f>
        <v>4.8927608531980802</v>
      </c>
      <c r="AR245" s="132">
        <f>$AU245+$AB$7*SIN(AS245)</f>
        <v>4.8937027952452228</v>
      </c>
      <c r="AS245" s="132">
        <f>$AU245+$AB$7*SIN(AT245)</f>
        <v>4.9039214424698567</v>
      </c>
      <c r="AT245" s="132">
        <f>$AU245+$AB$7*SIN(AU245)</f>
        <v>4.9919851426629567</v>
      </c>
      <c r="AU245" s="132">
        <f>RADIANS($AB$9)+$AB$18*(F245-AB$15)</f>
        <v>5.381945942162913</v>
      </c>
      <c r="AZ245" s="132"/>
    </row>
    <row r="246" spans="1:52" ht="12.95" customHeight="1">
      <c r="A246" s="41" t="s">
        <v>492</v>
      </c>
      <c r="B246" s="94" t="str">
        <f>IF(W246=INT(W246),"I","II")</f>
        <v>I</v>
      </c>
      <c r="C246" s="207">
        <v>52195.483500000002</v>
      </c>
      <c r="D246" s="36" t="s">
        <v>485</v>
      </c>
      <c r="E246" s="41">
        <f>+(C246-C$7)/C$8</f>
        <v>6431.4380252905057</v>
      </c>
      <c r="F246" s="132">
        <f>ROUND(2*E246,0)/2</f>
        <v>6431.5</v>
      </c>
      <c r="G246" s="132">
        <f>+C246-(C$7+F246*C$8)</f>
        <v>-2.115494499594206E-2</v>
      </c>
      <c r="K246" s="43">
        <f>G246</f>
        <v>-2.115494499594206E-2</v>
      </c>
      <c r="N246" s="132"/>
      <c r="O246" s="132"/>
      <c r="P246" s="199">
        <f>+D$11+D$12*F246+D$13*F246^2</f>
        <v>-1.0768751565734062E-2</v>
      </c>
      <c r="Q246" s="200">
        <f>+C246-15018.5</f>
        <v>37176.983500000002</v>
      </c>
      <c r="S246" s="132">
        <f>+(P246-G246)^2</f>
        <v>1.0787301396969578E-4</v>
      </c>
      <c r="T246" s="7">
        <v>1</v>
      </c>
      <c r="U246" s="43">
        <f>+T246*S246</f>
        <v>1.0787301396969578E-4</v>
      </c>
      <c r="V246" s="132">
        <f>+G246-P246</f>
        <v>-1.0386193430207998E-2</v>
      </c>
      <c r="Z246" s="43">
        <f>F246</f>
        <v>6431.5</v>
      </c>
      <c r="AA246" s="132">
        <f>AB$3+AB$4*Z246+AB$5*Z246^2+AH246</f>
        <v>-2.100893207109969E-2</v>
      </c>
      <c r="AB246" s="132">
        <f>IF(S246&lt;&gt;0,G246-AH246, -9999)</f>
        <v>-1.0914764490576431E-2</v>
      </c>
      <c r="AC246" s="132">
        <f>+G246-P246</f>
        <v>-1.0386193430207998E-2</v>
      </c>
      <c r="AD246" s="132">
        <f>IF(S246&lt;&gt;0,G246-AA246, -9999)</f>
        <v>-1.4601292484237027E-4</v>
      </c>
      <c r="AE246" s="132">
        <f>+(G246-AA246)^2*T246</f>
        <v>2.1319774221023671E-8</v>
      </c>
      <c r="AF246" s="43">
        <f>IF(S246&lt;&gt;0,G246-P246, -9999)</f>
        <v>-1.0386193430207998E-2</v>
      </c>
      <c r="AG246" s="7"/>
      <c r="AH246" s="43">
        <f>$AB$6*($AB$11/AI246*AJ246+$AB$12)</f>
        <v>-1.0240180505365629E-2</v>
      </c>
      <c r="AI246" s="43">
        <f>1+$AB$7*COS(AL246)</f>
        <v>0.8267742050330571</v>
      </c>
      <c r="AJ246" s="43">
        <f>SIN(AL246+RADIANS($AB$9))</f>
        <v>-0.93737656702424499</v>
      </c>
      <c r="AK246" s="43">
        <f>$AB$7*SIN(AL246)</f>
        <v>-0.4661947474792783</v>
      </c>
      <c r="AL246" s="43">
        <f>2*ATAN(AM246)</f>
        <v>-1.9265599044734241</v>
      </c>
      <c r="AM246" s="43">
        <f>SQRT((1+$AB$7)/(1-$AB$7))*TAN(AN246/2)</f>
        <v>-1.4383761914951605</v>
      </c>
      <c r="AN246" s="132">
        <f>$AU246+$AB$7*SIN(AO246)</f>
        <v>4.893636167612617</v>
      </c>
      <c r="AO246" s="132">
        <f>$AU246+$AB$7*SIN(AP246)</f>
        <v>4.8936368562485262</v>
      </c>
      <c r="AP246" s="132">
        <f>$AU246+$AB$7*SIN(AQ246)</f>
        <v>4.8936445375842368</v>
      </c>
      <c r="AQ246" s="132">
        <f>$AU246+$AB$7*SIN(AR246)</f>
        <v>4.8937301966322186</v>
      </c>
      <c r="AR246" s="132">
        <f>$AU246+$AB$7*SIN(AS246)</f>
        <v>4.8946827333481338</v>
      </c>
      <c r="AS246" s="132">
        <f>$AU246+$AB$7*SIN(AT246)</f>
        <v>4.9049612880211049</v>
      </c>
      <c r="AT246" s="132">
        <f>$AU246+$AB$7*SIN(AU246)</f>
        <v>4.9931385264684902</v>
      </c>
      <c r="AU246" s="132">
        <f>RADIANS($AB$9)+$AB$18*(F246-AB$15)</f>
        <v>5.3828271689838356</v>
      </c>
      <c r="AZ246" s="132"/>
    </row>
    <row r="247" spans="1:52" ht="12.95" customHeight="1">
      <c r="A247" s="41" t="s">
        <v>492</v>
      </c>
      <c r="B247" s="94" t="str">
        <f>IF(W247=INT(W247),"I","II")</f>
        <v>I</v>
      </c>
      <c r="C247" s="207">
        <v>52198.553699999997</v>
      </c>
      <c r="D247" s="36" t="s">
        <v>485</v>
      </c>
      <c r="E247" s="41">
        <f>+(C247-C$7)/C$8</f>
        <v>6440.4323645869545</v>
      </c>
      <c r="F247" s="132">
        <f>ROUND(2*E247,0)/2</f>
        <v>6440.5</v>
      </c>
      <c r="G247" s="132">
        <f>+C247-(C$7+F247*C$8)</f>
        <v>-2.308721499866806E-2</v>
      </c>
      <c r="K247" s="43">
        <f>G247</f>
        <v>-2.308721499866806E-2</v>
      </c>
      <c r="N247" s="132"/>
      <c r="O247" s="132"/>
      <c r="P247" s="199">
        <f>+D$11+D$12*F247+D$13*F247^2</f>
        <v>-1.0778305023328369E-2</v>
      </c>
      <c r="Q247" s="200">
        <f>+C247-15018.5</f>
        <v>37180.053699999997</v>
      </c>
      <c r="S247" s="132">
        <f>+(P247-G247)^2</f>
        <v>1.5150926478101694E-4</v>
      </c>
      <c r="T247" s="7">
        <v>1</v>
      </c>
      <c r="U247" s="43">
        <f>+T247*S247</f>
        <v>1.5150926478101694E-4</v>
      </c>
      <c r="V247" s="132">
        <f>+G247-P247</f>
        <v>-1.2308909975339691E-2</v>
      </c>
      <c r="Z247" s="43">
        <f>F247</f>
        <v>6440.5</v>
      </c>
      <c r="AA247" s="132">
        <f>AB$3+AB$4*Z247+AB$5*Z247^2+AH247</f>
        <v>-2.1015749031459689E-2</v>
      </c>
      <c r="AB247" s="132">
        <f>IF(S247&lt;&gt;0,G247-AH247, -9999)</f>
        <v>-1.2849770990536738E-2</v>
      </c>
      <c r="AC247" s="132">
        <f>+G247-P247</f>
        <v>-1.2308909975339691E-2</v>
      </c>
      <c r="AD247" s="132">
        <f>IF(S247&lt;&gt;0,G247-AA247, -9999)</f>
        <v>-2.0714659672083705E-3</v>
      </c>
      <c r="AE247" s="132">
        <f>+(G247-AA247)^2*T247</f>
        <v>4.2909712533025101E-6</v>
      </c>
      <c r="AF247" s="43">
        <f>IF(S247&lt;&gt;0,G247-P247, -9999)</f>
        <v>-1.2308909975339691E-2</v>
      </c>
      <c r="AG247" s="7"/>
      <c r="AH247" s="43">
        <f>$AB$6*($AB$11/AI247*AJ247+$AB$12)</f>
        <v>-1.0237444008131322E-2</v>
      </c>
      <c r="AI247" s="43">
        <f>1+$AB$7*COS(AL247)</f>
        <v>0.82741997471249995</v>
      </c>
      <c r="AJ247" s="43">
        <f>SIN(AL247+RADIANS($AB$9))</f>
        <v>-0.93785803120896849</v>
      </c>
      <c r="AK247" s="43">
        <f>$AB$7*SIN(AL247)</f>
        <v>-0.46643418988209173</v>
      </c>
      <c r="AL247" s="43">
        <f>2*ATAN(AM247)</f>
        <v>-1.9251750673739738</v>
      </c>
      <c r="AM247" s="43">
        <f>SQRT((1+$AB$7)/(1-$AB$7))*TAN(AN247/2)</f>
        <v>-1.4362533241060134</v>
      </c>
      <c r="AN247" s="132">
        <f>$AU247+$AB$7*SIN(AO247)</f>
        <v>4.8950887483817001</v>
      </c>
      <c r="AO247" s="132">
        <f>$AU247+$AB$7*SIN(AP247)</f>
        <v>4.8950894654077031</v>
      </c>
      <c r="AP247" s="132">
        <f>$AU247+$AB$7*SIN(AQ247)</f>
        <v>4.8950974005247803</v>
      </c>
      <c r="AQ247" s="132">
        <f>$AU247+$AB$7*SIN(AR247)</f>
        <v>4.8951851934019164</v>
      </c>
      <c r="AR247" s="132">
        <f>$AU247+$AB$7*SIN(AS247)</f>
        <v>4.8961537520312062</v>
      </c>
      <c r="AS247" s="132">
        <f>$AU247+$AB$7*SIN(AT247)</f>
        <v>4.9065223268720102</v>
      </c>
      <c r="AT247" s="132">
        <f>$AU247+$AB$7*SIN(AU247)</f>
        <v>4.9948691695173091</v>
      </c>
      <c r="AU247" s="132">
        <f>RADIANS($AB$9)+$AB$18*(F247-AB$15)</f>
        <v>5.3841490092152196</v>
      </c>
      <c r="AZ247" s="132"/>
    </row>
    <row r="248" spans="1:52" ht="12.95" customHeight="1">
      <c r="A248" s="41" t="s">
        <v>361</v>
      </c>
      <c r="B248" s="94" t="s">
        <v>292</v>
      </c>
      <c r="C248" s="36">
        <v>52219.548540000003</v>
      </c>
      <c r="D248" s="36">
        <v>2.0000000000000001E-4</v>
      </c>
      <c r="E248" s="41">
        <f>+(C248-C$7)/C$8</f>
        <v>6501.9380366718551</v>
      </c>
      <c r="F248" s="132">
        <f>ROUND(2*E248,0)/2</f>
        <v>6502</v>
      </c>
      <c r="G248" s="132">
        <f>+C248-(C$7+F248*C$8)</f>
        <v>-2.1151059991098009E-2</v>
      </c>
      <c r="K248" s="43">
        <f>G248</f>
        <v>-2.1151059991098009E-2</v>
      </c>
      <c r="M248" s="132"/>
      <c r="O248" s="132"/>
      <c r="P248" s="199">
        <f>+D$11+D$12*F248+D$13*F248^2</f>
        <v>-1.0843659992600329E-2</v>
      </c>
      <c r="Q248" s="200">
        <f>+C248-15018.5</f>
        <v>37201.048540000003</v>
      </c>
      <c r="S248" s="132">
        <f>+(P248-G248)^2</f>
        <v>1.0624249472902998E-4</v>
      </c>
      <c r="T248" s="7">
        <v>1</v>
      </c>
      <c r="U248" s="43">
        <f>+T248*S248</f>
        <v>1.0624249472902998E-4</v>
      </c>
      <c r="V248" s="132">
        <f>+G248-P248</f>
        <v>-1.030739999849768E-2</v>
      </c>
      <c r="Z248" s="43">
        <f>F248</f>
        <v>6502</v>
      </c>
      <c r="AA248" s="132">
        <f>AB$3+AB$4*Z248+AB$5*Z248^2+AH248</f>
        <v>-2.1061765973312743E-2</v>
      </c>
      <c r="AB248" s="132">
        <f>IF(S248&lt;&gt;0,G248-AH248, -9999)</f>
        <v>-1.0932954010385595E-2</v>
      </c>
      <c r="AC248" s="132">
        <f>+G248-P248</f>
        <v>-1.030739999849768E-2</v>
      </c>
      <c r="AD248" s="132">
        <f>IF(S248&lt;&gt;0,G248-AA248, -9999)</f>
        <v>-8.9294017785266494E-5</v>
      </c>
      <c r="AE248" s="132">
        <f>+(G248-AA248)^2*T248</f>
        <v>7.9734216122354886E-9</v>
      </c>
      <c r="AF248" s="43">
        <f>IF(S248&lt;&gt;0,G248-P248, -9999)</f>
        <v>-1.030739999849768E-2</v>
      </c>
      <c r="AG248" s="7"/>
      <c r="AH248" s="43">
        <f>$AB$6*($AB$11/AI248*AJ248+$AB$12)</f>
        <v>-1.0218105980712414E-2</v>
      </c>
      <c r="AI248" s="43">
        <f>1+$AB$7*COS(AL248)</f>
        <v>0.83186880877693214</v>
      </c>
      <c r="AJ248" s="43">
        <f>SIN(AL248+RADIANS($AB$9))</f>
        <v>-0.94111955805659953</v>
      </c>
      <c r="AK248" s="43">
        <f>$AB$7*SIN(AL248)</f>
        <v>-0.46805621580864581</v>
      </c>
      <c r="AL248" s="43">
        <f>2*ATAN(AM248)</f>
        <v>-1.9156537273412404</v>
      </c>
      <c r="AM248" s="43">
        <f>SQRT((1+$AB$7)/(1-$AB$7))*TAN(AN248/2)</f>
        <v>-1.4217711444782506</v>
      </c>
      <c r="AN248" s="132">
        <f>$AU248+$AB$7*SIN(AO248)</f>
        <v>4.9050452292729432</v>
      </c>
      <c r="AO248" s="132">
        <f>$AU248+$AB$7*SIN(AP248)</f>
        <v>4.9050461671903678</v>
      </c>
      <c r="AP248" s="132">
        <f>$AU248+$AB$7*SIN(AQ248)</f>
        <v>4.9050560165283414</v>
      </c>
      <c r="AQ248" s="132">
        <f>$AU248+$AB$7*SIN(AR248)</f>
        <v>4.9051594172181101</v>
      </c>
      <c r="AR248" s="132">
        <f>$AU248+$AB$7*SIN(AS248)</f>
        <v>4.9062416547278662</v>
      </c>
      <c r="AS248" s="132">
        <f>$AU248+$AB$7*SIN(AT248)</f>
        <v>4.9172302959526411</v>
      </c>
      <c r="AT248" s="132">
        <f>$AU248+$AB$7*SIN(AU248)</f>
        <v>5.0067133971334883</v>
      </c>
      <c r="AU248" s="132">
        <f>RADIANS($AB$9)+$AB$18*(F248-AB$15)</f>
        <v>5.3931815841296764</v>
      </c>
      <c r="AZ248" s="132"/>
    </row>
    <row r="249" spans="1:52" ht="12.95" customHeight="1">
      <c r="A249" s="41" t="s">
        <v>361</v>
      </c>
      <c r="B249" s="94" t="s">
        <v>292</v>
      </c>
      <c r="C249" s="36">
        <v>52219.548609999998</v>
      </c>
      <c r="D249" s="36">
        <v>2.0000000000000001E-4</v>
      </c>
      <c r="E249" s="41">
        <f>+(C249-C$7)/C$8</f>
        <v>6501.9382417411343</v>
      </c>
      <c r="F249" s="132">
        <f>ROUND(2*E249,0)/2</f>
        <v>6502</v>
      </c>
      <c r="G249" s="132">
        <f>+C249-(C$7+F249*C$8)</f>
        <v>-2.1081059996504337E-2</v>
      </c>
      <c r="K249" s="43">
        <f>G249</f>
        <v>-2.1081059996504337E-2</v>
      </c>
      <c r="M249" s="132"/>
      <c r="O249" s="132"/>
      <c r="P249" s="199">
        <f>+D$11+D$12*F249+D$13*F249^2</f>
        <v>-1.0843659992600329E-2</v>
      </c>
      <c r="Q249" s="200">
        <f>+C249-15018.5</f>
        <v>37201.048609999998</v>
      </c>
      <c r="S249" s="132">
        <f>+(P249-G249)^2</f>
        <v>1.0480435883993378E-4</v>
      </c>
      <c r="T249" s="7">
        <v>1</v>
      </c>
      <c r="U249" s="43">
        <f>+T249*S249</f>
        <v>1.0480435883993378E-4</v>
      </c>
      <c r="V249" s="132">
        <f>+G249-P249</f>
        <v>-1.0237400003904008E-2</v>
      </c>
      <c r="Z249" s="43">
        <f>F249</f>
        <v>6502</v>
      </c>
      <c r="AA249" s="132">
        <f>AB$3+AB$4*Z249+AB$5*Z249^2+AH249</f>
        <v>-2.1061765973312743E-2</v>
      </c>
      <c r="AB249" s="132">
        <f>IF(S249&lt;&gt;0,G249-AH249, -9999)</f>
        <v>-1.0862954015791923E-2</v>
      </c>
      <c r="AC249" s="132">
        <f>+G249-P249</f>
        <v>-1.0237400003904008E-2</v>
      </c>
      <c r="AD249" s="132">
        <f>IF(S249&lt;&gt;0,G249-AA249, -9999)</f>
        <v>-1.929402319159404E-5</v>
      </c>
      <c r="AE249" s="132">
        <f>+(G249-AA249)^2*T249</f>
        <v>3.7225933091776865E-10</v>
      </c>
      <c r="AF249" s="43">
        <f>IF(S249&lt;&gt;0,G249-P249, -9999)</f>
        <v>-1.0237400003904008E-2</v>
      </c>
      <c r="AG249" s="7"/>
      <c r="AH249" s="43">
        <f>$AB$6*($AB$11/AI249*AJ249+$AB$12)</f>
        <v>-1.0218105980712414E-2</v>
      </c>
      <c r="AI249" s="43">
        <f>1+$AB$7*COS(AL249)</f>
        <v>0.83186880877693214</v>
      </c>
      <c r="AJ249" s="43">
        <f>SIN(AL249+RADIANS($AB$9))</f>
        <v>-0.94111955805659953</v>
      </c>
      <c r="AK249" s="43">
        <f>$AB$7*SIN(AL249)</f>
        <v>-0.46805621580864581</v>
      </c>
      <c r="AL249" s="43">
        <f>2*ATAN(AM249)</f>
        <v>-1.9156537273412404</v>
      </c>
      <c r="AM249" s="43">
        <f>SQRT((1+$AB$7)/(1-$AB$7))*TAN(AN249/2)</f>
        <v>-1.4217711444782506</v>
      </c>
      <c r="AN249" s="132">
        <f>$AU249+$AB$7*SIN(AO249)</f>
        <v>4.9050452292729432</v>
      </c>
      <c r="AO249" s="132">
        <f>$AU249+$AB$7*SIN(AP249)</f>
        <v>4.9050461671903678</v>
      </c>
      <c r="AP249" s="132">
        <f>$AU249+$AB$7*SIN(AQ249)</f>
        <v>4.9050560165283414</v>
      </c>
      <c r="AQ249" s="132">
        <f>$AU249+$AB$7*SIN(AR249)</f>
        <v>4.9051594172181101</v>
      </c>
      <c r="AR249" s="132">
        <f>$AU249+$AB$7*SIN(AS249)</f>
        <v>4.9062416547278662</v>
      </c>
      <c r="AS249" s="132">
        <f>$AU249+$AB$7*SIN(AT249)</f>
        <v>4.9172302959526411</v>
      </c>
      <c r="AT249" s="132">
        <f>$AU249+$AB$7*SIN(AU249)</f>
        <v>5.0067133971334883</v>
      </c>
      <c r="AU249" s="132">
        <f>RADIANS($AB$9)+$AB$18*(F249-AB$15)</f>
        <v>5.3931815841296764</v>
      </c>
      <c r="AZ249" s="132"/>
    </row>
    <row r="250" spans="1:52" ht="12.95" customHeight="1">
      <c r="A250" s="41" t="s">
        <v>361</v>
      </c>
      <c r="B250" s="94" t="s">
        <v>292</v>
      </c>
      <c r="C250" s="36">
        <v>52219.54898</v>
      </c>
      <c r="D250" s="36">
        <v>2.0000000000000001E-4</v>
      </c>
      <c r="E250" s="41">
        <f>+(C250-C$7)/C$8</f>
        <v>6501.9393256788435</v>
      </c>
      <c r="F250" s="132">
        <f>ROUND(2*E250,0)/2</f>
        <v>6502</v>
      </c>
      <c r="G250" s="132">
        <f>+C250-(C$7+F250*C$8)</f>
        <v>-2.0711059994937386E-2</v>
      </c>
      <c r="K250" s="43">
        <f>G250</f>
        <v>-2.0711059994937386E-2</v>
      </c>
      <c r="M250" s="132"/>
      <c r="O250" s="132"/>
      <c r="P250" s="199">
        <f>+D$11+D$12*F250+D$13*F250^2</f>
        <v>-1.0843659992600329E-2</v>
      </c>
      <c r="Q250" s="200">
        <f>+C250-15018.5</f>
        <v>37201.04898</v>
      </c>
      <c r="S250" s="132">
        <f>+(P250-G250)^2</f>
        <v>9.736558280612137E-5</v>
      </c>
      <c r="T250" s="7">
        <v>1</v>
      </c>
      <c r="U250" s="43">
        <f>+T250*S250</f>
        <v>9.736558280612137E-5</v>
      </c>
      <c r="V250" s="132">
        <f>+G250-P250</f>
        <v>-9.8674000023370578E-3</v>
      </c>
      <c r="W250" s="203"/>
      <c r="X250" s="23"/>
      <c r="Y250" s="204"/>
      <c r="Z250" s="43">
        <f>F250</f>
        <v>6502</v>
      </c>
      <c r="AA250" s="132">
        <f>AB$3+AB$4*Z250+AB$5*Z250^2+AH250</f>
        <v>-2.1061765973312743E-2</v>
      </c>
      <c r="AB250" s="132">
        <f>IF(S250&lt;&gt;0,G250-AH250, -9999)</f>
        <v>-1.0492954014224972E-2</v>
      </c>
      <c r="AC250" s="132">
        <f>+G250-P250</f>
        <v>-9.8674000023370578E-3</v>
      </c>
      <c r="AD250" s="132">
        <f>IF(S250&lt;&gt;0,G250-AA250, -9999)</f>
        <v>3.5070597837535619E-4</v>
      </c>
      <c r="AE250" s="132">
        <f>+(G250-AA250)^2*T250</f>
        <v>1.229946832682158E-7</v>
      </c>
      <c r="AF250" s="43">
        <f>IF(S250&lt;&gt;0,G250-P250, -9999)</f>
        <v>-9.8674000023370578E-3</v>
      </c>
      <c r="AG250" s="7"/>
      <c r="AH250" s="43">
        <f>$AB$6*($AB$11/AI250*AJ250+$AB$12)</f>
        <v>-1.0218105980712414E-2</v>
      </c>
      <c r="AI250" s="43">
        <f>1+$AB$7*COS(AL250)</f>
        <v>0.83186880877693214</v>
      </c>
      <c r="AJ250" s="43">
        <f>SIN(AL250+RADIANS($AB$9))</f>
        <v>-0.94111955805659953</v>
      </c>
      <c r="AK250" s="43">
        <f>$AB$7*SIN(AL250)</f>
        <v>-0.46805621580864581</v>
      </c>
      <c r="AL250" s="43">
        <f>2*ATAN(AM250)</f>
        <v>-1.9156537273412404</v>
      </c>
      <c r="AM250" s="43">
        <f>SQRT((1+$AB$7)/(1-$AB$7))*TAN(AN250/2)</f>
        <v>-1.4217711444782506</v>
      </c>
      <c r="AN250" s="132">
        <f>$AU250+$AB$7*SIN(AO250)</f>
        <v>4.9050452292729432</v>
      </c>
      <c r="AO250" s="132">
        <f>$AU250+$AB$7*SIN(AP250)</f>
        <v>4.9050461671903678</v>
      </c>
      <c r="AP250" s="132">
        <f>$AU250+$AB$7*SIN(AQ250)</f>
        <v>4.9050560165283414</v>
      </c>
      <c r="AQ250" s="132">
        <f>$AU250+$AB$7*SIN(AR250)</f>
        <v>4.9051594172181101</v>
      </c>
      <c r="AR250" s="132">
        <f>$AU250+$AB$7*SIN(AS250)</f>
        <v>4.9062416547278662</v>
      </c>
      <c r="AS250" s="132">
        <f>$AU250+$AB$7*SIN(AT250)</f>
        <v>4.9172302959526411</v>
      </c>
      <c r="AT250" s="132">
        <f>$AU250+$AB$7*SIN(AU250)</f>
        <v>5.0067133971334883</v>
      </c>
      <c r="AU250" s="132">
        <f>RADIANS($AB$9)+$AB$18*(F250-AB$15)</f>
        <v>5.3931815841296764</v>
      </c>
      <c r="AZ250" s="132"/>
    </row>
    <row r="251" spans="1:52" ht="12.95" customHeight="1">
      <c r="A251" s="41" t="s">
        <v>492</v>
      </c>
      <c r="B251" s="94" t="str">
        <f>IF(W251=INT(W251),"I","II")</f>
        <v>I</v>
      </c>
      <c r="C251" s="207">
        <v>52219.549099999997</v>
      </c>
      <c r="D251" s="36" t="s">
        <v>485</v>
      </c>
      <c r="E251" s="41">
        <f>+(C251-C$7)/C$8</f>
        <v>6501.939677226198</v>
      </c>
      <c r="F251" s="132">
        <f>ROUND(2*E251,0)/2</f>
        <v>6502</v>
      </c>
      <c r="G251" s="132">
        <f>+C251-(C$7+F251*C$8)</f>
        <v>-2.0591059997968841E-2</v>
      </c>
      <c r="K251" s="43">
        <f>G251</f>
        <v>-2.0591059997968841E-2</v>
      </c>
      <c r="N251" s="132"/>
      <c r="O251" s="132"/>
      <c r="P251" s="199">
        <f>+D$11+D$12*F251+D$13*F251^2</f>
        <v>-1.0843659992600329E-2</v>
      </c>
      <c r="Q251" s="200">
        <f>+C251-15018.5</f>
        <v>37201.049099999997</v>
      </c>
      <c r="S251" s="132">
        <f>+(P251-G251)^2</f>
        <v>9.5011806864658084E-5</v>
      </c>
      <c r="T251" s="7">
        <v>1</v>
      </c>
      <c r="U251" s="43">
        <f>+T251*S251</f>
        <v>9.5011806864658084E-5</v>
      </c>
      <c r="V251" s="132">
        <f>+G251-P251</f>
        <v>-9.7474000053685127E-3</v>
      </c>
      <c r="Z251" s="43">
        <f>F251</f>
        <v>6502</v>
      </c>
      <c r="AA251" s="132">
        <f>AB$3+AB$4*Z251+AB$5*Z251^2+AH251</f>
        <v>-2.1061765973312743E-2</v>
      </c>
      <c r="AB251" s="132">
        <f>IF(S251&lt;&gt;0,G251-AH251, -9999)</f>
        <v>-1.0372954017256427E-2</v>
      </c>
      <c r="AC251" s="132">
        <f>+G251-P251</f>
        <v>-9.7474000053685127E-3</v>
      </c>
      <c r="AD251" s="132">
        <f>IF(S251&lt;&gt;0,G251-AA251, -9999)</f>
        <v>4.7070597534390121E-4</v>
      </c>
      <c r="AE251" s="132">
        <f>+(G251-AA251)^2*T251</f>
        <v>2.2156411522445333E-7</v>
      </c>
      <c r="AF251" s="43">
        <f>IF(S251&lt;&gt;0,G251-P251, -9999)</f>
        <v>-9.7474000053685127E-3</v>
      </c>
      <c r="AG251" s="7"/>
      <c r="AH251" s="43">
        <f>$AB$6*($AB$11/AI251*AJ251+$AB$12)</f>
        <v>-1.0218105980712414E-2</v>
      </c>
      <c r="AI251" s="43">
        <f>1+$AB$7*COS(AL251)</f>
        <v>0.83186880877693214</v>
      </c>
      <c r="AJ251" s="43">
        <f>SIN(AL251+RADIANS($AB$9))</f>
        <v>-0.94111955805659953</v>
      </c>
      <c r="AK251" s="43">
        <f>$AB$7*SIN(AL251)</f>
        <v>-0.46805621580864581</v>
      </c>
      <c r="AL251" s="43">
        <f>2*ATAN(AM251)</f>
        <v>-1.9156537273412404</v>
      </c>
      <c r="AM251" s="43">
        <f>SQRT((1+$AB$7)/(1-$AB$7))*TAN(AN251/2)</f>
        <v>-1.4217711444782506</v>
      </c>
      <c r="AN251" s="132">
        <f>$AU251+$AB$7*SIN(AO251)</f>
        <v>4.9050452292729432</v>
      </c>
      <c r="AO251" s="132">
        <f>$AU251+$AB$7*SIN(AP251)</f>
        <v>4.9050461671903678</v>
      </c>
      <c r="AP251" s="132">
        <f>$AU251+$AB$7*SIN(AQ251)</f>
        <v>4.9050560165283414</v>
      </c>
      <c r="AQ251" s="132">
        <f>$AU251+$AB$7*SIN(AR251)</f>
        <v>4.9051594172181101</v>
      </c>
      <c r="AR251" s="132">
        <f>$AU251+$AB$7*SIN(AS251)</f>
        <v>4.9062416547278662</v>
      </c>
      <c r="AS251" s="132">
        <f>$AU251+$AB$7*SIN(AT251)</f>
        <v>4.9172302959526411</v>
      </c>
      <c r="AT251" s="132">
        <f>$AU251+$AB$7*SIN(AU251)</f>
        <v>5.0067133971334883</v>
      </c>
      <c r="AU251" s="132">
        <f>RADIANS($AB$9)+$AB$18*(F251-AB$15)</f>
        <v>5.3931815841296764</v>
      </c>
      <c r="AZ251" s="132"/>
    </row>
    <row r="252" spans="1:52" ht="12.95" customHeight="1">
      <c r="A252" s="41" t="s">
        <v>849</v>
      </c>
      <c r="B252" s="94" t="s">
        <v>288</v>
      </c>
      <c r="C252" s="36">
        <v>52224.841099999998</v>
      </c>
      <c r="D252" s="36" t="s">
        <v>485</v>
      </c>
      <c r="E252" s="41">
        <f>+(C252-C$7)/C$8</f>
        <v>6517.4429159588235</v>
      </c>
      <c r="F252" s="132">
        <f>ROUND(2*E252,0)/2</f>
        <v>6517.5</v>
      </c>
      <c r="G252" s="132">
        <f>+C252-(C$7+F252*C$8)</f>
        <v>-1.9485525001073256E-2</v>
      </c>
      <c r="K252" s="43">
        <f>G252</f>
        <v>-1.9485525001073256E-2</v>
      </c>
      <c r="L252" s="132"/>
      <c r="O252" s="132"/>
      <c r="P252" s="199">
        <f>+D$11+D$12*F252+D$13*F252^2</f>
        <v>-1.0860151667389276E-2</v>
      </c>
      <c r="Q252" s="200">
        <f>+C252-15018.5</f>
        <v>37206.341099999998</v>
      </c>
      <c r="S252" s="132">
        <f>+(P252-G252)^2</f>
        <v>7.4397065145426691E-5</v>
      </c>
      <c r="T252" s="7">
        <v>1</v>
      </c>
      <c r="U252" s="43">
        <f>+T252*S252</f>
        <v>7.4397065145426691E-5</v>
      </c>
      <c r="V252" s="132">
        <f>+G252-P252</f>
        <v>-8.6253733336839802E-3</v>
      </c>
      <c r="Z252" s="43">
        <f>F252</f>
        <v>6517.5</v>
      </c>
      <c r="AA252" s="132">
        <f>AB$3+AB$4*Z252+AB$5*Z252^2+AH252</f>
        <v>-2.1073206873252065E-2</v>
      </c>
      <c r="AB252" s="132">
        <f>IF(S252&lt;&gt;0,G252-AH252, -9999)</f>
        <v>-9.2724697952104671E-3</v>
      </c>
      <c r="AC252" s="132">
        <f>+G252-P252</f>
        <v>-8.6253733336839802E-3</v>
      </c>
      <c r="AD252" s="132">
        <f>IF(S252&lt;&gt;0,G252-AA252, -9999)</f>
        <v>1.5876818721788089E-3</v>
      </c>
      <c r="AE252" s="132">
        <f>+(G252-AA252)^2*T252</f>
        <v>2.5207337272452075E-6</v>
      </c>
      <c r="AF252" s="43">
        <f>IF(S252&lt;&gt;0,G252-P252, -9999)</f>
        <v>-8.6253733336839802E-3</v>
      </c>
      <c r="AG252" s="7"/>
      <c r="AH252" s="43">
        <f>$AB$6*($AB$11/AI252*AJ252+$AB$12)</f>
        <v>-1.0213055205862789E-2</v>
      </c>
      <c r="AI252" s="43">
        <f>1+$AB$7*COS(AL252)</f>
        <v>0.83300006547629624</v>
      </c>
      <c r="AJ252" s="43">
        <f>SIN(AL252+RADIANS($AB$9))</f>
        <v>-0.94193355652478583</v>
      </c>
      <c r="AK252" s="43">
        <f>$AB$7*SIN(AL252)</f>
        <v>-0.46846103411946233</v>
      </c>
      <c r="AL252" s="43">
        <f>2*ATAN(AM252)</f>
        <v>-1.913237848404171</v>
      </c>
      <c r="AM252" s="43">
        <f>SQRT((1+$AB$7)/(1-$AB$7))*TAN(AN252/2)</f>
        <v>-1.4181276916227796</v>
      </c>
      <c r="AN252" s="132">
        <f>$AU252+$AB$7*SIN(AO252)</f>
        <v>4.9075630412502687</v>
      </c>
      <c r="AO252" s="132">
        <f>$AU252+$AB$7*SIN(AP252)</f>
        <v>4.9075640428620213</v>
      </c>
      <c r="AP252" s="132">
        <f>$AU252+$AB$7*SIN(AQ252)</f>
        <v>4.9075744270646302</v>
      </c>
      <c r="AQ252" s="132">
        <f>$AU252+$AB$7*SIN(AR252)</f>
        <v>4.9076820530880285</v>
      </c>
      <c r="AR252" s="132">
        <f>$AU252+$AB$7*SIN(AS252)</f>
        <v>4.9087941031579634</v>
      </c>
      <c r="AS252" s="132">
        <f>$AU252+$AB$7*SIN(AT252)</f>
        <v>4.919940322451799</v>
      </c>
      <c r="AT252" s="132">
        <f>$AU252+$AB$7*SIN(AU252)</f>
        <v>5.0097035115576016</v>
      </c>
      <c r="AU252" s="132">
        <f>RADIANS($AB$9)+$AB$18*(F252-AB$15)</f>
        <v>5.3954580867503932</v>
      </c>
      <c r="AV252" s="132"/>
      <c r="AZ252" s="132"/>
    </row>
    <row r="253" spans="1:52" ht="12.95" customHeight="1">
      <c r="A253" s="36" t="s">
        <v>332</v>
      </c>
      <c r="B253" s="95"/>
      <c r="C253" s="36">
        <v>52225.352200000001</v>
      </c>
      <c r="D253" s="36">
        <v>4.0000000000000002E-4</v>
      </c>
      <c r="E253" s="41">
        <f>+(C253-C$7)/C$8</f>
        <v>6518.9402147714263</v>
      </c>
      <c r="F253" s="132">
        <f>ROUND(2*E253,0)/2</f>
        <v>6519</v>
      </c>
      <c r="G253" s="132">
        <f>+C253-(C$7+F253*C$8)</f>
        <v>-2.0407569994858932E-2</v>
      </c>
      <c r="K253" s="43">
        <f>G253</f>
        <v>-2.0407569994858932E-2</v>
      </c>
      <c r="P253" s="199">
        <f>+D$11+D$12*F253+D$13*F253^2</f>
        <v>-1.0861748065307915E-2</v>
      </c>
      <c r="Q253" s="200">
        <f>+C253-15018.5</f>
        <v>37206.852200000001</v>
      </c>
      <c r="S253" s="132">
        <f>+(P253-G253)^2</f>
        <v>9.1122716310697104E-5</v>
      </c>
      <c r="T253" s="7">
        <v>1</v>
      </c>
      <c r="U253" s="43">
        <f>+T253*S253</f>
        <v>9.1122716310697104E-5</v>
      </c>
      <c r="V253" s="132">
        <f>+G253-P253</f>
        <v>-9.5458219295510172E-3</v>
      </c>
      <c r="W253" s="205"/>
      <c r="X253" s="23"/>
      <c r="Y253" s="204"/>
      <c r="Z253" s="43">
        <f>F253</f>
        <v>6519</v>
      </c>
      <c r="AA253" s="132">
        <f>AB$3+AB$4*Z253+AB$5*Z253^2+AH253</f>
        <v>-2.1074310682655945E-2</v>
      </c>
      <c r="AB253" s="132">
        <f>IF(S253&lt;&gt;0,G253-AH253, -9999)</f>
        <v>-1.0195007377510902E-2</v>
      </c>
      <c r="AC253" s="132">
        <f>+G253-P253</f>
        <v>-9.5458219295510172E-3</v>
      </c>
      <c r="AD253" s="132">
        <f>IF(S253&lt;&gt;0,G253-AA253, -9999)</f>
        <v>6.6674068779701279E-4</v>
      </c>
      <c r="AE253" s="132">
        <f>+(G253-AA253)^2*T253</f>
        <v>4.4454314476403368E-7</v>
      </c>
      <c r="AF253" s="43">
        <f>IF(S253&lt;&gt;0,G253-P253, -9999)</f>
        <v>-9.5458219295510172E-3</v>
      </c>
      <c r="AG253" s="7"/>
      <c r="AH253" s="43">
        <f>$AB$6*($AB$11/AI253*AJ253+$AB$12)</f>
        <v>-1.021256261734803E-2</v>
      </c>
      <c r="AI253" s="43">
        <f>1+$AB$7*COS(AL253)</f>
        <v>0.83310975719412972</v>
      </c>
      <c r="AJ253" s="43">
        <f>SIN(AL253+RADIANS($AB$9))</f>
        <v>-0.94201215595442944</v>
      </c>
      <c r="AK253" s="43">
        <f>$AB$7*SIN(AL253)</f>
        <v>-0.46850012323946622</v>
      </c>
      <c r="AL253" s="43">
        <f>2*ATAN(AM253)</f>
        <v>-1.9130037048295505</v>
      </c>
      <c r="AM253" s="43">
        <f>SQRT((1+$AB$7)/(1-$AB$7))*TAN(AN253/2)</f>
        <v>-1.4177752368993735</v>
      </c>
      <c r="AN253" s="132">
        <f>$AU253+$AB$7*SIN(AO253)</f>
        <v>4.9078068822178302</v>
      </c>
      <c r="AO253" s="132">
        <f>$AU253+$AB$7*SIN(AP253)</f>
        <v>4.9078078901775788</v>
      </c>
      <c r="AP253" s="132">
        <f>$AU253+$AB$7*SIN(AQ253)</f>
        <v>4.9078183273183216</v>
      </c>
      <c r="AQ253" s="132">
        <f>$AU253+$AB$7*SIN(AR253)</f>
        <v>4.9079263686534507</v>
      </c>
      <c r="AR253" s="132">
        <f>$AU253+$AB$7*SIN(AS253)</f>
        <v>4.9090413287561701</v>
      </c>
      <c r="AS253" s="132">
        <f>$AU253+$AB$7*SIN(AT253)</f>
        <v>4.9202028242497402</v>
      </c>
      <c r="AT253" s="132">
        <f>$AU253+$AB$7*SIN(AU253)</f>
        <v>5.0099929836235644</v>
      </c>
      <c r="AU253" s="132">
        <f>RADIANS($AB$9)+$AB$18*(F253-AB$15)</f>
        <v>5.3956783934556238</v>
      </c>
      <c r="AZ253" s="132"/>
    </row>
    <row r="254" spans="1:52" ht="12.95" customHeight="1">
      <c r="A254" s="36" t="s">
        <v>332</v>
      </c>
      <c r="B254" s="94" t="s">
        <v>288</v>
      </c>
      <c r="C254" s="36">
        <v>52225.523500000003</v>
      </c>
      <c r="D254" s="36">
        <v>2.0000000000000001E-4</v>
      </c>
      <c r="E254" s="41">
        <f>+(C254-C$7)/C$8</f>
        <v>6519.4420486329009</v>
      </c>
      <c r="F254" s="132">
        <f>ROUND(2*E254,0)/2</f>
        <v>6519.5</v>
      </c>
      <c r="G254" s="132">
        <f>+C254-(C$7+F254*C$8)</f>
        <v>-1.978158499696292E-2</v>
      </c>
      <c r="K254" s="43">
        <f>G254</f>
        <v>-1.978158499696292E-2</v>
      </c>
      <c r="P254" s="199">
        <f>+D$11+D$12*F254+D$13*F254^2</f>
        <v>-1.086228021478631E-2</v>
      </c>
      <c r="Q254" s="200">
        <f>+C254-15018.5</f>
        <v>37207.023500000003</v>
      </c>
      <c r="S254" s="132">
        <f>+(P254-G254)^2</f>
        <v>7.9553997797358533E-5</v>
      </c>
      <c r="T254" s="7">
        <v>1</v>
      </c>
      <c r="U254" s="43">
        <f>+T254*S254</f>
        <v>7.9553997797358533E-5</v>
      </c>
      <c r="V254" s="132">
        <f>+G254-P254</f>
        <v>-8.9193047821766094E-3</v>
      </c>
      <c r="W254" s="203"/>
      <c r="X254" s="204"/>
      <c r="Y254" s="204"/>
      <c r="Z254" s="43">
        <f>F254</f>
        <v>6519.5</v>
      </c>
      <c r="AA254" s="132">
        <f>AB$3+AB$4*Z254+AB$5*Z254^2+AH254</f>
        <v>-2.1074678486590781E-2</v>
      </c>
      <c r="AB254" s="132">
        <f>IF(S254&lt;&gt;0,G254-AH254, -9999)</f>
        <v>-9.5691867251584475E-3</v>
      </c>
      <c r="AC254" s="132">
        <f>+G254-P254</f>
        <v>-8.9193047821766094E-3</v>
      </c>
      <c r="AD254" s="132">
        <f>IF(S254&lt;&gt;0,G254-AA254, -9999)</f>
        <v>1.2930934896278612E-3</v>
      </c>
      <c r="AE254" s="132">
        <f>+(G254-AA254)^2*T254</f>
        <v>1.6720907729179595E-6</v>
      </c>
      <c r="AF254" s="43">
        <f>IF(S254&lt;&gt;0,G254-P254, -9999)</f>
        <v>-8.9193047821766094E-3</v>
      </c>
      <c r="AG254" s="7"/>
      <c r="AH254" s="43">
        <f>$AB$6*($AB$11/AI254*AJ254+$AB$12)</f>
        <v>-1.0212398271804472E-2</v>
      </c>
      <c r="AI254" s="43">
        <f>1+$AB$7*COS(AL254)</f>
        <v>0.83314632955476209</v>
      </c>
      <c r="AJ254" s="43">
        <f>SIN(AL254+RADIANS($AB$9))</f>
        <v>-0.94203834888629523</v>
      </c>
      <c r="AK254" s="43">
        <f>$AB$7*SIN(AL254)</f>
        <v>-0.46851314952533546</v>
      </c>
      <c r="AL254" s="43">
        <f>2*ATAN(AM254)</f>
        <v>-1.9129256432659061</v>
      </c>
      <c r="AM254" s="43">
        <f>SQRT((1+$AB$7)/(1-$AB$7))*TAN(AN254/2)</f>
        <v>-1.4176577573660407</v>
      </c>
      <c r="AN254" s="132">
        <f>$AU254+$AB$7*SIN(AO254)</f>
        <v>4.9078881696772028</v>
      </c>
      <c r="AO254" s="132">
        <f>$AU254+$AB$7*SIN(AP254)</f>
        <v>4.9078891797602813</v>
      </c>
      <c r="AP254" s="132">
        <f>$AU254+$AB$7*SIN(AQ254)</f>
        <v>4.9078996345937371</v>
      </c>
      <c r="AQ254" s="132">
        <f>$AU254+$AB$7*SIN(AR254)</f>
        <v>4.9080078146189727</v>
      </c>
      <c r="AR254" s="132">
        <f>$AU254+$AB$7*SIN(AS254)</f>
        <v>4.9091237457119199</v>
      </c>
      <c r="AS254" s="132">
        <f>$AU254+$AB$7*SIN(AT254)</f>
        <v>4.9202903343098772</v>
      </c>
      <c r="AT254" s="132">
        <f>$AU254+$AB$7*SIN(AU254)</f>
        <v>5.0100894784722199</v>
      </c>
      <c r="AU254" s="132">
        <f>RADIANS($AB$9)+$AB$18*(F254-AB$15)</f>
        <v>5.3957518290240341</v>
      </c>
      <c r="AV254" s="132"/>
      <c r="AZ254" s="132"/>
    </row>
    <row r="255" spans="1:52" ht="12.95" customHeight="1">
      <c r="A255" s="36" t="s">
        <v>365</v>
      </c>
      <c r="B255" s="94"/>
      <c r="C255" s="36">
        <v>52230.130499999999</v>
      </c>
      <c r="D255" s="36"/>
      <c r="E255" s="41">
        <f>+(C255-C$7)/C$8</f>
        <v>6532.9385378319057</v>
      </c>
      <c r="F255" s="132">
        <f>ROUND(2*E255,0)/2</f>
        <v>6533</v>
      </c>
      <c r="G255" s="132">
        <f>+C255-(C$7+F255*C$8)</f>
        <v>-2.0979989996703807E-2</v>
      </c>
      <c r="K255" s="202">
        <f>G255</f>
        <v>-2.0979989996703807E-2</v>
      </c>
      <c r="O255" s="132"/>
      <c r="P255" s="199">
        <f>+D$11+D$12*F255+D$13*F255^2</f>
        <v>-1.0876651433245682E-2</v>
      </c>
      <c r="Q255" s="200">
        <f>+C255-15018.5</f>
        <v>37211.630499999999</v>
      </c>
      <c r="S255" s="132">
        <f>+(P255-G255)^2</f>
        <v>1.0207745012786009E-4</v>
      </c>
      <c r="T255" s="7">
        <v>1</v>
      </c>
      <c r="U255" s="43">
        <f>+T255*S255</f>
        <v>1.0207745012786009E-4</v>
      </c>
      <c r="V255" s="132">
        <f>+G255-P255</f>
        <v>-1.0103338563458126E-2</v>
      </c>
      <c r="Z255" s="43">
        <f>F255</f>
        <v>6533</v>
      </c>
      <c r="AA255" s="132">
        <f>AB$3+AB$4*Z255+AB$5*Z255^2+AH255</f>
        <v>-2.1084584110302937E-2</v>
      </c>
      <c r="AB255" s="132">
        <f>IF(S255&lt;&gt;0,G255-AH255, -9999)</f>
        <v>-1.0772057319646552E-2</v>
      </c>
      <c r="AC255" s="132">
        <f>+G255-P255</f>
        <v>-1.0103338563458126E-2</v>
      </c>
      <c r="AD255" s="132">
        <f>IF(S255&lt;&gt;0,G255-AA255, -9999)</f>
        <v>1.0459411359912962E-4</v>
      </c>
      <c r="AE255" s="132">
        <f>+(G255-AA255)^2*T255</f>
        <v>1.0939928599587632E-8</v>
      </c>
      <c r="AF255" s="43">
        <f>IF(S255&lt;&gt;0,G255-P255, -9999)</f>
        <v>-1.0103338563458126E-2</v>
      </c>
      <c r="AG255" s="7"/>
      <c r="AH255" s="43">
        <f>$AB$6*($AB$11/AI255*AJ255+$AB$12)</f>
        <v>-1.0207932677057255E-2</v>
      </c>
      <c r="AI255" s="43">
        <f>1+$AB$7*COS(AL255)</f>
        <v>0.83413538340728166</v>
      </c>
      <c r="AJ255" s="43">
        <f>SIN(AL255+RADIANS($AB$9))</f>
        <v>-0.94274425299620279</v>
      </c>
      <c r="AK255" s="43">
        <f>$AB$7*SIN(AL255)</f>
        <v>-0.46886421017363644</v>
      </c>
      <c r="AL255" s="43">
        <f>2*ATAN(AM255)</f>
        <v>-1.9108153864408413</v>
      </c>
      <c r="AM255" s="43">
        <f>SQRT((1+$AB$7)/(1-$AB$7))*TAN(AN255/2)</f>
        <v>-1.4144868228574357</v>
      </c>
      <c r="AN255" s="132">
        <f>$AU255+$AB$7*SIN(AO255)</f>
        <v>4.9100842815620682</v>
      </c>
      <c r="AO255" s="132">
        <f>$AU255+$AB$7*SIN(AP255)</f>
        <v>4.9100853503801698</v>
      </c>
      <c r="AP255" s="132">
        <f>$AU255+$AB$7*SIN(AQ255)</f>
        <v>4.9100962918231694</v>
      </c>
      <c r="AQ255" s="132">
        <f>$AU255+$AB$7*SIN(AR255)</f>
        <v>4.9102082645321659</v>
      </c>
      <c r="AR255" s="132">
        <f>$AU255+$AB$7*SIN(AS255)</f>
        <v>4.9113505976137271</v>
      </c>
      <c r="AS255" s="132">
        <f>$AU255+$AB$7*SIN(AT255)</f>
        <v>4.9226548945627862</v>
      </c>
      <c r="AT255" s="132">
        <f>$AU255+$AB$7*SIN(AU255)</f>
        <v>5.0126956251401191</v>
      </c>
      <c r="AU255" s="132">
        <f>RADIANS($AB$9)+$AB$18*(F255-AB$15)</f>
        <v>5.3977345893711099</v>
      </c>
      <c r="AZ255" s="132"/>
    </row>
    <row r="256" spans="1:52" ht="12.95" customHeight="1">
      <c r="A256" s="41" t="s">
        <v>493</v>
      </c>
      <c r="B256" s="94" t="str">
        <f>IF(W256=INT(W256),"I","II")</f>
        <v>I</v>
      </c>
      <c r="C256" s="207">
        <v>52230.130700000002</v>
      </c>
      <c r="D256" s="36" t="s">
        <v>485</v>
      </c>
      <c r="E256" s="41">
        <f>+(C256-C$7)/C$8</f>
        <v>6532.9391237441841</v>
      </c>
      <c r="F256" s="132">
        <f>ROUND(2*E256,0)/2</f>
        <v>6533</v>
      </c>
      <c r="G256" s="132">
        <f>+C256-(C$7+F256*C$8)</f>
        <v>-2.0779989994480275E-2</v>
      </c>
      <c r="K256" s="43">
        <f>G256</f>
        <v>-2.0779989994480275E-2</v>
      </c>
      <c r="N256" s="132"/>
      <c r="O256" s="132"/>
      <c r="P256" s="199">
        <f>+D$11+D$12*F256+D$13*F256^2</f>
        <v>-1.0876651433245682E-2</v>
      </c>
      <c r="Q256" s="200">
        <f>+C256-15018.5</f>
        <v>37211.630700000002</v>
      </c>
      <c r="S256" s="132">
        <f>+(P256-G256)^2</f>
        <v>9.8076114658436053E-5</v>
      </c>
      <c r="T256" s="7">
        <v>1</v>
      </c>
      <c r="U256" s="43">
        <f>+T256*S256</f>
        <v>9.8076114658436053E-5</v>
      </c>
      <c r="V256" s="132">
        <f>+G256-P256</f>
        <v>-9.9033385612345929E-3</v>
      </c>
      <c r="Z256" s="43">
        <f>F256</f>
        <v>6533</v>
      </c>
      <c r="AA256" s="132">
        <f>AB$3+AB$4*Z256+AB$5*Z256^2+AH256</f>
        <v>-2.1084584110302937E-2</v>
      </c>
      <c r="AB256" s="132">
        <f>IF(S256&lt;&gt;0,G256-AH256, -9999)</f>
        <v>-1.0572057317423019E-2</v>
      </c>
      <c r="AC256" s="132">
        <f>+G256-P256</f>
        <v>-9.9033385612345929E-3</v>
      </c>
      <c r="AD256" s="132">
        <f>IF(S256&lt;&gt;0,G256-AA256, -9999)</f>
        <v>3.0459411582266227E-4</v>
      </c>
      <c r="AE256" s="132">
        <f>+(G256-AA256)^2*T256</f>
        <v>9.2777575393789395E-8</v>
      </c>
      <c r="AF256" s="43">
        <f>IF(S256&lt;&gt;0,G256-P256, -9999)</f>
        <v>-9.9033385612345929E-3</v>
      </c>
      <c r="AG256" s="7"/>
      <c r="AH256" s="43">
        <f>$AB$6*($AB$11/AI256*AJ256+$AB$12)</f>
        <v>-1.0207932677057255E-2</v>
      </c>
      <c r="AI256" s="43">
        <f>1+$AB$7*COS(AL256)</f>
        <v>0.83413538340728166</v>
      </c>
      <c r="AJ256" s="43">
        <f>SIN(AL256+RADIANS($AB$9))</f>
        <v>-0.94274425299620279</v>
      </c>
      <c r="AK256" s="43">
        <f>$AB$7*SIN(AL256)</f>
        <v>-0.46886421017363644</v>
      </c>
      <c r="AL256" s="43">
        <f>2*ATAN(AM256)</f>
        <v>-1.9108153864408413</v>
      </c>
      <c r="AM256" s="43">
        <f>SQRT((1+$AB$7)/(1-$AB$7))*TAN(AN256/2)</f>
        <v>-1.4144868228574357</v>
      </c>
      <c r="AN256" s="132">
        <f>$AU256+$AB$7*SIN(AO256)</f>
        <v>4.9100842815620682</v>
      </c>
      <c r="AO256" s="132">
        <f>$AU256+$AB$7*SIN(AP256)</f>
        <v>4.9100853503801698</v>
      </c>
      <c r="AP256" s="132">
        <f>$AU256+$AB$7*SIN(AQ256)</f>
        <v>4.9100962918231694</v>
      </c>
      <c r="AQ256" s="132">
        <f>$AU256+$AB$7*SIN(AR256)</f>
        <v>4.9102082645321659</v>
      </c>
      <c r="AR256" s="132">
        <f>$AU256+$AB$7*SIN(AS256)</f>
        <v>4.9113505976137271</v>
      </c>
      <c r="AS256" s="132">
        <f>$AU256+$AB$7*SIN(AT256)</f>
        <v>4.9226548945627862</v>
      </c>
      <c r="AT256" s="132">
        <f>$AU256+$AB$7*SIN(AU256)</f>
        <v>5.0126956251401191</v>
      </c>
      <c r="AU256" s="132">
        <f>RADIANS($AB$9)+$AB$18*(F256-AB$15)</f>
        <v>5.3977345893711099</v>
      </c>
      <c r="AV256" s="132"/>
      <c r="AZ256" s="132"/>
    </row>
    <row r="257" spans="1:52" ht="12.95" customHeight="1">
      <c r="A257" s="41" t="s">
        <v>335</v>
      </c>
      <c r="B257" s="94" t="s">
        <v>288</v>
      </c>
      <c r="C257" s="211">
        <v>52232.348400000003</v>
      </c>
      <c r="D257" s="36">
        <v>5.9999999999999995E-4</v>
      </c>
      <c r="E257" s="41">
        <f>+(C257-C$7)/C$8</f>
        <v>6539.4360119787552</v>
      </c>
      <c r="F257" s="132">
        <f>ROUND(2*E257,0)/2</f>
        <v>6539.5</v>
      </c>
      <c r="G257" s="132">
        <f>+C257-(C$7+F257*C$8)</f>
        <v>-2.1842184993147384E-2</v>
      </c>
      <c r="K257" s="43">
        <f>G257</f>
        <v>-2.1842184993147384E-2</v>
      </c>
      <c r="P257" s="199">
        <f>+D$11+D$12*F257+D$13*F257^2</f>
        <v>-1.0883573097850702E-2</v>
      </c>
      <c r="Q257" s="200">
        <f>+C257-15018.5</f>
        <v>37213.848400000003</v>
      </c>
      <c r="S257" s="132">
        <f>+(P257-G257)^2</f>
        <v>1.2009117467173794E-4</v>
      </c>
      <c r="T257" s="7">
        <v>1</v>
      </c>
      <c r="U257" s="43">
        <f>+T257*S257</f>
        <v>1.2009117467173794E-4</v>
      </c>
      <c r="V257" s="132">
        <f>+G257-P257</f>
        <v>-1.0958611895296682E-2</v>
      </c>
      <c r="Z257" s="43">
        <f>F257</f>
        <v>6539.5</v>
      </c>
      <c r="AA257" s="132">
        <f>AB$3+AB$4*Z257+AB$5*Z257^2+AH257</f>
        <v>-2.1089336201385679E-2</v>
      </c>
      <c r="AB257" s="132">
        <f>IF(S257&lt;&gt;0,G257-AH257, -9999)</f>
        <v>-1.1636421889612409E-2</v>
      </c>
      <c r="AC257" s="132">
        <f>+G257-P257</f>
        <v>-1.0958611895296682E-2</v>
      </c>
      <c r="AD257" s="132">
        <f>IF(S257&lt;&gt;0,G257-AA257, -9999)</f>
        <v>-7.5284879176170522E-4</v>
      </c>
      <c r="AE257" s="132">
        <f>+(G257-AA257)^2*T257</f>
        <v>5.6678130325705942E-7</v>
      </c>
      <c r="AF257" s="43">
        <f>IF(S257&lt;&gt;0,G257-P257, -9999)</f>
        <v>-1.0958611895296682E-2</v>
      </c>
      <c r="AG257" s="7"/>
      <c r="AH257" s="43">
        <f>$AB$6*($AB$11/AI257*AJ257+$AB$12)</f>
        <v>-1.0205763103534975E-2</v>
      </c>
      <c r="AI257" s="43">
        <f>1+$AB$7*COS(AL257)</f>
        <v>0.83461269711479846</v>
      </c>
      <c r="AJ257" s="43">
        <f>SIN(AL257+RADIANS($AB$9))</f>
        <v>-0.94308323043750619</v>
      </c>
      <c r="AK257" s="43">
        <f>$AB$7*SIN(AL257)</f>
        <v>-0.46903279060589781</v>
      </c>
      <c r="AL257" s="43">
        <f>2*ATAN(AM257)</f>
        <v>-1.9097975483074168</v>
      </c>
      <c r="AM257" s="43">
        <f>SQRT((1+$AB$7)/(1-$AB$7))*TAN(AN257/2)</f>
        <v>-1.4129607706882097</v>
      </c>
      <c r="AN257" s="132">
        <f>$AU257+$AB$7*SIN(AO257)</f>
        <v>4.9111425991417406</v>
      </c>
      <c r="AO257" s="132">
        <f>$AU257+$AB$7*SIN(AP257)</f>
        <v>4.9111436972240536</v>
      </c>
      <c r="AP257" s="132">
        <f>$AU257+$AB$7*SIN(AQ257)</f>
        <v>4.9111548791652764</v>
      </c>
      <c r="AQ257" s="132">
        <f>$AU257+$AB$7*SIN(AR257)</f>
        <v>4.9112687112684839</v>
      </c>
      <c r="AR257" s="132">
        <f>$AU257+$AB$7*SIN(AS257)</f>
        <v>4.9124238839878789</v>
      </c>
      <c r="AS257" s="132">
        <f>$AU257+$AB$7*SIN(AT257)</f>
        <v>4.9237946172929483</v>
      </c>
      <c r="AT257" s="132">
        <f>$AU257+$AB$7*SIN(AU257)</f>
        <v>5.0139509765220431</v>
      </c>
      <c r="AU257" s="132">
        <f>RADIANS($AB$9)+$AB$18*(F257-AB$15)</f>
        <v>5.3986892517604428</v>
      </c>
      <c r="AV257" s="132"/>
      <c r="AZ257" s="132"/>
    </row>
    <row r="258" spans="1:52" ht="12.95" customHeight="1">
      <c r="A258" s="41" t="s">
        <v>335</v>
      </c>
      <c r="B258" s="94" t="s">
        <v>292</v>
      </c>
      <c r="C258" s="36">
        <v>52232.519200000002</v>
      </c>
      <c r="D258" s="36">
        <v>2.9999999999999997E-4</v>
      </c>
      <c r="E258" s="41">
        <f>+(C258-C$7)/C$8</f>
        <v>6539.9363810595432</v>
      </c>
      <c r="F258" s="132">
        <f>ROUND(2*E258,0)/2</f>
        <v>6540</v>
      </c>
      <c r="G258" s="132">
        <f>+C258-(C$7+F258*C$8)</f>
        <v>-2.1716199997172225E-2</v>
      </c>
      <c r="K258" s="43">
        <f>G258</f>
        <v>-2.1716199997172225E-2</v>
      </c>
      <c r="P258" s="199">
        <f>+D$11+D$12*F258+D$13*F258^2</f>
        <v>-1.0884105592525523E-2</v>
      </c>
      <c r="Q258" s="200">
        <f>+C258-15018.5</f>
        <v>37214.019200000002</v>
      </c>
      <c r="S258" s="132">
        <f>+(P258-G258)^2</f>
        <v>1.1733426919117839E-4</v>
      </c>
      <c r="T258" s="7">
        <v>1</v>
      </c>
      <c r="U258" s="43">
        <f>+T258*S258</f>
        <v>1.1733426919117839E-4</v>
      </c>
      <c r="V258" s="132">
        <f>+G258-P258</f>
        <v>-1.0832094404646702E-2</v>
      </c>
      <c r="Z258" s="43">
        <f>F258</f>
        <v>6540</v>
      </c>
      <c r="AA258" s="132">
        <f>AB$3+AB$4*Z258+AB$5*Z258^2+AH258</f>
        <v>-2.1089701280704615E-2</v>
      </c>
      <c r="AB258" s="132">
        <f>IF(S258&lt;&gt;0,G258-AH258, -9999)</f>
        <v>-1.1510604308993134E-2</v>
      </c>
      <c r="AC258" s="132">
        <f>+G258-P258</f>
        <v>-1.0832094404646702E-2</v>
      </c>
      <c r="AD258" s="132">
        <f>IF(S258&lt;&gt;0,G258-AA258, -9999)</f>
        <v>-6.2649871646761057E-4</v>
      </c>
      <c r="AE258" s="132">
        <f>+(G258-AA258)^2*T258</f>
        <v>3.9250064173556351E-7</v>
      </c>
      <c r="AF258" s="43">
        <f>IF(S258&lt;&gt;0,G258-P258, -9999)</f>
        <v>-1.0832094404646702E-2</v>
      </c>
      <c r="AG258" s="7"/>
      <c r="AH258" s="43">
        <f>$AB$6*($AB$11/AI258*AJ258+$AB$12)</f>
        <v>-1.0205595688179091E-2</v>
      </c>
      <c r="AI258" s="43">
        <f>1+$AB$7*COS(AL258)</f>
        <v>0.8346494432925371</v>
      </c>
      <c r="AJ258" s="43">
        <f>SIN(AL258+RADIANS($AB$9))</f>
        <v>-0.94310928120625259</v>
      </c>
      <c r="AK258" s="43">
        <f>$AB$7*SIN(AL258)</f>
        <v>-0.46904574618658407</v>
      </c>
      <c r="AL258" s="43">
        <f>2*ATAN(AM258)</f>
        <v>-1.9097192048078511</v>
      </c>
      <c r="AM258" s="43">
        <f>SQRT((1+$AB$7)/(1-$AB$7))*TAN(AN258/2)</f>
        <v>-1.4128434006758868</v>
      </c>
      <c r="AN258" s="132">
        <f>$AU258+$AB$7*SIN(AO258)</f>
        <v>4.9112240332746264</v>
      </c>
      <c r="AO258" s="132">
        <f>$AU258+$AB$7*SIN(AP258)</f>
        <v>4.9112251336350221</v>
      </c>
      <c r="AP258" s="132">
        <f>$AU258+$AB$7*SIN(AQ258)</f>
        <v>4.9112363342452889</v>
      </c>
      <c r="AQ258" s="132">
        <f>$AU258+$AB$7*SIN(AR258)</f>
        <v>4.9113503102813798</v>
      </c>
      <c r="AR258" s="132">
        <f>$AU258+$AB$7*SIN(AS258)</f>
        <v>4.9125064741036581</v>
      </c>
      <c r="AS258" s="132">
        <f>$AU258+$AB$7*SIN(AT258)</f>
        <v>4.9238823214208569</v>
      </c>
      <c r="AT258" s="132">
        <f>$AU258+$AB$7*SIN(AU258)</f>
        <v>5.014047556540123</v>
      </c>
      <c r="AU258" s="132">
        <f>RADIANS($AB$9)+$AB$18*(F258-AB$15)</f>
        <v>5.398762687328853</v>
      </c>
      <c r="AZ258" s="132"/>
    </row>
    <row r="259" spans="1:52" ht="12.95" customHeight="1">
      <c r="A259" s="41" t="s">
        <v>599</v>
      </c>
      <c r="B259" s="94" t="s">
        <v>292</v>
      </c>
      <c r="C259" s="36">
        <v>52235.601999999999</v>
      </c>
      <c r="D259" s="36" t="s">
        <v>503</v>
      </c>
      <c r="E259" s="41">
        <f>+(C259-C$7)/C$8</f>
        <v>6548.9676328291716</v>
      </c>
      <c r="F259" s="132">
        <f>ROUND(2*E259,0)/2</f>
        <v>6549</v>
      </c>
      <c r="G259" s="132">
        <f>+C259-(C$7+F259*C$8)</f>
        <v>-1.1048469998058863E-2</v>
      </c>
      <c r="I259" s="43">
        <f>G259</f>
        <v>-1.1048469998058863E-2</v>
      </c>
      <c r="L259" s="132"/>
      <c r="O259" s="132">
        <f ca="1">+C$11+C$12*F259</f>
        <v>6.8322496500460243E-3</v>
      </c>
      <c r="P259" s="199">
        <f>+D$11+D$12*F259+D$13*F259^2</f>
        <v>-1.0893691936394018E-2</v>
      </c>
      <c r="Q259" s="200">
        <f>+C259-15018.5</f>
        <v>37217.101999999999</v>
      </c>
      <c r="S259" s="132">
        <f>+(P259-G259)^2</f>
        <v>2.3956248372726442E-8</v>
      </c>
      <c r="T259" s="201">
        <f>T$19</f>
        <v>0</v>
      </c>
      <c r="U259" s="43">
        <f>+T259*S259</f>
        <v>0</v>
      </c>
      <c r="V259" s="132">
        <f>+G259-P259</f>
        <v>-1.5477806166484462E-4</v>
      </c>
      <c r="Z259" s="43">
        <f>F259</f>
        <v>6549</v>
      </c>
      <c r="AA259" s="132">
        <f>AB$3+AB$4*Z259+AB$5*Z259^2+AH259</f>
        <v>-2.1096261305247378E-2</v>
      </c>
      <c r="AB259" s="132">
        <f>IF(S259&lt;&gt;0,G259-AH259, -9999)</f>
        <v>-8.459006292055038E-4</v>
      </c>
      <c r="AC259" s="132">
        <f>+G259-P259</f>
        <v>-1.5477806166484462E-4</v>
      </c>
      <c r="AD259" s="132">
        <f>IF(S259&lt;&gt;0,G259-AA259, -9999)</f>
        <v>1.0047791307188515E-2</v>
      </c>
      <c r="AE259" s="132">
        <f>+(G259-AA259)^2*T259</f>
        <v>0</v>
      </c>
      <c r="AF259" s="43">
        <f>IF(S259&lt;&gt;0,G259-P259, -9999)</f>
        <v>-1.5477806166484462E-4</v>
      </c>
      <c r="AG259" s="7"/>
      <c r="AH259" s="43">
        <f>$AB$6*($AB$11/AI259*AJ259+$AB$12)</f>
        <v>-1.0202569368853359E-2</v>
      </c>
      <c r="AI259" s="43">
        <f>1+$AB$7*COS(AL259)</f>
        <v>0.83531160198714605</v>
      </c>
      <c r="AJ259" s="43">
        <f>SIN(AL259+RADIANS($AB$9))</f>
        <v>-0.94357759610825076</v>
      </c>
      <c r="AK259" s="43">
        <f>$AB$7*SIN(AL259)</f>
        <v>-0.46927864875695885</v>
      </c>
      <c r="AL259" s="43">
        <f>2*ATAN(AM259)</f>
        <v>-1.9083078409165111</v>
      </c>
      <c r="AM259" s="43">
        <f>SQRT((1+$AB$7)/(1-$AB$7))*TAN(AN259/2)</f>
        <v>-1.4107311938734064</v>
      </c>
      <c r="AN259" s="132">
        <f>$AU259+$AB$7*SIN(AO259)</f>
        <v>4.9126904612964895</v>
      </c>
      <c r="AO259" s="132">
        <f>$AU259+$AB$7*SIN(AP259)</f>
        <v>4.9126916033311048</v>
      </c>
      <c r="AP259" s="132">
        <f>$AU259+$AB$7*SIN(AQ259)</f>
        <v>4.9127031441579749</v>
      </c>
      <c r="AQ259" s="132">
        <f>$AU259+$AB$7*SIN(AR259)</f>
        <v>4.9128197331556347</v>
      </c>
      <c r="AR259" s="132">
        <f>$AU259+$AB$7*SIN(AS259)</f>
        <v>4.913993820897617</v>
      </c>
      <c r="AS259" s="132">
        <f>$AU259+$AB$7*SIN(AT259)</f>
        <v>4.925461805741902</v>
      </c>
      <c r="AT259" s="132">
        <f>$AU259+$AB$7*SIN(AU259)</f>
        <v>5.0157863515157217</v>
      </c>
      <c r="AU259" s="132">
        <f>RADIANS($AB$9)+$AB$18*(F259-AB$15)</f>
        <v>5.4000845275602369</v>
      </c>
      <c r="AV259" s="132"/>
      <c r="AZ259" s="132"/>
    </row>
    <row r="260" spans="1:52" ht="12.95" customHeight="1">
      <c r="A260" s="41" t="s">
        <v>335</v>
      </c>
      <c r="B260" s="94" t="s">
        <v>288</v>
      </c>
      <c r="C260" s="36">
        <v>52247.367899999997</v>
      </c>
      <c r="D260" s="36">
        <v>2.0000000000000001E-4</v>
      </c>
      <c r="E260" s="41">
        <f>+(C260-C$7)/C$8</f>
        <v>6583.4365588692563</v>
      </c>
      <c r="F260" s="132">
        <f>ROUND(2*E260,0)/2</f>
        <v>6583.5</v>
      </c>
      <c r="G260" s="132">
        <f>+C260-(C$7+F260*C$8)</f>
        <v>-2.1655504999216646E-2</v>
      </c>
      <c r="K260" s="43">
        <f>G260</f>
        <v>-2.1655504999216646E-2</v>
      </c>
      <c r="O260" s="132">
        <f ca="1">+C$11+C$12*F260</f>
        <v>6.7634809268843788E-3</v>
      </c>
      <c r="P260" s="199">
        <f>+D$11+D$12*F260+D$13*F260^2</f>
        <v>-1.0930464858794158E-2</v>
      </c>
      <c r="Q260" s="200">
        <f>+C260-15018.5</f>
        <v>37228.867899999997</v>
      </c>
      <c r="S260" s="132">
        <f>+(P260-G260)^2</f>
        <v>1.1502648601367362E-4</v>
      </c>
      <c r="T260" s="7">
        <v>1</v>
      </c>
      <c r="U260" s="43">
        <f>+T260*S260</f>
        <v>1.1502648601367362E-4</v>
      </c>
      <c r="V260" s="132">
        <f>+G260-P260</f>
        <v>-1.0725040140422488E-2</v>
      </c>
      <c r="Z260" s="43">
        <f>F260</f>
        <v>6583.5</v>
      </c>
      <c r="AA260" s="132">
        <f>AB$3+AB$4*Z260+AB$5*Z260^2+AH260</f>
        <v>-2.1121207142469609E-2</v>
      </c>
      <c r="AB260" s="132">
        <f>IF(S260&lt;&gt;0,G260-AH260, -9999)</f>
        <v>-1.1464762715541194E-2</v>
      </c>
      <c r="AC260" s="132">
        <f>+G260-P260</f>
        <v>-1.0725040140422488E-2</v>
      </c>
      <c r="AD260" s="132">
        <f>IF(S260&lt;&gt;0,G260-AA260, -9999)</f>
        <v>-5.3429785674703745E-4</v>
      </c>
      <c r="AE260" s="132">
        <f>+(G260-AA260)^2*T260</f>
        <v>2.8547419972447777E-7</v>
      </c>
      <c r="AF260" s="43">
        <f>IF(S260&lt;&gt;0,G260-P260, -9999)</f>
        <v>-1.0725040140422488E-2</v>
      </c>
      <c r="AG260" s="7"/>
      <c r="AH260" s="43">
        <f>$AB$6*($AB$11/AI260*AJ260+$AB$12)</f>
        <v>-1.0190742283675452E-2</v>
      </c>
      <c r="AI260" s="43">
        <f>1+$AB$7*COS(AL260)</f>
        <v>0.83786269586428685</v>
      </c>
      <c r="AJ260" s="43">
        <f>SIN(AL260+RADIANS($AB$9))</f>
        <v>-0.94536217288214819</v>
      </c>
      <c r="AK260" s="43">
        <f>$AB$7*SIN(AL260)</f>
        <v>-0.47016615491419694</v>
      </c>
      <c r="AL260" s="43">
        <f>2*ATAN(AM260)</f>
        <v>-1.9028767871781613</v>
      </c>
      <c r="AM260" s="43">
        <f>SQRT((1+$AB$7)/(1-$AB$7))*TAN(AN260/2)</f>
        <v>-1.4026422949636044</v>
      </c>
      <c r="AN260" s="132">
        <f>$AU260+$AB$7*SIN(AO260)</f>
        <v>4.918322576282117</v>
      </c>
      <c r="AO260" s="132">
        <f>$AU260+$AB$7*SIN(AP260)</f>
        <v>4.9183238902711048</v>
      </c>
      <c r="AP260" s="132">
        <f>$AU260+$AB$7*SIN(AQ260)</f>
        <v>4.9183368105244876</v>
      </c>
      <c r="AQ260" s="132">
        <f>$AU260+$AB$7*SIN(AR260)</f>
        <v>4.9184638108749299</v>
      </c>
      <c r="AR260" s="132">
        <f>$AU260+$AB$7*SIN(AS260)</f>
        <v>4.9197080858779483</v>
      </c>
      <c r="AS260" s="132">
        <f>$AU260+$AB$7*SIN(AT260)</f>
        <v>4.9315307252115108</v>
      </c>
      <c r="AT260" s="132">
        <f>$AU260+$AB$7*SIN(AU260)</f>
        <v>5.0224579462839101</v>
      </c>
      <c r="AU260" s="132">
        <f>RADIANS($AB$9)+$AB$18*(F260-AB$15)</f>
        <v>5.405151581780542</v>
      </c>
      <c r="AV260" s="132"/>
      <c r="AZ260" s="132"/>
    </row>
    <row r="261" spans="1:52" ht="12.95" customHeight="1">
      <c r="A261" s="41" t="s">
        <v>493</v>
      </c>
      <c r="B261" s="94" t="str">
        <f>IF(W261=INT(W261),"I","II")</f>
        <v>I</v>
      </c>
      <c r="C261" s="207">
        <v>52250.100100000003</v>
      </c>
      <c r="D261" s="36" t="s">
        <v>485</v>
      </c>
      <c r="E261" s="41">
        <f>+(C261-C$7)/C$8</f>
        <v>6591.4407064250681</v>
      </c>
      <c r="F261" s="132">
        <f>ROUND(2*E261,0)/2</f>
        <v>6591.5</v>
      </c>
      <c r="G261" s="132">
        <f>+C261-(C$7+F261*C$8)</f>
        <v>-2.0239744997525122E-2</v>
      </c>
      <c r="K261" s="43">
        <f>G261</f>
        <v>-2.0239744997525122E-2</v>
      </c>
      <c r="N261" s="132"/>
      <c r="O261" s="132">
        <f ca="1">+C$11+C$12*F261</f>
        <v>6.7475345562961701E-3</v>
      </c>
      <c r="P261" s="199">
        <f>+D$11+D$12*F261+D$13*F261^2</f>
        <v>-1.0938997638472779E-2</v>
      </c>
      <c r="Q261" s="200">
        <f>+C261-15018.5</f>
        <v>37231.600100000003</v>
      </c>
      <c r="S261" s="132">
        <f>+(P261-G261)^2</f>
        <v>8.6503901436919137E-5</v>
      </c>
      <c r="T261" s="7">
        <v>1</v>
      </c>
      <c r="U261" s="43">
        <f>+T261*S261</f>
        <v>8.6503901436919137E-5</v>
      </c>
      <c r="V261" s="132">
        <f>+G261-P261</f>
        <v>-9.3007473590523432E-3</v>
      </c>
      <c r="Z261" s="43">
        <f>F261</f>
        <v>6591.5</v>
      </c>
      <c r="AA261" s="132">
        <f>AB$3+AB$4*Z261+AB$5*Z261^2+AH261</f>
        <v>-2.1126945960338536E-2</v>
      </c>
      <c r="AB261" s="132">
        <f>IF(S261&lt;&gt;0,G261-AH261, -9999)</f>
        <v>-1.0051796675659365E-2</v>
      </c>
      <c r="AC261" s="132">
        <f>+G261-P261</f>
        <v>-9.3007473590523432E-3</v>
      </c>
      <c r="AD261" s="132">
        <f>IF(S261&lt;&gt;0,G261-AA261, -9999)</f>
        <v>8.8720096281341351E-4</v>
      </c>
      <c r="AE261" s="132">
        <f>+(G261-AA261)^2*T261</f>
        <v>7.8712554841704798E-7</v>
      </c>
      <c r="AF261" s="43">
        <f>IF(S261&lt;&gt;0,G261-P261, -9999)</f>
        <v>-9.3007473590523432E-3</v>
      </c>
      <c r="AG261" s="7"/>
      <c r="AH261" s="43">
        <f>$AB$6*($AB$11/AI261*AJ261+$AB$12)</f>
        <v>-1.0187948321865757E-2</v>
      </c>
      <c r="AI261" s="43">
        <f>1+$AB$7*COS(AL261)</f>
        <v>0.83845717116442919</v>
      </c>
      <c r="AJ261" s="43">
        <f>SIN(AL261+RADIANS($AB$9))</f>
        <v>-0.94577354802788316</v>
      </c>
      <c r="AK261" s="43">
        <f>$AB$7*SIN(AL261)</f>
        <v>-0.47037074002429069</v>
      </c>
      <c r="AL261" s="43">
        <f>2*ATAN(AM261)</f>
        <v>-1.9016126683027033</v>
      </c>
      <c r="AM261" s="43">
        <f>SQRT((1+$AB$7)/(1-$AB$7))*TAN(AN261/2)</f>
        <v>-1.400768379446593</v>
      </c>
      <c r="AN261" s="132">
        <f>$AU261+$AB$7*SIN(AO261)</f>
        <v>4.919631032230142</v>
      </c>
      <c r="AO261" s="132">
        <f>$AU261+$AB$7*SIN(AP261)</f>
        <v>4.9196323889836542</v>
      </c>
      <c r="AP261" s="132">
        <f>$AU261+$AB$7*SIN(AQ261)</f>
        <v>4.9196456466929108</v>
      </c>
      <c r="AQ261" s="132">
        <f>$AU261+$AB$7*SIN(AR261)</f>
        <v>4.9197751523143332</v>
      </c>
      <c r="AR261" s="132">
        <f>$AU261+$AB$7*SIN(AS261)</f>
        <v>4.9210360384988627</v>
      </c>
      <c r="AS261" s="132">
        <f>$AU261+$AB$7*SIN(AT261)</f>
        <v>4.9329412376758857</v>
      </c>
      <c r="AT261" s="132">
        <f>$AU261+$AB$7*SIN(AU261)</f>
        <v>5.0240063876334382</v>
      </c>
      <c r="AU261" s="132">
        <f>RADIANS($AB$9)+$AB$18*(F261-AB$15)</f>
        <v>5.4063265508751055</v>
      </c>
      <c r="AZ261" s="132"/>
    </row>
    <row r="262" spans="1:52" ht="12.95" customHeight="1">
      <c r="A262" s="36" t="s">
        <v>365</v>
      </c>
      <c r="B262" s="94"/>
      <c r="C262" s="36">
        <v>52250.100200000001</v>
      </c>
      <c r="D262" s="36"/>
      <c r="E262" s="41">
        <f>+(C262-C$7)/C$8</f>
        <v>6591.4409993811969</v>
      </c>
      <c r="F262" s="132">
        <f>ROUND(2*E262,0)/2</f>
        <v>6591.5</v>
      </c>
      <c r="G262" s="132">
        <f>+C262-(C$7+F262*C$8)</f>
        <v>-2.0139745000051335E-2</v>
      </c>
      <c r="K262" s="202">
        <f>G262</f>
        <v>-2.0139745000051335E-2</v>
      </c>
      <c r="O262" s="132">
        <f ca="1">+C$11+C$12*F262</f>
        <v>6.7475345562961701E-3</v>
      </c>
      <c r="P262" s="199">
        <f>+D$11+D$12*F262+D$13*F262^2</f>
        <v>-1.0938997638472779E-2</v>
      </c>
      <c r="Q262" s="200">
        <f>+C262-15018.5</f>
        <v>37231.600200000001</v>
      </c>
      <c r="S262" s="132">
        <f>+(P262-G262)^2</f>
        <v>8.4653752011594751E-5</v>
      </c>
      <c r="T262" s="7">
        <v>1</v>
      </c>
      <c r="U262" s="43">
        <f>+T262*S262</f>
        <v>8.4653752011594751E-5</v>
      </c>
      <c r="V262" s="132">
        <f>+G262-P262</f>
        <v>-9.2007473615785557E-3</v>
      </c>
      <c r="Z262" s="43">
        <f>F262</f>
        <v>6591.5</v>
      </c>
      <c r="AA262" s="132">
        <f>AB$3+AB$4*Z262+AB$5*Z262^2+AH262</f>
        <v>-2.1126945960338536E-2</v>
      </c>
      <c r="AB262" s="132">
        <f>IF(S262&lt;&gt;0,G262-AH262, -9999)</f>
        <v>-9.9517966781855777E-3</v>
      </c>
      <c r="AC262" s="132">
        <f>+G262-P262</f>
        <v>-9.2007473615785557E-3</v>
      </c>
      <c r="AD262" s="132">
        <f>IF(S262&lt;&gt;0,G262-AA262, -9999)</f>
        <v>9.8720096028720103E-4</v>
      </c>
      <c r="AE262" s="132">
        <f>+(G262-AA262)^2*T262</f>
        <v>9.7456573599197178E-7</v>
      </c>
      <c r="AF262" s="43">
        <f>IF(S262&lt;&gt;0,G262-P262, -9999)</f>
        <v>-9.2007473615785557E-3</v>
      </c>
      <c r="AG262" s="7"/>
      <c r="AH262" s="43">
        <f>$AB$6*($AB$11/AI262*AJ262+$AB$12)</f>
        <v>-1.0187948321865757E-2</v>
      </c>
      <c r="AI262" s="43">
        <f>1+$AB$7*COS(AL262)</f>
        <v>0.83845717116442919</v>
      </c>
      <c r="AJ262" s="43">
        <f>SIN(AL262+RADIANS($AB$9))</f>
        <v>-0.94577354802788316</v>
      </c>
      <c r="AK262" s="43">
        <f>$AB$7*SIN(AL262)</f>
        <v>-0.47037074002429069</v>
      </c>
      <c r="AL262" s="43">
        <f>2*ATAN(AM262)</f>
        <v>-1.9016126683027033</v>
      </c>
      <c r="AM262" s="43">
        <f>SQRT((1+$AB$7)/(1-$AB$7))*TAN(AN262/2)</f>
        <v>-1.400768379446593</v>
      </c>
      <c r="AN262" s="132">
        <f>$AU262+$AB$7*SIN(AO262)</f>
        <v>4.919631032230142</v>
      </c>
      <c r="AO262" s="132">
        <f>$AU262+$AB$7*SIN(AP262)</f>
        <v>4.9196323889836542</v>
      </c>
      <c r="AP262" s="132">
        <f>$AU262+$AB$7*SIN(AQ262)</f>
        <v>4.9196456466929108</v>
      </c>
      <c r="AQ262" s="132">
        <f>$AU262+$AB$7*SIN(AR262)</f>
        <v>4.9197751523143332</v>
      </c>
      <c r="AR262" s="132">
        <f>$AU262+$AB$7*SIN(AS262)</f>
        <v>4.9210360384988627</v>
      </c>
      <c r="AS262" s="132">
        <f>$AU262+$AB$7*SIN(AT262)</f>
        <v>4.9329412376758857</v>
      </c>
      <c r="AT262" s="132">
        <f>$AU262+$AB$7*SIN(AU262)</f>
        <v>5.0240063876334382</v>
      </c>
      <c r="AU262" s="132">
        <f>RADIANS($AB$9)+$AB$18*(F262-AB$15)</f>
        <v>5.4063265508751055</v>
      </c>
      <c r="AV262" s="132"/>
      <c r="AZ262" s="132"/>
    </row>
    <row r="263" spans="1:52" ht="12.95" customHeight="1">
      <c r="A263" s="41" t="s">
        <v>493</v>
      </c>
      <c r="B263" s="94" t="str">
        <f>IF(W263=INT(W263),"I","II")</f>
        <v>I</v>
      </c>
      <c r="C263" s="207">
        <v>52250.270400000001</v>
      </c>
      <c r="D263" s="36" t="s">
        <v>485</v>
      </c>
      <c r="E263" s="41">
        <f>+(C263-C$7)/C$8</f>
        <v>6591.9396107251687</v>
      </c>
      <c r="F263" s="132">
        <f>ROUND(2*E263,0)/2</f>
        <v>6592</v>
      </c>
      <c r="G263" s="132">
        <f>+C263-(C$7+F263*C$8)</f>
        <v>-2.0613759996194858E-2</v>
      </c>
      <c r="K263" s="43">
        <f>G263</f>
        <v>-2.0613759996194858E-2</v>
      </c>
      <c r="N263" s="132"/>
      <c r="O263" s="132">
        <f ca="1">+C$11+C$12*F263</f>
        <v>6.7465379081344083E-3</v>
      </c>
      <c r="P263" s="199">
        <f>+D$11+D$12*F263+D$13*F263^2</f>
        <v>-1.0939531008767805E-2</v>
      </c>
      <c r="Q263" s="200">
        <f>+C263-15018.5</f>
        <v>37231.770400000001</v>
      </c>
      <c r="S263" s="132">
        <f>+(P263-G263)^2</f>
        <v>9.3590706501173865E-5</v>
      </c>
      <c r="T263" s="7">
        <v>1</v>
      </c>
      <c r="U263" s="43">
        <f>+T263*S263</f>
        <v>9.3590706501173865E-5</v>
      </c>
      <c r="V263" s="132">
        <f>+G263-P263</f>
        <v>-9.6742289874270533E-3</v>
      </c>
      <c r="Z263" s="43">
        <f>F263</f>
        <v>6592</v>
      </c>
      <c r="AA263" s="132">
        <f>AB$3+AB$4*Z263+AB$5*Z263^2+AH263</f>
        <v>-2.1127304062765709E-2</v>
      </c>
      <c r="AB263" s="132">
        <f>IF(S263&lt;&gt;0,G263-AH263, -9999)</f>
        <v>-1.0425986942196956E-2</v>
      </c>
      <c r="AC263" s="132">
        <f>+G263-P263</f>
        <v>-9.6742289874270533E-3</v>
      </c>
      <c r="AD263" s="132">
        <f>IF(S263&lt;&gt;0,G263-AA263, -9999)</f>
        <v>5.1354406657085072E-4</v>
      </c>
      <c r="AE263" s="132">
        <f>+(G263-AA263)^2*T263</f>
        <v>2.6372750831012635E-7</v>
      </c>
      <c r="AF263" s="43">
        <f>IF(S263&lt;&gt;0,G263-P263, -9999)</f>
        <v>-9.6742289874270533E-3</v>
      </c>
      <c r="AG263" s="7"/>
      <c r="AH263" s="43">
        <f>$AB$6*($AB$11/AI263*AJ263+$AB$12)</f>
        <v>-1.0187773053997902E-2</v>
      </c>
      <c r="AI263" s="43">
        <f>1+$AB$7*COS(AL263)</f>
        <v>0.83849436247440179</v>
      </c>
      <c r="AJ263" s="43">
        <f>SIN(AL263+RADIANS($AB$9))</f>
        <v>-0.94579922814678263</v>
      </c>
      <c r="AK263" s="43">
        <f>$AB$7*SIN(AL263)</f>
        <v>-0.47038351126144662</v>
      </c>
      <c r="AL263" s="43">
        <f>2*ATAN(AM263)</f>
        <v>-1.9015336012989614</v>
      </c>
      <c r="AM263" s="43">
        <f>SQRT((1+$AB$7)/(1-$AB$7))*TAN(AN263/2)</f>
        <v>-1.4006512816873637</v>
      </c>
      <c r="AN263" s="132">
        <f>$AU263+$AB$7*SIN(AO263)</f>
        <v>4.9197128415576916</v>
      </c>
      <c r="AO263" s="132">
        <f>$AU263+$AB$7*SIN(AP263)</f>
        <v>4.9197142010214749</v>
      </c>
      <c r="AP263" s="132">
        <f>$AU263+$AB$7*SIN(AQ263)</f>
        <v>4.9197274800472703</v>
      </c>
      <c r="AQ263" s="132">
        <f>$AU263+$AB$7*SIN(AR263)</f>
        <v>4.9198571434024228</v>
      </c>
      <c r="AR263" s="132">
        <f>$AU263+$AB$7*SIN(AS263)</f>
        <v>4.921119071992325</v>
      </c>
      <c r="AS263" s="132">
        <f>$AU263+$AB$7*SIN(AT263)</f>
        <v>4.9330294350709449</v>
      </c>
      <c r="AT263" s="132">
        <f>$AU263+$AB$7*SIN(AU263)</f>
        <v>5.0241031827481768</v>
      </c>
      <c r="AU263" s="132">
        <f>RADIANS($AB$9)+$AB$18*(F263-AB$15)</f>
        <v>5.4063999864435157</v>
      </c>
      <c r="AV263" s="132"/>
      <c r="AZ263" s="132"/>
    </row>
    <row r="264" spans="1:52" ht="12.95" customHeight="1">
      <c r="A264" s="36" t="s">
        <v>365</v>
      </c>
      <c r="B264" s="94"/>
      <c r="C264" s="36">
        <v>52250.270799999998</v>
      </c>
      <c r="D264" s="36"/>
      <c r="E264" s="41">
        <f>+(C264-C$7)/C$8</f>
        <v>6591.9407825497055</v>
      </c>
      <c r="F264" s="132">
        <f>ROUND(2*E264,0)/2</f>
        <v>6592</v>
      </c>
      <c r="G264" s="132">
        <f>+C264-(C$7+F264*C$8)</f>
        <v>-2.021375999902375E-2</v>
      </c>
      <c r="K264" s="202">
        <f>G264</f>
        <v>-2.021375999902375E-2</v>
      </c>
      <c r="O264" s="132">
        <f ca="1">+C$11+C$12*F264</f>
        <v>6.7465379081344083E-3</v>
      </c>
      <c r="P264" s="199">
        <f>+D$11+D$12*F264+D$13*F264^2</f>
        <v>-1.0939531008767805E-2</v>
      </c>
      <c r="Q264" s="200">
        <f>+C264-15018.5</f>
        <v>37231.770799999998</v>
      </c>
      <c r="S264" s="132">
        <f>+(P264-G264)^2</f>
        <v>8.6011323363703815E-5</v>
      </c>
      <c r="T264" s="7">
        <v>1</v>
      </c>
      <c r="U264" s="43">
        <f>+T264*S264</f>
        <v>8.6011323363703815E-5</v>
      </c>
      <c r="V264" s="132">
        <f>+G264-P264</f>
        <v>-9.2742289902559456E-3</v>
      </c>
      <c r="Z264" s="43">
        <f>F264</f>
        <v>6592</v>
      </c>
      <c r="AA264" s="132">
        <f>AB$3+AB$4*Z264+AB$5*Z264^2+AH264</f>
        <v>-2.1127304062765709E-2</v>
      </c>
      <c r="AB264" s="132">
        <f>IF(S264&lt;&gt;0,G264-AH264, -9999)</f>
        <v>-1.0025986945025848E-2</v>
      </c>
      <c r="AC264" s="132">
        <f>+G264-P264</f>
        <v>-9.2742289902559456E-3</v>
      </c>
      <c r="AD264" s="132">
        <f>IF(S264&lt;&gt;0,G264-AA264, -9999)</f>
        <v>9.135440637419584E-4</v>
      </c>
      <c r="AE264" s="132">
        <f>+(G264-AA264)^2*T264</f>
        <v>8.3456275639817136E-7</v>
      </c>
      <c r="AF264" s="43">
        <f>IF(S264&lt;&gt;0,G264-P264, -9999)</f>
        <v>-9.2742289902559456E-3</v>
      </c>
      <c r="AG264" s="7"/>
      <c r="AH264" s="43">
        <f>$AB$6*($AB$11/AI264*AJ264+$AB$12)</f>
        <v>-1.0187773053997902E-2</v>
      </c>
      <c r="AI264" s="43">
        <f>1+$AB$7*COS(AL264)</f>
        <v>0.83849436247440179</v>
      </c>
      <c r="AJ264" s="43">
        <f>SIN(AL264+RADIANS($AB$9))</f>
        <v>-0.94579922814678263</v>
      </c>
      <c r="AK264" s="43">
        <f>$AB$7*SIN(AL264)</f>
        <v>-0.47038351126144662</v>
      </c>
      <c r="AL264" s="43">
        <f>2*ATAN(AM264)</f>
        <v>-1.9015336012989614</v>
      </c>
      <c r="AM264" s="43">
        <f>SQRT((1+$AB$7)/(1-$AB$7))*TAN(AN264/2)</f>
        <v>-1.4006512816873637</v>
      </c>
      <c r="AN264" s="132">
        <f>$AU264+$AB$7*SIN(AO264)</f>
        <v>4.9197128415576916</v>
      </c>
      <c r="AO264" s="132">
        <f>$AU264+$AB$7*SIN(AP264)</f>
        <v>4.9197142010214749</v>
      </c>
      <c r="AP264" s="132">
        <f>$AU264+$AB$7*SIN(AQ264)</f>
        <v>4.9197274800472703</v>
      </c>
      <c r="AQ264" s="132">
        <f>$AU264+$AB$7*SIN(AR264)</f>
        <v>4.9198571434024228</v>
      </c>
      <c r="AR264" s="132">
        <f>$AU264+$AB$7*SIN(AS264)</f>
        <v>4.921119071992325</v>
      </c>
      <c r="AS264" s="132">
        <f>$AU264+$AB$7*SIN(AT264)</f>
        <v>4.9330294350709449</v>
      </c>
      <c r="AT264" s="132">
        <f>$AU264+$AB$7*SIN(AU264)</f>
        <v>5.0241031827481768</v>
      </c>
      <c r="AU264" s="132">
        <f>RADIANS($AB$9)+$AB$18*(F264-AB$15)</f>
        <v>5.4063999864435157</v>
      </c>
      <c r="AV264" s="132"/>
      <c r="AZ264" s="132"/>
    </row>
    <row r="265" spans="1:52" ht="12.95" customHeight="1">
      <c r="A265" s="36" t="s">
        <v>332</v>
      </c>
      <c r="B265" s="95"/>
      <c r="C265" s="36">
        <v>52252.317999999999</v>
      </c>
      <c r="D265" s="36">
        <v>2.9999999999999997E-4</v>
      </c>
      <c r="E265" s="41">
        <f>+(C265-C$7)/C$8</f>
        <v>6597.9381805718967</v>
      </c>
      <c r="F265" s="132">
        <f>ROUND(2*E265,0)/2</f>
        <v>6598</v>
      </c>
      <c r="G265" s="132">
        <f>+C265-(C$7+F265*C$8)</f>
        <v>-2.1101940001244657E-2</v>
      </c>
      <c r="K265" s="43">
        <f>G265</f>
        <v>-2.1101940001244657E-2</v>
      </c>
      <c r="O265" s="132">
        <f ca="1">+C$11+C$12*F265</f>
        <v>6.7345781301932518E-3</v>
      </c>
      <c r="P265" s="199">
        <f>+D$11+D$12*F265+D$13*F265^2</f>
        <v>-1.0945932109023278E-2</v>
      </c>
      <c r="Q265" s="200">
        <f>+C265-15018.5</f>
        <v>37233.817999999999</v>
      </c>
      <c r="S265" s="132">
        <f>+(P265-G265)^2</f>
        <v>1.0314449630686292E-4</v>
      </c>
      <c r="T265" s="7">
        <v>1</v>
      </c>
      <c r="U265" s="43">
        <f>+T265*S265</f>
        <v>1.0314449630686292E-4</v>
      </c>
      <c r="V265" s="132">
        <f>+G265-P265</f>
        <v>-1.0156007892221378E-2</v>
      </c>
      <c r="Z265" s="43">
        <f>F265</f>
        <v>6598</v>
      </c>
      <c r="AA265" s="132">
        <f>AB$3+AB$4*Z265+AB$5*Z265^2+AH265</f>
        <v>-2.1131596020807091E-2</v>
      </c>
      <c r="AB265" s="132">
        <f>IF(S265&lt;&gt;0,G265-AH265, -9999)</f>
        <v>-1.0916276089460844E-2</v>
      </c>
      <c r="AC265" s="132">
        <f>+G265-P265</f>
        <v>-1.0156007892221378E-2</v>
      </c>
      <c r="AD265" s="132">
        <f>IF(S265&lt;&gt;0,G265-AA265, -9999)</f>
        <v>2.9656019562434438E-5</v>
      </c>
      <c r="AE265" s="132">
        <f>+(G265-AA265)^2*T265</f>
        <v>8.7947949628749408E-10</v>
      </c>
      <c r="AF265" s="43">
        <f>IF(S265&lt;&gt;0,G265-P265, -9999)</f>
        <v>-1.0156007892221378E-2</v>
      </c>
      <c r="AG265" s="7"/>
      <c r="AH265" s="43">
        <f>$AB$6*($AB$11/AI265*AJ265+$AB$12)</f>
        <v>-1.0185663911783813E-2</v>
      </c>
      <c r="AI265" s="43">
        <f>1+$AB$7*COS(AL265)</f>
        <v>0.83894099451334769</v>
      </c>
      <c r="AJ265" s="43">
        <f>SIN(AL265+RADIANS($AB$9))</f>
        <v>-0.94610710565226341</v>
      </c>
      <c r="AK265" s="43">
        <f>$AB$7*SIN(AL265)</f>
        <v>-0.4705366248984747</v>
      </c>
      <c r="AL265" s="43">
        <f>2*ATAN(AM265)</f>
        <v>-1.9005842497265231</v>
      </c>
      <c r="AM265" s="43">
        <f>SQRT((1+$AB$7)/(1-$AB$7))*TAN(AN265/2)</f>
        <v>-1.3992463095429837</v>
      </c>
      <c r="AN265" s="132">
        <f>$AU265+$AB$7*SIN(AO265)</f>
        <v>4.9206948367241807</v>
      </c>
      <c r="AO265" s="132">
        <f>$AU265+$AB$7*SIN(AP265)</f>
        <v>4.9206962290595078</v>
      </c>
      <c r="AP265" s="132">
        <f>$AU265+$AB$7*SIN(AQ265)</f>
        <v>4.9207097659712939</v>
      </c>
      <c r="AQ265" s="132">
        <f>$AU265+$AB$7*SIN(AR265)</f>
        <v>4.9208413327737954</v>
      </c>
      <c r="AR265" s="132">
        <f>$AU265+$AB$7*SIN(AS265)</f>
        <v>4.9221158088528298</v>
      </c>
      <c r="AS265" s="132">
        <f>$AU265+$AB$7*SIN(AT265)</f>
        <v>4.934088174324379</v>
      </c>
      <c r="AT265" s="132">
        <f>$AU265+$AB$7*SIN(AU265)</f>
        <v>5.025264884897199</v>
      </c>
      <c r="AU265" s="132">
        <f>RADIANS($AB$9)+$AB$18*(F265-AB$15)</f>
        <v>5.4072812132644383</v>
      </c>
      <c r="AV265" s="132"/>
      <c r="AZ265" s="132"/>
    </row>
    <row r="266" spans="1:52" ht="12.95" customHeight="1">
      <c r="A266" s="41" t="s">
        <v>599</v>
      </c>
      <c r="B266" s="94" t="s">
        <v>292</v>
      </c>
      <c r="C266" s="36">
        <v>52252.66</v>
      </c>
      <c r="D266" s="36" t="s">
        <v>503</v>
      </c>
      <c r="E266" s="41">
        <f>+(C266-C$7)/C$8</f>
        <v>6598.9400905580314</v>
      </c>
      <c r="F266" s="132">
        <f>ROUND(2*E266,0)/2</f>
        <v>6599</v>
      </c>
      <c r="G266" s="132">
        <f>+C266-(C$7+F266*C$8)</f>
        <v>-2.0449969997571316E-2</v>
      </c>
      <c r="I266" s="43">
        <f>G266</f>
        <v>-2.0449969997571316E-2</v>
      </c>
      <c r="M266" s="132"/>
      <c r="O266" s="132">
        <f ca="1">+C$11+C$12*F266</f>
        <v>6.7325848338697265E-3</v>
      </c>
      <c r="P266" s="199">
        <f>+D$11+D$12*F266+D$13*F266^2</f>
        <v>-1.0946999076937807E-2</v>
      </c>
      <c r="Q266" s="200">
        <f>+C266-15018.5</f>
        <v>37234.160000000003</v>
      </c>
      <c r="S266" s="132">
        <f>+(P266-G266)^2</f>
        <v>9.0306456318406061E-5</v>
      </c>
      <c r="T266" s="201">
        <f>T$19</f>
        <v>0</v>
      </c>
      <c r="U266" s="43">
        <f>+T266*S266</f>
        <v>0</v>
      </c>
      <c r="V266" s="132">
        <f>+G266-P266</f>
        <v>-9.5029709206335081E-3</v>
      </c>
      <c r="Z266" s="43">
        <f>F266</f>
        <v>6599</v>
      </c>
      <c r="AA266" s="132">
        <f>AB$3+AB$4*Z266+AB$5*Z266^2+AH266</f>
        <v>-2.1132310400438253E-2</v>
      </c>
      <c r="AB266" s="132">
        <f>IF(S266&lt;&gt;0,G266-AH266, -9999)</f>
        <v>-1.026465867407087E-2</v>
      </c>
      <c r="AC266" s="132">
        <f>+G266-P266</f>
        <v>-9.5029709206335081E-3</v>
      </c>
      <c r="AD266" s="132">
        <f>IF(S266&lt;&gt;0,G266-AA266, -9999)</f>
        <v>6.8234040286693776E-4</v>
      </c>
      <c r="AE266" s="132">
        <f>+(G266-AA266)^2*T266</f>
        <v>0</v>
      </c>
      <c r="AF266" s="43">
        <f>IF(S266&lt;&gt;0,G266-P266, -9999)</f>
        <v>-9.5029709206335081E-3</v>
      </c>
      <c r="AG266" s="7"/>
      <c r="AH266" s="43">
        <f>$AB$6*($AB$11/AI266*AJ266+$AB$12)</f>
        <v>-1.0185311323500446E-2</v>
      </c>
      <c r="AI266" s="43">
        <f>1+$AB$7*COS(AL266)</f>
        <v>0.83901549359111516</v>
      </c>
      <c r="AJ266" s="43">
        <f>SIN(AL266+RADIANS($AB$9))</f>
        <v>-0.94615836751357552</v>
      </c>
      <c r="AK266" s="43">
        <f>$AB$7*SIN(AL266)</f>
        <v>-0.47056211844504131</v>
      </c>
      <c r="AL266" s="43">
        <f>2*ATAN(AM266)</f>
        <v>-1.9004259261114107</v>
      </c>
      <c r="AM266" s="43">
        <f>SQRT((1+$AB$7)/(1-$AB$7))*TAN(AN266/2)</f>
        <v>-1.3990121835383615</v>
      </c>
      <c r="AN266" s="132">
        <f>$AU266+$AB$7*SIN(AO266)</f>
        <v>4.9208585534520255</v>
      </c>
      <c r="AO266" s="132">
        <f>$AU266+$AB$7*SIN(AP266)</f>
        <v>4.9208599513288549</v>
      </c>
      <c r="AP266" s="132">
        <f>$AU266+$AB$7*SIN(AQ266)</f>
        <v>4.9208735315979837</v>
      </c>
      <c r="AQ266" s="132">
        <f>$AU266+$AB$7*SIN(AR266)</f>
        <v>4.9210054175565849</v>
      </c>
      <c r="AR266" s="132">
        <f>$AU266+$AB$7*SIN(AS266)</f>
        <v>4.9222819918185818</v>
      </c>
      <c r="AS266" s="132">
        <f>$AU266+$AB$7*SIN(AT266)</f>
        <v>4.9342646973776763</v>
      </c>
      <c r="AT266" s="132">
        <f>$AU266+$AB$7*SIN(AU266)</f>
        <v>5.0254585307697548</v>
      </c>
      <c r="AU266" s="132">
        <f>RADIANS($AB$9)+$AB$18*(F266-AB$15)</f>
        <v>5.4074280844012588</v>
      </c>
      <c r="AZ266" s="132"/>
    </row>
    <row r="267" spans="1:52" ht="12.95" customHeight="1">
      <c r="A267" s="41" t="s">
        <v>849</v>
      </c>
      <c r="B267" s="94" t="s">
        <v>288</v>
      </c>
      <c r="C267" s="36">
        <v>52256.585800000001</v>
      </c>
      <c r="D267" s="36" t="s">
        <v>485</v>
      </c>
      <c r="E267" s="41">
        <f>+(C267-C$7)/C$8</f>
        <v>6610.4409625566104</v>
      </c>
      <c r="F267" s="132">
        <f>ROUND(2*E267,0)/2</f>
        <v>6610.5</v>
      </c>
      <c r="G267" s="132">
        <f>+C267-(C$7+F267*C$8)</f>
        <v>-2.0152314995357301E-2</v>
      </c>
      <c r="K267" s="43">
        <f>G267</f>
        <v>-2.0152314995357301E-2</v>
      </c>
      <c r="M267" s="132"/>
      <c r="O267" s="132">
        <f ca="1">+C$11+C$12*F267</f>
        <v>6.7096619261491769E-3</v>
      </c>
      <c r="P267" s="199">
        <f>+D$11+D$12*F267+D$13*F267^2</f>
        <v>-1.0959271628539591E-2</v>
      </c>
      <c r="Q267" s="200">
        <f>+C267-15018.5</f>
        <v>37238.085800000001</v>
      </c>
      <c r="S267" s="132">
        <f>+(P267-G267)^2</f>
        <v>8.4512046344191092E-5</v>
      </c>
      <c r="T267" s="7">
        <v>1</v>
      </c>
      <c r="U267" s="43">
        <f>+T267*S267</f>
        <v>8.4512046344191092E-5</v>
      </c>
      <c r="V267" s="132">
        <f>+G267-P267</f>
        <v>-9.1930433668177096E-3</v>
      </c>
      <c r="Z267" s="43">
        <f>F267</f>
        <v>6610.5</v>
      </c>
      <c r="AA267" s="132">
        <f>AB$3+AB$4*Z267+AB$5*Z267^2+AH267</f>
        <v>-2.1140506293559215E-2</v>
      </c>
      <c r="AB267" s="132">
        <f>IF(S267&lt;&gt;0,G267-AH267, -9999)</f>
        <v>-9.9710803303376758E-3</v>
      </c>
      <c r="AC267" s="132">
        <f>+G267-P267</f>
        <v>-9.1930433668177096E-3</v>
      </c>
      <c r="AD267" s="132">
        <f>IF(S267&lt;&gt;0,G267-AA267, -9999)</f>
        <v>9.8819129820191393E-4</v>
      </c>
      <c r="AE267" s="132">
        <f>+(G267-AA267)^2*T267</f>
        <v>9.7652204184198389E-7</v>
      </c>
      <c r="AF267" s="43">
        <f>IF(S267&lt;&gt;0,G267-P267, -9999)</f>
        <v>-9.1930433668177096E-3</v>
      </c>
      <c r="AG267" s="7"/>
      <c r="AH267" s="43">
        <f>$AB$6*($AB$11/AI267*AJ267+$AB$12)</f>
        <v>-1.0181234665019625E-2</v>
      </c>
      <c r="AI267" s="43">
        <f>1+$AB$7*COS(AL267)</f>
        <v>0.83987347544557711</v>
      </c>
      <c r="AJ267" s="43">
        <f>SIN(AL267+RADIANS($AB$9))</f>
        <v>-0.94674682556186229</v>
      </c>
      <c r="AK267" s="43">
        <f>$AB$7*SIN(AL267)</f>
        <v>-0.47085477034147083</v>
      </c>
      <c r="AL267" s="43">
        <f>2*ATAN(AM267)</f>
        <v>-1.8986031807854344</v>
      </c>
      <c r="AM267" s="43">
        <f>SQRT((1+$AB$7)/(1-$AB$7))*TAN(AN267/2)</f>
        <v>-1.3963204715648727</v>
      </c>
      <c r="AN267" s="132">
        <f>$AU267+$AB$7*SIN(AO267)</f>
        <v>4.9227423419064014</v>
      </c>
      <c r="AO267" s="132">
        <f>$AU267+$AB$7*SIN(AP267)</f>
        <v>4.9227438048228711</v>
      </c>
      <c r="AP267" s="132">
        <f>$AU267+$AB$7*SIN(AQ267)</f>
        <v>4.9227578915143573</v>
      </c>
      <c r="AQ267" s="132">
        <f>$AU267+$AB$7*SIN(AR267)</f>
        <v>4.9228934873277623</v>
      </c>
      <c r="AR267" s="132">
        <f>$AU267+$AB$7*SIN(AS267)</f>
        <v>4.9241943332102158</v>
      </c>
      <c r="AS267" s="132">
        <f>$AU267+$AB$7*SIN(AT267)</f>
        <v>4.9362960787845607</v>
      </c>
      <c r="AT267" s="132">
        <f>$AU267+$AB$7*SIN(AU267)</f>
        <v>5.0276860502653236</v>
      </c>
      <c r="AU267" s="132">
        <f>RADIANS($AB$9)+$AB$18*(F267-AB$15)</f>
        <v>5.4091171024746938</v>
      </c>
      <c r="AV267" s="132"/>
      <c r="AZ267" s="132"/>
    </row>
    <row r="268" spans="1:52" ht="12.95" customHeight="1">
      <c r="A268" s="41" t="s">
        <v>599</v>
      </c>
      <c r="B268" s="94" t="s">
        <v>292</v>
      </c>
      <c r="C268" s="36">
        <v>52263.591</v>
      </c>
      <c r="D268" s="36" t="s">
        <v>503</v>
      </c>
      <c r="E268" s="41">
        <f>+(C268-C$7)/C$8</f>
        <v>6630.9631258162008</v>
      </c>
      <c r="F268" s="132">
        <f>ROUND(2*E268,0)/2</f>
        <v>6631</v>
      </c>
      <c r="G268" s="132">
        <f>+C268-(C$7+F268*C$8)</f>
        <v>-1.2586929995450191E-2</v>
      </c>
      <c r="I268" s="43">
        <f>G268</f>
        <v>-1.2586929995450191E-2</v>
      </c>
      <c r="L268" s="132"/>
      <c r="O268" s="132">
        <f ca="1">+C$11+C$12*F268</f>
        <v>6.668799351516895E-3</v>
      </c>
      <c r="P268" s="199">
        <f>+D$11+D$12*F268+D$13*F268^2</f>
        <v>-1.0981159832028416E-2</v>
      </c>
      <c r="Q268" s="200">
        <f>+C268-15018.5</f>
        <v>37245.091</v>
      </c>
      <c r="S268" s="132">
        <f>+(P268-G268)^2</f>
        <v>2.5784978177355956E-6</v>
      </c>
      <c r="T268" s="201">
        <f>T$19</f>
        <v>0</v>
      </c>
      <c r="U268" s="43">
        <f>+T268*S268</f>
        <v>0</v>
      </c>
      <c r="V268" s="132">
        <f>+G268-P268</f>
        <v>-1.6057701634217755E-3</v>
      </c>
      <c r="Z268" s="43">
        <f>F268</f>
        <v>6631</v>
      </c>
      <c r="AA268" s="132">
        <f>AB$3+AB$4*Z268+AB$5*Z268^2+AH268</f>
        <v>-2.1155027245579099E-2</v>
      </c>
      <c r="AB268" s="132">
        <f>IF(S268&lt;&gt;0,G268-AH268, -9999)</f>
        <v>-2.41306258189951E-3</v>
      </c>
      <c r="AC268" s="132">
        <f>+G268-P268</f>
        <v>-1.6057701634217755E-3</v>
      </c>
      <c r="AD268" s="132">
        <f>IF(S268&lt;&gt;0,G268-AA268, -9999)</f>
        <v>8.5680972501289074E-3</v>
      </c>
      <c r="AE268" s="132">
        <f>+(G268-AA268)^2*T268</f>
        <v>0</v>
      </c>
      <c r="AF268" s="43">
        <f>IF(S268&lt;&gt;0,G268-P268, -9999)</f>
        <v>-1.6057701634217755E-3</v>
      </c>
      <c r="AG268" s="7"/>
      <c r="AH268" s="43">
        <f>$AB$6*($AB$11/AI268*AJ268+$AB$12)</f>
        <v>-1.0173867413550681E-2</v>
      </c>
      <c r="AI268" s="43">
        <f>1+$AB$7*COS(AL268)</f>
        <v>0.84140860767783132</v>
      </c>
      <c r="AJ268" s="43">
        <f>SIN(AL268+RADIANS($AB$9))</f>
        <v>-0.94779096904339943</v>
      </c>
      <c r="AK268" s="43">
        <f>$AB$7*SIN(AL268)</f>
        <v>-0.4713740435158828</v>
      </c>
      <c r="AL268" s="43">
        <f>2*ATAN(AM268)</f>
        <v>-1.8953446710660218</v>
      </c>
      <c r="AM268" s="43">
        <f>SQRT((1+$AB$7)/(1-$AB$7))*TAN(AN268/2)</f>
        <v>-1.3915255448456123</v>
      </c>
      <c r="AN268" s="132">
        <f>$AU268+$AB$7*SIN(AO268)</f>
        <v>4.9261051856014912</v>
      </c>
      <c r="AO268" s="132">
        <f>$AU268+$AB$7*SIN(AP268)</f>
        <v>4.926106770616113</v>
      </c>
      <c r="AP268" s="132">
        <f>$AU268+$AB$7*SIN(AQ268)</f>
        <v>4.9261217964083572</v>
      </c>
      <c r="AQ268" s="132">
        <f>$AU268+$AB$7*SIN(AR268)</f>
        <v>4.9262641878941906</v>
      </c>
      <c r="AR268" s="132">
        <f>$AU268+$AB$7*SIN(AS268)</f>
        <v>4.9276089517645154</v>
      </c>
      <c r="AS268" s="132">
        <f>$AU268+$AB$7*SIN(AT268)</f>
        <v>4.9399234755503914</v>
      </c>
      <c r="AT268" s="132">
        <f>$AU268+$AB$7*SIN(AU268)</f>
        <v>5.0316595436423004</v>
      </c>
      <c r="AU268" s="132">
        <f>RADIANS($AB$9)+$AB$18*(F268-AB$15)</f>
        <v>5.4121279607795127</v>
      </c>
      <c r="AZ268" s="132"/>
    </row>
    <row r="269" spans="1:52" ht="12.95" customHeight="1">
      <c r="A269" s="41" t="s">
        <v>849</v>
      </c>
      <c r="B269" s="94" t="s">
        <v>288</v>
      </c>
      <c r="C269" s="36">
        <v>52265.802600000003</v>
      </c>
      <c r="D269" s="36" t="s">
        <v>485</v>
      </c>
      <c r="E269" s="41">
        <f>+(C269-C$7)/C$8</f>
        <v>6637.4421437264627</v>
      </c>
      <c r="F269" s="132">
        <f>ROUND(2*E269,0)/2</f>
        <v>6637.5</v>
      </c>
      <c r="G269" s="132">
        <f>+C269-(C$7+F269*C$8)</f>
        <v>-1.9749124992813449E-2</v>
      </c>
      <c r="K269" s="43">
        <f>G269</f>
        <v>-1.9749124992813449E-2</v>
      </c>
      <c r="L269" s="132"/>
      <c r="O269" s="132">
        <f ca="1">+C$11+C$12*F269</f>
        <v>6.6558429254139767E-3</v>
      </c>
      <c r="P269" s="199">
        <f>+D$11+D$12*F269+D$13*F269^2</f>
        <v>-1.0988102949328424E-2</v>
      </c>
      <c r="Q269" s="200">
        <f>+C269-15018.5</f>
        <v>37247.302600000003</v>
      </c>
      <c r="S269" s="132">
        <f>+(P269-G269)^2</f>
        <v>7.6755507246430521E-5</v>
      </c>
      <c r="T269" s="7">
        <v>1</v>
      </c>
      <c r="U269" s="43">
        <f>+T269*S269</f>
        <v>7.6755507246430521E-5</v>
      </c>
      <c r="V269" s="132">
        <f>+G269-P269</f>
        <v>-8.7610220434850249E-3</v>
      </c>
      <c r="Z269" s="43">
        <f>F269</f>
        <v>6637.5</v>
      </c>
      <c r="AA269" s="132">
        <f>AB$3+AB$4*Z269+AB$5*Z269^2+AH269</f>
        <v>-2.1159607528095637E-2</v>
      </c>
      <c r="AB269" s="132">
        <f>IF(S269&lt;&gt;0,G269-AH269, -9999)</f>
        <v>-9.5776204140462368E-3</v>
      </c>
      <c r="AC269" s="132">
        <f>+G269-P269</f>
        <v>-8.7610220434850249E-3</v>
      </c>
      <c r="AD269" s="132">
        <f>IF(S269&lt;&gt;0,G269-AA269, -9999)</f>
        <v>1.4104825352821877E-3</v>
      </c>
      <c r="AE269" s="132">
        <f>+(G269-AA269)^2*T269</f>
        <v>1.9894609823360678E-6</v>
      </c>
      <c r="AF269" s="43">
        <f>IF(S269&lt;&gt;0,G269-P269, -9999)</f>
        <v>-8.7610220434850249E-3</v>
      </c>
      <c r="AG269" s="7"/>
      <c r="AH269" s="43">
        <f>$AB$6*($AB$11/AI269*AJ269+$AB$12)</f>
        <v>-1.0171504578767213E-2</v>
      </c>
      <c r="AI269" s="43">
        <f>1+$AB$7*COS(AL269)</f>
        <v>0.84189688330675594</v>
      </c>
      <c r="AJ269" s="43">
        <f>SIN(AL269+RADIANS($AB$9))</f>
        <v>-0.94812072965918548</v>
      </c>
      <c r="AK269" s="43">
        <f>$AB$7*SIN(AL269)</f>
        <v>-0.47153803994066035</v>
      </c>
      <c r="AL269" s="43">
        <f>2*ATAN(AM269)</f>
        <v>-1.8943089953252041</v>
      </c>
      <c r="AM269" s="43">
        <f>SQRT((1+$AB$7)/(1-$AB$7))*TAN(AN269/2)</f>
        <v>-1.3900060898227342</v>
      </c>
      <c r="AN269" s="132">
        <f>$AU269+$AB$7*SIN(AO269)</f>
        <v>4.9271727373480569</v>
      </c>
      <c r="AO269" s="132">
        <f>$AU269+$AB$7*SIN(AP269)</f>
        <v>4.9271743627778388</v>
      </c>
      <c r="AP269" s="132">
        <f>$AU269+$AB$7*SIN(AQ269)</f>
        <v>4.9271896962764554</v>
      </c>
      <c r="AQ269" s="132">
        <f>$AU269+$AB$7*SIN(AR269)</f>
        <v>4.9273342918995651</v>
      </c>
      <c r="AR269" s="132">
        <f>$AU269+$AB$7*SIN(AS269)</f>
        <v>4.9286931554377293</v>
      </c>
      <c r="AS269" s="132">
        <f>$AU269+$AB$7*SIN(AT269)</f>
        <v>4.9410752958566437</v>
      </c>
      <c r="AT269" s="132">
        <f>$AU269+$AB$7*SIN(AU269)</f>
        <v>5.0329201523773435</v>
      </c>
      <c r="AU269" s="132">
        <f>RADIANS($AB$9)+$AB$18*(F269-AB$15)</f>
        <v>5.4130826231688465</v>
      </c>
      <c r="AZ269" s="132"/>
    </row>
    <row r="270" spans="1:52" ht="12.95" customHeight="1">
      <c r="A270" s="41" t="s">
        <v>494</v>
      </c>
      <c r="B270" s="94" t="str">
        <f>IF(W270=INT(W270),"I","II")</f>
        <v>I</v>
      </c>
      <c r="C270" s="207">
        <v>52296.693399999996</v>
      </c>
      <c r="D270" s="36" t="s">
        <v>485</v>
      </c>
      <c r="E270" s="41">
        <f>+(C270-C$7)/C$8</f>
        <v>6727.9386378764175</v>
      </c>
      <c r="F270" s="132">
        <f>ROUND(2*E270,0)/2</f>
        <v>6728</v>
      </c>
      <c r="G270" s="132">
        <f>+C270-(C$7+F270*C$8)</f>
        <v>-2.0945839998603333E-2</v>
      </c>
      <c r="K270" s="43">
        <f>G270</f>
        <v>-2.0945839998603333E-2</v>
      </c>
      <c r="N270" s="132"/>
      <c r="O270" s="132">
        <f ca="1">+C$11+C$12*F270</f>
        <v>6.4754496081348787E-3</v>
      </c>
      <c r="P270" s="199">
        <f>+D$11+D$12*F270+D$13*F270^2</f>
        <v>-1.1084920325427751E-2</v>
      </c>
      <c r="Q270" s="200">
        <f>+C270-15018.5</f>
        <v>37278.193399999996</v>
      </c>
      <c r="S270" s="132">
        <f>+(P270-G270)^2</f>
        <v>9.7237736800821233E-5</v>
      </c>
      <c r="T270" s="7">
        <v>1</v>
      </c>
      <c r="U270" s="43">
        <f>+T270*S270</f>
        <v>9.7237736800821233E-5</v>
      </c>
      <c r="V270" s="132">
        <f>+G270-P270</f>
        <v>-9.8609196731755822E-3</v>
      </c>
      <c r="Z270" s="43">
        <f>F270</f>
        <v>6728</v>
      </c>
      <c r="AA270" s="132">
        <f>AB$3+AB$4*Z270+AB$5*Z270^2+AH270</f>
        <v>-2.1222170284177187E-2</v>
      </c>
      <c r="AB270" s="132">
        <f>IF(S270&lt;&gt;0,G270-AH270, -9999)</f>
        <v>-1.0808590039853896E-2</v>
      </c>
      <c r="AC270" s="132">
        <f>+G270-P270</f>
        <v>-9.8609196731755822E-3</v>
      </c>
      <c r="AD270" s="132">
        <f>IF(S270&lt;&gt;0,G270-AA270, -9999)</f>
        <v>2.7633028557385447E-4</v>
      </c>
      <c r="AE270" s="132">
        <f>+(G270-AA270)^2*T270</f>
        <v>7.6358426725327969E-8</v>
      </c>
      <c r="AF270" s="43">
        <f>IF(S270&lt;&gt;0,G270-P270, -9999)</f>
        <v>-9.8609196731755822E-3</v>
      </c>
      <c r="AG270" s="7"/>
      <c r="AH270" s="43">
        <f>$AB$6*($AB$11/AI270*AJ270+$AB$12)</f>
        <v>-1.0137249958749437E-2</v>
      </c>
      <c r="AI270" s="43">
        <f>1+$AB$7*COS(AL270)</f>
        <v>0.84877231846027679</v>
      </c>
      <c r="AJ270" s="43">
        <f>SIN(AL270+RADIANS($AB$9))</f>
        <v>-0.95264456335122849</v>
      </c>
      <c r="AK270" s="43">
        <f>$AB$7*SIN(AL270)</f>
        <v>-0.47378782904937256</v>
      </c>
      <c r="AL270" s="43">
        <f>2*ATAN(AM270)</f>
        <v>-1.8797630823206148</v>
      </c>
      <c r="AM270" s="43">
        <f>SQRT((1+$AB$7)/(1-$AB$7))*TAN(AN270/2)</f>
        <v>-1.3688939904775119</v>
      </c>
      <c r="AN270" s="132">
        <f>$AU270+$AB$7*SIN(AO270)</f>
        <v>4.9421011692742214</v>
      </c>
      <c r="AO270" s="132">
        <f>$AU270+$AB$7*SIN(AP270)</f>
        <v>4.9421034511636703</v>
      </c>
      <c r="AP270" s="132">
        <f>$AU270+$AB$7*SIN(AQ270)</f>
        <v>4.9421236005806488</v>
      </c>
      <c r="AQ270" s="132">
        <f>$AU270+$AB$7*SIN(AR270)</f>
        <v>4.9423014475864147</v>
      </c>
      <c r="AR270" s="132">
        <f>$AU270+$AB$7*SIN(AS270)</f>
        <v>4.9438653772311421</v>
      </c>
      <c r="AS270" s="132">
        <f>$AU270+$AB$7*SIN(AT270)</f>
        <v>4.9571958776489158</v>
      </c>
      <c r="AT270" s="132">
        <f>$AU270+$AB$7*SIN(AU270)</f>
        <v>5.0505075736142997</v>
      </c>
      <c r="AU270" s="132">
        <f>RADIANS($AB$9)+$AB$18*(F270-AB$15)</f>
        <v>5.426374461051096</v>
      </c>
      <c r="AZ270" s="132"/>
    </row>
    <row r="271" spans="1:52" ht="12.95" customHeight="1">
      <c r="A271" s="41" t="s">
        <v>599</v>
      </c>
      <c r="B271" s="94" t="s">
        <v>292</v>
      </c>
      <c r="C271" s="36">
        <v>52307.620999999999</v>
      </c>
      <c r="D271" s="36" t="s">
        <v>503</v>
      </c>
      <c r="E271" s="41">
        <f>+(C271-C$7)/C$8</f>
        <v>6759.9517126259707</v>
      </c>
      <c r="F271" s="132">
        <f>ROUND(2*E271,0)/2</f>
        <v>6760</v>
      </c>
      <c r="G271" s="132">
        <f>+C271-(C$7+F271*C$8)</f>
        <v>-1.6482799997902475E-2</v>
      </c>
      <c r="I271" s="43">
        <f>G271</f>
        <v>-1.6482799997902475E-2</v>
      </c>
      <c r="M271" s="132"/>
      <c r="O271" s="132">
        <f ca="1">+C$11+C$12*F271</f>
        <v>6.4116641257820489E-3</v>
      </c>
      <c r="P271" s="199">
        <f>+D$11+D$12*F271+D$13*F271^2</f>
        <v>-1.111922010206454E-2</v>
      </c>
      <c r="Q271" s="200">
        <f>+C271-15018.5</f>
        <v>37289.120999999999</v>
      </c>
      <c r="S271" s="132">
        <f>+(P271-G271)^2</f>
        <v>2.8767989299036877E-5</v>
      </c>
      <c r="T271" s="201">
        <f>T$19</f>
        <v>0</v>
      </c>
      <c r="U271" s="43">
        <f>+T271*S271</f>
        <v>0</v>
      </c>
      <c r="V271" s="132">
        <f>+G271-P271</f>
        <v>-5.3635798958379353E-3</v>
      </c>
      <c r="Z271" s="43">
        <f>F271</f>
        <v>6760</v>
      </c>
      <c r="AA271" s="132">
        <f>AB$3+AB$4*Z271+AB$5*Z271^2+AH271</f>
        <v>-2.1243746014967986E-2</v>
      </c>
      <c r="AB271" s="132">
        <f>IF(S271&lt;&gt;0,G271-AH271, -9999)</f>
        <v>-6.3582740849990292E-3</v>
      </c>
      <c r="AC271" s="132">
        <f>+G271-P271</f>
        <v>-5.3635798958379353E-3</v>
      </c>
      <c r="AD271" s="132">
        <f>IF(S271&lt;&gt;0,G271-AA271, -9999)</f>
        <v>4.7609460170655107E-3</v>
      </c>
      <c r="AE271" s="132">
        <f>+(G271-AA271)^2*T271</f>
        <v>0</v>
      </c>
      <c r="AF271" s="43">
        <f>IF(S271&lt;&gt;0,G271-P271, -9999)</f>
        <v>-5.3635798958379353E-3</v>
      </c>
      <c r="AG271" s="7"/>
      <c r="AH271" s="43">
        <f>$AB$6*($AB$11/AI271*AJ271+$AB$12)</f>
        <v>-1.0124525912903446E-2</v>
      </c>
      <c r="AI271" s="43">
        <f>1+$AB$7*COS(AL271)</f>
        <v>0.85123824432096029</v>
      </c>
      <c r="AJ271" s="43">
        <f>SIN(AL271+RADIANS($AB$9))</f>
        <v>-0.95421304737322421</v>
      </c>
      <c r="AK271" s="43">
        <f>$AB$7*SIN(AL271)</f>
        <v>-0.47456786518525157</v>
      </c>
      <c r="AL271" s="43">
        <f>2*ATAN(AM271)</f>
        <v>-1.8745626700317697</v>
      </c>
      <c r="AM271" s="43">
        <f>SQRT((1+$AB$7)/(1-$AB$7))*TAN(AN271/2)</f>
        <v>-1.3614478212387575</v>
      </c>
      <c r="AN271" s="132">
        <f>$AU271+$AB$7*SIN(AO271)</f>
        <v>4.9474089709319182</v>
      </c>
      <c r="AO271" s="132">
        <f>$AU271+$AB$7*SIN(AP271)</f>
        <v>4.9474115313305038</v>
      </c>
      <c r="AP271" s="132">
        <f>$AU271+$AB$7*SIN(AQ271)</f>
        <v>4.9474336384494233</v>
      </c>
      <c r="AQ271" s="132">
        <f>$AU271+$AB$7*SIN(AR271)</f>
        <v>4.9476244320038827</v>
      </c>
      <c r="AR271" s="132">
        <f>$AU271+$AB$7*SIN(AS271)</f>
        <v>4.9492647909508571</v>
      </c>
      <c r="AS271" s="132">
        <f>$AU271+$AB$7*SIN(AT271)</f>
        <v>4.962933422812033</v>
      </c>
      <c r="AT271" s="132">
        <f>$AU271+$AB$7*SIN(AU271)</f>
        <v>5.056742260982638</v>
      </c>
      <c r="AU271" s="132">
        <f>RADIANS($AB$9)+$AB$18*(F271-AB$15)</f>
        <v>5.43107433742935</v>
      </c>
      <c r="AZ271" s="132"/>
    </row>
    <row r="272" spans="1:52" ht="12.95" customHeight="1">
      <c r="A272" s="41" t="s">
        <v>849</v>
      </c>
      <c r="B272" s="94" t="s">
        <v>288</v>
      </c>
      <c r="C272" s="36">
        <v>52310.519399999997</v>
      </c>
      <c r="D272" s="36" t="s">
        <v>485</v>
      </c>
      <c r="E272" s="41">
        <f>+(C272-C$7)/C$8</f>
        <v>6768.4427532802792</v>
      </c>
      <c r="F272" s="132">
        <f>ROUND(2*E272,0)/2</f>
        <v>6768.5</v>
      </c>
      <c r="G272" s="132">
        <f>+C272-(C$7+F272*C$8)</f>
        <v>-1.954105500044534E-2</v>
      </c>
      <c r="K272" s="43">
        <f>G272</f>
        <v>-1.954105500044534E-2</v>
      </c>
      <c r="M272" s="132"/>
      <c r="O272" s="132">
        <f ca="1">+C$11+C$12*F272</f>
        <v>6.3947211070320784E-3</v>
      </c>
      <c r="P272" s="199">
        <f>+D$11+D$12*F272+D$13*F272^2</f>
        <v>-1.1128336777007822E-2</v>
      </c>
      <c r="Q272" s="200">
        <f>+C272-15018.5</f>
        <v>37292.019399999997</v>
      </c>
      <c r="S272" s="132">
        <f>+(P272-G272)^2</f>
        <v>7.0773827906957706E-5</v>
      </c>
      <c r="T272" s="7">
        <v>1</v>
      </c>
      <c r="U272" s="43">
        <f>+T272*S272</f>
        <v>7.0773827906957706E-5</v>
      </c>
      <c r="V272" s="132">
        <f>+G272-P272</f>
        <v>-8.4127182234375181E-3</v>
      </c>
      <c r="Z272" s="43">
        <f>F272</f>
        <v>6768.5</v>
      </c>
      <c r="AA272" s="132">
        <f>AB$3+AB$4*Z272+AB$5*Z272^2+AH272</f>
        <v>-2.1249428579403672E-2</v>
      </c>
      <c r="AB272" s="132">
        <f>IF(S272&lt;&gt;0,G272-AH272, -9999)</f>
        <v>-9.4199631980494882E-3</v>
      </c>
      <c r="AC272" s="132">
        <f>+G272-P272</f>
        <v>-8.4127182234375181E-3</v>
      </c>
      <c r="AD272" s="132">
        <f>IF(S272&lt;&gt;0,G272-AA272, -9999)</f>
        <v>1.7083735789583318E-3</v>
      </c>
      <c r="AE272" s="132">
        <f>+(G272-AA272)^2*T272</f>
        <v>2.9185402852828997E-6</v>
      </c>
      <c r="AF272" s="43">
        <f>IF(S272&lt;&gt;0,G272-P272, -9999)</f>
        <v>-8.4127182234375181E-3</v>
      </c>
      <c r="AG272" s="7"/>
      <c r="AH272" s="43">
        <f>$AB$6*($AB$11/AI272*AJ272+$AB$12)</f>
        <v>-1.0121091802395852E-2</v>
      </c>
      <c r="AI272" s="43">
        <f>1+$AB$7*COS(AL272)</f>
        <v>0.85189634965759864</v>
      </c>
      <c r="AJ272" s="43">
        <f>SIN(AL272+RADIANS($AB$9))</f>
        <v>-0.9546268546247767</v>
      </c>
      <c r="AK272" s="43">
        <f>$AB$7*SIN(AL272)</f>
        <v>-0.47477365909921021</v>
      </c>
      <c r="AL272" s="43">
        <f>2*ATAN(AM272)</f>
        <v>-1.8731762243441337</v>
      </c>
      <c r="AM272" s="43">
        <f>SQRT((1+$AB$7)/(1-$AB$7))*TAN(AN272/2)</f>
        <v>-1.3594715468721432</v>
      </c>
      <c r="AN272" s="132">
        <f>$AU272+$AB$7*SIN(AO272)</f>
        <v>4.9488214498581398</v>
      </c>
      <c r="AO272" s="132">
        <f>$AU272+$AB$7*SIN(AP272)</f>
        <v>4.9488240887363384</v>
      </c>
      <c r="AP272" s="132">
        <f>$AU272+$AB$7*SIN(AQ272)</f>
        <v>4.9488467398469931</v>
      </c>
      <c r="AQ272" s="132">
        <f>$AU272+$AB$7*SIN(AR272)</f>
        <v>4.9490410807213632</v>
      </c>
      <c r="AR272" s="132">
        <f>$AU272+$AB$7*SIN(AS272)</f>
        <v>4.9507020859721722</v>
      </c>
      <c r="AS272" s="132">
        <f>$AU272+$AB$7*SIN(AT272)</f>
        <v>4.9644607533699832</v>
      </c>
      <c r="AT272" s="132">
        <f>$AU272+$AB$7*SIN(AU272)</f>
        <v>5.0583997410806676</v>
      </c>
      <c r="AU272" s="132">
        <f>RADIANS($AB$9)+$AB$18*(F272-AB$15)</f>
        <v>5.4323227420923237</v>
      </c>
      <c r="AZ272" s="132"/>
    </row>
    <row r="273" spans="1:52" ht="12.95" customHeight="1">
      <c r="A273" s="41" t="s">
        <v>599</v>
      </c>
      <c r="B273" s="94" t="s">
        <v>288</v>
      </c>
      <c r="C273" s="36">
        <v>52311.548999999999</v>
      </c>
      <c r="D273" s="36" t="s">
        <v>503</v>
      </c>
      <c r="E273" s="41">
        <f>+(C273-C$7)/C$8</f>
        <v>6771.4590296595561</v>
      </c>
      <c r="F273" s="132">
        <f>ROUND(2*E273,0)/2</f>
        <v>6771.5</v>
      </c>
      <c r="G273" s="132">
        <f>+C273-(C$7+F273*C$8)</f>
        <v>-1.3985145000333432E-2</v>
      </c>
      <c r="I273" s="43">
        <f>G273</f>
        <v>-1.3985145000333432E-2</v>
      </c>
      <c r="L273" s="132"/>
      <c r="O273" s="132">
        <f ca="1">+C$11+C$12*F273</f>
        <v>6.3887412180614993E-3</v>
      </c>
      <c r="P273" s="199">
        <f>+D$11+D$12*F273+D$13*F273^2</f>
        <v>-1.1131555007928133E-2</v>
      </c>
      <c r="Q273" s="200">
        <f>+C273-15018.5</f>
        <v>37293.048999999999</v>
      </c>
      <c r="S273" s="132">
        <f>+(P273-G273)^2</f>
        <v>8.1429758447556718E-6</v>
      </c>
      <c r="T273" s="201">
        <f>T$19</f>
        <v>0</v>
      </c>
      <c r="U273" s="43">
        <f>+T273*S273</f>
        <v>0</v>
      </c>
      <c r="V273" s="132">
        <f>+G273-P273</f>
        <v>-2.8535899924052987E-3</v>
      </c>
      <c r="Z273" s="43">
        <f>F273</f>
        <v>6771.5</v>
      </c>
      <c r="AA273" s="132">
        <f>AB$3+AB$4*Z273+AB$5*Z273^2+AH273</f>
        <v>-2.125142931250994E-2</v>
      </c>
      <c r="AB273" s="132">
        <f>IF(S273&lt;&gt;0,G273-AH273, -9999)</f>
        <v>-3.8652706957516252E-3</v>
      </c>
      <c r="AC273" s="132">
        <f>+G273-P273</f>
        <v>-2.8535899924052987E-3</v>
      </c>
      <c r="AD273" s="132">
        <f>IF(S273&lt;&gt;0,G273-AA273, -9999)</f>
        <v>7.2662843121765082E-3</v>
      </c>
      <c r="AE273" s="132">
        <f>+(G273-AA273)^2*T273</f>
        <v>0</v>
      </c>
      <c r="AF273" s="43">
        <f>IF(S273&lt;&gt;0,G273-P273, -9999)</f>
        <v>-2.8535899924052987E-3</v>
      </c>
      <c r="AG273" s="7"/>
      <c r="AH273" s="43">
        <f>$AB$6*($AB$11/AI273*AJ273+$AB$12)</f>
        <v>-1.0119874304581807E-2</v>
      </c>
      <c r="AI273" s="43">
        <f>1+$AB$7*COS(AL273)</f>
        <v>0.85212893334598327</v>
      </c>
      <c r="AJ273" s="43">
        <f>SIN(AL273+RADIANS($AB$9))</f>
        <v>-0.9547726184402151</v>
      </c>
      <c r="AK273" s="43">
        <f>$AB$7*SIN(AL273)</f>
        <v>-0.47484615010106246</v>
      </c>
      <c r="AL273" s="43">
        <f>2*ATAN(AM273)</f>
        <v>-1.8726863784469006</v>
      </c>
      <c r="AM273" s="43">
        <f>SQRT((1+$AB$7)/(1-$AB$7))*TAN(AN273/2)</f>
        <v>-1.3587741985989465</v>
      </c>
      <c r="AN273" s="132">
        <f>$AU273+$AB$7*SIN(AO273)</f>
        <v>4.9493202326907708</v>
      </c>
      <c r="AO273" s="132">
        <f>$AU273+$AB$7*SIN(AP273)</f>
        <v>4.9493228997336631</v>
      </c>
      <c r="AP273" s="132">
        <f>$AU273+$AB$7*SIN(AQ273)</f>
        <v>4.9493457452989578</v>
      </c>
      <c r="AQ273" s="132">
        <f>$AU273+$AB$7*SIN(AR273)</f>
        <v>4.9495413491625841</v>
      </c>
      <c r="AR273" s="132">
        <f>$AU273+$AB$7*SIN(AS273)</f>
        <v>4.9512096759027013</v>
      </c>
      <c r="AS273" s="132">
        <f>$AU273+$AB$7*SIN(AT273)</f>
        <v>4.965000141643471</v>
      </c>
      <c r="AT273" s="132">
        <f>$AU273+$AB$7*SIN(AU273)</f>
        <v>5.058984873226783</v>
      </c>
      <c r="AU273" s="132">
        <f>RADIANS($AB$9)+$AB$18*(F273-AB$15)</f>
        <v>5.432763355502785</v>
      </c>
      <c r="AZ273" s="132"/>
    </row>
    <row r="274" spans="1:52" ht="12.95" customHeight="1">
      <c r="A274" s="41" t="s">
        <v>599</v>
      </c>
      <c r="B274" s="94" t="s">
        <v>292</v>
      </c>
      <c r="C274" s="36">
        <v>52319.576000000001</v>
      </c>
      <c r="D274" s="36" t="s">
        <v>503</v>
      </c>
      <c r="E274" s="41">
        <f>+(C274-C$7)/C$8</f>
        <v>6794.9746187197943</v>
      </c>
      <c r="F274" s="132">
        <f>ROUND(2*E274,0)/2</f>
        <v>6795</v>
      </c>
      <c r="G274" s="132">
        <f>+C274-(C$7+F274*C$8)</f>
        <v>-8.6638499997206964E-3</v>
      </c>
      <c r="I274" s="43">
        <f>G274</f>
        <v>-8.6638499997206964E-3</v>
      </c>
      <c r="M274" s="132"/>
      <c r="O274" s="132">
        <f ca="1">+C$11+C$12*F274</f>
        <v>6.34189875445864E-3</v>
      </c>
      <c r="P274" s="199">
        <f>+D$11+D$12*F274+D$13*F274^2</f>
        <v>-1.1156774969864442E-2</v>
      </c>
      <c r="Q274" s="200">
        <f>+C274-15018.5</f>
        <v>37301.076000000001</v>
      </c>
      <c r="S274" s="132">
        <f>+(P274-G274)^2</f>
        <v>6.214674906766194E-6</v>
      </c>
      <c r="T274" s="201">
        <f>T$19</f>
        <v>0</v>
      </c>
      <c r="U274" s="43">
        <f>+T274*S274</f>
        <v>0</v>
      </c>
      <c r="V274" s="132">
        <f>+G274-P274</f>
        <v>2.4929249701437454E-3</v>
      </c>
      <c r="Z274" s="43">
        <f>F274</f>
        <v>6795</v>
      </c>
      <c r="AA274" s="132">
        <f>AB$3+AB$4*Z274+AB$5*Z274^2+AH274</f>
        <v>-2.1267013404311561E-2</v>
      </c>
      <c r="AB274" s="132">
        <f>IF(S274&lt;&gt;0,G274-AH274, -9999)</f>
        <v>1.4463884347264231E-3</v>
      </c>
      <c r="AC274" s="132">
        <f>+G274-P274</f>
        <v>2.4929249701437454E-3</v>
      </c>
      <c r="AD274" s="132">
        <f>IF(S274&lt;&gt;0,G274-AA274, -9999)</f>
        <v>1.2603163404590865E-2</v>
      </c>
      <c r="AE274" s="132">
        <f>+(G274-AA274)^2*T274</f>
        <v>0</v>
      </c>
      <c r="AF274" s="43">
        <f>IF(S274&lt;&gt;0,G274-P274, -9999)</f>
        <v>2.4929249701437454E-3</v>
      </c>
      <c r="AG274" s="7"/>
      <c r="AH274" s="43">
        <f>$AB$6*($AB$11/AI274*AJ274+$AB$12)</f>
        <v>-1.0110238434447119E-2</v>
      </c>
      <c r="AI274" s="43">
        <f>1+$AB$7*COS(AL274)</f>
        <v>0.85395647354963866</v>
      </c>
      <c r="AJ274" s="43">
        <f>SIN(AL274+RADIANS($AB$9))</f>
        <v>-0.95590923116216775</v>
      </c>
      <c r="AK274" s="43">
        <f>$AB$7*SIN(AL274)</f>
        <v>-0.47541140815207622</v>
      </c>
      <c r="AL274" s="43">
        <f>2*ATAN(AM274)</f>
        <v>-1.8688399729443026</v>
      </c>
      <c r="AM274" s="43">
        <f>SQRT((1+$AB$7)/(1-$AB$7))*TAN(AN274/2)</f>
        <v>-1.3533145099704968</v>
      </c>
      <c r="AN274" s="132">
        <f>$AU274+$AB$7*SIN(AO274)</f>
        <v>4.9532320864413029</v>
      </c>
      <c r="AO274" s="132">
        <f>$AU274+$AB$7*SIN(AP274)</f>
        <v>4.95323498274242</v>
      </c>
      <c r="AP274" s="132">
        <f>$AU274+$AB$7*SIN(AQ274)</f>
        <v>4.9532593966999849</v>
      </c>
      <c r="AQ274" s="132">
        <f>$AU274+$AB$7*SIN(AR274)</f>
        <v>4.9534650943257867</v>
      </c>
      <c r="AR274" s="132">
        <f>$AU274+$AB$7*SIN(AS274)</f>
        <v>4.9551913965455183</v>
      </c>
      <c r="AS274" s="132">
        <f>$AU274+$AB$7*SIN(AT274)</f>
        <v>4.9692313170918165</v>
      </c>
      <c r="AT274" s="132">
        <f>$AU274+$AB$7*SIN(AU274)</f>
        <v>5.0635709167195557</v>
      </c>
      <c r="AU274" s="132">
        <f>RADIANS($AB$9)+$AB$18*(F274-AB$15)</f>
        <v>5.4362148272180653</v>
      </c>
      <c r="AZ274" s="132"/>
    </row>
    <row r="275" spans="1:52" ht="12.95" customHeight="1">
      <c r="A275" s="41" t="s">
        <v>336</v>
      </c>
      <c r="B275" s="94"/>
      <c r="C275" s="36">
        <v>52338.339599999999</v>
      </c>
      <c r="D275" s="36">
        <v>2.9999999999999997E-4</v>
      </c>
      <c r="E275" s="41">
        <f>+(C275-C$7)/C$8</f>
        <v>6849.9437363092484</v>
      </c>
      <c r="F275" s="132">
        <f>ROUND(2*E275,0)/2</f>
        <v>6850</v>
      </c>
      <c r="G275" s="132">
        <f>+C275-(C$7+F275*C$8)</f>
        <v>-1.9205500000680331E-2</v>
      </c>
      <c r="K275" s="43">
        <f>G275</f>
        <v>-1.9205500000680331E-2</v>
      </c>
      <c r="O275" s="132">
        <f ca="1">+C$11+C$12*F275</f>
        <v>6.2322674566647127E-3</v>
      </c>
      <c r="P275" s="199">
        <f>+D$11+D$12*F275+D$13*F275^2</f>
        <v>-1.1215873114429276E-2</v>
      </c>
      <c r="Q275" s="200">
        <f>+C275-15018.5</f>
        <v>37319.839599999999</v>
      </c>
      <c r="S275" s="132">
        <f>+(P275-G275)^2</f>
        <v>6.3834137781505727E-5</v>
      </c>
      <c r="T275" s="7">
        <v>1</v>
      </c>
      <c r="U275" s="43">
        <f>+T275*S275</f>
        <v>6.3834137781505727E-5</v>
      </c>
      <c r="V275" s="132">
        <f>+G275-P275</f>
        <v>-7.9896268862510549E-3</v>
      </c>
      <c r="Z275" s="43">
        <f>F275</f>
        <v>6850</v>
      </c>
      <c r="AA275" s="132">
        <f>AB$3+AB$4*Z275+AB$5*Z275^2+AH275</f>
        <v>-2.1302870149987017E-2</v>
      </c>
      <c r="AB275" s="132">
        <f>IF(S275&lt;&gt;0,G275-AH275, -9999)</f>
        <v>-9.11850296512259E-3</v>
      </c>
      <c r="AC275" s="132">
        <f>+G275-P275</f>
        <v>-7.9896268862510549E-3</v>
      </c>
      <c r="AD275" s="132">
        <f>IF(S275&lt;&gt;0,G275-AA275, -9999)</f>
        <v>2.0973701493066862E-3</v>
      </c>
      <c r="AE275" s="132">
        <f>+(G275-AA275)^2*T275</f>
        <v>4.3989615432027514E-6</v>
      </c>
      <c r="AF275" s="43">
        <f>IF(S275&lt;&gt;0,G275-P275, -9999)</f>
        <v>-7.9896268862510549E-3</v>
      </c>
      <c r="AG275" s="7"/>
      <c r="AH275" s="43">
        <f>$AB$6*($AB$11/AI275*AJ275+$AB$12)</f>
        <v>-1.0086997035557741E-2</v>
      </c>
      <c r="AI275" s="43">
        <f>1+$AB$7*COS(AL275)</f>
        <v>0.85827303478494466</v>
      </c>
      <c r="AJ275" s="43">
        <f>SIN(AL275+RADIANS($AB$9))</f>
        <v>-0.95853257509965539</v>
      </c>
      <c r="AK275" s="43">
        <f>$AB$7*SIN(AL275)</f>
        <v>-0.47671604331103429</v>
      </c>
      <c r="AL275" s="43">
        <f>2*ATAN(AM275)</f>
        <v>-1.8597728430016309</v>
      </c>
      <c r="AM275" s="43">
        <f>SQRT((1+$AB$7)/(1-$AB$7))*TAN(AN275/2)</f>
        <v>-1.3405560911769985</v>
      </c>
      <c r="AN275" s="132">
        <f>$AU275+$AB$7*SIN(AO275)</f>
        <v>4.9624204323162022</v>
      </c>
      <c r="AO275" s="132">
        <f>$AU275+$AB$7*SIN(AP275)</f>
        <v>4.9624239287694714</v>
      </c>
      <c r="AP275" s="132">
        <f>$AU275+$AB$7*SIN(AQ275)</f>
        <v>4.9624523397464282</v>
      </c>
      <c r="AQ275" s="132">
        <f>$AU275+$AB$7*SIN(AR275)</f>
        <v>4.9626830805103168</v>
      </c>
      <c r="AR275" s="132">
        <f>$AU275+$AB$7*SIN(AS275)</f>
        <v>4.9645493931115432</v>
      </c>
      <c r="AS275" s="132">
        <f>$AU275+$AB$7*SIN(AT275)</f>
        <v>4.9791754829259229</v>
      </c>
      <c r="AT275" s="132">
        <f>$AU275+$AB$7*SIN(AU275)</f>
        <v>5.0743215390660108</v>
      </c>
      <c r="AU275" s="132">
        <f>RADIANS($AB$9)+$AB$18*(F275-AB$15)</f>
        <v>5.4442927397431893</v>
      </c>
      <c r="AV275" s="132"/>
      <c r="AZ275" s="132"/>
    </row>
    <row r="276" spans="1:52" ht="12.95" customHeight="1">
      <c r="A276" s="41" t="s">
        <v>849</v>
      </c>
      <c r="B276" s="94" t="s">
        <v>288</v>
      </c>
      <c r="C276" s="36">
        <v>52496.8946</v>
      </c>
      <c r="D276" s="36" t="s">
        <v>485</v>
      </c>
      <c r="E276" s="41">
        <f>+(C276-C$7)/C$8</f>
        <v>7314.4403382084893</v>
      </c>
      <c r="F276" s="132">
        <f>ROUND(2*E276,0)/2</f>
        <v>7314.5</v>
      </c>
      <c r="G276" s="132">
        <f>+C276-(C$7+F276*C$8)</f>
        <v>-2.0365434997074772E-2</v>
      </c>
      <c r="K276" s="43">
        <f>G276</f>
        <v>-2.0365434997074772E-2</v>
      </c>
      <c r="L276" s="132"/>
      <c r="O276" s="132">
        <f ca="1">+C$11+C$12*F276</f>
        <v>5.3063813143869112E-3</v>
      </c>
      <c r="P276" s="199">
        <f>+D$11+D$12*F276+D$13*F276^2</f>
        <v>-1.1719047153095333E-2</v>
      </c>
      <c r="Q276" s="200">
        <f>+C276-15018.5</f>
        <v>37478.3946</v>
      </c>
      <c r="S276" s="132">
        <f>+(P276-G276)^2</f>
        <v>7.4760022748515402E-5</v>
      </c>
      <c r="T276" s="7">
        <v>1</v>
      </c>
      <c r="U276" s="43">
        <f>+T276*S276</f>
        <v>7.4760022748515402E-5</v>
      </c>
      <c r="V276" s="132">
        <f>+G276-P276</f>
        <v>-8.6463878439794386E-3</v>
      </c>
      <c r="Z276" s="43">
        <f>F276</f>
        <v>7314.5</v>
      </c>
      <c r="AA276" s="132">
        <f>AB$3+AB$4*Z276+AB$5*Z276^2+AH276</f>
        <v>-2.1569549411739136E-2</v>
      </c>
      <c r="AB276" s="132">
        <f>IF(S276&lt;&gt;0,G276-AH276, -9999)</f>
        <v>-1.0514932738430969E-2</v>
      </c>
      <c r="AC276" s="132">
        <f>+G276-P276</f>
        <v>-8.6463878439794386E-3</v>
      </c>
      <c r="AD276" s="132">
        <f>IF(S276&lt;&gt;0,G276-AA276, -9999)</f>
        <v>1.2041144146643645E-3</v>
      </c>
      <c r="AE276" s="132">
        <f>+(G276-AA276)^2*T276</f>
        <v>1.4498915236025053E-6</v>
      </c>
      <c r="AF276" s="43">
        <f>IF(S276&lt;&gt;0,G276-P276, -9999)</f>
        <v>-8.6463878439794386E-3</v>
      </c>
      <c r="AG276" s="7"/>
      <c r="AH276" s="43">
        <f>$AB$6*($AB$11/AI276*AJ276+$AB$12)</f>
        <v>-9.8505022586438031E-3</v>
      </c>
      <c r="AI276" s="43">
        <f>1+$AB$7*COS(AL276)</f>
        <v>0.89703115378523735</v>
      </c>
      <c r="AJ276" s="43">
        <f>SIN(AL276+RADIANS($AB$9))</f>
        <v>-0.9783299334263148</v>
      </c>
      <c r="AK276" s="43">
        <f>$AB$7*SIN(AL276)</f>
        <v>-0.48656154320743228</v>
      </c>
      <c r="AL276" s="43">
        <f>2*ATAN(AM276)</f>
        <v>-1.7793448863170618</v>
      </c>
      <c r="AM276" s="43">
        <f>SQRT((1+$AB$7)/(1-$AB$7))*TAN(AN276/2)</f>
        <v>-1.2337729625421463</v>
      </c>
      <c r="AN276" s="132">
        <f>$AU276+$AB$7*SIN(AO276)</f>
        <v>5.0419421901692756</v>
      </c>
      <c r="AO276" s="132">
        <f>$AU276+$AB$7*SIN(AP276)</f>
        <v>5.0419559953957549</v>
      </c>
      <c r="AP276" s="132">
        <f>$AU276+$AB$7*SIN(AQ276)</f>
        <v>5.0420417553360766</v>
      </c>
      <c r="AQ276" s="132">
        <f>$AU276+$AB$7*SIN(AR276)</f>
        <v>5.0425740269434893</v>
      </c>
      <c r="AR276" s="132">
        <f>$AU276+$AB$7*SIN(AS276)</f>
        <v>5.0458592815283696</v>
      </c>
      <c r="AS276" s="132">
        <f>$AU276+$AB$7*SIN(AT276)</f>
        <v>5.0654854467961856</v>
      </c>
      <c r="AT276" s="132">
        <f>$AU276+$AB$7*SIN(AU276)</f>
        <v>5.1660606611949742</v>
      </c>
      <c r="AU276" s="132">
        <f>RADIANS($AB$9)+$AB$18*(F276-AB$15)</f>
        <v>5.5125143827962839</v>
      </c>
      <c r="AZ276" s="132"/>
    </row>
    <row r="277" spans="1:52" ht="12.95" customHeight="1">
      <c r="A277" s="41" t="s">
        <v>337</v>
      </c>
      <c r="B277" s="94"/>
      <c r="C277" s="36">
        <v>52548.608999999997</v>
      </c>
      <c r="D277" s="36">
        <v>3.0000000000000001E-3</v>
      </c>
      <c r="E277" s="41">
        <f>+(C277-C$7)/C$8</f>
        <v>7465.9408463555474</v>
      </c>
      <c r="F277" s="132">
        <f>ROUND(2*E277,0)/2</f>
        <v>7466</v>
      </c>
      <c r="G277" s="132">
        <f>+C277-(C$7+F277*C$8)</f>
        <v>-2.0191980001982301E-2</v>
      </c>
      <c r="K277" s="43">
        <f>G277</f>
        <v>-2.0191980001982301E-2</v>
      </c>
      <c r="O277" s="132">
        <f ca="1">+C$11+C$12*F277</f>
        <v>5.0043969213727293E-3</v>
      </c>
      <c r="P277" s="199">
        <f>+D$11+D$12*F277+D$13*F277^2</f>
        <v>-1.1884732436488063E-2</v>
      </c>
      <c r="Q277" s="200">
        <f>+C277-15018.5</f>
        <v>37530.108999999997</v>
      </c>
      <c r="S277" s="132">
        <f>+(P277-G277)^2</f>
        <v>6.9010362114409955E-5</v>
      </c>
      <c r="T277" s="7">
        <v>1</v>
      </c>
      <c r="U277" s="43">
        <f>+T277*S277</f>
        <v>6.9010362114409955E-5</v>
      </c>
      <c r="V277" s="132">
        <f>+G277-P277</f>
        <v>-8.3072475654942385E-3</v>
      </c>
      <c r="W277" s="205"/>
      <c r="X277" s="204"/>
      <c r="Y277" s="204"/>
      <c r="Z277" s="43">
        <f>F277</f>
        <v>7466</v>
      </c>
      <c r="AA277" s="132">
        <f>AB$3+AB$4*Z277+AB$5*Z277^2+AH277</f>
        <v>-2.1641709114922449E-2</v>
      </c>
      <c r="AB277" s="132">
        <f>IF(S277&lt;&gt;0,G277-AH277, -9999)</f>
        <v>-1.0435003323547916E-2</v>
      </c>
      <c r="AC277" s="132">
        <f>+G277-P277</f>
        <v>-8.3072475654942385E-3</v>
      </c>
      <c r="AD277" s="132">
        <f>IF(S277&lt;&gt;0,G277-AA277, -9999)</f>
        <v>1.4497291129401471E-3</v>
      </c>
      <c r="AE277" s="132">
        <f>+(G277-AA277)^2*T277</f>
        <v>2.1017145009062259E-6</v>
      </c>
      <c r="AF277" s="43">
        <f>IF(S277&lt;&gt;0,G277-P277, -9999)</f>
        <v>-8.3072475654942385E-3</v>
      </c>
      <c r="AG277" s="7"/>
      <c r="AH277" s="43">
        <f>$AB$6*($AB$11/AI277*AJ277+$AB$12)</f>
        <v>-9.7569766784343856E-3</v>
      </c>
      <c r="AI277" s="43">
        <f>1+$AB$7*COS(AL277)</f>
        <v>0.91061349493985244</v>
      </c>
      <c r="AJ277" s="43">
        <f>SIN(AL277+RADIANS($AB$9))</f>
        <v>-0.98371378821531685</v>
      </c>
      <c r="AK277" s="43">
        <f>$AB$7*SIN(AL277)</f>
        <v>-0.48923897160010632</v>
      </c>
      <c r="AL277" s="43">
        <f>2*ATAN(AM277)</f>
        <v>-1.7515083277439749</v>
      </c>
      <c r="AM277" s="43">
        <f>SQRT((1+$AB$7)/(1-$AB$7))*TAN(AN277/2)</f>
        <v>-1.1992587866591158</v>
      </c>
      <c r="AN277" s="132">
        <f>$AU277+$AB$7*SIN(AO277)</f>
        <v>5.0686625125157798</v>
      </c>
      <c r="AO277" s="132">
        <f>$AU277+$AB$7*SIN(AP277)</f>
        <v>5.0686827011771785</v>
      </c>
      <c r="AP277" s="132">
        <f>$AU277+$AB$7*SIN(AQ277)</f>
        <v>5.0687990623123031</v>
      </c>
      <c r="AQ277" s="132">
        <f>$AU277+$AB$7*SIN(AR277)</f>
        <v>5.0694690239855582</v>
      </c>
      <c r="AR277" s="132">
        <f>$AU277+$AB$7*SIN(AS277)</f>
        <v>5.0733032426386391</v>
      </c>
      <c r="AS277" s="132">
        <f>$AU277+$AB$7*SIN(AT277)</f>
        <v>5.0945393493289348</v>
      </c>
      <c r="AT277" s="132">
        <f>$AU277+$AB$7*SIN(AU277)</f>
        <v>5.1963361528104191</v>
      </c>
      <c r="AU277" s="132">
        <f>RADIANS($AB$9)+$AB$18*(F277-AB$15)</f>
        <v>5.534765360024581</v>
      </c>
      <c r="AZ277" s="132"/>
    </row>
    <row r="278" spans="1:52" ht="12.95" customHeight="1">
      <c r="A278" s="41" t="s">
        <v>337</v>
      </c>
      <c r="B278" s="94" t="s">
        <v>292</v>
      </c>
      <c r="C278" s="36">
        <v>52548.608999999997</v>
      </c>
      <c r="D278" s="36">
        <v>3.0000000000000001E-3</v>
      </c>
      <c r="E278" s="41">
        <f>+(C278-C$7)/C$8</f>
        <v>7465.9408463555474</v>
      </c>
      <c r="F278" s="132">
        <f>ROUND(2*E278,0)/2</f>
        <v>7466</v>
      </c>
      <c r="G278" s="132">
        <f>+C278-(C$7+F278*C$8)</f>
        <v>-2.0191980001982301E-2</v>
      </c>
      <c r="K278" s="43">
        <f>G278</f>
        <v>-2.0191980001982301E-2</v>
      </c>
      <c r="O278" s="132">
        <f ca="1">+C$11+C$12*F278</f>
        <v>5.0043969213727293E-3</v>
      </c>
      <c r="P278" s="199">
        <f>+D$11+D$12*F278+D$13*F278^2</f>
        <v>-1.1884732436488063E-2</v>
      </c>
      <c r="Q278" s="200">
        <f>+C278-15018.5</f>
        <v>37530.108999999997</v>
      </c>
      <c r="S278" s="132">
        <f>+(P278-G278)^2</f>
        <v>6.9010362114409955E-5</v>
      </c>
      <c r="T278" s="7">
        <v>1</v>
      </c>
      <c r="U278" s="43">
        <f>+T278*S278</f>
        <v>6.9010362114409955E-5</v>
      </c>
      <c r="V278" s="132">
        <f>+G278-P278</f>
        <v>-8.3072475654942385E-3</v>
      </c>
      <c r="Z278" s="43">
        <f>F278</f>
        <v>7466</v>
      </c>
      <c r="AA278" s="132">
        <f>AB$3+AB$4*Z278+AB$5*Z278^2+AH278</f>
        <v>-2.1641709114922449E-2</v>
      </c>
      <c r="AB278" s="132">
        <f>IF(S278&lt;&gt;0,G278-AH278, -9999)</f>
        <v>-1.0435003323547916E-2</v>
      </c>
      <c r="AC278" s="132">
        <f>+G278-P278</f>
        <v>-8.3072475654942385E-3</v>
      </c>
      <c r="AD278" s="132">
        <f>IF(S278&lt;&gt;0,G278-AA278, -9999)</f>
        <v>1.4497291129401471E-3</v>
      </c>
      <c r="AE278" s="132">
        <f>+(G278-AA278)^2*T278</f>
        <v>2.1017145009062259E-6</v>
      </c>
      <c r="AF278" s="43">
        <f>IF(S278&lt;&gt;0,G278-P278, -9999)</f>
        <v>-8.3072475654942385E-3</v>
      </c>
      <c r="AG278" s="7"/>
      <c r="AH278" s="43">
        <f>$AB$6*($AB$11/AI278*AJ278+$AB$12)</f>
        <v>-9.7569766784343856E-3</v>
      </c>
      <c r="AI278" s="43">
        <f>1+$AB$7*COS(AL278)</f>
        <v>0.91061349493985244</v>
      </c>
      <c r="AJ278" s="43">
        <f>SIN(AL278+RADIANS($AB$9))</f>
        <v>-0.98371378821531685</v>
      </c>
      <c r="AK278" s="43">
        <f>$AB$7*SIN(AL278)</f>
        <v>-0.48923897160010632</v>
      </c>
      <c r="AL278" s="43">
        <f>2*ATAN(AM278)</f>
        <v>-1.7515083277439749</v>
      </c>
      <c r="AM278" s="43">
        <f>SQRT((1+$AB$7)/(1-$AB$7))*TAN(AN278/2)</f>
        <v>-1.1992587866591158</v>
      </c>
      <c r="AN278" s="132">
        <f>$AU278+$AB$7*SIN(AO278)</f>
        <v>5.0686625125157798</v>
      </c>
      <c r="AO278" s="132">
        <f>$AU278+$AB$7*SIN(AP278)</f>
        <v>5.0686827011771785</v>
      </c>
      <c r="AP278" s="132">
        <f>$AU278+$AB$7*SIN(AQ278)</f>
        <v>5.0687990623123031</v>
      </c>
      <c r="AQ278" s="132">
        <f>$AU278+$AB$7*SIN(AR278)</f>
        <v>5.0694690239855582</v>
      </c>
      <c r="AR278" s="132">
        <f>$AU278+$AB$7*SIN(AS278)</f>
        <v>5.0733032426386391</v>
      </c>
      <c r="AS278" s="132">
        <f>$AU278+$AB$7*SIN(AT278)</f>
        <v>5.0945393493289348</v>
      </c>
      <c r="AT278" s="132">
        <f>$AU278+$AB$7*SIN(AU278)</f>
        <v>5.1963361528104191</v>
      </c>
      <c r="AU278" s="132">
        <f>RADIANS($AB$9)+$AB$18*(F278-AB$15)</f>
        <v>5.534765360024581</v>
      </c>
      <c r="AZ278" s="132"/>
    </row>
    <row r="279" spans="1:52" ht="12.95" customHeight="1">
      <c r="A279" s="41" t="s">
        <v>599</v>
      </c>
      <c r="B279" s="94" t="s">
        <v>292</v>
      </c>
      <c r="C279" s="36">
        <v>52558.857000000004</v>
      </c>
      <c r="D279" s="36" t="s">
        <v>503</v>
      </c>
      <c r="E279" s="41">
        <f>+(C279-C$7)/C$8</f>
        <v>7495.9629912028659</v>
      </c>
      <c r="F279" s="132">
        <f>ROUND(2*E279,0)/2</f>
        <v>7496</v>
      </c>
      <c r="G279" s="132">
        <f>+C279-(C$7+F279*C$8)</f>
        <v>-1.2632879996090196E-2</v>
      </c>
      <c r="I279" s="43">
        <f>G279</f>
        <v>-1.2632879996090196E-2</v>
      </c>
      <c r="L279" s="132"/>
      <c r="O279" s="132">
        <f ca="1">+C$11+C$12*F279</f>
        <v>4.9445980316669517E-3</v>
      </c>
      <c r="P279" s="199">
        <f>+D$11+D$12*F279+D$13*F279^2</f>
        <v>-1.1917633091035157E-2</v>
      </c>
      <c r="Q279" s="200">
        <f>+C279-15018.5</f>
        <v>37540.357000000004</v>
      </c>
      <c r="S279" s="132">
        <f>+(P279-G279)^2</f>
        <v>5.1157813519081174E-7</v>
      </c>
      <c r="T279" s="201">
        <f>T$19</f>
        <v>0</v>
      </c>
      <c r="U279" s="43">
        <f>+T279*S279</f>
        <v>0</v>
      </c>
      <c r="V279" s="132">
        <f>+G279-P279</f>
        <v>-7.1524690505503884E-4</v>
      </c>
      <c r="Z279" s="43">
        <f>F279</f>
        <v>7496</v>
      </c>
      <c r="AA279" s="132">
        <f>AB$3+AB$4*Z279+AB$5*Z279^2+AH279</f>
        <v>-2.1655084243859639E-2</v>
      </c>
      <c r="AB279" s="132">
        <f>IF(S279&lt;&gt;0,G279-AH279, -9999)</f>
        <v>-2.8954288432657127E-3</v>
      </c>
      <c r="AC279" s="132">
        <f>+G279-P279</f>
        <v>-7.1524690505503884E-4</v>
      </c>
      <c r="AD279" s="132">
        <f>IF(S279&lt;&gt;0,G279-AA279, -9999)</f>
        <v>9.0222042477694428E-3</v>
      </c>
      <c r="AE279" s="132">
        <f>+(G279-AA279)^2*T279</f>
        <v>0</v>
      </c>
      <c r="AF279" s="43">
        <f>IF(S279&lt;&gt;0,G279-P279, -9999)</f>
        <v>-7.1524690505503884E-4</v>
      </c>
      <c r="AG279" s="7"/>
      <c r="AH279" s="43">
        <f>$AB$6*($AB$11/AI279*AJ279+$AB$12)</f>
        <v>-9.7374511528244834E-3</v>
      </c>
      <c r="AI279" s="43">
        <f>1+$AB$7*COS(AL279)</f>
        <v>0.91336083396252699</v>
      </c>
      <c r="AJ279" s="43">
        <f>SIN(AL279+RADIANS($AB$9))</f>
        <v>-0.984707123989918</v>
      </c>
      <c r="AK279" s="43">
        <f>$AB$7*SIN(AL279)</f>
        <v>-0.48973296144687728</v>
      </c>
      <c r="AL279" s="43">
        <f>2*ATAN(AM279)</f>
        <v>-1.7458956401527441</v>
      </c>
      <c r="AM279" s="43">
        <f>SQRT((1+$AB$7)/(1-$AB$7))*TAN(AN279/2)</f>
        <v>-1.1924392320245492</v>
      </c>
      <c r="AN279" s="132">
        <f>$AU279+$AB$7*SIN(AO279)</f>
        <v>5.0740017672170756</v>
      </c>
      <c r="AO279" s="132">
        <f>$AU279+$AB$7*SIN(AP279)</f>
        <v>5.0740234628185519</v>
      </c>
      <c r="AP279" s="132">
        <f>$AU279+$AB$7*SIN(AQ279)</f>
        <v>5.0741467413708303</v>
      </c>
      <c r="AQ279" s="132">
        <f>$AU279+$AB$7*SIN(AR279)</f>
        <v>5.0748464726608713</v>
      </c>
      <c r="AR279" s="132">
        <f>$AU279+$AB$7*SIN(AS279)</f>
        <v>5.0787939595797056</v>
      </c>
      <c r="AS279" s="132">
        <f>$AU279+$AB$7*SIN(AT279)</f>
        <v>5.1003453421546467</v>
      </c>
      <c r="AT279" s="132">
        <f>$AU279+$AB$7*SIN(AU279)</f>
        <v>5.2023513013464084</v>
      </c>
      <c r="AU279" s="132">
        <f>RADIANS($AB$9)+$AB$18*(F279-AB$15)</f>
        <v>5.5391714941291941</v>
      </c>
      <c r="AZ279" s="132"/>
    </row>
    <row r="280" spans="1:52" ht="12.95" customHeight="1">
      <c r="A280" s="41" t="s">
        <v>338</v>
      </c>
      <c r="B280" s="94" t="s">
        <v>292</v>
      </c>
      <c r="C280" s="36">
        <v>52592.300499999998</v>
      </c>
      <c r="D280" s="36">
        <v>1E-3</v>
      </c>
      <c r="E280" s="41">
        <f>+(C280-C$7)/C$8</f>
        <v>7593.9377766439711</v>
      </c>
      <c r="F280" s="132">
        <f>ROUND(2*E280,0)/2</f>
        <v>7594</v>
      </c>
      <c r="G280" s="132">
        <f>+C280-(C$7+F280*C$8)</f>
        <v>-2.1239820001937915E-2</v>
      </c>
      <c r="K280" s="43">
        <f>G280</f>
        <v>-2.1239820001937915E-2</v>
      </c>
      <c r="O280" s="132">
        <f ca="1">+C$11+C$12*F280</f>
        <v>4.7492549919614085E-3</v>
      </c>
      <c r="P280" s="199">
        <f>+D$11+D$12*F280+D$13*F280^2</f>
        <v>-1.2025319789090943E-2</v>
      </c>
      <c r="Q280" s="200">
        <f>+C280-15018.5</f>
        <v>37573.800499999998</v>
      </c>
      <c r="S280" s="132">
        <f>+(P280-G280)^2</f>
        <v>8.4907014172556878E-5</v>
      </c>
      <c r="T280" s="7">
        <v>1</v>
      </c>
      <c r="U280" s="43">
        <f>+T280*S280</f>
        <v>8.4907014172556878E-5</v>
      </c>
      <c r="V280" s="132">
        <f>+G280-P280</f>
        <v>-9.2145002128469714E-3</v>
      </c>
      <c r="W280" s="203"/>
      <c r="X280" s="204"/>
      <c r="Y280" s="204"/>
      <c r="Z280" s="43">
        <f>F280</f>
        <v>7594</v>
      </c>
      <c r="AA280" s="132">
        <f>AB$3+AB$4*Z280+AB$5*Z280^2+AH280</f>
        <v>-2.1696619539838917E-2</v>
      </c>
      <c r="AB280" s="132">
        <f>IF(S280&lt;&gt;0,G280-AH280, -9999)</f>
        <v>-1.1568520251189941E-2</v>
      </c>
      <c r="AC280" s="132">
        <f>+G280-P280</f>
        <v>-9.2145002128469714E-3</v>
      </c>
      <c r="AD280" s="132">
        <f>IF(S280&lt;&gt;0,G280-AA280, -9999)</f>
        <v>4.5679953790100231E-4</v>
      </c>
      <c r="AE280" s="132">
        <f>+(G280-AA280)^2*T280</f>
        <v>2.0866581782656924E-7</v>
      </c>
      <c r="AF280" s="43">
        <f>IF(S280&lt;&gt;0,G280-P280, -9999)</f>
        <v>-9.2145002128469714E-3</v>
      </c>
      <c r="AG280" s="7"/>
      <c r="AH280" s="43">
        <f>$AB$6*($AB$11/AI280*AJ280+$AB$12)</f>
        <v>-9.6712997507479737E-3</v>
      </c>
      <c r="AI280" s="43">
        <f>1+$AB$7*COS(AL280)</f>
        <v>0.92247139136413581</v>
      </c>
      <c r="AJ280" s="43">
        <f>SIN(AL280+RADIANS($AB$9))</f>
        <v>-0.98777295540472032</v>
      </c>
      <c r="AK280" s="43">
        <f>$AB$7*SIN(AL280)</f>
        <v>-0.49125760397390733</v>
      </c>
      <c r="AL280" s="43">
        <f>2*ATAN(AM280)</f>
        <v>-1.7273219742948127</v>
      </c>
      <c r="AM280" s="43">
        <f>SQRT((1+$AB$7)/(1-$AB$7))*TAN(AN280/2)</f>
        <v>-1.170193060408582</v>
      </c>
      <c r="AN280" s="132">
        <f>$AU280+$AB$7*SIN(AO280)</f>
        <v>5.0915566273460566</v>
      </c>
      <c r="AO280" s="132">
        <f>$AU280+$AB$7*SIN(AP280)</f>
        <v>5.091583882471947</v>
      </c>
      <c r="AP280" s="132">
        <f>$AU280+$AB$7*SIN(AQ280)</f>
        <v>5.0917318995590168</v>
      </c>
      <c r="AQ280" s="132">
        <f>$AU280+$AB$7*SIN(AR280)</f>
        <v>5.0925347928074043</v>
      </c>
      <c r="AR280" s="132">
        <f>$AU280+$AB$7*SIN(AS280)</f>
        <v>5.0968621547543638</v>
      </c>
      <c r="AS280" s="132">
        <f>$AU280+$AB$7*SIN(AT280)</f>
        <v>5.1194329801772405</v>
      </c>
      <c r="AT280" s="132">
        <f>$AU280+$AB$7*SIN(AU280)</f>
        <v>5.2220461909302482</v>
      </c>
      <c r="AU280" s="132">
        <f>RADIANS($AB$9)+$AB$18*(F280-AB$15)</f>
        <v>5.5535648655375969</v>
      </c>
      <c r="AV280" s="132"/>
      <c r="AZ280" s="132"/>
    </row>
    <row r="281" spans="1:52" ht="12.95" customHeight="1">
      <c r="A281" s="41" t="s">
        <v>338</v>
      </c>
      <c r="B281" s="94" t="s">
        <v>288</v>
      </c>
      <c r="C281" s="36">
        <v>52592.472199999997</v>
      </c>
      <c r="D281" s="36">
        <v>5.0000000000000001E-4</v>
      </c>
      <c r="E281" s="41">
        <f>+(C281-C$7)/C$8</f>
        <v>7594.4407823299834</v>
      </c>
      <c r="F281" s="132">
        <f>ROUND(2*E281,0)/2</f>
        <v>7594.5</v>
      </c>
      <c r="G281" s="132">
        <f>+C281-(C$7+F281*C$8)</f>
        <v>-2.0213834999594837E-2</v>
      </c>
      <c r="K281" s="43">
        <f>G281</f>
        <v>-2.0213834999594837E-2</v>
      </c>
      <c r="O281" s="132">
        <f ca="1">+C$11+C$12*F281</f>
        <v>4.748258343799645E-3</v>
      </c>
      <c r="P281" s="199">
        <f>+D$11+D$12*F281+D$13*F281^2</f>
        <v>-1.2025870040333167E-2</v>
      </c>
      <c r="Q281" s="200">
        <f>+C281-15018.5</f>
        <v>37573.972199999997</v>
      </c>
      <c r="S281" s="132">
        <f>+(P281-G281)^2</f>
        <v>6.7042770174096969E-5</v>
      </c>
      <c r="T281" s="7">
        <v>1</v>
      </c>
      <c r="U281" s="43">
        <f>+T281*S281</f>
        <v>6.7042770174096969E-5</v>
      </c>
      <c r="V281" s="132">
        <f>+G281-P281</f>
        <v>-8.1879649592616708E-3</v>
      </c>
      <c r="Z281" s="43">
        <f>F281</f>
        <v>7594.5</v>
      </c>
      <c r="AA281" s="132">
        <f>AB$3+AB$4*Z281+AB$5*Z281^2+AH281</f>
        <v>-2.16968228924918E-2</v>
      </c>
      <c r="AB281" s="132">
        <f>IF(S281&lt;&gt;0,G281-AH281, -9999)</f>
        <v>-1.0542882147436206E-2</v>
      </c>
      <c r="AC281" s="132">
        <f>+G281-P281</f>
        <v>-8.1879649592616708E-3</v>
      </c>
      <c r="AD281" s="132">
        <f>IF(S281&lt;&gt;0,G281-AA281, -9999)</f>
        <v>1.4829878928969628E-3</v>
      </c>
      <c r="AE281" s="132">
        <f>+(G281-AA281)^2*T281</f>
        <v>2.1992530904789736E-6</v>
      </c>
      <c r="AF281" s="43">
        <f>IF(S281&lt;&gt;0,G281-P281, -9999)</f>
        <v>-8.1879649592616708E-3</v>
      </c>
      <c r="AG281" s="7"/>
      <c r="AH281" s="43">
        <f>$AB$6*($AB$11/AI281*AJ281+$AB$12)</f>
        <v>-9.6709528521586319E-3</v>
      </c>
      <c r="AI281" s="43">
        <f>1+$AB$7*COS(AL281)</f>
        <v>0.92251841251755828</v>
      </c>
      <c r="AJ281" s="43">
        <f>SIN(AL281+RADIANS($AB$9))</f>
        <v>-0.98778787280490754</v>
      </c>
      <c r="AK281" s="43">
        <f>$AB$7*SIN(AL281)</f>
        <v>-0.49126502238648961</v>
      </c>
      <c r="AL281" s="43">
        <f>2*ATAN(AM281)</f>
        <v>-1.7272262591384895</v>
      </c>
      <c r="AM281" s="43">
        <f>SQRT((1+$AB$7)/(1-$AB$7))*TAN(AN281/2)</f>
        <v>-1.1700796753194604</v>
      </c>
      <c r="AN281" s="132">
        <f>$AU281+$AB$7*SIN(AO281)</f>
        <v>5.091646642327242</v>
      </c>
      <c r="AO281" s="132">
        <f>$AU281+$AB$7*SIN(AP281)</f>
        <v>5.0916739284646111</v>
      </c>
      <c r="AP281" s="132">
        <f>$AU281+$AB$7*SIN(AQ281)</f>
        <v>5.0918220804729906</v>
      </c>
      <c r="AQ281" s="132">
        <f>$AU281+$AB$7*SIN(AR281)</f>
        <v>5.0926255234896782</v>
      </c>
      <c r="AR281" s="132">
        <f>$AU281+$AB$7*SIN(AS281)</f>
        <v>5.0969548610167834</v>
      </c>
      <c r="AS281" s="132">
        <f>$AU281+$AB$7*SIN(AT281)</f>
        <v>5.1195308423819661</v>
      </c>
      <c r="AT281" s="132">
        <f>$AU281+$AB$7*SIN(AU281)</f>
        <v>5.222146852096845</v>
      </c>
      <c r="AU281" s="132">
        <f>RADIANS($AB$9)+$AB$18*(F281-AB$15)</f>
        <v>5.5536383011060071</v>
      </c>
      <c r="AV281" s="132"/>
      <c r="AZ281" s="132"/>
    </row>
    <row r="282" spans="1:52" ht="12.95" customHeight="1">
      <c r="A282" s="41" t="s">
        <v>338</v>
      </c>
      <c r="B282" s="94" t="s">
        <v>292</v>
      </c>
      <c r="C282" s="36">
        <v>52593.324999999997</v>
      </c>
      <c r="D282" s="36">
        <v>2.9999999999999997E-4</v>
      </c>
      <c r="E282" s="41">
        <f>+(C282-C$7)/C$8</f>
        <v>7596.939112260291</v>
      </c>
      <c r="F282" s="132">
        <f>ROUND(2*E282,0)/2</f>
        <v>7597</v>
      </c>
      <c r="G282" s="132">
        <f>+C282-(C$7+F282*C$8)</f>
        <v>-2.0783910003956407E-2</v>
      </c>
      <c r="K282" s="43">
        <f>G282</f>
        <v>-2.0783910003956407E-2</v>
      </c>
      <c r="O282" s="132">
        <f ca="1">+C$11+C$12*F282</f>
        <v>4.7432751029908311E-3</v>
      </c>
      <c r="P282" s="199">
        <f>+D$11+D$12*F282+D$13*F282^2</f>
        <v>-1.2028621422835652E-2</v>
      </c>
      <c r="Q282" s="200">
        <f>+C282-15018.5</f>
        <v>37574.824999999997</v>
      </c>
      <c r="S282" s="132">
        <f>+(P282-G282)^2</f>
        <v>7.6655078138703492E-5</v>
      </c>
      <c r="T282" s="7">
        <v>1</v>
      </c>
      <c r="U282" s="43">
        <f>+T282*S282</f>
        <v>7.6655078138703492E-5</v>
      </c>
      <c r="V282" s="132">
        <f>+G282-P282</f>
        <v>-8.7552885811207556E-3</v>
      </c>
      <c r="Z282" s="43">
        <f>F282</f>
        <v>7597</v>
      </c>
      <c r="AA282" s="132">
        <f>AB$3+AB$4*Z282+AB$5*Z282^2+AH282</f>
        <v>-2.169783834052371E-2</v>
      </c>
      <c r="AB282" s="132">
        <f>IF(S282&lt;&gt;0,G282-AH282, -9999)</f>
        <v>-1.1114693086268349E-2</v>
      </c>
      <c r="AC282" s="132">
        <f>+G282-P282</f>
        <v>-8.7552885811207556E-3</v>
      </c>
      <c r="AD282" s="132">
        <f>IF(S282&lt;&gt;0,G282-AA282, -9999)</f>
        <v>9.1392833656730316E-4</v>
      </c>
      <c r="AE282" s="132">
        <f>+(G282-AA282)^2*T282</f>
        <v>8.3526500438067775E-7</v>
      </c>
      <c r="AF282" s="43">
        <f>IF(S282&lt;&gt;0,G282-P282, -9999)</f>
        <v>-8.7552885811207556E-3</v>
      </c>
      <c r="AG282" s="7"/>
      <c r="AH282" s="43">
        <f>$AB$6*($AB$11/AI282*AJ282+$AB$12)</f>
        <v>-9.6692169176880588E-3</v>
      </c>
      <c r="AI282" s="43">
        <f>1+$AB$7*COS(AL282)</f>
        <v>0.9227536009288998</v>
      </c>
      <c r="AJ282" s="43">
        <f>SIN(AL282+RADIANS($AB$9))</f>
        <v>-0.98786234682590313</v>
      </c>
      <c r="AK282" s="43">
        <f>$AB$7*SIN(AL282)</f>
        <v>-0.49130205825921969</v>
      </c>
      <c r="AL282" s="43">
        <f>2*ATAN(AM282)</f>
        <v>-1.7267475367968141</v>
      </c>
      <c r="AM282" s="43">
        <f>SQRT((1+$AB$7)/(1-$AB$7))*TAN(AN282/2)</f>
        <v>-1.1695127667779666</v>
      </c>
      <c r="AN282" s="132">
        <f>$AU282+$AB$7*SIN(AO282)</f>
        <v>5.0920967862141007</v>
      </c>
      <c r="AO282" s="132">
        <f>$AU282+$AB$7*SIN(AP282)</f>
        <v>5.0921242278297312</v>
      </c>
      <c r="AP282" s="132">
        <f>$AU282+$AB$7*SIN(AQ282)</f>
        <v>5.0922730558053182</v>
      </c>
      <c r="AQ282" s="132">
        <f>$AU282+$AB$7*SIN(AR282)</f>
        <v>5.0930792512538448</v>
      </c>
      <c r="AR282" s="132">
        <f>$AU282+$AB$7*SIN(AS282)</f>
        <v>5.0974184722219897</v>
      </c>
      <c r="AS282" s="132">
        <f>$AU282+$AB$7*SIN(AT282)</f>
        <v>5.1200202258933514</v>
      </c>
      <c r="AT282" s="132">
        <f>$AU282+$AB$7*SIN(AU282)</f>
        <v>5.2226501847418074</v>
      </c>
      <c r="AU282" s="132">
        <f>RADIANS($AB$9)+$AB$18*(F282-AB$15)</f>
        <v>5.5540054789480582</v>
      </c>
      <c r="AZ282" s="132"/>
    </row>
    <row r="283" spans="1:52" ht="12.95" customHeight="1">
      <c r="A283" s="41" t="s">
        <v>599</v>
      </c>
      <c r="B283" s="94" t="s">
        <v>292</v>
      </c>
      <c r="C283" s="36">
        <v>52606.637000000002</v>
      </c>
      <c r="D283" s="36" t="s">
        <v>485</v>
      </c>
      <c r="E283" s="41">
        <f>+(C283-C$7)/C$8</f>
        <v>7635.9374331236204</v>
      </c>
      <c r="F283" s="132">
        <f>ROUND(2*E283,0)/2</f>
        <v>7636</v>
      </c>
      <c r="G283" s="132">
        <f>+C283-(C$7+F283*C$8)</f>
        <v>-2.1357079996960238E-2</v>
      </c>
      <c r="K283" s="43">
        <f>G283</f>
        <v>-2.1357079996960238E-2</v>
      </c>
      <c r="M283" s="132"/>
      <c r="O283" s="132">
        <f ca="1">+C$11+C$12*F283</f>
        <v>4.6655365463733178E-3</v>
      </c>
      <c r="P283" s="199">
        <f>+D$11+D$12*F283+D$13*F283^2</f>
        <v>-1.2071570243553266E-2</v>
      </c>
      <c r="Q283" s="200">
        <f>+C283-15018.5</f>
        <v>37588.137000000002</v>
      </c>
      <c r="S283" s="132">
        <f>+(P283-G283)^2</f>
        <v>8.6220691380615991E-5</v>
      </c>
      <c r="T283" s="7">
        <v>1</v>
      </c>
      <c r="U283" s="43">
        <f>+T283*S283</f>
        <v>8.6220691380615991E-5</v>
      </c>
      <c r="V283" s="132">
        <f>+G283-P283</f>
        <v>-9.2855097534069713E-3</v>
      </c>
      <c r="Z283" s="43">
        <f>F283</f>
        <v>7636</v>
      </c>
      <c r="AA283" s="132">
        <f>AB$3+AB$4*Z283+AB$5*Z283^2+AH283</f>
        <v>-2.1713394475516193E-2</v>
      </c>
      <c r="AB283" s="132">
        <f>IF(S283&lt;&gt;0,G283-AH283, -9999)</f>
        <v>-1.1715255764997313E-2</v>
      </c>
      <c r="AC283" s="132">
        <f>+G283-P283</f>
        <v>-9.2855097534069713E-3</v>
      </c>
      <c r="AD283" s="132">
        <f>IF(S283&lt;&gt;0,G283-AA283, -9999)</f>
        <v>3.5631447855595522E-4</v>
      </c>
      <c r="AE283" s="132">
        <f>+(G283-AA283)^2*T283</f>
        <v>1.2696000762860228E-7</v>
      </c>
      <c r="AF283" s="43">
        <f>IF(S283&lt;&gt;0,G283-P283, -9999)</f>
        <v>-9.2855097534069713E-3</v>
      </c>
      <c r="AG283" s="7"/>
      <c r="AH283" s="43">
        <f>$AB$6*($AB$11/AI283*AJ283+$AB$12)</f>
        <v>-9.6418242319629248E-3</v>
      </c>
      <c r="AI283" s="43">
        <f>1+$AB$7*COS(AL283)</f>
        <v>0.92644042885998934</v>
      </c>
      <c r="AJ283" s="43">
        <f>SIN(AL283+RADIANS($AB$9))</f>
        <v>-0.98899951857645374</v>
      </c>
      <c r="AK283" s="43">
        <f>$AB$7*SIN(AL283)</f>
        <v>-0.4918675717232181</v>
      </c>
      <c r="AL283" s="43">
        <f>2*ATAN(AM283)</f>
        <v>-1.7192476903057448</v>
      </c>
      <c r="AM283" s="43">
        <f>SQRT((1+$AB$7)/(1-$AB$7))*TAN(AN283/2)</f>
        <v>-1.1606725760498262</v>
      </c>
      <c r="AN283" s="132">
        <f>$AU283+$AB$7*SIN(AO283)</f>
        <v>5.0991339666304158</v>
      </c>
      <c r="AO283" s="132">
        <f>$AU283+$AB$7*SIN(AP283)</f>
        <v>5.0991639261635902</v>
      </c>
      <c r="AP283" s="132">
        <f>$AU283+$AB$7*SIN(AQ283)</f>
        <v>5.0993235959773688</v>
      </c>
      <c r="AQ283" s="132">
        <f>$AU283+$AB$7*SIN(AR283)</f>
        <v>5.1001735058237641</v>
      </c>
      <c r="AR283" s="132">
        <f>$AU283+$AB$7*SIN(AS283)</f>
        <v>5.1046680888979266</v>
      </c>
      <c r="AS283" s="132">
        <f>$AU283+$AB$7*SIN(AT283)</f>
        <v>5.1276702469174822</v>
      </c>
      <c r="AT283" s="132">
        <f>$AU283+$AB$7*SIN(AU283)</f>
        <v>5.2305079467025273</v>
      </c>
      <c r="AU283" s="132">
        <f>RADIANS($AB$9)+$AB$18*(F283-AB$15)</f>
        <v>5.5597334532840552</v>
      </c>
      <c r="AZ283" s="132"/>
    </row>
    <row r="284" spans="1:52" ht="12.95" customHeight="1">
      <c r="A284" s="209" t="s">
        <v>339</v>
      </c>
      <c r="B284" s="94"/>
      <c r="C284" s="36">
        <v>52608.6852</v>
      </c>
      <c r="D284" s="36">
        <v>2.0000000000000001E-4</v>
      </c>
      <c r="E284" s="41">
        <f>+(C284-C$7)/C$8</f>
        <v>7641.9377607071647</v>
      </c>
      <c r="F284" s="132">
        <f>ROUND(2*E284,0)/2</f>
        <v>7642</v>
      </c>
      <c r="G284" s="132">
        <f>+C284-(C$7+F284*C$8)</f>
        <v>-2.1245259995339438E-2</v>
      </c>
      <c r="K284" s="43">
        <f>G284</f>
        <v>-2.1245259995339438E-2</v>
      </c>
      <c r="O284" s="132">
        <f ca="1">+C$11+C$12*F284</f>
        <v>4.6535767684321629E-3</v>
      </c>
      <c r="P284" s="199">
        <f>+D$11+D$12*F284+D$13*F284^2</f>
        <v>-1.2078182300922417E-2</v>
      </c>
      <c r="Q284" s="200">
        <f>+C284-15018.5</f>
        <v>37590.1852</v>
      </c>
      <c r="S284" s="132">
        <f>+(P284-G284)^2</f>
        <v>8.403531345547809E-5</v>
      </c>
      <c r="T284" s="7">
        <v>1</v>
      </c>
      <c r="U284" s="43">
        <f>+T284*S284</f>
        <v>8.403531345547809E-5</v>
      </c>
      <c r="V284" s="132">
        <f>+G284-P284</f>
        <v>-9.1670776944170213E-3</v>
      </c>
      <c r="Z284" s="43">
        <f>F284</f>
        <v>7642</v>
      </c>
      <c r="AA284" s="132">
        <f>AB$3+AB$4*Z284+AB$5*Z284^2+AH284</f>
        <v>-2.171574001302963E-2</v>
      </c>
      <c r="AB284" s="132">
        <f>IF(S284&lt;&gt;0,G284-AH284, -9999)</f>
        <v>-1.1607702283232223E-2</v>
      </c>
      <c r="AC284" s="132">
        <f>+G284-P284</f>
        <v>-9.1670776944170213E-3</v>
      </c>
      <c r="AD284" s="132">
        <f>IF(S284&lt;&gt;0,G284-AA284, -9999)</f>
        <v>4.7048001769019188E-4</v>
      </c>
      <c r="AE284" s="132">
        <f>+(G284-AA284)^2*T284</f>
        <v>2.2135144704576327E-7</v>
      </c>
      <c r="AF284" s="43">
        <f>IF(S284&lt;&gt;0,G284-P284, -9999)</f>
        <v>-9.1670776944170213E-3</v>
      </c>
      <c r="AG284" s="7"/>
      <c r="AH284" s="43">
        <f>$AB$6*($AB$11/AI284*AJ284+$AB$12)</f>
        <v>-9.6375577121072149E-3</v>
      </c>
      <c r="AI284" s="43">
        <f>1+$AB$7*COS(AL284)</f>
        <v>0.92701062755619756</v>
      </c>
      <c r="AJ284" s="43">
        <f>SIN(AL284+RADIANS($AB$9))</f>
        <v>-0.9891703144471764</v>
      </c>
      <c r="AK284" s="43">
        <f>$AB$7*SIN(AL284)</f>
        <v>-0.49195250800199941</v>
      </c>
      <c r="AL284" s="43">
        <f>2*ATAN(AM284)</f>
        <v>-1.7180885380499327</v>
      </c>
      <c r="AM284" s="43">
        <f>SQRT((1+$AB$7)/(1-$AB$7))*TAN(AN284/2)</f>
        <v>-1.1593131320083321</v>
      </c>
      <c r="AN284" s="132">
        <f>$AU284+$AB$7*SIN(AO284)</f>
        <v>5.1002191107777968</v>
      </c>
      <c r="AO284" s="132">
        <f>$AU284+$AB$7*SIN(AP284)</f>
        <v>5.1002494734166133</v>
      </c>
      <c r="AP284" s="132">
        <f>$AU284+$AB$7*SIN(AQ284)</f>
        <v>5.1004108612955958</v>
      </c>
      <c r="AQ284" s="132">
        <f>$AU284+$AB$7*SIN(AR284)</f>
        <v>5.1012676262579157</v>
      </c>
      <c r="AR284" s="132">
        <f>$AU284+$AB$7*SIN(AS284)</f>
        <v>5.1057863052083388</v>
      </c>
      <c r="AS284" s="132">
        <f>$AU284+$AB$7*SIN(AT284)</f>
        <v>5.1288497811098201</v>
      </c>
      <c r="AT284" s="132">
        <f>$AU284+$AB$7*SIN(AU284)</f>
        <v>5.2317177936479871</v>
      </c>
      <c r="AU284" s="132">
        <f>RADIANS($AB$9)+$AB$18*(F284-AB$15)</f>
        <v>5.5606146801049778</v>
      </c>
      <c r="AZ284" s="132"/>
    </row>
    <row r="285" spans="1:52" ht="12.95" customHeight="1">
      <c r="A285" s="41" t="s">
        <v>494</v>
      </c>
      <c r="B285" s="94" t="str">
        <f>IF(W285=INT(W285),"I","II")</f>
        <v>I</v>
      </c>
      <c r="C285" s="207">
        <v>52614.659699999997</v>
      </c>
      <c r="D285" s="36" t="s">
        <v>485</v>
      </c>
      <c r="E285" s="41">
        <f>+(C285-C$7)/C$8</f>
        <v>7659.4404250699745</v>
      </c>
      <c r="F285" s="132">
        <f>ROUND(2*E285,0)/2</f>
        <v>7659.5</v>
      </c>
      <c r="G285" s="132">
        <f>+C285-(C$7+F285*C$8)</f>
        <v>-2.0335785004135687E-2</v>
      </c>
      <c r="K285" s="43">
        <f>G285</f>
        <v>-2.0335785004135687E-2</v>
      </c>
      <c r="N285" s="132"/>
      <c r="O285" s="132">
        <f ca="1">+C$11+C$12*F285</f>
        <v>4.6186940827704585E-3</v>
      </c>
      <c r="P285" s="199">
        <f>+D$11+D$12*F285+D$13*F285^2</f>
        <v>-1.2097474393226202E-2</v>
      </c>
      <c r="Q285" s="200">
        <f>+C285-15018.5</f>
        <v>37596.159699999997</v>
      </c>
      <c r="S285" s="132">
        <f>+(P285-G285)^2</f>
        <v>6.786976172182381E-5</v>
      </c>
      <c r="T285" s="7">
        <v>1</v>
      </c>
      <c r="U285" s="43">
        <f>+T285*S285</f>
        <v>6.786976172182381E-5</v>
      </c>
      <c r="V285" s="132">
        <f>+G285-P285</f>
        <v>-8.2383106109094849E-3</v>
      </c>
      <c r="Z285" s="43">
        <f>F285</f>
        <v>7659.5</v>
      </c>
      <c r="AA285" s="132">
        <f>AB$3+AB$4*Z285+AB$5*Z285^2+AH285</f>
        <v>-2.1722508097755968E-2</v>
      </c>
      <c r="AB285" s="132">
        <f>IF(S285&lt;&gt;0,G285-AH285, -9999)</f>
        <v>-1.0710751299605921E-2</v>
      </c>
      <c r="AC285" s="132">
        <f>+G285-P285</f>
        <v>-8.2383106109094849E-3</v>
      </c>
      <c r="AD285" s="132">
        <f>IF(S285&lt;&gt;0,G285-AA285, -9999)</f>
        <v>1.3867230936202811E-3</v>
      </c>
      <c r="AE285" s="132">
        <f>+(G285-AA285)^2*T285</f>
        <v>1.9230009383798031E-6</v>
      </c>
      <c r="AF285" s="43">
        <f>IF(S285&lt;&gt;0,G285-P285, -9999)</f>
        <v>-8.2383106109094849E-3</v>
      </c>
      <c r="AG285" s="7"/>
      <c r="AH285" s="43">
        <f>$AB$6*($AB$11/AI285*AJ285+$AB$12)</f>
        <v>-9.625033704529766E-3</v>
      </c>
      <c r="AI285" s="43">
        <f>1+$AB$7*COS(AL285)</f>
        <v>0.92867828834873845</v>
      </c>
      <c r="AJ285" s="43">
        <f>SIN(AL285+RADIANS($AB$9))</f>
        <v>-0.98966204931744739</v>
      </c>
      <c r="AK285" s="43">
        <f>$AB$7*SIN(AL285)</f>
        <v>-0.49219704597481251</v>
      </c>
      <c r="AL285" s="43">
        <f>2*ATAN(AM285)</f>
        <v>-1.7146995019229887</v>
      </c>
      <c r="AM285" s="43">
        <f>SQRT((1+$AB$7)/(1-$AB$7))*TAN(AN285/2)</f>
        <v>-1.155348953654044</v>
      </c>
      <c r="AN285" s="132">
        <f>$AU285+$AB$7*SIN(AO285)</f>
        <v>5.1033879428599178</v>
      </c>
      <c r="AO285" s="132">
        <f>$AU285+$AB$7*SIN(AP285)</f>
        <v>5.1034195058147045</v>
      </c>
      <c r="AP285" s="132">
        <f>$AU285+$AB$7*SIN(AQ285)</f>
        <v>5.103585982178787</v>
      </c>
      <c r="AQ285" s="132">
        <f>$AU285+$AB$7*SIN(AR285)</f>
        <v>5.1044629395020857</v>
      </c>
      <c r="AR285" s="132">
        <f>$AU285+$AB$7*SIN(AS285)</f>
        <v>5.1090521876607662</v>
      </c>
      <c r="AS285" s="132">
        <f>$AU285+$AB$7*SIN(AT285)</f>
        <v>5.1322940594319917</v>
      </c>
      <c r="AT285" s="132">
        <f>$AU285+$AB$7*SIN(AU285)</f>
        <v>5.2352479718164542</v>
      </c>
      <c r="AU285" s="132">
        <f>RADIANS($AB$9)+$AB$18*(F285-AB$15)</f>
        <v>5.5631849249993355</v>
      </c>
      <c r="AZ285" s="132"/>
    </row>
    <row r="286" spans="1:52" ht="12.95" customHeight="1">
      <c r="A286" s="41" t="s">
        <v>340</v>
      </c>
      <c r="B286" s="95"/>
      <c r="C286" s="36">
        <v>52618.244200000001</v>
      </c>
      <c r="D286" s="36">
        <v>2.0000000000000001E-4</v>
      </c>
      <c r="E286" s="41">
        <f>+(C286-C$7)/C$8</f>
        <v>7669.9414377754074</v>
      </c>
      <c r="F286" s="132">
        <f>ROUND(2*E286,0)/2</f>
        <v>7670</v>
      </c>
      <c r="G286" s="132">
        <f>+C286-(C$7+F286*C$8)</f>
        <v>-1.999009999417467E-2</v>
      </c>
      <c r="K286" s="43">
        <f>G286</f>
        <v>-1.999009999417467E-2</v>
      </c>
      <c r="O286" s="132">
        <f ca="1">+C$11+C$12*F286</f>
        <v>4.5977644713734358E-3</v>
      </c>
      <c r="P286" s="199">
        <f>+D$11+D$12*F286+D$13*F286^2</f>
        <v>-1.2109054599230392E-2</v>
      </c>
      <c r="Q286" s="200">
        <f>+C286-15018.5</f>
        <v>37599.744200000001</v>
      </c>
      <c r="S286" s="132">
        <f>+(P286-G286)^2</f>
        <v>6.2110876517172415E-5</v>
      </c>
      <c r="T286" s="7">
        <v>1</v>
      </c>
      <c r="U286" s="43">
        <f>+T286*S286</f>
        <v>6.2110876517172415E-5</v>
      </c>
      <c r="V286" s="132">
        <f>+G286-P286</f>
        <v>-7.8810453949442784E-3</v>
      </c>
      <c r="Z286" s="43">
        <f>F286</f>
        <v>7670</v>
      </c>
      <c r="AA286" s="132">
        <f>AB$3+AB$4*Z286+AB$5*Z286^2+AH286</f>
        <v>-2.1726516561313303E-2</v>
      </c>
      <c r="AB286" s="132">
        <f>IF(S286&lt;&gt;0,G286-AH286, -9999)</f>
        <v>-1.0372638032091758E-2</v>
      </c>
      <c r="AC286" s="132">
        <f>+G286-P286</f>
        <v>-7.8810453949442784E-3</v>
      </c>
      <c r="AD286" s="132">
        <f>IF(S286&lt;&gt;0,G286-AA286, -9999)</f>
        <v>1.7364165671386322E-3</v>
      </c>
      <c r="AE286" s="132">
        <f>+(G286-AA286)^2*T286</f>
        <v>3.015142494633512E-6</v>
      </c>
      <c r="AF286" s="43">
        <f>IF(S286&lt;&gt;0,G286-P286, -9999)</f>
        <v>-7.8810453949442784E-3</v>
      </c>
      <c r="AG286" s="7"/>
      <c r="AH286" s="43">
        <f>$AB$6*($AB$11/AI286*AJ286+$AB$12)</f>
        <v>-9.6174619620829124E-3</v>
      </c>
      <c r="AI286" s="43">
        <f>1+$AB$7*COS(AL286)</f>
        <v>0.92968216782456525</v>
      </c>
      <c r="AJ286" s="43">
        <f>SIN(AL286+RADIANS($AB$9))</f>
        <v>-0.98995246413911919</v>
      </c>
      <c r="AK286" s="43">
        <f>$AB$7*SIN(AL286)</f>
        <v>-0.49234146798471567</v>
      </c>
      <c r="AL286" s="43">
        <f>2*ATAN(AM286)</f>
        <v>-1.712660213233536</v>
      </c>
      <c r="AM286" s="43">
        <f>SQRT((1+$AB$7)/(1-$AB$7))*TAN(AN286/2)</f>
        <v>-1.1529710566659126</v>
      </c>
      <c r="AN286" s="132">
        <f>$AU286+$AB$7*SIN(AO286)</f>
        <v>5.1052919863375665</v>
      </c>
      <c r="AO286" s="132">
        <f>$AU286+$AB$7*SIN(AP286)</f>
        <v>5.1053242873077957</v>
      </c>
      <c r="AP286" s="132">
        <f>$AU286+$AB$7*SIN(AQ286)</f>
        <v>5.105493872590082</v>
      </c>
      <c r="AQ286" s="132">
        <f>$AU286+$AB$7*SIN(AR286)</f>
        <v>5.1063830872554599</v>
      </c>
      <c r="AR286" s="132">
        <f>$AU286+$AB$7*SIN(AS286)</f>
        <v>5.1110148815875789</v>
      </c>
      <c r="AS286" s="132">
        <f>$AU286+$AB$7*SIN(AT286)</f>
        <v>5.1343634639435649</v>
      </c>
      <c r="AT286" s="132">
        <f>$AU286+$AB$7*SIN(AU286)</f>
        <v>5.2373671189971382</v>
      </c>
      <c r="AU286" s="132">
        <f>RADIANS($AB$9)+$AB$18*(F286-AB$15)</f>
        <v>5.5647270719359501</v>
      </c>
      <c r="AV286" s="132"/>
      <c r="AZ286" s="132"/>
    </row>
    <row r="287" spans="1:52" ht="12.95" customHeight="1">
      <c r="A287" s="41" t="s">
        <v>336</v>
      </c>
      <c r="B287" s="95"/>
      <c r="C287" s="36">
        <v>52620.291599999997</v>
      </c>
      <c r="D287" s="36">
        <v>2.0000000000000001E-4</v>
      </c>
      <c r="E287" s="41">
        <f>+(C287-C$7)/C$8</f>
        <v>7675.939421709857</v>
      </c>
      <c r="F287" s="132">
        <f>ROUND(2*E287,0)/2</f>
        <v>7676</v>
      </c>
      <c r="G287" s="132">
        <f>+C287-(C$7+F287*C$8)</f>
        <v>-2.0678280001448002E-2</v>
      </c>
      <c r="K287" s="43">
        <f>G287</f>
        <v>-2.0678280001448002E-2</v>
      </c>
      <c r="O287" s="132">
        <f ca="1">+C$11+C$12*F287</f>
        <v>4.585804693432281E-3</v>
      </c>
      <c r="P287" s="199">
        <f>+D$11+D$12*F287+D$13*F287^2</f>
        <v>-1.2115673526850375E-2</v>
      </c>
      <c r="Q287" s="200">
        <f>+C287-15018.5</f>
        <v>37601.791599999997</v>
      </c>
      <c r="S287" s="132">
        <f>+(P287-G287)^2</f>
        <v>7.3318229638821202E-5</v>
      </c>
      <c r="T287" s="7">
        <v>1</v>
      </c>
      <c r="U287" s="43">
        <f>+T287*S287</f>
        <v>7.3318229638821202E-5</v>
      </c>
      <c r="V287" s="132">
        <f>+G287-P287</f>
        <v>-8.5626064745976272E-3</v>
      </c>
      <c r="Z287" s="43">
        <f>F287</f>
        <v>7676</v>
      </c>
      <c r="AA287" s="132">
        <f>AB$3+AB$4*Z287+AB$5*Z287^2+AH287</f>
        <v>-2.1728789419801834E-2</v>
      </c>
      <c r="AB287" s="132">
        <f>IF(S287&lt;&gt;0,G287-AH287, -9999)</f>
        <v>-1.1065164108496542E-2</v>
      </c>
      <c r="AC287" s="132">
        <f>+G287-P287</f>
        <v>-8.5626064745976272E-3</v>
      </c>
      <c r="AD287" s="132">
        <f>IF(S287&lt;&gt;0,G287-AA287, -9999)</f>
        <v>1.0505094183538323E-3</v>
      </c>
      <c r="AE287" s="132">
        <f>+(G287-AA287)^2*T287</f>
        <v>1.1035700380501071E-6</v>
      </c>
      <c r="AF287" s="43">
        <f>IF(S287&lt;&gt;0,G287-P287, -9999)</f>
        <v>-8.5626064745976272E-3</v>
      </c>
      <c r="AG287" s="7"/>
      <c r="AH287" s="43">
        <f>$AB$6*($AB$11/AI287*AJ287+$AB$12)</f>
        <v>-9.6131158929514595E-3</v>
      </c>
      <c r="AI287" s="43">
        <f>1+$AB$7*COS(AL287)</f>
        <v>0.93025692138920035</v>
      </c>
      <c r="AJ287" s="43">
        <f>SIN(AL287+RADIANS($AB$9))</f>
        <v>-0.99011684527233645</v>
      </c>
      <c r="AK287" s="43">
        <f>$AB$7*SIN(AL287)</f>
        <v>-0.49242321391774901</v>
      </c>
      <c r="AL287" s="43">
        <f>2*ATAN(AM287)</f>
        <v>-1.7114929221843425</v>
      </c>
      <c r="AM287" s="43">
        <f>SQRT((1+$AB$7)/(1-$AB$7))*TAN(AN287/2)</f>
        <v>-1.1516124605629789</v>
      </c>
      <c r="AN287" s="132">
        <f>$AU287+$AB$7*SIN(AO287)</f>
        <v>5.1063809377522613</v>
      </c>
      <c r="AO287" s="132">
        <f>$AU287+$AB$7*SIN(AP287)</f>
        <v>5.1064136665313384</v>
      </c>
      <c r="AP287" s="132">
        <f>$AU287+$AB$7*SIN(AQ287)</f>
        <v>5.1065850472882044</v>
      </c>
      <c r="AQ287" s="132">
        <f>$AU287+$AB$7*SIN(AR287)</f>
        <v>5.1074813139966588</v>
      </c>
      <c r="AR287" s="132">
        <f>$AU287+$AB$7*SIN(AS287)</f>
        <v>5.1121374885350352</v>
      </c>
      <c r="AS287" s="132">
        <f>$AU287+$AB$7*SIN(AT287)</f>
        <v>5.1355469360215134</v>
      </c>
      <c r="AT287" s="132">
        <f>$AU287+$AB$7*SIN(AU287)</f>
        <v>5.2385784098767214</v>
      </c>
      <c r="AU287" s="132">
        <f>RADIANS($AB$9)+$AB$18*(F287-AB$15)</f>
        <v>5.5656082987568727</v>
      </c>
      <c r="AV287" s="132"/>
      <c r="AZ287" s="132"/>
    </row>
    <row r="288" spans="1:52" ht="12.95" customHeight="1">
      <c r="A288" s="41" t="s">
        <v>494</v>
      </c>
      <c r="B288" s="94" t="str">
        <f>IF(W288=INT(W288),"I","II")</f>
        <v>I</v>
      </c>
      <c r="C288" s="207">
        <v>52620.633000000002</v>
      </c>
      <c r="D288" s="36" t="s">
        <v>485</v>
      </c>
      <c r="E288" s="41">
        <f>+(C288-C$7)/C$8</f>
        <v>7676.9395739591746</v>
      </c>
      <c r="F288" s="132">
        <f>ROUND(2*E288,0)/2</f>
        <v>7677</v>
      </c>
      <c r="G288" s="132">
        <f>+C288-(C$7+F288*C$8)</f>
        <v>-2.0626309997169301E-2</v>
      </c>
      <c r="K288" s="43">
        <f>G288</f>
        <v>-2.0626309997169301E-2</v>
      </c>
      <c r="N288" s="132"/>
      <c r="O288" s="132">
        <f ca="1">+C$11+C$12*F288</f>
        <v>4.583811397108754E-3</v>
      </c>
      <c r="P288" s="199">
        <f>+D$11+D$12*F288+D$13*F288^2</f>
        <v>-1.2116776799325655E-2</v>
      </c>
      <c r="Q288" s="200">
        <f>+C288-15018.5</f>
        <v>37602.133000000002</v>
      </c>
      <c r="S288" s="132">
        <f>+(P288-G288)^2</f>
        <v>7.2412155245203097E-5</v>
      </c>
      <c r="T288" s="7">
        <v>1</v>
      </c>
      <c r="U288" s="43">
        <f>+T288*S288</f>
        <v>7.2412155245203097E-5</v>
      </c>
      <c r="V288" s="132">
        <f>+G288-P288</f>
        <v>-8.5095331978436457E-3</v>
      </c>
      <c r="Z288" s="43">
        <f>F288</f>
        <v>7677</v>
      </c>
      <c r="AA288" s="132">
        <f>AB$3+AB$4*Z288+AB$5*Z288^2+AH288</f>
        <v>-2.1729166976714339E-2</v>
      </c>
      <c r="AB288" s="132">
        <f>IF(S288&lt;&gt;0,G288-AH288, -9999)</f>
        <v>-1.1013919819780617E-2</v>
      </c>
      <c r="AC288" s="132">
        <f>+G288-P288</f>
        <v>-8.5095331978436457E-3</v>
      </c>
      <c r="AD288" s="132">
        <f>IF(S288&lt;&gt;0,G288-AA288, -9999)</f>
        <v>1.1028569795450381E-3</v>
      </c>
      <c r="AE288" s="132">
        <f>+(G288-AA288)^2*T288</f>
        <v>1.2162935173312047E-6</v>
      </c>
      <c r="AF288" s="43">
        <f>IF(S288&lt;&gt;0,G288-P288, -9999)</f>
        <v>-8.5095331978436457E-3</v>
      </c>
      <c r="AG288" s="7"/>
      <c r="AH288" s="43">
        <f>$AB$6*($AB$11/AI288*AJ288+$AB$12)</f>
        <v>-9.6123901773886838E-3</v>
      </c>
      <c r="AI288" s="43">
        <f>1+$AB$7*COS(AL288)</f>
        <v>0.93035279210025823</v>
      </c>
      <c r="AJ288" s="43">
        <f>SIN(AL288+RADIANS($AB$9))</f>
        <v>-0.9901441306493447</v>
      </c>
      <c r="AK288" s="43">
        <f>$AB$7*SIN(AL288)</f>
        <v>-0.49243678279650022</v>
      </c>
      <c r="AL288" s="43">
        <f>2*ATAN(AM288)</f>
        <v>-1.7112982331705235</v>
      </c>
      <c r="AM288" s="43">
        <f>SQRT((1+$AB$7)/(1-$AB$7))*TAN(AN288/2)</f>
        <v>-1.151386042056485</v>
      </c>
      <c r="AN288" s="132">
        <f>$AU288+$AB$7*SIN(AO288)</f>
        <v>5.1065624952607109</v>
      </c>
      <c r="AO288" s="132">
        <f>$AU288+$AB$7*SIN(AP288)</f>
        <v>5.1065952957746052</v>
      </c>
      <c r="AP288" s="132">
        <f>$AU288+$AB$7*SIN(AQ288)</f>
        <v>5.1067669771225974</v>
      </c>
      <c r="AQ288" s="132">
        <f>$AU288+$AB$7*SIN(AR288)</f>
        <v>5.1076644225566277</v>
      </c>
      <c r="AR288" s="132">
        <f>$AU288+$AB$7*SIN(AS288)</f>
        <v>5.1123246652487673</v>
      </c>
      <c r="AS288" s="132">
        <f>$AU288+$AB$7*SIN(AT288)</f>
        <v>5.1357442488978942</v>
      </c>
      <c r="AT288" s="132">
        <f>$AU288+$AB$7*SIN(AU288)</f>
        <v>5.2387803163873246</v>
      </c>
      <c r="AU288" s="132">
        <f>RADIANS($AB$9)+$AB$18*(F288-AB$15)</f>
        <v>5.5657551698936931</v>
      </c>
      <c r="AZ288" s="132"/>
    </row>
    <row r="289" spans="1:82" ht="12.95" customHeight="1">
      <c r="A289" s="41" t="s">
        <v>930</v>
      </c>
      <c r="B289" s="94" t="s">
        <v>292</v>
      </c>
      <c r="C289" s="36">
        <v>52645.550799999997</v>
      </c>
      <c r="D289" s="36" t="s">
        <v>485</v>
      </c>
      <c r="E289" s="41">
        <f>+(C289-C$7)/C$8</f>
        <v>7749.9377980883592</v>
      </c>
      <c r="F289" s="132">
        <f>ROUND(2*E289,0)/2</f>
        <v>7750</v>
      </c>
      <c r="G289" s="132">
        <f>+C289-(C$7+F289*C$8)</f>
        <v>-2.1232500002952293E-2</v>
      </c>
      <c r="K289" s="43">
        <f>G289</f>
        <v>-2.1232500002952293E-2</v>
      </c>
      <c r="L289" s="132"/>
      <c r="O289" s="132">
        <f ca="1">+C$11+C$12*F289</f>
        <v>4.4383007654913605E-3</v>
      </c>
      <c r="P289" s="199">
        <f>+D$11+D$12*F289+D$13*F289^2</f>
        <v>-1.2197406653489215E-2</v>
      </c>
      <c r="Q289" s="200">
        <f>+C289-15018.5</f>
        <v>37627.050799999997</v>
      </c>
      <c r="S289" s="132">
        <f>+(P289-G289)^2</f>
        <v>8.1632911833511929E-5</v>
      </c>
      <c r="T289" s="7">
        <v>1</v>
      </c>
      <c r="U289" s="43">
        <f>+T289*S289</f>
        <v>8.1632911833511929E-5</v>
      </c>
      <c r="V289" s="132">
        <f>+G289-P289</f>
        <v>-9.0350933494630775E-3</v>
      </c>
      <c r="Z289" s="43">
        <f>F289</f>
        <v>7750</v>
      </c>
      <c r="AA289" s="132">
        <f>AB$3+AB$4*Z289+AB$5*Z289^2+AH289</f>
        <v>-2.1755755142571373E-2</v>
      </c>
      <c r="AB289" s="132">
        <f>IF(S289&lt;&gt;0,G289-AH289, -9999)</f>
        <v>-1.1674151513870136E-2</v>
      </c>
      <c r="AC289" s="132">
        <f>+G289-P289</f>
        <v>-9.0350933494630775E-3</v>
      </c>
      <c r="AD289" s="132">
        <f>IF(S289&lt;&gt;0,G289-AA289, -9999)</f>
        <v>5.2325513961908043E-4</v>
      </c>
      <c r="AE289" s="132">
        <f>+(G289-AA289)^2*T289</f>
        <v>2.7379594113778338E-7</v>
      </c>
      <c r="AF289" s="43">
        <f>IF(S289&lt;&gt;0,G289-P289, -9999)</f>
        <v>-9.0350933494630775E-3</v>
      </c>
      <c r="AG289" s="7"/>
      <c r="AH289" s="43">
        <f>$AB$6*($AB$11/AI289*AJ289+$AB$12)</f>
        <v>-9.5583484890821562E-3</v>
      </c>
      <c r="AI289" s="43">
        <f>1+$AB$7*COS(AL289)</f>
        <v>0.93741223300392817</v>
      </c>
      <c r="AJ289" s="43">
        <f>SIN(AL289+RADIANS($AB$9))</f>
        <v>-0.99204830563149604</v>
      </c>
      <c r="AK289" s="43">
        <f>$AB$7*SIN(AL289)</f>
        <v>-0.49338371481195326</v>
      </c>
      <c r="AL289" s="43">
        <f>2*ATAN(AM289)</f>
        <v>-1.6969765178968197</v>
      </c>
      <c r="AM289" s="43">
        <f>SQRT((1+$AB$7)/(1-$AB$7))*TAN(AN289/2)</f>
        <v>-1.1348680156920656</v>
      </c>
      <c r="AN289" s="132">
        <f>$AU289+$AB$7*SIN(AO289)</f>
        <v>5.1198671449057782</v>
      </c>
      <c r="AO289" s="132">
        <f>$AU289+$AB$7*SIN(AP289)</f>
        <v>5.1199055273012597</v>
      </c>
      <c r="AP289" s="132">
        <f>$AU289+$AB$7*SIN(AQ289)</f>
        <v>5.1201002091095873</v>
      </c>
      <c r="AQ289" s="132">
        <f>$AU289+$AB$7*SIN(AR289)</f>
        <v>5.1210863190915941</v>
      </c>
      <c r="AR289" s="132">
        <f>$AU289+$AB$7*SIN(AS289)</f>
        <v>5.1260471232895926</v>
      </c>
      <c r="AS289" s="132">
        <f>$AU289+$AB$7*SIN(AT289)</f>
        <v>5.1502001637998935</v>
      </c>
      <c r="AT289" s="132">
        <f>$AU289+$AB$7*SIN(AU289)</f>
        <v>5.2535384652594281</v>
      </c>
      <c r="AU289" s="132">
        <f>RADIANS($AB$9)+$AB$18*(F289-AB$15)</f>
        <v>5.5764767628815859</v>
      </c>
      <c r="AZ289" s="132"/>
    </row>
    <row r="290" spans="1:82" ht="12.95" customHeight="1">
      <c r="A290" s="41" t="s">
        <v>933</v>
      </c>
      <c r="B290" s="94" t="s">
        <v>292</v>
      </c>
      <c r="C290" s="36">
        <v>52647.941899999998</v>
      </c>
      <c r="D290" s="36" t="s">
        <v>465</v>
      </c>
      <c r="E290" s="41">
        <f>+(C290-C$7)/C$8</f>
        <v>7756.9426722632616</v>
      </c>
      <c r="F290" s="132">
        <f>ROUND(2*E290,0)/2</f>
        <v>7757</v>
      </c>
      <c r="G290" s="132">
        <f>+C290-(C$7+F290*C$8)</f>
        <v>-1.9568709998566192E-2</v>
      </c>
      <c r="J290" s="43">
        <f>G290</f>
        <v>-1.9568709998566192E-2</v>
      </c>
      <c r="L290" s="132"/>
      <c r="O290" s="132">
        <f ca="1">+C$11+C$12*F290</f>
        <v>4.4243476912266787E-3</v>
      </c>
      <c r="P290" s="199">
        <f>+D$11+D$12*F290+D$13*F290^2</f>
        <v>-1.2205147713096557E-2</v>
      </c>
      <c r="Q290" s="200">
        <f>+C290-15018.5</f>
        <v>37629.441899999998</v>
      </c>
      <c r="S290" s="132">
        <f>+(P290-G290)^2</f>
        <v>5.422204953199079E-5</v>
      </c>
      <c r="T290" s="7">
        <v>1</v>
      </c>
      <c r="U290" s="43">
        <f>+T290*S290</f>
        <v>5.422204953199079E-5</v>
      </c>
      <c r="V290" s="132">
        <f>+G290-P290</f>
        <v>-7.3635622854696346E-3</v>
      </c>
      <c r="Z290" s="43">
        <f>F290</f>
        <v>7757</v>
      </c>
      <c r="AA290" s="132">
        <f>AB$3+AB$4*Z290+AB$5*Z290^2+AH290</f>
        <v>-2.1758203073629679E-2</v>
      </c>
      <c r="AB290" s="132">
        <f>IF(S290&lt;&gt;0,G290-AH290, -9999)</f>
        <v>-1.001565463803307E-2</v>
      </c>
      <c r="AC290" s="132">
        <f>+G290-P290</f>
        <v>-7.3635622854696346E-3</v>
      </c>
      <c r="AD290" s="132">
        <f>IF(S290&lt;&gt;0,G290-AA290, -9999)</f>
        <v>2.1894930750634874E-3</v>
      </c>
      <c r="AE290" s="132">
        <f>+(G290-AA290)^2*T290</f>
        <v>4.7938799257509657E-6</v>
      </c>
      <c r="AF290" s="43">
        <f>IF(S290&lt;&gt;0,G290-P290, -9999)</f>
        <v>-7.3635622854696346E-3</v>
      </c>
      <c r="AG290" s="7"/>
      <c r="AH290" s="43">
        <f>$AB$6*($AB$11/AI290*AJ290+$AB$12)</f>
        <v>-9.553055360533122E-3</v>
      </c>
      <c r="AI290" s="43">
        <f>1+$AB$7*COS(AL290)</f>
        <v>0.93809551199690056</v>
      </c>
      <c r="AJ290" s="43">
        <f>SIN(AL290+RADIANS($AB$9))</f>
        <v>-0.9922216374162145</v>
      </c>
      <c r="AK290" s="43">
        <f>$AB$7*SIN(AL290)</f>
        <v>-0.49346991092089043</v>
      </c>
      <c r="AL290" s="43">
        <f>2*ATAN(AM290)</f>
        <v>-1.6955917555248339</v>
      </c>
      <c r="AM290" s="43">
        <f>SQRT((1+$AB$7)/(1-$AB$7))*TAN(AN290/2)</f>
        <v>-1.1332851426884722</v>
      </c>
      <c r="AN290" s="132">
        <f>$AU290+$AB$7*SIN(AO290)</f>
        <v>5.1211482491448823</v>
      </c>
      <c r="AO290" s="132">
        <f>$AU290+$AB$7*SIN(AP290)</f>
        <v>5.1211872037246353</v>
      </c>
      <c r="AP290" s="132">
        <f>$AU290+$AB$7*SIN(AQ290)</f>
        <v>5.1213842026398169</v>
      </c>
      <c r="AQ290" s="132">
        <f>$AU290+$AB$7*SIN(AR290)</f>
        <v>5.1223790864623551</v>
      </c>
      <c r="AR290" s="132">
        <f>$AU290+$AB$7*SIN(AS290)</f>
        <v>5.1273690718722076</v>
      </c>
      <c r="AS290" s="132">
        <f>$AU290+$AB$7*SIN(AT290)</f>
        <v>5.1515917414395656</v>
      </c>
      <c r="AT290" s="132">
        <f>$AU290+$AB$7*SIN(AU290)</f>
        <v>5.2549555881045178</v>
      </c>
      <c r="AU290" s="132">
        <f>RADIANS($AB$9)+$AB$18*(F290-AB$15)</f>
        <v>5.5775048608393289</v>
      </c>
      <c r="AZ290" s="132"/>
    </row>
    <row r="291" spans="1:82" ht="12.95" customHeight="1">
      <c r="A291" s="41" t="s">
        <v>933</v>
      </c>
      <c r="B291" s="94" t="s">
        <v>288</v>
      </c>
      <c r="C291" s="36">
        <v>52648.113100000002</v>
      </c>
      <c r="D291" s="36" t="s">
        <v>465</v>
      </c>
      <c r="E291" s="41">
        <f>+(C291-C$7)/C$8</f>
        <v>7757.4442131686083</v>
      </c>
      <c r="F291" s="132">
        <f>ROUND(2*E291,0)/2</f>
        <v>7757.5</v>
      </c>
      <c r="G291" s="132">
        <f>+C291-(C$7+F291*C$8)</f>
        <v>-1.9042724998143967E-2</v>
      </c>
      <c r="J291" s="43">
        <f>G291</f>
        <v>-1.9042724998143967E-2</v>
      </c>
      <c r="M291" s="132"/>
      <c r="O291" s="132">
        <f ca="1">+C$11+C$12*F291</f>
        <v>4.4233510430649152E-3</v>
      </c>
      <c r="P291" s="199">
        <f>+D$11+D$12*F291+D$13*F291^2</f>
        <v>-1.220570070907134E-2</v>
      </c>
      <c r="Q291" s="200">
        <f>+C291-15018.5</f>
        <v>37629.613100000002</v>
      </c>
      <c r="S291" s="132">
        <f>+(P291-G291)^2</f>
        <v>4.6744901129369066E-5</v>
      </c>
      <c r="T291" s="7">
        <v>1</v>
      </c>
      <c r="U291" s="43">
        <f>+T291*S291</f>
        <v>4.6744901129369066E-5</v>
      </c>
      <c r="V291" s="132">
        <f>+G291-P291</f>
        <v>-6.8370242890726275E-3</v>
      </c>
      <c r="Z291" s="43">
        <f>F291</f>
        <v>7757.5</v>
      </c>
      <c r="AA291" s="132">
        <f>AB$3+AB$4*Z291+AB$5*Z291^2+AH291</f>
        <v>-2.1758377240670316E-2</v>
      </c>
      <c r="AB291" s="132">
        <f>IF(S291&lt;&gt;0,G291-AH291, -9999)</f>
        <v>-9.4900484665449911E-3</v>
      </c>
      <c r="AC291" s="132">
        <f>+G291-P291</f>
        <v>-6.8370242890726275E-3</v>
      </c>
      <c r="AD291" s="132">
        <f>IF(S291&lt;&gt;0,G291-AA291, -9999)</f>
        <v>2.7156522425263487E-3</v>
      </c>
      <c r="AE291" s="132">
        <f>+(G291-AA291)^2*T291</f>
        <v>7.3747671023383867E-6</v>
      </c>
      <c r="AF291" s="43">
        <f>IF(S291&lt;&gt;0,G291-P291, -9999)</f>
        <v>-6.8370242890726275E-3</v>
      </c>
      <c r="AG291" s="7"/>
      <c r="AH291" s="43">
        <f>$AB$6*($AB$11/AI291*AJ291+$AB$12)</f>
        <v>-9.5526765315989762E-3</v>
      </c>
      <c r="AI291" s="43">
        <f>1+$AB$7*COS(AL291)</f>
        <v>0.9381443603702454</v>
      </c>
      <c r="AJ291" s="43">
        <f>SIN(AL291+RADIANS($AB$9))</f>
        <v>-0.99223395507830137</v>
      </c>
      <c r="AK291" s="43">
        <f>$AB$7*SIN(AL291)</f>
        <v>-0.49347603636366305</v>
      </c>
      <c r="AL291" s="43">
        <f>2*ATAN(AM291)</f>
        <v>-1.695492766571205</v>
      </c>
      <c r="AM291" s="43">
        <f>SQRT((1+$AB$7)/(1-$AB$7))*TAN(AN291/2)</f>
        <v>-1.1331720870535062</v>
      </c>
      <c r="AN291" s="132">
        <f>$AU291+$AB$7*SIN(AO291)</f>
        <v>5.1212397924155777</v>
      </c>
      <c r="AO291" s="132">
        <f>$AU291+$AB$7*SIN(AP291)</f>
        <v>5.1212787881206552</v>
      </c>
      <c r="AP291" s="132">
        <f>$AU291+$AB$7*SIN(AQ291)</f>
        <v>5.1214759533036718</v>
      </c>
      <c r="AQ291" s="132">
        <f>$AU291+$AB$7*SIN(AR291)</f>
        <v>5.1224714656507224</v>
      </c>
      <c r="AR291" s="132">
        <f>$AU291+$AB$7*SIN(AS291)</f>
        <v>5.1274635377667694</v>
      </c>
      <c r="AS291" s="132">
        <f>$AU291+$AB$7*SIN(AT291)</f>
        <v>5.1516911759325712</v>
      </c>
      <c r="AT291" s="132">
        <f>$AU291+$AB$7*SIN(AU291)</f>
        <v>5.2550568242155382</v>
      </c>
      <c r="AU291" s="132">
        <f>RADIANS($AB$9)+$AB$18*(F291-AB$15)</f>
        <v>5.5775782964077392</v>
      </c>
      <c r="AZ291" s="132"/>
    </row>
    <row r="292" spans="1:82" ht="12.95" customHeight="1">
      <c r="A292" s="41" t="s">
        <v>939</v>
      </c>
      <c r="B292" s="94" t="s">
        <v>288</v>
      </c>
      <c r="C292" s="36">
        <v>52672.692300000002</v>
      </c>
      <c r="D292" s="36" t="s">
        <v>485</v>
      </c>
      <c r="E292" s="41">
        <f>+(C292-C$7)/C$8</f>
        <v>7829.4504878203179</v>
      </c>
      <c r="F292" s="132">
        <f>ROUND(2*E292,0)/2</f>
        <v>7829.5</v>
      </c>
      <c r="G292" s="132">
        <f>+C292-(C$7+F292*C$8)</f>
        <v>-1.6900884998904075E-2</v>
      </c>
      <c r="K292" s="43">
        <f>G292</f>
        <v>-1.6900884998904075E-2</v>
      </c>
      <c r="M292" s="132"/>
      <c r="O292" s="132">
        <f ca="1">+C$11+C$12*F292</f>
        <v>4.2798337077710469E-3</v>
      </c>
      <c r="P292" s="199">
        <f>+D$11+D$12*F292+D$13*F292^2</f>
        <v>-1.2285420028237525E-2</v>
      </c>
      <c r="Q292" s="200">
        <f>+C292-15018.5</f>
        <v>37654.192300000002</v>
      </c>
      <c r="S292" s="132">
        <f>+(P292-G292)^2</f>
        <v>2.1302516895449979E-5</v>
      </c>
      <c r="T292" s="7">
        <v>1</v>
      </c>
      <c r="U292" s="43">
        <f>+T292*S292</f>
        <v>2.1302516895449979E-5</v>
      </c>
      <c r="V292" s="132">
        <f>+G292-P292</f>
        <v>-4.6154649706665503E-3</v>
      </c>
      <c r="Z292" s="43">
        <f>F292</f>
        <v>7829.5</v>
      </c>
      <c r="AA292" s="132">
        <f>AB$3+AB$4*Z292+AB$5*Z292^2+AH292</f>
        <v>-2.1782497023597809E-2</v>
      </c>
      <c r="AB292" s="132">
        <f>IF(S292&lt;&gt;0,G292-AH292, -9999)</f>
        <v>-7.4038080035437898E-3</v>
      </c>
      <c r="AC292" s="132">
        <f>+G292-P292</f>
        <v>-4.6154649706665503E-3</v>
      </c>
      <c r="AD292" s="132">
        <f>IF(S292&lt;&gt;0,G292-AA292, -9999)</f>
        <v>4.8816120246937336E-3</v>
      </c>
      <c r="AE292" s="132">
        <f>+(G292-AA292)^2*T292</f>
        <v>2.3830135959634454E-5</v>
      </c>
      <c r="AF292" s="43">
        <f>IF(S292&lt;&gt;0,G292-P292, -9999)</f>
        <v>-4.6154649706665503E-3</v>
      </c>
      <c r="AG292" s="7"/>
      <c r="AH292" s="43">
        <f>$AB$6*($AB$11/AI292*AJ292+$AB$12)</f>
        <v>-9.4970769953602856E-3</v>
      </c>
      <c r="AI292" s="43">
        <f>1+$AB$7*COS(AL292)</f>
        <v>0.94523832498630744</v>
      </c>
      <c r="AJ292" s="43">
        <f>SIN(AL292+RADIANS($AB$9))</f>
        <v>-0.99391810609496245</v>
      </c>
      <c r="AK292" s="43">
        <f>$AB$7*SIN(AL292)</f>
        <v>-0.49431354176159498</v>
      </c>
      <c r="AL292" s="43">
        <f>2*ATAN(AM292)</f>
        <v>-1.6811297021755696</v>
      </c>
      <c r="AM292" s="43">
        <f>SQRT((1+$AB$7)/(1-$AB$7))*TAN(AN292/2)</f>
        <v>-1.1169010330032936</v>
      </c>
      <c r="AN292" s="132">
        <f>$AU292+$AB$7*SIN(AO292)</f>
        <v>5.1344722071030384</v>
      </c>
      <c r="AO292" s="132">
        <f>$AU292+$AB$7*SIN(AP292)</f>
        <v>5.1345174905432645</v>
      </c>
      <c r="AP292" s="132">
        <f>$AU292+$AB$7*SIN(AQ292)</f>
        <v>5.1347396738841473</v>
      </c>
      <c r="AQ292" s="132">
        <f>$AU292+$AB$7*SIN(AR292)</f>
        <v>5.1358282294725557</v>
      </c>
      <c r="AR292" s="132">
        <f>$AU292+$AB$7*SIN(AS292)</f>
        <v>5.1411239238527653</v>
      </c>
      <c r="AS292" s="132">
        <f>$AU292+$AB$7*SIN(AT292)</f>
        <v>5.1660599344534415</v>
      </c>
      <c r="AT292" s="132">
        <f>$AU292+$AB$7*SIN(AU292)</f>
        <v>5.2696529075942502</v>
      </c>
      <c r="AU292" s="132">
        <f>RADIANS($AB$9)+$AB$18*(F292-AB$15)</f>
        <v>5.5881530182588106</v>
      </c>
      <c r="AZ292" s="132"/>
    </row>
    <row r="293" spans="1:82" ht="12.95" customHeight="1">
      <c r="A293" s="41" t="s">
        <v>494</v>
      </c>
      <c r="B293" s="94" t="str">
        <f>IF(W293=INT(W293),"I","II")</f>
        <v>I</v>
      </c>
      <c r="C293" s="207">
        <v>52684.635999999999</v>
      </c>
      <c r="D293" s="36" t="s">
        <v>485</v>
      </c>
      <c r="E293" s="41">
        <f>+(C293-C$7)/C$8</f>
        <v>7864.440289870724</v>
      </c>
      <c r="F293" s="132">
        <f>ROUND(2*E293,0)/2</f>
        <v>7864.5</v>
      </c>
      <c r="G293" s="132">
        <f>+C293-(C$7+F293*C$8)</f>
        <v>-2.0381934999022633E-2</v>
      </c>
      <c r="K293" s="43">
        <f>G293</f>
        <v>-2.0381934999022633E-2</v>
      </c>
      <c r="N293" s="132"/>
      <c r="O293" s="132">
        <f ca="1">+C$11+C$12*F293</f>
        <v>4.2100683364476379E-3</v>
      </c>
      <c r="P293" s="199">
        <f>+D$11+D$12*F293+D$13*F293^2</f>
        <v>-1.2324235536547932E-2</v>
      </c>
      <c r="Q293" s="200">
        <f>+C293-15018.5</f>
        <v>37666.135999999999</v>
      </c>
      <c r="S293" s="132">
        <f>+(P293-G293)^2</f>
        <v>6.4926520627565075E-5</v>
      </c>
      <c r="T293" s="7">
        <v>1</v>
      </c>
      <c r="U293" s="43">
        <f>+T293*S293</f>
        <v>6.4926520627565075E-5</v>
      </c>
      <c r="V293" s="132">
        <f>+G293-P293</f>
        <v>-8.0576994624747007E-3</v>
      </c>
      <c r="Z293" s="43">
        <f>F293</f>
        <v>7864.5</v>
      </c>
      <c r="AA293" s="132">
        <f>AB$3+AB$4*Z293+AB$5*Z293^2+AH293</f>
        <v>-2.1793526641402237E-2</v>
      </c>
      <c r="AB293" s="132">
        <f>IF(S293&lt;&gt;0,G293-AH293, -9999)</f>
        <v>-1.0912643894168329E-2</v>
      </c>
      <c r="AC293" s="132">
        <f>+G293-P293</f>
        <v>-8.0576994624747007E-3</v>
      </c>
      <c r="AD293" s="132">
        <f>IF(S293&lt;&gt;0,G293-AA293, -9999)</f>
        <v>1.4115916423796046E-3</v>
      </c>
      <c r="AE293" s="132">
        <f>+(G293-AA293)^2*T293</f>
        <v>1.9925909648359496E-6</v>
      </c>
      <c r="AF293" s="43">
        <f>IF(S293&lt;&gt;0,G293-P293, -9999)</f>
        <v>-8.0576994624747007E-3</v>
      </c>
      <c r="AG293" s="7"/>
      <c r="AH293" s="43">
        <f>$AB$6*($AB$11/AI293*AJ293+$AB$12)</f>
        <v>-9.4692911048543035E-3</v>
      </c>
      <c r="AI293" s="43">
        <f>1+$AB$7*COS(AL293)</f>
        <v>0.94872998661017827</v>
      </c>
      <c r="AJ293" s="43">
        <f>SIN(AL293+RADIANS($AB$9))</f>
        <v>-0.99467088744606491</v>
      </c>
      <c r="AK293" s="43">
        <f>$AB$7*SIN(AL293)</f>
        <v>-0.49468788578881218</v>
      </c>
      <c r="AL293" s="43">
        <f>2*ATAN(AM293)</f>
        <v>-1.6740687475205243</v>
      </c>
      <c r="AM293" s="43">
        <f>SQRT((1+$AB$7)/(1-$AB$7))*TAN(AN293/2)</f>
        <v>-1.1089975306801387</v>
      </c>
      <c r="AN293" s="132">
        <f>$AU293+$AB$7*SIN(AO293)</f>
        <v>5.140940942093815</v>
      </c>
      <c r="AO293" s="132">
        <f>$AU293+$AB$7*SIN(AP293)</f>
        <v>5.1409895548928404</v>
      </c>
      <c r="AP293" s="132">
        <f>$AU293+$AB$7*SIN(AQ293)</f>
        <v>5.1412246879833479</v>
      </c>
      <c r="AQ293" s="132">
        <f>$AU293+$AB$7*SIN(AR293)</f>
        <v>5.1423602903083667</v>
      </c>
      <c r="AR293" s="132">
        <f>$AU293+$AB$7*SIN(AS293)</f>
        <v>5.1478057170442302</v>
      </c>
      <c r="AS293" s="132">
        <f>$AU293+$AB$7*SIN(AT293)</f>
        <v>5.1730807090840383</v>
      </c>
      <c r="AT293" s="132">
        <f>$AU293+$AB$7*SIN(AU293)</f>
        <v>5.2767611185988619</v>
      </c>
      <c r="AU293" s="132">
        <f>RADIANS($AB$9)+$AB$18*(F293-AB$15)</f>
        <v>5.5932935080475259</v>
      </c>
      <c r="AZ293" s="132"/>
    </row>
    <row r="294" spans="1:82" ht="12.95" customHeight="1">
      <c r="A294" s="41" t="s">
        <v>341</v>
      </c>
      <c r="B294" s="95" t="s">
        <v>292</v>
      </c>
      <c r="C294" s="96">
        <v>52902.586199999998</v>
      </c>
      <c r="D294" s="96">
        <v>1E-4</v>
      </c>
      <c r="E294" s="41">
        <f>+(C294-C$7)/C$8</f>
        <v>8502.9387748334157</v>
      </c>
      <c r="F294" s="132">
        <f>ROUND(2*E294,0)/2</f>
        <v>8503</v>
      </c>
      <c r="G294" s="132">
        <f>+C294-(C$7+F294*C$8)</f>
        <v>-2.0899089999147691E-2</v>
      </c>
      <c r="K294" s="43">
        <f>G294</f>
        <v>-2.0899089999147691E-2</v>
      </c>
      <c r="O294" s="132">
        <f ca="1">+C$11+C$12*F294</f>
        <v>2.9373486338763223E-3</v>
      </c>
      <c r="P294" s="199">
        <f>+D$11+D$12*F294+D$13*F294^2</f>
        <v>-1.303958251606808E-2</v>
      </c>
      <c r="Q294" s="200">
        <f>+C294-15018.5</f>
        <v>37884.086199999998</v>
      </c>
      <c r="S294" s="132">
        <f>+(P294-G294)^2</f>
        <v>6.1771857876584402E-5</v>
      </c>
      <c r="T294" s="7">
        <v>1</v>
      </c>
      <c r="U294" s="43">
        <f>+T294*S294</f>
        <v>6.1771857876584402E-5</v>
      </c>
      <c r="V294" s="132">
        <f>+G294-P294</f>
        <v>-7.859507483079611E-3</v>
      </c>
      <c r="Z294" s="43">
        <f>F294</f>
        <v>8503</v>
      </c>
      <c r="AA294" s="132">
        <f>AB$3+AB$4*Z294+AB$5*Z294^2+AH294</f>
        <v>-2.1909664116505231E-2</v>
      </c>
      <c r="AB294" s="132">
        <f>IF(S294&lt;&gt;0,G294-AH294, -9999)</f>
        <v>-1.2029008398710539E-2</v>
      </c>
      <c r="AC294" s="132">
        <f>+G294-P294</f>
        <v>-7.859507483079611E-3</v>
      </c>
      <c r="AD294" s="132">
        <f>IF(S294&lt;&gt;0,G294-AA294, -9999)</f>
        <v>1.0105741173575405E-3</v>
      </c>
      <c r="AE294" s="132">
        <f>+(G294-AA294)^2*T294</f>
        <v>1.0212600466729721E-6</v>
      </c>
      <c r="AF294" s="43">
        <f>IF(S294&lt;&gt;0,G294-P294, -9999)</f>
        <v>-7.859507483079611E-3</v>
      </c>
      <c r="AG294" s="7"/>
      <c r="AH294" s="43">
        <f>$AB$6*($AB$11/AI294*AJ294+$AB$12)</f>
        <v>-8.8700816004371515E-3</v>
      </c>
      <c r="AI294" s="43">
        <f>1+$AB$7*COS(AL294)</f>
        <v>1.0176093376292308</v>
      </c>
      <c r="AJ294" s="43">
        <f>SIN(AL294+RADIANS($AB$9))</f>
        <v>-0.99937339873089825</v>
      </c>
      <c r="AK294" s="43">
        <f>$AB$7*SIN(AL294)</f>
        <v>-0.49702578388596419</v>
      </c>
      <c r="AL294" s="43">
        <f>2*ATAN(AM294)</f>
        <v>-1.5353817150420292</v>
      </c>
      <c r="AM294" s="43">
        <f>SQRT((1+$AB$7)/(1-$AB$7))*TAN(AN294/2)</f>
        <v>-0.96519800044857629</v>
      </c>
      <c r="AN294" s="132">
        <f>$AU294+$AB$7*SIN(AO294)</f>
        <v>5.2633730222750783</v>
      </c>
      <c r="AO294" s="132">
        <f>$AU294+$AB$7*SIN(AP294)</f>
        <v>5.2635220622144816</v>
      </c>
      <c r="AP294" s="132">
        <f>$AU294+$AB$7*SIN(AQ294)</f>
        <v>5.2640940751436665</v>
      </c>
      <c r="AQ294" s="132">
        <f>$AU294+$AB$7*SIN(AR294)</f>
        <v>5.2662845351080616</v>
      </c>
      <c r="AR294" s="132">
        <f>$AU294+$AB$7*SIN(AS294)</f>
        <v>5.2746019662813364</v>
      </c>
      <c r="AS294" s="132">
        <f>$AU294+$AB$7*SIN(AT294)</f>
        <v>5.3052355094872894</v>
      </c>
      <c r="AT294" s="132">
        <f>$AU294+$AB$7*SIN(AU294)</f>
        <v>5.4078497456707266</v>
      </c>
      <c r="AU294" s="132">
        <f>RADIANS($AB$9)+$AB$18*(F294-AB$15)</f>
        <v>5.6870707289073765</v>
      </c>
      <c r="AV294" s="132"/>
      <c r="AZ294" s="132"/>
    </row>
    <row r="295" spans="1:82" ht="12.95" customHeight="1">
      <c r="A295" s="96" t="s">
        <v>341</v>
      </c>
      <c r="B295" s="95" t="s">
        <v>292</v>
      </c>
      <c r="C295" s="96">
        <v>52902.586199999998</v>
      </c>
      <c r="D295" s="96">
        <v>1E-4</v>
      </c>
      <c r="E295" s="41">
        <f>+(C295-C$7)/C$8</f>
        <v>8502.9387748334157</v>
      </c>
      <c r="F295" s="132">
        <f>ROUND(2*E295,0)/2</f>
        <v>8503</v>
      </c>
      <c r="G295" s="132">
        <f>+C295-(C$7+F295*C$8)</f>
        <v>-2.0899089999147691E-2</v>
      </c>
      <c r="K295" s="43">
        <f>G295</f>
        <v>-2.0899089999147691E-2</v>
      </c>
      <c r="O295" s="132">
        <f ca="1">+C$11+C$12*F295</f>
        <v>2.9373486338763223E-3</v>
      </c>
      <c r="P295" s="199">
        <f>+D$11+D$12*F295+D$13*F295^2</f>
        <v>-1.303958251606808E-2</v>
      </c>
      <c r="Q295" s="200">
        <f>+C295-15018.5</f>
        <v>37884.086199999998</v>
      </c>
      <c r="S295" s="132">
        <f>+(P295-G295)^2</f>
        <v>6.1771857876584402E-5</v>
      </c>
      <c r="T295" s="7">
        <v>1</v>
      </c>
      <c r="U295" s="43">
        <f>+T295*S295</f>
        <v>6.1771857876584402E-5</v>
      </c>
      <c r="V295" s="132">
        <f>+G295-P295</f>
        <v>-7.859507483079611E-3</v>
      </c>
      <c r="Z295" s="43">
        <f>F295</f>
        <v>8503</v>
      </c>
      <c r="AA295" s="132">
        <f>AB$3+AB$4*Z295+AB$5*Z295^2+AH295</f>
        <v>-2.1909664116505231E-2</v>
      </c>
      <c r="AB295" s="132">
        <f>IF(S295&lt;&gt;0,G295-AH295, -9999)</f>
        <v>-1.2029008398710539E-2</v>
      </c>
      <c r="AC295" s="132">
        <f>+G295-P295</f>
        <v>-7.859507483079611E-3</v>
      </c>
      <c r="AD295" s="132">
        <f>IF(S295&lt;&gt;0,G295-AA295, -9999)</f>
        <v>1.0105741173575405E-3</v>
      </c>
      <c r="AE295" s="132">
        <f>+(G295-AA295)^2*T295</f>
        <v>1.0212600466729721E-6</v>
      </c>
      <c r="AF295" s="43">
        <f>IF(S295&lt;&gt;0,G295-P295, -9999)</f>
        <v>-7.859507483079611E-3</v>
      </c>
      <c r="AG295" s="7"/>
      <c r="AH295" s="43">
        <f>$AB$6*($AB$11/AI295*AJ295+$AB$12)</f>
        <v>-8.8700816004371515E-3</v>
      </c>
      <c r="AI295" s="43">
        <f>1+$AB$7*COS(AL295)</f>
        <v>1.0176093376292308</v>
      </c>
      <c r="AJ295" s="43">
        <f>SIN(AL295+RADIANS($AB$9))</f>
        <v>-0.99937339873089825</v>
      </c>
      <c r="AK295" s="43">
        <f>$AB$7*SIN(AL295)</f>
        <v>-0.49702578388596419</v>
      </c>
      <c r="AL295" s="43">
        <f>2*ATAN(AM295)</f>
        <v>-1.5353817150420292</v>
      </c>
      <c r="AM295" s="43">
        <f>SQRT((1+$AB$7)/(1-$AB$7))*TAN(AN295/2)</f>
        <v>-0.96519800044857629</v>
      </c>
      <c r="AN295" s="132">
        <f>$AU295+$AB$7*SIN(AO295)</f>
        <v>5.2633730222750783</v>
      </c>
      <c r="AO295" s="132">
        <f>$AU295+$AB$7*SIN(AP295)</f>
        <v>5.2635220622144816</v>
      </c>
      <c r="AP295" s="132">
        <f>$AU295+$AB$7*SIN(AQ295)</f>
        <v>5.2640940751436665</v>
      </c>
      <c r="AQ295" s="132">
        <f>$AU295+$AB$7*SIN(AR295)</f>
        <v>5.2662845351080616</v>
      </c>
      <c r="AR295" s="132">
        <f>$AU295+$AB$7*SIN(AS295)</f>
        <v>5.2746019662813364</v>
      </c>
      <c r="AS295" s="132">
        <f>$AU295+$AB$7*SIN(AT295)</f>
        <v>5.3052355094872894</v>
      </c>
      <c r="AT295" s="132">
        <f>$AU295+$AB$7*SIN(AU295)</f>
        <v>5.4078497456707266</v>
      </c>
      <c r="AU295" s="132">
        <f>RADIANS($AB$9)+$AB$18*(F295-AB$15)</f>
        <v>5.6870707289073765</v>
      </c>
      <c r="AV295" s="132"/>
      <c r="AZ295" s="132"/>
    </row>
    <row r="296" spans="1:82" ht="12.95" customHeight="1">
      <c r="A296" s="36" t="s">
        <v>342</v>
      </c>
      <c r="B296" s="95" t="s">
        <v>288</v>
      </c>
      <c r="C296" s="96">
        <v>52922.552900000002</v>
      </c>
      <c r="D296" s="96">
        <v>5.0000000000000001E-4</v>
      </c>
      <c r="E296" s="41">
        <f>+(C296-C$7)/C$8</f>
        <v>8561.4324476986276</v>
      </c>
      <c r="F296" s="132">
        <f>ROUND(2*E296,0)/2</f>
        <v>8561.5</v>
      </c>
      <c r="G296" s="132">
        <f>+C296-(C$7+F296*C$8)</f>
        <v>-2.3058844992192462E-2</v>
      </c>
      <c r="K296" s="43">
        <f>G296</f>
        <v>-2.3058844992192462E-2</v>
      </c>
      <c r="O296" s="132">
        <f ca="1">+C$11+C$12*F296</f>
        <v>2.8207407989500541E-3</v>
      </c>
      <c r="P296" s="199">
        <f>+D$11+D$12*F296+D$13*F296^2</f>
        <v>-1.3105809907847861E-2</v>
      </c>
      <c r="Q296" s="200">
        <f>+C296-15018.5</f>
        <v>37904.052900000002</v>
      </c>
      <c r="S296" s="132">
        <f>+(P296-G296)^2</f>
        <v>9.9062907390194552E-5</v>
      </c>
      <c r="T296" s="7">
        <v>1</v>
      </c>
      <c r="U296" s="43">
        <f>+T296*S296</f>
        <v>9.9062907390194552E-5</v>
      </c>
      <c r="V296" s="132">
        <f>+G296-P296</f>
        <v>-9.9530350843446014E-3</v>
      </c>
      <c r="Z296" s="43">
        <f>F296</f>
        <v>8561.5</v>
      </c>
      <c r="AA296" s="132">
        <f>AB$3+AB$4*Z296+AB$5*Z296^2+AH296</f>
        <v>-2.1911734047617284E-2</v>
      </c>
      <c r="AB296" s="132">
        <f>IF(S296&lt;&gt;0,G296-AH296, -9999)</f>
        <v>-1.4252920852423039E-2</v>
      </c>
      <c r="AC296" s="132">
        <f>+G296-P296</f>
        <v>-9.9530350843446014E-3</v>
      </c>
      <c r="AD296" s="132">
        <f>IF(S296&lt;&gt;0,G296-AA296, -9999)</f>
        <v>-1.1471109445751783E-3</v>
      </c>
      <c r="AE296" s="132">
        <f>+(G296-AA296)^2*T296</f>
        <v>1.3158635191641578E-6</v>
      </c>
      <c r="AF296" s="43">
        <f>IF(S296&lt;&gt;0,G296-P296, -9999)</f>
        <v>-9.9530350843446014E-3</v>
      </c>
      <c r="AG296" s="7"/>
      <c r="AH296" s="43">
        <f>$AB$6*($AB$11/AI296*AJ296+$AB$12)</f>
        <v>-8.8059241397694232E-3</v>
      </c>
      <c r="AI296" s="43">
        <f>1+$AB$7*COS(AL296)</f>
        <v>1.0244286663835058</v>
      </c>
      <c r="AJ296" s="43">
        <f>SIN(AL296+RADIANS($AB$9))</f>
        <v>-0.99879353673357918</v>
      </c>
      <c r="AK296" s="43">
        <f>$AB$7*SIN(AL296)</f>
        <v>-0.49673731375639657</v>
      </c>
      <c r="AL296" s="43">
        <f>2*ATAN(AM296)</f>
        <v>-1.5216576761126324</v>
      </c>
      <c r="AM296" s="43">
        <f>SQRT((1+$AB$7)/(1-$AB$7))*TAN(AN296/2)</f>
        <v>-0.95203028024538827</v>
      </c>
      <c r="AN296" s="132">
        <f>$AU296+$AB$7*SIN(AO296)</f>
        <v>5.2750343405117652</v>
      </c>
      <c r="AO296" s="132">
        <f>$AU296+$AB$7*SIN(AP296)</f>
        <v>5.2751970738399159</v>
      </c>
      <c r="AP296" s="132">
        <f>$AU296+$AB$7*SIN(AQ296)</f>
        <v>5.2758100285063581</v>
      </c>
      <c r="AQ296" s="132">
        <f>$AU296+$AB$7*SIN(AR296)</f>
        <v>5.2781134783274481</v>
      </c>
      <c r="AR296" s="132">
        <f>$AU296+$AB$7*SIN(AS296)</f>
        <v>5.286696106937181</v>
      </c>
      <c r="AS296" s="132">
        <f>$AU296+$AB$7*SIN(AT296)</f>
        <v>5.3177235473278204</v>
      </c>
      <c r="AT296" s="132">
        <f>$AU296+$AB$7*SIN(AU296)</f>
        <v>5.4199880642970628</v>
      </c>
      <c r="AU296" s="132">
        <f>RADIANS($AB$9)+$AB$18*(F296-AB$15)</f>
        <v>5.695662690411373</v>
      </c>
      <c r="AV296" s="132"/>
      <c r="AZ296" s="132"/>
    </row>
    <row r="297" spans="1:82" ht="12.95" customHeight="1">
      <c r="A297" s="36" t="s">
        <v>343</v>
      </c>
      <c r="B297" s="95" t="s">
        <v>292</v>
      </c>
      <c r="C297" s="96">
        <v>52923.408300000003</v>
      </c>
      <c r="D297" s="36">
        <v>1E-4</v>
      </c>
      <c r="E297" s="41">
        <f>+(C297-C$7)/C$8</f>
        <v>8563.9383944884776</v>
      </c>
      <c r="F297" s="132">
        <f>ROUND(2*E297,0)/2</f>
        <v>8564</v>
      </c>
      <c r="G297" s="132">
        <f>+C297-(C$7+F297*C$8)</f>
        <v>-2.1028919996751938E-2</v>
      </c>
      <c r="K297" s="43">
        <f>G297</f>
        <v>-2.1028919996751938E-2</v>
      </c>
      <c r="O297" s="132">
        <f ca="1">+C$11+C$12*F297</f>
        <v>2.8157575581412402E-3</v>
      </c>
      <c r="P297" s="199">
        <f>+D$11+D$12*F297+D$13*F297^2</f>
        <v>-1.3108642706190436E-2</v>
      </c>
      <c r="Q297" s="200">
        <f>+C297-15018.5</f>
        <v>37904.908300000003</v>
      </c>
      <c r="S297" s="132">
        <f>+(P297-G297)^2</f>
        <v>6.2730792359384245E-5</v>
      </c>
      <c r="T297" s="7">
        <v>1</v>
      </c>
      <c r="U297" s="43">
        <f>+T297*S297</f>
        <v>6.2730792359384245E-5</v>
      </c>
      <c r="V297" s="132">
        <f>+G297-P297</f>
        <v>-7.9202772905615018E-3</v>
      </c>
      <c r="Z297" s="43">
        <f>F297</f>
        <v>8564</v>
      </c>
      <c r="AA297" s="132">
        <f>AB$3+AB$4*Z297+AB$5*Z297^2+AH297</f>
        <v>-2.1911788603459714E-2</v>
      </c>
      <c r="AB297" s="132">
        <f>IF(S297&lt;&gt;0,G297-AH297, -9999)</f>
        <v>-1.2225774099482662E-2</v>
      </c>
      <c r="AC297" s="132">
        <f>+G297-P297</f>
        <v>-7.9202772905615018E-3</v>
      </c>
      <c r="AD297" s="132">
        <f>IF(S297&lt;&gt;0,G297-AA297, -9999)</f>
        <v>8.8286860670777623E-4</v>
      </c>
      <c r="AE297" s="132">
        <f>+(G297-AA297)^2*T297</f>
        <v>7.7945697671013009E-7</v>
      </c>
      <c r="AF297" s="43">
        <f>IF(S297&lt;&gt;0,G297-P297, -9999)</f>
        <v>-7.9202772905615018E-3</v>
      </c>
      <c r="AG297" s="7"/>
      <c r="AH297" s="43">
        <f>$AB$6*($AB$11/AI297*AJ297+$AB$12)</f>
        <v>-8.8031458972692763E-3</v>
      </c>
      <c r="AI297" s="43">
        <f>1+$AB$7*COS(AL297)</f>
        <v>1.0247220398068431</v>
      </c>
      <c r="AJ297" s="43">
        <f>SIN(AL297+RADIANS($AB$9))</f>
        <v>-0.99876435964191379</v>
      </c>
      <c r="AK297" s="43">
        <f>$AB$7*SIN(AL297)</f>
        <v>-0.49672279932270702</v>
      </c>
      <c r="AL297" s="43">
        <f>2*ATAN(AM297)</f>
        <v>-1.5210670667646635</v>
      </c>
      <c r="AM297" s="43">
        <f>SQRT((1+$AB$7)/(1-$AB$7))*TAN(AN297/2)</f>
        <v>-0.95146748094697609</v>
      </c>
      <c r="AN297" s="132">
        <f>$AU297+$AB$7*SIN(AO297)</f>
        <v>5.2755344377676749</v>
      </c>
      <c r="AO297" s="132">
        <f>$AU297+$AB$7*SIN(AP297)</f>
        <v>5.2756977753238434</v>
      </c>
      <c r="AP297" s="132">
        <f>$AU297+$AB$7*SIN(AQ297)</f>
        <v>5.2763125175234435</v>
      </c>
      <c r="AQ297" s="132">
        <f>$AU297+$AB$7*SIN(AR297)</f>
        <v>5.2786208447819085</v>
      </c>
      <c r="AR297" s="132">
        <f>$AU297+$AB$7*SIN(AS297)</f>
        <v>5.2872147697545078</v>
      </c>
      <c r="AS297" s="132">
        <f>$AU297+$AB$7*SIN(AT297)</f>
        <v>5.3182586162293708</v>
      </c>
      <c r="AT297" s="132">
        <f>$AU297+$AB$7*SIN(AU297)</f>
        <v>5.4205072511555015</v>
      </c>
      <c r="AU297" s="132">
        <f>RADIANS($AB$9)+$AB$18*(F297-AB$15)</f>
        <v>5.6960298682534241</v>
      </c>
      <c r="AZ297" s="132"/>
    </row>
    <row r="298" spans="1:82" ht="12.95" customHeight="1">
      <c r="A298" s="41" t="s">
        <v>849</v>
      </c>
      <c r="B298" s="94" t="s">
        <v>288</v>
      </c>
      <c r="C298" s="36">
        <v>52928.699399999998</v>
      </c>
      <c r="D298" s="36" t="s">
        <v>485</v>
      </c>
      <c r="E298" s="41">
        <f>+(C298-C$7)/C$8</f>
        <v>8579.4389966158578</v>
      </c>
      <c r="F298" s="132">
        <f>ROUND(2*E298,0)/2</f>
        <v>8579.5</v>
      </c>
      <c r="G298" s="132">
        <f>+C298-(C$7+F298*C$8)</f>
        <v>-2.0823384998948313E-2</v>
      </c>
      <c r="K298" s="43">
        <f>G298</f>
        <v>-2.0823384998948313E-2</v>
      </c>
      <c r="L298" s="132"/>
      <c r="O298" s="132">
        <f ca="1">+C$11+C$12*F298</f>
        <v>2.7848614651265861E-3</v>
      </c>
      <c r="P298" s="199">
        <f>+D$11+D$12*F298+D$13*F298^2</f>
        <v>-1.3126210753953571E-2</v>
      </c>
      <c r="Q298" s="200">
        <f>+C298-15018.5</f>
        <v>37910.199399999998</v>
      </c>
      <c r="S298" s="132">
        <f>+(P298-G298)^2</f>
        <v>5.9246491357810384E-5</v>
      </c>
      <c r="T298" s="7">
        <v>1</v>
      </c>
      <c r="U298" s="43">
        <f>+T298*S298</f>
        <v>5.9246491357810384E-5</v>
      </c>
      <c r="V298" s="132">
        <f>+G298-P298</f>
        <v>-7.6971742449947426E-3</v>
      </c>
      <c r="Z298" s="43">
        <f>F298</f>
        <v>8579.5</v>
      </c>
      <c r="AA298" s="132">
        <f>AB$3+AB$4*Z298+AB$5*Z298^2+AH298</f>
        <v>-2.1912064447674726E-2</v>
      </c>
      <c r="AB298" s="132">
        <f>IF(S298&lt;&gt;0,G298-AH298, -9999)</f>
        <v>-1.203753130522716E-2</v>
      </c>
      <c r="AC298" s="132">
        <f>+G298-P298</f>
        <v>-7.6971742449947426E-3</v>
      </c>
      <c r="AD298" s="132">
        <f>IF(S298&lt;&gt;0,G298-AA298, -9999)</f>
        <v>1.0886794487264123E-3</v>
      </c>
      <c r="AE298" s="132">
        <f>+(G298-AA298)^2*T298</f>
        <v>1.1852229420792451E-6</v>
      </c>
      <c r="AF298" s="43">
        <f>IF(S298&lt;&gt;0,G298-P298, -9999)</f>
        <v>-7.6971742449947426E-3</v>
      </c>
      <c r="AG298" s="7"/>
      <c r="AH298" s="43">
        <f>$AB$6*($AB$11/AI298*AJ298+$AB$12)</f>
        <v>-8.7858536937211532E-3</v>
      </c>
      <c r="AI298" s="43">
        <f>1+$AB$7*COS(AL298)</f>
        <v>1.0265445267597244</v>
      </c>
      <c r="AJ298" s="43">
        <f>SIN(AL298+RADIANS($AB$9))</f>
        <v>-0.99857528120052419</v>
      </c>
      <c r="AK298" s="43">
        <f>$AB$7*SIN(AL298)</f>
        <v>-0.49662874133330187</v>
      </c>
      <c r="AL298" s="43">
        <f>2*ATAN(AM298)</f>
        <v>-1.5173977013216702</v>
      </c>
      <c r="AM298" s="43">
        <f>SQRT((1+$AB$7)/(1-$AB$7))*TAN(AN298/2)</f>
        <v>-0.94797796515699873</v>
      </c>
      <c r="AN298" s="132">
        <f>$AU298+$AB$7*SIN(AO298)</f>
        <v>5.2786382612857077</v>
      </c>
      <c r="AO298" s="132">
        <f>$AU298+$AB$7*SIN(AP298)</f>
        <v>5.278805380225184</v>
      </c>
      <c r="AP298" s="132">
        <f>$AU298+$AB$7*SIN(AQ298)</f>
        <v>5.2794312740831355</v>
      </c>
      <c r="AQ298" s="132">
        <f>$AU298+$AB$7*SIN(AR298)</f>
        <v>5.2817699274552377</v>
      </c>
      <c r="AR298" s="132">
        <f>$AU298+$AB$7*SIN(AS298)</f>
        <v>5.2904338127829904</v>
      </c>
      <c r="AS298" s="132">
        <f>$AU298+$AB$7*SIN(AT298)</f>
        <v>5.3215785834521023</v>
      </c>
      <c r="AT298" s="132">
        <f>$AU298+$AB$7*SIN(AU298)</f>
        <v>5.4237270379797051</v>
      </c>
      <c r="AU298" s="132">
        <f>RADIANS($AB$9)+$AB$18*(F298-AB$15)</f>
        <v>5.6983063708741408</v>
      </c>
      <c r="AZ298" s="132"/>
    </row>
    <row r="299" spans="1:82" ht="12.95" customHeight="1">
      <c r="A299" s="36" t="s">
        <v>366</v>
      </c>
      <c r="B299" s="95"/>
      <c r="C299" s="96">
        <v>52939.7935</v>
      </c>
      <c r="D299" s="36"/>
      <c r="E299" s="41">
        <f>+(C299-C$7)/C$8</f>
        <v>8611.9398433323367</v>
      </c>
      <c r="F299" s="132">
        <f>ROUND(2*E299,0)/2</f>
        <v>8612</v>
      </c>
      <c r="G299" s="132">
        <f>+C299-(C$7+F299*C$8)</f>
        <v>-2.0534359995508566E-2</v>
      </c>
      <c r="K299" s="202">
        <f>G299</f>
        <v>-2.0534359995508566E-2</v>
      </c>
      <c r="O299" s="132">
        <f ca="1">+C$11+C$12*F299</f>
        <v>2.7200793346119946E-3</v>
      </c>
      <c r="P299" s="199">
        <f>+D$11+D$12*F299+D$13*F299^2</f>
        <v>-1.3163073251740447E-2</v>
      </c>
      <c r="Q299" s="200">
        <f>+C299-15018.5</f>
        <v>37921.2935</v>
      </c>
      <c r="S299" s="132">
        <f>+(P299-G299)^2</f>
        <v>5.4335868258851604E-5</v>
      </c>
      <c r="T299" s="7">
        <v>1</v>
      </c>
      <c r="U299" s="43">
        <f>+T299*S299</f>
        <v>5.4335868258851604E-5</v>
      </c>
      <c r="V299" s="132">
        <f>+G299-P299</f>
        <v>-7.3712867437681195E-3</v>
      </c>
      <c r="Z299" s="43">
        <f>F299</f>
        <v>8612</v>
      </c>
      <c r="AA299" s="132">
        <f>AB$3+AB$4*Z299+AB$5*Z299^2+AH299</f>
        <v>-2.1912292523506009E-2</v>
      </c>
      <c r="AB299" s="132">
        <f>IF(S299&lt;&gt;0,G299-AH299, -9999)</f>
        <v>-1.1785140723743003E-2</v>
      </c>
      <c r="AC299" s="132">
        <f>+G299-P299</f>
        <v>-7.3712867437681195E-3</v>
      </c>
      <c r="AD299" s="132">
        <f>IF(S299&lt;&gt;0,G299-AA299, -9999)</f>
        <v>1.3779325279974428E-3</v>
      </c>
      <c r="AE299" s="132">
        <f>+(G299-AA299)^2*T299</f>
        <v>1.8986980517134234E-6</v>
      </c>
      <c r="AF299" s="43">
        <f>IF(S299&lt;&gt;0,G299-P299, -9999)</f>
        <v>-7.3712867437681195E-3</v>
      </c>
      <c r="AG299" s="7"/>
      <c r="AH299" s="43">
        <f>$AB$6*($AB$11/AI299*AJ299+$AB$12)</f>
        <v>-8.749219271765564E-3</v>
      </c>
      <c r="AI299" s="43">
        <f>1+$AB$7*COS(AL299)</f>
        <v>1.0303858601597642</v>
      </c>
      <c r="AJ299" s="43">
        <f>SIN(AL299+RADIANS($AB$9))</f>
        <v>-0.9981325734456562</v>
      </c>
      <c r="AK299" s="43">
        <f>$AB$7*SIN(AL299)</f>
        <v>-0.49640851938856634</v>
      </c>
      <c r="AL299" s="43">
        <f>2*ATAN(AM299)</f>
        <v>-1.5096612056387173</v>
      </c>
      <c r="AM299" s="43">
        <f>SQRT((1+$AB$7)/(1-$AB$7))*TAN(AN299/2)</f>
        <v>-0.94066026671487546</v>
      </c>
      <c r="AN299" s="132">
        <f>$AU299+$AB$7*SIN(AO299)</f>
        <v>5.2851643532698453</v>
      </c>
      <c r="AO299" s="132">
        <f>$AU299+$AB$7*SIN(AP299)</f>
        <v>5.2853395987099505</v>
      </c>
      <c r="AP299" s="132">
        <f>$AU299+$AB$7*SIN(AQ299)</f>
        <v>5.2859892590270992</v>
      </c>
      <c r="AQ299" s="132">
        <f>$AU299+$AB$7*SIN(AR299)</f>
        <v>5.2883919676273985</v>
      </c>
      <c r="AR299" s="132">
        <f>$AU299+$AB$7*SIN(AS299)</f>
        <v>5.2972020769644086</v>
      </c>
      <c r="AS299" s="132">
        <f>$AU299+$AB$7*SIN(AT299)</f>
        <v>5.3285539818117655</v>
      </c>
      <c r="AT299" s="132">
        <f>$AU299+$AB$7*SIN(AU299)</f>
        <v>5.4304828180177234</v>
      </c>
      <c r="AU299" s="132">
        <f>RADIANS($AB$9)+$AB$18*(F299-AB$15)</f>
        <v>5.703079682820805</v>
      </c>
      <c r="AZ299" s="132"/>
    </row>
    <row r="300" spans="1:82" ht="12.95" customHeight="1">
      <c r="A300" s="41" t="s">
        <v>340</v>
      </c>
      <c r="B300" s="95"/>
      <c r="C300" s="36">
        <v>52956.518600000003</v>
      </c>
      <c r="D300" s="36">
        <v>2.3999999999999998E-3</v>
      </c>
      <c r="E300" s="41">
        <f>+(C300-C$7)/C$8</f>
        <v>8660.9370500834739</v>
      </c>
      <c r="F300" s="132">
        <f>ROUND(2*E300,0)/2</f>
        <v>8661</v>
      </c>
      <c r="G300" s="132">
        <f>+C300-(C$7+F300*C$8)</f>
        <v>-2.1487829995749053E-2</v>
      </c>
      <c r="K300" s="43">
        <f>G300</f>
        <v>-2.1487829995749053E-2</v>
      </c>
      <c r="O300" s="132">
        <f ca="1">+C$11+C$12*F300</f>
        <v>2.6224078147592221E-3</v>
      </c>
      <c r="P300" s="199">
        <f>+D$11+D$12*F300+D$13*F300^2</f>
        <v>-1.3218717802043801E-2</v>
      </c>
      <c r="Q300" s="200">
        <f>+C300-15018.5</f>
        <v>37938.018600000003</v>
      </c>
      <c r="S300" s="132">
        <f>+(P300-G300)^2</f>
        <v>6.8378216472084888E-5</v>
      </c>
      <c r="T300" s="7">
        <v>1</v>
      </c>
      <c r="U300" s="43">
        <f>+T300*S300</f>
        <v>6.8378216472084888E-5</v>
      </c>
      <c r="V300" s="132">
        <f>+G300-P300</f>
        <v>-8.2691121937052518E-3</v>
      </c>
      <c r="Z300" s="43">
        <f>F300</f>
        <v>8661</v>
      </c>
      <c r="AA300" s="132">
        <f>AB$3+AB$4*Z300+AB$5*Z300^2+AH300</f>
        <v>-2.1911732769721103E-2</v>
      </c>
      <c r="AB300" s="132">
        <f>IF(S300&lt;&gt;0,G300-AH300, -9999)</f>
        <v>-1.2794815028071751E-2</v>
      </c>
      <c r="AC300" s="132">
        <f>+G300-P300</f>
        <v>-8.2691121937052518E-3</v>
      </c>
      <c r="AD300" s="132">
        <f>IF(S300&lt;&gt;0,G300-AA300, -9999)</f>
        <v>4.2390277397204995E-4</v>
      </c>
      <c r="AE300" s="132">
        <f>+(G300-AA300)^2*T300</f>
        <v>1.7969356178119886E-7</v>
      </c>
      <c r="AF300" s="43">
        <f>IF(S300&lt;&gt;0,G300-P300, -9999)</f>
        <v>-8.2691121937052518E-3</v>
      </c>
      <c r="AG300" s="7"/>
      <c r="AH300" s="43">
        <f>$AB$6*($AB$11/AI300*AJ300+$AB$12)</f>
        <v>-8.6930149676773018E-3</v>
      </c>
      <c r="AI300" s="43">
        <f>1+$AB$7*COS(AL300)</f>
        <v>1.0362286620170149</v>
      </c>
      <c r="AJ300" s="43">
        <f>SIN(AL300+RADIANS($AB$9))</f>
        <v>-0.99734414474449884</v>
      </c>
      <c r="AK300" s="43">
        <f>$AB$7*SIN(AL300)</f>
        <v>-0.49601633306540854</v>
      </c>
      <c r="AL300" s="43">
        <f>2*ATAN(AM300)</f>
        <v>-1.4978865421213847</v>
      </c>
      <c r="AM300" s="43">
        <f>SQRT((1+$AB$7)/(1-$AB$7))*TAN(AN300/2)</f>
        <v>-0.92962456607155586</v>
      </c>
      <c r="AN300" s="132">
        <f>$AU300+$AB$7*SIN(AO300)</f>
        <v>5.2950502956789149</v>
      </c>
      <c r="AO300" s="132">
        <f>$AU300+$AB$7*SIN(AP300)</f>
        <v>5.2952383049288008</v>
      </c>
      <c r="AP300" s="132">
        <f>$AU300+$AB$7*SIN(AQ300)</f>
        <v>5.2959247715998865</v>
      </c>
      <c r="AQ300" s="132">
        <f>$AU300+$AB$7*SIN(AR300)</f>
        <v>5.2984251899889898</v>
      </c>
      <c r="AR300" s="132">
        <f>$AU300+$AB$7*SIN(AS300)</f>
        <v>5.3074543860534984</v>
      </c>
      <c r="AS300" s="132">
        <f>$AU300+$AB$7*SIN(AT300)</f>
        <v>5.3391068995361648</v>
      </c>
      <c r="AT300" s="132">
        <f>$AU300+$AB$7*SIN(AU300)</f>
        <v>5.4406801824355799</v>
      </c>
      <c r="AU300" s="132">
        <f>RADIANS($AB$9)+$AB$18*(F300-AB$15)</f>
        <v>5.7102763685250064</v>
      </c>
      <c r="AZ300" s="132"/>
    </row>
    <row r="301" spans="1:82" ht="12.95" customHeight="1">
      <c r="A301" s="209" t="s">
        <v>344</v>
      </c>
      <c r="B301" s="94"/>
      <c r="C301" s="36">
        <v>52964.7111</v>
      </c>
      <c r="D301" s="36">
        <v>1E-4</v>
      </c>
      <c r="E301" s="41">
        <f>+(C301-C$7)/C$8</f>
        <v>8684.9374815492629</v>
      </c>
      <c r="F301" s="132">
        <f>ROUND(2*E301,0)/2</f>
        <v>8685</v>
      </c>
      <c r="G301" s="132">
        <f>+C301-(C$7+F301*C$8)</f>
        <v>-2.1340549996239133E-2</v>
      </c>
      <c r="K301" s="43">
        <f>G301</f>
        <v>-2.1340549996239133E-2</v>
      </c>
      <c r="O301" s="132">
        <f ca="1">+C$11+C$12*F301</f>
        <v>2.5745687029945993E-3</v>
      </c>
      <c r="P301" s="199">
        <f>+D$11+D$12*F301+D$13*F301^2</f>
        <v>-1.3246001777327094E-2</v>
      </c>
      <c r="Q301" s="200">
        <f>+C301-15018.5</f>
        <v>37946.2111</v>
      </c>
      <c r="S301" s="132">
        <f>+(P301-G301)^2</f>
        <v>6.5521710868292072E-5</v>
      </c>
      <c r="T301" s="7">
        <v>1</v>
      </c>
      <c r="U301" s="43">
        <f>+T301*S301</f>
        <v>6.5521710868292072E-5</v>
      </c>
      <c r="V301" s="132">
        <f>+G301-P301</f>
        <v>-8.0945482189120396E-3</v>
      </c>
      <c r="Z301" s="43">
        <f>F301</f>
        <v>8685</v>
      </c>
      <c r="AA301" s="132">
        <f>AB$3+AB$4*Z301+AB$5*Z301^2+AH301</f>
        <v>-2.1911058896804593E-2</v>
      </c>
      <c r="AB301" s="132">
        <f>IF(S301&lt;&gt;0,G301-AH301, -9999)</f>
        <v>-1.2675492876761636E-2</v>
      </c>
      <c r="AC301" s="132">
        <f>+G301-P301</f>
        <v>-8.0945482189120396E-3</v>
      </c>
      <c r="AD301" s="132">
        <f>IF(S301&lt;&gt;0,G301-AA301, -9999)</f>
        <v>5.7050890056545983E-4</v>
      </c>
      <c r="AE301" s="132">
        <f>+(G301-AA301)^2*T301</f>
        <v>3.2548040562440973E-7</v>
      </c>
      <c r="AF301" s="43">
        <f>IF(S301&lt;&gt;0,G301-P301, -9999)</f>
        <v>-8.0945482189120396E-3</v>
      </c>
      <c r="AG301" s="7"/>
      <c r="AH301" s="43">
        <f>$AB$6*($AB$11/AI301*AJ301+$AB$12)</f>
        <v>-8.6650571194774977E-3</v>
      </c>
      <c r="AI301" s="43">
        <f>1+$AB$7*COS(AL301)</f>
        <v>1.0391129589505153</v>
      </c>
      <c r="AJ301" s="43">
        <f>SIN(AL301+RADIANS($AB$9))</f>
        <v>-0.99690366694452526</v>
      </c>
      <c r="AK301" s="43">
        <f>$AB$7*SIN(AL301)</f>
        <v>-0.49579723180079649</v>
      </c>
      <c r="AL301" s="43">
        <f>2*ATAN(AM301)</f>
        <v>-1.492070350641826</v>
      </c>
      <c r="AM301" s="43">
        <f>SQRT((1+$AB$7)/(1-$AB$7))*TAN(AN301/2)</f>
        <v>-0.92421789002836086</v>
      </c>
      <c r="AN301" s="132">
        <f>$AU301+$AB$7*SIN(AO301)</f>
        <v>5.2999129946765944</v>
      </c>
      <c r="AO301" s="132">
        <f>$AU301+$AB$7*SIN(AP301)</f>
        <v>5.3001074822346155</v>
      </c>
      <c r="AP301" s="132">
        <f>$AU301+$AB$7*SIN(AQ301)</f>
        <v>5.300812398716455</v>
      </c>
      <c r="AQ301" s="132">
        <f>$AU301+$AB$7*SIN(AR301)</f>
        <v>5.3033611405787751</v>
      </c>
      <c r="AR301" s="132">
        <f>$AU301+$AB$7*SIN(AS301)</f>
        <v>5.3124969556311807</v>
      </c>
      <c r="AS301" s="132">
        <f>$AU301+$AB$7*SIN(AT301)</f>
        <v>5.3442914781223223</v>
      </c>
      <c r="AT301" s="132">
        <f>$AU301+$AB$7*SIN(AU301)</f>
        <v>5.4456799139279735</v>
      </c>
      <c r="AU301" s="132">
        <f>RADIANS($AB$9)+$AB$18*(F301-AB$15)</f>
        <v>5.7138012758086969</v>
      </c>
      <c r="AZ301" s="132"/>
    </row>
    <row r="302" spans="1:82" s="132" customFormat="1" ht="12.95" customHeight="1">
      <c r="A302" s="41" t="s">
        <v>340</v>
      </c>
      <c r="B302" s="95"/>
      <c r="C302" s="36">
        <v>52982.462200000002</v>
      </c>
      <c r="D302" s="36">
        <v>2.3999999999999998E-3</v>
      </c>
      <c r="E302" s="41">
        <f>+(C302-C$7)/C$8</f>
        <v>8736.9404182587605</v>
      </c>
      <c r="F302" s="132">
        <f>ROUND(2*E302,0)/2</f>
        <v>8737</v>
      </c>
      <c r="G302" s="132">
        <f>+C302-(C$7+F302*C$8)</f>
        <v>-2.0338109992735554E-2</v>
      </c>
      <c r="H302" s="43"/>
      <c r="I302" s="43"/>
      <c r="J302" s="43"/>
      <c r="K302" s="43">
        <f>G302</f>
        <v>-2.0338109992735554E-2</v>
      </c>
      <c r="L302" s="43"/>
      <c r="M302" s="43"/>
      <c r="N302" s="43"/>
      <c r="O302" s="132">
        <f ca="1">+C$11+C$12*F302</f>
        <v>2.4709172941712494E-3</v>
      </c>
      <c r="P302" s="199">
        <f>+D$11+D$12*F302+D$13*F302^2</f>
        <v>-1.3305183604243039E-2</v>
      </c>
      <c r="Q302" s="200">
        <f>+C302-15018.5</f>
        <v>37963.962200000002</v>
      </c>
      <c r="R302" s="43"/>
      <c r="S302" s="132">
        <f>+(P302-G302)^2</f>
        <v>4.946205358595436E-5</v>
      </c>
      <c r="T302" s="7">
        <v>1</v>
      </c>
      <c r="U302" s="43">
        <f>+T302*S302</f>
        <v>4.946205358595436E-5</v>
      </c>
      <c r="V302" s="132">
        <f>+G302-P302</f>
        <v>-7.0329263884925143E-3</v>
      </c>
      <c r="Z302" s="43">
        <f>F302</f>
        <v>8737</v>
      </c>
      <c r="AA302" s="132">
        <f>AB$3+AB$4*Z302+AB$5*Z302^2+AH302</f>
        <v>-2.1908688443287749E-2</v>
      </c>
      <c r="AB302" s="132">
        <f>IF(S302&lt;&gt;0,G302-AH302, -9999)</f>
        <v>-1.1734605153690843E-2</v>
      </c>
      <c r="AC302" s="132">
        <f>+G302-P302</f>
        <v>-7.0329263884925143E-3</v>
      </c>
      <c r="AD302" s="132">
        <f>IF(S302&lt;&gt;0,G302-AA302, -9999)</f>
        <v>1.5705784505521958E-3</v>
      </c>
      <c r="AE302" s="132">
        <f>+(G302-AA302)^2*T302</f>
        <v>2.4667166693389363E-6</v>
      </c>
      <c r="AF302" s="43">
        <f>IF(S302&lt;&gt;0,G302-P302, -9999)</f>
        <v>-7.0329263884925143E-3</v>
      </c>
      <c r="AG302" s="7"/>
      <c r="AH302" s="43">
        <f>$AB$6*($AB$11/AI302*AJ302+$AB$12)</f>
        <v>-8.6035048390447101E-3</v>
      </c>
      <c r="AI302" s="43">
        <f>1+$AB$7*COS(AL302)</f>
        <v>1.0454131155996416</v>
      </c>
      <c r="AJ302" s="43">
        <f>SIN(AL302+RADIANS($AB$9))</f>
        <v>-0.99582340244983225</v>
      </c>
      <c r="AK302" s="43">
        <f>$AB$7*SIN(AL302)</f>
        <v>-0.49525989899317607</v>
      </c>
      <c r="AL302" s="43">
        <f>2*ATAN(AM302)</f>
        <v>-1.4793565088478429</v>
      </c>
      <c r="AM302" s="43">
        <f>SQRT((1+$AB$7)/(1-$AB$7))*TAN(AN302/2)</f>
        <v>-0.91249971121513063</v>
      </c>
      <c r="AN302" s="132">
        <f>$AU302+$AB$7*SIN(AO302)</f>
        <v>5.3104957464260236</v>
      </c>
      <c r="AO302" s="132">
        <f>$AU302+$AB$7*SIN(AP302)</f>
        <v>5.3107047865402439</v>
      </c>
      <c r="AP302" s="132">
        <f>$AU302+$AB$7*SIN(AQ302)</f>
        <v>5.3114506139870867</v>
      </c>
      <c r="AQ302" s="132">
        <f>$AU302+$AB$7*SIN(AR302)</f>
        <v>5.3141050171897515</v>
      </c>
      <c r="AR302" s="132">
        <f>$AU302+$AB$7*SIN(AS302)</f>
        <v>5.3234700538921818</v>
      </c>
      <c r="AS302" s="132">
        <f>$AU302+$AB$7*SIN(AT302)</f>
        <v>5.3555602047764559</v>
      </c>
      <c r="AT302" s="132">
        <f>$AU302+$AB$7*SIN(AU302)</f>
        <v>5.456524069532108</v>
      </c>
      <c r="AU302" s="132">
        <f>RADIANS($AB$9)+$AB$18*(F302-AB$15)</f>
        <v>5.7214385749233596</v>
      </c>
      <c r="AV302" s="43"/>
      <c r="AW302" s="43"/>
      <c r="AX302" s="43"/>
      <c r="AY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340</v>
      </c>
      <c r="B303" s="95"/>
      <c r="C303" s="36">
        <v>52983.485399999998</v>
      </c>
      <c r="D303" s="36">
        <v>2E-3</v>
      </c>
      <c r="E303" s="41">
        <f>+(C303-C$7)/C$8</f>
        <v>8739.9379454452974</v>
      </c>
      <c r="F303" s="132">
        <f>ROUND(2*E303,0)/2</f>
        <v>8740</v>
      </c>
      <c r="G303" s="132">
        <f>+C303-(C$7+F303*C$8)</f>
        <v>-2.1182199998293072E-2</v>
      </c>
      <c r="K303" s="43">
        <f>G303</f>
        <v>-2.1182199998293072E-2</v>
      </c>
      <c r="O303" s="132">
        <f ca="1">+C$11+C$12*F303</f>
        <v>2.464937405200672E-3</v>
      </c>
      <c r="P303" s="199">
        <f>+D$11+D$12*F303+D$13*F303^2</f>
        <v>-1.3308600718821527E-2</v>
      </c>
      <c r="Q303" s="200">
        <f>+C303-15018.5</f>
        <v>37964.985399999998</v>
      </c>
      <c r="S303" s="132">
        <f>+(P303-G303)^2</f>
        <v>6.1993565613694838E-5</v>
      </c>
      <c r="T303" s="7">
        <v>1</v>
      </c>
      <c r="U303" s="43">
        <f>+T303*S303</f>
        <v>6.1993565613694838E-5</v>
      </c>
      <c r="V303" s="132">
        <f>+G303-P303</f>
        <v>-7.8735992794715451E-3</v>
      </c>
      <c r="Z303" s="43">
        <f>F303</f>
        <v>8740</v>
      </c>
      <c r="AA303" s="132">
        <f>AB$3+AB$4*Z303+AB$5*Z303^2+AH303</f>
        <v>-2.1908513444776161E-2</v>
      </c>
      <c r="AB303" s="132">
        <f>IF(S303&lt;&gt;0,G303-AH303, -9999)</f>
        <v>-1.2582287272338438E-2</v>
      </c>
      <c r="AC303" s="132">
        <f>+G303-P303</f>
        <v>-7.8735992794715451E-3</v>
      </c>
      <c r="AD303" s="132">
        <f>IF(S303&lt;&gt;0,G303-AA303, -9999)</f>
        <v>7.2631344648308935E-4</v>
      </c>
      <c r="AE303" s="132">
        <f>+(G303-AA303)^2*T303</f>
        <v>5.2753122254214354E-7</v>
      </c>
      <c r="AF303" s="43">
        <f>IF(S303&lt;&gt;0,G303-P303, -9999)</f>
        <v>-7.8735992794715451E-3</v>
      </c>
      <c r="AG303" s="7"/>
      <c r="AH303" s="43">
        <f>$AB$6*($AB$11/AI303*AJ303+$AB$12)</f>
        <v>-8.5999127259546344E-3</v>
      </c>
      <c r="AI303" s="43">
        <f>1+$AB$7*COS(AL303)</f>
        <v>1.0457787099500389</v>
      </c>
      <c r="AJ303" s="43">
        <f>SIN(AL303+RADIANS($AB$9))</f>
        <v>-0.99575573212073731</v>
      </c>
      <c r="AK303" s="43">
        <f>$AB$7*SIN(AL303)</f>
        <v>-0.49522623954563194</v>
      </c>
      <c r="AL303" s="43">
        <f>2*ATAN(AM303)</f>
        <v>-1.4786182969343804</v>
      </c>
      <c r="AM303" s="43">
        <f>SQRT((1+$AB$7)/(1-$AB$7))*TAN(AN303/2)</f>
        <v>-0.91182349479626568</v>
      </c>
      <c r="AN303" s="132">
        <f>$AU303+$AB$7*SIN(AO303)</f>
        <v>5.3111082593165975</v>
      </c>
      <c r="AO303" s="132">
        <f>$AU303+$AB$7*SIN(AP303)</f>
        <v>5.311318160663423</v>
      </c>
      <c r="AP303" s="132">
        <f>$AU303+$AB$7*SIN(AQ303)</f>
        <v>5.312066386974287</v>
      </c>
      <c r="AQ303" s="132">
        <f>$AU303+$AB$7*SIN(AR303)</f>
        <v>5.3147269236616035</v>
      </c>
      <c r="AR303" s="132">
        <f>$AU303+$AB$7*SIN(AS303)</f>
        <v>5.3241051039294005</v>
      </c>
      <c r="AS303" s="132">
        <f>$AU303+$AB$7*SIN(AT303)</f>
        <v>5.3562117999833276</v>
      </c>
      <c r="AT303" s="132">
        <f>$AU303+$AB$7*SIN(AU303)</f>
        <v>5.4571501671353264</v>
      </c>
      <c r="AU303" s="132">
        <f>RADIANS($AB$9)+$AB$18*(F303-AB$15)</f>
        <v>5.7218791883338209</v>
      </c>
      <c r="AZ303" s="132"/>
    </row>
    <row r="304" spans="1:82" ht="12.95" customHeight="1">
      <c r="A304" s="41" t="s">
        <v>967</v>
      </c>
      <c r="B304" s="94" t="s">
        <v>292</v>
      </c>
      <c r="C304" s="36">
        <v>52991.684000000001</v>
      </c>
      <c r="D304" s="36" t="s">
        <v>503</v>
      </c>
      <c r="E304" s="41">
        <f>+(C304-C$7)/C$8</f>
        <v>8763.9562472354191</v>
      </c>
      <c r="F304" s="132">
        <f>ROUND(2*E304,0)/2</f>
        <v>8764</v>
      </c>
      <c r="G304" s="132">
        <f>+C304-(C$7+F304*C$8)</f>
        <v>-1.4934920000087004E-2</v>
      </c>
      <c r="I304" s="43">
        <f>G304</f>
        <v>-1.4934920000087004E-2</v>
      </c>
      <c r="M304" s="132"/>
      <c r="O304" s="132">
        <f ca="1">+C$11+C$12*F304</f>
        <v>2.4170982934360492E-3</v>
      </c>
      <c r="P304" s="199">
        <f>+D$11+D$12*F304+D$13*F304^2</f>
        <v>-1.3335948547024285E-2</v>
      </c>
      <c r="Q304" s="200">
        <f>+C304-15018.5</f>
        <v>37973.184000000001</v>
      </c>
      <c r="S304" s="132">
        <f>+(P304-G304)^2</f>
        <v>2.5567097077095021E-6</v>
      </c>
      <c r="T304" s="201">
        <f>T$19</f>
        <v>0</v>
      </c>
      <c r="U304" s="43">
        <f>+T304*S304</f>
        <v>0</v>
      </c>
      <c r="V304" s="132">
        <f>+G304-P304</f>
        <v>-1.5989714530627187E-3</v>
      </c>
      <c r="Z304" s="43">
        <f>F304</f>
        <v>8764</v>
      </c>
      <c r="AA304" s="132">
        <f>AB$3+AB$4*Z304+AB$5*Z304^2+AH304</f>
        <v>-2.1906962361510941E-2</v>
      </c>
      <c r="AB304" s="132">
        <f>IF(S304&lt;&gt;0,G304-AH304, -9999)</f>
        <v>-6.3639061856003484E-3</v>
      </c>
      <c r="AC304" s="132">
        <f>+G304-P304</f>
        <v>-1.5989714530627187E-3</v>
      </c>
      <c r="AD304" s="132">
        <f>IF(S304&lt;&gt;0,G304-AA304, -9999)</f>
        <v>6.9720423614239371E-3</v>
      </c>
      <c r="AE304" s="132">
        <f>+(G304-AA304)^2*T304</f>
        <v>0</v>
      </c>
      <c r="AF304" s="43">
        <f>IF(S304&lt;&gt;0,G304-P304, -9999)</f>
        <v>-1.5989714530627187E-3</v>
      </c>
      <c r="AG304" s="7"/>
      <c r="AH304" s="43">
        <f>$AB$6*($AB$11/AI304*AJ304+$AB$12)</f>
        <v>-8.5710138144866558E-3</v>
      </c>
      <c r="AI304" s="43">
        <f>1+$AB$7*COS(AL304)</f>
        <v>1.0487118068371448</v>
      </c>
      <c r="AJ304" s="43">
        <f>SIN(AL304+RADIANS($AB$9))</f>
        <v>-0.99519300601421057</v>
      </c>
      <c r="AK304" s="43">
        <f>$AB$7*SIN(AL304)</f>
        <v>-0.4949463390043996</v>
      </c>
      <c r="AL304" s="43">
        <f>2*ATAN(AM304)</f>
        <v>-1.4726938987603653</v>
      </c>
      <c r="AM304" s="43">
        <f>SQRT((1+$AB$7)/(1-$AB$7))*TAN(AN304/2)</f>
        <v>-0.90641305575192233</v>
      </c>
      <c r="AN304" s="132">
        <f>$AU304+$AB$7*SIN(AO304)</f>
        <v>5.3160161414021516</v>
      </c>
      <c r="AO304" s="132">
        <f>$AU304+$AB$7*SIN(AP304)</f>
        <v>5.316233018038619</v>
      </c>
      <c r="AP304" s="132">
        <f>$AU304+$AB$7*SIN(AQ304)</f>
        <v>5.3170005848562809</v>
      </c>
      <c r="AQ304" s="132">
        <f>$AU304+$AB$7*SIN(AR304)</f>
        <v>5.3197103272701103</v>
      </c>
      <c r="AR304" s="132">
        <f>$AU304+$AB$7*SIN(AS304)</f>
        <v>5.3291933144368322</v>
      </c>
      <c r="AS304" s="132">
        <f>$AU304+$AB$7*SIN(AT304)</f>
        <v>5.3614303410010713</v>
      </c>
      <c r="AT304" s="132">
        <f>$AU304+$AB$7*SIN(AU304)</f>
        <v>5.4621607951375237</v>
      </c>
      <c r="AU304" s="132">
        <f>RADIANS($AB$9)+$AB$18*(F304-AB$15)</f>
        <v>5.7254040956175114</v>
      </c>
      <c r="AV304" s="132"/>
      <c r="AZ304" s="132"/>
    </row>
    <row r="305" spans="1:82" ht="12.95" customHeight="1">
      <c r="A305" s="41" t="s">
        <v>366</v>
      </c>
      <c r="B305" s="95"/>
      <c r="C305" s="36">
        <v>53014.889799999997</v>
      </c>
      <c r="D305" s="36"/>
      <c r="E305" s="41">
        <f>+(C305-C$7)/C$8</f>
        <v>8831.9390623112704</v>
      </c>
      <c r="F305" s="132">
        <f>ROUND(2*E305,0)/2</f>
        <v>8832</v>
      </c>
      <c r="G305" s="132">
        <f>+C305-(C$7+F305*C$8)</f>
        <v>-2.0800960002816282E-2</v>
      </c>
      <c r="K305" s="202">
        <f>G305</f>
        <v>-2.0800960002816282E-2</v>
      </c>
      <c r="O305" s="132">
        <f ca="1">+C$11+C$12*F305</f>
        <v>2.2815541434362853E-3</v>
      </c>
      <c r="P305" s="199">
        <f>+D$11+D$12*F305+D$13*F305^2</f>
        <v>-1.3413539404111474E-2</v>
      </c>
      <c r="Q305" s="200">
        <f>+C305-15018.5</f>
        <v>37996.389799999997</v>
      </c>
      <c r="S305" s="132">
        <f>+(P305-G305)^2</f>
        <v>5.4573983102168108E-5</v>
      </c>
      <c r="T305" s="7">
        <v>1</v>
      </c>
      <c r="U305" s="43">
        <f>+T305*S305</f>
        <v>5.4573983102168108E-5</v>
      </c>
      <c r="V305" s="132">
        <f>+G305-P305</f>
        <v>-7.3874205987048084E-3</v>
      </c>
      <c r="Z305" s="43">
        <f>F305</f>
        <v>8832</v>
      </c>
      <c r="AA305" s="132">
        <f>AB$3+AB$4*Z305+AB$5*Z305^2+AH305</f>
        <v>-2.1901098338315664E-2</v>
      </c>
      <c r="AB305" s="132">
        <f>IF(S305&lt;&gt;0,G305-AH305, -9999)</f>
        <v>-1.2313401068612092E-2</v>
      </c>
      <c r="AC305" s="132">
        <f>+G305-P305</f>
        <v>-7.3874205987048084E-3</v>
      </c>
      <c r="AD305" s="132">
        <f>IF(S305&lt;&gt;0,G305-AA305, -9999)</f>
        <v>1.1001383354993823E-3</v>
      </c>
      <c r="AE305" s="132">
        <f>+(G305-AA305)^2*T305</f>
        <v>1.2103043572353514E-6</v>
      </c>
      <c r="AF305" s="43">
        <f>IF(S305&lt;&gt;0,G305-P305, -9999)</f>
        <v>-7.3874205987048084E-3</v>
      </c>
      <c r="AG305" s="7"/>
      <c r="AH305" s="43">
        <f>$AB$6*($AB$11/AI305*AJ305+$AB$12)</f>
        <v>-8.4875589342041906E-3</v>
      </c>
      <c r="AI305" s="43">
        <f>1+$AB$7*COS(AL305)</f>
        <v>1.0571027670878446</v>
      </c>
      <c r="AJ305" s="43">
        <f>SIN(AL305+RADIANS($AB$9))</f>
        <v>-0.9933880675400949</v>
      </c>
      <c r="AK305" s="43">
        <f>$AB$7*SIN(AL305)</f>
        <v>-0.49404857312829953</v>
      </c>
      <c r="AL305" s="43">
        <f>2*ATAN(AM305)</f>
        <v>-1.4557256437804471</v>
      </c>
      <c r="AM305" s="43">
        <f>SQRT((1+$AB$7)/(1-$AB$7))*TAN(AN305/2)</f>
        <v>-0.89107607483197859</v>
      </c>
      <c r="AN305" s="132">
        <f>$AU305+$AB$7*SIN(AO305)</f>
        <v>5.3299974197475342</v>
      </c>
      <c r="AO305" s="132">
        <f>$AU305+$AB$7*SIN(AP305)</f>
        <v>5.3302348873153145</v>
      </c>
      <c r="AP305" s="132">
        <f>$AU305+$AB$7*SIN(AQ305)</f>
        <v>5.3310586694634132</v>
      </c>
      <c r="AQ305" s="132">
        <f>$AU305+$AB$7*SIN(AR305)</f>
        <v>5.3339090384211731</v>
      </c>
      <c r="AR305" s="132">
        <f>$AU305+$AB$7*SIN(AS305)</f>
        <v>5.3436853940026019</v>
      </c>
      <c r="AS305" s="132">
        <f>$AU305+$AB$7*SIN(AT305)</f>
        <v>5.3762717799524191</v>
      </c>
      <c r="AT305" s="132">
        <f>$AU305+$AB$7*SIN(AU305)</f>
        <v>5.4763752752424706</v>
      </c>
      <c r="AU305" s="132">
        <f>RADIANS($AB$9)+$AB$18*(F305-AB$15)</f>
        <v>5.735391332921302</v>
      </c>
      <c r="AV305" s="132"/>
      <c r="AZ305" s="132"/>
    </row>
    <row r="306" spans="1:82" ht="12.95" customHeight="1">
      <c r="A306" s="41" t="s">
        <v>366</v>
      </c>
      <c r="B306" s="95"/>
      <c r="C306" s="36">
        <v>53017.620699999999</v>
      </c>
      <c r="D306" s="36"/>
      <c r="E306" s="41">
        <f>+(C306-C$7)/C$8</f>
        <v>8839.9394014372992</v>
      </c>
      <c r="F306" s="132">
        <f>ROUND(2*E306,0)/2</f>
        <v>8840</v>
      </c>
      <c r="G306" s="132">
        <f>+C306-(C$7+F306*C$8)</f>
        <v>-2.0685199997387826E-2</v>
      </c>
      <c r="K306" s="202">
        <f>G306</f>
        <v>-2.0685199997387826E-2</v>
      </c>
      <c r="O306" s="132">
        <f ca="1">+C$11+C$12*F306</f>
        <v>2.2656077728480765E-3</v>
      </c>
      <c r="P306" s="199">
        <f>+D$11+D$12*F306+D$13*F306^2</f>
        <v>-1.3422677978260222E-2</v>
      </c>
      <c r="Q306" s="200">
        <f>+C306-15018.5</f>
        <v>37999.120699999999</v>
      </c>
      <c r="S306" s="132">
        <f>+(P306-G306)^2</f>
        <v>5.2744226078313299E-5</v>
      </c>
      <c r="T306" s="7">
        <v>1</v>
      </c>
      <c r="U306" s="43">
        <f>+T306*S306</f>
        <v>5.2744226078313299E-5</v>
      </c>
      <c r="V306" s="132">
        <f>+G306-P306</f>
        <v>-7.2625220191276044E-3</v>
      </c>
      <c r="Z306" s="43">
        <f>F306</f>
        <v>8840</v>
      </c>
      <c r="AA306" s="132">
        <f>AB$3+AB$4*Z306+AB$5*Z306^2+AH306</f>
        <v>-2.1900264577453647E-2</v>
      </c>
      <c r="AB306" s="132">
        <f>IF(S306&lt;&gt;0,G306-AH306, -9999)</f>
        <v>-1.2207613398194402E-2</v>
      </c>
      <c r="AC306" s="132">
        <f>+G306-P306</f>
        <v>-7.2625220191276044E-3</v>
      </c>
      <c r="AD306" s="132">
        <f>IF(S306&lt;&gt;0,G306-AA306, -9999)</f>
        <v>1.2150645800658201E-3</v>
      </c>
      <c r="AE306" s="132">
        <f>+(G306-AA306)^2*T306</f>
        <v>1.4763819337305278E-6</v>
      </c>
      <c r="AF306" s="43">
        <f>IF(S306&lt;&gt;0,G306-P306, -9999)</f>
        <v>-7.2625220191276044E-3</v>
      </c>
      <c r="AG306" s="7"/>
      <c r="AH306" s="43">
        <f>$AB$6*($AB$11/AI306*AJ306+$AB$12)</f>
        <v>-8.4775865991934245E-3</v>
      </c>
      <c r="AI306" s="43">
        <f>1+$AB$7*COS(AL306)</f>
        <v>1.0580977598040056</v>
      </c>
      <c r="AJ306" s="43">
        <f>SIN(AL306+RADIANS($AB$9))</f>
        <v>-0.99315481354249158</v>
      </c>
      <c r="AK306" s="43">
        <f>$AB$7*SIN(AL306)</f>
        <v>-0.49393255503656919</v>
      </c>
      <c r="AL306" s="43">
        <f>2*ATAN(AM306)</f>
        <v>-1.4537114506923245</v>
      </c>
      <c r="AM306" s="43">
        <f>SQRT((1+$AB$7)/(1-$AB$7))*TAN(AN306/2)</f>
        <v>-0.88927094625464409</v>
      </c>
      <c r="AN306" s="132">
        <f>$AU306+$AB$7*SIN(AO306)</f>
        <v>5.3316496768664168</v>
      </c>
      <c r="AO306" s="132">
        <f>$AU306+$AB$7*SIN(AP306)</f>
        <v>5.3318896475252311</v>
      </c>
      <c r="AP306" s="132">
        <f>$AU306+$AB$7*SIN(AQ306)</f>
        <v>5.3327201779895663</v>
      </c>
      <c r="AQ306" s="132">
        <f>$AU306+$AB$7*SIN(AR306)</f>
        <v>5.3355871962004633</v>
      </c>
      <c r="AR306" s="132">
        <f>$AU306+$AB$7*SIN(AS306)</f>
        <v>5.3453976879020493</v>
      </c>
      <c r="AS306" s="132">
        <f>$AU306+$AB$7*SIN(AT306)</f>
        <v>5.3780232092825102</v>
      </c>
      <c r="AT306" s="132">
        <f>$AU306+$AB$7*SIN(AU306)</f>
        <v>5.4780492737148743</v>
      </c>
      <c r="AU306" s="132">
        <f>RADIANS($AB$9)+$AB$18*(F306-AB$15)</f>
        <v>5.7365663020158655</v>
      </c>
      <c r="AV306" s="132"/>
      <c r="AZ306" s="132"/>
    </row>
    <row r="307" spans="1:82" s="132" customFormat="1" ht="12.95" customHeight="1">
      <c r="A307" s="41" t="s">
        <v>366</v>
      </c>
      <c r="B307" s="95"/>
      <c r="C307" s="36">
        <v>53017.792300000001</v>
      </c>
      <c r="D307" s="36"/>
      <c r="E307" s="41">
        <f>+(C307-C$7)/C$8</f>
        <v>8840.4421141671828</v>
      </c>
      <c r="F307" s="132">
        <f>ROUND(2*E307,0)/2</f>
        <v>8840.5</v>
      </c>
      <c r="G307" s="132">
        <f>+C307-(C$7+F307*C$8)</f>
        <v>-1.9759214999794494E-2</v>
      </c>
      <c r="H307" s="43"/>
      <c r="I307" s="43"/>
      <c r="J307" s="43"/>
      <c r="K307" s="202">
        <f>G307</f>
        <v>-1.9759214999794494E-2</v>
      </c>
      <c r="L307" s="43"/>
      <c r="M307" s="43"/>
      <c r="N307" s="43"/>
      <c r="O307" s="132">
        <f ca="1">+C$11+C$12*F307</f>
        <v>2.2646111246863131E-3</v>
      </c>
      <c r="P307" s="199">
        <f>+D$11+D$12*F307+D$13*F307^2</f>
        <v>-1.342324921070963E-2</v>
      </c>
      <c r="Q307" s="200">
        <f>+C307-15018.5</f>
        <v>37999.292300000001</v>
      </c>
      <c r="R307" s="43"/>
      <c r="S307" s="132">
        <f>+(P307-G307)^2</f>
        <v>4.0144462480453782E-5</v>
      </c>
      <c r="T307" s="7">
        <v>1</v>
      </c>
      <c r="U307" s="43">
        <f>+T307*S307</f>
        <v>4.0144462480453782E-5</v>
      </c>
      <c r="V307" s="132">
        <f>+G307-P307</f>
        <v>-6.3359657890848641E-3</v>
      </c>
      <c r="Z307" s="43">
        <f>F307</f>
        <v>8840.5</v>
      </c>
      <c r="AA307" s="132">
        <f>AB$3+AB$4*Z307+AB$5*Z307^2+AH307</f>
        <v>-2.1900211455913657E-2</v>
      </c>
      <c r="AB307" s="132">
        <f>IF(S307&lt;&gt;0,G307-AH307, -9999)</f>
        <v>-1.1282252754590468E-2</v>
      </c>
      <c r="AC307" s="132">
        <f>+G307-P307</f>
        <v>-6.3359657890848641E-3</v>
      </c>
      <c r="AD307" s="132">
        <f>IF(S307&lt;&gt;0,G307-AA307, -9999)</f>
        <v>2.1409964561191624E-3</v>
      </c>
      <c r="AE307" s="132">
        <f>+(G307-AA307)^2*T307</f>
        <v>4.5838658251148131E-6</v>
      </c>
      <c r="AF307" s="43">
        <f>IF(S307&lt;&gt;0,G307-P307, -9999)</f>
        <v>-6.3359657890848641E-3</v>
      </c>
      <c r="AG307" s="7"/>
      <c r="AH307" s="43">
        <f>$AB$6*($AB$11/AI307*AJ307+$AB$12)</f>
        <v>-8.4769622452040266E-3</v>
      </c>
      <c r="AI307" s="43">
        <f>1+$AB$7*COS(AL307)</f>
        <v>1.0581600014801551</v>
      </c>
      <c r="AJ307" s="43">
        <f>SIN(AL307+RADIANS($AB$9))</f>
        <v>-0.99314008659956277</v>
      </c>
      <c r="AK307" s="43">
        <f>$AB$7*SIN(AL307)</f>
        <v>-0.49392523001667549</v>
      </c>
      <c r="AL307" s="43">
        <f>2*ATAN(AM307)</f>
        <v>-1.4535854372579844</v>
      </c>
      <c r="AM307" s="43">
        <f>SQRT((1+$AB$7)/(1-$AB$7))*TAN(AN307/2)</f>
        <v>-0.88915811996963057</v>
      </c>
      <c r="AN307" s="132">
        <f>$AU307+$AB$7*SIN(AO307)</f>
        <v>5.3317529949486921</v>
      </c>
      <c r="AO307" s="132">
        <f>$AU307+$AB$7*SIN(AP307)</f>
        <v>5.3319931226148309</v>
      </c>
      <c r="AP307" s="132">
        <f>$AU307+$AB$7*SIN(AQ307)</f>
        <v>5.3328240757736722</v>
      </c>
      <c r="AQ307" s="132">
        <f>$AU307+$AB$7*SIN(AR307)</f>
        <v>5.3356921352269806</v>
      </c>
      <c r="AR307" s="132">
        <f>$AU307+$AB$7*SIN(AS307)</f>
        <v>5.3455047576368813</v>
      </c>
      <c r="AS307" s="132">
        <f>$AU307+$AB$7*SIN(AT307)</f>
        <v>5.3781327110799202</v>
      </c>
      <c r="AT307" s="132">
        <f>$AU307+$AB$7*SIN(AU307)</f>
        <v>5.478153910476621</v>
      </c>
      <c r="AU307" s="132">
        <f>RADIANS($AB$9)+$AB$18*(F307-AB$15)</f>
        <v>5.7366397375842757</v>
      </c>
      <c r="AV307" s="43"/>
      <c r="AW307" s="43"/>
      <c r="AX307" s="43"/>
      <c r="AY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41" t="s">
        <v>484</v>
      </c>
      <c r="B308" s="94" t="s">
        <v>288</v>
      </c>
      <c r="C308" s="36">
        <v>53019.158000000003</v>
      </c>
      <c r="D308" s="36">
        <v>2.9999999999999997E-4</v>
      </c>
      <c r="E308" s="41">
        <f>+(C308-C$7)/C$8</f>
        <v>8844.4430161205419</v>
      </c>
      <c r="F308" s="132">
        <f>ROUND(2*E308,0)/2</f>
        <v>8844.5</v>
      </c>
      <c r="G308" s="132">
        <f>+C308-(C$7+F308*C$8)</f>
        <v>-1.9451334992481861E-2</v>
      </c>
      <c r="H308" s="43"/>
      <c r="I308" s="43"/>
      <c r="J308" s="43"/>
      <c r="K308" s="43">
        <f>G308</f>
        <v>-1.9451334992481861E-2</v>
      </c>
      <c r="L308" s="43"/>
      <c r="M308" s="43"/>
      <c r="N308" s="43"/>
      <c r="O308" s="132">
        <f ca="1">+C$11+C$12*F308</f>
        <v>2.2566379393922122E-3</v>
      </c>
      <c r="P308" s="199">
        <f>+D$11+D$12*F308+D$13*F308^2</f>
        <v>-1.3427819373404207E-2</v>
      </c>
      <c r="Q308" s="200">
        <f>+C308-15018.5</f>
        <v>38000.658000000003</v>
      </c>
      <c r="R308" s="43"/>
      <c r="S308" s="132">
        <f>+(P308-G308)^2</f>
        <v>3.6282740413272451E-5</v>
      </c>
      <c r="T308" s="7">
        <v>1</v>
      </c>
      <c r="U308" s="43">
        <f>+T308*S308</f>
        <v>3.6282740413272451E-5</v>
      </c>
      <c r="V308" s="132">
        <f>+G308-P308</f>
        <v>-6.0235156190776538E-3</v>
      </c>
      <c r="Z308" s="43">
        <f>F308</f>
        <v>8844.5</v>
      </c>
      <c r="AA308" s="132">
        <f>AB$3+AB$4*Z308+AB$5*Z308^2+AH308</f>
        <v>-2.1899782195658028E-2</v>
      </c>
      <c r="AB308" s="132">
        <f>IF(S308&lt;&gt;0,G308-AH308, -9999)</f>
        <v>-1.0979372170228041E-2</v>
      </c>
      <c r="AC308" s="132">
        <f>+G308-P308</f>
        <v>-6.0235156190776538E-3</v>
      </c>
      <c r="AD308" s="132">
        <f>IF(S308&lt;&gt;0,G308-AA308, -9999)</f>
        <v>2.4484472031761663E-3</v>
      </c>
      <c r="AE308" s="132">
        <f>+(G308-AA308)^2*T308</f>
        <v>5.9948937067411909E-6</v>
      </c>
      <c r="AF308" s="43">
        <f>IF(S308&lt;&gt;0,G308-P308, -9999)</f>
        <v>-6.0235156190776538E-3</v>
      </c>
      <c r="AG308" s="7"/>
      <c r="AH308" s="43">
        <f>$AB$6*($AB$11/AI308*AJ308+$AB$12)</f>
        <v>-8.4719628222538201E-3</v>
      </c>
      <c r="AI308" s="43">
        <f>1+$AB$7*COS(AL308)</f>
        <v>1.0586581662351313</v>
      </c>
      <c r="AJ308" s="43">
        <f>SIN(AL308+RADIANS($AB$9))</f>
        <v>-0.99302164013649175</v>
      </c>
      <c r="AK308" s="43">
        <f>$AB$7*SIN(AL308)</f>
        <v>-0.49386631607463277</v>
      </c>
      <c r="AL308" s="43">
        <f>2*ATAN(AM308)</f>
        <v>-1.4525767938560175</v>
      </c>
      <c r="AM308" s="43">
        <f>SQRT((1+$AB$7)/(1-$AB$7))*TAN(AN308/2)</f>
        <v>-0.88825548512590846</v>
      </c>
      <c r="AN308" s="132">
        <f>$AU308+$AB$7*SIN(AO308)</f>
        <v>5.3325797600876896</v>
      </c>
      <c r="AO308" s="132">
        <f>$AU308+$AB$7*SIN(AP308)</f>
        <v>5.3328211462017592</v>
      </c>
      <c r="AP308" s="132">
        <f>$AU308+$AB$7*SIN(AQ308)</f>
        <v>5.333655484820655</v>
      </c>
      <c r="AQ308" s="132">
        <f>$AU308+$AB$7*SIN(AR308)</f>
        <v>5.3365318769767649</v>
      </c>
      <c r="AR308" s="132">
        <f>$AU308+$AB$7*SIN(AS308)</f>
        <v>5.3463615330878547</v>
      </c>
      <c r="AS308" s="132">
        <f>$AU308+$AB$7*SIN(AT308)</f>
        <v>5.3790088840427037</v>
      </c>
      <c r="AT308" s="132">
        <f>$AU308+$AB$7*SIN(AU308)</f>
        <v>5.4789910547389482</v>
      </c>
      <c r="AU308" s="132">
        <f>RADIANS($AB$9)+$AB$18*(F308-AB$15)</f>
        <v>5.7372272221315574</v>
      </c>
      <c r="AV308" s="43"/>
      <c r="AW308" s="43"/>
      <c r="AX308" s="43"/>
      <c r="AY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345</v>
      </c>
      <c r="B309" s="95"/>
      <c r="C309" s="36">
        <v>53287.626700000001</v>
      </c>
      <c r="D309" s="36">
        <v>5.1999999999999998E-3</v>
      </c>
      <c r="E309" s="41">
        <f>+(C309-C$7)/C$8</f>
        <v>9630.9385467963675</v>
      </c>
      <c r="F309" s="132">
        <f>ROUND(2*E309,0)/2</f>
        <v>9631</v>
      </c>
      <c r="G309" s="132">
        <f>+C309-(C$7+F309*C$8)</f>
        <v>-2.0976929998141713E-2</v>
      </c>
      <c r="K309" s="43">
        <f>G309</f>
        <v>-2.0976929998141713E-2</v>
      </c>
      <c r="O309" s="132">
        <f ca="1">+C$11+C$12*F309</f>
        <v>6.8891038093905205E-4</v>
      </c>
      <c r="P309" s="199">
        <f>+D$11+D$12*F309+D$13*F309^2</f>
        <v>-1.4336896802011632E-2</v>
      </c>
      <c r="Q309" s="200">
        <f>+C309-15018.5</f>
        <v>38269.126700000001</v>
      </c>
      <c r="S309" s="132">
        <f>+(P309-G309)^2</f>
        <v>4.4090040845709457E-5</v>
      </c>
      <c r="T309" s="7">
        <v>1</v>
      </c>
      <c r="U309" s="43">
        <f>+T309*S309</f>
        <v>4.4090040845709457E-5</v>
      </c>
      <c r="V309" s="132">
        <f>+G309-P309</f>
        <v>-6.640033196130081E-3</v>
      </c>
      <c r="Z309" s="43">
        <f>F309</f>
        <v>9631</v>
      </c>
      <c r="AA309" s="132">
        <f>AB$3+AB$4*Z309+AB$5*Z309^2+AH309</f>
        <v>-2.1658757468578642E-2</v>
      </c>
      <c r="AB309" s="132">
        <f>IF(S309&lt;&gt;0,G309-AH309, -9999)</f>
        <v>-1.3655069331574704E-2</v>
      </c>
      <c r="AC309" s="132">
        <f>+G309-P309</f>
        <v>-6.640033196130081E-3</v>
      </c>
      <c r="AD309" s="132">
        <f>IF(S309&lt;&gt;0,G309-AA309, -9999)</f>
        <v>6.8182747043692843E-4</v>
      </c>
      <c r="AE309" s="132">
        <f>+(G309-AA309)^2*T309</f>
        <v>4.6488869944242052E-7</v>
      </c>
      <c r="AF309" s="43">
        <f>IF(S309&lt;&gt;0,G309-P309, -9999)</f>
        <v>-6.640033196130081E-3</v>
      </c>
      <c r="AG309" s="7"/>
      <c r="AH309" s="43">
        <f>$AB$6*($AB$11/AI309*AJ309+$AB$12)</f>
        <v>-7.3218606665670094E-3</v>
      </c>
      <c r="AI309" s="43">
        <f>1+$AB$7*COS(AL309)</f>
        <v>1.164303713833061</v>
      </c>
      <c r="AJ309" s="43">
        <f>SIN(AL309+RADIANS($AB$9))</f>
        <v>-0.94385673259990821</v>
      </c>
      <c r="AK309" s="43">
        <f>$AB$7*SIN(AL309)</f>
        <v>-0.46941347258026267</v>
      </c>
      <c r="AL309" s="43">
        <f>2*ATAN(AM309)</f>
        <v>-1.2341044299887234</v>
      </c>
      <c r="AM309" s="43">
        <f>SQRT((1+$AB$7)/(1-$AB$7))*TAN(AN309/2)</f>
        <v>-0.70946816831582271</v>
      </c>
      <c r="AN309" s="132">
        <f>$AU309+$AB$7*SIN(AO309)</f>
        <v>5.5031668679267911</v>
      </c>
      <c r="AO309" s="132">
        <f>$AU309+$AB$7*SIN(AP309)</f>
        <v>5.503730511276995</v>
      </c>
      <c r="AP309" s="132">
        <f>$AU309+$AB$7*SIN(AQ309)</f>
        <v>5.5053225765289264</v>
      </c>
      <c r="AQ309" s="132">
        <f>$AU309+$AB$7*SIN(AR309)</f>
        <v>5.5098061053869607</v>
      </c>
      <c r="AR309" s="132">
        <f>$AU309+$AB$7*SIN(AS309)</f>
        <v>5.5223286007529691</v>
      </c>
      <c r="AS309" s="132">
        <f>$AU309+$AB$7*SIN(AT309)</f>
        <v>5.5565439533942591</v>
      </c>
      <c r="AT309" s="132">
        <f>$AU309+$AB$7*SIN(AU309)</f>
        <v>5.6452151676555529</v>
      </c>
      <c r="AU309" s="132">
        <f>RADIANS($AB$9)+$AB$18*(F309-AB$15)</f>
        <v>5.8527413712408336</v>
      </c>
      <c r="AZ309" s="132"/>
    </row>
    <row r="310" spans="1:82" ht="12.95" customHeight="1">
      <c r="A310" s="41" t="s">
        <v>366</v>
      </c>
      <c r="B310" s="95"/>
      <c r="C310" s="36">
        <v>53292.7474</v>
      </c>
      <c r="D310" s="36"/>
      <c r="E310" s="41">
        <f>+(C310-C$7)/C$8</f>
        <v>9645.9399516675167</v>
      </c>
      <c r="F310" s="132">
        <f>ROUND(2*E310,0)/2</f>
        <v>9646</v>
      </c>
      <c r="G310" s="132">
        <f>+C310-(C$7+F310*C$8)</f>
        <v>-2.049737999914214E-2</v>
      </c>
      <c r="K310" s="202">
        <f>G310</f>
        <v>-2.049737999914214E-2</v>
      </c>
      <c r="O310" s="132">
        <f ca="1">+C$11+C$12*F310</f>
        <v>6.5901093608616498E-4</v>
      </c>
      <c r="P310" s="199">
        <f>+D$11+D$12*F310+D$13*F310^2</f>
        <v>-1.4354437023855976E-2</v>
      </c>
      <c r="Q310" s="200">
        <f>+C310-15018.5</f>
        <v>38274.2474</v>
      </c>
      <c r="S310" s="132">
        <f>+(P310-G310)^2</f>
        <v>3.7735748397617638E-5</v>
      </c>
      <c r="T310" s="7">
        <v>1</v>
      </c>
      <c r="U310" s="43">
        <f>+T310*S310</f>
        <v>3.7735748397617638E-5</v>
      </c>
      <c r="V310" s="132">
        <f>+G310-P310</f>
        <v>-6.1429429752861645E-3</v>
      </c>
      <c r="Z310" s="43">
        <f>F310</f>
        <v>9646</v>
      </c>
      <c r="AA310" s="132">
        <f>AB$3+AB$4*Z310+AB$5*Z310^2+AH310</f>
        <v>-2.165097244787562E-2</v>
      </c>
      <c r="AB310" s="132">
        <f>IF(S310&lt;&gt;0,G310-AH310, -9999)</f>
        <v>-1.3200844575122495E-2</v>
      </c>
      <c r="AC310" s="132">
        <f>+G310-P310</f>
        <v>-6.1429429752861645E-3</v>
      </c>
      <c r="AD310" s="132">
        <f>IF(S310&lt;&gt;0,G310-AA310, -9999)</f>
        <v>1.1535924487334794E-3</v>
      </c>
      <c r="AE310" s="132">
        <f>+(G310-AA310)^2*T310</f>
        <v>1.3307755377749053E-6</v>
      </c>
      <c r="AF310" s="43">
        <f>IF(S310&lt;&gt;0,G310-P310, -9999)</f>
        <v>-6.1429429752861645E-3</v>
      </c>
      <c r="AG310" s="7"/>
      <c r="AH310" s="43">
        <f>$AB$6*($AB$11/AI310*AJ310+$AB$12)</f>
        <v>-7.2965354240196447E-3</v>
      </c>
      <c r="AI310" s="43">
        <f>1+$AB$7*COS(AL310)</f>
        <v>1.1664560672910833</v>
      </c>
      <c r="AJ310" s="43">
        <f>SIN(AL310+RADIANS($AB$9))</f>
        <v>-0.9423308340834059</v>
      </c>
      <c r="AK310" s="43">
        <f>$AB$7*SIN(AL310)</f>
        <v>-0.46865455965047831</v>
      </c>
      <c r="AL310" s="43">
        <f>2*ATAN(AM310)</f>
        <v>-1.2295155310878996</v>
      </c>
      <c r="AM310" s="43">
        <f>SQRT((1+$AB$7)/(1-$AB$7))*TAN(AN310/2)</f>
        <v>-0.70602441884495271</v>
      </c>
      <c r="AN310" s="132">
        <f>$AU310+$AB$7*SIN(AO310)</f>
        <v>5.5065830345247253</v>
      </c>
      <c r="AO310" s="132">
        <f>$AU310+$AB$7*SIN(AP310)</f>
        <v>5.5071539384269599</v>
      </c>
      <c r="AP310" s="132">
        <f>$AU310+$AB$7*SIN(AQ310)</f>
        <v>5.5087610810596139</v>
      </c>
      <c r="AQ310" s="132">
        <f>$AU310+$AB$7*SIN(AR310)</f>
        <v>5.5132718273099304</v>
      </c>
      <c r="AR310" s="132">
        <f>$AU310+$AB$7*SIN(AS310)</f>
        <v>5.5258282576450215</v>
      </c>
      <c r="AS310" s="132">
        <f>$AU310+$AB$7*SIN(AT310)</f>
        <v>5.5600266974838686</v>
      </c>
      <c r="AT310" s="132">
        <f>$AU310+$AB$7*SIN(AU310)</f>
        <v>5.6484144594691053</v>
      </c>
      <c r="AU310" s="132">
        <f>RADIANS($AB$9)+$AB$18*(F310-AB$15)</f>
        <v>5.8549444382931402</v>
      </c>
      <c r="AZ310" s="132"/>
    </row>
    <row r="311" spans="1:82" ht="12.95" customHeight="1">
      <c r="A311" s="41" t="s">
        <v>366</v>
      </c>
      <c r="B311" s="95"/>
      <c r="C311" s="36">
        <v>53294.7958</v>
      </c>
      <c r="D311" s="36"/>
      <c r="E311" s="41">
        <f>+(C311-C$7)/C$8</f>
        <v>9651.9408651633403</v>
      </c>
      <c r="F311" s="132">
        <f>ROUND(2*E311,0)/2</f>
        <v>9652</v>
      </c>
      <c r="G311" s="132">
        <f>+C311-(C$7+F311*C$8)</f>
        <v>-2.0185559995297808E-2</v>
      </c>
      <c r="K311" s="202">
        <f>G311</f>
        <v>-2.0185559995297808E-2</v>
      </c>
      <c r="O311" s="132">
        <f ca="1">+C$11+C$12*F311</f>
        <v>6.4705115814500669E-4</v>
      </c>
      <c r="P311" s="199">
        <f>+D$11+D$12*F311+D$13*F311^2</f>
        <v>-1.4361455234288821E-2</v>
      </c>
      <c r="Q311" s="200">
        <f>+C311-15018.5</f>
        <v>38276.2958</v>
      </c>
      <c r="S311" s="132">
        <f>+(P311-G311)^2</f>
        <v>3.3920196267207544E-5</v>
      </c>
      <c r="T311" s="7">
        <v>1</v>
      </c>
      <c r="U311" s="43">
        <f>+T311*S311</f>
        <v>3.3920196267207544E-5</v>
      </c>
      <c r="V311" s="132">
        <f>+G311-P311</f>
        <v>-5.8241047610089868E-3</v>
      </c>
      <c r="Z311" s="43">
        <f>F311</f>
        <v>9652</v>
      </c>
      <c r="AA311" s="132">
        <f>AB$3+AB$4*Z311+AB$5*Z311^2+AH311</f>
        <v>-2.1647823480462444E-2</v>
      </c>
      <c r="AB311" s="132">
        <f>IF(S311&lt;&gt;0,G311-AH311, -9999)</f>
        <v>-1.2899191749124184E-2</v>
      </c>
      <c r="AC311" s="132">
        <f>+G311-P311</f>
        <v>-5.8241047610089868E-3</v>
      </c>
      <c r="AD311" s="132">
        <f>IF(S311&lt;&gt;0,G311-AA311, -9999)</f>
        <v>1.462263485164636E-3</v>
      </c>
      <c r="AE311" s="132">
        <f>+(G311-AA311)^2*T311</f>
        <v>2.1382145000458277E-6</v>
      </c>
      <c r="AF311" s="43">
        <f>IF(S311&lt;&gt;0,G311-P311, -9999)</f>
        <v>-5.8241047610089868E-3</v>
      </c>
      <c r="AG311" s="7"/>
      <c r="AH311" s="43">
        <f>$AB$6*($AB$11/AI311*AJ311+$AB$12)</f>
        <v>-7.2863682461736237E-3</v>
      </c>
      <c r="AI311" s="43">
        <f>1+$AB$7*COS(AL311)</f>
        <v>1.1673182617691344</v>
      </c>
      <c r="AJ311" s="43">
        <f>SIN(AL311+RADIANS($AB$9))</f>
        <v>-0.9417133134048703</v>
      </c>
      <c r="AK311" s="43">
        <f>$AB$7*SIN(AL311)</f>
        <v>-0.46834743289330927</v>
      </c>
      <c r="AL311" s="43">
        <f>2*ATAN(AM311)</f>
        <v>-1.2276752057917484</v>
      </c>
      <c r="AM311" s="43">
        <f>SQRT((1+$AB$7)/(1-$AB$7))*TAN(AN311/2)</f>
        <v>-0.70464647708103134</v>
      </c>
      <c r="AN311" s="132">
        <f>$AU311+$AB$7*SIN(AO311)</f>
        <v>5.507951279279558</v>
      </c>
      <c r="AO311" s="132">
        <f>$AU311+$AB$7*SIN(AP311)</f>
        <v>5.5085250934834722</v>
      </c>
      <c r="AP311" s="132">
        <f>$AU311+$AB$7*SIN(AQ311)</f>
        <v>5.5101382582674727</v>
      </c>
      <c r="AQ311" s="132">
        <f>$AU311+$AB$7*SIN(AR311)</f>
        <v>5.5146598229539983</v>
      </c>
      <c r="AR311" s="132">
        <f>$AU311+$AB$7*SIN(AS311)</f>
        <v>5.5272295968989562</v>
      </c>
      <c r="AS311" s="132">
        <f>$AU311+$AB$7*SIN(AT311)</f>
        <v>5.5614207536791103</v>
      </c>
      <c r="AT311" s="132">
        <f>$AU311+$AB$7*SIN(AU311)</f>
        <v>5.6496944571357135</v>
      </c>
      <c r="AU311" s="132">
        <f>RADIANS($AB$9)+$AB$18*(F311-AB$15)</f>
        <v>5.8558256651140628</v>
      </c>
    </row>
    <row r="312" spans="1:82" ht="12.95" customHeight="1">
      <c r="A312" s="36" t="s">
        <v>366</v>
      </c>
      <c r="B312" s="94" t="s">
        <v>292</v>
      </c>
      <c r="C312" s="36">
        <v>53297.867599999998</v>
      </c>
      <c r="D312" s="36">
        <v>5.0000000000000001E-4</v>
      </c>
      <c r="E312" s="41">
        <f>+(C312-C$7)/C$8</f>
        <v>9660.9398917579801</v>
      </c>
      <c r="F312" s="132">
        <f>ROUND(2*E312,0)/2</f>
        <v>9661</v>
      </c>
      <c r="G312" s="132">
        <f>+C312-(C$7+F312*C$8)</f>
        <v>-2.051783000206342E-2</v>
      </c>
      <c r="K312" s="43">
        <f>G312</f>
        <v>-2.051783000206342E-2</v>
      </c>
      <c r="O312" s="132">
        <f ca="1">+C$11+C$12*F312</f>
        <v>6.2911149123327445E-4</v>
      </c>
      <c r="P312" s="199">
        <f>+D$11+D$12*F312+D$13*F312^2</f>
        <v>-1.4371984823182849E-2</v>
      </c>
      <c r="Q312" s="200">
        <f>+C312-15018.5</f>
        <v>38279.367599999998</v>
      </c>
      <c r="S312" s="132">
        <f>+(P312-G312)^2</f>
        <v>3.7771412962769552E-5</v>
      </c>
      <c r="T312" s="7">
        <v>1</v>
      </c>
      <c r="U312" s="43">
        <f>+T312*S312</f>
        <v>3.7771412962769552E-5</v>
      </c>
      <c r="V312" s="132">
        <f>+G312-P312</f>
        <v>-6.1458451788805706E-3</v>
      </c>
      <c r="Z312" s="43">
        <f>F312</f>
        <v>9661</v>
      </c>
      <c r="AA312" s="132">
        <f>AB$3+AB$4*Z312+AB$5*Z312^2+AH312</f>
        <v>-2.1643062519077085E-2</v>
      </c>
      <c r="AB312" s="132">
        <f>IF(S312&lt;&gt;0,G312-AH312, -9999)</f>
        <v>-1.3246752306169183E-2</v>
      </c>
      <c r="AC312" s="132">
        <f>+G312-P312</f>
        <v>-6.1458451788805706E-3</v>
      </c>
      <c r="AD312" s="132">
        <f>IF(S312&lt;&gt;0,G312-AA312, -9999)</f>
        <v>1.1252325170136648E-3</v>
      </c>
      <c r="AE312" s="132">
        <f>+(G312-AA312)^2*T312</f>
        <v>1.2661482173449075E-6</v>
      </c>
      <c r="AF312" s="43">
        <f>IF(S312&lt;&gt;0,G312-P312, -9999)</f>
        <v>-6.1458451788805706E-3</v>
      </c>
      <c r="AG312" s="7"/>
      <c r="AH312" s="43">
        <f>$AB$6*($AB$11/AI312*AJ312+$AB$12)</f>
        <v>-7.2710776958942371E-3</v>
      </c>
      <c r="AI312" s="43">
        <f>1+$AB$7*COS(AL312)</f>
        <v>1.1686128852985849</v>
      </c>
      <c r="AJ312" s="43">
        <f>SIN(AL312+RADIANS($AB$9))</f>
        <v>-0.94077931740405707</v>
      </c>
      <c r="AK312" s="43">
        <f>$AB$7*SIN(AL312)</f>
        <v>-0.46788290578998892</v>
      </c>
      <c r="AL312" s="43">
        <f>2*ATAN(AM312)</f>
        <v>-1.2249095985457765</v>
      </c>
      <c r="AM312" s="43">
        <f>SQRT((1+$AB$7)/(1-$AB$7))*TAN(AN312/2)</f>
        <v>-0.70257908771797295</v>
      </c>
      <c r="AN312" s="132">
        <f>$AU312+$AB$7*SIN(AO312)</f>
        <v>5.5100055540097337</v>
      </c>
      <c r="AO312" s="132">
        <f>$AU312+$AB$7*SIN(AP312)</f>
        <v>5.510583739868574</v>
      </c>
      <c r="AP312" s="132">
        <f>$AU312+$AB$7*SIN(AQ312)</f>
        <v>5.5122059277167326</v>
      </c>
      <c r="AQ312" s="132">
        <f>$AU312+$AB$7*SIN(AR312)</f>
        <v>5.5167436452699867</v>
      </c>
      <c r="AR312" s="132">
        <f>$AU312+$AB$7*SIN(AS312)</f>
        <v>5.529333186024548</v>
      </c>
      <c r="AS312" s="132">
        <f>$AU312+$AB$7*SIN(AT312)</f>
        <v>5.5635128625545605</v>
      </c>
      <c r="AT312" s="132">
        <f>$AU312+$AB$7*SIN(AU312)</f>
        <v>5.6516147536764203</v>
      </c>
      <c r="AU312" s="132">
        <f>RADIANS($AB$9)+$AB$18*(F312-AB$15)</f>
        <v>5.8571475053454467</v>
      </c>
    </row>
    <row r="313" spans="1:82" ht="12.95" customHeight="1">
      <c r="A313" s="41" t="s">
        <v>849</v>
      </c>
      <c r="B313" s="94" t="s">
        <v>288</v>
      </c>
      <c r="C313" s="36">
        <v>53302.817799999997</v>
      </c>
      <c r="D313" s="36" t="s">
        <v>485</v>
      </c>
      <c r="E313" s="41">
        <f>+(C313-C$7)/C$8</f>
        <v>9675.4418064167494</v>
      </c>
      <c r="F313" s="132">
        <f>ROUND(2*E313,0)/2</f>
        <v>9675.5</v>
      </c>
      <c r="G313" s="132">
        <f>+C313-(C$7+F313*C$8)</f>
        <v>-1.9864264999341685E-2</v>
      </c>
      <c r="K313" s="43">
        <f>G313</f>
        <v>-1.9864264999341685E-2</v>
      </c>
      <c r="M313" s="132"/>
      <c r="O313" s="132">
        <f ca="1">+C$11+C$12*F313</f>
        <v>6.002086945421474E-4</v>
      </c>
      <c r="P313" s="199">
        <f>+D$11+D$12*F313+D$13*F313^2</f>
        <v>-1.4388954898683609E-2</v>
      </c>
      <c r="Q313" s="200">
        <f>+C313-15018.5</f>
        <v>38284.317799999997</v>
      </c>
      <c r="S313" s="132">
        <f>+(P313-G313)^2</f>
        <v>2.9979020698368352E-5</v>
      </c>
      <c r="T313" s="7">
        <v>1</v>
      </c>
      <c r="U313" s="43">
        <f>+T313*S313</f>
        <v>2.9979020698368352E-5</v>
      </c>
      <c r="V313" s="132">
        <f>+G313-P313</f>
        <v>-5.4753101006580762E-3</v>
      </c>
      <c r="Z313" s="43">
        <f>F313</f>
        <v>9675.5</v>
      </c>
      <c r="AA313" s="132">
        <f>AB$3+AB$4*Z313+AB$5*Z313^2+AH313</f>
        <v>-2.1635297269793935E-2</v>
      </c>
      <c r="AB313" s="132">
        <f>IF(S313&lt;&gt;0,G313-AH313, -9999)</f>
        <v>-1.2617922628231361E-2</v>
      </c>
      <c r="AC313" s="132">
        <f>+G313-P313</f>
        <v>-5.4753101006580762E-3</v>
      </c>
      <c r="AD313" s="132">
        <f>IF(S313&lt;&gt;0,G313-AA313, -9999)</f>
        <v>1.7710322704522496E-3</v>
      </c>
      <c r="AE313" s="132">
        <f>+(G313-AA313)^2*T313</f>
        <v>3.1365553029832503E-6</v>
      </c>
      <c r="AF313" s="43">
        <f>IF(S313&lt;&gt;0,G313-P313, -9999)</f>
        <v>-5.4753101006580762E-3</v>
      </c>
      <c r="AG313" s="7"/>
      <c r="AH313" s="43">
        <f>$AB$6*($AB$11/AI313*AJ313+$AB$12)</f>
        <v>-7.2463423711103241E-3</v>
      </c>
      <c r="AI313" s="43">
        <f>1+$AB$7*COS(AL313)</f>
        <v>1.1707020019405803</v>
      </c>
      <c r="AJ313" s="43">
        <f>SIN(AL313+RADIANS($AB$9))</f>
        <v>-0.93925496789977214</v>
      </c>
      <c r="AK313" s="43">
        <f>$AB$7*SIN(AL313)</f>
        <v>-0.46712476401136721</v>
      </c>
      <c r="AL313" s="43">
        <f>2*ATAN(AM313)</f>
        <v>-1.2204409439389197</v>
      </c>
      <c r="AM313" s="43">
        <f>SQRT((1+$AB$7)/(1-$AB$7))*TAN(AN313/2)</f>
        <v>-0.69924708264625568</v>
      </c>
      <c r="AN313" s="132">
        <f>$AU313+$AB$7*SIN(AO313)</f>
        <v>5.5133200398394546</v>
      </c>
      <c r="AO313" s="132">
        <f>$AU313+$AB$7*SIN(AP313)</f>
        <v>5.5139052837866505</v>
      </c>
      <c r="AP313" s="132">
        <f>$AU313+$AB$7*SIN(AQ313)</f>
        <v>5.5155419813073934</v>
      </c>
      <c r="AQ313" s="132">
        <f>$AU313+$AB$7*SIN(AR313)</f>
        <v>5.5201055307428719</v>
      </c>
      <c r="AR313" s="132">
        <f>$AU313+$AB$7*SIN(AS313)</f>
        <v>5.5327262861534621</v>
      </c>
      <c r="AS313" s="132">
        <f>$AU313+$AB$7*SIN(AT313)</f>
        <v>5.5668860624349197</v>
      </c>
      <c r="AT313" s="132">
        <f>$AU313+$AB$7*SIN(AU313)</f>
        <v>5.6547093196915448</v>
      </c>
      <c r="AU313" s="132">
        <f>RADIANS($AB$9)+$AB$18*(F313-AB$15)</f>
        <v>5.859277136829343</v>
      </c>
    </row>
    <row r="314" spans="1:82" ht="12.95" customHeight="1">
      <c r="A314" s="41" t="s">
        <v>599</v>
      </c>
      <c r="B314" s="94" t="s">
        <v>292</v>
      </c>
      <c r="C314" s="36">
        <v>53341.558900000004</v>
      </c>
      <c r="D314" s="36" t="s">
        <v>485</v>
      </c>
      <c r="E314" s="41">
        <f>+(C314-C$7)/C$8</f>
        <v>9788.9362361341464</v>
      </c>
      <c r="F314" s="132">
        <f>ROUND(2*E314,0)/2</f>
        <v>9789</v>
      </c>
      <c r="G314" s="132">
        <f>+C314-(C$7+F314*C$8)</f>
        <v>-2.1765669996966608E-2</v>
      </c>
      <c r="K314" s="43">
        <f>G314</f>
        <v>-2.1765669996966608E-2</v>
      </c>
      <c r="L314" s="132"/>
      <c r="O314" s="132">
        <f ca="1">+C$11+C$12*F314</f>
        <v>3.7396956182195185E-4</v>
      </c>
      <c r="P314" s="199">
        <f>+D$11+D$12*F314+D$13*F314^2</f>
        <v>-1.4522034262417181E-2</v>
      </c>
      <c r="Q314" s="200">
        <f>+C314-15018.5</f>
        <v>38323.058900000004</v>
      </c>
      <c r="S314" s="132">
        <f>+(P314-G314)^2</f>
        <v>5.2470258654841412E-5</v>
      </c>
      <c r="T314" s="7">
        <v>1</v>
      </c>
      <c r="U314" s="43">
        <f>+T314*S314</f>
        <v>5.2470258654841412E-5</v>
      </c>
      <c r="V314" s="132">
        <f>+G314-P314</f>
        <v>-7.2436357345494265E-3</v>
      </c>
      <c r="Z314" s="43">
        <f>F314</f>
        <v>9789</v>
      </c>
      <c r="AA314" s="132">
        <f>AB$3+AB$4*Z314+AB$5*Z314^2+AH314</f>
        <v>-2.1570446401417108E-2</v>
      </c>
      <c r="AB314" s="132">
        <f>IF(S314&lt;&gt;0,G314-AH314, -9999)</f>
        <v>-1.4717257857966681E-2</v>
      </c>
      <c r="AC314" s="132">
        <f>+G314-P314</f>
        <v>-7.2436357345494265E-3</v>
      </c>
      <c r="AD314" s="132">
        <f>IF(S314&lt;&gt;0,G314-AA314, -9999)</f>
        <v>-1.9522359554949992E-4</v>
      </c>
      <c r="AE314" s="132">
        <f>+(G314-AA314)^2*T314</f>
        <v>3.8112252259274725E-8</v>
      </c>
      <c r="AF314" s="43">
        <f>IF(S314&lt;&gt;0,G314-P314, -9999)</f>
        <v>-7.2436357345494265E-3</v>
      </c>
      <c r="AG314" s="7"/>
      <c r="AH314" s="43">
        <f>$AB$6*($AB$11/AI314*AJ314+$AB$12)</f>
        <v>-7.0484121389999274E-3</v>
      </c>
      <c r="AI314" s="43">
        <f>1+$AB$7*COS(AL314)</f>
        <v>1.1871911508804485</v>
      </c>
      <c r="AJ314" s="43">
        <f>SIN(AL314+RADIANS($AB$9))</f>
        <v>-0.92646733001518866</v>
      </c>
      <c r="AK314" s="43">
        <f>$AB$7*SIN(AL314)</f>
        <v>-0.46076478994303655</v>
      </c>
      <c r="AL314" s="43">
        <f>2*ATAN(AM314)</f>
        <v>-1.1849034956003839</v>
      </c>
      <c r="AM314" s="43">
        <f>SQRT((1+$AB$7)/(1-$AB$7))*TAN(AN314/2)</f>
        <v>-0.67311236946999342</v>
      </c>
      <c r="AN314" s="132">
        <f>$AU314+$AB$7*SIN(AO314)</f>
        <v>5.5394711610770013</v>
      </c>
      <c r="AO314" s="132">
        <f>$AU314+$AB$7*SIN(AP314)</f>
        <v>5.5401121226232748</v>
      </c>
      <c r="AP314" s="132">
        <f>$AU314+$AB$7*SIN(AQ314)</f>
        <v>5.5418608518548123</v>
      </c>
      <c r="AQ314" s="132">
        <f>$AU314+$AB$7*SIN(AR314)</f>
        <v>5.5466177311762852</v>
      </c>
      <c r="AR314" s="132">
        <f>$AU314+$AB$7*SIN(AS314)</f>
        <v>5.5594550331330623</v>
      </c>
      <c r="AS314" s="132">
        <f>$AU314+$AB$7*SIN(AT314)</f>
        <v>5.593398850994399</v>
      </c>
      <c r="AT314" s="132">
        <f>$AU314+$AB$7*SIN(AU314)</f>
        <v>5.6789640113036937</v>
      </c>
      <c r="AU314" s="132">
        <f>RADIANS($AB$9)+$AB$18*(F314-AB$15)</f>
        <v>5.8759470108584626</v>
      </c>
    </row>
    <row r="315" spans="1:82" s="132" customFormat="1" ht="12.95" customHeight="1">
      <c r="A315" s="41" t="s">
        <v>345</v>
      </c>
      <c r="B315" s="94" t="s">
        <v>288</v>
      </c>
      <c r="C315" s="36">
        <v>53349.2405</v>
      </c>
      <c r="D315" s="36">
        <v>2.0000000000000001E-4</v>
      </c>
      <c r="E315" s="41">
        <f>+(C315-C$7)/C$8</f>
        <v>9811.4399546996119</v>
      </c>
      <c r="F315" s="132">
        <f>ROUND(2*E315,0)/2</f>
        <v>9811.5</v>
      </c>
      <c r="G315" s="132">
        <f>+C315-(C$7+F315*C$8)</f>
        <v>-2.049634500144748E-2</v>
      </c>
      <c r="H315" s="43"/>
      <c r="I315" s="43"/>
      <c r="J315" s="43"/>
      <c r="K315" s="43">
        <f>G315</f>
        <v>-2.049634500144748E-2</v>
      </c>
      <c r="L315" s="43"/>
      <c r="M315" s="43"/>
      <c r="N315" s="43"/>
      <c r="O315" s="132">
        <f ca="1">+C$11+C$12*F315</f>
        <v>3.2912039454261952E-4</v>
      </c>
      <c r="P315" s="199">
        <f>+D$11+D$12*F315+D$13*F315^2</f>
        <v>-1.4548467160963644E-2</v>
      </c>
      <c r="Q315" s="200">
        <f>+C315-15018.5</f>
        <v>38330.7405</v>
      </c>
      <c r="R315" s="43"/>
      <c r="S315" s="132">
        <f>+(P315-G315)^2</f>
        <v>3.5377250805318663E-5</v>
      </c>
      <c r="T315" s="7">
        <v>1</v>
      </c>
      <c r="U315" s="43">
        <f>+T315*S315</f>
        <v>3.5377250805318663E-5</v>
      </c>
      <c r="V315" s="132">
        <f>+G315-P315</f>
        <v>-5.947877840483836E-3</v>
      </c>
      <c r="Z315" s="43">
        <f>F315</f>
        <v>9811.5</v>
      </c>
      <c r="AA315" s="132">
        <f>AB$3+AB$4*Z315+AB$5*Z315^2+AH315</f>
        <v>-2.1556728103105174E-2</v>
      </c>
      <c r="AB315" s="132">
        <f>IF(S315&lt;&gt;0,G315-AH315, -9999)</f>
        <v>-1.348808405930595E-2</v>
      </c>
      <c r="AC315" s="132">
        <f>+G315-P315</f>
        <v>-5.947877840483836E-3</v>
      </c>
      <c r="AD315" s="132">
        <f>IF(S315&lt;&gt;0,G315-AA315, -9999)</f>
        <v>1.0603831016576942E-3</v>
      </c>
      <c r="AE315" s="132">
        <f>+(G315-AA315)^2*T315</f>
        <v>1.1244123222811919E-6</v>
      </c>
      <c r="AF315" s="43">
        <f>IF(S315&lt;&gt;0,G315-P315, -9999)</f>
        <v>-5.947877840483836E-3</v>
      </c>
      <c r="AG315" s="7"/>
      <c r="AH315" s="43">
        <f>$AB$6*($AB$11/AI315*AJ315+$AB$12)</f>
        <v>-7.0082609421415311E-3</v>
      </c>
      <c r="AI315" s="43">
        <f>1+$AB$7*COS(AL315)</f>
        <v>1.1904872342724298</v>
      </c>
      <c r="AJ315" s="43">
        <f>SIN(AL315+RADIANS($AB$9))</f>
        <v>-0.92374722992846203</v>
      </c>
      <c r="AK315" s="43">
        <f>$AB$7*SIN(AL315)</f>
        <v>-0.45941194172380617</v>
      </c>
      <c r="AL315" s="43">
        <f>2*ATAN(AM315)</f>
        <v>-1.1777395037681075</v>
      </c>
      <c r="AM315" s="43">
        <f>SQRT((1+$AB$7)/(1-$AB$7))*TAN(AN315/2)</f>
        <v>-0.66791993909334457</v>
      </c>
      <c r="AN315" s="132">
        <f>$AU315+$AB$7*SIN(AO315)</f>
        <v>5.5446990940131506</v>
      </c>
      <c r="AO315" s="132">
        <f>$AU315+$AB$7*SIN(AP315)</f>
        <v>5.5453511598898828</v>
      </c>
      <c r="AP315" s="132">
        <f>$AU315+$AB$7*SIN(AQ315)</f>
        <v>5.5471216845554236</v>
      </c>
      <c r="AQ315" s="132">
        <f>$AU315+$AB$7*SIN(AR315)</f>
        <v>5.5519148634609419</v>
      </c>
      <c r="AR315" s="132">
        <f>$AU315+$AB$7*SIN(AS315)</f>
        <v>5.5647890482586515</v>
      </c>
      <c r="AS315" s="132">
        <f>$AU315+$AB$7*SIN(AT315)</f>
        <v>5.5986773134904793</v>
      </c>
      <c r="AT315" s="132">
        <f>$AU315+$AB$7*SIN(AU315)</f>
        <v>5.6837787782929965</v>
      </c>
      <c r="AU315" s="132">
        <f>RADIANS($AB$9)+$AB$18*(F315-AB$15)</f>
        <v>5.8792516114369224</v>
      </c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345</v>
      </c>
      <c r="B316" s="95"/>
      <c r="C316" s="36">
        <v>53349.410600000003</v>
      </c>
      <c r="D316" s="36">
        <v>5.9999999999999995E-4</v>
      </c>
      <c r="E316" s="41">
        <f>+(C316-C$7)/C$8</f>
        <v>9811.9382730874549</v>
      </c>
      <c r="F316" s="132">
        <f>ROUND(2*E316,0)/2</f>
        <v>9812</v>
      </c>
      <c r="G316" s="132">
        <f>+C316-(C$7+F316*C$8)</f>
        <v>-2.1070359995064791E-2</v>
      </c>
      <c r="H316" s="43"/>
      <c r="I316" s="43"/>
      <c r="J316" s="43"/>
      <c r="K316" s="43">
        <f>G316</f>
        <v>-2.1070359995064791E-2</v>
      </c>
      <c r="L316" s="43"/>
      <c r="M316" s="43"/>
      <c r="N316" s="43"/>
      <c r="O316" s="132">
        <f ca="1">+C$11+C$12*F316</f>
        <v>3.2812374638085604E-4</v>
      </c>
      <c r="P316" s="199">
        <f>+D$11+D$12*F316+D$13*F316^2</f>
        <v>-1.4549054752355895E-2</v>
      </c>
      <c r="Q316" s="200">
        <f>+C316-15018.5</f>
        <v>38330.910600000003</v>
      </c>
      <c r="R316" s="43"/>
      <c r="S316" s="132">
        <f>+(P316-G316)^2</f>
        <v>4.2527422068582532E-5</v>
      </c>
      <c r="T316" s="7">
        <v>1</v>
      </c>
      <c r="U316" s="43">
        <f>+T316*S316</f>
        <v>4.2527422068582532E-5</v>
      </c>
      <c r="V316" s="132">
        <f>+G316-P316</f>
        <v>-6.5213052427088962E-3</v>
      </c>
      <c r="Z316" s="43">
        <f>F316</f>
        <v>9812</v>
      </c>
      <c r="AA316" s="132">
        <f>AB$3+AB$4*Z316+AB$5*Z316^2+AH316</f>
        <v>-2.1556419992650934E-2</v>
      </c>
      <c r="AB316" s="132">
        <f>IF(S316&lt;&gt;0,G316-AH316, -9999)</f>
        <v>-1.4062994754769752E-2</v>
      </c>
      <c r="AC316" s="132">
        <f>+G316-P316</f>
        <v>-6.5213052427088962E-3</v>
      </c>
      <c r="AD316" s="132">
        <f>IF(S316&lt;&gt;0,G316-AA316, -9999)</f>
        <v>4.8605999758614266E-4</v>
      </c>
      <c r="AE316" s="132">
        <f>+(G316-AA316)^2*T316</f>
        <v>2.3625432125344101E-7</v>
      </c>
      <c r="AF316" s="43">
        <f>IF(S316&lt;&gt;0,G316-P316, -9999)</f>
        <v>-6.5213052427088962E-3</v>
      </c>
      <c r="AG316" s="7"/>
      <c r="AH316" s="43">
        <f>$AB$6*($AB$11/AI316*AJ316+$AB$12)</f>
        <v>-7.0073652402950388E-3</v>
      </c>
      <c r="AI316" s="43">
        <f>1+$AB$7*COS(AL316)</f>
        <v>1.190560578052628</v>
      </c>
      <c r="AJ316" s="43">
        <f>SIN(AL316+RADIANS($AB$9))</f>
        <v>-0.92368607086763488</v>
      </c>
      <c r="AK316" s="43">
        <f>$AB$7*SIN(AL316)</f>
        <v>-0.45938152412939465</v>
      </c>
      <c r="AL316" s="43">
        <f>2*ATAN(AM316)</f>
        <v>-1.1775798513918807</v>
      </c>
      <c r="AM316" s="43">
        <f>SQRT((1+$AB$7)/(1-$AB$7))*TAN(AN316/2)</f>
        <v>-0.66780450723636653</v>
      </c>
      <c r="AN316" s="132">
        <f>$AU316+$AB$7*SIN(AO316)</f>
        <v>5.5448154356910386</v>
      </c>
      <c r="AO316" s="132">
        <f>$AU316+$AB$7*SIN(AP316)</f>
        <v>5.5454677484097523</v>
      </c>
      <c r="AP316" s="132">
        <f>$AU316+$AB$7*SIN(AQ316)</f>
        <v>5.5472387555566529</v>
      </c>
      <c r="AQ316" s="132">
        <f>$AU316+$AB$7*SIN(AR316)</f>
        <v>5.5520327329704564</v>
      </c>
      <c r="AR316" s="132">
        <f>$AU316+$AB$7*SIN(AS316)</f>
        <v>5.5649077140311238</v>
      </c>
      <c r="AS316" s="132">
        <f>$AU316+$AB$7*SIN(AT316)</f>
        <v>5.5987946966840436</v>
      </c>
      <c r="AT316" s="132">
        <f>$AU316+$AB$7*SIN(AU316)</f>
        <v>5.6838857974213308</v>
      </c>
      <c r="AU316" s="132">
        <f>RADIANS($AB$9)+$AB$18*(F316-AB$15)</f>
        <v>5.8793250470053326</v>
      </c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345</v>
      </c>
      <c r="B317" s="94" t="s">
        <v>288</v>
      </c>
      <c r="C317" s="36">
        <v>53349.582900000001</v>
      </c>
      <c r="D317" s="36">
        <v>6.9999999999999999E-4</v>
      </c>
      <c r="E317" s="41">
        <f>+(C317-C$7)/C$8</f>
        <v>9812.4430365102835</v>
      </c>
      <c r="F317" s="132">
        <f>ROUND(2*E317,0)/2</f>
        <v>9812.5</v>
      </c>
      <c r="G317" s="132">
        <f>+C317-(C$7+F317*C$8)</f>
        <v>-1.9444375000603031E-2</v>
      </c>
      <c r="H317" s="43"/>
      <c r="I317" s="43"/>
      <c r="J317" s="43"/>
      <c r="K317" s="43">
        <f>G317</f>
        <v>-1.9444375000603031E-2</v>
      </c>
      <c r="L317" s="43"/>
      <c r="M317" s="43"/>
      <c r="N317" s="43"/>
      <c r="O317" s="132">
        <f ca="1">+C$11+C$12*F317</f>
        <v>3.2712709821909255E-4</v>
      </c>
      <c r="P317" s="199">
        <f>+D$11+D$12*F317+D$13*F317^2</f>
        <v>-1.4549642352167574E-2</v>
      </c>
      <c r="Q317" s="200">
        <f>+C317-15018.5</f>
        <v>38331.082900000001</v>
      </c>
      <c r="R317" s="43"/>
      <c r="S317" s="132">
        <f>+(P317-G317)^2</f>
        <v>2.3958407699659982E-5</v>
      </c>
      <c r="T317" s="7">
        <v>1</v>
      </c>
      <c r="U317" s="43">
        <f>+T317*S317</f>
        <v>2.3958407699659982E-5</v>
      </c>
      <c r="V317" s="132">
        <f>+G317-P317</f>
        <v>-4.894732648435457E-3</v>
      </c>
      <c r="Z317" s="43">
        <f>F317</f>
        <v>9812.5</v>
      </c>
      <c r="AA317" s="132">
        <f>AB$3+AB$4*Z317+AB$5*Z317^2+AH317</f>
        <v>-2.1556111740353216E-2</v>
      </c>
      <c r="AB317" s="132">
        <f>IF(S317&lt;&gt;0,G317-AH317, -9999)</f>
        <v>-1.243790561241739E-2</v>
      </c>
      <c r="AC317" s="132">
        <f>+G317-P317</f>
        <v>-4.894732648435457E-3</v>
      </c>
      <c r="AD317" s="132">
        <f>IF(S317&lt;&gt;0,G317-AA317, -9999)</f>
        <v>2.1117367397501842E-3</v>
      </c>
      <c r="AE317" s="132">
        <f>+(G317-AA317)^2*T317</f>
        <v>4.4594320580107371E-6</v>
      </c>
      <c r="AF317" s="43">
        <f>IF(S317&lt;&gt;0,G317-P317, -9999)</f>
        <v>-4.894732648435457E-3</v>
      </c>
      <c r="AG317" s="7"/>
      <c r="AH317" s="43">
        <f>$AB$6*($AB$11/AI317*AJ317+$AB$12)</f>
        <v>-7.0064693881856412E-3</v>
      </c>
      <c r="AI317" s="43">
        <f>1+$AB$7*COS(AL317)</f>
        <v>1.1906339260305301</v>
      </c>
      <c r="AJ317" s="43">
        <f>SIN(AL317+RADIANS($AB$9))</f>
        <v>-0.92362488070739457</v>
      </c>
      <c r="AK317" s="43">
        <f>$AB$7*SIN(AL317)</f>
        <v>-0.45935109106802369</v>
      </c>
      <c r="AL317" s="43">
        <f>2*ATAN(AM317)</f>
        <v>-1.1774201793033257</v>
      </c>
      <c r="AM317" s="43">
        <f>SQRT((1+$AB$7)/(1-$AB$7))*TAN(AN317/2)</f>
        <v>-0.66768907343555395</v>
      </c>
      <c r="AN317" s="132">
        <f>$AU317+$AB$7*SIN(AO317)</f>
        <v>5.5449317845656401</v>
      </c>
      <c r="AO317" s="132">
        <f>$AU317+$AB$7*SIN(AP317)</f>
        <v>5.5455843441286623</v>
      </c>
      <c r="AP317" s="132">
        <f>$AU317+$AB$7*SIN(AQ317)</f>
        <v>5.5473558336736364</v>
      </c>
      <c r="AQ317" s="132">
        <f>$AU317+$AB$7*SIN(AR317)</f>
        <v>5.5521506092374029</v>
      </c>
      <c r="AR317" s="132">
        <f>$AU317+$AB$7*SIN(AS317)</f>
        <v>5.5650263855408992</v>
      </c>
      <c r="AS317" s="132">
        <f>$AU317+$AB$7*SIN(AT317)</f>
        <v>5.5989120835234072</v>
      </c>
      <c r="AT317" s="132">
        <f>$AU317+$AB$7*SIN(AU317)</f>
        <v>5.6839928176036256</v>
      </c>
      <c r="AU317" s="132">
        <f>RADIANS($AB$9)+$AB$18*(F317-AB$15)</f>
        <v>5.8793984825737429</v>
      </c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484</v>
      </c>
      <c r="B318" s="94" t="s">
        <v>288</v>
      </c>
      <c r="C318" s="36">
        <v>53351.977800000001</v>
      </c>
      <c r="D318" s="36">
        <v>4.0000000000000002E-4</v>
      </c>
      <c r="E318" s="41">
        <f>+(C318-C$7)/C$8</f>
        <v>9819.4590430183598</v>
      </c>
      <c r="F318" s="132">
        <f>ROUND(2*E318,0)/2</f>
        <v>9819.5</v>
      </c>
      <c r="G318" s="132">
        <f>+C318-(C$7+F318*C$8)</f>
        <v>-1.3980584997625556E-2</v>
      </c>
      <c r="K318" s="43">
        <f>G318</f>
        <v>-1.3980584997625556E-2</v>
      </c>
      <c r="O318" s="132">
        <f ca="1">+C$11+C$12*F318</f>
        <v>3.1317402395441077E-4</v>
      </c>
      <c r="P318" s="199">
        <f>+D$11+D$12*F318+D$13*F318^2</f>
        <v>-1.455786963357069E-2</v>
      </c>
      <c r="Q318" s="200">
        <f>+C318-15018.5</f>
        <v>38333.477800000001</v>
      </c>
      <c r="S318" s="132">
        <f>+(P318-G318)^2</f>
        <v>3.3325755089830609E-7</v>
      </c>
      <c r="T318" s="7">
        <v>1</v>
      </c>
      <c r="U318" s="43">
        <f>+T318*S318</f>
        <v>3.3325755089830609E-7</v>
      </c>
      <c r="V318" s="132">
        <f>+G318-P318</f>
        <v>5.7728463594513418E-4</v>
      </c>
      <c r="Z318" s="43">
        <f>F318</f>
        <v>9819.5</v>
      </c>
      <c r="AA318" s="132">
        <f>AB$3+AB$4*Z318+AB$5*Z318^2+AH318</f>
        <v>-2.1551781309977959E-2</v>
      </c>
      <c r="AB318" s="132">
        <f>IF(S318&lt;&gt;0,G318-AH318, -9999)</f>
        <v>-6.9866733212182877E-3</v>
      </c>
      <c r="AC318" s="132">
        <f>+G318-P318</f>
        <v>5.7728463594513418E-4</v>
      </c>
      <c r="AD318" s="132">
        <f>IF(S318&lt;&gt;0,G318-AA318, -9999)</f>
        <v>7.5711963123524031E-3</v>
      </c>
      <c r="AE318" s="132">
        <f>+(G318-AA318)^2*T318</f>
        <v>5.7323013600178627E-5</v>
      </c>
      <c r="AF318" s="43">
        <f>IF(S318&lt;&gt;0,G318-P318, -9999)</f>
        <v>5.7728463594513418E-4</v>
      </c>
      <c r="AG318" s="7"/>
      <c r="AH318" s="43">
        <f>$AB$6*($AB$11/AI318*AJ318+$AB$12)</f>
        <v>-6.9939116764072681E-3</v>
      </c>
      <c r="AI318" s="43">
        <f>1+$AB$7*COS(AL318)</f>
        <v>1.1916612370089854</v>
      </c>
      <c r="AJ318" s="43">
        <f>SIN(AL318+RADIANS($AB$9))</f>
        <v>-0.92276494852373425</v>
      </c>
      <c r="AK318" s="43">
        <f>$AB$7*SIN(AL318)</f>
        <v>-0.45892340193912851</v>
      </c>
      <c r="AL318" s="43">
        <f>2*ATAN(AM318)</f>
        <v>-1.1751826989906493</v>
      </c>
      <c r="AM318" s="43">
        <f>SQRT((1+$AB$7)/(1-$AB$7))*TAN(AN318/2)</f>
        <v>-0.66607279582336254</v>
      </c>
      <c r="AN318" s="132">
        <f>$AU318+$AB$7*SIN(AO318)</f>
        <v>5.5465614246705144</v>
      </c>
      <c r="AO318" s="132">
        <f>$AU318+$AB$7*SIN(AP318)</f>
        <v>5.5472174402582617</v>
      </c>
      <c r="AP318" s="132">
        <f>$AU318+$AB$7*SIN(AQ318)</f>
        <v>5.5489956745470712</v>
      </c>
      <c r="AQ318" s="132">
        <f>$AU318+$AB$7*SIN(AR318)</f>
        <v>5.5538015864432237</v>
      </c>
      <c r="AR318" s="132">
        <f>$AU318+$AB$7*SIN(AS318)</f>
        <v>5.5666883888668082</v>
      </c>
      <c r="AS318" s="132">
        <f>$AU318+$AB$7*SIN(AT318)</f>
        <v>5.6005558818128671</v>
      </c>
      <c r="AT318" s="132">
        <f>$AU318+$AB$7*SIN(AU318)</f>
        <v>5.6854912107202722</v>
      </c>
      <c r="AU318" s="132">
        <f>RADIANS($AB$9)+$AB$18*(F318-AB$15)</f>
        <v>5.8804265805314859</v>
      </c>
    </row>
    <row r="319" spans="1:82" ht="12.95" customHeight="1">
      <c r="A319" s="41" t="s">
        <v>484</v>
      </c>
      <c r="B319" s="94" t="s">
        <v>292</v>
      </c>
      <c r="C319" s="36">
        <v>53352.1414</v>
      </c>
      <c r="D319" s="36">
        <v>2.0000000000000001E-4</v>
      </c>
      <c r="E319" s="41">
        <f>+(C319-C$7)/C$8</f>
        <v>9819.938319257335</v>
      </c>
      <c r="F319" s="132">
        <f>ROUND(2*E319,0)/2</f>
        <v>9820</v>
      </c>
      <c r="G319" s="132">
        <f>+C319-(C$7+F319*C$8)</f>
        <v>-2.1054599994386081E-2</v>
      </c>
      <c r="K319" s="43">
        <f>G319</f>
        <v>-2.1054599994386081E-2</v>
      </c>
      <c r="O319" s="132">
        <f ca="1">+C$11+C$12*F319</f>
        <v>3.1217737579264729E-4</v>
      </c>
      <c r="P319" s="199">
        <f>+D$11+D$12*F319+D$13*F319^2</f>
        <v>-1.4558457359673746E-2</v>
      </c>
      <c r="Q319" s="200">
        <f>+C319-15018.5</f>
        <v>38333.6414</v>
      </c>
      <c r="S319" s="132">
        <f>+(P319-G319)^2</f>
        <v>4.2199869130527314E-5</v>
      </c>
      <c r="T319" s="7">
        <v>1</v>
      </c>
      <c r="U319" s="43">
        <f>+T319*S319</f>
        <v>4.2199869130527314E-5</v>
      </c>
      <c r="V319" s="132">
        <f>+G319-P319</f>
        <v>-6.4961426347123347E-3</v>
      </c>
      <c r="Z319" s="43">
        <f>F319</f>
        <v>9820</v>
      </c>
      <c r="AA319" s="132">
        <f>AB$3+AB$4*Z319+AB$5*Z319^2+AH319</f>
        <v>-2.1551470929034325E-2</v>
      </c>
      <c r="AB319" s="132">
        <f>IF(S319&lt;&gt;0,G319-AH319, -9999)</f>
        <v>-1.4061586425025502E-2</v>
      </c>
      <c r="AC319" s="132">
        <f>+G319-P319</f>
        <v>-6.4961426347123347E-3</v>
      </c>
      <c r="AD319" s="132">
        <f>IF(S319&lt;&gt;0,G319-AA319, -9999)</f>
        <v>4.9687093464824417E-4</v>
      </c>
      <c r="AE319" s="132">
        <f>+(G319-AA319)^2*T319</f>
        <v>2.4688072569821972E-7</v>
      </c>
      <c r="AF319" s="43">
        <f>IF(S319&lt;&gt;0,G319-P319, -9999)</f>
        <v>-6.4961426347123347E-3</v>
      </c>
      <c r="AG319" s="7"/>
      <c r="AH319" s="43">
        <f>$AB$6*($AB$11/AI319*AJ319+$AB$12)</f>
        <v>-6.9930135693605788E-3</v>
      </c>
      <c r="AI319" s="43">
        <f>1+$AB$7*COS(AL319)</f>
        <v>1.1917346476368738</v>
      </c>
      <c r="AJ319" s="43">
        <f>SIN(AL319+RADIANS($AB$9))</f>
        <v>-0.92270329090752401</v>
      </c>
      <c r="AK319" s="43">
        <f>$AB$7*SIN(AL319)</f>
        <v>-0.4588927363935511</v>
      </c>
      <c r="AL319" s="43">
        <f>2*ATAN(AM319)</f>
        <v>-1.1750227309433119</v>
      </c>
      <c r="AM319" s="43">
        <f>SQRT((1+$AB$7)/(1-$AB$7))*TAN(AN319/2)</f>
        <v>-0.66595733280116109</v>
      </c>
      <c r="AN319" s="132">
        <f>$AU319+$AB$7*SIN(AO319)</f>
        <v>5.5466778815398143</v>
      </c>
      <c r="AO319" s="132">
        <f>$AU319+$AB$7*SIN(AP319)</f>
        <v>5.5473341439982056</v>
      </c>
      <c r="AP319" s="132">
        <f>$AU319+$AB$7*SIN(AQ319)</f>
        <v>5.5491128594177557</v>
      </c>
      <c r="AQ319" s="132">
        <f>$AU319+$AB$7*SIN(AR319)</f>
        <v>5.5539195640583339</v>
      </c>
      <c r="AR319" s="132">
        <f>$AU319+$AB$7*SIN(AS319)</f>
        <v>5.566807146387279</v>
      </c>
      <c r="AS319" s="132">
        <f>$AU319+$AB$7*SIN(AT319)</f>
        <v>5.600673323281228</v>
      </c>
      <c r="AT319" s="132">
        <f>$AU319+$AB$7*SIN(AU319)</f>
        <v>5.6855982466902519</v>
      </c>
      <c r="AU319" s="132">
        <f>RADIANS($AB$9)+$AB$18*(F319-AB$15)</f>
        <v>5.8805000160998961</v>
      </c>
    </row>
    <row r="320" spans="1:82" s="132" customFormat="1" ht="12.95" customHeight="1">
      <c r="A320" s="41" t="s">
        <v>495</v>
      </c>
      <c r="B320" s="94" t="str">
        <f>IF(W320=INT(W320),"I","II")</f>
        <v>I</v>
      </c>
      <c r="C320" s="207">
        <v>53352.141499999998</v>
      </c>
      <c r="D320" s="36" t="s">
        <v>485</v>
      </c>
      <c r="E320" s="41">
        <f>+(C320-C$7)/C$8</f>
        <v>9819.9386122134638</v>
      </c>
      <c r="F320" s="132">
        <f>ROUND(2*E320,0)/2</f>
        <v>9820</v>
      </c>
      <c r="G320" s="132">
        <f>+C320-(C$7+F320*C$8)</f>
        <v>-2.0954599996912293E-2</v>
      </c>
      <c r="H320" s="43"/>
      <c r="I320" s="43"/>
      <c r="J320" s="43"/>
      <c r="K320" s="43">
        <f>G320</f>
        <v>-2.0954599996912293E-2</v>
      </c>
      <c r="L320" s="43"/>
      <c r="M320" s="43"/>
      <c r="O320" s="132">
        <f ca="1">+C$11+C$12*F320</f>
        <v>3.1217737579264729E-4</v>
      </c>
      <c r="P320" s="199">
        <f>+D$11+D$12*F320+D$13*F320^2</f>
        <v>-1.4558457359673746E-2</v>
      </c>
      <c r="Q320" s="200">
        <f>+C320-15018.5</f>
        <v>38333.641499999998</v>
      </c>
      <c r="R320" s="43"/>
      <c r="S320" s="132">
        <f>+(P320-G320)^2</f>
        <v>4.0910640635900875E-5</v>
      </c>
      <c r="T320" s="7">
        <v>1</v>
      </c>
      <c r="U320" s="43">
        <f>+T320*S320</f>
        <v>4.0910640635900875E-5</v>
      </c>
      <c r="V320" s="132">
        <f>+G320-P320</f>
        <v>-6.3961426372385471E-3</v>
      </c>
      <c r="Z320" s="43">
        <f>F320</f>
        <v>9820</v>
      </c>
      <c r="AA320" s="132">
        <f>AB$3+AB$4*Z320+AB$5*Z320^2+AH320</f>
        <v>-2.1551470929034325E-2</v>
      </c>
      <c r="AB320" s="132">
        <f>IF(S320&lt;&gt;0,G320-AH320, -9999)</f>
        <v>-1.3961586427551714E-2</v>
      </c>
      <c r="AC320" s="132">
        <f>+G320-P320</f>
        <v>-6.3961426372385471E-3</v>
      </c>
      <c r="AD320" s="132">
        <f>IF(S320&lt;&gt;0,G320-AA320, -9999)</f>
        <v>5.9687093212203168E-4</v>
      </c>
      <c r="AE320" s="132">
        <f>+(G320-AA320)^2*T320</f>
        <v>3.5625490961222297E-7</v>
      </c>
      <c r="AF320" s="43">
        <f>IF(S320&lt;&gt;0,G320-P320, -9999)</f>
        <v>-6.3961426372385471E-3</v>
      </c>
      <c r="AG320" s="7"/>
      <c r="AH320" s="43">
        <f>$AB$6*($AB$11/AI320*AJ320+$AB$12)</f>
        <v>-6.9930135693605788E-3</v>
      </c>
      <c r="AI320" s="43">
        <f>1+$AB$7*COS(AL320)</f>
        <v>1.1917346476368738</v>
      </c>
      <c r="AJ320" s="43">
        <f>SIN(AL320+RADIANS($AB$9))</f>
        <v>-0.92270329090752401</v>
      </c>
      <c r="AK320" s="43">
        <f>$AB$7*SIN(AL320)</f>
        <v>-0.4588927363935511</v>
      </c>
      <c r="AL320" s="43">
        <f>2*ATAN(AM320)</f>
        <v>-1.1750227309433119</v>
      </c>
      <c r="AM320" s="43">
        <f>SQRT((1+$AB$7)/(1-$AB$7))*TAN(AN320/2)</f>
        <v>-0.66595733280116109</v>
      </c>
      <c r="AN320" s="132">
        <f>$AU320+$AB$7*SIN(AO320)</f>
        <v>5.5466778815398143</v>
      </c>
      <c r="AO320" s="132">
        <f>$AU320+$AB$7*SIN(AP320)</f>
        <v>5.5473341439982056</v>
      </c>
      <c r="AP320" s="132">
        <f>$AU320+$AB$7*SIN(AQ320)</f>
        <v>5.5491128594177557</v>
      </c>
      <c r="AQ320" s="132">
        <f>$AU320+$AB$7*SIN(AR320)</f>
        <v>5.5539195640583339</v>
      </c>
      <c r="AR320" s="132">
        <f>$AU320+$AB$7*SIN(AS320)</f>
        <v>5.566807146387279</v>
      </c>
      <c r="AS320" s="132">
        <f>$AU320+$AB$7*SIN(AT320)</f>
        <v>5.600673323281228</v>
      </c>
      <c r="AT320" s="132">
        <f>$AU320+$AB$7*SIN(AU320)</f>
        <v>5.6855982466902519</v>
      </c>
      <c r="AU320" s="132">
        <f>RADIANS($AB$9)+$AB$18*(F320-AB$15)</f>
        <v>5.8805000160998961</v>
      </c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41" t="s">
        <v>484</v>
      </c>
      <c r="B321" s="94" t="s">
        <v>292</v>
      </c>
      <c r="C321" s="36">
        <v>53352.141600000003</v>
      </c>
      <c r="D321" s="36">
        <v>1E-4</v>
      </c>
      <c r="E321" s="41">
        <f>+(C321-C$7)/C$8</f>
        <v>9819.9389051696144</v>
      </c>
      <c r="F321" s="132">
        <f>ROUND(2*E321,0)/2</f>
        <v>9820</v>
      </c>
      <c r="G321" s="132">
        <f>+C321-(C$7+F321*C$8)</f>
        <v>-2.0854599992162548E-2</v>
      </c>
      <c r="K321" s="43">
        <f>G321</f>
        <v>-2.0854599992162548E-2</v>
      </c>
      <c r="O321" s="132">
        <f ca="1">+C$11+C$12*F321</f>
        <v>3.1217737579264729E-4</v>
      </c>
      <c r="P321" s="199">
        <f>+D$11+D$12*F321+D$13*F321^2</f>
        <v>-1.4558457359673746E-2</v>
      </c>
      <c r="Q321" s="200">
        <f>+C321-15018.5</f>
        <v>38333.641600000003</v>
      </c>
      <c r="S321" s="132">
        <f>+(P321-G321)^2</f>
        <v>3.9641412048643024E-5</v>
      </c>
      <c r="T321" s="7">
        <v>1</v>
      </c>
      <c r="U321" s="43">
        <f>+T321*S321</f>
        <v>3.9641412048643024E-5</v>
      </c>
      <c r="V321" s="132">
        <f>+G321-P321</f>
        <v>-6.296142632488802E-3</v>
      </c>
      <c r="Z321" s="43">
        <f>F321</f>
        <v>9820</v>
      </c>
      <c r="AA321" s="132">
        <f>AB$3+AB$4*Z321+AB$5*Z321^2+AH321</f>
        <v>-2.1551470929034325E-2</v>
      </c>
      <c r="AB321" s="132">
        <f>IF(S321&lt;&gt;0,G321-AH321, -9999)</f>
        <v>-1.3861586422801969E-2</v>
      </c>
      <c r="AC321" s="132">
        <f>+G321-P321</f>
        <v>-6.296142632488802E-3</v>
      </c>
      <c r="AD321" s="132">
        <f>IF(S321&lt;&gt;0,G321-AA321, -9999)</f>
        <v>6.9687093687177681E-4</v>
      </c>
      <c r="AE321" s="132">
        <f>+(G321-AA321)^2*T321</f>
        <v>4.856291026565479E-7</v>
      </c>
      <c r="AF321" s="43">
        <f>IF(S321&lt;&gt;0,G321-P321, -9999)</f>
        <v>-6.296142632488802E-3</v>
      </c>
      <c r="AG321" s="7"/>
      <c r="AH321" s="43">
        <f>$AB$6*($AB$11/AI321*AJ321+$AB$12)</f>
        <v>-6.9930135693605788E-3</v>
      </c>
      <c r="AI321" s="43">
        <f>1+$AB$7*COS(AL321)</f>
        <v>1.1917346476368738</v>
      </c>
      <c r="AJ321" s="43">
        <f>SIN(AL321+RADIANS($AB$9))</f>
        <v>-0.92270329090752401</v>
      </c>
      <c r="AK321" s="43">
        <f>$AB$7*SIN(AL321)</f>
        <v>-0.4588927363935511</v>
      </c>
      <c r="AL321" s="43">
        <f>2*ATAN(AM321)</f>
        <v>-1.1750227309433119</v>
      </c>
      <c r="AM321" s="43">
        <f>SQRT((1+$AB$7)/(1-$AB$7))*TAN(AN321/2)</f>
        <v>-0.66595733280116109</v>
      </c>
      <c r="AN321" s="132">
        <f>$AU321+$AB$7*SIN(AO321)</f>
        <v>5.5466778815398143</v>
      </c>
      <c r="AO321" s="132">
        <f>$AU321+$AB$7*SIN(AP321)</f>
        <v>5.5473341439982056</v>
      </c>
      <c r="AP321" s="132">
        <f>$AU321+$AB$7*SIN(AQ321)</f>
        <v>5.5491128594177557</v>
      </c>
      <c r="AQ321" s="132">
        <f>$AU321+$AB$7*SIN(AR321)</f>
        <v>5.5539195640583339</v>
      </c>
      <c r="AR321" s="132">
        <f>$AU321+$AB$7*SIN(AS321)</f>
        <v>5.566807146387279</v>
      </c>
      <c r="AS321" s="132">
        <f>$AU321+$AB$7*SIN(AT321)</f>
        <v>5.600673323281228</v>
      </c>
      <c r="AT321" s="132">
        <f>$AU321+$AB$7*SIN(AU321)</f>
        <v>5.6855982466902519</v>
      </c>
      <c r="AU321" s="132">
        <f>RADIANS($AB$9)+$AB$18*(F321-AB$15)</f>
        <v>5.8805000160998961</v>
      </c>
    </row>
    <row r="322" spans="1:82" ht="12.95" customHeight="1">
      <c r="A322" s="41" t="s">
        <v>484</v>
      </c>
      <c r="B322" s="94" t="s">
        <v>288</v>
      </c>
      <c r="C322" s="36">
        <v>53358.116199999997</v>
      </c>
      <c r="D322" s="36">
        <v>2.0000000000000001E-4</v>
      </c>
      <c r="E322" s="41">
        <f>+(C322-C$7)/C$8</f>
        <v>9837.4418624885529</v>
      </c>
      <c r="F322" s="132">
        <f>ROUND(2*E322,0)/2</f>
        <v>9837.5</v>
      </c>
      <c r="G322" s="132">
        <f>+C322-(C$7+F322*C$8)</f>
        <v>-1.9845125003485009E-2</v>
      </c>
      <c r="K322" s="43">
        <f>G322</f>
        <v>-1.9845125003485009E-2</v>
      </c>
      <c r="O322" s="132">
        <f ca="1">+C$11+C$12*F322</f>
        <v>2.7729469013094282E-4</v>
      </c>
      <c r="P322" s="199">
        <f>+D$11+D$12*F322+D$13*F322^2</f>
        <v>-1.4579033077518384E-2</v>
      </c>
      <c r="Q322" s="200">
        <f>+C322-15018.5</f>
        <v>38339.616199999997</v>
      </c>
      <c r="S322" s="132">
        <f>+(P322-G322)^2</f>
        <v>2.7731724172730878E-5</v>
      </c>
      <c r="T322" s="7">
        <v>1</v>
      </c>
      <c r="U322" s="43">
        <f>+T322*S322</f>
        <v>2.7731724172730878E-5</v>
      </c>
      <c r="V322" s="132">
        <f>+G322-P322</f>
        <v>-5.2660919259666251E-3</v>
      </c>
      <c r="Z322" s="43">
        <f>F322</f>
        <v>9837.5</v>
      </c>
      <c r="AA322" s="132">
        <f>AB$3+AB$4*Z322+AB$5*Z322^2+AH322</f>
        <v>-2.1540518093003565E-2</v>
      </c>
      <c r="AB322" s="132">
        <f>IF(S322&lt;&gt;0,G322-AH322, -9999)</f>
        <v>-1.288363998799983E-2</v>
      </c>
      <c r="AC322" s="132">
        <f>+G322-P322</f>
        <v>-5.2660919259666251E-3</v>
      </c>
      <c r="AD322" s="132">
        <f>IF(S322&lt;&gt;0,G322-AA322, -9999)</f>
        <v>1.6953930895185557E-3</v>
      </c>
      <c r="AE322" s="132">
        <f>+(G322-AA322)^2*T322</f>
        <v>2.8743577279872733E-6</v>
      </c>
      <c r="AF322" s="43">
        <f>IF(S322&lt;&gt;0,G322-P322, -9999)</f>
        <v>-5.2660919259666251E-3</v>
      </c>
      <c r="AG322" s="7"/>
      <c r="AH322" s="43">
        <f>$AB$6*($AB$11/AI322*AJ322+$AB$12)</f>
        <v>-6.961485015485179E-3</v>
      </c>
      <c r="AI322" s="43">
        <f>1+$AB$7*COS(AL322)</f>
        <v>1.1943066185397631</v>
      </c>
      <c r="AJ322" s="43">
        <f>SIN(AL322+RADIANS($AB$9))</f>
        <v>-0.92052554319284829</v>
      </c>
      <c r="AK322" s="43">
        <f>$AB$7*SIN(AL322)</f>
        <v>-0.45780962922468155</v>
      </c>
      <c r="AL322" s="43">
        <f>2*ATAN(AM322)</f>
        <v>-1.1694113913184045</v>
      </c>
      <c r="AM322" s="43">
        <f>SQRT((1+$AB$7)/(1-$AB$7))*TAN(AN322/2)</f>
        <v>-0.66191489327295561</v>
      </c>
      <c r="AN322" s="132">
        <f>$AU322+$AB$7*SIN(AO322)</f>
        <v>5.5507584121570437</v>
      </c>
      <c r="AO322" s="132">
        <f>$AU322+$AB$7*SIN(AP322)</f>
        <v>5.5514233153160655</v>
      </c>
      <c r="AP322" s="132">
        <f>$AU322+$AB$7*SIN(AQ322)</f>
        <v>5.5532188152458408</v>
      </c>
      <c r="AQ322" s="132">
        <f>$AU322+$AB$7*SIN(AR322)</f>
        <v>5.558053035792593</v>
      </c>
      <c r="AR322" s="132">
        <f>$AU322+$AB$7*SIN(AS322)</f>
        <v>5.5709672670498982</v>
      </c>
      <c r="AS322" s="132">
        <f>$AU322+$AB$7*SIN(AT322)</f>
        <v>5.6047860631903275</v>
      </c>
      <c r="AT322" s="132">
        <f>$AU322+$AB$7*SIN(AU322)</f>
        <v>5.6893451665150119</v>
      </c>
      <c r="AU322" s="132">
        <f>RADIANS($AB$9)+$AB$18*(F322-AB$15)</f>
        <v>5.8830702609942538</v>
      </c>
      <c r="AV322" s="132"/>
    </row>
    <row r="323" spans="1:82" s="132" customFormat="1" ht="12.95" customHeight="1">
      <c r="A323" s="41" t="s">
        <v>495</v>
      </c>
      <c r="B323" s="94" t="str">
        <f>IF(W323=INT(W323),"I","II")</f>
        <v>I</v>
      </c>
      <c r="C323" s="207">
        <v>53358.116300000002</v>
      </c>
      <c r="D323" s="36" t="s">
        <v>485</v>
      </c>
      <c r="E323" s="41">
        <f>+(C323-C$7)/C$8</f>
        <v>9837.4421554447035</v>
      </c>
      <c r="F323" s="132">
        <f>ROUND(2*E323,0)/2</f>
        <v>9837.5</v>
      </c>
      <c r="G323" s="132">
        <f>+C323-(C$7+F323*C$8)</f>
        <v>-1.9745124998735264E-2</v>
      </c>
      <c r="H323" s="43"/>
      <c r="I323" s="43"/>
      <c r="J323" s="43"/>
      <c r="K323" s="43">
        <f>G323</f>
        <v>-1.9745124998735264E-2</v>
      </c>
      <c r="L323" s="43"/>
      <c r="M323" s="43"/>
      <c r="O323" s="132">
        <f ca="1">+C$11+C$12*F323</f>
        <v>2.7729469013094282E-4</v>
      </c>
      <c r="P323" s="199">
        <f>+D$11+D$12*F323+D$13*F323^2</f>
        <v>-1.4579033077518384E-2</v>
      </c>
      <c r="Q323" s="200">
        <f>+C323-15018.5</f>
        <v>38339.616300000002</v>
      </c>
      <c r="R323" s="43"/>
      <c r="S323" s="132">
        <f>+(P323-G323)^2</f>
        <v>2.6688505738462315E-5</v>
      </c>
      <c r="T323" s="7">
        <v>1</v>
      </c>
      <c r="U323" s="43">
        <f>+T323*S323</f>
        <v>2.6688505738462315E-5</v>
      </c>
      <c r="V323" s="132">
        <f>+G323-P323</f>
        <v>-5.1660919212168799E-3</v>
      </c>
      <c r="Z323" s="43">
        <f>F323</f>
        <v>9837.5</v>
      </c>
      <c r="AA323" s="132">
        <f>AB$3+AB$4*Z323+AB$5*Z323^2+AH323</f>
        <v>-2.1540518093003565E-2</v>
      </c>
      <c r="AB323" s="132">
        <f>IF(S323&lt;&gt;0,G323-AH323, -9999)</f>
        <v>-1.2783639983250085E-2</v>
      </c>
      <c r="AC323" s="132">
        <f>+G323-P323</f>
        <v>-5.1660919212168799E-3</v>
      </c>
      <c r="AD323" s="132">
        <f>IF(S323&lt;&gt;0,G323-AA323, -9999)</f>
        <v>1.7953930942683008E-3</v>
      </c>
      <c r="AE323" s="132">
        <f>+(G323-AA323)^2*T323</f>
        <v>3.2234363629463034E-6</v>
      </c>
      <c r="AF323" s="43">
        <f>IF(S323&lt;&gt;0,G323-P323, -9999)</f>
        <v>-5.1660919212168799E-3</v>
      </c>
      <c r="AG323" s="7"/>
      <c r="AH323" s="43">
        <f>$AB$6*($AB$11/AI323*AJ323+$AB$12)</f>
        <v>-6.961485015485179E-3</v>
      </c>
      <c r="AI323" s="43">
        <f>1+$AB$7*COS(AL323)</f>
        <v>1.1943066185397631</v>
      </c>
      <c r="AJ323" s="43">
        <f>SIN(AL323+RADIANS($AB$9))</f>
        <v>-0.92052554319284829</v>
      </c>
      <c r="AK323" s="43">
        <f>$AB$7*SIN(AL323)</f>
        <v>-0.45780962922468155</v>
      </c>
      <c r="AL323" s="43">
        <f>2*ATAN(AM323)</f>
        <v>-1.1694113913184045</v>
      </c>
      <c r="AM323" s="43">
        <f>SQRT((1+$AB$7)/(1-$AB$7))*TAN(AN323/2)</f>
        <v>-0.66191489327295561</v>
      </c>
      <c r="AN323" s="132">
        <f>$AU323+$AB$7*SIN(AO323)</f>
        <v>5.5507584121570437</v>
      </c>
      <c r="AO323" s="132">
        <f>$AU323+$AB$7*SIN(AP323)</f>
        <v>5.5514233153160655</v>
      </c>
      <c r="AP323" s="132">
        <f>$AU323+$AB$7*SIN(AQ323)</f>
        <v>5.5532188152458408</v>
      </c>
      <c r="AQ323" s="132">
        <f>$AU323+$AB$7*SIN(AR323)</f>
        <v>5.558053035792593</v>
      </c>
      <c r="AR323" s="132">
        <f>$AU323+$AB$7*SIN(AS323)</f>
        <v>5.5709672670498982</v>
      </c>
      <c r="AS323" s="132">
        <f>$AU323+$AB$7*SIN(AT323)</f>
        <v>5.6047860631903275</v>
      </c>
      <c r="AT323" s="132">
        <f>$AU323+$AB$7*SIN(AU323)</f>
        <v>5.6893451665150119</v>
      </c>
      <c r="AU323" s="132">
        <f>RADIANS($AB$9)+$AB$18*(F323-AB$15)</f>
        <v>5.8830702609942538</v>
      </c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484</v>
      </c>
      <c r="B324" s="94" t="s">
        <v>288</v>
      </c>
      <c r="C324" s="36">
        <v>53358.116399999999</v>
      </c>
      <c r="D324" s="36">
        <v>1E-4</v>
      </c>
      <c r="E324" s="41">
        <f>+(C324-C$7)/C$8</f>
        <v>9837.4424484008323</v>
      </c>
      <c r="F324" s="132">
        <f>ROUND(2*E324,0)/2</f>
        <v>9837.5</v>
      </c>
      <c r="G324" s="132">
        <f>+C324-(C$7+F324*C$8)</f>
        <v>-1.9645125001261476E-2</v>
      </c>
      <c r="H324" s="43"/>
      <c r="I324" s="43"/>
      <c r="J324" s="43"/>
      <c r="K324" s="43">
        <f>G324</f>
        <v>-1.9645125001261476E-2</v>
      </c>
      <c r="L324" s="43"/>
      <c r="M324" s="43"/>
      <c r="N324" s="43"/>
      <c r="O324" s="132">
        <f ca="1">+C$11+C$12*F324</f>
        <v>2.7729469013094282E-4</v>
      </c>
      <c r="P324" s="199">
        <f>+D$11+D$12*F324+D$13*F324^2</f>
        <v>-1.4579033077518384E-2</v>
      </c>
      <c r="Q324" s="200">
        <f>+C324-15018.5</f>
        <v>38339.616399999999</v>
      </c>
      <c r="R324" s="43"/>
      <c r="S324" s="132">
        <f>+(P324-G324)^2</f>
        <v>2.5665287379814989E-5</v>
      </c>
      <c r="T324" s="7">
        <v>1</v>
      </c>
      <c r="U324" s="43">
        <f>+T324*S324</f>
        <v>2.5665287379814989E-5</v>
      </c>
      <c r="V324" s="132">
        <f>+G324-P324</f>
        <v>-5.0660919237430924E-3</v>
      </c>
      <c r="Z324" s="43">
        <f>F324</f>
        <v>9837.5</v>
      </c>
      <c r="AA324" s="132">
        <f>AB$3+AB$4*Z324+AB$5*Z324^2+AH324</f>
        <v>-2.1540518093003565E-2</v>
      </c>
      <c r="AB324" s="132">
        <f>IF(S324&lt;&gt;0,G324-AH324, -9999)</f>
        <v>-1.2683639985776297E-2</v>
      </c>
      <c r="AC324" s="132">
        <f>+G324-P324</f>
        <v>-5.0660919237430924E-3</v>
      </c>
      <c r="AD324" s="132">
        <f>IF(S324&lt;&gt;0,G324-AA324, -9999)</f>
        <v>1.8953930917420883E-3</v>
      </c>
      <c r="AE324" s="132">
        <f>+(G324-AA324)^2*T324</f>
        <v>3.5925149722236324E-6</v>
      </c>
      <c r="AF324" s="43">
        <f>IF(S324&lt;&gt;0,G324-P324, -9999)</f>
        <v>-5.0660919237430924E-3</v>
      </c>
      <c r="AG324" s="7"/>
      <c r="AH324" s="43">
        <f>$AB$6*($AB$11/AI324*AJ324+$AB$12)</f>
        <v>-6.961485015485179E-3</v>
      </c>
      <c r="AI324" s="43">
        <f>1+$AB$7*COS(AL324)</f>
        <v>1.1943066185397631</v>
      </c>
      <c r="AJ324" s="43">
        <f>SIN(AL324+RADIANS($AB$9))</f>
        <v>-0.92052554319284829</v>
      </c>
      <c r="AK324" s="43">
        <f>$AB$7*SIN(AL324)</f>
        <v>-0.45780962922468155</v>
      </c>
      <c r="AL324" s="43">
        <f>2*ATAN(AM324)</f>
        <v>-1.1694113913184045</v>
      </c>
      <c r="AM324" s="43">
        <f>SQRT((1+$AB$7)/(1-$AB$7))*TAN(AN324/2)</f>
        <v>-0.66191489327295561</v>
      </c>
      <c r="AN324" s="132">
        <f>$AU324+$AB$7*SIN(AO324)</f>
        <v>5.5507584121570437</v>
      </c>
      <c r="AO324" s="132">
        <f>$AU324+$AB$7*SIN(AP324)</f>
        <v>5.5514233153160655</v>
      </c>
      <c r="AP324" s="132">
        <f>$AU324+$AB$7*SIN(AQ324)</f>
        <v>5.5532188152458408</v>
      </c>
      <c r="AQ324" s="132">
        <f>$AU324+$AB$7*SIN(AR324)</f>
        <v>5.558053035792593</v>
      </c>
      <c r="AR324" s="132">
        <f>$AU324+$AB$7*SIN(AS324)</f>
        <v>5.5709672670498982</v>
      </c>
      <c r="AS324" s="132">
        <f>$AU324+$AB$7*SIN(AT324)</f>
        <v>5.6047860631903275</v>
      </c>
      <c r="AT324" s="132">
        <f>$AU324+$AB$7*SIN(AU324)</f>
        <v>5.6893451665150119</v>
      </c>
      <c r="AU324" s="132">
        <f>RADIANS($AB$9)+$AB$18*(F324-AB$15)</f>
        <v>5.8830702609942538</v>
      </c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987</v>
      </c>
      <c r="B325" s="94" t="s">
        <v>292</v>
      </c>
      <c r="C325" s="36">
        <v>53392.419699999999</v>
      </c>
      <c r="D325" s="36" t="s">
        <v>485</v>
      </c>
      <c r="E325" s="41">
        <f>+(C325-C$7)/C$8</f>
        <v>9937.9360707018004</v>
      </c>
      <c r="F325" s="132">
        <f>ROUND(2*E325,0)/2</f>
        <v>9938</v>
      </c>
      <c r="G325" s="132">
        <f>+C325-(C$7+F325*C$8)</f>
        <v>-2.1822139999130741E-2</v>
      </c>
      <c r="K325" s="43">
        <f>G325</f>
        <v>-2.1822139999130741E-2</v>
      </c>
      <c r="M325" s="132"/>
      <c r="O325" s="132">
        <f ca="1">+C$11+C$12*F325</f>
        <v>7.6968409616587352E-5</v>
      </c>
      <c r="P325" s="199">
        <f>+D$11+D$12*F325+D$13*F325^2</f>
        <v>-1.4697396177634853E-2</v>
      </c>
      <c r="Q325" s="200">
        <f>+C325-15018.5</f>
        <v>38373.919699999999</v>
      </c>
      <c r="S325" s="132">
        <f>+(P325-G325)^2</f>
        <v>5.0761974521943832E-5</v>
      </c>
      <c r="T325" s="7">
        <v>1</v>
      </c>
      <c r="U325" s="43">
        <f>+T325*S325</f>
        <v>5.0761974521943832E-5</v>
      </c>
      <c r="V325" s="132">
        <f>+G325-P325</f>
        <v>-7.124743821495888E-3</v>
      </c>
      <c r="Z325" s="43">
        <f>F325</f>
        <v>9938</v>
      </c>
      <c r="AA325" s="132">
        <f>AB$3+AB$4*Z325+AB$5*Z325^2+AH325</f>
        <v>-2.1474233324719639E-2</v>
      </c>
      <c r="AB325" s="132">
        <f>IF(S325&lt;&gt;0,G325-AH325, -9999)</f>
        <v>-1.5045302852045955E-2</v>
      </c>
      <c r="AC325" s="132">
        <f>+G325-P325</f>
        <v>-7.124743821495888E-3</v>
      </c>
      <c r="AD325" s="132">
        <f>IF(S325&lt;&gt;0,G325-AA325, -9999)</f>
        <v>-3.4790667441110187E-4</v>
      </c>
      <c r="AE325" s="132">
        <f>+(G325-AA325)^2*T325</f>
        <v>1.2103905409979246E-7</v>
      </c>
      <c r="AF325" s="43">
        <f>IF(S325&lt;&gt;0,G325-P325, -9999)</f>
        <v>-7.124743821495888E-3</v>
      </c>
      <c r="AG325" s="7"/>
      <c r="AH325" s="43">
        <f>$AB$6*($AB$11/AI325*AJ325+$AB$12)</f>
        <v>-6.7768371470847853E-3</v>
      </c>
      <c r="AI325" s="43">
        <f>1+$AB$7*COS(AL325)</f>
        <v>1.2091696919104356</v>
      </c>
      <c r="AJ325" s="43">
        <f>SIN(AL325+RADIANS($AB$9))</f>
        <v>-0.9072611018007708</v>
      </c>
      <c r="AK325" s="43">
        <f>$AB$7*SIN(AL325)</f>
        <v>-0.45121254260635407</v>
      </c>
      <c r="AL325" s="43">
        <f>2*ATAN(AM325)</f>
        <v>-1.1367130710081637</v>
      </c>
      <c r="AM325" s="43">
        <f>SQRT((1+$AB$7)/(1-$AB$7))*TAN(AN325/2)</f>
        <v>-0.6386523229880976</v>
      </c>
      <c r="AN325" s="132">
        <f>$AU325+$AB$7*SIN(AO325)</f>
        <v>5.574363884234093</v>
      </c>
      <c r="AO325" s="132">
        <f>$AU325+$AB$7*SIN(AP325)</f>
        <v>5.5750782785852371</v>
      </c>
      <c r="AP325" s="132">
        <f>$AU325+$AB$7*SIN(AQ325)</f>
        <v>5.5769678095106601</v>
      </c>
      <c r="AQ325" s="132">
        <f>$AU325+$AB$7*SIN(AR325)</f>
        <v>5.5819509073995324</v>
      </c>
      <c r="AR325" s="132">
        <f>$AU325+$AB$7*SIN(AS325)</f>
        <v>5.59499325519716</v>
      </c>
      <c r="AS325" s="132">
        <f>$AU325+$AB$7*SIN(AT325)</f>
        <v>5.6284901795388063</v>
      </c>
      <c r="AT325" s="132">
        <f>$AU325+$AB$7*SIN(AU325)</f>
        <v>5.7108877319486897</v>
      </c>
      <c r="AU325" s="132">
        <f>RADIANS($AB$9)+$AB$18*(F325-AB$15)</f>
        <v>5.8978308102447086</v>
      </c>
    </row>
    <row r="326" spans="1:82" ht="12.95" customHeight="1">
      <c r="A326" s="41" t="s">
        <v>599</v>
      </c>
      <c r="B326" s="94" t="s">
        <v>288</v>
      </c>
      <c r="C326" s="36">
        <v>53645.872900000002</v>
      </c>
      <c r="D326" s="36" t="s">
        <v>485</v>
      </c>
      <c r="E326" s="41">
        <f>+(C326-C$7)/C$8</f>
        <v>10680.44277273258</v>
      </c>
      <c r="F326" s="132">
        <f>ROUND(2*E326,0)/2</f>
        <v>10680.5</v>
      </c>
      <c r="G326" s="132">
        <f>+C326-(C$7+F326*C$8)</f>
        <v>-1.9534414997906424E-2</v>
      </c>
      <c r="K326" s="43">
        <f>G326</f>
        <v>-1.9534414997906424E-2</v>
      </c>
      <c r="L326" s="132"/>
      <c r="O326" s="132">
        <f ca="1">+C$11+C$12*F326</f>
        <v>-1.4030541106014281E-3</v>
      </c>
      <c r="P326" s="199">
        <f>+D$11+D$12*F326+D$13*F326^2</f>
        <v>-1.5582409727076382E-2</v>
      </c>
      <c r="Q326" s="200">
        <f>+C326-15018.5</f>
        <v>38627.372900000002</v>
      </c>
      <c r="S326" s="132">
        <f>+(P326-G326)^2</f>
        <v>1.5618345660668435E-5</v>
      </c>
      <c r="T326" s="7">
        <v>1</v>
      </c>
      <c r="U326" s="43">
        <f>+T326*S326</f>
        <v>1.5618345660668435E-5</v>
      </c>
      <c r="V326" s="132">
        <f>+G326-P326</f>
        <v>-3.9520052708300422E-3</v>
      </c>
      <c r="Z326" s="43">
        <f>F326</f>
        <v>10680.5</v>
      </c>
      <c r="AA326" s="132">
        <f>AB$3+AB$4*Z326+AB$5*Z326^2+AH326</f>
        <v>-2.0802720703354073E-2</v>
      </c>
      <c r="AB326" s="132">
        <f>IF(S326&lt;&gt;0,G326-AH326, -9999)</f>
        <v>-1.4314104021628735E-2</v>
      </c>
      <c r="AC326" s="132">
        <f>+G326-P326</f>
        <v>-3.9520052708300422E-3</v>
      </c>
      <c r="AD326" s="132">
        <f>IF(S326&lt;&gt;0,G326-AA326, -9999)</f>
        <v>1.268305705447649E-3</v>
      </c>
      <c r="AE326" s="132">
        <f>+(G326-AA326)^2*T326</f>
        <v>1.6085993624710587E-6</v>
      </c>
      <c r="AF326" s="43">
        <f>IF(S326&lt;&gt;0,G326-P326, -9999)</f>
        <v>-3.9520052708300422E-3</v>
      </c>
      <c r="AG326" s="7"/>
      <c r="AH326" s="43">
        <f>$AB$6*($AB$11/AI326*AJ326+$AB$12)</f>
        <v>-5.2203109762776895E-3</v>
      </c>
      <c r="AI326" s="43">
        <f>1+$AB$7*COS(AL326)</f>
        <v>1.3211359608148561</v>
      </c>
      <c r="AJ326" s="43">
        <f>SIN(AL326+RADIANS($AB$9))</f>
        <v>-0.76359045480582444</v>
      </c>
      <c r="AK326" s="43">
        <f>$AB$7*SIN(AL326)</f>
        <v>-0.37975836171270355</v>
      </c>
      <c r="AL326" s="43">
        <f>2*ATAN(AM326)</f>
        <v>-0.86884337219898888</v>
      </c>
      <c r="AM326" s="43">
        <f>SQRT((1+$AB$7)/(1-$AB$7))*TAN(AN326/2)</f>
        <v>-0.46398364685856275</v>
      </c>
      <c r="AN326" s="132">
        <f>$AU326+$AB$7*SIN(AO326)</f>
        <v>5.7579395211332205</v>
      </c>
      <c r="AO326" s="132">
        <f>$AU326+$AB$7*SIN(AP326)</f>
        <v>5.7589495708487428</v>
      </c>
      <c r="AP326" s="132">
        <f>$AU326+$AB$7*SIN(AQ326)</f>
        <v>5.7612939442102462</v>
      </c>
      <c r="AQ326" s="132">
        <f>$AU326+$AB$7*SIN(AR326)</f>
        <v>5.7667232240291817</v>
      </c>
      <c r="AR326" s="132">
        <f>$AU326+$AB$7*SIN(AS326)</f>
        <v>5.7792332131368633</v>
      </c>
      <c r="AS326" s="132">
        <f>$AU326+$AB$7*SIN(AT326)</f>
        <v>5.8077380341703977</v>
      </c>
      <c r="AT326" s="132">
        <f>$AU326+$AB$7*SIN(AU326)</f>
        <v>5.8712087068294316</v>
      </c>
      <c r="AU326" s="132">
        <f>RADIANS($AB$9)+$AB$18*(F326-AB$15)</f>
        <v>6.0068826293338846</v>
      </c>
    </row>
    <row r="327" spans="1:82" ht="12.95" customHeight="1">
      <c r="A327" s="41" t="s">
        <v>334</v>
      </c>
      <c r="B327" s="95"/>
      <c r="C327" s="36">
        <v>53652.528599999998</v>
      </c>
      <c r="D327" s="36">
        <v>2.0000000000000001E-4</v>
      </c>
      <c r="E327" s="41">
        <f>+(C327-C$7)/C$8</f>
        <v>10699.941054295816</v>
      </c>
      <c r="F327" s="132">
        <f>ROUND(2*E327,0)/2</f>
        <v>10700</v>
      </c>
      <c r="G327" s="132">
        <f>+C327-(C$7+F327*C$8)</f>
        <v>-2.0121000001381617E-2</v>
      </c>
      <c r="K327" s="43">
        <f>G327</f>
        <v>-2.0121000001381617E-2</v>
      </c>
      <c r="O327" s="132">
        <f ca="1">+C$11+C$12*F327</f>
        <v>-1.4419233889101865E-3</v>
      </c>
      <c r="P327" s="199">
        <f>+D$11+D$12*F327+D$13*F327^2</f>
        <v>-1.5605902715635916E-2</v>
      </c>
      <c r="Q327" s="200">
        <f>+C327-15018.5</f>
        <v>38634.028599999998</v>
      </c>
      <c r="S327" s="132">
        <f>+(P327-G327)^2</f>
        <v>2.0386103499748191E-5</v>
      </c>
      <c r="T327" s="7">
        <v>1</v>
      </c>
      <c r="U327" s="43">
        <f>+T327*S327</f>
        <v>2.0386103499748191E-5</v>
      </c>
      <c r="V327" s="132">
        <f>+G327-P327</f>
        <v>-4.5150972857457006E-3</v>
      </c>
      <c r="Z327" s="43">
        <f>F327</f>
        <v>10700</v>
      </c>
      <c r="AA327" s="132">
        <f>AB$3+AB$4*Z327+AB$5*Z327^2+AH327</f>
        <v>-2.0780766459554793E-2</v>
      </c>
      <c r="AB327" s="132">
        <f>IF(S327&lt;&gt;0,G327-AH327, -9999)</f>
        <v>-1.4946136257462741E-2</v>
      </c>
      <c r="AC327" s="132">
        <f>+G327-P327</f>
        <v>-4.5150972857457006E-3</v>
      </c>
      <c r="AD327" s="132">
        <f>IF(S327&lt;&gt;0,G327-AA327, -9999)</f>
        <v>6.5976645817317561E-4</v>
      </c>
      <c r="AE327" s="132">
        <f>+(G327-AA327)^2*T327</f>
        <v>4.352917793303767E-7</v>
      </c>
      <c r="AF327" s="43">
        <f>IF(S327&lt;&gt;0,G327-P327, -9999)</f>
        <v>-4.5150972857457006E-3</v>
      </c>
      <c r="AG327" s="7"/>
      <c r="AH327" s="43">
        <f>$AB$6*($AB$11/AI327*AJ327+$AB$12)</f>
        <v>-5.1748637439188753E-3</v>
      </c>
      <c r="AI327" s="43">
        <f>1+$AB$7*COS(AL327)</f>
        <v>1.3240433340144326</v>
      </c>
      <c r="AJ327" s="43">
        <f>SIN(AL327+RADIANS($AB$9))</f>
        <v>-0.75860843481922391</v>
      </c>
      <c r="AK327" s="43">
        <f>$AB$7*SIN(AL327)</f>
        <v>-0.3772805803377749</v>
      </c>
      <c r="AL327" s="43">
        <f>2*ATAN(AM327)</f>
        <v>-0.86116250204948619</v>
      </c>
      <c r="AM327" s="43">
        <f>SQRT((1+$AB$7)/(1-$AB$7))*TAN(AN327/2)</f>
        <v>-0.45932471858946067</v>
      </c>
      <c r="AN327" s="132">
        <f>$AU327+$AB$7*SIN(AO327)</f>
        <v>5.7629778094333668</v>
      </c>
      <c r="AO327" s="132">
        <f>$AU327+$AB$7*SIN(AP327)</f>
        <v>5.7639923126267272</v>
      </c>
      <c r="AP327" s="132">
        <f>$AU327+$AB$7*SIN(AQ327)</f>
        <v>5.7663402229060425</v>
      </c>
      <c r="AQ327" s="132">
        <f>$AU327+$AB$7*SIN(AR327)</f>
        <v>5.7717621385005078</v>
      </c>
      <c r="AR327" s="132">
        <f>$AU327+$AB$7*SIN(AS327)</f>
        <v>5.7842203643010937</v>
      </c>
      <c r="AS327" s="132">
        <f>$AU327+$AB$7*SIN(AT327)</f>
        <v>5.8125337483127817</v>
      </c>
      <c r="AT327" s="132">
        <f>$AU327+$AB$7*SIN(AU327)</f>
        <v>5.8754435917578745</v>
      </c>
      <c r="AU327" s="132">
        <f>RADIANS($AB$9)+$AB$18*(F327-AB$15)</f>
        <v>6.009746616501884</v>
      </c>
    </row>
    <row r="328" spans="1:82" ht="12.95" customHeight="1">
      <c r="A328" s="41" t="s">
        <v>334</v>
      </c>
      <c r="B328" s="94" t="s">
        <v>288</v>
      </c>
      <c r="C328" s="36">
        <v>53683.420599999998</v>
      </c>
      <c r="D328" s="36">
        <v>5.9999999999999995E-4</v>
      </c>
      <c r="E328" s="41">
        <f>+(C328-C$7)/C$8</f>
        <v>10790.441063919425</v>
      </c>
      <c r="F328" s="132">
        <f>ROUND(2*E328,0)/2</f>
        <v>10790.5</v>
      </c>
      <c r="G328" s="132">
        <f>+C328-(C$7+F328*C$8)</f>
        <v>-2.0117715001106262E-2</v>
      </c>
      <c r="K328" s="43">
        <f>G328</f>
        <v>-2.0117715001106262E-2</v>
      </c>
      <c r="O328" s="132">
        <f ca="1">+C$11+C$12*F328</f>
        <v>-1.6223167061892828E-3</v>
      </c>
      <c r="P328" s="199">
        <f>+D$11+D$12*F328+D$13*F328^2</f>
        <v>-1.5715101908677497E-2</v>
      </c>
      <c r="Q328" s="200">
        <f>+C328-15018.5</f>
        <v>38664.920599999998</v>
      </c>
      <c r="S328" s="132">
        <f>+(P328-G328)^2</f>
        <v>1.938300204162518E-5</v>
      </c>
      <c r="T328" s="7">
        <v>1</v>
      </c>
      <c r="U328" s="43">
        <f>+T328*S328</f>
        <v>1.938300204162518E-5</v>
      </c>
      <c r="V328" s="132">
        <f>+G328-P328</f>
        <v>-4.4026130924287657E-3</v>
      </c>
      <c r="Z328" s="43">
        <f>F328</f>
        <v>10790.5</v>
      </c>
      <c r="AA328" s="132">
        <f>AB$3+AB$4*Z328+AB$5*Z328^2+AH328</f>
        <v>-2.0676044417683115E-2</v>
      </c>
      <c r="AB328" s="132">
        <f>IF(S328&lt;&gt;0,G328-AH328, -9999)</f>
        <v>-1.5156772492100644E-2</v>
      </c>
      <c r="AC328" s="132">
        <f>+G328-P328</f>
        <v>-4.4026130924287657E-3</v>
      </c>
      <c r="AD328" s="132">
        <f>IF(S328&lt;&gt;0,G328-AA328, -9999)</f>
        <v>5.5832941657685264E-4</v>
      </c>
      <c r="AE328" s="132">
        <f>+(G328-AA328)^2*T328</f>
        <v>3.1173173741504863E-7</v>
      </c>
      <c r="AF328" s="43">
        <f>IF(S328&lt;&gt;0,G328-P328, -9999)</f>
        <v>-4.4026130924287657E-3</v>
      </c>
      <c r="AG328" s="7"/>
      <c r="AH328" s="43">
        <f>$AB$6*($AB$11/AI328*AJ328+$AB$12)</f>
        <v>-4.9609425090056192E-3</v>
      </c>
      <c r="AI328" s="43">
        <f>1+$AB$7*COS(AL328)</f>
        <v>1.3374436444054356</v>
      </c>
      <c r="AJ328" s="43">
        <f>SIN(AL328+RADIANS($AB$9))</f>
        <v>-0.73460853809192916</v>
      </c>
      <c r="AK328" s="43">
        <f>$AB$7*SIN(AL328)</f>
        <v>-0.36534436559166378</v>
      </c>
      <c r="AL328" s="43">
        <f>2*ATAN(AM328)</f>
        <v>-0.82507737900797351</v>
      </c>
      <c r="AM328" s="43">
        <f>SQRT((1+$AB$7)/(1-$AB$7))*TAN(AN328/2)</f>
        <v>-0.43765280393190292</v>
      </c>
      <c r="AN328" s="132">
        <f>$AU328+$AB$7*SIN(AO328)</f>
        <v>5.7865024963973699</v>
      </c>
      <c r="AO328" s="132">
        <f>$AU328+$AB$7*SIN(AP328)</f>
        <v>5.7875343355094406</v>
      </c>
      <c r="AP328" s="132">
        <f>$AU328+$AB$7*SIN(AQ328)</f>
        <v>5.7898913916753827</v>
      </c>
      <c r="AQ328" s="132">
        <f>$AU328+$AB$7*SIN(AR328)</f>
        <v>5.7952645232324134</v>
      </c>
      <c r="AR328" s="132">
        <f>$AU328+$AB$7*SIN(AS328)</f>
        <v>5.8074564184477353</v>
      </c>
      <c r="AS328" s="132">
        <f>$AU328+$AB$7*SIN(AT328)</f>
        <v>5.8348430823319122</v>
      </c>
      <c r="AT328" s="132">
        <f>$AU328+$AB$7*SIN(AU328)</f>
        <v>5.8951120425619798</v>
      </c>
      <c r="AU328" s="132">
        <f>RADIANS($AB$9)+$AB$18*(F328-AB$15)</f>
        <v>6.0230384543841335</v>
      </c>
    </row>
    <row r="329" spans="1:82" ht="12.95" customHeight="1">
      <c r="A329" s="41" t="s">
        <v>334</v>
      </c>
      <c r="B329" s="95"/>
      <c r="C329" s="36">
        <v>53683.591200000003</v>
      </c>
      <c r="D329" s="36">
        <v>5.0000000000000001E-4</v>
      </c>
      <c r="E329" s="41">
        <f>+(C329-C$7)/C$8</f>
        <v>10790.940847087955</v>
      </c>
      <c r="F329" s="132">
        <f>ROUND(2*E329,0)/2</f>
        <v>10791</v>
      </c>
      <c r="G329" s="132">
        <f>+C329-(C$7+F329*C$8)</f>
        <v>-2.0191729992802721E-2</v>
      </c>
      <c r="K329" s="43">
        <f>G329</f>
        <v>-2.0191729992802721E-2</v>
      </c>
      <c r="O329" s="132">
        <f ca="1">+C$11+C$12*F329</f>
        <v>-1.6233133543510463E-3</v>
      </c>
      <c r="P329" s="199">
        <f>+D$11+D$12*F329+D$13*F329^2</f>
        <v>-1.571570598530397E-2</v>
      </c>
      <c r="Q329" s="200">
        <f>+C329-15018.5</f>
        <v>38665.091200000003</v>
      </c>
      <c r="S329" s="132">
        <f>+(P329-G329)^2</f>
        <v>2.003479091570517E-5</v>
      </c>
      <c r="T329" s="7">
        <v>1</v>
      </c>
      <c r="U329" s="43">
        <f>+T329*S329</f>
        <v>2.003479091570517E-5</v>
      </c>
      <c r="V329" s="132">
        <f>+G329-P329</f>
        <v>-4.4760240074987502E-3</v>
      </c>
      <c r="Z329" s="43">
        <f>F329</f>
        <v>10791</v>
      </c>
      <c r="AA329" s="132">
        <f>AB$3+AB$4*Z329+AB$5*Z329^2+AH329</f>
        <v>-2.0675452975586067E-2</v>
      </c>
      <c r="AB329" s="132">
        <f>IF(S329&lt;&gt;0,G329-AH329, -9999)</f>
        <v>-1.5231983002520624E-2</v>
      </c>
      <c r="AC329" s="132">
        <f>+G329-P329</f>
        <v>-4.4760240074987502E-3</v>
      </c>
      <c r="AD329" s="132">
        <f>IF(S329&lt;&gt;0,G329-AA329, -9999)</f>
        <v>4.8372298278334669E-4</v>
      </c>
      <c r="AE329" s="132">
        <f>+(G329-AA329)^2*T329</f>
        <v>2.3398792407281792E-7</v>
      </c>
      <c r="AF329" s="43">
        <f>IF(S329&lt;&gt;0,G329-P329, -9999)</f>
        <v>-4.4760240074987502E-3</v>
      </c>
      <c r="AG329" s="7"/>
      <c r="AH329" s="43">
        <f>$AB$6*($AB$11/AI329*AJ329+$AB$12)</f>
        <v>-4.959746990282096E-3</v>
      </c>
      <c r="AI329" s="43">
        <f>1+$AB$7*COS(AL329)</f>
        <v>1.3375172048759809</v>
      </c>
      <c r="AJ329" s="43">
        <f>SIN(AL329+RADIANS($AB$9))</f>
        <v>-0.73447189929614065</v>
      </c>
      <c r="AK329" s="43">
        <f>$AB$7*SIN(AL329)</f>
        <v>-0.3652764090820847</v>
      </c>
      <c r="AL329" s="43">
        <f>2*ATAN(AM329)</f>
        <v>-0.82487601470833483</v>
      </c>
      <c r="AM329" s="43">
        <f>SQRT((1+$AB$7)/(1-$AB$7))*TAN(AN329/2)</f>
        <v>-0.43753284241100221</v>
      </c>
      <c r="AN329" s="132">
        <f>$AU329+$AB$7*SIN(AO329)</f>
        <v>5.7866331114103664</v>
      </c>
      <c r="AO329" s="132">
        <f>$AU329+$AB$7*SIN(AP329)</f>
        <v>5.7876650304497632</v>
      </c>
      <c r="AP329" s="132">
        <f>$AU329+$AB$7*SIN(AQ329)</f>
        <v>5.7900221031171775</v>
      </c>
      <c r="AQ329" s="132">
        <f>$AU329+$AB$7*SIN(AR329)</f>
        <v>5.7953948976804792</v>
      </c>
      <c r="AR329" s="132">
        <f>$AU329+$AB$7*SIN(AS329)</f>
        <v>5.8075852022943826</v>
      </c>
      <c r="AS329" s="132">
        <f>$AU329+$AB$7*SIN(AT329)</f>
        <v>5.834966573143971</v>
      </c>
      <c r="AT329" s="132">
        <f>$AU329+$AB$7*SIN(AU329)</f>
        <v>5.8952207718533272</v>
      </c>
      <c r="AU329" s="132">
        <f>RADIANS($AB$9)+$AB$18*(F329-AB$15)</f>
        <v>6.0231118899525438</v>
      </c>
    </row>
    <row r="330" spans="1:82" ht="12.95" customHeight="1">
      <c r="A330" s="41" t="s">
        <v>599</v>
      </c>
      <c r="B330" s="94" t="s">
        <v>292</v>
      </c>
      <c r="C330" s="36">
        <v>53686.663699999997</v>
      </c>
      <c r="D330" s="36" t="s">
        <v>485</v>
      </c>
      <c r="E330" s="41">
        <f>+(C330-C$7)/C$8</f>
        <v>10799.94192437554</v>
      </c>
      <c r="F330" s="132">
        <f>ROUND(2*E330,0)/2</f>
        <v>10800</v>
      </c>
      <c r="G330" s="132">
        <f>+C330-(C$7+F330*C$8)</f>
        <v>-1.9824000002699904E-2</v>
      </c>
      <c r="K330" s="43">
        <f>G330</f>
        <v>-1.9824000002699904E-2</v>
      </c>
      <c r="M330" s="132"/>
      <c r="O330" s="132">
        <f ca="1">+C$11+C$12*F330</f>
        <v>-1.6412530212627785E-3</v>
      </c>
      <c r="P330" s="199">
        <f>+D$11+D$12*F330+D$13*F330^2</f>
        <v>-1.5726580804302136E-2</v>
      </c>
      <c r="Q330" s="200">
        <f>+C330-15018.5</f>
        <v>38668.163699999997</v>
      </c>
      <c r="S330" s="132">
        <f>+(P330-G330)^2</f>
        <v>1.6788844087398612E-5</v>
      </c>
      <c r="T330" s="7">
        <v>1</v>
      </c>
      <c r="U330" s="43">
        <f>+T330*S330</f>
        <v>1.6788844087398612E-5</v>
      </c>
      <c r="V330" s="132">
        <f>+G330-P330</f>
        <v>-4.0974191983977684E-3</v>
      </c>
      <c r="Z330" s="43">
        <f>F330</f>
        <v>10800</v>
      </c>
      <c r="AA330" s="132">
        <f>AB$3+AB$4*Z330+AB$5*Z330^2+AH330</f>
        <v>-2.0664782978164323E-2</v>
      </c>
      <c r="AB330" s="132">
        <f>IF(S330&lt;&gt;0,G330-AH330, -9999)</f>
        <v>-1.4885797828837716E-2</v>
      </c>
      <c r="AC330" s="132">
        <f>+G330-P330</f>
        <v>-4.0974191983977684E-3</v>
      </c>
      <c r="AD330" s="132">
        <f>IF(S330&lt;&gt;0,G330-AA330, -9999)</f>
        <v>8.407829754644193E-4</v>
      </c>
      <c r="AE330" s="132">
        <f>+(G330-AA330)^2*T330</f>
        <v>7.0691601183080233E-7</v>
      </c>
      <c r="AF330" s="43">
        <f>IF(S330&lt;&gt;0,G330-P330, -9999)</f>
        <v>-4.0974191983977684E-3</v>
      </c>
      <c r="AG330" s="7"/>
      <c r="AH330" s="43">
        <f>$AB$6*($AB$11/AI330*AJ330+$AB$12)</f>
        <v>-4.9382021738621877E-3</v>
      </c>
      <c r="AI330" s="43">
        <f>1+$AB$7*COS(AL330)</f>
        <v>1.3388403152620438</v>
      </c>
      <c r="AJ330" s="43">
        <f>SIN(AL330+RADIANS($AB$9))</f>
        <v>-0.73200475922094166</v>
      </c>
      <c r="AK330" s="43">
        <f>$AB$7*SIN(AL330)</f>
        <v>-0.36404939139121784</v>
      </c>
      <c r="AL330" s="43">
        <f>2*ATAN(AM330)</f>
        <v>-0.82124770776050882</v>
      </c>
      <c r="AM330" s="43">
        <f>SQRT((1+$AB$7)/(1-$AB$7))*TAN(AN330/2)</f>
        <v>-0.43537310841149007</v>
      </c>
      <c r="AN330" s="132">
        <f>$AU330+$AB$7*SIN(AO330)</f>
        <v>5.7889853851474804</v>
      </c>
      <c r="AO330" s="132">
        <f>$AU330+$AB$7*SIN(AP330)</f>
        <v>5.7900187120635094</v>
      </c>
      <c r="AP330" s="132">
        <f>$AU330+$AB$7*SIN(AQ330)</f>
        <v>5.7923760165023062</v>
      </c>
      <c r="AQ330" s="132">
        <f>$AU330+$AB$7*SIN(AR330)</f>
        <v>5.7977426172967519</v>
      </c>
      <c r="AR330" s="132">
        <f>$AU330+$AB$7*SIN(AS330)</f>
        <v>5.8099040674990645</v>
      </c>
      <c r="AS330" s="132">
        <f>$AU330+$AB$7*SIN(AT330)</f>
        <v>5.8371898417904227</v>
      </c>
      <c r="AT330" s="132">
        <f>$AU330+$AB$7*SIN(AU330)</f>
        <v>5.8971780168499395</v>
      </c>
      <c r="AU330" s="132">
        <f>RADIANS($AB$9)+$AB$18*(F330-AB$15)</f>
        <v>6.0244337301839277</v>
      </c>
    </row>
    <row r="331" spans="1:82" ht="12.95" customHeight="1">
      <c r="A331" s="41" t="s">
        <v>997</v>
      </c>
      <c r="B331" s="94" t="s">
        <v>292</v>
      </c>
      <c r="C331" s="36">
        <v>53702.707300000002</v>
      </c>
      <c r="D331" s="36" t="s">
        <v>485</v>
      </c>
      <c r="E331" s="41">
        <f>+(C331-C$7)/C$8</f>
        <v>10846.942635057843</v>
      </c>
      <c r="F331" s="132">
        <f>ROUND(2*E331,0)/2</f>
        <v>10847</v>
      </c>
      <c r="G331" s="132">
        <f>+C331-(C$7+F331*C$8)</f>
        <v>-1.9581409993406851E-2</v>
      </c>
      <c r="K331" s="43">
        <f>G331</f>
        <v>-1.9581409993406851E-2</v>
      </c>
      <c r="L331" s="132"/>
      <c r="O331" s="132">
        <f ca="1">+C$11+C$12*F331</f>
        <v>-1.7349379484685006E-3</v>
      </c>
      <c r="P331" s="199">
        <f>+D$11+D$12*F331+D$13*F331^2</f>
        <v>-1.5783415845590395E-2</v>
      </c>
      <c r="Q331" s="200">
        <f>+C331-15018.5</f>
        <v>38684.207300000002</v>
      </c>
      <c r="S331" s="132">
        <f>+(P331-G331)^2</f>
        <v>1.4424759546848048E-5</v>
      </c>
      <c r="T331" s="7">
        <v>1</v>
      </c>
      <c r="U331" s="43">
        <f>+T331*S331</f>
        <v>1.4424759546848048E-5</v>
      </c>
      <c r="V331" s="132">
        <f>+G331-P331</f>
        <v>-3.797994147816456E-3</v>
      </c>
      <c r="Z331" s="43">
        <f>F331</f>
        <v>10847</v>
      </c>
      <c r="AA331" s="132">
        <f>AB$3+AB$4*Z331+AB$5*Z331^2+AH331</f>
        <v>-2.060832450946162E-2</v>
      </c>
      <c r="AB331" s="132">
        <f>IF(S331&lt;&gt;0,G331-AH331, -9999)</f>
        <v>-1.4756501329535626E-2</v>
      </c>
      <c r="AC331" s="132">
        <f>+G331-P331</f>
        <v>-3.797994147816456E-3</v>
      </c>
      <c r="AD331" s="132">
        <f>IF(S331&lt;&gt;0,G331-AA331, -9999)</f>
        <v>1.0269145160547687E-3</v>
      </c>
      <c r="AE331" s="132">
        <f>+(G331-AA331)^2*T331</f>
        <v>1.0545534232839997E-6</v>
      </c>
      <c r="AF331" s="43">
        <f>IF(S331&lt;&gt;0,G331-P331, -9999)</f>
        <v>-3.797994147816456E-3</v>
      </c>
      <c r="AG331" s="7"/>
      <c r="AH331" s="43">
        <f>$AB$6*($AB$11/AI331*AJ331+$AB$12)</f>
        <v>-4.8249086638712255E-3</v>
      </c>
      <c r="AI331" s="43">
        <f>1+$AB$7*COS(AL331)</f>
        <v>1.345718237117058</v>
      </c>
      <c r="AJ331" s="43">
        <f>SIN(AL331+RADIANS($AB$9))</f>
        <v>-0.71888486710395139</v>
      </c>
      <c r="AK331" s="43">
        <f>$AB$7*SIN(AL331)</f>
        <v>-0.35752429168361566</v>
      </c>
      <c r="AL331" s="43">
        <f>2*ATAN(AM331)</f>
        <v>-0.80218461350477377</v>
      </c>
      <c r="AM331" s="43">
        <f>SQRT((1+$AB$7)/(1-$AB$7))*TAN(AN331/2)</f>
        <v>-0.42408137521593725</v>
      </c>
      <c r="AN331" s="132">
        <f>$AU331+$AB$7*SIN(AO331)</f>
        <v>5.8013063909834939</v>
      </c>
      <c r="AO331" s="132">
        <f>$AU331+$AB$7*SIN(AP331)</f>
        <v>5.802346104192341</v>
      </c>
      <c r="AP331" s="132">
        <f>$AU331+$AB$7*SIN(AQ331)</f>
        <v>5.8047025886662329</v>
      </c>
      <c r="AQ331" s="132">
        <f>$AU331+$AB$7*SIN(AR331)</f>
        <v>5.8100328907416365</v>
      </c>
      <c r="AR331" s="132">
        <f>$AU331+$AB$7*SIN(AS331)</f>
        <v>5.8220367829249913</v>
      </c>
      <c r="AS331" s="132">
        <f>$AU331+$AB$7*SIN(AT331)</f>
        <v>5.8488134789845638</v>
      </c>
      <c r="AT331" s="132">
        <f>$AU331+$AB$7*SIN(AU331)</f>
        <v>5.9074027722481164</v>
      </c>
      <c r="AU331" s="132">
        <f>RADIANS($AB$9)+$AB$18*(F331-AB$15)</f>
        <v>6.0313366736144882</v>
      </c>
    </row>
    <row r="332" spans="1:82" ht="12.95" customHeight="1">
      <c r="A332" s="41" t="s">
        <v>368</v>
      </c>
      <c r="B332" s="94"/>
      <c r="C332" s="36">
        <v>53724.553899999999</v>
      </c>
      <c r="D332" s="36"/>
      <c r="E332" s="41">
        <f>+(C332-C$7)/C$8</f>
        <v>10910.943590329205</v>
      </c>
      <c r="F332" s="132">
        <f>ROUND(2*E332,0)/2</f>
        <v>10911</v>
      </c>
      <c r="G332" s="132">
        <f>+C332-(C$7+F332*C$8)</f>
        <v>-1.9255330000305548E-2</v>
      </c>
      <c r="K332" s="202">
        <f>G332</f>
        <v>-1.9255330000305548E-2</v>
      </c>
      <c r="O332" s="132">
        <f ca="1">+C$11+C$12*F332</f>
        <v>-1.8625089131741601E-3</v>
      </c>
      <c r="P332" s="199">
        <f>+D$11+D$12*F332+D$13*F332^2</f>
        <v>-1.5860927865429135E-2</v>
      </c>
      <c r="Q332" s="200">
        <f>+C332-15018.5</f>
        <v>38706.053899999999</v>
      </c>
      <c r="S332" s="132">
        <f>+(P332-G332)^2</f>
        <v>1.1521965853253552E-5</v>
      </c>
      <c r="T332" s="7">
        <v>1</v>
      </c>
      <c r="U332" s="43">
        <f>+T332*S332</f>
        <v>1.1521965853253552E-5</v>
      </c>
      <c r="V332" s="132">
        <f>+G332-P332</f>
        <v>-3.3944021348764133E-3</v>
      </c>
      <c r="Z332" s="43">
        <f>F332</f>
        <v>10911</v>
      </c>
      <c r="AA332" s="132">
        <f>AB$3+AB$4*Z332+AB$5*Z332^2+AH332</f>
        <v>-2.0529471007528298E-2</v>
      </c>
      <c r="AB332" s="132">
        <f>IF(S332&lt;&gt;0,G332-AH332, -9999)</f>
        <v>-1.4586786858206385E-2</v>
      </c>
      <c r="AC332" s="132">
        <f>+G332-P332</f>
        <v>-3.3944021348764133E-3</v>
      </c>
      <c r="AD332" s="132">
        <f>IF(S332&lt;&gt;0,G332-AA332, -9999)</f>
        <v>1.2741410072227496E-3</v>
      </c>
      <c r="AE332" s="132">
        <f>+(G332-AA332)^2*T332</f>
        <v>1.6234353062866029E-6</v>
      </c>
      <c r="AF332" s="43">
        <f>IF(S332&lt;&gt;0,G332-P332, -9999)</f>
        <v>-3.3944021348764133E-3</v>
      </c>
      <c r="AG332" s="7"/>
      <c r="AH332" s="43">
        <f>$AB$6*($AB$11/AI332*AJ332+$AB$12)</f>
        <v>-4.6685431420991621E-3</v>
      </c>
      <c r="AI332" s="43">
        <f>1+$AB$7*COS(AL332)</f>
        <v>1.3549894420328474</v>
      </c>
      <c r="AJ332" s="43">
        <f>SIN(AL332+RADIANS($AB$9))</f>
        <v>-0.70037909701498291</v>
      </c>
      <c r="AK332" s="43">
        <f>$AB$7*SIN(AL332)</f>
        <v>-0.34832056308005294</v>
      </c>
      <c r="AL332" s="43">
        <f>2*ATAN(AM332)</f>
        <v>-0.77591631464381738</v>
      </c>
      <c r="AM332" s="43">
        <f>SQRT((1+$AB$7)/(1-$AB$7))*TAN(AN332/2)</f>
        <v>-0.4086700685017754</v>
      </c>
      <c r="AN332" s="132">
        <f>$AU332+$AB$7*SIN(AO332)</f>
        <v>5.8181827069624061</v>
      </c>
      <c r="AO332" s="132">
        <f>$AU332+$AB$7*SIN(AP332)</f>
        <v>5.8192284126865834</v>
      </c>
      <c r="AP332" s="132">
        <f>$AU332+$AB$7*SIN(AQ332)</f>
        <v>5.8215781835353102</v>
      </c>
      <c r="AQ332" s="132">
        <f>$AU332+$AB$7*SIN(AR332)</f>
        <v>5.8268483015784511</v>
      </c>
      <c r="AR332" s="132">
        <f>$AU332+$AB$7*SIN(AS332)</f>
        <v>5.838619159414967</v>
      </c>
      <c r="AS332" s="132">
        <f>$AU332+$AB$7*SIN(AT332)</f>
        <v>5.8646763999701221</v>
      </c>
      <c r="AT332" s="132">
        <f>$AU332+$AB$7*SIN(AU332)</f>
        <v>5.9213353085551956</v>
      </c>
      <c r="AU332" s="132">
        <f>RADIANS($AB$9)+$AB$18*(F332-AB$15)</f>
        <v>6.0407364263709962</v>
      </c>
    </row>
    <row r="333" spans="1:82" ht="12.95" customHeight="1">
      <c r="A333" s="41" t="s">
        <v>368</v>
      </c>
      <c r="B333" s="94"/>
      <c r="C333" s="36">
        <v>53748.618600000002</v>
      </c>
      <c r="D333" s="36"/>
      <c r="E333" s="41">
        <f>+(C333-C$7)/C$8</f>
        <v>10981.442605659695</v>
      </c>
      <c r="F333" s="132">
        <f>ROUND(2*E333,0)/2</f>
        <v>10981.5</v>
      </c>
      <c r="G333" s="132">
        <f>+C333-(C$7+F333*C$8)</f>
        <v>-1.9591444994148333E-2</v>
      </c>
      <c r="K333" s="202">
        <f>G333</f>
        <v>-1.9591444994148333E-2</v>
      </c>
      <c r="O333" s="132">
        <f ca="1">+C$11+C$12*F333</f>
        <v>-2.003036303982738E-3</v>
      </c>
      <c r="P333" s="199">
        <f>+D$11+D$12*F333+D$13*F333^2</f>
        <v>-1.5946471869968823E-2</v>
      </c>
      <c r="Q333" s="200">
        <f>+C333-15018.5</f>
        <v>38730.118600000002</v>
      </c>
      <c r="S333" s="132">
        <f>+(P333-G333)^2</f>
        <v>1.3285829075990936E-5</v>
      </c>
      <c r="T333" s="7">
        <v>1</v>
      </c>
      <c r="U333" s="43">
        <f>+T333*S333</f>
        <v>1.3285829075990936E-5</v>
      </c>
      <c r="V333" s="132">
        <f>+G333-P333</f>
        <v>-3.6449731241795097E-3</v>
      </c>
      <c r="Z333" s="43">
        <f>F333</f>
        <v>10981.5</v>
      </c>
      <c r="AA333" s="132">
        <f>AB$3+AB$4*Z333+AB$5*Z333^2+AH333</f>
        <v>-2.0440010866346101E-2</v>
      </c>
      <c r="AB333" s="132">
        <f>IF(S333&lt;&gt;0,G333-AH333, -9999)</f>
        <v>-1.5097905997771057E-2</v>
      </c>
      <c r="AC333" s="132">
        <f>+G333-P333</f>
        <v>-3.6449731241795097E-3</v>
      </c>
      <c r="AD333" s="132">
        <f>IF(S333&lt;&gt;0,G333-AA333, -9999)</f>
        <v>8.4856587219776791E-4</v>
      </c>
      <c r="AE333" s="132">
        <f>+(G333-AA333)^2*T333</f>
        <v>7.2006403945875854E-7</v>
      </c>
      <c r="AF333" s="43">
        <f>IF(S333&lt;&gt;0,G333-P333, -9999)</f>
        <v>-3.6449731241795097E-3</v>
      </c>
      <c r="AG333" s="7"/>
      <c r="AH333" s="43">
        <f>$AB$6*($AB$11/AI333*AJ333+$AB$12)</f>
        <v>-4.4935389963772759E-3</v>
      </c>
      <c r="AI333" s="43">
        <f>1+$AB$7*COS(AL333)</f>
        <v>1.3650573579126994</v>
      </c>
      <c r="AJ333" s="43">
        <f>SIN(AL333+RADIANS($AB$9))</f>
        <v>-0.6791333230345229</v>
      </c>
      <c r="AK333" s="43">
        <f>$AB$7*SIN(AL333)</f>
        <v>-0.33775411774395375</v>
      </c>
      <c r="AL333" s="43">
        <f>2*ATAN(AM333)</f>
        <v>-0.74656909178255648</v>
      </c>
      <c r="AM333" s="43">
        <f>SQRT((1+$AB$7)/(1-$AB$7))*TAN(AN333/2)</f>
        <v>-0.39164666112207003</v>
      </c>
      <c r="AN333" s="132">
        <f>$AU333+$AB$7*SIN(AO333)</f>
        <v>5.836902990295326</v>
      </c>
      <c r="AO333" s="132">
        <f>$AU333+$AB$7*SIN(AP333)</f>
        <v>5.8379515037293288</v>
      </c>
      <c r="AP333" s="132">
        <f>$AU333+$AB$7*SIN(AQ333)</f>
        <v>5.8402861935865733</v>
      </c>
      <c r="AQ333" s="132">
        <f>$AU333+$AB$7*SIN(AR333)</f>
        <v>5.845475523049978</v>
      </c>
      <c r="AR333" s="132">
        <f>$AU333+$AB$7*SIN(AS333)</f>
        <v>5.8569651831607068</v>
      </c>
      <c r="AS333" s="132">
        <f>$AU333+$AB$7*SIN(AT333)</f>
        <v>5.882195612431917</v>
      </c>
      <c r="AT333" s="132">
        <f>$AU333+$AB$7*SIN(AU333)</f>
        <v>5.9366950635915172</v>
      </c>
      <c r="AU333" s="132">
        <f>RADIANS($AB$9)+$AB$18*(F333-AB$15)</f>
        <v>6.0510908415168378</v>
      </c>
    </row>
    <row r="334" spans="1:82" ht="12.95" customHeight="1">
      <c r="A334" s="41" t="s">
        <v>1003</v>
      </c>
      <c r="B334" s="94" t="s">
        <v>292</v>
      </c>
      <c r="C334" s="36">
        <v>53758.347500000003</v>
      </c>
      <c r="D334" s="36" t="s">
        <v>485</v>
      </c>
      <c r="E334" s="41">
        <f>+(C334-C$7)/C$8</f>
        <v>11009.944015203502</v>
      </c>
      <c r="F334" s="132">
        <f>ROUND(2*E334,0)/2</f>
        <v>11010</v>
      </c>
      <c r="G334" s="132">
        <f>+C334-(C$7+F334*C$8)</f>
        <v>-1.9110299996100366E-2</v>
      </c>
      <c r="K334" s="43">
        <f>G334</f>
        <v>-1.9110299996100366E-2</v>
      </c>
      <c r="M334" s="132"/>
      <c r="O334" s="132">
        <f ca="1">+C$11+C$12*F334</f>
        <v>-2.0598452492032286E-3</v>
      </c>
      <c r="P334" s="199">
        <f>+D$11+D$12*F334+D$13*F334^2</f>
        <v>-1.5981100999640768E-2</v>
      </c>
      <c r="Q334" s="200">
        <f>+C334-15018.5</f>
        <v>38739.847500000003</v>
      </c>
      <c r="S334" s="132">
        <f>+(P334-G334)^2</f>
        <v>9.7918863594437593E-6</v>
      </c>
      <c r="T334" s="7">
        <v>1</v>
      </c>
      <c r="U334" s="43">
        <f>+T334*S334</f>
        <v>9.7918863594437593E-6</v>
      </c>
      <c r="V334" s="132">
        <f>+G334-P334</f>
        <v>-3.1291989964595986E-3</v>
      </c>
      <c r="Z334" s="43">
        <f>F334</f>
        <v>11010</v>
      </c>
      <c r="AA334" s="132">
        <f>AB$3+AB$4*Z334+AB$5*Z334^2+AH334</f>
        <v>-2.0403083926362489E-2</v>
      </c>
      <c r="AB334" s="132">
        <f>IF(S334&lt;&gt;0,G334-AH334, -9999)</f>
        <v>-1.4688317069378645E-2</v>
      </c>
      <c r="AC334" s="132">
        <f>+G334-P334</f>
        <v>-3.1291989964595986E-3</v>
      </c>
      <c r="AD334" s="132">
        <f>IF(S334&lt;&gt;0,G334-AA334, -9999)</f>
        <v>1.292783930262123E-3</v>
      </c>
      <c r="AE334" s="132">
        <f>+(G334-AA334)^2*T334</f>
        <v>1.6712902903439817E-6</v>
      </c>
      <c r="AF334" s="43">
        <f>IF(S334&lt;&gt;0,G334-P334, -9999)</f>
        <v>-3.1291989964595986E-3</v>
      </c>
      <c r="AG334" s="7"/>
      <c r="AH334" s="43">
        <f>$AB$6*($AB$11/AI334*AJ334+$AB$12)</f>
        <v>-4.4219829267217207E-3</v>
      </c>
      <c r="AI334" s="43">
        <f>1+$AB$7*COS(AL334)</f>
        <v>1.3690790760812743</v>
      </c>
      <c r="AJ334" s="43">
        <f>SIN(AL334+RADIANS($AB$9))</f>
        <v>-0.67028747817480105</v>
      </c>
      <c r="AK334" s="43">
        <f>$AB$7*SIN(AL334)</f>
        <v>-0.33335469730932288</v>
      </c>
      <c r="AL334" s="43">
        <f>2*ATAN(AM334)</f>
        <v>-0.73458394142541039</v>
      </c>
      <c r="AM334" s="43">
        <f>SQRT((1+$AB$7)/(1-$AB$7))*TAN(AN334/2)</f>
        <v>-0.38475100354462038</v>
      </c>
      <c r="AN334" s="132">
        <f>$AU334+$AB$7*SIN(AO334)</f>
        <v>5.8445088843959718</v>
      </c>
      <c r="AO334" s="132">
        <f>$AU334+$AB$7*SIN(AP334)</f>
        <v>5.8455573581502662</v>
      </c>
      <c r="AP334" s="132">
        <f>$AU334+$AB$7*SIN(AQ334)</f>
        <v>5.8478836139488255</v>
      </c>
      <c r="AQ334" s="132">
        <f>$AU334+$AB$7*SIN(AR334)</f>
        <v>5.8530359469506825</v>
      </c>
      <c r="AR334" s="132">
        <f>$AU334+$AB$7*SIN(AS334)</f>
        <v>5.8644047047789032</v>
      </c>
      <c r="AS334" s="132">
        <f>$AU334+$AB$7*SIN(AT334)</f>
        <v>5.8892908987680492</v>
      </c>
      <c r="AT334" s="132">
        <f>$AU334+$AB$7*SIN(AU334)</f>
        <v>5.9429078377594955</v>
      </c>
      <c r="AU334" s="132">
        <f>RADIANS($AB$9)+$AB$18*(F334-AB$15)</f>
        <v>6.0552766689162203</v>
      </c>
    </row>
    <row r="335" spans="1:82" ht="12.95" customHeight="1">
      <c r="A335" s="41" t="s">
        <v>368</v>
      </c>
      <c r="B335" s="94"/>
      <c r="C335" s="36">
        <v>53762.614099999999</v>
      </c>
      <c r="D335" s="36"/>
      <c r="E335" s="41">
        <f>+(C335-C$7)/C$8</f>
        <v>11022.443281714563</v>
      </c>
      <c r="F335" s="132">
        <f>ROUND(2*E335,0)/2</f>
        <v>11022.5</v>
      </c>
      <c r="G335" s="132">
        <f>+C335-(C$7+F335*C$8)</f>
        <v>-1.9360674996278249E-2</v>
      </c>
      <c r="K335" s="202">
        <f>G335</f>
        <v>-1.9360674996278249E-2</v>
      </c>
      <c r="O335" s="132">
        <f ca="1">+C$11+C$12*F335</f>
        <v>-2.0847614532473052E-3</v>
      </c>
      <c r="P335" s="199">
        <f>+D$11+D$12*F335+D$13*F335^2</f>
        <v>-1.5996297844319825E-2</v>
      </c>
      <c r="Q335" s="200">
        <f>+C335-15018.5</f>
        <v>38744.114099999999</v>
      </c>
      <c r="S335" s="132">
        <f>+(P335-G335)^2</f>
        <v>1.1319033620619871E-5</v>
      </c>
      <c r="T335" s="7">
        <v>1</v>
      </c>
      <c r="U335" s="43">
        <f>+T335*S335</f>
        <v>1.1319033620619871E-5</v>
      </c>
      <c r="V335" s="132">
        <f>+G335-P335</f>
        <v>-3.3643771519584233E-3</v>
      </c>
      <c r="Z335" s="43">
        <f>F335</f>
        <v>11022.5</v>
      </c>
      <c r="AA335" s="132">
        <f>AB$3+AB$4*Z335+AB$5*Z335^2+AH335</f>
        <v>-2.0386750919017899E-2</v>
      </c>
      <c r="AB335" s="132">
        <f>IF(S335&lt;&gt;0,G335-AH335, -9999)</f>
        <v>-1.4970221921580174E-2</v>
      </c>
      <c r="AC335" s="132">
        <f>+G335-P335</f>
        <v>-3.3643771519584233E-3</v>
      </c>
      <c r="AD335" s="132">
        <f>IF(S335&lt;&gt;0,G335-AA335, -9999)</f>
        <v>1.0260759227396499E-3</v>
      </c>
      <c r="AE335" s="132">
        <f>+(G335-AA335)^2*T335</f>
        <v>1.0528317992260239E-6</v>
      </c>
      <c r="AF335" s="43">
        <f>IF(S335&lt;&gt;0,G335-P335, -9999)</f>
        <v>-3.3643771519584233E-3</v>
      </c>
      <c r="AG335" s="7"/>
      <c r="AH335" s="43">
        <f>$AB$6*($AB$11/AI335*AJ335+$AB$12)</f>
        <v>-4.3904530746980749E-3</v>
      </c>
      <c r="AI335" s="43">
        <f>1+$AB$7*COS(AL335)</f>
        <v>1.3708335577607167</v>
      </c>
      <c r="AJ335" s="43">
        <f>SIN(AL335+RADIANS($AB$9))</f>
        <v>-0.66636093311283673</v>
      </c>
      <c r="AK335" s="43">
        <f>$AB$7*SIN(AL335)</f>
        <v>-0.3314018573540688</v>
      </c>
      <c r="AL335" s="43">
        <f>2*ATAN(AM335)</f>
        <v>-0.7293053846564741</v>
      </c>
      <c r="AM335" s="43">
        <f>SQRT((1+$AB$7)/(1-$AB$7))*TAN(AN335/2)</f>
        <v>-0.38172409067543694</v>
      </c>
      <c r="AN335" s="132">
        <f>$AU335+$AB$7*SIN(AO335)</f>
        <v>5.8478516530504656</v>
      </c>
      <c r="AO335" s="132">
        <f>$AU335+$AB$7*SIN(AP335)</f>
        <v>5.8488998906994887</v>
      </c>
      <c r="AP335" s="132">
        <f>$AU335+$AB$7*SIN(AQ335)</f>
        <v>5.8512220172156626</v>
      </c>
      <c r="AQ335" s="132">
        <f>$AU335+$AB$7*SIN(AR335)</f>
        <v>5.8563573339489867</v>
      </c>
      <c r="AR335" s="132">
        <f>$AU335+$AB$7*SIN(AS335)</f>
        <v>5.8676717610113851</v>
      </c>
      <c r="AS335" s="132">
        <f>$AU335+$AB$7*SIN(AT335)</f>
        <v>5.8924051867866938</v>
      </c>
      <c r="AT335" s="132">
        <f>$AU335+$AB$7*SIN(AU335)</f>
        <v>5.9456333619375927</v>
      </c>
      <c r="AU335" s="132">
        <f>RADIANS($AB$9)+$AB$18*(F335-AB$15)</f>
        <v>6.0571125581264758</v>
      </c>
    </row>
    <row r="336" spans="1:82" ht="12.95" customHeight="1">
      <c r="A336" s="41" t="s">
        <v>368</v>
      </c>
      <c r="B336" s="94"/>
      <c r="C336" s="36">
        <v>53776.609700000001</v>
      </c>
      <c r="D336" s="36"/>
      <c r="E336" s="41">
        <f>+(C336-C$7)/C$8</f>
        <v>11063.444250725581</v>
      </c>
      <c r="F336" s="132">
        <f>ROUND(2*E336,0)/2</f>
        <v>11063.5</v>
      </c>
      <c r="G336" s="132">
        <f>+C336-(C$7+F336*C$8)</f>
        <v>-1.9029905000934377E-2</v>
      </c>
      <c r="K336" s="202">
        <f>G336</f>
        <v>-1.9029905000934377E-2</v>
      </c>
      <c r="O336" s="132">
        <f ca="1">+C$11+C$12*F336</f>
        <v>-2.166486602511869E-3</v>
      </c>
      <c r="P336" s="199">
        <f>+D$11+D$12*F336+D$13*F336^2</f>
        <v>-1.6046180430884759E-2</v>
      </c>
      <c r="Q336" s="200">
        <f>+C336-15018.5</f>
        <v>38758.109700000001</v>
      </c>
      <c r="S336" s="132">
        <f>+(P336-G336)^2</f>
        <v>8.9026123099177828E-6</v>
      </c>
      <c r="T336" s="7">
        <v>1</v>
      </c>
      <c r="U336" s="43">
        <f>+T336*S336</f>
        <v>8.9026123099177828E-6</v>
      </c>
      <c r="V336" s="132">
        <f>+G336-P336</f>
        <v>-2.9837245700496187E-3</v>
      </c>
      <c r="Z336" s="43">
        <f>F336</f>
        <v>11063.5</v>
      </c>
      <c r="AA336" s="132">
        <f>AB$3+AB$4*Z336+AB$5*Z336^2+AH336</f>
        <v>-2.033259731125657E-2</v>
      </c>
      <c r="AB336" s="132">
        <f>IF(S336&lt;&gt;0,G336-AH336, -9999)</f>
        <v>-1.4743488120562566E-2</v>
      </c>
      <c r="AC336" s="132">
        <f>+G336-P336</f>
        <v>-2.9837245700496187E-3</v>
      </c>
      <c r="AD336" s="132">
        <f>IF(S336&lt;&gt;0,G336-AA336, -9999)</f>
        <v>1.3026923103221927E-3</v>
      </c>
      <c r="AE336" s="132">
        <f>+(G336-AA336)^2*T336</f>
        <v>1.6970072553725719E-6</v>
      </c>
      <c r="AF336" s="43">
        <f>IF(S336&lt;&gt;0,G336-P336, -9999)</f>
        <v>-2.9837245700496187E-3</v>
      </c>
      <c r="AG336" s="7"/>
      <c r="AH336" s="43">
        <f>$AB$6*($AB$11/AI336*AJ336+$AB$12)</f>
        <v>-4.2864168803718123E-3</v>
      </c>
      <c r="AI336" s="43">
        <f>1+$AB$7*COS(AL336)</f>
        <v>1.376545787022915</v>
      </c>
      <c r="AJ336" s="43">
        <f>SIN(AL336+RADIANS($AB$9))</f>
        <v>-0.65328149200928354</v>
      </c>
      <c r="AK336" s="43">
        <f>$AB$7*SIN(AL336)</f>
        <v>-0.32489688963499008</v>
      </c>
      <c r="AL336" s="43">
        <f>2*ATAN(AM336)</f>
        <v>-0.71189841853712332</v>
      </c>
      <c r="AM336" s="43">
        <f>SQRT((1+$AB$7)/(1-$AB$7))*TAN(AN336/2)</f>
        <v>-0.37178516396429584</v>
      </c>
      <c r="AN336" s="132">
        <f>$AU336+$AB$7*SIN(AO336)</f>
        <v>5.858845005459087</v>
      </c>
      <c r="AO336" s="132">
        <f>$AU336+$AB$7*SIN(AP336)</f>
        <v>5.8598915170144243</v>
      </c>
      <c r="AP336" s="132">
        <f>$AU336+$AB$7*SIN(AQ336)</f>
        <v>5.8621982431595425</v>
      </c>
      <c r="AQ336" s="132">
        <f>$AU336+$AB$7*SIN(AR336)</f>
        <v>5.8672743636342295</v>
      </c>
      <c r="AR336" s="132">
        <f>$AU336+$AB$7*SIN(AS336)</f>
        <v>5.8784050399784009</v>
      </c>
      <c r="AS336" s="132">
        <f>$AU336+$AB$7*SIN(AT336)</f>
        <v>5.902629822883954</v>
      </c>
      <c r="AT336" s="132">
        <f>$AU336+$AB$7*SIN(AU336)</f>
        <v>5.954575702626494</v>
      </c>
      <c r="AU336" s="132">
        <f>RADIANS($AB$9)+$AB$18*(F336-AB$15)</f>
        <v>6.0631342747361137</v>
      </c>
      <c r="AV336" s="132"/>
    </row>
    <row r="337" spans="1:47" ht="12.95" customHeight="1">
      <c r="A337" s="41" t="s">
        <v>368</v>
      </c>
      <c r="B337" s="94"/>
      <c r="C337" s="36">
        <v>53788.555200000003</v>
      </c>
      <c r="D337" s="36"/>
      <c r="E337" s="41">
        <f>+(C337-C$7)/C$8</f>
        <v>11098.439325986456</v>
      </c>
      <c r="F337" s="132">
        <f>ROUND(2*E337,0)/2</f>
        <v>11098.5</v>
      </c>
      <c r="G337" s="132">
        <f>+C337-(C$7+F337*C$8)</f>
        <v>-2.0710954995593056E-2</v>
      </c>
      <c r="K337" s="202">
        <f>G337</f>
        <v>-2.0710954995593056E-2</v>
      </c>
      <c r="O337" s="132">
        <f ca="1">+C$11+C$12*F337</f>
        <v>-2.2362519738352744E-3</v>
      </c>
      <c r="P337" s="199">
        <f>+D$11+D$12*F337+D$13*F337^2</f>
        <v>-1.6088807918074065E-2</v>
      </c>
      <c r="Q337" s="200">
        <f>+C337-15018.5</f>
        <v>38770.055200000003</v>
      </c>
      <c r="S337" s="132">
        <f>+(P337-G337)^2</f>
        <v>2.1364243606217352E-5</v>
      </c>
      <c r="T337" s="7">
        <v>1</v>
      </c>
      <c r="U337" s="43">
        <f>+T337*S337</f>
        <v>2.1364243606217352E-5</v>
      </c>
      <c r="V337" s="132">
        <f>+G337-P337</f>
        <v>-4.6221470775189913E-3</v>
      </c>
      <c r="Z337" s="43">
        <f>F337</f>
        <v>11098.5</v>
      </c>
      <c r="AA337" s="132">
        <f>AB$3+AB$4*Z337+AB$5*Z337^2+AH337</f>
        <v>-2.0285670426664563E-2</v>
      </c>
      <c r="AB337" s="132">
        <f>IF(S337&lt;&gt;0,G337-AH337, -9999)</f>
        <v>-1.6514092487002557E-2</v>
      </c>
      <c r="AC337" s="132">
        <f>+G337-P337</f>
        <v>-4.6221470775189913E-3</v>
      </c>
      <c r="AD337" s="132">
        <f>IF(S337&lt;&gt;0,G337-AA337, -9999)</f>
        <v>-4.2528456892849259E-4</v>
      </c>
      <c r="AE337" s="132">
        <f>+(G337-AA337)^2*T337</f>
        <v>1.8086696456869377E-7</v>
      </c>
      <c r="AF337" s="43">
        <f>IF(S337&lt;&gt;0,G337-P337, -9999)</f>
        <v>-4.6221470775189913E-3</v>
      </c>
      <c r="AG337" s="7"/>
      <c r="AH337" s="43">
        <f>$AB$6*($AB$11/AI337*AJ337+$AB$12)</f>
        <v>-4.1968625085904996E-3</v>
      </c>
      <c r="AI337" s="43">
        <f>1+$AB$7*COS(AL337)</f>
        <v>1.3813677774019126</v>
      </c>
      <c r="AJ337" s="43">
        <f>SIN(AL337+RADIANS($AB$9))</f>
        <v>-0.64187312495896787</v>
      </c>
      <c r="AK337" s="43">
        <f>$AB$7*SIN(AL337)</f>
        <v>-0.31922302075308195</v>
      </c>
      <c r="AL337" s="43">
        <f>2*ATAN(AM337)</f>
        <v>-0.69692636061715063</v>
      </c>
      <c r="AM337" s="43">
        <f>SQRT((1+$AB$7)/(1-$AB$7))*TAN(AN337/2)</f>
        <v>-0.36328787545413022</v>
      </c>
      <c r="AN337" s="132">
        <f>$AU337+$AB$7*SIN(AO337)</f>
        <v>5.8682644894655303</v>
      </c>
      <c r="AO337" s="132">
        <f>$AU337+$AB$7*SIN(AP337)</f>
        <v>5.8693083542357405</v>
      </c>
      <c r="AP337" s="132">
        <f>$AU337+$AB$7*SIN(AQ337)</f>
        <v>5.8715996647205895</v>
      </c>
      <c r="AQ337" s="132">
        <f>$AU337+$AB$7*SIN(AR337)</f>
        <v>5.8766211492015206</v>
      </c>
      <c r="AR337" s="132">
        <f>$AU337+$AB$7*SIN(AS337)</f>
        <v>5.8875882870689393</v>
      </c>
      <c r="AS337" s="132">
        <f>$AU337+$AB$7*SIN(AT337)</f>
        <v>5.9113698103299548</v>
      </c>
      <c r="AT337" s="132">
        <f>$AU337+$AB$7*SIN(AU337)</f>
        <v>5.9622125266769972</v>
      </c>
      <c r="AU337" s="132">
        <f>RADIANS($AB$9)+$AB$18*(F337-AB$15)</f>
        <v>6.0682747645248289</v>
      </c>
    </row>
    <row r="338" spans="1:47" ht="12.95" customHeight="1">
      <c r="A338" s="41" t="s">
        <v>368</v>
      </c>
      <c r="B338" s="94"/>
      <c r="C338" s="36">
        <v>53795.554199999999</v>
      </c>
      <c r="D338" s="36"/>
      <c r="E338" s="41">
        <f>+(C338-C$7)/C$8</f>
        <v>11118.943325965585</v>
      </c>
      <c r="F338" s="132">
        <f>ROUND(2*E338,0)/2</f>
        <v>11119</v>
      </c>
      <c r="G338" s="132">
        <f>+C338-(C$7+F338*C$8)</f>
        <v>-1.934556999913184E-2</v>
      </c>
      <c r="K338" s="202">
        <f>G338</f>
        <v>-1.934556999913184E-2</v>
      </c>
      <c r="O338" s="132">
        <f ca="1">+C$11+C$12*F338</f>
        <v>-2.2771145484675563E-3</v>
      </c>
      <c r="P338" s="199">
        <f>+D$11+D$12*F338+D$13*F338^2</f>
        <v>-1.6113794604686611E-2</v>
      </c>
      <c r="Q338" s="200">
        <f>+C338-15018.5</f>
        <v>38777.054199999999</v>
      </c>
      <c r="S338" s="132">
        <f>+(P338-G338)^2</f>
        <v>1.0444372200141617E-5</v>
      </c>
      <c r="T338" s="7">
        <v>1</v>
      </c>
      <c r="U338" s="43">
        <f>+T338*S338</f>
        <v>1.0444372200141617E-5</v>
      </c>
      <c r="V338" s="132">
        <f>+G338-P338</f>
        <v>-3.2317753944452292E-3</v>
      </c>
      <c r="Z338" s="43">
        <f>F338</f>
        <v>11119</v>
      </c>
      <c r="AA338" s="132">
        <f>AB$3+AB$4*Z338+AB$5*Z338^2+AH338</f>
        <v>-2.0257889351565875E-2</v>
      </c>
      <c r="AB338" s="132">
        <f>IF(S338&lt;&gt;0,G338-AH338, -9999)</f>
        <v>-1.5201475252252574E-2</v>
      </c>
      <c r="AC338" s="132">
        <f>+G338-P338</f>
        <v>-3.2317753944452292E-3</v>
      </c>
      <c r="AD338" s="132">
        <f>IF(S338&lt;&gt;0,G338-AA338, -9999)</f>
        <v>9.1231935243403506E-4</v>
      </c>
      <c r="AE338" s="132">
        <f>+(G338-AA338)^2*T338</f>
        <v>8.3232660082565711E-7</v>
      </c>
      <c r="AF338" s="43">
        <f>IF(S338&lt;&gt;0,G338-P338, -9999)</f>
        <v>-3.2317753944452292E-3</v>
      </c>
      <c r="AG338" s="7"/>
      <c r="AH338" s="43">
        <f>$AB$6*($AB$11/AI338*AJ338+$AB$12)</f>
        <v>-4.144094746879266E-3</v>
      </c>
      <c r="AI338" s="43">
        <f>1+$AB$7*COS(AL338)</f>
        <v>1.3841675383235656</v>
      </c>
      <c r="AJ338" s="43">
        <f>SIN(AL338+RADIANS($AB$9))</f>
        <v>-0.63508721469335117</v>
      </c>
      <c r="AK338" s="43">
        <f>$AB$7*SIN(AL338)</f>
        <v>-0.31584809817000498</v>
      </c>
      <c r="AL338" s="43">
        <f>2*ATAN(AM338)</f>
        <v>-0.68810926061014566</v>
      </c>
      <c r="AM338" s="43">
        <f>SQRT((1+$AB$7)/(1-$AB$7))*TAN(AN338/2)</f>
        <v>-0.35830544093658018</v>
      </c>
      <c r="AN338" s="132">
        <f>$AU338+$AB$7*SIN(AO338)</f>
        <v>5.8737963851237343</v>
      </c>
      <c r="AO338" s="132">
        <f>$AU338+$AB$7*SIN(AP338)</f>
        <v>5.8748381893751267</v>
      </c>
      <c r="AP338" s="132">
        <f>$AU338+$AB$7*SIN(AQ338)</f>
        <v>5.877119492819018</v>
      </c>
      <c r="AQ338" s="132">
        <f>$AU338+$AB$7*SIN(AR338)</f>
        <v>5.8821072227928237</v>
      </c>
      <c r="AR338" s="132">
        <f>$AU338+$AB$7*SIN(AS338)</f>
        <v>5.892975741171715</v>
      </c>
      <c r="AS338" s="132">
        <f>$AU338+$AB$7*SIN(AT338)</f>
        <v>5.9164938259918998</v>
      </c>
      <c r="AT338" s="132">
        <f>$AU338+$AB$7*SIN(AU338)</f>
        <v>5.9666868293704844</v>
      </c>
      <c r="AU338" s="132">
        <f>RADIANS($AB$9)+$AB$18*(F338-AB$15)</f>
        <v>6.0712856228296479</v>
      </c>
    </row>
    <row r="339" spans="1:47" ht="12.95" customHeight="1">
      <c r="A339" s="41" t="s">
        <v>368</v>
      </c>
      <c r="B339" s="94"/>
      <c r="C339" s="36">
        <v>53796.577899999997</v>
      </c>
      <c r="D339" s="36"/>
      <c r="E339" s="41">
        <f>+(C339-C$7)/C$8</f>
        <v>11121.942317932811</v>
      </c>
      <c r="F339" s="132">
        <f>ROUND(2*E339,0)/2</f>
        <v>11122</v>
      </c>
      <c r="G339" s="132">
        <f>+C339-(C$7+F339*C$8)</f>
        <v>-1.9689660002768505E-2</v>
      </c>
      <c r="K339" s="202">
        <f>G339</f>
        <v>-1.9689660002768505E-2</v>
      </c>
      <c r="O339" s="132">
        <f ca="1">+C$11+C$12*F339</f>
        <v>-2.2830944374381337E-3</v>
      </c>
      <c r="P339" s="199">
        <f>+D$11+D$12*F339+D$13*F339^2</f>
        <v>-1.6117452380110302E-2</v>
      </c>
      <c r="Q339" s="200">
        <f>+C339-15018.5</f>
        <v>38778.077899999997</v>
      </c>
      <c r="S339" s="132">
        <f>+(P339-G339)^2</f>
        <v>1.2760667299377376E-5</v>
      </c>
      <c r="T339" s="7">
        <v>1</v>
      </c>
      <c r="U339" s="43">
        <f>+T339*S339</f>
        <v>1.2760667299377376E-5</v>
      </c>
      <c r="V339" s="132">
        <f>+G339-P339</f>
        <v>-3.5722076226582036E-3</v>
      </c>
      <c r="Z339" s="43">
        <f>F339</f>
        <v>11122</v>
      </c>
      <c r="AA339" s="132">
        <f>AB$3+AB$4*Z339+AB$5*Z339^2+AH339</f>
        <v>-2.0253805657705293E-2</v>
      </c>
      <c r="AB339" s="132">
        <f>IF(S339&lt;&gt;0,G339-AH339, -9999)</f>
        <v>-1.5553306725173514E-2</v>
      </c>
      <c r="AC339" s="132">
        <f>+G339-P339</f>
        <v>-3.5722076226582036E-3</v>
      </c>
      <c r="AD339" s="132">
        <f>IF(S339&lt;&gt;0,G339-AA339, -9999)</f>
        <v>5.6414565493678737E-4</v>
      </c>
      <c r="AE339" s="132">
        <f>+(G339-AA339)^2*T339</f>
        <v>3.1826031998405676E-7</v>
      </c>
      <c r="AF339" s="43">
        <f>IF(S339&lt;&gt;0,G339-P339, -9999)</f>
        <v>-3.5722076226582036E-3</v>
      </c>
      <c r="AG339" s="7"/>
      <c r="AH339" s="43">
        <f>$AB$6*($AB$11/AI339*AJ339+$AB$12)</f>
        <v>-4.136353277594991E-3</v>
      </c>
      <c r="AI339" s="43">
        <f>1+$AB$7*COS(AL339)</f>
        <v>1.384575688231396</v>
      </c>
      <c r="AJ339" s="43">
        <f>SIN(AL339+RADIANS($AB$9))</f>
        <v>-0.63408772350065035</v>
      </c>
      <c r="AK339" s="43">
        <f>$AB$7*SIN(AL339)</f>
        <v>-0.31535100862458881</v>
      </c>
      <c r="AL339" s="43">
        <f>2*ATAN(AM339)</f>
        <v>-0.68681600830179834</v>
      </c>
      <c r="AM339" s="43">
        <f>SQRT((1+$AB$7)/(1-$AB$7))*TAN(AN339/2)</f>
        <v>-0.35757596802295799</v>
      </c>
      <c r="AN339" s="132">
        <f>$AU339+$AB$7*SIN(AO339)</f>
        <v>5.874606839589898</v>
      </c>
      <c r="AO339" s="132">
        <f>$AU339+$AB$7*SIN(AP339)</f>
        <v>5.8756483103877244</v>
      </c>
      <c r="AP339" s="132">
        <f>$AU339+$AB$7*SIN(AQ339)</f>
        <v>5.8779280885515215</v>
      </c>
      <c r="AQ339" s="132">
        <f>$AU339+$AB$7*SIN(AR339)</f>
        <v>5.8829107702937433</v>
      </c>
      <c r="AR339" s="132">
        <f>$AU339+$AB$7*SIN(AS339)</f>
        <v>5.893764681978948</v>
      </c>
      <c r="AS339" s="132">
        <f>$AU339+$AB$7*SIN(AT339)</f>
        <v>5.917243980627565</v>
      </c>
      <c r="AT339" s="132">
        <f>$AU339+$AB$7*SIN(AU339)</f>
        <v>5.9673416852261809</v>
      </c>
      <c r="AU339" s="132">
        <f>RADIANS($AB$9)+$AB$18*(F339-AB$15)</f>
        <v>6.0717262362401092</v>
      </c>
    </row>
    <row r="340" spans="1:47" ht="12.95" customHeight="1">
      <c r="A340" s="36" t="s">
        <v>347</v>
      </c>
      <c r="B340" s="95" t="s">
        <v>292</v>
      </c>
      <c r="C340" s="96">
        <v>53802.381099999999</v>
      </c>
      <c r="D340" s="36">
        <v>4.0000000000000002E-4</v>
      </c>
      <c r="E340" s="41">
        <f>+(C340-C$7)/C$8</f>
        <v>11138.943148434168</v>
      </c>
      <c r="F340" s="132">
        <f>ROUND(2*E340,0)/2</f>
        <v>11139</v>
      </c>
      <c r="G340" s="132">
        <f>+C340-(C$7+F340*C$8)</f>
        <v>-1.9406170002184808E-2</v>
      </c>
      <c r="K340" s="43">
        <f>G340</f>
        <v>-1.9406170002184808E-2</v>
      </c>
      <c r="O340" s="132">
        <f ca="1">+C$11+C$12*F340</f>
        <v>-2.3169804749380747E-3</v>
      </c>
      <c r="P340" s="199">
        <f>+D$11+D$12*F340+D$13*F340^2</f>
        <v>-1.6138185499386917E-2</v>
      </c>
      <c r="Q340" s="200">
        <f>+C340-15018.5</f>
        <v>38783.881099999999</v>
      </c>
      <c r="S340" s="132">
        <f>+(P340-G340)^2</f>
        <v>1.0679722710527183E-5</v>
      </c>
      <c r="T340" s="7">
        <v>1</v>
      </c>
      <c r="U340" s="43">
        <f>+T340*S340</f>
        <v>1.0679722710527183E-5</v>
      </c>
      <c r="V340" s="132">
        <f>+G340-P340</f>
        <v>-3.2679845027978917E-3</v>
      </c>
      <c r="Z340" s="43">
        <f>F340</f>
        <v>11139</v>
      </c>
      <c r="AA340" s="132">
        <f>AB$3+AB$4*Z340+AB$5*Z340^2+AH340</f>
        <v>-2.0230577538058344E-2</v>
      </c>
      <c r="AB340" s="132">
        <f>IF(S340&lt;&gt;0,G340-AH340, -9999)</f>
        <v>-1.5313777963513381E-2</v>
      </c>
      <c r="AC340" s="132">
        <f>+G340-P340</f>
        <v>-3.2679845027978917E-3</v>
      </c>
      <c r="AD340" s="132">
        <f>IF(S340&lt;&gt;0,G340-AA340, -9999)</f>
        <v>8.2440753587353574E-4</v>
      </c>
      <c r="AE340" s="132">
        <f>+(G340-AA340)^2*T340</f>
        <v>6.7964778520507508E-7</v>
      </c>
      <c r="AF340" s="43">
        <f>IF(S340&lt;&gt;0,G340-P340, -9999)</f>
        <v>-3.2679845027978917E-3</v>
      </c>
      <c r="AG340" s="7"/>
      <c r="AH340" s="43">
        <f>$AB$6*($AB$11/AI340*AJ340+$AB$12)</f>
        <v>-4.0923920386714283E-3</v>
      </c>
      <c r="AI340" s="43">
        <f>1+$AB$7*COS(AL340)</f>
        <v>1.3868807917590764</v>
      </c>
      <c r="AJ340" s="43">
        <f>SIN(AL340+RADIANS($AB$9))</f>
        <v>-0.62839294707597304</v>
      </c>
      <c r="AK340" s="43">
        <f>$AB$7*SIN(AL340)</f>
        <v>-0.31251875397656953</v>
      </c>
      <c r="AL340" s="43">
        <f>2*ATAN(AM340)</f>
        <v>-0.67947342450937465</v>
      </c>
      <c r="AM340" s="43">
        <f>SQRT((1+$AB$7)/(1-$AB$7))*TAN(AN340/2)</f>
        <v>-0.35344067273656937</v>
      </c>
      <c r="AN340" s="132">
        <f>$AU340+$AB$7*SIN(AO340)</f>
        <v>5.8792037755901214</v>
      </c>
      <c r="AO340" s="132">
        <f>$AU340+$AB$7*SIN(AP340)</f>
        <v>5.8802432019672866</v>
      </c>
      <c r="AP340" s="132">
        <f>$AU340+$AB$7*SIN(AQ340)</f>
        <v>5.8825140427688156</v>
      </c>
      <c r="AQ340" s="132">
        <f>$AU340+$AB$7*SIN(AR340)</f>
        <v>5.8874675948454813</v>
      </c>
      <c r="AR340" s="132">
        <f>$AU340+$AB$7*SIN(AS340)</f>
        <v>5.8982378966783582</v>
      </c>
      <c r="AS340" s="132">
        <f>$AU340+$AB$7*SIN(AT340)</f>
        <v>5.9214962849350519</v>
      </c>
      <c r="AT340" s="132">
        <f>$AU340+$AB$7*SIN(AU340)</f>
        <v>5.9710529166405619</v>
      </c>
      <c r="AU340" s="132">
        <f>RADIANS($AB$9)+$AB$18*(F340-AB$15)</f>
        <v>6.0742230455660566</v>
      </c>
    </row>
    <row r="341" spans="1:47" ht="12.95" customHeight="1">
      <c r="A341" s="36" t="s">
        <v>347</v>
      </c>
      <c r="B341" s="95" t="s">
        <v>292</v>
      </c>
      <c r="C341" s="96">
        <v>53815.352500000001</v>
      </c>
      <c r="D341" s="36">
        <v>2.0000000000000001E-4</v>
      </c>
      <c r="E341" s="41">
        <f>+(C341-C$7)/C$8</f>
        <v>11176.943660697274</v>
      </c>
      <c r="F341" s="132">
        <f>ROUND(2*E341,0)/2</f>
        <v>11177</v>
      </c>
      <c r="G341" s="132">
        <f>+C341-(C$7+F341*C$8)</f>
        <v>-1.9231309997849166E-2</v>
      </c>
      <c r="K341" s="43">
        <f>G341</f>
        <v>-1.9231309997849166E-2</v>
      </c>
      <c r="O341" s="132">
        <f ca="1">+C$11+C$12*F341</f>
        <v>-2.3927257352320611E-3</v>
      </c>
      <c r="P341" s="199">
        <f>+D$11+D$12*F341+D$13*F341^2</f>
        <v>-1.6184565312143056E-2</v>
      </c>
      <c r="Q341" s="200">
        <f>+C341-15018.5</f>
        <v>38796.852500000001</v>
      </c>
      <c r="S341" s="132">
        <f>+(P341-G341)^2</f>
        <v>9.2826531798784254E-6</v>
      </c>
      <c r="T341" s="7">
        <v>1</v>
      </c>
      <c r="U341" s="43">
        <f>+T341*S341</f>
        <v>9.2826531798784254E-6</v>
      </c>
      <c r="V341" s="132">
        <f>+G341-P341</f>
        <v>-3.0467446857061105E-3</v>
      </c>
      <c r="Z341" s="43">
        <f>F341</f>
        <v>11177</v>
      </c>
      <c r="AA341" s="132">
        <f>AB$3+AB$4*Z341+AB$5*Z341^2+AH341</f>
        <v>-2.0178123933555812E-2</v>
      </c>
      <c r="AB341" s="132">
        <f>IF(S341&lt;&gt;0,G341-AH341, -9999)</f>
        <v>-1.5237751376436411E-2</v>
      </c>
      <c r="AC341" s="132">
        <f>+G341-P341</f>
        <v>-3.0467446857061105E-3</v>
      </c>
      <c r="AD341" s="132">
        <f>IF(S341&lt;&gt;0,G341-AA341, -9999)</f>
        <v>9.4681393570664532E-4</v>
      </c>
      <c r="AE341" s="132">
        <f>+(G341-AA341)^2*T341</f>
        <v>8.9645662884830754E-7</v>
      </c>
      <c r="AF341" s="43">
        <f>IF(S341&lt;&gt;0,G341-P341, -9999)</f>
        <v>-3.0467446857061105E-3</v>
      </c>
      <c r="AG341" s="7"/>
      <c r="AH341" s="43">
        <f>$AB$6*($AB$11/AI341*AJ341+$AB$12)</f>
        <v>-3.9935586214127549E-3</v>
      </c>
      <c r="AI341" s="43">
        <f>1+$AB$7*COS(AL341)</f>
        <v>1.3919842675674883</v>
      </c>
      <c r="AJ341" s="43">
        <f>SIN(AL341+RADIANS($AB$9))</f>
        <v>-0.61547318691863373</v>
      </c>
      <c r="AK341" s="43">
        <f>$AB$7*SIN(AL341)</f>
        <v>-0.30609320900467091</v>
      </c>
      <c r="AL341" s="43">
        <f>2*ATAN(AM341)</f>
        <v>-0.6629740344660745</v>
      </c>
      <c r="AM341" s="43">
        <f>SQRT((1+$AB$7)/(1-$AB$7))*TAN(AN341/2)</f>
        <v>-0.34418719442499485</v>
      </c>
      <c r="AN341" s="132">
        <f>$AU341+$AB$7*SIN(AO341)</f>
        <v>5.88950588624615</v>
      </c>
      <c r="AO341" s="132">
        <f>$AU341+$AB$7*SIN(AP341)</f>
        <v>5.8905397830970632</v>
      </c>
      <c r="AP341" s="132">
        <f>$AU341+$AB$7*SIN(AQ341)</f>
        <v>5.8927888328570734</v>
      </c>
      <c r="AQ341" s="132">
        <f>$AU341+$AB$7*SIN(AR341)</f>
        <v>5.8976740618877894</v>
      </c>
      <c r="AR341" s="132">
        <f>$AU341+$AB$7*SIN(AS341)</f>
        <v>5.9082523469172603</v>
      </c>
      <c r="AS341" s="132">
        <f>$AU341+$AB$7*SIN(AT341)</f>
        <v>5.9310101042181769</v>
      </c>
      <c r="AT341" s="132">
        <f>$AU341+$AB$7*SIN(AU341)</f>
        <v>5.979350924754339</v>
      </c>
      <c r="AU341" s="132">
        <f>RADIANS($AB$9)+$AB$18*(F341-AB$15)</f>
        <v>6.0798041487652332</v>
      </c>
    </row>
    <row r="342" spans="1:47" ht="12.95" customHeight="1">
      <c r="A342" s="127" t="s">
        <v>1471</v>
      </c>
      <c r="B342" s="276" t="s">
        <v>292</v>
      </c>
      <c r="C342" s="232">
        <v>53997.632000000216</v>
      </c>
      <c r="D342" s="232">
        <v>2.9999999999999997E-4</v>
      </c>
      <c r="E342" s="41">
        <f>+(C342-C$7)/C$8</f>
        <v>11710.942641151958</v>
      </c>
      <c r="F342" s="132">
        <f>ROUND(2*E342,0)/2</f>
        <v>11711</v>
      </c>
      <c r="G342" s="132">
        <f>+C342-(C$7+F342*C$8)</f>
        <v>-1.9579329782573041E-2</v>
      </c>
      <c r="L342" s="43">
        <f>G342</f>
        <v>-1.9579329782573041E-2</v>
      </c>
      <c r="M342" s="132"/>
      <c r="O342" s="132">
        <f ca="1">+C$11+C$12*F342</f>
        <v>-3.4571459719949169E-3</v>
      </c>
      <c r="P342" s="199">
        <f>+D$11+D$12*F342+D$13*F342^2</f>
        <v>-1.6841467126581907E-2</v>
      </c>
      <c r="Q342" s="200">
        <f>+C342-15018.5</f>
        <v>38979.132000000216</v>
      </c>
      <c r="S342" s="132">
        <f>+(P342-G342)^2</f>
        <v>7.4958919230708239E-6</v>
      </c>
      <c r="T342" s="7">
        <v>1</v>
      </c>
      <c r="U342" s="43">
        <f>+T342*S342</f>
        <v>7.4958919230708239E-6</v>
      </c>
      <c r="V342" s="132">
        <f>+G342-P342</f>
        <v>-2.7378626559911336E-3</v>
      </c>
      <c r="Z342" s="43">
        <f>F342</f>
        <v>11711</v>
      </c>
      <c r="AA342" s="132">
        <f>AB$3+AB$4*Z342+AB$5*Z342^2+AH342</f>
        <v>-1.9370557344095624E-2</v>
      </c>
      <c r="AB342" s="132">
        <f>IF(S342&lt;&gt;0,G342-AH342, -9999)</f>
        <v>-1.7050239565059321E-2</v>
      </c>
      <c r="AC342" s="132">
        <f>+G342-P342</f>
        <v>-2.7378626559911336E-3</v>
      </c>
      <c r="AD342" s="132">
        <f>IF(S342&lt;&gt;0,G342-AA342, -9999)</f>
        <v>-2.08772438477417E-4</v>
      </c>
      <c r="AE342" s="132">
        <f>+(G342-AA342)^2*T342</f>
        <v>4.3585931067806865E-8</v>
      </c>
      <c r="AF342" s="43">
        <f>IF(S342&lt;&gt;0,G342-P342, -9999)</f>
        <v>-2.7378626559911336E-3</v>
      </c>
      <c r="AG342" s="7"/>
      <c r="AH342" s="43">
        <f>$AB$6*($AB$11/AI342*AJ342+$AB$12)</f>
        <v>-2.5290902175137183E-3</v>
      </c>
      <c r="AI342" s="43">
        <f>1+$AB$7*COS(AL342)</f>
        <v>1.4542397555071682</v>
      </c>
      <c r="AJ342" s="43">
        <f>SIN(AL342+RADIANS($AB$9))</f>
        <v>-0.40720257061335741</v>
      </c>
      <c r="AK342" s="43">
        <f>$AB$7*SIN(AL342)</f>
        <v>-0.20251163703843142</v>
      </c>
      <c r="AL342" s="43">
        <f>2*ATAN(AM342)</f>
        <v>-0.41937693743637605</v>
      </c>
      <c r="AM342" s="43">
        <f>SQRT((1+$AB$7)/(1-$AB$7))*TAN(AN342/2)</f>
        <v>-0.2128167819412887</v>
      </c>
      <c r="AN342" s="132">
        <f>$AU342+$AB$7*SIN(AO342)</f>
        <v>6.0378118989249856</v>
      </c>
      <c r="AO342" s="132">
        <f>$AU342+$AB$7*SIN(AP342)</f>
        <v>6.0386225001229574</v>
      </c>
      <c r="AP342" s="132">
        <f>$AU342+$AB$7*SIN(AQ342)</f>
        <v>6.0403020174082203</v>
      </c>
      <c r="AQ342" s="132">
        <f>$AU342+$AB$7*SIN(AR342)</f>
        <v>6.0437796599710314</v>
      </c>
      <c r="AR342" s="132">
        <f>$AU342+$AB$7*SIN(AS342)</f>
        <v>6.0509712165945873</v>
      </c>
      <c r="AS342" s="132">
        <f>$AU342+$AB$7*SIN(AT342)</f>
        <v>6.0658046790611673</v>
      </c>
      <c r="AT342" s="132">
        <f>$AU342+$AB$7*SIN(AU342)</f>
        <v>6.096251599509185</v>
      </c>
      <c r="AU342" s="132">
        <f>RADIANS($AB$9)+$AB$18*(F342-AB$15)</f>
        <v>6.1582333358273482</v>
      </c>
    </row>
    <row r="343" spans="1:47" ht="12.95" customHeight="1">
      <c r="A343" s="127" t="s">
        <v>1471</v>
      </c>
      <c r="B343" s="276" t="s">
        <v>292</v>
      </c>
      <c r="C343" s="232">
        <v>53998.656299999915</v>
      </c>
      <c r="D343" s="232">
        <v>4.0000000000000002E-4</v>
      </c>
      <c r="E343" s="41">
        <f>+(C343-C$7)/C$8</f>
        <v>11713.943390855125</v>
      </c>
      <c r="F343" s="132">
        <f>ROUND(2*E343,0)/2</f>
        <v>11714</v>
      </c>
      <c r="G343" s="132">
        <f>+C343-(C$7+F343*C$8)</f>
        <v>-1.9323420085129328E-2</v>
      </c>
      <c r="L343" s="43">
        <f>G343</f>
        <v>-1.9323420085129328E-2</v>
      </c>
      <c r="M343" s="132"/>
      <c r="O343" s="132">
        <f ca="1">+C$11+C$12*F343</f>
        <v>-3.4631258609654977E-3</v>
      </c>
      <c r="P343" s="199">
        <f>+D$11+D$12*F343+D$13*F343^2</f>
        <v>-1.6845184713601049E-2</v>
      </c>
      <c r="Q343" s="200">
        <f>+C343-15018.5</f>
        <v>38980.156299999915</v>
      </c>
      <c r="S343" s="132">
        <f>+(P343-G343)^2</f>
        <v>6.1416505566939078E-6</v>
      </c>
      <c r="T343" s="7">
        <v>1</v>
      </c>
      <c r="U343" s="43">
        <f>+T343*S343</f>
        <v>6.1416505566939078E-6</v>
      </c>
      <c r="V343" s="132">
        <f>+G343-P343</f>
        <v>-2.4782353715282791E-3</v>
      </c>
      <c r="Z343" s="43">
        <f>F343</f>
        <v>11714</v>
      </c>
      <c r="AA343" s="132">
        <f>AB$3+AB$4*Z343+AB$5*Z343^2+AH343</f>
        <v>-1.9365693109832258E-2</v>
      </c>
      <c r="AB343" s="132">
        <f>IF(S343&lt;&gt;0,G343-AH343, -9999)</f>
        <v>-1.6802911688898119E-2</v>
      </c>
      <c r="AC343" s="132">
        <f>+G343-P343</f>
        <v>-2.4782353715282791E-3</v>
      </c>
      <c r="AD343" s="132">
        <f>IF(S343&lt;&gt;0,G343-AA343, -9999)</f>
        <v>4.2273024702929596E-5</v>
      </c>
      <c r="AE343" s="132">
        <f>+(G343-AA343)^2*T343</f>
        <v>1.7870086175344958E-9</v>
      </c>
      <c r="AF343" s="43">
        <f>IF(S343&lt;&gt;0,G343-P343, -9999)</f>
        <v>-2.4782353715282791E-3</v>
      </c>
      <c r="AG343" s="7"/>
      <c r="AH343" s="43">
        <f>$AB$6*($AB$11/AI343*AJ343+$AB$12)</f>
        <v>-2.52050839623121E-3</v>
      </c>
      <c r="AI343" s="43">
        <f>1+$AB$7*COS(AL343)</f>
        <v>1.454527760067335</v>
      </c>
      <c r="AJ343" s="43">
        <f>SIN(AL343+RADIANS($AB$9))</f>
        <v>-0.40590116378442165</v>
      </c>
      <c r="AK343" s="43">
        <f>$AB$7*SIN(AL343)</f>
        <v>-0.20186439494712424</v>
      </c>
      <c r="AL343" s="43">
        <f>2*ATAN(AM343)</f>
        <v>-0.41795249835646742</v>
      </c>
      <c r="AM343" s="43">
        <f>SQRT((1+$AB$7)/(1-$AB$7))*TAN(AN343/2)</f>
        <v>-0.21207241797756379</v>
      </c>
      <c r="AN343" s="132">
        <f>$AU343+$AB$7*SIN(AO343)</f>
        <v>6.0386615936058305</v>
      </c>
      <c r="AO343" s="132">
        <f>$AU343+$AB$7*SIN(AP343)</f>
        <v>6.039470179761345</v>
      </c>
      <c r="AP343" s="132">
        <f>$AU343+$AB$7*SIN(AQ343)</f>
        <v>6.0411451704689449</v>
      </c>
      <c r="AQ343" s="132">
        <f>$AU343+$AB$7*SIN(AR343)</f>
        <v>6.0446127266958012</v>
      </c>
      <c r="AR343" s="132">
        <f>$AU343+$AB$7*SIN(AS343)</f>
        <v>6.0517820118180099</v>
      </c>
      <c r="AS343" s="132">
        <f>$AU343+$AB$7*SIN(AT343)</f>
        <v>6.0665668813360751</v>
      </c>
      <c r="AT343" s="132">
        <f>$AU343+$AB$7*SIN(AU343)</f>
        <v>6.0969096441170825</v>
      </c>
      <c r="AU343" s="132">
        <f>RADIANS($AB$9)+$AB$18*(F343-AB$15)</f>
        <v>6.1586739492378095</v>
      </c>
    </row>
    <row r="344" spans="1:47" ht="12.95" customHeight="1">
      <c r="A344" s="127" t="s">
        <v>1471</v>
      </c>
      <c r="B344" s="276" t="s">
        <v>288</v>
      </c>
      <c r="C344" s="232">
        <v>54003.606300000101</v>
      </c>
      <c r="D344" s="232">
        <v>5.0000000000000001E-4</v>
      </c>
      <c r="E344" s="41">
        <f>+(C344-C$7)/C$8</f>
        <v>11728.44471960217</v>
      </c>
      <c r="F344" s="132">
        <f>ROUND(2*E344,0)/2</f>
        <v>11728.5</v>
      </c>
      <c r="G344" s="132">
        <f>+C344-(C$7+F344*C$8)</f>
        <v>-1.8869854895456228E-2</v>
      </c>
      <c r="L344" s="43">
        <f>G344</f>
        <v>-1.8869854895456228E-2</v>
      </c>
      <c r="M344" s="132"/>
      <c r="O344" s="132">
        <f ca="1">+C$11+C$12*F344</f>
        <v>-3.4920286576566213E-3</v>
      </c>
      <c r="P344" s="199">
        <f>+D$11+D$12*F344+D$13*F344^2</f>
        <v>-1.6863157323718441E-2</v>
      </c>
      <c r="Q344" s="200">
        <f>+C344-15018.5</f>
        <v>38985.106300000101</v>
      </c>
      <c r="S344" s="132">
        <f>+(P344-G344)^2</f>
        <v>4.0268351444183324E-6</v>
      </c>
      <c r="T344" s="7">
        <v>1</v>
      </c>
      <c r="U344" s="43">
        <f>+T344*S344</f>
        <v>4.0268351444183324E-6</v>
      </c>
      <c r="V344" s="132">
        <f>+G344-P344</f>
        <v>-2.0066975717377873E-3</v>
      </c>
      <c r="Z344" s="43">
        <f>F344</f>
        <v>11728.5</v>
      </c>
      <c r="AA344" s="132">
        <f>AB$3+AB$4*Z344+AB$5*Z344^2+AH344</f>
        <v>-1.9342138766405857E-2</v>
      </c>
      <c r="AB344" s="132">
        <f>IF(S344&lt;&gt;0,G344-AH344, -9999)</f>
        <v>-1.6390873452768812E-2</v>
      </c>
      <c r="AC344" s="132">
        <f>+G344-P344</f>
        <v>-2.0066975717377873E-3</v>
      </c>
      <c r="AD344" s="132">
        <f>IF(S344&lt;&gt;0,G344-AA344, -9999)</f>
        <v>4.7228387094962881E-4</v>
      </c>
      <c r="AE344" s="132">
        <f>+(G344-AA344)^2*T344</f>
        <v>2.2305205475916566E-7</v>
      </c>
      <c r="AF344" s="43">
        <f>IF(S344&lt;&gt;0,G344-P344, -9999)</f>
        <v>-2.0066975717377873E-3</v>
      </c>
      <c r="AG344" s="7"/>
      <c r="AH344" s="43">
        <f>$AB$6*($AB$11/AI344*AJ344+$AB$12)</f>
        <v>-2.4789814426874161E-3</v>
      </c>
      <c r="AI344" s="43">
        <f>1+$AB$7*COS(AL344)</f>
        <v>1.455908302212642</v>
      </c>
      <c r="AJ344" s="43">
        <f>SIN(AL344+RADIANS($AB$9))</f>
        <v>-0.39959240265821466</v>
      </c>
      <c r="AK344" s="43">
        <f>$AB$7*SIN(AL344)</f>
        <v>-0.19872679384719</v>
      </c>
      <c r="AL344" s="43">
        <f>2*ATAN(AM344)</f>
        <v>-0.41106000187364039</v>
      </c>
      <c r="AM344" s="43">
        <f>SQRT((1+$AB$7)/(1-$AB$7))*TAN(AN344/2)</f>
        <v>-0.20847379154400419</v>
      </c>
      <c r="AN344" s="132">
        <f>$AU344+$AB$7*SIN(AO344)</f>
        <v>6.0427706872366631</v>
      </c>
      <c r="AO344" s="132">
        <f>$AU344+$AB$7*SIN(AP344)</f>
        <v>6.0435694208730162</v>
      </c>
      <c r="AP344" s="132">
        <f>$AU344+$AB$7*SIN(AQ344)</f>
        <v>6.0452223415521065</v>
      </c>
      <c r="AQ344" s="132">
        <f>$AU344+$AB$7*SIN(AR344)</f>
        <v>6.0486408417707542</v>
      </c>
      <c r="AR344" s="132">
        <f>$AU344+$AB$7*SIN(AS344)</f>
        <v>6.0557020390485681</v>
      </c>
      <c r="AS344" s="132">
        <f>$AU344+$AB$7*SIN(AT344)</f>
        <v>6.0702515010414126</v>
      </c>
      <c r="AT344" s="132">
        <f>$AU344+$AB$7*SIN(AU344)</f>
        <v>6.1000903613336552</v>
      </c>
      <c r="AU344" s="132">
        <f>RADIANS($AB$9)+$AB$18*(F344-AB$15)</f>
        <v>6.1608035807217059</v>
      </c>
    </row>
    <row r="345" spans="1:47" ht="12.95" customHeight="1">
      <c r="A345" s="127" t="s">
        <v>1471</v>
      </c>
      <c r="B345" s="276" t="s">
        <v>288</v>
      </c>
      <c r="C345" s="232">
        <v>54004.630900000222</v>
      </c>
      <c r="D345" s="232">
        <v>2.9999999999999997E-4</v>
      </c>
      <c r="E345" s="41">
        <f>+(C345-C$7)/C$8</f>
        <v>11731.446348174981</v>
      </c>
      <c r="F345" s="132">
        <f>ROUND(2*E345,0)/2</f>
        <v>11731.5</v>
      </c>
      <c r="G345" s="132">
        <f>+C345-(C$7+F345*C$8)</f>
        <v>-1.8313944776309654E-2</v>
      </c>
      <c r="L345" s="43">
        <f>G345</f>
        <v>-1.8313944776309654E-2</v>
      </c>
      <c r="M345" s="132"/>
      <c r="O345" s="132">
        <f ca="1">+C$11+C$12*F345</f>
        <v>-3.4980085466271987E-3</v>
      </c>
      <c r="P345" s="199">
        <f>+D$11+D$12*F345+D$13*F345^2</f>
        <v>-1.6866876678816842E-2</v>
      </c>
      <c r="Q345" s="200">
        <f>+C345-15018.5</f>
        <v>38986.130900000222</v>
      </c>
      <c r="S345" s="132">
        <f>+(P345-G345)^2</f>
        <v>2.0940060787814654E-6</v>
      </c>
      <c r="T345" s="7">
        <v>1</v>
      </c>
      <c r="U345" s="43">
        <f>+T345*S345</f>
        <v>2.0940060787814654E-6</v>
      </c>
      <c r="V345" s="132">
        <f>+G345-P345</f>
        <v>-1.4470680974928117E-3</v>
      </c>
      <c r="Z345" s="43">
        <f>F345</f>
        <v>11731.5</v>
      </c>
      <c r="AA345" s="132">
        <f>AB$3+AB$4*Z345+AB$5*Z345^2+AH345</f>
        <v>-1.933725644183849E-2</v>
      </c>
      <c r="AB345" s="132">
        <f>IF(S345&lt;&gt;0,G345-AH345, -9999)</f>
        <v>-1.5843565013288007E-2</v>
      </c>
      <c r="AC345" s="132">
        <f>+G345-P345</f>
        <v>-1.4470680974928117E-3</v>
      </c>
      <c r="AD345" s="132">
        <f>IF(S345&lt;&gt;0,G345-AA345, -9999)</f>
        <v>1.0233116655288359E-3</v>
      </c>
      <c r="AE345" s="132">
        <f>+(G345-AA345)^2*T345</f>
        <v>1.0471667648074001E-6</v>
      </c>
      <c r="AF345" s="43">
        <f>IF(S345&lt;&gt;0,G345-P345, -9999)</f>
        <v>-1.4470680974928117E-3</v>
      </c>
      <c r="AG345" s="7"/>
      <c r="AH345" s="43">
        <f>$AB$6*($AB$11/AI345*AJ345+$AB$12)</f>
        <v>-2.4703797630216476E-3</v>
      </c>
      <c r="AI345" s="43">
        <f>1+$AB$7*COS(AL345)</f>
        <v>1.4561915435877308</v>
      </c>
      <c r="AJ345" s="43">
        <f>SIN(AL345+RADIANS($AB$9))</f>
        <v>-0.39828330805134865</v>
      </c>
      <c r="AK345" s="43">
        <f>$AB$7*SIN(AL345)</f>
        <v>-0.19807572839255427</v>
      </c>
      <c r="AL345" s="43">
        <f>2*ATAN(AM345)</f>
        <v>-0.4096323832920658</v>
      </c>
      <c r="AM345" s="43">
        <f>SQRT((1+$AB$7)/(1-$AB$7))*TAN(AN345/2)</f>
        <v>-0.20772906985389863</v>
      </c>
      <c r="AN345" s="132">
        <f>$AU345+$AB$7*SIN(AO345)</f>
        <v>6.0436213040471545</v>
      </c>
      <c r="AO345" s="132">
        <f>$AU345+$AB$7*SIN(AP345)</f>
        <v>6.0444179759138441</v>
      </c>
      <c r="AP345" s="132">
        <f>$AU345+$AB$7*SIN(AQ345)</f>
        <v>6.0460662909373175</v>
      </c>
      <c r="AQ345" s="132">
        <f>$AU345+$AB$7*SIN(AR345)</f>
        <v>6.04947457881633</v>
      </c>
      <c r="AR345" s="132">
        <f>$AU345+$AB$7*SIN(AS345)</f>
        <v>6.0565133221918739</v>
      </c>
      <c r="AS345" s="132">
        <f>$AU345+$AB$7*SIN(AT345)</f>
        <v>6.0710139679408961</v>
      </c>
      <c r="AT345" s="132">
        <f>$AU345+$AB$7*SIN(AU345)</f>
        <v>6.1007484752935124</v>
      </c>
      <c r="AU345" s="132">
        <f>RADIANS($AB$9)+$AB$18*(F345-AB$15)</f>
        <v>6.1612441941321672</v>
      </c>
    </row>
    <row r="346" spans="1:47" ht="12.95" customHeight="1">
      <c r="A346" s="127" t="s">
        <v>1471</v>
      </c>
      <c r="B346" s="276" t="s">
        <v>288</v>
      </c>
      <c r="C346" s="232">
        <v>54005.654600000009</v>
      </c>
      <c r="D346" s="232">
        <v>5.0000000000000001E-4</v>
      </c>
      <c r="E346" s="41">
        <f>+(C346-C$7)/C$8</f>
        <v>11734.445340141589</v>
      </c>
      <c r="F346" s="132">
        <f>ROUND(2*E346,0)/2</f>
        <v>11734.5</v>
      </c>
      <c r="G346" s="132">
        <f>+C346-(C$7+F346*C$8)</f>
        <v>-1.8658034990949091E-2</v>
      </c>
      <c r="L346" s="43">
        <f>G346</f>
        <v>-1.8658034990949091E-2</v>
      </c>
      <c r="M346" s="132"/>
      <c r="O346" s="132">
        <f ca="1">+C$11+C$12*F346</f>
        <v>-3.5039884355977796E-3</v>
      </c>
      <c r="P346" s="199">
        <f>+D$11+D$12*F346+D$13*F346^2</f>
        <v>-1.6870596337014543E-2</v>
      </c>
      <c r="Q346" s="200">
        <f>+C346-15018.5</f>
        <v>38987.154600000009</v>
      </c>
      <c r="S346" s="132">
        <f>+(P346-G346)^2</f>
        <v>3.1949369415793478E-6</v>
      </c>
      <c r="T346" s="7">
        <v>1</v>
      </c>
      <c r="U346" s="43">
        <f>+T346*S346</f>
        <v>3.1949369415793478E-6</v>
      </c>
      <c r="V346" s="132">
        <f>+G346-P346</f>
        <v>-1.7874386539345477E-3</v>
      </c>
      <c r="Z346" s="43">
        <f>F346</f>
        <v>11734.5</v>
      </c>
      <c r="AA346" s="132">
        <f>AB$3+AB$4*Z346+AB$5*Z346^2+AH346</f>
        <v>-1.9332371050132989E-2</v>
      </c>
      <c r="AB346" s="132">
        <f>IF(S346&lt;&gt;0,G346-AH346, -9999)</f>
        <v>-1.6196260277830644E-2</v>
      </c>
      <c r="AC346" s="132">
        <f>+G346-P346</f>
        <v>-1.7874386539345477E-3</v>
      </c>
      <c r="AD346" s="132">
        <f>IF(S346&lt;&gt;0,G346-AA346, -9999)</f>
        <v>6.7433605918389844E-4</v>
      </c>
      <c r="AE346" s="132">
        <f>+(G346-AA346)^2*T346</f>
        <v>4.5472912071567019E-7</v>
      </c>
      <c r="AF346" s="43">
        <f>IF(S346&lt;&gt;0,G346-P346, -9999)</f>
        <v>-1.7874386539345477E-3</v>
      </c>
      <c r="AG346" s="7"/>
      <c r="AH346" s="43">
        <f>$AB$6*($AB$11/AI346*AJ346+$AB$12)</f>
        <v>-2.461774713118447E-3</v>
      </c>
      <c r="AI346" s="43">
        <f>1+$AB$7*COS(AL346)</f>
        <v>1.4564739618050373</v>
      </c>
      <c r="AJ346" s="43">
        <f>SIN(AL346+RADIANS($AB$9))</f>
        <v>-0.39697290610204783</v>
      </c>
      <c r="AK346" s="43">
        <f>$AB$7*SIN(AL346)</f>
        <v>-0.19742401275734123</v>
      </c>
      <c r="AL346" s="43">
        <f>2*ATAN(AM346)</f>
        <v>-0.40820422473761131</v>
      </c>
      <c r="AM346" s="43">
        <f>SQRT((1+$AB$7)/(1-$AB$7))*TAN(AN346/2)</f>
        <v>-0.20698428743082473</v>
      </c>
      <c r="AN346" s="132">
        <f>$AU346+$AB$7*SIN(AO346)</f>
        <v>6.0444720773310809</v>
      </c>
      <c r="AO346" s="132">
        <f>$AU346+$AB$7*SIN(AP346)</f>
        <v>6.0452666794658274</v>
      </c>
      <c r="AP346" s="132">
        <f>$AU346+$AB$7*SIN(AQ346)</f>
        <v>6.0469103753771849</v>
      </c>
      <c r="AQ346" s="132">
        <f>$AU346+$AB$7*SIN(AR346)</f>
        <v>6.0503084295032385</v>
      </c>
      <c r="AR346" s="132">
        <f>$AU346+$AB$7*SIN(AS346)</f>
        <v>6.0573246880178022</v>
      </c>
      <c r="AS346" s="132">
        <f>$AU346+$AB$7*SIN(AT346)</f>
        <v>6.0717764796651696</v>
      </c>
      <c r="AT346" s="132">
        <f>$AU346+$AB$7*SIN(AU346)</f>
        <v>6.1014066009980201</v>
      </c>
      <c r="AU346" s="132">
        <f>RADIANS($AB$9)+$AB$18*(F346-AB$15)</f>
        <v>6.1616848075426285</v>
      </c>
    </row>
    <row r="347" spans="1:47" ht="12.95" customHeight="1">
      <c r="A347" s="127" t="s">
        <v>1471</v>
      </c>
      <c r="B347" s="276" t="s">
        <v>288</v>
      </c>
      <c r="C347" s="232">
        <v>54006.678100000136</v>
      </c>
      <c r="D347" s="232">
        <v>5.0000000000000001E-4</v>
      </c>
      <c r="E347" s="41">
        <f>+(C347-C$7)/C$8</f>
        <v>11737.443746196917</v>
      </c>
      <c r="F347" s="132">
        <f>ROUND(2*E347,0)/2</f>
        <v>11737.5</v>
      </c>
      <c r="G347" s="132">
        <f>+C347-(C$7+F347*C$8)</f>
        <v>-1.9202124865842052E-2</v>
      </c>
      <c r="L347" s="43">
        <f>G347</f>
        <v>-1.9202124865842052E-2</v>
      </c>
      <c r="M347" s="132"/>
      <c r="O347" s="132">
        <f ca="1">+C$11+C$12*F347</f>
        <v>-3.509968324568357E-3</v>
      </c>
      <c r="P347" s="199">
        <f>+D$11+D$12*F347+D$13*F347^2</f>
        <v>-1.6874316298311542E-2</v>
      </c>
      <c r="Q347" s="200">
        <f>+C347-15018.5</f>
        <v>38988.178100000136</v>
      </c>
      <c r="S347" s="132">
        <f>+(P347-G347)^2</f>
        <v>5.4186927270684418E-6</v>
      </c>
      <c r="T347" s="7">
        <v>1</v>
      </c>
      <c r="U347" s="43">
        <f>+T347*S347</f>
        <v>5.4186927270684418E-6</v>
      </c>
      <c r="V347" s="132">
        <f>+G347-P347</f>
        <v>-2.3278085675305094E-3</v>
      </c>
      <c r="Z347" s="43">
        <f>F347</f>
        <v>11737.5</v>
      </c>
      <c r="AA347" s="132">
        <f>AB$3+AB$4*Z347+AB$5*Z347^2+AH347</f>
        <v>-1.9327482601313162E-2</v>
      </c>
      <c r="AB347" s="132">
        <f>IF(S347&lt;&gt;0,G347-AH347, -9999)</f>
        <v>-1.6748958562840432E-2</v>
      </c>
      <c r="AC347" s="132">
        <f>+G347-P347</f>
        <v>-2.3278085675305094E-3</v>
      </c>
      <c r="AD347" s="132">
        <f>IF(S347&lt;&gt;0,G347-AA347, -9999)</f>
        <v>1.2535773547111065E-4</v>
      </c>
      <c r="AE347" s="132">
        <f>+(G347-AA347)^2*T347</f>
        <v>1.5714561842444951E-8</v>
      </c>
      <c r="AF347" s="43">
        <f>IF(S347&lt;&gt;0,G347-P347, -9999)</f>
        <v>-2.3278085675305094E-3</v>
      </c>
      <c r="AG347" s="7"/>
      <c r="AH347" s="43">
        <f>$AB$6*($AB$11/AI347*AJ347+$AB$12)</f>
        <v>-2.4531663030016209E-3</v>
      </c>
      <c r="AI347" s="43">
        <f>1+$AB$7*COS(AL347)</f>
        <v>1.456755554937732</v>
      </c>
      <c r="AJ347" s="43">
        <f>SIN(AL347+RADIANS($AB$9))</f>
        <v>-0.39566119994034576</v>
      </c>
      <c r="AK347" s="43">
        <f>$AB$7*SIN(AL347)</f>
        <v>-0.19677164849825779</v>
      </c>
      <c r="AL347" s="43">
        <f>2*ATAN(AM347)</f>
        <v>-0.40677552770984893</v>
      </c>
      <c r="AM347" s="43">
        <f>SQRT((1+$AB$7)/(1-$AB$7))*TAN(AN347/2)</f>
        <v>-0.20623944444911677</v>
      </c>
      <c r="AN347" s="132">
        <f>$AU347+$AB$7*SIN(AO347)</f>
        <v>6.0453230066159733</v>
      </c>
      <c r="AO347" s="132">
        <f>$AU347+$AB$7*SIN(AP347)</f>
        <v>6.0461155310709209</v>
      </c>
      <c r="AP347" s="132">
        <f>$AU347+$AB$7*SIN(AQ347)</f>
        <v>6.0477545944433313</v>
      </c>
      <c r="AQ347" s="132">
        <f>$AU347+$AB$7*SIN(AR347)</f>
        <v>6.0511423934585</v>
      </c>
      <c r="AR347" s="132">
        <f>$AU347+$AB$7*SIN(AS347)</f>
        <v>6.0581361362446682</v>
      </c>
      <c r="AS347" s="132">
        <f>$AU347+$AB$7*SIN(AT347)</f>
        <v>6.0725390360562379</v>
      </c>
      <c r="AT347" s="132">
        <f>$AU347+$AB$7*SIN(AU347)</f>
        <v>6.1020647384049482</v>
      </c>
      <c r="AU347" s="132">
        <f>RADIANS($AB$9)+$AB$18*(F347-AB$15)</f>
        <v>6.1621254209530898</v>
      </c>
    </row>
    <row r="348" spans="1:47" ht="12.95" customHeight="1">
      <c r="A348" s="127" t="s">
        <v>1471</v>
      </c>
      <c r="B348" s="276" t="s">
        <v>288</v>
      </c>
      <c r="C348" s="232">
        <v>54007.702800000086</v>
      </c>
      <c r="D348" s="232">
        <v>2.9999999999999997E-4</v>
      </c>
      <c r="E348" s="41">
        <f>+(C348-C$7)/C$8</f>
        <v>11740.445667725366</v>
      </c>
      <c r="F348" s="132">
        <f>ROUND(2*E348,0)/2</f>
        <v>11740.5</v>
      </c>
      <c r="G348" s="132">
        <f>+C348-(C$7+F348*C$8)</f>
        <v>-1.8546214909292758E-2</v>
      </c>
      <c r="L348" s="43">
        <f>G348</f>
        <v>-1.8546214909292758E-2</v>
      </c>
      <c r="M348" s="132"/>
      <c r="O348" s="132">
        <f ca="1">+C$11+C$12*F348</f>
        <v>-3.5159482135389344E-3</v>
      </c>
      <c r="P348" s="199">
        <f>+D$11+D$12*F348+D$13*F348^2</f>
        <v>-1.6878036562707848E-2</v>
      </c>
      <c r="Q348" s="200">
        <f>+C348-15018.5</f>
        <v>38989.202800000086</v>
      </c>
      <c r="S348" s="132">
        <f>+(P348-G348)^2</f>
        <v>2.7828189960147622E-6</v>
      </c>
      <c r="T348" s="7">
        <v>1</v>
      </c>
      <c r="U348" s="43">
        <f>+T348*S348</f>
        <v>2.7828189960147622E-6</v>
      </c>
      <c r="V348" s="132">
        <f>+G348-P348</f>
        <v>-1.6681783465849094E-3</v>
      </c>
      <c r="Z348" s="43">
        <f>F348</f>
        <v>11740.5</v>
      </c>
      <c r="AA348" s="132">
        <f>AB$3+AB$4*Z348+AB$5*Z348^2+AH348</f>
        <v>-1.9322591105424152E-2</v>
      </c>
      <c r="AB348" s="132">
        <f>IF(S348&lt;&gt;0,G348-AH348, -9999)</f>
        <v>-1.6101660366576453E-2</v>
      </c>
      <c r="AC348" s="132">
        <f>+G348-P348</f>
        <v>-1.6681783465849094E-3</v>
      </c>
      <c r="AD348" s="132">
        <f>IF(S348&lt;&gt;0,G348-AA348, -9999)</f>
        <v>7.7637619613139461E-4</v>
      </c>
      <c r="AE348" s="132">
        <f>+(G348-AA348)^2*T348</f>
        <v>6.0275999791945376E-7</v>
      </c>
      <c r="AF348" s="43">
        <f>IF(S348&lt;&gt;0,G348-P348, -9999)</f>
        <v>-1.6681783465849094E-3</v>
      </c>
      <c r="AG348" s="7"/>
      <c r="AH348" s="43">
        <f>$AB$6*($AB$11/AI348*AJ348+$AB$12)</f>
        <v>-2.4445545427163027E-3</v>
      </c>
      <c r="AI348" s="43">
        <f>1+$AB$7*COS(AL348)</f>
        <v>1.4570363210622446</v>
      </c>
      <c r="AJ348" s="43">
        <f>SIN(AL348+RADIANS($AB$9))</f>
        <v>-0.3943481927110366</v>
      </c>
      <c r="AK348" s="43">
        <f>$AB$7*SIN(AL348)</f>
        <v>-0.19611863717935177</v>
      </c>
      <c r="AL348" s="43">
        <f>2*ATAN(AM348)</f>
        <v>-0.40534629371270486</v>
      </c>
      <c r="AM348" s="43">
        <f>SQRT((1+$AB$7)/(1-$AB$7))*TAN(AN348/2)</f>
        <v>-0.20549454108356394</v>
      </c>
      <c r="AN348" s="132">
        <f>$AU348+$AB$7*SIN(AO348)</f>
        <v>6.0461740914284334</v>
      </c>
      <c r="AO348" s="132">
        <f>$AU348+$AB$7*SIN(AP348)</f>
        <v>6.046964530270289</v>
      </c>
      <c r="AP348" s="132">
        <f>$AU348+$AB$7*SIN(AQ348)</f>
        <v>6.0485989477067692</v>
      </c>
      <c r="AQ348" s="132">
        <f>$AU348+$AB$7*SIN(AR348)</f>
        <v>6.0519764703087429</v>
      </c>
      <c r="AR348" s="132">
        <f>$AU348+$AB$7*SIN(AS348)</f>
        <v>6.0589476665906057</v>
      </c>
      <c r="AS348" s="132">
        <f>$AU348+$AB$7*SIN(AT348)</f>
        <v>6.0733016369560655</v>
      </c>
      <c r="AT348" s="132">
        <f>$AU348+$AB$7*SIN(AU348)</f>
        <v>6.1027228874720683</v>
      </c>
      <c r="AU348" s="132">
        <f>RADIANS($AB$9)+$AB$18*(F348-AB$15)</f>
        <v>6.1625660343635511</v>
      </c>
    </row>
    <row r="349" spans="1:47" ht="12.95" customHeight="1">
      <c r="A349" s="41" t="s">
        <v>599</v>
      </c>
      <c r="B349" s="94" t="s">
        <v>292</v>
      </c>
      <c r="C349" s="36">
        <v>54015.724300000002</v>
      </c>
      <c r="D349" s="36" t="s">
        <v>485</v>
      </c>
      <c r="E349" s="41">
        <f>+(C349-C$7)/C$8</f>
        <v>11763.945144197854</v>
      </c>
      <c r="F349" s="132">
        <f>ROUND(2*E349,0)/2</f>
        <v>11764</v>
      </c>
      <c r="G349" s="132">
        <f>+C349-(C$7+F349*C$8)</f>
        <v>-1.8724919995293021E-2</v>
      </c>
      <c r="K349" s="43">
        <f>G349</f>
        <v>-1.8724919995293021E-2</v>
      </c>
      <c r="L349" s="132"/>
      <c r="O349" s="132">
        <f ca="1">+C$11+C$12*F349</f>
        <v>-3.5627906771417937E-3</v>
      </c>
      <c r="P349" s="199">
        <f>+D$11+D$12*F349+D$13*F349^2</f>
        <v>-1.6907189120206102E-2</v>
      </c>
      <c r="Q349" s="200">
        <f>+C349-15018.5</f>
        <v>38997.224300000002</v>
      </c>
      <c r="S349" s="132">
        <f>+(P349-G349)^2</f>
        <v>3.3041455342442585E-6</v>
      </c>
      <c r="T349" s="7">
        <v>1</v>
      </c>
      <c r="U349" s="43">
        <f>+T349*S349</f>
        <v>3.3041455342442585E-6</v>
      </c>
      <c r="V349" s="132">
        <f>+G349-P349</f>
        <v>-1.8177308750869196E-3</v>
      </c>
      <c r="Z349" s="43">
        <f>F349</f>
        <v>11764</v>
      </c>
      <c r="AA349" s="132">
        <f>AB$3+AB$4*Z349+AB$5*Z349^2+AH349</f>
        <v>-1.9284170113154839E-2</v>
      </c>
      <c r="AB349" s="132">
        <f>IF(S349&lt;&gt;0,G349-AH349, -9999)</f>
        <v>-1.6347939002344283E-2</v>
      </c>
      <c r="AC349" s="132">
        <f>+G349-P349</f>
        <v>-1.8177308750869196E-3</v>
      </c>
      <c r="AD349" s="132">
        <f>IF(S349&lt;&gt;0,G349-AA349, -9999)</f>
        <v>5.5925011786181825E-4</v>
      </c>
      <c r="AE349" s="132">
        <f>+(G349-AA349)^2*T349</f>
        <v>3.127606943284576E-7</v>
      </c>
      <c r="AF349" s="43">
        <f>IF(S349&lt;&gt;0,G349-P349, -9999)</f>
        <v>-1.8177308750869196E-3</v>
      </c>
      <c r="AG349" s="7"/>
      <c r="AH349" s="43">
        <f>$AB$6*($AB$11/AI349*AJ349+$AB$12)</f>
        <v>-2.376980992948737E-3</v>
      </c>
      <c r="AI349" s="43">
        <f>1+$AB$7*COS(AL349)</f>
        <v>1.4592068264061195</v>
      </c>
      <c r="AJ349" s="43">
        <f>SIN(AL349+RADIANS($AB$9))</f>
        <v>-0.38401831723994023</v>
      </c>
      <c r="AK349" s="43">
        <f>$AB$7*SIN(AL349)</f>
        <v>-0.19098117499171857</v>
      </c>
      <c r="AL349" s="43">
        <f>2*ATAN(AM349)</f>
        <v>-0.39413222163352896</v>
      </c>
      <c r="AM349" s="43">
        <f>SQRT((1+$AB$7)/(1-$AB$7))*TAN(AN349/2)</f>
        <v>-0.19965739556730383</v>
      </c>
      <c r="AN349" s="132">
        <f>$AU349+$AB$7*SIN(AO349)</f>
        <v>6.0528462493128803</v>
      </c>
      <c r="AO349" s="132">
        <f>$AU349+$AB$7*SIN(AP349)</f>
        <v>6.053620078074359</v>
      </c>
      <c r="AP349" s="132">
        <f>$AU349+$AB$7*SIN(AQ349)</f>
        <v>6.0552176422886088</v>
      </c>
      <c r="AQ349" s="132">
        <f>$AU349+$AB$7*SIN(AR349)</f>
        <v>6.0585139356939255</v>
      </c>
      <c r="AR349" s="132">
        <f>$AU349+$AB$7*SIN(AS349)</f>
        <v>6.0653074633728643</v>
      </c>
      <c r="AS349" s="132">
        <f>$AU349+$AB$7*SIN(AT349)</f>
        <v>6.0792768659495362</v>
      </c>
      <c r="AT349" s="132">
        <f>$AU349+$AB$7*SIN(AU349)</f>
        <v>6.1078787871184002</v>
      </c>
      <c r="AU349" s="132">
        <f>RADIANS($AB$9)+$AB$18*(F349-AB$15)</f>
        <v>6.1660175060788314</v>
      </c>
    </row>
    <row r="350" spans="1:47" ht="12.95" customHeight="1">
      <c r="A350" s="127" t="s">
        <v>1471</v>
      </c>
      <c r="B350" s="276" t="s">
        <v>288</v>
      </c>
      <c r="C350" s="232">
        <v>54021.698100000154</v>
      </c>
      <c r="D350" s="232">
        <v>2.0000000000000001E-4</v>
      </c>
      <c r="E350" s="41">
        <f>+(C350-C$7)/C$8</f>
        <v>11781.445757868169</v>
      </c>
      <c r="F350" s="132">
        <f>ROUND(2*E350,0)/2</f>
        <v>11781.5</v>
      </c>
      <c r="G350" s="132">
        <f>+C350-(C$7+F350*C$8)</f>
        <v>-1.851544484088663E-2</v>
      </c>
      <c r="L350" s="43">
        <f>G350</f>
        <v>-1.851544484088663E-2</v>
      </c>
      <c r="M350" s="132"/>
      <c r="O350" s="132">
        <f ca="1">+C$11+C$12*F350</f>
        <v>-3.5976733628034982E-3</v>
      </c>
      <c r="P350" s="199">
        <f>+D$11+D$12*F350+D$13*F350^2</f>
        <v>-1.6928910553409518E-2</v>
      </c>
      <c r="Q350" s="200">
        <f>+C350-15018.5</f>
        <v>39003.198100000154</v>
      </c>
      <c r="S350" s="132">
        <f>+(P350-G350)^2</f>
        <v>2.5170910453405077E-6</v>
      </c>
      <c r="T350" s="7">
        <v>1</v>
      </c>
      <c r="U350" s="43">
        <f>+T350*S350</f>
        <v>2.5170910453405077E-6</v>
      </c>
      <c r="V350" s="132">
        <f>+G350-P350</f>
        <v>-1.5865342874771121E-3</v>
      </c>
      <c r="Z350" s="43">
        <f>F350</f>
        <v>11781.5</v>
      </c>
      <c r="AA350" s="132">
        <f>AB$3+AB$4*Z350+AB$5*Z350^2+AH350</f>
        <v>-1.9255440581193523E-2</v>
      </c>
      <c r="AB350" s="132">
        <f>IF(S350&lt;&gt;0,G350-AH350, -9999)</f>
        <v>-1.6188914813102626E-2</v>
      </c>
      <c r="AC350" s="132">
        <f>+G350-P350</f>
        <v>-1.5865342874771121E-3</v>
      </c>
      <c r="AD350" s="132">
        <f>IF(S350&lt;&gt;0,G350-AA350, -9999)</f>
        <v>7.3999574030689241E-4</v>
      </c>
      <c r="AE350" s="132">
        <f>+(G350-AA350)^2*T350</f>
        <v>5.475936956723458E-7</v>
      </c>
      <c r="AF350" s="43">
        <f>IF(S350&lt;&gt;0,G350-P350, -9999)</f>
        <v>-1.5865342874771121E-3</v>
      </c>
      <c r="AG350" s="7"/>
      <c r="AH350" s="43">
        <f>$AB$6*($AB$11/AI350*AJ350+$AB$12)</f>
        <v>-2.3265300277840063E-3</v>
      </c>
      <c r="AI350" s="43">
        <f>1+$AB$7*COS(AL350)</f>
        <v>1.4607895740924246</v>
      </c>
      <c r="AJ350" s="43">
        <f>SIN(AL350+RADIANS($AB$9))</f>
        <v>-0.37627504271113488</v>
      </c>
      <c r="AK350" s="43">
        <f>$AB$7*SIN(AL350)</f>
        <v>-0.1871301339360375</v>
      </c>
      <c r="AL350" s="43">
        <f>2*ATAN(AM350)</f>
        <v>-0.38576040939347095</v>
      </c>
      <c r="AM350" s="43">
        <f>SQRT((1+$AB$7)/(1-$AB$7))*TAN(AN350/2)</f>
        <v>-0.19530823575115555</v>
      </c>
      <c r="AN350" s="132">
        <f>$AU350+$AB$7*SIN(AO350)</f>
        <v>6.0578209214039749</v>
      </c>
      <c r="AO350" s="132">
        <f>$AU350+$AB$7*SIN(AP350)</f>
        <v>6.0585820696855164</v>
      </c>
      <c r="AP350" s="132">
        <f>$AU350+$AB$7*SIN(AQ350)</f>
        <v>6.0601516660082426</v>
      </c>
      <c r="AQ350" s="132">
        <f>$AU350+$AB$7*SIN(AR350)</f>
        <v>6.0633866389155875</v>
      </c>
      <c r="AR350" s="132">
        <f>$AU350+$AB$7*SIN(AS350)</f>
        <v>6.0700466635597001</v>
      </c>
      <c r="AS350" s="132">
        <f>$AU350+$AB$7*SIN(AT350)</f>
        <v>6.0837282272150475</v>
      </c>
      <c r="AT350" s="132">
        <f>$AU350+$AB$7*SIN(AU350)</f>
        <v>6.1117187378922502</v>
      </c>
      <c r="AU350" s="132">
        <f>RADIANS($AB$9)+$AB$18*(F350-AB$15)</f>
        <v>6.1685877509731899</v>
      </c>
    </row>
    <row r="351" spans="1:47" ht="12.95" customHeight="1">
      <c r="A351" s="36" t="s">
        <v>349</v>
      </c>
      <c r="B351" s="95" t="s">
        <v>292</v>
      </c>
      <c r="C351" s="96">
        <v>54022.550799999997</v>
      </c>
      <c r="D351" s="96">
        <v>1E-4</v>
      </c>
      <c r="E351" s="41">
        <f>+(C351-C$7)/C$8</f>
        <v>11783.943794841878</v>
      </c>
      <c r="F351" s="132">
        <f>ROUND(2*E351,0)/2</f>
        <v>11784</v>
      </c>
      <c r="G351" s="132">
        <f>+C351-(C$7+F351*C$8)</f>
        <v>-1.9185520002793055E-2</v>
      </c>
      <c r="K351" s="43">
        <f>G351</f>
        <v>-1.9185520002793055E-2</v>
      </c>
      <c r="O351" s="132">
        <f ca="1">+C$11+C$12*F351</f>
        <v>-3.6026566036123121E-3</v>
      </c>
      <c r="P351" s="199">
        <f>+D$11+D$12*F351+D$13*F351^2</f>
        <v>-1.6932014457238222E-2</v>
      </c>
      <c r="Q351" s="200">
        <f>+C351-15018.5</f>
        <v>39004.050799999997</v>
      </c>
      <c r="S351" s="132">
        <f>+(P351-G351)^2</f>
        <v>5.0782872438463872E-6</v>
      </c>
      <c r="T351" s="7">
        <v>1</v>
      </c>
      <c r="U351" s="43">
        <f>+T351*S351</f>
        <v>5.0782872438463872E-6</v>
      </c>
      <c r="V351" s="132">
        <f>+G351-P351</f>
        <v>-2.2535055455548333E-3</v>
      </c>
      <c r="Z351" s="43">
        <f>F351</f>
        <v>11784</v>
      </c>
      <c r="AA351" s="132">
        <f>AB$3+AB$4*Z351+AB$5*Z351^2+AH351</f>
        <v>-1.92513282663971E-2</v>
      </c>
      <c r="AB351" s="132">
        <f>IF(S351&lt;&gt;0,G351-AH351, -9999)</f>
        <v>-1.6866206193634176E-2</v>
      </c>
      <c r="AC351" s="132">
        <f>+G351-P351</f>
        <v>-2.2535055455548333E-3</v>
      </c>
      <c r="AD351" s="132">
        <f>IF(S351&lt;&gt;0,G351-AA351, -9999)</f>
        <v>6.5808263604045375E-5</v>
      </c>
      <c r="AE351" s="132">
        <f>+(G351-AA351)^2*T351</f>
        <v>4.3307275585795231E-9</v>
      </c>
      <c r="AF351" s="43">
        <f>IF(S351&lt;&gt;0,G351-P351, -9999)</f>
        <v>-2.2535055455548333E-3</v>
      </c>
      <c r="AG351" s="7"/>
      <c r="AH351" s="43">
        <f>$AB$6*($AB$11/AI351*AJ351+$AB$12)</f>
        <v>-2.3193138091588774E-3</v>
      </c>
      <c r="AI351" s="43">
        <f>1+$AB$7*COS(AL351)</f>
        <v>1.4610133150727116</v>
      </c>
      <c r="AJ351" s="43">
        <f>SIN(AL351+RADIANS($AB$9))</f>
        <v>-0.37516536387644134</v>
      </c>
      <c r="AK351" s="43">
        <f>$AB$7*SIN(AL351)</f>
        <v>-0.18657824617266111</v>
      </c>
      <c r="AL351" s="43">
        <f>2*ATAN(AM351)</f>
        <v>-0.38456300004723792</v>
      </c>
      <c r="AM351" s="43">
        <f>SQRT((1+$AB$7)/(1-$AB$7))*TAN(AN351/2)</f>
        <v>-0.19468676589993825</v>
      </c>
      <c r="AN351" s="132">
        <f>$AU351+$AB$7*SIN(AO351)</f>
        <v>6.0585320035367145</v>
      </c>
      <c r="AO351" s="132">
        <f>$AU351+$AB$7*SIN(AP351)</f>
        <v>6.0592913188439592</v>
      </c>
      <c r="AP351" s="132">
        <f>$AU351+$AB$7*SIN(AQ351)</f>
        <v>6.0608568836640453</v>
      </c>
      <c r="AQ351" s="132">
        <f>$AU351+$AB$7*SIN(AR351)</f>
        <v>6.0640830393910363</v>
      </c>
      <c r="AR351" s="132">
        <f>$AU351+$AB$7*SIN(AS351)</f>
        <v>6.0707239100422585</v>
      </c>
      <c r="AS351" s="132">
        <f>$AU351+$AB$7*SIN(AT351)</f>
        <v>6.0843642538851066</v>
      </c>
      <c r="AT351" s="132">
        <f>$AU351+$AB$7*SIN(AU351)</f>
        <v>6.1122673331523867</v>
      </c>
      <c r="AU351" s="132">
        <f>RADIANS($AB$9)+$AB$18*(F351-AB$15)</f>
        <v>6.168954928815241</v>
      </c>
    </row>
    <row r="352" spans="1:47" ht="12.95" customHeight="1">
      <c r="A352" s="41" t="s">
        <v>346</v>
      </c>
      <c r="B352" s="95" t="s">
        <v>288</v>
      </c>
      <c r="C352" s="96">
        <v>54026.4781</v>
      </c>
      <c r="D352" s="36">
        <v>2.0000000000000001E-4</v>
      </c>
      <c r="E352" s="41">
        <f>+(C352-C$7)/C$8</f>
        <v>11795.449061182519</v>
      </c>
      <c r="F352" s="132">
        <f>ROUND(2*E352,0)/2</f>
        <v>11795.5</v>
      </c>
      <c r="G352" s="132">
        <f>+C352-(C$7+F352*C$8)</f>
        <v>-1.7387864994816482E-2</v>
      </c>
      <c r="K352" s="43">
        <f>G352</f>
        <v>-1.7387864994816482E-2</v>
      </c>
      <c r="O352" s="132">
        <f ca="1">+C$11+C$12*F352</f>
        <v>-3.6255795113328618E-3</v>
      </c>
      <c r="P352" s="199">
        <f>+D$11+D$12*F352+D$13*F352^2</f>
        <v>-1.694629512590513E-2</v>
      </c>
      <c r="Q352" s="200">
        <f>+C352-15018.5</f>
        <v>39007.9781</v>
      </c>
      <c r="S352" s="132">
        <f>+(P352-G352)^2</f>
        <v>1.9498394913038849E-7</v>
      </c>
      <c r="T352" s="7">
        <v>1</v>
      </c>
      <c r="U352" s="43">
        <f>+T352*S352</f>
        <v>1.9498394913038849E-7</v>
      </c>
      <c r="V352" s="132">
        <f>+G352-P352</f>
        <v>-4.4156986891135189E-4</v>
      </c>
      <c r="Z352" s="43">
        <f>F352</f>
        <v>11795.5</v>
      </c>
      <c r="AA352" s="132">
        <f>AB$3+AB$4*Z352+AB$5*Z352^2+AH352</f>
        <v>-1.9232385873762751E-2</v>
      </c>
      <c r="AB352" s="132">
        <f>IF(S352&lt;&gt;0,G352-AH352, -9999)</f>
        <v>-1.5101774246958861E-2</v>
      </c>
      <c r="AC352" s="132">
        <f>+G352-P352</f>
        <v>-4.4156986891135189E-4</v>
      </c>
      <c r="AD352" s="132">
        <f>IF(S352&lt;&gt;0,G352-AA352, -9999)</f>
        <v>1.8445208789462687E-3</v>
      </c>
      <c r="AE352" s="132">
        <f>+(G352-AA352)^2*T352</f>
        <v>3.4022572728687158E-6</v>
      </c>
      <c r="AF352" s="43">
        <f>IF(S352&lt;&gt;0,G352-P352, -9999)</f>
        <v>-4.4156986891135189E-4</v>
      </c>
      <c r="AG352" s="7"/>
      <c r="AH352" s="43">
        <f>$AB$6*($AB$11/AI352*AJ352+$AB$12)</f>
        <v>-2.2860907478576202E-3</v>
      </c>
      <c r="AI352" s="43">
        <f>1+$AB$7*COS(AL352)</f>
        <v>1.4620348470475732</v>
      </c>
      <c r="AJ352" s="43">
        <f>SIN(AL352+RADIANS($AB$9))</f>
        <v>-0.37004968703843144</v>
      </c>
      <c r="AK352" s="43">
        <f>$AB$7*SIN(AL352)</f>
        <v>-0.18403401515188172</v>
      </c>
      <c r="AL352" s="43">
        <f>2*ATAN(AM352)</f>
        <v>-0.37905034170058427</v>
      </c>
      <c r="AM352" s="43">
        <f>SQRT((1+$AB$7)/(1-$AB$7))*TAN(AN352/2)</f>
        <v>-0.19182749086162815</v>
      </c>
      <c r="AN352" s="132">
        <f>$AU352+$AB$7*SIN(AO352)</f>
        <v>6.0618043014018488</v>
      </c>
      <c r="AO352" s="132">
        <f>$AU352+$AB$7*SIN(AP352)</f>
        <v>6.0625551163892446</v>
      </c>
      <c r="AP352" s="132">
        <f>$AU352+$AB$7*SIN(AQ352)</f>
        <v>6.0641020211084946</v>
      </c>
      <c r="AQ352" s="132">
        <f>$AU352+$AB$7*SIN(AR352)</f>
        <v>6.0672874357570992</v>
      </c>
      <c r="AR352" s="132">
        <f>$AU352+$AB$7*SIN(AS352)</f>
        <v>6.0738399365425284</v>
      </c>
      <c r="AS352" s="132">
        <f>$AU352+$AB$7*SIN(AT352)</f>
        <v>6.0872903512957954</v>
      </c>
      <c r="AT352" s="132">
        <f>$AU352+$AB$7*SIN(AU352)</f>
        <v>6.1147909694076086</v>
      </c>
      <c r="AU352" s="132">
        <f>RADIANS($AB$9)+$AB$18*(F352-AB$15)</f>
        <v>6.170643946888676</v>
      </c>
    </row>
    <row r="353" spans="1:64" ht="12.95" customHeight="1">
      <c r="A353" s="36" t="s">
        <v>472</v>
      </c>
      <c r="B353" s="94" t="s">
        <v>292</v>
      </c>
      <c r="C353" s="36">
        <v>54035.522400000002</v>
      </c>
      <c r="D353" s="36">
        <v>4.4000000000000002E-4</v>
      </c>
      <c r="E353" s="41">
        <f>+(C353-C$7)/C$8</f>
        <v>11821.944893017264</v>
      </c>
      <c r="F353" s="132">
        <f>ROUND(2*E353,0)/2</f>
        <v>11822</v>
      </c>
      <c r="G353" s="132">
        <f>+C353-(C$7+F353*C$8)</f>
        <v>-1.8810659996233881E-2</v>
      </c>
      <c r="K353" s="43">
        <f>G353</f>
        <v>-1.8810659996233881E-2</v>
      </c>
      <c r="O353" s="132">
        <f ca="1">+C$11+C$12*F353</f>
        <v>-3.6784018639062985E-3</v>
      </c>
      <c r="P353" s="199">
        <f>+D$11+D$12*F353+D$13*F353^2</f>
        <v>-1.6979219710424806E-2</v>
      </c>
      <c r="Q353" s="200">
        <f>+C353-15018.5</f>
        <v>39017.022400000002</v>
      </c>
      <c r="S353" s="132">
        <f>+(P353-G353)^2</f>
        <v>3.3541735204844246E-6</v>
      </c>
      <c r="T353" s="7">
        <v>1</v>
      </c>
      <c r="U353" s="43">
        <f>+T353*S353</f>
        <v>3.3541735204844246E-6</v>
      </c>
      <c r="V353" s="132">
        <f>+G353-P353</f>
        <v>-1.8314402858090745E-3</v>
      </c>
      <c r="Z353" s="43">
        <f>F353</f>
        <v>11822</v>
      </c>
      <c r="AA353" s="132">
        <f>AB$3+AB$4*Z353+AB$5*Z353^2+AH353</f>
        <v>-1.9188577622424131E-2</v>
      </c>
      <c r="AB353" s="132">
        <f>IF(S353&lt;&gt;0,G353-AH353, -9999)</f>
        <v>-1.6601302084234555E-2</v>
      </c>
      <c r="AC353" s="132">
        <f>+G353-P353</f>
        <v>-1.8314402858090745E-3</v>
      </c>
      <c r="AD353" s="132">
        <f>IF(S353&lt;&gt;0,G353-AA353, -9999)</f>
        <v>3.7791762619025088E-4</v>
      </c>
      <c r="AE353" s="132">
        <f>+(G353-AA353)^2*T353</f>
        <v>1.428217321852742E-7</v>
      </c>
      <c r="AF353" s="43">
        <f>IF(S353&lt;&gt;0,G353-P353, -9999)</f>
        <v>-1.8314402858090745E-3</v>
      </c>
      <c r="AG353" s="7"/>
      <c r="AH353" s="43">
        <f>$AB$6*($AB$11/AI353*AJ353+$AB$12)</f>
        <v>-2.2093579119993241E-3</v>
      </c>
      <c r="AI353" s="43">
        <f>1+$AB$7*COS(AL353)</f>
        <v>1.464340331735174</v>
      </c>
      <c r="AJ353" s="43">
        <f>SIN(AL353+RADIANS($AB$9))</f>
        <v>-0.35819248747956273</v>
      </c>
      <c r="AK353" s="43">
        <f>$AB$7*SIN(AL353)</f>
        <v>-0.1781369555798738</v>
      </c>
      <c r="AL353" s="43">
        <f>2*ATAN(AM353)</f>
        <v>-0.36631904221352019</v>
      </c>
      <c r="AM353" s="43">
        <f>SQRT((1+$AB$7)/(1-$AB$7))*TAN(AN353/2)</f>
        <v>-0.18523555971169628</v>
      </c>
      <c r="AN353" s="132">
        <f>$AU353+$AB$7*SIN(AO353)</f>
        <v>6.0693529466360454</v>
      </c>
      <c r="AO353" s="132">
        <f>$AU353+$AB$7*SIN(AP353)</f>
        <v>6.0700837489501227</v>
      </c>
      <c r="AP353" s="132">
        <f>$AU353+$AB$7*SIN(AQ353)</f>
        <v>6.0715869422566318</v>
      </c>
      <c r="AQ353" s="132">
        <f>$AU353+$AB$7*SIN(AR353)</f>
        <v>6.0746773517133237</v>
      </c>
      <c r="AR353" s="132">
        <f>$AU353+$AB$7*SIN(AS353)</f>
        <v>6.0810246060760482</v>
      </c>
      <c r="AS353" s="132">
        <f>$AU353+$AB$7*SIN(AT353)</f>
        <v>6.0940354013090055</v>
      </c>
      <c r="AT353" s="132">
        <f>$AU353+$AB$7*SIN(AU353)</f>
        <v>6.1206069078067591</v>
      </c>
      <c r="AU353" s="132">
        <f>RADIANS($AB$9)+$AB$18*(F353-AB$15)</f>
        <v>6.1745360320144176</v>
      </c>
    </row>
    <row r="354" spans="1:64" ht="12.95" customHeight="1">
      <c r="A354" s="127" t="s">
        <v>1471</v>
      </c>
      <c r="B354" s="276" t="s">
        <v>288</v>
      </c>
      <c r="C354" s="232">
        <v>54049.688500000164</v>
      </c>
      <c r="D354" s="232">
        <v>6.9999999999999999E-4</v>
      </c>
      <c r="E354" s="41">
        <f>+(C354-C$7)/C$8</f>
        <v>11863.44535224113</v>
      </c>
      <c r="F354" s="132">
        <f>ROUND(2*E354,0)/2</f>
        <v>11863.5</v>
      </c>
      <c r="G354" s="132">
        <f>+C354-(C$7+F354*C$8)</f>
        <v>-1.8653904837265145E-2</v>
      </c>
      <c r="L354" s="43">
        <f>G354</f>
        <v>-1.8653904837265145E-2</v>
      </c>
      <c r="M354" s="132"/>
      <c r="O354" s="132">
        <f ca="1">+C$11+C$12*F354</f>
        <v>-3.7611236613326257E-3</v>
      </c>
      <c r="P354" s="199">
        <f>+D$11+D$12*F354+D$13*F354^2</f>
        <v>-1.7030828371454663E-2</v>
      </c>
      <c r="Q354" s="200">
        <f>+C354-15018.5</f>
        <v>39031.188500000164</v>
      </c>
      <c r="S354" s="132">
        <f>+(P354-G354)^2</f>
        <v>2.6343772138678432E-6</v>
      </c>
      <c r="T354" s="7">
        <v>1</v>
      </c>
      <c r="U354" s="43">
        <f>+T354*S354</f>
        <v>2.6343772138678432E-6</v>
      </c>
      <c r="V354" s="132">
        <f>+G354-P354</f>
        <v>-1.6230764658104815E-3</v>
      </c>
      <c r="Z354" s="43">
        <f>F354</f>
        <v>11863.5</v>
      </c>
      <c r="AA354" s="132">
        <f>AB$3+AB$4*Z354+AB$5*Z354^2+AH354</f>
        <v>-1.9119543055460077E-2</v>
      </c>
      <c r="AB354" s="132">
        <f>IF(S354&lt;&gt;0,G354-AH354, -9999)</f>
        <v>-1.6565190153259732E-2</v>
      </c>
      <c r="AC354" s="132">
        <f>+G354-P354</f>
        <v>-1.6230764658104815E-3</v>
      </c>
      <c r="AD354" s="132">
        <f>IF(S354&lt;&gt;0,G354-AA354, -9999)</f>
        <v>4.6563821819493173E-4</v>
      </c>
      <c r="AE354" s="132">
        <f>+(G354-AA354)^2*T354</f>
        <v>2.1681895024375084E-7</v>
      </c>
      <c r="AF354" s="43">
        <f>IF(S354&lt;&gt;0,G354-P354, -9999)</f>
        <v>-1.6230764658104815E-3</v>
      </c>
      <c r="AG354" s="7"/>
      <c r="AH354" s="43">
        <f>$AB$6*($AB$11/AI354*AJ354+$AB$12)</f>
        <v>-2.0887146840054146E-3</v>
      </c>
      <c r="AI354" s="43">
        <f>1+$AB$7*COS(AL354)</f>
        <v>1.4678124213188097</v>
      </c>
      <c r="AJ354" s="43">
        <f>SIN(AL354+RADIANS($AB$9))</f>
        <v>-0.33943547301188304</v>
      </c>
      <c r="AK354" s="43">
        <f>$AB$7*SIN(AL354)</f>
        <v>-0.16880834422216753</v>
      </c>
      <c r="AL354" s="43">
        <f>2*ATAN(AM354)</f>
        <v>-0.34630451150629143</v>
      </c>
      <c r="AM354" s="43">
        <f>SQRT((1+$AB$7)/(1-$AB$7))*TAN(AN354/2)</f>
        <v>-0.17490373017154778</v>
      </c>
      <c r="AN354" s="132">
        <f>$AU354+$AB$7*SIN(AO354)</f>
        <v>6.0811965121362004</v>
      </c>
      <c r="AO354" s="132">
        <f>$AU354+$AB$7*SIN(AP354)</f>
        <v>6.0818948079280695</v>
      </c>
      <c r="AP354" s="132">
        <f>$AU354+$AB$7*SIN(AQ354)</f>
        <v>6.0833276000278946</v>
      </c>
      <c r="AQ354" s="132">
        <f>$AU354+$AB$7*SIN(AR354)</f>
        <v>6.0862661639694311</v>
      </c>
      <c r="AR354" s="132">
        <f>$AU354+$AB$7*SIN(AS354)</f>
        <v>6.092287612878363</v>
      </c>
      <c r="AS354" s="132">
        <f>$AU354+$AB$7*SIN(AT354)</f>
        <v>6.1046046399411775</v>
      </c>
      <c r="AT354" s="132">
        <f>$AU354+$AB$7*SIN(AU354)</f>
        <v>6.1297165171881405</v>
      </c>
      <c r="AU354" s="132">
        <f>RADIANS($AB$9)+$AB$18*(F354-AB$15)</f>
        <v>6.1806311841924657</v>
      </c>
      <c r="AV354" s="132"/>
    </row>
    <row r="355" spans="1:64" ht="12.95" customHeight="1">
      <c r="A355" s="127" t="s">
        <v>1471</v>
      </c>
      <c r="B355" s="276" t="s">
        <v>292</v>
      </c>
      <c r="C355" s="232">
        <v>54056.686300000176</v>
      </c>
      <c r="D355" s="232">
        <v>2.9999999999999997E-4</v>
      </c>
      <c r="E355" s="41">
        <f>+(C355-C$7)/C$8</f>
        <v>11883.94583674667</v>
      </c>
      <c r="F355" s="132">
        <f>ROUND(2*E355,0)/2</f>
        <v>11884</v>
      </c>
      <c r="G355" s="132">
        <f>+C355-(C$7+F355*C$8)</f>
        <v>-1.8488519825041294E-2</v>
      </c>
      <c r="L355" s="43">
        <f>G355</f>
        <v>-1.8488519825041294E-2</v>
      </c>
      <c r="M355" s="132"/>
      <c r="O355" s="132">
        <f ca="1">+C$11+C$12*F355</f>
        <v>-3.8019862359649076E-3</v>
      </c>
      <c r="P355" s="199">
        <f>+D$11+D$12*F355+D$13*F355^2</f>
        <v>-1.7056343208599667E-2</v>
      </c>
      <c r="Q355" s="200">
        <f>+C355-15018.5</f>
        <v>39038.186300000176</v>
      </c>
      <c r="S355" s="132">
        <f>+(P355-G355)^2</f>
        <v>2.0511298606821877E-6</v>
      </c>
      <c r="T355" s="7">
        <v>1</v>
      </c>
      <c r="U355" s="43">
        <f>+T355*S355</f>
        <v>2.0511298606821877E-6</v>
      </c>
      <c r="V355" s="132">
        <f>+G355-P355</f>
        <v>-1.4321766164416272E-3</v>
      </c>
      <c r="Z355" s="43">
        <f>F355</f>
        <v>11884</v>
      </c>
      <c r="AA355" s="132">
        <f>AB$3+AB$4*Z355+AB$5*Z355^2+AH355</f>
        <v>-1.9085255812666596E-2</v>
      </c>
      <c r="AB355" s="132">
        <f>IF(S355&lt;&gt;0,G355-AH355, -9999)</f>
        <v>-1.6459607220974365E-2</v>
      </c>
      <c r="AC355" s="132">
        <f>+G355-P355</f>
        <v>-1.4321766164416272E-3</v>
      </c>
      <c r="AD355" s="132">
        <f>IF(S355&lt;&gt;0,G355-AA355, -9999)</f>
        <v>5.96735987625302E-4</v>
      </c>
      <c r="AE355" s="132">
        <f>+(G355-AA355)^2*T355</f>
        <v>3.5609383892714459E-7</v>
      </c>
      <c r="AF355" s="43">
        <f>IF(S355&lt;&gt;0,G355-P355, -9999)</f>
        <v>-1.4321766164416272E-3</v>
      </c>
      <c r="AG355" s="7"/>
      <c r="AH355" s="43">
        <f>$AB$6*($AB$11/AI355*AJ355+$AB$12)</f>
        <v>-2.0289126040669305E-3</v>
      </c>
      <c r="AI355" s="43">
        <f>1+$AB$7*COS(AL355)</f>
        <v>1.4694639803645624</v>
      </c>
      <c r="AJ355" s="43">
        <f>SIN(AL355+RADIANS($AB$9))</f>
        <v>-0.33008773565719068</v>
      </c>
      <c r="AK355" s="43">
        <f>$AB$7*SIN(AL355)</f>
        <v>-0.16415934258962872</v>
      </c>
      <c r="AL355" s="43">
        <f>2*ATAN(AM355)</f>
        <v>-0.33638435668612571</v>
      </c>
      <c r="AM355" s="43">
        <f>SQRT((1+$AB$7)/(1-$AB$7))*TAN(AN355/2)</f>
        <v>-0.16979630646101312</v>
      </c>
      <c r="AN355" s="132">
        <f>$AU355+$AB$7*SIN(AO355)</f>
        <v>6.0870565523400968</v>
      </c>
      <c r="AO355" s="132">
        <f>$AU355+$AB$7*SIN(AP355)</f>
        <v>6.0877382788690619</v>
      </c>
      <c r="AP355" s="132">
        <f>$AU355+$AB$7*SIN(AQ355)</f>
        <v>6.0891354423816431</v>
      </c>
      <c r="AQ355" s="132">
        <f>$AU355+$AB$7*SIN(AR355)</f>
        <v>6.0919976621322052</v>
      </c>
      <c r="AR355" s="132">
        <f>$AU355+$AB$7*SIN(AS355)</f>
        <v>6.0978562659118714</v>
      </c>
      <c r="AS355" s="132">
        <f>$AU355+$AB$7*SIN(AT355)</f>
        <v>6.1098282869705756</v>
      </c>
      <c r="AT355" s="132">
        <f>$AU355+$AB$7*SIN(AU355)</f>
        <v>6.1342171496460649</v>
      </c>
      <c r="AU355" s="132">
        <f>RADIANS($AB$9)+$AB$18*(F355-AB$15)</f>
        <v>6.1836420424972847</v>
      </c>
    </row>
    <row r="356" spans="1:64" ht="12.95" customHeight="1">
      <c r="A356" s="41" t="s">
        <v>484</v>
      </c>
      <c r="B356" s="94" t="s">
        <v>292</v>
      </c>
      <c r="C356" s="36">
        <v>54057.3698</v>
      </c>
      <c r="D356" s="36">
        <v>1E-4</v>
      </c>
      <c r="E356" s="41">
        <f>+(C356-C$7)/C$8</f>
        <v>11885.948191937719</v>
      </c>
      <c r="F356" s="132">
        <f>ROUND(2*E356,0)/2</f>
        <v>11886</v>
      </c>
      <c r="G356" s="132">
        <f>+C356-(C$7+F356*C$8)</f>
        <v>-1.7684580001514405E-2</v>
      </c>
      <c r="K356" s="43">
        <f>G356</f>
        <v>-1.7684580001514405E-2</v>
      </c>
      <c r="O356" s="132">
        <f ca="1">+C$11+C$12*F356</f>
        <v>-3.805972828611958E-3</v>
      </c>
      <c r="P356" s="199">
        <f>+D$11+D$12*F356+D$13*F356^2</f>
        <v>-1.7058833218752307E-2</v>
      </c>
      <c r="Q356" s="200">
        <f>+C356-15018.5</f>
        <v>39038.8698</v>
      </c>
      <c r="S356" s="132">
        <f>+(P356-G356)^2</f>
        <v>3.9155903613711641E-7</v>
      </c>
      <c r="T356" s="7">
        <v>1</v>
      </c>
      <c r="U356" s="43">
        <f>+T356*S356</f>
        <v>3.9155903613711641E-7</v>
      </c>
      <c r="V356" s="132">
        <f>+G356-P356</f>
        <v>-6.2574678276209814E-4</v>
      </c>
      <c r="Z356" s="43">
        <f>F356</f>
        <v>11886</v>
      </c>
      <c r="AA356" s="132">
        <f>AB$3+AB$4*Z356+AB$5*Z356^2+AH356</f>
        <v>-1.9081904330415674E-2</v>
      </c>
      <c r="AB356" s="132">
        <f>IF(S356&lt;&gt;0,G356-AH356, -9999)</f>
        <v>-1.5661508889851038E-2</v>
      </c>
      <c r="AC356" s="132">
        <f>+G356-P356</f>
        <v>-6.2574678276209814E-4</v>
      </c>
      <c r="AD356" s="132">
        <f>IF(S356&lt;&gt;0,G356-AA356, -9999)</f>
        <v>1.3973243289012692E-3</v>
      </c>
      <c r="AE356" s="132">
        <f>+(G356-AA356)^2*T356</f>
        <v>1.9525152801393825E-6</v>
      </c>
      <c r="AF356" s="43">
        <f>IF(S356&lt;&gt;0,G356-P356, -9999)</f>
        <v>-6.2574678276209814E-4</v>
      </c>
      <c r="AG356" s="7"/>
      <c r="AH356" s="43">
        <f>$AB$6*($AB$11/AI356*AJ356+$AB$12)</f>
        <v>-2.0230711116633686E-3</v>
      </c>
      <c r="AI356" s="43">
        <f>1+$AB$7*COS(AL356)</f>
        <v>1.4696228261960849</v>
      </c>
      <c r="AJ356" s="43">
        <f>SIN(AL356+RADIANS($AB$9))</f>
        <v>-0.32917291692589545</v>
      </c>
      <c r="AK356" s="43">
        <f>$AB$7*SIN(AL356)</f>
        <v>-0.16370436687761039</v>
      </c>
      <c r="AL356" s="43">
        <f>2*ATAN(AM356)</f>
        <v>-0.33541538199019505</v>
      </c>
      <c r="AM356" s="43">
        <f>SQRT((1+$AB$7)/(1-$AB$7))*TAN(AN356/2)</f>
        <v>-0.16929789192480713</v>
      </c>
      <c r="AN356" s="132">
        <f>$AU356+$AB$7*SIN(AO356)</f>
        <v>6.0876285945353468</v>
      </c>
      <c r="AO356" s="132">
        <f>$AU356+$AB$7*SIN(AP356)</f>
        <v>6.0883086867870038</v>
      </c>
      <c r="AP356" s="132">
        <f>$AU356+$AB$7*SIN(AQ356)</f>
        <v>6.0897023448353984</v>
      </c>
      <c r="AQ356" s="132">
        <f>$AU356+$AB$7*SIN(AR356)</f>
        <v>6.0925570702116003</v>
      </c>
      <c r="AR356" s="132">
        <f>$AU356+$AB$7*SIN(AS356)</f>
        <v>6.098399720989188</v>
      </c>
      <c r="AS356" s="132">
        <f>$AU356+$AB$7*SIN(AT356)</f>
        <v>6.1103380037485682</v>
      </c>
      <c r="AT356" s="132">
        <f>$AU356+$AB$7*SIN(AU356)</f>
        <v>6.1346562599454382</v>
      </c>
      <c r="AU356" s="132">
        <f>RADIANS($AB$9)+$AB$18*(F356-AB$15)</f>
        <v>6.1839357847709255</v>
      </c>
    </row>
    <row r="357" spans="1:64" ht="12.95" customHeight="1">
      <c r="A357" s="36" t="s">
        <v>486</v>
      </c>
      <c r="B357" s="94" t="s">
        <v>292</v>
      </c>
      <c r="C357" s="36">
        <v>54057.3698</v>
      </c>
      <c r="D357" s="36" t="s">
        <v>485</v>
      </c>
      <c r="E357" s="41">
        <f>+(C357-C$7)/C$8</f>
        <v>11885.948191937719</v>
      </c>
      <c r="F357" s="132">
        <f>ROUND(2*E357,0)/2</f>
        <v>11886</v>
      </c>
      <c r="G357" s="132">
        <f>+C357-(C$7+F357*C$8)</f>
        <v>-1.7684580001514405E-2</v>
      </c>
      <c r="K357" s="43">
        <f>G357</f>
        <v>-1.7684580001514405E-2</v>
      </c>
      <c r="O357" s="132">
        <f ca="1">+C$11+C$12*F357</f>
        <v>-3.805972828611958E-3</v>
      </c>
      <c r="P357" s="199">
        <f>+D$11+D$12*F357+D$13*F357^2</f>
        <v>-1.7058833218752307E-2</v>
      </c>
      <c r="Q357" s="200">
        <f>+C357-15018.5</f>
        <v>39038.8698</v>
      </c>
      <c r="S357" s="132">
        <f>+(P357-G357)^2</f>
        <v>3.9155903613711641E-7</v>
      </c>
      <c r="T357" s="7">
        <v>1</v>
      </c>
      <c r="U357" s="43">
        <f>+T357*S357</f>
        <v>3.9155903613711641E-7</v>
      </c>
      <c r="V357" s="132">
        <f>+G357-P357</f>
        <v>-6.2574678276209814E-4</v>
      </c>
      <c r="Z357" s="43">
        <f>F357</f>
        <v>11886</v>
      </c>
      <c r="AA357" s="132">
        <f>AB$3+AB$4*Z357+AB$5*Z357^2+AH357</f>
        <v>-1.9081904330415674E-2</v>
      </c>
      <c r="AB357" s="132">
        <f>IF(S357&lt;&gt;0,G357-AH357, -9999)</f>
        <v>-1.5661508889851038E-2</v>
      </c>
      <c r="AC357" s="132">
        <f>+G357-P357</f>
        <v>-6.2574678276209814E-4</v>
      </c>
      <c r="AD357" s="132">
        <f>IF(S357&lt;&gt;0,G357-AA357, -9999)</f>
        <v>1.3973243289012692E-3</v>
      </c>
      <c r="AE357" s="132">
        <f>+(G357-AA357)^2*T357</f>
        <v>1.9525152801393825E-6</v>
      </c>
      <c r="AF357" s="43">
        <f>IF(S357&lt;&gt;0,G357-P357, -9999)</f>
        <v>-6.2574678276209814E-4</v>
      </c>
      <c r="AG357" s="7"/>
      <c r="AH357" s="43">
        <f>$AB$6*($AB$11/AI357*AJ357+$AB$12)</f>
        <v>-2.0230711116633686E-3</v>
      </c>
      <c r="AI357" s="43">
        <f>1+$AB$7*COS(AL357)</f>
        <v>1.4696228261960849</v>
      </c>
      <c r="AJ357" s="43">
        <f>SIN(AL357+RADIANS($AB$9))</f>
        <v>-0.32917291692589545</v>
      </c>
      <c r="AK357" s="43">
        <f>$AB$7*SIN(AL357)</f>
        <v>-0.16370436687761039</v>
      </c>
      <c r="AL357" s="43">
        <f>2*ATAN(AM357)</f>
        <v>-0.33541538199019505</v>
      </c>
      <c r="AM357" s="43">
        <f>SQRT((1+$AB$7)/(1-$AB$7))*TAN(AN357/2)</f>
        <v>-0.16929789192480713</v>
      </c>
      <c r="AN357" s="132">
        <f>$AU357+$AB$7*SIN(AO357)</f>
        <v>6.0876285945353468</v>
      </c>
      <c r="AO357" s="132">
        <f>$AU357+$AB$7*SIN(AP357)</f>
        <v>6.0883086867870038</v>
      </c>
      <c r="AP357" s="132">
        <f>$AU357+$AB$7*SIN(AQ357)</f>
        <v>6.0897023448353984</v>
      </c>
      <c r="AQ357" s="132">
        <f>$AU357+$AB$7*SIN(AR357)</f>
        <v>6.0925570702116003</v>
      </c>
      <c r="AR357" s="132">
        <f>$AU357+$AB$7*SIN(AS357)</f>
        <v>6.098399720989188</v>
      </c>
      <c r="AS357" s="132">
        <f>$AU357+$AB$7*SIN(AT357)</f>
        <v>6.1103380037485682</v>
      </c>
      <c r="AT357" s="132">
        <f>$AU357+$AB$7*SIN(AU357)</f>
        <v>6.1346562599454382</v>
      </c>
      <c r="AU357" s="132">
        <f>RADIANS($AB$9)+$AB$18*(F357-AB$15)</f>
        <v>6.1839357847709255</v>
      </c>
    </row>
    <row r="358" spans="1:64" ht="12.95" customHeight="1">
      <c r="A358" s="127" t="s">
        <v>1471</v>
      </c>
      <c r="B358" s="276" t="s">
        <v>292</v>
      </c>
      <c r="C358" s="232">
        <v>54066.585599999875</v>
      </c>
      <c r="D358" s="232">
        <v>2.9999999999999997E-4</v>
      </c>
      <c r="E358" s="41">
        <f>+(C358-C$7)/C$8</f>
        <v>11912.946443545834</v>
      </c>
      <c r="F358" s="132">
        <f>ROUND(2*E358,0)/2</f>
        <v>11913</v>
      </c>
      <c r="G358" s="132">
        <f>+C358-(C$7+F358*C$8)</f>
        <v>-1.8281390126503538E-2</v>
      </c>
      <c r="L358" s="43">
        <f>G358</f>
        <v>-1.8281390126503538E-2</v>
      </c>
      <c r="M358" s="132"/>
      <c r="O358" s="132">
        <f ca="1">+C$11+C$12*F358</f>
        <v>-3.8597918293471582E-3</v>
      </c>
      <c r="P358" s="199">
        <f>+D$11+D$12*F358+D$13*F358^2</f>
        <v>-1.7092461540632594E-2</v>
      </c>
      <c r="Q358" s="200">
        <f>+C358-15018.5</f>
        <v>39048.085599999875</v>
      </c>
      <c r="S358" s="132">
        <f>+(P358-G358)^2</f>
        <v>1.4135511823010834E-6</v>
      </c>
      <c r="T358" s="7">
        <v>1</v>
      </c>
      <c r="U358" s="43">
        <f>+T358*S358</f>
        <v>1.4135511823010834E-6</v>
      </c>
      <c r="V358" s="132">
        <f>+G358-P358</f>
        <v>-1.1889285858709443E-3</v>
      </c>
      <c r="Z358" s="43">
        <f>F358</f>
        <v>11913</v>
      </c>
      <c r="AA358" s="132">
        <f>AB$3+AB$4*Z358+AB$5*Z358^2+AH358</f>
        <v>-1.9036550858990434E-2</v>
      </c>
      <c r="AB358" s="132">
        <f>IF(S358&lt;&gt;0,G358-AH358, -9999)</f>
        <v>-1.6337300808145699E-2</v>
      </c>
      <c r="AC358" s="132">
        <f>+G358-P358</f>
        <v>-1.1889285858709443E-3</v>
      </c>
      <c r="AD358" s="132">
        <f>IF(S358&lt;&gt;0,G358-AA358, -9999)</f>
        <v>7.551607324868953E-4</v>
      </c>
      <c r="AE358" s="132">
        <f>+(G358-AA358)^2*T358</f>
        <v>5.7026773189014429E-7</v>
      </c>
      <c r="AF358" s="43">
        <f>IF(S358&lt;&gt;0,G358-P358, -9999)</f>
        <v>-1.1889285858709443E-3</v>
      </c>
      <c r="AG358" s="7"/>
      <c r="AH358" s="43">
        <f>$AB$6*($AB$11/AI358*AJ358+$AB$12)</f>
        <v>-1.9440893183578409E-3</v>
      </c>
      <c r="AI358" s="43">
        <f>1+$AB$7*COS(AL358)</f>
        <v>1.4717271291057279</v>
      </c>
      <c r="AJ358" s="43">
        <f>SIN(AL358+RADIANS($AB$9))</f>
        <v>-0.31677429644668526</v>
      </c>
      <c r="AK358" s="43">
        <f>$AB$7*SIN(AL358)</f>
        <v>-0.15753804075481398</v>
      </c>
      <c r="AL358" s="43">
        <f>2*ATAN(AM358)</f>
        <v>-0.32231454123932796</v>
      </c>
      <c r="AM358" s="43">
        <f>SQRT((1+$AB$7)/(1-$AB$7))*TAN(AN358/2)</f>
        <v>-0.16256709286794371</v>
      </c>
      <c r="AN358" s="132">
        <f>$AU358+$AB$7*SIN(AO358)</f>
        <v>6.0953567990604176</v>
      </c>
      <c r="AO358" s="132">
        <f>$AU358+$AB$7*SIN(AP358)</f>
        <v>6.0960145245133734</v>
      </c>
      <c r="AP358" s="132">
        <f>$AU358+$AB$7*SIN(AQ358)</f>
        <v>6.0973603546538673</v>
      </c>
      <c r="AQ358" s="132">
        <f>$AU358+$AB$7*SIN(AR358)</f>
        <v>6.1001131185652957</v>
      </c>
      <c r="AR358" s="132">
        <f>$AU358+$AB$7*SIN(AS358)</f>
        <v>6.105739285369971</v>
      </c>
      <c r="AS358" s="132">
        <f>$AU358+$AB$7*SIN(AT358)</f>
        <v>6.1172207545630215</v>
      </c>
      <c r="AT358" s="132">
        <f>$AU358+$AB$7*SIN(AU358)</f>
        <v>6.1405846600415979</v>
      </c>
      <c r="AU358" s="132">
        <f>RADIANS($AB$9)+$AB$18*(F358-AB$15)</f>
        <v>6.1879013054650773</v>
      </c>
    </row>
    <row r="359" spans="1:64" ht="12.95" customHeight="1">
      <c r="A359" s="127" t="s">
        <v>1471</v>
      </c>
      <c r="B359" s="276" t="s">
        <v>288</v>
      </c>
      <c r="C359" s="232">
        <v>54067.438399999868</v>
      </c>
      <c r="D359" s="232">
        <v>4.0000000000000002E-4</v>
      </c>
      <c r="E359" s="41">
        <f>+(C359-C$7)/C$8</f>
        <v>11915.444773476122</v>
      </c>
      <c r="F359" s="132">
        <f>ROUND(2*E359,0)/2</f>
        <v>11915.5</v>
      </c>
      <c r="G359" s="132">
        <f>+C359-(C$7+F359*C$8)</f>
        <v>-1.8851465130865108E-2</v>
      </c>
      <c r="L359" s="43">
        <f>G359</f>
        <v>-1.8851465130865108E-2</v>
      </c>
      <c r="M359" s="132"/>
      <c r="O359" s="132">
        <f ca="1">+C$11+C$12*F359</f>
        <v>-3.8647750701559756E-3</v>
      </c>
      <c r="P359" s="199">
        <f>+D$11+D$12*F359+D$13*F359^2</f>
        <v>-1.7095576516005219E-2</v>
      </c>
      <c r="Q359" s="200">
        <f>+C359-15018.5</f>
        <v>39048.938399999868</v>
      </c>
      <c r="S359" s="132">
        <f>+(P359-G359)^2</f>
        <v>3.0831448277945807E-6</v>
      </c>
      <c r="T359" s="7">
        <v>1</v>
      </c>
      <c r="U359" s="43">
        <f>+T359*S359</f>
        <v>3.0831448277945807E-6</v>
      </c>
      <c r="V359" s="132">
        <f>+G359-P359</f>
        <v>-1.7558886148598893E-3</v>
      </c>
      <c r="Z359" s="43">
        <f>F359</f>
        <v>11915.5</v>
      </c>
      <c r="AA359" s="132">
        <f>AB$3+AB$4*Z359+AB$5*Z359^2+AH359</f>
        <v>-1.9032341407334587E-2</v>
      </c>
      <c r="AB359" s="132">
        <f>IF(S359&lt;&gt;0,G359-AH359, -9999)</f>
        <v>-1.691470023953574E-2</v>
      </c>
      <c r="AC359" s="132">
        <f>+G359-P359</f>
        <v>-1.7558886148598893E-3</v>
      </c>
      <c r="AD359" s="132">
        <f>IF(S359&lt;&gt;0,G359-AA359, -9999)</f>
        <v>1.8087627646947921E-4</v>
      </c>
      <c r="AE359" s="132">
        <f>+(G359-AA359)^2*T359</f>
        <v>3.2716227389463476E-8</v>
      </c>
      <c r="AF359" s="43">
        <f>IF(S359&lt;&gt;0,G359-P359, -9999)</f>
        <v>-1.7558886148598893E-3</v>
      </c>
      <c r="AG359" s="7"/>
      <c r="AH359" s="43">
        <f>$AB$6*($AB$11/AI359*AJ359+$AB$12)</f>
        <v>-1.9367648913293674E-3</v>
      </c>
      <c r="AI359" s="43">
        <f>1+$AB$7*COS(AL359)</f>
        <v>1.4719181691655647</v>
      </c>
      <c r="AJ359" s="43">
        <f>SIN(AL359+RADIANS($AB$9))</f>
        <v>-0.31562175773847428</v>
      </c>
      <c r="AK359" s="43">
        <f>$AB$7*SIN(AL359)</f>
        <v>-0.15696483756121549</v>
      </c>
      <c r="AL359" s="43">
        <f>2*ATAN(AM359)</f>
        <v>-0.32109967136364703</v>
      </c>
      <c r="AM359" s="43">
        <f>SQRT((1+$AB$7)/(1-$AB$7))*TAN(AN359/2)</f>
        <v>-0.16194366608936392</v>
      </c>
      <c r="AN359" s="132">
        <f>$AU359+$AB$7*SIN(AO359)</f>
        <v>6.0960728968310924</v>
      </c>
      <c r="AO359" s="132">
        <f>$AU359+$AB$7*SIN(AP359)</f>
        <v>6.0967285229550221</v>
      </c>
      <c r="AP359" s="132">
        <f>$AU359+$AB$7*SIN(AQ359)</f>
        <v>6.0980698776647184</v>
      </c>
      <c r="AQ359" s="132">
        <f>$AU359+$AB$7*SIN(AR359)</f>
        <v>6.1008131274922217</v>
      </c>
      <c r="AR359" s="132">
        <f>$AU359+$AB$7*SIN(AS359)</f>
        <v>6.1064191456043151</v>
      </c>
      <c r="AS359" s="132">
        <f>$AU359+$AB$7*SIN(AT359)</f>
        <v>6.1178581922914619</v>
      </c>
      <c r="AT359" s="132">
        <f>$AU359+$AB$7*SIN(AU359)</f>
        <v>6.1411336240860681</v>
      </c>
      <c r="AU359" s="132">
        <f>RADIANS($AB$9)+$AB$18*(F359-AB$15)</f>
        <v>6.1882684833071284</v>
      </c>
    </row>
    <row r="360" spans="1:64" ht="12.95" customHeight="1">
      <c r="A360" s="127" t="s">
        <v>1471</v>
      </c>
      <c r="B360" s="276" t="s">
        <v>288</v>
      </c>
      <c r="C360" s="232">
        <v>54068.462900000159</v>
      </c>
      <c r="D360" s="232">
        <v>1E-3</v>
      </c>
      <c r="E360" s="41">
        <f>+(C360-C$7)/C$8</f>
        <v>11918.446109093293</v>
      </c>
      <c r="F360" s="132">
        <f>ROUND(2*E360,0)/2</f>
        <v>11918.5</v>
      </c>
      <c r="G360" s="132">
        <f>+C360-(C$7+F360*C$8)</f>
        <v>-1.8395554841845296E-2</v>
      </c>
      <c r="L360" s="43">
        <f>G360</f>
        <v>-1.8395554841845296E-2</v>
      </c>
      <c r="M360" s="132"/>
      <c r="O360" s="132">
        <f ca="1">+C$11+C$12*F360</f>
        <v>-3.870754959126553E-3</v>
      </c>
      <c r="P360" s="199">
        <f>+D$11+D$12*F360+D$13*F360^2</f>
        <v>-1.70993147642934E-2</v>
      </c>
      <c r="Q360" s="200">
        <f>+C360-15018.5</f>
        <v>39049.962900000159</v>
      </c>
      <c r="S360" s="132">
        <f>+(P360-G360)^2</f>
        <v>1.6802383386517454E-6</v>
      </c>
      <c r="T360" s="7">
        <v>1</v>
      </c>
      <c r="U360" s="43">
        <f>+T360*S360</f>
        <v>1.6802383386517454E-6</v>
      </c>
      <c r="V360" s="132">
        <f>+G360-P360</f>
        <v>-1.296240077551896E-3</v>
      </c>
      <c r="Z360" s="43">
        <f>F360</f>
        <v>11918.5</v>
      </c>
      <c r="AA360" s="132">
        <f>AB$3+AB$4*Z360+AB$5*Z360^2+AH360</f>
        <v>-1.9027287852532097E-2</v>
      </c>
      <c r="AB360" s="132">
        <f>IF(S360&lt;&gt;0,G360-AH360, -9999)</f>
        <v>-1.6467581753606599E-2</v>
      </c>
      <c r="AC360" s="132">
        <f>+G360-P360</f>
        <v>-1.296240077551896E-3</v>
      </c>
      <c r="AD360" s="132">
        <f>IF(S360&lt;&gt;0,G360-AA360, -9999)</f>
        <v>6.3173301068680104E-4</v>
      </c>
      <c r="AE360" s="132">
        <f>+(G360-AA360)^2*T360</f>
        <v>3.9908659679140988E-7</v>
      </c>
      <c r="AF360" s="43">
        <f>IF(S360&lt;&gt;0,G360-P360, -9999)</f>
        <v>-1.296240077551896E-3</v>
      </c>
      <c r="AG360" s="7"/>
      <c r="AH360" s="43">
        <f>$AB$6*($AB$11/AI360*AJ360+$AB$12)</f>
        <v>-1.927973088238696E-3</v>
      </c>
      <c r="AI360" s="43">
        <f>1+$AB$7*COS(AL360)</f>
        <v>1.4721465608723829</v>
      </c>
      <c r="AJ360" s="43">
        <f>SIN(AL360+RADIANS($AB$9))</f>
        <v>-0.31423771352732294</v>
      </c>
      <c r="AK360" s="43">
        <f>$AB$7*SIN(AL360)</f>
        <v>-0.15627649751507278</v>
      </c>
      <c r="AL360" s="43">
        <f>2*ATAN(AM360)</f>
        <v>-0.31964142405864221</v>
      </c>
      <c r="AM360" s="43">
        <f>SQRT((1+$AB$7)/(1-$AB$7))*TAN(AN360/2)</f>
        <v>-0.16119550882906675</v>
      </c>
      <c r="AN360" s="132">
        <f>$AU360+$AB$7*SIN(AO360)</f>
        <v>6.0969323294969691</v>
      </c>
      <c r="AO360" s="132">
        <f>$AU360+$AB$7*SIN(AP360)</f>
        <v>6.0975854301606232</v>
      </c>
      <c r="AP360" s="132">
        <f>$AU360+$AB$7*SIN(AQ360)</f>
        <v>6.0989214039875037</v>
      </c>
      <c r="AQ360" s="132">
        <f>$AU360+$AB$7*SIN(AR360)</f>
        <v>6.1016532207585659</v>
      </c>
      <c r="AR360" s="132">
        <f>$AU360+$AB$7*SIN(AS360)</f>
        <v>6.1072350375383886</v>
      </c>
      <c r="AS360" s="132">
        <f>$AU360+$AB$7*SIN(AT360)</f>
        <v>6.118623149696516</v>
      </c>
      <c r="AT360" s="132">
        <f>$AU360+$AB$7*SIN(AU360)</f>
        <v>6.1417923893254818</v>
      </c>
      <c r="AU360" s="132">
        <f>RADIANS($AB$9)+$AB$18*(F360-AB$15)</f>
        <v>6.1887090967175897</v>
      </c>
    </row>
    <row r="361" spans="1:64" ht="12.95" customHeight="1">
      <c r="A361" s="127" t="s">
        <v>1471</v>
      </c>
      <c r="B361" s="276" t="s">
        <v>288</v>
      </c>
      <c r="C361" s="232">
        <v>54069.487499999814</v>
      </c>
      <c r="D361" s="232">
        <v>5.9999999999999995E-4</v>
      </c>
      <c r="E361" s="41">
        <f>+(C361-C$7)/C$8</f>
        <v>11921.447737664739</v>
      </c>
      <c r="F361" s="132">
        <f>ROUND(2*E361,0)/2</f>
        <v>11921.5</v>
      </c>
      <c r="G361" s="132">
        <f>+C361-(C$7+F361*C$8)</f>
        <v>-1.7839645181084052E-2</v>
      </c>
      <c r="L361" s="43">
        <f>G361</f>
        <v>-1.7839645181084052E-2</v>
      </c>
      <c r="M361" s="132"/>
      <c r="O361" s="132">
        <f ca="1">+C$11+C$12*F361</f>
        <v>-3.8767348480971305E-3</v>
      </c>
      <c r="P361" s="199">
        <f>+D$11+D$12*F361+D$13*F361^2</f>
        <v>-1.7103053315680877E-2</v>
      </c>
      <c r="Q361" s="200">
        <f>+C361-15018.5</f>
        <v>39050.987499999814</v>
      </c>
      <c r="S361" s="132">
        <f>+(P361-G361)^2</f>
        <v>5.4256757617812829E-7</v>
      </c>
      <c r="T361" s="7">
        <v>1</v>
      </c>
      <c r="U361" s="43">
        <f>+T361*S361</f>
        <v>5.4256757617812829E-7</v>
      </c>
      <c r="V361" s="132">
        <f>+G361-P361</f>
        <v>-7.3659186540317445E-4</v>
      </c>
      <c r="Z361" s="43">
        <f>F361</f>
        <v>11921.5</v>
      </c>
      <c r="AA361" s="132">
        <f>AB$3+AB$4*Z361+AB$5*Z361^2+AH361</f>
        <v>-1.9022231894367088E-2</v>
      </c>
      <c r="AB361" s="132">
        <f>IF(S361&lt;&gt;0,G361-AH361, -9999)</f>
        <v>-1.5920466602397841E-2</v>
      </c>
      <c r="AC361" s="132">
        <f>+G361-P361</f>
        <v>-7.3659186540317445E-4</v>
      </c>
      <c r="AD361" s="132">
        <f>IF(S361&lt;&gt;0,G361-AA361, -9999)</f>
        <v>1.1825867132830362E-3</v>
      </c>
      <c r="AE361" s="132">
        <f>+(G361-AA361)^2*T361</f>
        <v>1.398511334433574E-6</v>
      </c>
      <c r="AF361" s="43">
        <f>IF(S361&lt;&gt;0,G361-P361, -9999)</f>
        <v>-7.3659186540317445E-4</v>
      </c>
      <c r="AG361" s="7"/>
      <c r="AH361" s="43">
        <f>$AB$6*($AB$11/AI361*AJ361+$AB$12)</f>
        <v>-1.9191785786862106E-3</v>
      </c>
      <c r="AI361" s="43">
        <f>1+$AB$7*COS(AL361)</f>
        <v>1.4723740167884354</v>
      </c>
      <c r="AJ361" s="43">
        <f>SIN(AL361+RADIANS($AB$9))</f>
        <v>-0.3128525846277001</v>
      </c>
      <c r="AK361" s="43">
        <f>$AB$7*SIN(AL361)</f>
        <v>-0.1555876180239171</v>
      </c>
      <c r="AL361" s="43">
        <f>2*ATAN(AM361)</f>
        <v>-0.31818273827603288</v>
      </c>
      <c r="AM361" s="43">
        <f>SQRT((1+$AB$7)/(1-$AB$7))*TAN(AN361/2)</f>
        <v>-0.16044730252941258</v>
      </c>
      <c r="AN361" s="132">
        <f>$AU361+$AB$7*SIN(AO361)</f>
        <v>6.0977918874933135</v>
      </c>
      <c r="AO361" s="132">
        <f>$AU361+$AB$7*SIN(AP361)</f>
        <v>6.0984424558827186</v>
      </c>
      <c r="AP361" s="132">
        <f>$AU361+$AB$7*SIN(AQ361)</f>
        <v>6.0997730375565924</v>
      </c>
      <c r="AQ361" s="132">
        <f>$AU361+$AB$7*SIN(AR361)</f>
        <v>6.1024934037108984</v>
      </c>
      <c r="AR361" s="132">
        <f>$AU361+$AB$7*SIN(AS361)</f>
        <v>6.1080509942728067</v>
      </c>
      <c r="AS361" s="132">
        <f>$AU361+$AB$7*SIN(AT361)</f>
        <v>6.1193881420020544</v>
      </c>
      <c r="AT361" s="132">
        <f>$AU361+$AB$7*SIN(AU361)</f>
        <v>6.1424511636733126</v>
      </c>
      <c r="AU361" s="132">
        <f>RADIANS($AB$9)+$AB$18*(F361-AB$15)</f>
        <v>6.189149710128051</v>
      </c>
    </row>
    <row r="362" spans="1:64" ht="12.95" customHeight="1">
      <c r="A362" s="127" t="s">
        <v>1471</v>
      </c>
      <c r="B362" s="276" t="s">
        <v>292</v>
      </c>
      <c r="C362" s="232">
        <v>54069.657500000205</v>
      </c>
      <c r="D362" s="232">
        <v>2.9999999999999997E-4</v>
      </c>
      <c r="E362" s="41">
        <f>+(C362-C$7)/C$8</f>
        <v>11921.945763097583</v>
      </c>
      <c r="F362" s="132">
        <f>ROUND(2*E362,0)/2</f>
        <v>11922</v>
      </c>
      <c r="G362" s="132">
        <f>+C362-(C$7+F362*C$8)</f>
        <v>-1.8513659793825354E-2</v>
      </c>
      <c r="L362" s="43">
        <f>G362</f>
        <v>-1.8513659793825354E-2</v>
      </c>
      <c r="M362" s="132"/>
      <c r="O362" s="132">
        <f ca="1">+C$11+C$12*F362</f>
        <v>-3.8777314962588939E-3</v>
      </c>
      <c r="P362" s="199">
        <f>+D$11+D$12*F362+D$13*F362^2</f>
        <v>-1.7103676437046779E-2</v>
      </c>
      <c r="Q362" s="200">
        <f>+C362-15018.5</f>
        <v>39051.157500000205</v>
      </c>
      <c r="S362" s="132">
        <f>+(P362-G362)^2</f>
        <v>1.9880530663925797E-6</v>
      </c>
      <c r="T362" s="7">
        <v>1</v>
      </c>
      <c r="U362" s="43">
        <f>+T362*S362</f>
        <v>1.9880530663925797E-6</v>
      </c>
      <c r="V362" s="132">
        <f>+G362-P362</f>
        <v>-1.4099833567785755E-3</v>
      </c>
      <c r="Z362" s="43">
        <f>F362</f>
        <v>11922</v>
      </c>
      <c r="AA362" s="132">
        <f>AB$3+AB$4*Z362+AB$5*Z362^2+AH362</f>
        <v>-1.9021389001803033E-2</v>
      </c>
      <c r="AB362" s="132">
        <f>IF(S362&lt;&gt;0,G362-AH362, -9999)</f>
        <v>-1.65959472290691E-2</v>
      </c>
      <c r="AC362" s="132">
        <f>+G362-P362</f>
        <v>-1.4099833567785755E-3</v>
      </c>
      <c r="AD362" s="132">
        <f>IF(S362&lt;&gt;0,G362-AA362, -9999)</f>
        <v>5.0772920797767865E-4</v>
      </c>
      <c r="AE362" s="132">
        <f>+(G362-AA362)^2*T362</f>
        <v>2.5778894863364087E-7</v>
      </c>
      <c r="AF362" s="43">
        <f>IF(S362&lt;&gt;0,G362-P362, -9999)</f>
        <v>-1.4099833567785755E-3</v>
      </c>
      <c r="AG362" s="7"/>
      <c r="AH362" s="43">
        <f>$AB$6*($AB$11/AI362*AJ362+$AB$12)</f>
        <v>-1.9177125647562548E-3</v>
      </c>
      <c r="AI362" s="43">
        <f>1+$AB$7*COS(AL362)</f>
        <v>1.4724118350113427</v>
      </c>
      <c r="AJ362" s="43">
        <f>SIN(AL362+RADIANS($AB$9))</f>
        <v>-0.31262162463688603</v>
      </c>
      <c r="AK362" s="43">
        <f>$AB$7*SIN(AL362)</f>
        <v>-0.15547275246940659</v>
      </c>
      <c r="AL362" s="43">
        <f>2*ATAN(AM362)</f>
        <v>-0.3179395814723493</v>
      </c>
      <c r="AM362" s="43">
        <f>SQRT((1+$AB$7)/(1-$AB$7))*TAN(AN362/2)</f>
        <v>-0.16032259672582627</v>
      </c>
      <c r="AN362" s="132">
        <f>$AU362+$AB$7*SIN(AO362)</f>
        <v>6.0979351593073501</v>
      </c>
      <c r="AO362" s="132">
        <f>$AU362+$AB$7*SIN(AP362)</f>
        <v>6.0985853049901486</v>
      </c>
      <c r="AP362" s="132">
        <f>$AU362+$AB$7*SIN(AQ362)</f>
        <v>6.0999149868789768</v>
      </c>
      <c r="AQ362" s="132">
        <f>$AU362+$AB$7*SIN(AR362)</f>
        <v>6.1026334428946809</v>
      </c>
      <c r="AR362" s="132">
        <f>$AU362+$AB$7*SIN(AS362)</f>
        <v>6.1081869933414197</v>
      </c>
      <c r="AS362" s="132">
        <f>$AU362+$AB$7*SIN(AT362)</f>
        <v>6.1195156441014866</v>
      </c>
      <c r="AT362" s="132">
        <f>$AU362+$AB$7*SIN(AU362)</f>
        <v>6.1425609602805178</v>
      </c>
      <c r="AU362" s="132">
        <f>RADIANS($AB$9)+$AB$18*(F362-AB$15)</f>
        <v>6.1892231456964613</v>
      </c>
    </row>
    <row r="363" spans="1:64" ht="12.95" customHeight="1">
      <c r="A363" s="127" t="s">
        <v>1471</v>
      </c>
      <c r="B363" s="276" t="s">
        <v>288</v>
      </c>
      <c r="C363" s="232">
        <v>54070.51099999994</v>
      </c>
      <c r="D363" s="232">
        <v>5.0000000000000001E-4</v>
      </c>
      <c r="E363" s="41">
        <f>+(C363-C$7)/C$8</f>
        <v>11924.446143720068</v>
      </c>
      <c r="F363" s="132">
        <f>ROUND(2*E363,0)/2</f>
        <v>11924.5</v>
      </c>
      <c r="G363" s="132">
        <f>+C363-(C$7+F363*C$8)</f>
        <v>-1.8383735055977013E-2</v>
      </c>
      <c r="L363" s="43">
        <f>G363</f>
        <v>-1.8383735055977013E-2</v>
      </c>
      <c r="M363" s="132"/>
      <c r="O363" s="132">
        <f ca="1">+C$11+C$12*F363</f>
        <v>-3.8827147370677079E-3</v>
      </c>
      <c r="P363" s="199">
        <f>+D$11+D$12*F363+D$13*F363^2</f>
        <v>-1.7106792170167657E-2</v>
      </c>
      <c r="Q363" s="200">
        <f>+C363-15018.5</f>
        <v>39052.01099999994</v>
      </c>
      <c r="S363" s="132">
        <f>+(P363-G363)^2</f>
        <v>1.6305831336191263E-6</v>
      </c>
      <c r="T363" s="7">
        <v>1</v>
      </c>
      <c r="U363" s="43">
        <f>+T363*S363</f>
        <v>1.6305831336191263E-6</v>
      </c>
      <c r="V363" s="132">
        <f>+G363-P363</f>
        <v>-1.2769428858093561E-3</v>
      </c>
      <c r="Z363" s="43">
        <f>F363</f>
        <v>11924.5</v>
      </c>
      <c r="AA363" s="132">
        <f>AB$3+AB$4*Z363+AB$5*Z363^2+AH363</f>
        <v>-1.9017173544099496E-2</v>
      </c>
      <c r="AB363" s="132">
        <f>IF(S363&lt;&gt;0,G363-AH363, -9999)</f>
        <v>-1.6473353682045173E-2</v>
      </c>
      <c r="AC363" s="132">
        <f>+G363-P363</f>
        <v>-1.2769428858093561E-3</v>
      </c>
      <c r="AD363" s="132">
        <f>IF(S363&lt;&gt;0,G363-AA363, -9999)</f>
        <v>6.3343848812248346E-4</v>
      </c>
      <c r="AE363" s="132">
        <f>+(G363-AA363)^2*T363</f>
        <v>4.0124431823489765E-7</v>
      </c>
      <c r="AF363" s="43">
        <f>IF(S363&lt;&gt;0,G363-P363, -9999)</f>
        <v>-1.2769428858093561E-3</v>
      </c>
      <c r="AG363" s="7"/>
      <c r="AH363" s="43">
        <f>$AB$6*($AB$11/AI363*AJ363+$AB$12)</f>
        <v>-1.9103813739318387E-3</v>
      </c>
      <c r="AI363" s="43">
        <f>1+$AB$7*COS(AL363)</f>
        <v>1.472600535251702</v>
      </c>
      <c r="AJ363" s="43">
        <f>SIN(AL363+RADIANS($AB$9))</f>
        <v>-0.31146637505307034</v>
      </c>
      <c r="AK363" s="43">
        <f>$AB$7*SIN(AL363)</f>
        <v>-0.15489820108381569</v>
      </c>
      <c r="AL363" s="43">
        <f>2*ATAN(AM363)</f>
        <v>-0.31672361577099456</v>
      </c>
      <c r="AM363" s="43">
        <f>SQRT((1+$AB$7)/(1-$AB$7))*TAN(AN363/2)</f>
        <v>-0.15969904739088783</v>
      </c>
      <c r="AN363" s="132">
        <f>$AU363+$AB$7*SIN(AO363)</f>
        <v>6.0986515702940443</v>
      </c>
      <c r="AO363" s="132">
        <f>$AU363+$AB$7*SIN(AP363)</f>
        <v>6.0992995996176331</v>
      </c>
      <c r="AP363" s="132">
        <f>$AU363+$AB$7*SIN(AQ363)</f>
        <v>6.1006247779087177</v>
      </c>
      <c r="AQ363" s="132">
        <f>$AU363+$AB$7*SIN(AR363)</f>
        <v>6.1033336759540235</v>
      </c>
      <c r="AR363" s="132">
        <f>$AU363+$AB$7*SIN(AS363)</f>
        <v>6.1088670155157212</v>
      </c>
      <c r="AS363" s="132">
        <f>$AU363+$AB$7*SIN(AT363)</f>
        <v>6.120153169047704</v>
      </c>
      <c r="AT363" s="132">
        <f>$AU363+$AB$7*SIN(AU363)</f>
        <v>6.1431099470872077</v>
      </c>
      <c r="AU363" s="132">
        <f>RADIANS($AB$9)+$AB$18*(F363-AB$15)</f>
        <v>6.1895903235385124</v>
      </c>
    </row>
    <row r="364" spans="1:64" ht="12.95" customHeight="1">
      <c r="A364" s="127" t="s">
        <v>1471</v>
      </c>
      <c r="B364" s="276" t="s">
        <v>292</v>
      </c>
      <c r="C364" s="232">
        <v>54076.484100000001</v>
      </c>
      <c r="D364" s="232">
        <v>5.0000000000000001E-4</v>
      </c>
      <c r="E364" s="41">
        <f>+(C364-C$7)/C$8</f>
        <v>11941.944706697161</v>
      </c>
      <c r="F364" s="132">
        <f>ROUND(2*E364,0)/2</f>
        <v>11942</v>
      </c>
      <c r="G364" s="132">
        <f>+C364-(C$7+F364*C$8)</f>
        <v>-1.8874260000302456E-2</v>
      </c>
      <c r="L364" s="43">
        <f>G364</f>
        <v>-1.8874260000302456E-2</v>
      </c>
      <c r="M364" s="132"/>
      <c r="O364" s="132">
        <f ca="1">+C$11+C$12*F364</f>
        <v>-3.9175974227294123E-3</v>
      </c>
      <c r="P364" s="199">
        <f>+D$11+D$12*F364+D$13*F364^2</f>
        <v>-1.7128608195611343E-2</v>
      </c>
      <c r="Q364" s="200">
        <f>+C364-15018.5</f>
        <v>39057.984100000001</v>
      </c>
      <c r="S364" s="132">
        <f>+(P364-G364)^2</f>
        <v>3.0473002232213404E-6</v>
      </c>
      <c r="T364" s="7">
        <v>1</v>
      </c>
      <c r="U364" s="43">
        <f>+T364*S364</f>
        <v>3.0473002232213404E-6</v>
      </c>
      <c r="V364" s="132">
        <f>+G364-P364</f>
        <v>-1.7456518046911132E-3</v>
      </c>
      <c r="Z364" s="43">
        <f>F364</f>
        <v>11942</v>
      </c>
      <c r="AA364" s="132">
        <f>AB$3+AB$4*Z364+AB$5*Z364^2+AH364</f>
        <v>-1.8987619412987541E-2</v>
      </c>
      <c r="AB364" s="132">
        <f>IF(S364&lt;&gt;0,G364-AH364, -9999)</f>
        <v>-1.7015248782926259E-2</v>
      </c>
      <c r="AC364" s="132">
        <f>+G364-P364</f>
        <v>-1.7456518046911132E-3</v>
      </c>
      <c r="AD364" s="132">
        <f>IF(S364&lt;&gt;0,G364-AA364, -9999)</f>
        <v>1.133594126850844E-4</v>
      </c>
      <c r="AE364" s="132">
        <f>+(G364-AA364)^2*T364</f>
        <v>1.2850356444307273E-8</v>
      </c>
      <c r="AF364" s="43">
        <f>IF(S364&lt;&gt;0,G364-P364, -9999)</f>
        <v>-1.7456518046911132E-3</v>
      </c>
      <c r="AG364" s="7"/>
      <c r="AH364" s="43">
        <f>$AB$6*($AB$11/AI364*AJ364+$AB$12)</f>
        <v>-1.8590112173761963E-3</v>
      </c>
      <c r="AI364" s="43">
        <f>1+$AB$7*COS(AL364)</f>
        <v>1.4739031231137241</v>
      </c>
      <c r="AJ364" s="43">
        <f>SIN(AL364+RADIANS($AB$9))</f>
        <v>-0.30335882447493795</v>
      </c>
      <c r="AK364" s="43">
        <f>$AB$7*SIN(AL364)</f>
        <v>-0.15086599524828623</v>
      </c>
      <c r="AL364" s="43">
        <f>2*ATAN(AM364)</f>
        <v>-0.30820345547932482</v>
      </c>
      <c r="AM364" s="43">
        <f>SQRT((1+$AB$7)/(1-$AB$7))*TAN(AN364/2)</f>
        <v>-0.15533326284069771</v>
      </c>
      <c r="AN364" s="132">
        <f>$AU364+$AB$7*SIN(AO364)</f>
        <v>6.1036688465851281</v>
      </c>
      <c r="AO364" s="132">
        <f>$AU364+$AB$7*SIN(AP364)</f>
        <v>6.1043019305116628</v>
      </c>
      <c r="AP364" s="132">
        <f>$AU364+$AB$7*SIN(AQ364)</f>
        <v>6.105595367375126</v>
      </c>
      <c r="AQ364" s="132">
        <f>$AU364+$AB$7*SIN(AR364)</f>
        <v>6.1082370230513812</v>
      </c>
      <c r="AR364" s="132">
        <f>$AU364+$AB$7*SIN(AS364)</f>
        <v>6.1136284099184701</v>
      </c>
      <c r="AS364" s="132">
        <f>$AU364+$AB$7*SIN(AT364)</f>
        <v>6.1246165108538566</v>
      </c>
      <c r="AT364" s="132">
        <f>$AU364+$AB$7*SIN(AU364)</f>
        <v>6.1469530288222884</v>
      </c>
      <c r="AU364" s="132">
        <f>RADIANS($AB$9)+$AB$18*(F364-AB$15)</f>
        <v>6.19216056843287</v>
      </c>
    </row>
    <row r="365" spans="1:64" ht="12.95" customHeight="1">
      <c r="A365" s="127" t="s">
        <v>1471</v>
      </c>
      <c r="B365" s="276" t="s">
        <v>292</v>
      </c>
      <c r="C365" s="232">
        <v>54077.508400000166</v>
      </c>
      <c r="D365" s="232">
        <v>2.0000000000000001E-4</v>
      </c>
      <c r="E365" s="41">
        <f>+(C365-C$7)/C$8</f>
        <v>11944.945456401691</v>
      </c>
      <c r="F365" s="132">
        <f>ROUND(2*E365,0)/2</f>
        <v>11945</v>
      </c>
      <c r="G365" s="132">
        <f>+C365-(C$7+F365*C$8)</f>
        <v>-1.8618349829921499E-2</v>
      </c>
      <c r="L365" s="43">
        <f>G365</f>
        <v>-1.8618349829921499E-2</v>
      </c>
      <c r="M365" s="132"/>
      <c r="O365" s="132">
        <f ca="1">+C$11+C$12*F365</f>
        <v>-3.9235773116999897E-3</v>
      </c>
      <c r="P365" s="199">
        <f>+D$11+D$12*F365+D$13*F365^2</f>
        <v>-1.7132349121276685E-2</v>
      </c>
      <c r="Q365" s="200">
        <f>+C365-15018.5</f>
        <v>39059.008400000166</v>
      </c>
      <c r="S365" s="132">
        <f>+(P365-G365)^2</f>
        <v>2.2081981060928899E-6</v>
      </c>
      <c r="T365" s="7">
        <v>1</v>
      </c>
      <c r="U365" s="43">
        <f>+T365*S365</f>
        <v>2.2081981060928899E-6</v>
      </c>
      <c r="V365" s="132">
        <f>+G365-P365</f>
        <v>-1.4860007086448142E-3</v>
      </c>
      <c r="Z365" s="43">
        <f>F365</f>
        <v>11945</v>
      </c>
      <c r="AA365" s="132">
        <f>AB$3+AB$4*Z365+AB$5*Z365^2+AH365</f>
        <v>-1.8982545019463403E-2</v>
      </c>
      <c r="AB365" s="132">
        <f>IF(S365&lt;&gt;0,G365-AH365, -9999)</f>
        <v>-1.6768153931734781E-2</v>
      </c>
      <c r="AC365" s="132">
        <f>+G365-P365</f>
        <v>-1.4860007086448142E-3</v>
      </c>
      <c r="AD365" s="132">
        <f>IF(S365&lt;&gt;0,G365-AA365, -9999)</f>
        <v>3.6419518954190419E-4</v>
      </c>
      <c r="AE365" s="132">
        <f>+(G365-AA365)^2*T365</f>
        <v>1.3263813608546352E-7</v>
      </c>
      <c r="AF365" s="43">
        <f>IF(S365&lt;&gt;0,G365-P365, -9999)</f>
        <v>-1.4860007086448142E-3</v>
      </c>
      <c r="AG365" s="7"/>
      <c r="AH365" s="43">
        <f>$AB$6*($AB$11/AI365*AJ365+$AB$12)</f>
        <v>-1.850195898186719E-3</v>
      </c>
      <c r="AI365" s="43">
        <f>1+$AB$7*COS(AL365)</f>
        <v>1.4741231915852631</v>
      </c>
      <c r="AJ365" s="43">
        <f>SIN(AL365+RADIANS($AB$9))</f>
        <v>-0.30196533875111109</v>
      </c>
      <c r="AK365" s="43">
        <f>$AB$7*SIN(AL365)</f>
        <v>-0.15017295968383026</v>
      </c>
      <c r="AL365" s="43">
        <f>2*ATAN(AM365)</f>
        <v>-0.30674139597684735</v>
      </c>
      <c r="AM365" s="43">
        <f>SQRT((1+$AB$7)/(1-$AB$7))*TAN(AN365/2)</f>
        <v>-0.15458467936545592</v>
      </c>
      <c r="AN365" s="132">
        <f>$AU365+$AB$7*SIN(AO365)</f>
        <v>6.1045293680746022</v>
      </c>
      <c r="AO365" s="132">
        <f>$AU365+$AB$7*SIN(AP365)</f>
        <v>6.1051598671354395</v>
      </c>
      <c r="AP365" s="132">
        <f>$AU365+$AB$7*SIN(AQ365)</f>
        <v>6.1064478249732321</v>
      </c>
      <c r="AQ365" s="132">
        <f>$AU365+$AB$7*SIN(AR365)</f>
        <v>6.1090778948464539</v>
      </c>
      <c r="AR365" s="132">
        <f>$AU365+$AB$7*SIN(AS365)</f>
        <v>6.11444486414723</v>
      </c>
      <c r="AS365" s="132">
        <f>$AU365+$AB$7*SIN(AT365)</f>
        <v>6.1253817709954079</v>
      </c>
      <c r="AT365" s="132">
        <f>$AU365+$AB$7*SIN(AU365)</f>
        <v>6.14761187305393</v>
      </c>
      <c r="AU365" s="132">
        <f>RADIANS($AB$9)+$AB$18*(F365-AB$15)</f>
        <v>6.1926011818433313</v>
      </c>
    </row>
    <row r="366" spans="1:64" ht="12.95" customHeight="1">
      <c r="A366" s="36" t="s">
        <v>348</v>
      </c>
      <c r="B366" s="94" t="s">
        <v>288</v>
      </c>
      <c r="C366" s="36">
        <v>54084.507100000003</v>
      </c>
      <c r="D366" s="36">
        <v>5.9999999999999995E-4</v>
      </c>
      <c r="E366" s="41">
        <f>+(C366-C$7)/C$8</f>
        <v>11965.448577511945</v>
      </c>
      <c r="F366" s="132">
        <f>ROUND(2*E366,0)/2</f>
        <v>11965.5</v>
      </c>
      <c r="G366" s="132">
        <f>+C366-(C$7+F366*C$8)</f>
        <v>-1.755296499322867E-2</v>
      </c>
      <c r="K366" s="43">
        <f>G366</f>
        <v>-1.755296499322867E-2</v>
      </c>
      <c r="O366" s="132">
        <f ca="1">+C$11+C$12*F366</f>
        <v>-3.9644398863322716E-3</v>
      </c>
      <c r="P366" s="199">
        <f>+D$11+D$12*F366+D$13*F366^2</f>
        <v>-1.7157920225439192E-2</v>
      </c>
      <c r="Q366" s="200">
        <f>+C366-15018.5</f>
        <v>39066.007100000003</v>
      </c>
      <c r="S366" s="132">
        <f>+(P366-G366)^2</f>
        <v>1.5606036855784298E-7</v>
      </c>
      <c r="T366" s="7">
        <v>1</v>
      </c>
      <c r="U366" s="43">
        <f>+T366*S366</f>
        <v>1.5606036855784298E-7</v>
      </c>
      <c r="V366" s="132">
        <f>+G366-P366</f>
        <v>-3.9504476778947847E-4</v>
      </c>
      <c r="Z366" s="43">
        <f>F366</f>
        <v>11965.5</v>
      </c>
      <c r="AA366" s="132">
        <f>AB$3+AB$4*Z366+AB$5*Z366^2+AH366</f>
        <v>-1.8947808947619417E-2</v>
      </c>
      <c r="AB366" s="132">
        <f>IF(S366&lt;&gt;0,G366-AH366, -9999)</f>
        <v>-1.5763076271048445E-2</v>
      </c>
      <c r="AC366" s="132">
        <f>+G366-P366</f>
        <v>-3.9504476778947847E-4</v>
      </c>
      <c r="AD366" s="132">
        <f>IF(S366&lt;&gt;0,G366-AA366, -9999)</f>
        <v>1.3948439543907468E-3</v>
      </c>
      <c r="AE366" s="132">
        <f>+(G366-AA366)^2*T366</f>
        <v>1.9455896571004155E-6</v>
      </c>
      <c r="AF366" s="43">
        <f>IF(S366&lt;&gt;0,G366-P366, -9999)</f>
        <v>-3.9504476778947847E-4</v>
      </c>
      <c r="AG366" s="7"/>
      <c r="AH366" s="43">
        <f>$AB$6*($AB$11/AI366*AJ366+$AB$12)</f>
        <v>-1.7898887221802268E-3</v>
      </c>
      <c r="AI366" s="43">
        <f>1+$AB$7*COS(AL366)</f>
        <v>1.4756014757422793</v>
      </c>
      <c r="AJ366" s="43">
        <f>SIN(AL366+RADIANS($AB$9))</f>
        <v>-0.2924153326965932</v>
      </c>
      <c r="AK366" s="43">
        <f>$AB$7*SIN(AL366)</f>
        <v>-0.14542336432280584</v>
      </c>
      <c r="AL366" s="43">
        <f>2*ATAN(AM366)</f>
        <v>-0.296739432399726</v>
      </c>
      <c r="AM366" s="43">
        <f>SQRT((1+$AB$7)/(1-$AB$7))*TAN(AN366/2)</f>
        <v>-0.14946810484195</v>
      </c>
      <c r="AN366" s="132">
        <f>$AU366+$AB$7*SIN(AO366)</f>
        <v>6.110412799714096</v>
      </c>
      <c r="AO366" s="132">
        <f>$AU366+$AB$7*SIN(AP366)</f>
        <v>6.1110254597939067</v>
      </c>
      <c r="AP366" s="132">
        <f>$AU366+$AB$7*SIN(AQ366)</f>
        <v>6.1122756878730033</v>
      </c>
      <c r="AQ366" s="132">
        <f>$AU366+$AB$7*SIN(AR366)</f>
        <v>6.114826138009545</v>
      </c>
      <c r="AR366" s="132">
        <f>$AU366+$AB$7*SIN(AS366)</f>
        <v>6.1200256179629307</v>
      </c>
      <c r="AS366" s="132">
        <f>$AU366+$AB$7*SIN(AT366)</f>
        <v>6.1306119363935609</v>
      </c>
      <c r="AT366" s="132">
        <f>$AU366+$AB$7*SIN(AU366)</f>
        <v>6.1521142068604728</v>
      </c>
      <c r="AU366" s="132">
        <f>RADIANS($AB$9)+$AB$18*(F366-AB$15)</f>
        <v>6.1956120401481503</v>
      </c>
    </row>
    <row r="367" spans="1:64" ht="12.95" customHeight="1">
      <c r="A367" s="127" t="s">
        <v>1471</v>
      </c>
      <c r="B367" s="276" t="s">
        <v>292</v>
      </c>
      <c r="C367" s="232">
        <v>54087.407199999783</v>
      </c>
      <c r="D367" s="232">
        <v>2.0000000000000001E-4</v>
      </c>
      <c r="E367" s="41">
        <f>+(C367-C$7)/C$8</f>
        <v>11973.944598419932</v>
      </c>
      <c r="F367" s="132">
        <f>ROUND(2*E367,0)/2</f>
        <v>11974</v>
      </c>
      <c r="G367" s="132">
        <f>+C367-(C$7+F367*C$8)</f>
        <v>-1.891122021334013E-2</v>
      </c>
      <c r="L367" s="43">
        <f>G367</f>
        <v>-1.891122021334013E-2</v>
      </c>
      <c r="M367" s="132"/>
      <c r="O367" s="132">
        <f ca="1">+C$11+C$12*F367</f>
        <v>-3.9813829050822439E-3</v>
      </c>
      <c r="P367" s="199">
        <f>+D$11+D$12*F367+D$13*F367^2</f>
        <v>-1.7168527029161159E-2</v>
      </c>
      <c r="Q367" s="200">
        <f>+C367-15018.5</f>
        <v>39068.907199999783</v>
      </c>
      <c r="S367" s="132">
        <f>+(P367-G367)^2</f>
        <v>3.03697953418384E-6</v>
      </c>
      <c r="T367" s="7">
        <v>1</v>
      </c>
      <c r="U367" s="43">
        <f>+T367*S367</f>
        <v>3.03697953418384E-6</v>
      </c>
      <c r="V367" s="132">
        <f>+G367-P367</f>
        <v>-1.7426931841789707E-3</v>
      </c>
      <c r="Z367" s="43">
        <f>F367</f>
        <v>11974</v>
      </c>
      <c r="AA367" s="132">
        <f>AB$3+AB$4*Z367+AB$5*Z367^2+AH367</f>
        <v>-1.8933375507378468E-2</v>
      </c>
      <c r="AB367" s="132">
        <f>IF(S367&lt;&gt;0,G367-AH367, -9999)</f>
        <v>-1.7146371735122821E-2</v>
      </c>
      <c r="AC367" s="132">
        <f>+G367-P367</f>
        <v>-1.7426931841789707E-3</v>
      </c>
      <c r="AD367" s="132">
        <f>IF(S367&lt;&gt;0,G367-AA367, -9999)</f>
        <v>2.2155294038338214E-5</v>
      </c>
      <c r="AE367" s="132">
        <f>+(G367-AA367)^2*T367</f>
        <v>4.908570539252248E-10</v>
      </c>
      <c r="AF367" s="43">
        <f>IF(S367&lt;&gt;0,G367-P367, -9999)</f>
        <v>-1.7426931841789707E-3</v>
      </c>
      <c r="AG367" s="7"/>
      <c r="AH367" s="43">
        <f>$AB$6*($AB$11/AI367*AJ367+$AB$12)</f>
        <v>-1.7648484782173081E-3</v>
      </c>
      <c r="AI367" s="43">
        <f>1+$AB$7*COS(AL367)</f>
        <v>1.4762012886614422</v>
      </c>
      <c r="AJ367" s="43">
        <f>SIN(AL367+RADIANS($AB$9))</f>
        <v>-0.28844152529188494</v>
      </c>
      <c r="AK367" s="43">
        <f>$AB$7*SIN(AL367)</f>
        <v>-0.14344703306928011</v>
      </c>
      <c r="AL367" s="43">
        <f>2*ATAN(AM367)</f>
        <v>-0.29258662157137683</v>
      </c>
      <c r="AM367" s="43">
        <f>SQRT((1+$AB$7)/(1-$AB$7))*TAN(AN367/2)</f>
        <v>-0.14734596661681473</v>
      </c>
      <c r="AN367" s="132">
        <f>$AU367+$AB$7*SIN(AO367)</f>
        <v>6.1128538834110939</v>
      </c>
      <c r="AO367" s="132">
        <f>$AU367+$AB$7*SIN(AP367)</f>
        <v>6.1134590580837278</v>
      </c>
      <c r="AP367" s="132">
        <f>$AU367+$AB$7*SIN(AQ367)</f>
        <v>6.1146934959187789</v>
      </c>
      <c r="AQ367" s="132">
        <f>$AU367+$AB$7*SIN(AR367)</f>
        <v>6.1172107061191152</v>
      </c>
      <c r="AR367" s="132">
        <f>$AU367+$AB$7*SIN(AS367)</f>
        <v>6.1223404189879691</v>
      </c>
      <c r="AS367" s="132">
        <f>$AU367+$AB$7*SIN(AT367)</f>
        <v>6.1327809879782818</v>
      </c>
      <c r="AT367" s="132">
        <f>$AU367+$AB$7*SIN(AU367)</f>
        <v>6.1539811446138089</v>
      </c>
      <c r="AU367" s="132">
        <f>RADIANS($AB$9)+$AB$18*(F367-AB$15)</f>
        <v>6.196860444811124</v>
      </c>
    </row>
    <row r="368" spans="1:64" ht="12.95" customHeight="1">
      <c r="A368" s="127" t="s">
        <v>1471</v>
      </c>
      <c r="B368" s="276" t="s">
        <v>288</v>
      </c>
      <c r="C368" s="232">
        <v>54092.3572999998</v>
      </c>
      <c r="D368" s="232">
        <v>4.0000000000000002E-4</v>
      </c>
      <c r="E368" s="41">
        <f>+(C368-C$7)/C$8</f>
        <v>11988.446220122616</v>
      </c>
      <c r="F368" s="132">
        <f>ROUND(2*E368,0)/2</f>
        <v>11988.5</v>
      </c>
      <c r="G368" s="132">
        <f>+C368-(C$7+F368*C$8)</f>
        <v>-1.8357655200816225E-2</v>
      </c>
      <c r="L368" s="43">
        <f>G368</f>
        <v>-1.8357655200816225E-2</v>
      </c>
      <c r="M368" s="132"/>
      <c r="O368" s="132">
        <f ca="1">+C$11+C$12*F368</f>
        <v>-4.0102857017733674E-3</v>
      </c>
      <c r="P368" s="199">
        <f>+D$11+D$12*F368+D$13*F368^2</f>
        <v>-1.7186626604208083E-2</v>
      </c>
      <c r="Q368" s="200">
        <f>+C368-15018.5</f>
        <v>39073.8572999998</v>
      </c>
      <c r="S368" s="132">
        <f>+(P368-G368)^2</f>
        <v>1.3713079740740356E-6</v>
      </c>
      <c r="T368" s="7">
        <v>1</v>
      </c>
      <c r="U368" s="43">
        <f>+T368*S368</f>
        <v>1.3713079740740356E-6</v>
      </c>
      <c r="V368" s="132">
        <f>+G368-P368</f>
        <v>-1.1710285966081424E-3</v>
      </c>
      <c r="Z368" s="43">
        <f>F368</f>
        <v>11988.5</v>
      </c>
      <c r="AA368" s="132">
        <f>AB$3+AB$4*Z368+AB$5*Z368^2+AH368</f>
        <v>-1.8908713283518591E-2</v>
      </c>
      <c r="AB368" s="132">
        <f>IF(S368&lt;&gt;0,G368-AH368, -9999)</f>
        <v>-1.6635568521505717E-2</v>
      </c>
      <c r="AC368" s="132">
        <f>+G368-P368</f>
        <v>-1.1710285966081424E-3</v>
      </c>
      <c r="AD368" s="132">
        <f>IF(S368&lt;&gt;0,G368-AA368, -9999)</f>
        <v>5.5105808270236589E-4</v>
      </c>
      <c r="AE368" s="132">
        <f>+(G368-AA368)^2*T368</f>
        <v>3.0366501051160755E-7</v>
      </c>
      <c r="AF368" s="43">
        <f>IF(S368&lt;&gt;0,G368-P368, -9999)</f>
        <v>-1.1710285966081424E-3</v>
      </c>
      <c r="AG368" s="7"/>
      <c r="AH368" s="43">
        <f>$AB$6*($AB$11/AI368*AJ368+$AB$12)</f>
        <v>-1.7220866793105079E-3</v>
      </c>
      <c r="AI368" s="43">
        <f>1+$AB$7*COS(AL368)</f>
        <v>1.4772065882518879</v>
      </c>
      <c r="AJ368" s="43">
        <f>SIN(AL368+RADIANS($AB$9))</f>
        <v>-0.28164404840060792</v>
      </c>
      <c r="AK368" s="43">
        <f>$AB$7*SIN(AL368)</f>
        <v>-0.14006637979254905</v>
      </c>
      <c r="AL368" s="43">
        <f>2*ATAN(AM368)</f>
        <v>-0.28549492621155692</v>
      </c>
      <c r="AM368" s="43">
        <f>SQRT((1+$AB$7)/(1-$AB$7))*TAN(AN368/2)</f>
        <v>-0.14372501227830398</v>
      </c>
      <c r="AN368" s="132">
        <f>$AU368+$AB$7*SIN(AO368)</f>
        <v>6.117020217805524</v>
      </c>
      <c r="AO368" s="132">
        <f>$AU368+$AB$7*SIN(AP368)</f>
        <v>6.1176125053479664</v>
      </c>
      <c r="AP368" s="132">
        <f>$AU368+$AB$7*SIN(AQ368)</f>
        <v>6.1188198129295106</v>
      </c>
      <c r="AQ368" s="132">
        <f>$AU368+$AB$7*SIN(AR368)</f>
        <v>6.1212800191154431</v>
      </c>
      <c r="AR368" s="132">
        <f>$AU368+$AB$7*SIN(AS368)</f>
        <v>6.1262902937196682</v>
      </c>
      <c r="AS368" s="132">
        <f>$AU368+$AB$7*SIN(AT368)</f>
        <v>6.1364817243707082</v>
      </c>
      <c r="AT368" s="132">
        <f>$AU368+$AB$7*SIN(AU368)</f>
        <v>6.15716607449394</v>
      </c>
      <c r="AU368" s="132">
        <f>RADIANS($AB$9)+$AB$18*(F368-AB$15)</f>
        <v>6.1989900762950203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47" ht="12.95" customHeight="1">
      <c r="A369" s="127" t="s">
        <v>1471</v>
      </c>
      <c r="B369" s="276" t="s">
        <v>288</v>
      </c>
      <c r="C369" s="232">
        <v>54093.381300000008</v>
      </c>
      <c r="D369" s="232">
        <v>2.9999999999999997E-4</v>
      </c>
      <c r="E369" s="41">
        <f>+(C369-C$7)/C$8</f>
        <v>11991.446090958867</v>
      </c>
      <c r="F369" s="132">
        <f>ROUND(2*E369,0)/2</f>
        <v>11991.5</v>
      </c>
      <c r="G369" s="132">
        <f>+C369-(C$7+F369*C$8)</f>
        <v>-1.8401744986476842E-2</v>
      </c>
      <c r="L369" s="43">
        <f>G369</f>
        <v>-1.8401744986476842E-2</v>
      </c>
      <c r="M369" s="132"/>
      <c r="O369" s="132">
        <f ca="1">+C$11+C$12*F369</f>
        <v>-4.0162655907439483E-3</v>
      </c>
      <c r="P369" s="199">
        <f>+D$11+D$12*F369+D$13*F369^2</f>
        <v>-1.719037222791259E-2</v>
      </c>
      <c r="Q369" s="200">
        <f>+C369-15018.5</f>
        <v>39074.881300000008</v>
      </c>
      <c r="S369" s="132">
        <f>+(P369-G369)^2</f>
        <v>1.4674239601915652E-6</v>
      </c>
      <c r="T369" s="7">
        <v>1</v>
      </c>
      <c r="U369" s="43">
        <f>+T369*S369</f>
        <v>1.4674239601915652E-6</v>
      </c>
      <c r="V369" s="132">
        <f>+G369-P369</f>
        <v>-1.2113727585642518E-3</v>
      </c>
      <c r="Z369" s="43">
        <f>F369</f>
        <v>11991.5</v>
      </c>
      <c r="AA369" s="132">
        <f>AB$3+AB$4*Z369+AB$5*Z369^2+AH369</f>
        <v>-1.890360448096812E-2</v>
      </c>
      <c r="AB369" s="132">
        <f>IF(S369&lt;&gt;0,G369-AH369, -9999)</f>
        <v>-1.6688512733421312E-2</v>
      </c>
      <c r="AC369" s="132">
        <f>+G369-P369</f>
        <v>-1.2113727585642518E-3</v>
      </c>
      <c r="AD369" s="132">
        <f>IF(S369&lt;&gt;0,G369-AA369, -9999)</f>
        <v>5.0185949449127812E-4</v>
      </c>
      <c r="AE369" s="132">
        <f>+(G369-AA369)^2*T369</f>
        <v>2.5186295221104122E-7</v>
      </c>
      <c r="AF369" s="43">
        <f>IF(S369&lt;&gt;0,G369-P369, -9999)</f>
        <v>-1.2113727585642518E-3</v>
      </c>
      <c r="AG369" s="7"/>
      <c r="AH369" s="43">
        <f>$AB$6*($AB$11/AI369*AJ369+$AB$12)</f>
        <v>-1.7132322530555302E-3</v>
      </c>
      <c r="AI369" s="43">
        <f>1+$AB$7*COS(AL369)</f>
        <v>1.4774117486768175</v>
      </c>
      <c r="AJ369" s="43">
        <f>SIN(AL369+RADIANS($AB$9))</f>
        <v>-0.28023477727871726</v>
      </c>
      <c r="AK369" s="43">
        <f>$AB$7*SIN(AL369)</f>
        <v>-0.1393654937369386</v>
      </c>
      <c r="AL369" s="43">
        <f>2*ATAN(AM369)</f>
        <v>-0.28402651542882235</v>
      </c>
      <c r="AM369" s="43">
        <f>SQRT((1+$AB$7)/(1-$AB$7))*TAN(AN369/2)</f>
        <v>-0.14297571942839346</v>
      </c>
      <c r="AN369" s="132">
        <f>$AU369+$AB$7*SIN(AO369)</f>
        <v>6.11788254921278</v>
      </c>
      <c r="AO369" s="132">
        <f>$AU369+$AB$7*SIN(AP369)</f>
        <v>6.1184721520999714</v>
      </c>
      <c r="AP369" s="132">
        <f>$AU369+$AB$7*SIN(AQ369)</f>
        <v>6.11967381635941</v>
      </c>
      <c r="AQ369" s="132">
        <f>$AU369+$AB$7*SIN(AR369)</f>
        <v>6.122122181894988</v>
      </c>
      <c r="AR369" s="132">
        <f>$AU369+$AB$7*SIN(AS369)</f>
        <v>6.1271076793136059</v>
      </c>
      <c r="AS369" s="132">
        <f>$AU369+$AB$7*SIN(AT369)</f>
        <v>6.1372474854235639</v>
      </c>
      <c r="AT369" s="132">
        <f>$AU369+$AB$7*SIN(AU369)</f>
        <v>6.157825049344118</v>
      </c>
      <c r="AU369" s="132">
        <f>RADIANS($AB$9)+$AB$18*(F369-AB$15)</f>
        <v>6.1994306897054816</v>
      </c>
    </row>
    <row r="370" spans="1:47" ht="12.95" customHeight="1">
      <c r="A370" s="127" t="s">
        <v>1471</v>
      </c>
      <c r="B370" s="276" t="s">
        <v>288</v>
      </c>
      <c r="C370" s="232">
        <v>54094.405400000047</v>
      </c>
      <c r="D370" s="232">
        <v>2.9999999999999997E-4</v>
      </c>
      <c r="E370" s="41">
        <f>+(C370-C$7)/C$8</f>
        <v>11994.446254750757</v>
      </c>
      <c r="F370" s="132">
        <f>ROUND(2*E370,0)/2</f>
        <v>11994.5</v>
      </c>
      <c r="G370" s="132">
        <f>+C370-(C$7+F370*C$8)</f>
        <v>-1.8345834949286655E-2</v>
      </c>
      <c r="L370" s="43">
        <f>G370</f>
        <v>-1.8345834949286655E-2</v>
      </c>
      <c r="M370" s="132"/>
      <c r="O370" s="132">
        <f ca="1">+C$11+C$12*F370</f>
        <v>-4.0222454797145257E-3</v>
      </c>
      <c r="P370" s="199">
        <f>+D$11+D$12*F370+D$13*F370^2</f>
        <v>-1.7194118154716401E-2</v>
      </c>
      <c r="Q370" s="200">
        <f>+C370-15018.5</f>
        <v>39075.905400000047</v>
      </c>
      <c r="S370" s="132">
        <f>+(P370-G370)^2</f>
        <v>1.3264515748951804E-6</v>
      </c>
      <c r="T370" s="7">
        <v>1</v>
      </c>
      <c r="U370" s="43">
        <f>+T370*S370</f>
        <v>1.3264515748951804E-6</v>
      </c>
      <c r="V370" s="132">
        <f>+G370-P370</f>
        <v>-1.1517167945702539E-3</v>
      </c>
      <c r="Z370" s="43">
        <f>F370</f>
        <v>11994.5</v>
      </c>
      <c r="AA370" s="132">
        <f>AB$3+AB$4*Z370+AB$5*Z370^2+AH370</f>
        <v>-1.8898493554045853E-2</v>
      </c>
      <c r="AB370" s="132">
        <f>IF(S370&lt;&gt;0,G370-AH370, -9999)</f>
        <v>-1.6641459549957202E-2</v>
      </c>
      <c r="AC370" s="132">
        <f>+G370-P370</f>
        <v>-1.1517167945702539E-3</v>
      </c>
      <c r="AD370" s="132">
        <f>IF(S370&lt;&gt;0,G370-AA370, -9999)</f>
        <v>5.5265860475919859E-4</v>
      </c>
      <c r="AE370" s="132">
        <f>+(G370-AA370)^2*T370</f>
        <v>3.0543153341438409E-7</v>
      </c>
      <c r="AF370" s="43">
        <f>IF(S370&lt;&gt;0,G370-P370, -9999)</f>
        <v>-1.1517167945702539E-3</v>
      </c>
      <c r="AG370" s="7"/>
      <c r="AH370" s="43">
        <f>$AB$6*($AB$11/AI370*AJ370+$AB$12)</f>
        <v>-1.7043753993294525E-3</v>
      </c>
      <c r="AI370" s="43">
        <f>1+$AB$7*COS(AL370)</f>
        <v>1.4776159344256414</v>
      </c>
      <c r="AJ370" s="43">
        <f>SIN(AL370+RADIANS($AB$9))</f>
        <v>-0.27882452284132342</v>
      </c>
      <c r="AK370" s="43">
        <f>$AB$7*SIN(AL370)</f>
        <v>-0.13866411865338002</v>
      </c>
      <c r="AL370" s="43">
        <f>2*ATAN(AM370)</f>
        <v>-0.2825577099274254</v>
      </c>
      <c r="AM370" s="43">
        <f>SQRT((1+$AB$7)/(1-$AB$7))*TAN(AN370/2)</f>
        <v>-0.14222638252226205</v>
      </c>
      <c r="AN370" s="132">
        <f>$AU370+$AB$7*SIN(AO370)</f>
        <v>6.1187449929335944</v>
      </c>
      <c r="AO370" s="132">
        <f>$AU370+$AB$7*SIN(AP370)</f>
        <v>6.1193319049302506</v>
      </c>
      <c r="AP370" s="132">
        <f>$AU370+$AB$7*SIN(AQ370)</f>
        <v>6.1205279156247547</v>
      </c>
      <c r="AQ370" s="132">
        <f>$AU370+$AB$7*SIN(AR370)</f>
        <v>6.1229644246570363</v>
      </c>
      <c r="AR370" s="132">
        <f>$AU370+$AB$7*SIN(AS370)</f>
        <v>6.1279251225668521</v>
      </c>
      <c r="AS370" s="132">
        <f>$AU370+$AB$7*SIN(AT370)</f>
        <v>6.1380132774653058</v>
      </c>
      <c r="AT370" s="132">
        <f>$AU370+$AB$7*SIN(AU370)</f>
        <v>6.1584840322716214</v>
      </c>
      <c r="AU370" s="132">
        <f>RADIANS($AB$9)+$AB$18*(F370-AB$15)</f>
        <v>6.1998713031159429</v>
      </c>
    </row>
    <row r="371" spans="1:47" ht="12.95" customHeight="1">
      <c r="A371" s="127" t="s">
        <v>1471</v>
      </c>
      <c r="B371" s="276" t="s">
        <v>292</v>
      </c>
      <c r="C371" s="232">
        <v>54094.575999999885</v>
      </c>
      <c r="D371" s="232">
        <v>2.9999999999999997E-4</v>
      </c>
      <c r="E371" s="41">
        <f>+(C371-C$7)/C$8</f>
        <v>11994.946037918797</v>
      </c>
      <c r="F371" s="132">
        <f>ROUND(2*E371,0)/2</f>
        <v>11995</v>
      </c>
      <c r="G371" s="132">
        <f>+C371-(C$7+F371*C$8)</f>
        <v>-1.8419850115606096E-2</v>
      </c>
      <c r="L371" s="43">
        <f>G371</f>
        <v>-1.8419850115606096E-2</v>
      </c>
      <c r="M371" s="132"/>
      <c r="O371" s="132">
        <f ca="1">+C$11+C$12*F371</f>
        <v>-4.0232421278762892E-3</v>
      </c>
      <c r="P371" s="199">
        <f>+D$11+D$12*F371+D$13*F371^2</f>
        <v>-1.7194742505318359E-2</v>
      </c>
      <c r="Q371" s="200">
        <f>+C371-15018.5</f>
        <v>39076.075999999885</v>
      </c>
      <c r="S371" s="132">
        <f>+(P371-G371)^2</f>
        <v>1.5008886567849287E-6</v>
      </c>
      <c r="T371" s="7">
        <v>1</v>
      </c>
      <c r="U371" s="43">
        <f>+T371*S371</f>
        <v>1.5008886567849287E-6</v>
      </c>
      <c r="V371" s="132">
        <f>+G371-P371</f>
        <v>-1.2251076102877366E-3</v>
      </c>
      <c r="Z371" s="43">
        <f>F371</f>
        <v>11995</v>
      </c>
      <c r="AA371" s="132">
        <f>AB$3+AB$4*Z371+AB$5*Z371^2+AH371</f>
        <v>-1.8897641527175997E-2</v>
      </c>
      <c r="AB371" s="132">
        <f>IF(S371&lt;&gt;0,G371-AH371, -9999)</f>
        <v>-1.6716951093748458E-2</v>
      </c>
      <c r="AC371" s="132">
        <f>+G371-P371</f>
        <v>-1.2251076102877366E-3</v>
      </c>
      <c r="AD371" s="132">
        <f>IF(S371&lt;&gt;0,G371-AA371, -9999)</f>
        <v>4.777914115699014E-4</v>
      </c>
      <c r="AE371" s="132">
        <f>+(G371-AA371)^2*T371</f>
        <v>2.2828463296995892E-7</v>
      </c>
      <c r="AF371" s="43">
        <f>IF(S371&lt;&gt;0,G371-P371, -9999)</f>
        <v>-1.2251076102877366E-3</v>
      </c>
      <c r="AG371" s="7"/>
      <c r="AH371" s="43">
        <f>$AB$6*($AB$11/AI371*AJ371+$AB$12)</f>
        <v>-1.7028990218576376E-3</v>
      </c>
      <c r="AI371" s="43">
        <f>1+$AB$7*COS(AL371)</f>
        <v>1.477649870516405</v>
      </c>
      <c r="AJ371" s="43">
        <f>SIN(AL371+RADIANS($AB$9))</f>
        <v>-0.27858938513866993</v>
      </c>
      <c r="AK371" s="43">
        <f>$AB$7*SIN(AL371)</f>
        <v>-0.13854717541277775</v>
      </c>
      <c r="AL371" s="43">
        <f>2*ATAN(AM371)</f>
        <v>-0.28231287076451794</v>
      </c>
      <c r="AM371" s="43">
        <f>SQRT((1+$AB$7)/(1-$AB$7))*TAN(AN371/2)</f>
        <v>-0.14210148876935436</v>
      </c>
      <c r="AN371" s="132">
        <f>$AU371+$AB$7*SIN(AO371)</f>
        <v>6.1188887444348987</v>
      </c>
      <c r="AO371" s="132">
        <f>$AU371+$AB$7*SIN(AP371)</f>
        <v>6.1194752073453609</v>
      </c>
      <c r="AP371" s="132">
        <f>$AU371+$AB$7*SIN(AQ371)</f>
        <v>6.1206702747863089</v>
      </c>
      <c r="AQ371" s="132">
        <f>$AU371+$AB$7*SIN(AR371)</f>
        <v>6.1231048061985289</v>
      </c>
      <c r="AR371" s="132">
        <f>$AU371+$AB$7*SIN(AS371)</f>
        <v>6.1280613686941026</v>
      </c>
      <c r="AS371" s="132">
        <f>$AU371+$AB$7*SIN(AT371)</f>
        <v>6.1381409124737578</v>
      </c>
      <c r="AT371" s="132">
        <f>$AU371+$AB$7*SIN(AU371)</f>
        <v>6.1585938635418582</v>
      </c>
      <c r="AU371" s="132">
        <f>RADIANS($AB$9)+$AB$18*(F371-AB$15)</f>
        <v>6.1999447386843531</v>
      </c>
    </row>
    <row r="372" spans="1:47" ht="12.95" customHeight="1">
      <c r="A372" s="41" t="s">
        <v>599</v>
      </c>
      <c r="B372" s="94" t="s">
        <v>292</v>
      </c>
      <c r="C372" s="36">
        <v>54095.6005</v>
      </c>
      <c r="D372" s="36" t="s">
        <v>485</v>
      </c>
      <c r="E372" s="41">
        <f>+(C372-C$7)/C$8</f>
        <v>11997.947373535457</v>
      </c>
      <c r="F372" s="132">
        <f>ROUND(2*E372,0)/2</f>
        <v>11998</v>
      </c>
      <c r="G372" s="132">
        <f>+C372-(C$7+F372*C$8)</f>
        <v>-1.7963940001209266E-2</v>
      </c>
      <c r="K372" s="43">
        <f>G372</f>
        <v>-1.7963940001209266E-2</v>
      </c>
      <c r="M372" s="132"/>
      <c r="O372" s="132">
        <f ca="1">+C$11+C$12*F372</f>
        <v>-4.0292220168468666E-3</v>
      </c>
      <c r="P372" s="199">
        <f>+D$11+D$12*F372+D$13*F372^2</f>
        <v>-1.7198488785738018E-2</v>
      </c>
      <c r="Q372" s="200">
        <f>+C372-15018.5</f>
        <v>39077.1005</v>
      </c>
      <c r="S372" s="132">
        <f>+(P372-G372)^2</f>
        <v>5.8591556326641218E-7</v>
      </c>
      <c r="T372" s="7">
        <v>1</v>
      </c>
      <c r="U372" s="43">
        <f>+T372*S372</f>
        <v>5.8591556326641218E-7</v>
      </c>
      <c r="V372" s="132">
        <f>+G372-P372</f>
        <v>-7.6545121547124881E-4</v>
      </c>
      <c r="Z372" s="43">
        <f>F372</f>
        <v>11998</v>
      </c>
      <c r="AA372" s="132">
        <f>AB$3+AB$4*Z372+AB$5*Z372^2+AH372</f>
        <v>-1.8892528136585502E-2</v>
      </c>
      <c r="AB372" s="132">
        <f>IF(S372&lt;&gt;0,G372-AH372, -9999)</f>
        <v>-1.6269900650361782E-2</v>
      </c>
      <c r="AC372" s="132">
        <f>+G372-P372</f>
        <v>-7.6545121547124881E-4</v>
      </c>
      <c r="AD372" s="132">
        <f>IF(S372&lt;&gt;0,G372-AA372, -9999)</f>
        <v>9.2858813537623555E-4</v>
      </c>
      <c r="AE372" s="132">
        <f>+(G372-AA372)^2*T372</f>
        <v>8.6227592516151394E-7</v>
      </c>
      <c r="AF372" s="43">
        <f>IF(S372&lt;&gt;0,G372-P372, -9999)</f>
        <v>-7.6545121547124881E-4</v>
      </c>
      <c r="AG372" s="7"/>
      <c r="AH372" s="43">
        <f>$AB$6*($AB$11/AI372*AJ372+$AB$12)</f>
        <v>-1.6940393508474859E-3</v>
      </c>
      <c r="AI372" s="43">
        <f>1+$AB$7*COS(AL372)</f>
        <v>1.4778529172155537</v>
      </c>
      <c r="AJ372" s="43">
        <f>SIN(AL372+RADIANS($AB$9))</f>
        <v>-0.27717798897055967</v>
      </c>
      <c r="AK372" s="43">
        <f>$AB$7*SIN(AL372)</f>
        <v>-0.13784523251742339</v>
      </c>
      <c r="AL372" s="43">
        <f>2*ATAN(AM372)</f>
        <v>-0.28084360708870015</v>
      </c>
      <c r="AM372" s="43">
        <f>SQRT((1+$AB$7)/(1-$AB$7))*TAN(AN372/2)</f>
        <v>-0.14135210072885857</v>
      </c>
      <c r="AN372" s="132">
        <f>$AU372+$AB$7*SIN(AO372)</f>
        <v>6.1197513185002643</v>
      </c>
      <c r="AO372" s="132">
        <f>$AU372+$AB$7*SIN(AP372)</f>
        <v>6.120335083277598</v>
      </c>
      <c r="AP372" s="132">
        <f>$AU372+$AB$7*SIN(AQ372)</f>
        <v>6.1215244852594335</v>
      </c>
      <c r="AQ372" s="132">
        <f>$AU372+$AB$7*SIN(AR372)</f>
        <v>6.1239471417647415</v>
      </c>
      <c r="AR372" s="132">
        <f>$AU372+$AB$7*SIN(AS372)</f>
        <v>6.1288788788434836</v>
      </c>
      <c r="AS372" s="132">
        <f>$AU372+$AB$7*SIN(AT372)</f>
        <v>6.1389067404655311</v>
      </c>
      <c r="AT372" s="132">
        <f>$AU372+$AB$7*SIN(AU372)</f>
        <v>6.1592528558393278</v>
      </c>
      <c r="AU372" s="132">
        <f>RADIANS($AB$9)+$AB$18*(F372-AB$15)</f>
        <v>6.2003853520948145</v>
      </c>
    </row>
    <row r="373" spans="1:47" ht="12.95" customHeight="1">
      <c r="A373" s="41" t="s">
        <v>967</v>
      </c>
      <c r="B373" s="94" t="s">
        <v>292</v>
      </c>
      <c r="C373" s="36">
        <v>54097.652000000002</v>
      </c>
      <c r="D373" s="36" t="s">
        <v>503</v>
      </c>
      <c r="E373" s="41">
        <f>+(C373-C$7)/C$8</f>
        <v>12003.95736867151</v>
      </c>
      <c r="F373" s="132">
        <f>ROUND(2*E373,0)/2</f>
        <v>12004</v>
      </c>
      <c r="G373" s="132">
        <f>+C373-(C$7+F373*C$8)</f>
        <v>-1.4552119995641988E-2</v>
      </c>
      <c r="I373" s="43">
        <f>G373</f>
        <v>-1.4552119995641988E-2</v>
      </c>
      <c r="L373" s="132"/>
      <c r="O373" s="132">
        <f ca="1">+C$11+C$12*F373</f>
        <v>-4.0411817947880214E-3</v>
      </c>
      <c r="P373" s="199">
        <f>+D$11+D$12*F373+D$13*F373^2</f>
        <v>-1.7205982255875246E-2</v>
      </c>
      <c r="Q373" s="200">
        <f>+C373-15018.5</f>
        <v>39079.152000000002</v>
      </c>
      <c r="S373" s="132">
        <f>+(P373-G373)^2</f>
        <v>7.0429848962903794E-6</v>
      </c>
      <c r="T373" s="201">
        <f>T$19</f>
        <v>0</v>
      </c>
      <c r="U373" s="43">
        <f>+T373*S373</f>
        <v>0</v>
      </c>
      <c r="V373" s="132">
        <f>+G373-P373</f>
        <v>2.6538622602332584E-3</v>
      </c>
      <c r="Z373" s="43">
        <f>F373</f>
        <v>12004</v>
      </c>
      <c r="AA373" s="132">
        <f>AB$3+AB$4*Z373+AB$5*Z373^2+AH373</f>
        <v>-1.8882295070000155E-2</v>
      </c>
      <c r="AB373" s="132">
        <f>IF(S373&lt;&gt;0,G373-AH373, -9999)</f>
        <v>-1.2875807181517077E-2</v>
      </c>
      <c r="AC373" s="132">
        <f>+G373-P373</f>
        <v>2.6538622602332584E-3</v>
      </c>
      <c r="AD373" s="132">
        <f>IF(S373&lt;&gt;0,G373-AA373, -9999)</f>
        <v>4.3301750743581675E-3</v>
      </c>
      <c r="AE373" s="132">
        <f>+(G373-AA373)^2*T373</f>
        <v>0</v>
      </c>
      <c r="AF373" s="43">
        <f>IF(S373&lt;&gt;0,G373-P373, -9999)</f>
        <v>2.6538622602332584E-3</v>
      </c>
      <c r="AG373" s="7"/>
      <c r="AH373" s="43">
        <f>$AB$6*($AB$11/AI373*AJ373+$AB$12)</f>
        <v>-1.6763128141249104E-3</v>
      </c>
      <c r="AI373" s="43">
        <f>1+$AB$7*COS(AL373)</f>
        <v>1.4782560751805771</v>
      </c>
      <c r="AJ373" s="43">
        <f>SIN(AL373+RADIANS($AB$9))</f>
        <v>-0.274352279220132</v>
      </c>
      <c r="AK373" s="43">
        <f>$AB$7*SIN(AL373)</f>
        <v>-0.13643989582254704</v>
      </c>
      <c r="AL373" s="43">
        <f>2*ATAN(AM373)</f>
        <v>-0.27790390943080362</v>
      </c>
      <c r="AM373" s="43">
        <f>SQRT((1+$AB$7)/(1-$AB$7))*TAN(AN373/2)</f>
        <v>-0.13985319405102517</v>
      </c>
      <c r="AN373" s="132">
        <f>$AU373+$AB$7*SIN(AO373)</f>
        <v>6.1214767994854959</v>
      </c>
      <c r="AO373" s="132">
        <f>$AU373+$AB$7*SIN(AP373)</f>
        <v>6.1220551494806648</v>
      </c>
      <c r="AP373" s="132">
        <f>$AU373+$AB$7*SIN(AQ373)</f>
        <v>6.1232331901476593</v>
      </c>
      <c r="AQ373" s="132">
        <f>$AU373+$AB$7*SIN(AR373)</f>
        <v>6.1256320498241044</v>
      </c>
      <c r="AR373" s="132">
        <f>$AU373+$AB$7*SIN(AS373)</f>
        <v>6.1305140699057104</v>
      </c>
      <c r="AS373" s="132">
        <f>$AU373+$AB$7*SIN(AT373)</f>
        <v>6.1404384882069856</v>
      </c>
      <c r="AT373" s="132">
        <f>$AU373+$AB$7*SIN(AU373)</f>
        <v>6.1605708643482782</v>
      </c>
      <c r="AU373" s="132">
        <f>RADIANS($AB$9)+$AB$18*(F373-AB$15)</f>
        <v>6.2012665789157371</v>
      </c>
    </row>
    <row r="374" spans="1:47" ht="12.95" customHeight="1">
      <c r="A374" s="96" t="s">
        <v>359</v>
      </c>
      <c r="B374" s="95" t="s">
        <v>292</v>
      </c>
      <c r="C374" s="96">
        <v>54108.2304</v>
      </c>
      <c r="D374" s="96">
        <v>1E-4</v>
      </c>
      <c r="E374" s="41">
        <f>+(C374-C$7)/C$8</f>
        <v>12034.947440593116</v>
      </c>
      <c r="F374" s="132">
        <f>ROUND(2*E374,0)/2</f>
        <v>12035</v>
      </c>
      <c r="G374" s="132">
        <f>+C374-(C$7+F374*C$8)</f>
        <v>-1.7941049998626113E-2</v>
      </c>
      <c r="K374" s="43">
        <f>G374</f>
        <v>-1.7941049998626113E-2</v>
      </c>
      <c r="O374" s="132">
        <f ca="1">+C$11+C$12*F374</f>
        <v>-4.102973980817326E-3</v>
      </c>
      <c r="P374" s="199">
        <f>+D$11+D$12*F374+D$13*F374^2</f>
        <v>-1.7244717832411952E-2</v>
      </c>
      <c r="Q374" s="200">
        <f>+C374-15018.5</f>
        <v>39089.7304</v>
      </c>
      <c r="S374" s="132">
        <f>+(P374-G374)^2</f>
        <v>4.8487848570450652E-7</v>
      </c>
      <c r="T374" s="7">
        <v>1</v>
      </c>
      <c r="U374" s="43">
        <f>+T374*S374</f>
        <v>4.8487848570450652E-7</v>
      </c>
      <c r="V374" s="132">
        <f>+G374-P374</f>
        <v>-6.9633216621416139E-4</v>
      </c>
      <c r="Z374" s="43">
        <f>F374</f>
        <v>12035</v>
      </c>
      <c r="AA374" s="132">
        <f>AB$3+AB$4*Z374+AB$5*Z374^2+AH374</f>
        <v>-1.8829294050816799E-2</v>
      </c>
      <c r="AB374" s="132">
        <f>IF(S374&lt;&gt;0,G374-AH374, -9999)</f>
        <v>-1.6356473780221266E-2</v>
      </c>
      <c r="AC374" s="132">
        <f>+G374-P374</f>
        <v>-6.9633216621416139E-4</v>
      </c>
      <c r="AD374" s="132">
        <f>IF(S374&lt;&gt;0,G374-AA374, -9999)</f>
        <v>8.8824405219068564E-4</v>
      </c>
      <c r="AE374" s="132">
        <f>+(G374-AA374)^2*T374</f>
        <v>7.8897749625212951E-7</v>
      </c>
      <c r="AF374" s="43">
        <f>IF(S374&lt;&gt;0,G374-P374, -9999)</f>
        <v>-6.9633216621416139E-4</v>
      </c>
      <c r="AG374" s="7"/>
      <c r="AH374" s="43">
        <f>$AB$6*($AB$11/AI374*AJ374+$AB$12)</f>
        <v>-1.5845762184048485E-3</v>
      </c>
      <c r="AI374" s="43">
        <f>1+$AB$7*COS(AL374)</f>
        <v>1.4802762837996943</v>
      </c>
      <c r="AJ374" s="43">
        <f>SIN(AL374+RADIANS($AB$9))</f>
        <v>-0.25969205391327677</v>
      </c>
      <c r="AK374" s="43">
        <f>$AB$7*SIN(AL374)</f>
        <v>-0.12914878953653766</v>
      </c>
      <c r="AL374" s="43">
        <f>2*ATAN(AM374)</f>
        <v>-0.26269114044474401</v>
      </c>
      <c r="AM374" s="43">
        <f>SQRT((1+$AB$7)/(1-$AB$7))*TAN(AN374/2)</f>
        <v>-0.13210612866664448</v>
      </c>
      <c r="AN374" s="132">
        <f>$AU374+$AB$7*SIN(AO374)</f>
        <v>6.1303986995180901</v>
      </c>
      <c r="AO374" s="132">
        <f>$AU374+$AB$7*SIN(AP374)</f>
        <v>6.1309486871515047</v>
      </c>
      <c r="AP374" s="132">
        <f>$AU374+$AB$7*SIN(AQ374)</f>
        <v>6.1320673947493036</v>
      </c>
      <c r="AQ374" s="132">
        <f>$AU374+$AB$7*SIN(AR374)</f>
        <v>6.1343423262404784</v>
      </c>
      <c r="AR374" s="132">
        <f>$AU374+$AB$7*SIN(AS374)</f>
        <v>6.1389661004317286</v>
      </c>
      <c r="AS374" s="132">
        <f>$AU374+$AB$7*SIN(AT374)</f>
        <v>6.1483544215315264</v>
      </c>
      <c r="AT374" s="132">
        <f>$AU374+$AB$7*SIN(AU374)</f>
        <v>6.1673810709205323</v>
      </c>
      <c r="AU374" s="132">
        <f>RADIANS($AB$9)+$AB$18*(F374-AB$15)</f>
        <v>6.2058195841571706</v>
      </c>
    </row>
    <row r="375" spans="1:47" ht="12.95" customHeight="1">
      <c r="A375" s="127" t="s">
        <v>1471</v>
      </c>
      <c r="B375" s="276" t="s">
        <v>292</v>
      </c>
      <c r="C375" s="232">
        <v>54114.37369999988</v>
      </c>
      <c r="D375" s="232">
        <v>2.9999999999999997E-4</v>
      </c>
      <c r="E375" s="41">
        <f>+(C375-C$7)/C$8</f>
        <v>12052.944614913647</v>
      </c>
      <c r="F375" s="132">
        <f>ROUND(2*E375,0)/2</f>
        <v>12053</v>
      </c>
      <c r="G375" s="132">
        <f>+C375-(C$7+F375*C$8)</f>
        <v>-1.890559012099402E-2</v>
      </c>
      <c r="L375" s="43">
        <f>G375</f>
        <v>-1.890559012099402E-2</v>
      </c>
      <c r="M375" s="132"/>
      <c r="O375" s="132">
        <f ca="1">+C$11+C$12*F375</f>
        <v>-4.138853314640794E-3</v>
      </c>
      <c r="P375" s="199">
        <f>+D$11+D$12*F375+D$13*F375^2</f>
        <v>-1.7267224309363539E-2</v>
      </c>
      <c r="Q375" s="200">
        <f>+C375-15018.5</f>
        <v>39095.87369999988</v>
      </c>
      <c r="S375" s="132">
        <f>+(P375-G375)^2</f>
        <v>2.6842425327196042E-6</v>
      </c>
      <c r="T375" s="7">
        <v>1</v>
      </c>
      <c r="U375" s="43">
        <f>+T375*S375</f>
        <v>2.6842425327196042E-6</v>
      </c>
      <c r="V375" s="132">
        <f>+G375-P375</f>
        <v>-1.6383658116304808E-3</v>
      </c>
      <c r="Z375" s="43">
        <f>F375</f>
        <v>12053</v>
      </c>
      <c r="AA375" s="132">
        <f>AB$3+AB$4*Z375+AB$5*Z375^2+AH375</f>
        <v>-1.8798422711239333E-2</v>
      </c>
      <c r="AB375" s="132">
        <f>IF(S375&lt;&gt;0,G375-AH375, -9999)</f>
        <v>-1.7374391719118226E-2</v>
      </c>
      <c r="AC375" s="132">
        <f>+G375-P375</f>
        <v>-1.6383658116304808E-3</v>
      </c>
      <c r="AD375" s="132">
        <f>IF(S375&lt;&gt;0,G375-AA375, -9999)</f>
        <v>-1.071674097546868E-4</v>
      </c>
      <c r="AE375" s="132">
        <f>+(G375-AA375)^2*T375</f>
        <v>1.1484853713528941E-8</v>
      </c>
      <c r="AF375" s="43">
        <f>IF(S375&lt;&gt;0,G375-P375, -9999)</f>
        <v>-1.6383658116304808E-3</v>
      </c>
      <c r="AG375" s="7"/>
      <c r="AH375" s="43">
        <f>$AB$6*($AB$11/AI375*AJ375+$AB$12)</f>
        <v>-1.531198401875793E-3</v>
      </c>
      <c r="AI375" s="43">
        <f>1+$AB$7*COS(AL375)</f>
        <v>1.4814005984493084</v>
      </c>
      <c r="AJ375" s="43">
        <f>SIN(AL375+RADIANS($AB$9))</f>
        <v>-0.25113430171093959</v>
      </c>
      <c r="AK375" s="43">
        <f>$AB$7*SIN(AL375)</f>
        <v>-0.12489268366019322</v>
      </c>
      <c r="AL375" s="43">
        <f>2*ATAN(AM375)</f>
        <v>-0.25383977224154081</v>
      </c>
      <c r="AM375" s="43">
        <f>SQRT((1+$AB$7)/(1-$AB$7))*TAN(AN375/2)</f>
        <v>-0.12760580917135558</v>
      </c>
      <c r="AN375" s="132">
        <f>$AU375+$AB$7*SIN(AO375)</f>
        <v>6.1355843099125202</v>
      </c>
      <c r="AO375" s="132">
        <f>$AU375+$AB$7*SIN(AP375)</f>
        <v>6.1361175401485086</v>
      </c>
      <c r="AP375" s="132">
        <f>$AU375+$AB$7*SIN(AQ375)</f>
        <v>6.1372013232154865</v>
      </c>
      <c r="AQ375" s="132">
        <f>$AU375+$AB$7*SIN(AR375)</f>
        <v>6.1394035665899107</v>
      </c>
      <c r="AR375" s="132">
        <f>$AU375+$AB$7*SIN(AS375)</f>
        <v>6.1438763670277101</v>
      </c>
      <c r="AS375" s="132">
        <f>$AU375+$AB$7*SIN(AT375)</f>
        <v>6.1529521851620315</v>
      </c>
      <c r="AT375" s="132">
        <f>$AU375+$AB$7*SIN(AU375)</f>
        <v>6.1713357530762138</v>
      </c>
      <c r="AU375" s="132">
        <f>RADIANS($AB$9)+$AB$18*(F375-AB$15)</f>
        <v>6.2084632646199394</v>
      </c>
    </row>
    <row r="376" spans="1:47" ht="12.95" customHeight="1">
      <c r="A376" s="127" t="s">
        <v>1471</v>
      </c>
      <c r="B376" s="276" t="s">
        <v>292</v>
      </c>
      <c r="C376" s="232">
        <v>54115.398599999957</v>
      </c>
      <c r="D376" s="232">
        <v>5.0000000000000001E-4</v>
      </c>
      <c r="E376" s="41">
        <f>+(C376-C$7)/C$8</f>
        <v>12055.947122354737</v>
      </c>
      <c r="F376" s="132">
        <f>ROUND(2*E376,0)/2</f>
        <v>12056</v>
      </c>
      <c r="G376" s="132">
        <f>+C376-(C$7+F376*C$8)</f>
        <v>-1.8049680038529914E-2</v>
      </c>
      <c r="L376" s="43">
        <f>G376</f>
        <v>-1.8049680038529914E-2</v>
      </c>
      <c r="M376" s="132"/>
      <c r="O376" s="132">
        <f ca="1">+C$11+C$12*F376</f>
        <v>-4.1448332036113714E-3</v>
      </c>
      <c r="P376" s="199">
        <f>+D$11+D$12*F376+D$13*F376^2</f>
        <v>-1.7270976449703029E-2</v>
      </c>
      <c r="Q376" s="200">
        <f>+C376-15018.5</f>
        <v>39096.898599999957</v>
      </c>
      <c r="S376" s="132">
        <f>+(P376-G376)^2</f>
        <v>6.0637927925187069E-7</v>
      </c>
      <c r="T376" s="7">
        <v>1</v>
      </c>
      <c r="U376" s="43">
        <f>+T376*S376</f>
        <v>6.0637927925187069E-7</v>
      </c>
      <c r="V376" s="132">
        <f>+G376-P376</f>
        <v>-7.787035888268852E-4</v>
      </c>
      <c r="Z376" s="43">
        <f>F376</f>
        <v>12056</v>
      </c>
      <c r="AA376" s="132">
        <f>AB$3+AB$4*Z376+AB$5*Z376^2+AH376</f>
        <v>-1.8793270832218545E-2</v>
      </c>
      <c r="AB376" s="132">
        <f>IF(S376&lt;&gt;0,G376-AH376, -9999)</f>
        <v>-1.6527385656014398E-2</v>
      </c>
      <c r="AC376" s="132">
        <f>+G376-P376</f>
        <v>-7.787035888268852E-4</v>
      </c>
      <c r="AD376" s="132">
        <f>IF(S376&lt;&gt;0,G376-AA376, -9999)</f>
        <v>7.4359079368863101E-4</v>
      </c>
      <c r="AE376" s="132">
        <f>+(G376-AA376)^2*T376</f>
        <v>5.5292726845848819E-7</v>
      </c>
      <c r="AF376" s="43">
        <f>IF(S376&lt;&gt;0,G376-P376, -9999)</f>
        <v>-7.787035888268852E-4</v>
      </c>
      <c r="AG376" s="7"/>
      <c r="AH376" s="43">
        <f>$AB$6*($AB$11/AI376*AJ376+$AB$12)</f>
        <v>-1.5222943825155149E-3</v>
      </c>
      <c r="AI376" s="43">
        <f>1+$AB$7*COS(AL376)</f>
        <v>1.4815844759511736</v>
      </c>
      <c r="AJ376" s="43">
        <f>SIN(AL376+RADIANS($AB$9))</f>
        <v>-0.24970486055033689</v>
      </c>
      <c r="AK376" s="43">
        <f>$AB$7*SIN(AL376)</f>
        <v>-0.12418176654417033</v>
      </c>
      <c r="AL376" s="43">
        <f>2*ATAN(AM376)</f>
        <v>-0.25236328624861948</v>
      </c>
      <c r="AM376" s="43">
        <f>SQRT((1+$AB$7)/(1-$AB$7))*TAN(AN376/2)</f>
        <v>-0.12685561572014356</v>
      </c>
      <c r="AN376" s="132">
        <f>$AU376+$AB$7*SIN(AO376)</f>
        <v>6.1364489351237168</v>
      </c>
      <c r="AO376" s="132">
        <f>$AU376+$AB$7*SIN(AP376)</f>
        <v>6.1369793523649712</v>
      </c>
      <c r="AP376" s="132">
        <f>$AU376+$AB$7*SIN(AQ376)</f>
        <v>6.1380572818206334</v>
      </c>
      <c r="AQ376" s="132">
        <f>$AU376+$AB$7*SIN(AR376)</f>
        <v>6.1402473598910117</v>
      </c>
      <c r="AR376" s="132">
        <f>$AU376+$AB$7*SIN(AS376)</f>
        <v>6.1446949270717326</v>
      </c>
      <c r="AS376" s="132">
        <f>$AU376+$AB$7*SIN(AT376)</f>
        <v>6.1537185769224765</v>
      </c>
      <c r="AT376" s="132">
        <f>$AU376+$AB$7*SIN(AU376)</f>
        <v>6.1719948922440837</v>
      </c>
      <c r="AU376" s="132">
        <f>RADIANS($AB$9)+$AB$18*(F376-AB$15)</f>
        <v>6.2089038780304007</v>
      </c>
    </row>
    <row r="377" spans="1:47" ht="12.95" customHeight="1">
      <c r="A377" s="96" t="s">
        <v>350</v>
      </c>
      <c r="B377" s="95" t="s">
        <v>292</v>
      </c>
      <c r="C377" s="96">
        <v>54116.422200000001</v>
      </c>
      <c r="D377" s="96">
        <v>2.9999999999999997E-4</v>
      </c>
      <c r="E377" s="41">
        <f>+(C377-C$7)/C$8</f>
        <v>12058.945821365962</v>
      </c>
      <c r="F377" s="132">
        <f>ROUND(2*E377,0)/2</f>
        <v>12059</v>
      </c>
      <c r="G377" s="132">
        <f>+C377-(C$7+F377*C$8)</f>
        <v>-1.8493769995984621E-2</v>
      </c>
      <c r="K377" s="43">
        <f>G377</f>
        <v>-1.8493769995984621E-2</v>
      </c>
      <c r="O377" s="132">
        <f ca="1">+C$11+C$12*F377</f>
        <v>-4.1508130925819488E-3</v>
      </c>
      <c r="P377" s="199">
        <f>+D$11+D$12*F377+D$13*F377^2</f>
        <v>-1.7274728893141814E-2</v>
      </c>
      <c r="Q377" s="200">
        <f>+C377-15018.5</f>
        <v>39097.922200000001</v>
      </c>
      <c r="S377" s="132">
        <f>+(P377-G377)^2</f>
        <v>1.486061210420209E-6</v>
      </c>
      <c r="T377" s="7">
        <v>1</v>
      </c>
      <c r="U377" s="43">
        <f>+T377*S377</f>
        <v>1.486061210420209E-6</v>
      </c>
      <c r="V377" s="132">
        <f>+G377-P377</f>
        <v>-1.2190411028428078E-3</v>
      </c>
      <c r="Z377" s="43">
        <f>F377</f>
        <v>12059</v>
      </c>
      <c r="AA377" s="132">
        <f>AB$3+AB$4*Z377+AB$5*Z377^2+AH377</f>
        <v>-1.8788117083517485E-2</v>
      </c>
      <c r="AB377" s="132">
        <f>IF(S377&lt;&gt;0,G377-AH377, -9999)</f>
        <v>-1.698038180560895E-2</v>
      </c>
      <c r="AC377" s="132">
        <f>+G377-P377</f>
        <v>-1.2190411028428078E-3</v>
      </c>
      <c r="AD377" s="132">
        <f>IF(S377&lt;&gt;0,G377-AA377, -9999)</f>
        <v>2.9434708753286326E-4</v>
      </c>
      <c r="AE377" s="132">
        <f>+(G377-AA377)^2*T377</f>
        <v>8.6640207939079061E-8</v>
      </c>
      <c r="AF377" s="43">
        <f>IF(S377&lt;&gt;0,G377-P377, -9999)</f>
        <v>-1.2190411028428078E-3</v>
      </c>
      <c r="AG377" s="7"/>
      <c r="AH377" s="43">
        <f>$AB$6*($AB$11/AI377*AJ377+$AB$12)</f>
        <v>-1.5133881903756728E-3</v>
      </c>
      <c r="AI377" s="43">
        <f>1+$AB$7*COS(AL377)</f>
        <v>1.4817673473428317</v>
      </c>
      <c r="AJ377" s="43">
        <f>SIN(AL377+RADIANS($AB$9))</f>
        <v>-0.24827453179704001</v>
      </c>
      <c r="AK377" s="43">
        <f>$AB$7*SIN(AL377)</f>
        <v>-0.12347040800713657</v>
      </c>
      <c r="AL377" s="43">
        <f>2*ATAN(AM377)</f>
        <v>-0.25088644592810483</v>
      </c>
      <c r="AM377" s="43">
        <f>SQRT((1+$AB$7)/(1-$AB$7))*TAN(AN377/2)</f>
        <v>-0.12610538278627775</v>
      </c>
      <c r="AN377" s="132">
        <f>$AU377+$AB$7*SIN(AO377)</f>
        <v>6.1373136607949048</v>
      </c>
      <c r="AO377" s="132">
        <f>$AU377+$AB$7*SIN(AP377)</f>
        <v>6.1378412593727951</v>
      </c>
      <c r="AP377" s="132">
        <f>$AU377+$AB$7*SIN(AQ377)</f>
        <v>6.1389133259545838</v>
      </c>
      <c r="AQ377" s="132">
        <f>$AU377+$AB$7*SIN(AR377)</f>
        <v>6.1410912244599176</v>
      </c>
      <c r="AR377" s="132">
        <f>$AU377+$AB$7*SIN(AS377)</f>
        <v>6.1455135384018291</v>
      </c>
      <c r="AS377" s="132">
        <f>$AU377+$AB$7*SIN(AT377)</f>
        <v>6.1544849962009058</v>
      </c>
      <c r="AT377" s="132">
        <f>$AU377+$AB$7*SIN(AU377)</f>
        <v>6.1726540385774697</v>
      </c>
      <c r="AU377" s="132">
        <f>RADIANS($AB$9)+$AB$18*(F377-AB$15)</f>
        <v>6.209344491440862</v>
      </c>
    </row>
    <row r="378" spans="1:47" ht="12.95" customHeight="1">
      <c r="A378" s="127" t="s">
        <v>1471</v>
      </c>
      <c r="B378" s="276" t="s">
        <v>292</v>
      </c>
      <c r="C378" s="232">
        <v>54118.470199999865</v>
      </c>
      <c r="D378" s="232">
        <v>4.0000000000000002E-4</v>
      </c>
      <c r="E378" s="41">
        <f>+(C378-C$7)/C$8</f>
        <v>12064.945563036843</v>
      </c>
      <c r="F378" s="132">
        <f>ROUND(2*E378,0)/2</f>
        <v>12065</v>
      </c>
      <c r="G378" s="132">
        <f>+C378-(C$7+F378*C$8)</f>
        <v>-1.8581950134830549E-2</v>
      </c>
      <c r="L378" s="43">
        <f>G378</f>
        <v>-1.8581950134830549E-2</v>
      </c>
      <c r="M378" s="132"/>
      <c r="O378" s="132">
        <f ca="1">+C$11+C$12*F378</f>
        <v>-4.1627728705231036E-3</v>
      </c>
      <c r="P378" s="199">
        <f>+D$11+D$12*F378+D$13*F378^2</f>
        <v>-1.7282234689317295E-2</v>
      </c>
      <c r="Q378" s="200">
        <f>+C378-15018.5</f>
        <v>39099.970199999865</v>
      </c>
      <c r="S378" s="132">
        <f>+(P378-G378)^2</f>
        <v>1.6892602393057181E-6</v>
      </c>
      <c r="T378" s="7">
        <v>1</v>
      </c>
      <c r="U378" s="43">
        <f>+T378*S378</f>
        <v>1.6892602393057181E-6</v>
      </c>
      <c r="V378" s="132">
        <f>+G378-P378</f>
        <v>-1.2997154455132547E-3</v>
      </c>
      <c r="Z378" s="43">
        <f>F378</f>
        <v>12065</v>
      </c>
      <c r="AA378" s="132">
        <f>AB$3+AB$4*Z378+AB$5*Z378^2+AH378</f>
        <v>-1.8777804025172797E-2</v>
      </c>
      <c r="AB378" s="132">
        <f>IF(S378&lt;&gt;0,G378-AH378, -9999)</f>
        <v>-1.7086380798975048E-2</v>
      </c>
      <c r="AC378" s="132">
        <f>+G378-P378</f>
        <v>-1.2997154455132547E-3</v>
      </c>
      <c r="AD378" s="132">
        <f>IF(S378&lt;&gt;0,G378-AA378, -9999)</f>
        <v>1.9585389034224715E-4</v>
      </c>
      <c r="AE378" s="132">
        <f>+(G378-AA378)^2*T378</f>
        <v>3.8358746362192974E-8</v>
      </c>
      <c r="AF378" s="43">
        <f>IF(S378&lt;&gt;0,G378-P378, -9999)</f>
        <v>-1.2997154455132547E-3</v>
      </c>
      <c r="AG378" s="7"/>
      <c r="AH378" s="43">
        <f>$AB$6*($AB$11/AI378*AJ378+$AB$12)</f>
        <v>-1.4955693358555012E-3</v>
      </c>
      <c r="AI378" s="43">
        <f>1+$AB$7*COS(AL378)</f>
        <v>1.4821300662414019</v>
      </c>
      <c r="AJ378" s="43">
        <f>SIN(AL378+RADIANS($AB$9))</f>
        <v>-0.24541122986450101</v>
      </c>
      <c r="AK378" s="43">
        <f>$AB$7*SIN(AL378)</f>
        <v>-0.12204637579731256</v>
      </c>
      <c r="AL378" s="43">
        <f>2*ATAN(AM378)</f>
        <v>-0.24793170997028116</v>
      </c>
      <c r="AM378" s="43">
        <f>SQRT((1+$AB$7)/(1-$AB$7))*TAN(AN378/2)</f>
        <v>-0.12460479933630708</v>
      </c>
      <c r="AN378" s="132">
        <f>$AU378+$AB$7*SIN(AO378)</f>
        <v>6.1390434112812793</v>
      </c>
      <c r="AO378" s="132">
        <f>$AU378+$AB$7*SIN(AP378)</f>
        <v>6.1395653556368517</v>
      </c>
      <c r="AP378" s="132">
        <f>$AU378+$AB$7*SIN(AQ378)</f>
        <v>6.1406256688719525</v>
      </c>
      <c r="AQ378" s="132">
        <f>$AU378+$AB$7*SIN(AR378)</f>
        <v>6.1427791657676343</v>
      </c>
      <c r="AR378" s="132">
        <f>$AU378+$AB$7*SIN(AS378)</f>
        <v>6.1471509137290479</v>
      </c>
      <c r="AS378" s="132">
        <f>$AU378+$AB$7*SIN(AT378)</f>
        <v>6.1560179166647035</v>
      </c>
      <c r="AT378" s="132">
        <f>$AU378+$AB$7*SIN(AU378)</f>
        <v>6.1739723525710879</v>
      </c>
      <c r="AU378" s="132">
        <f>RADIANS($AB$9)+$AB$18*(F378-AB$15)</f>
        <v>6.2102257182617846</v>
      </c>
    </row>
    <row r="379" spans="1:47" ht="12.95" customHeight="1">
      <c r="A379" s="127" t="s">
        <v>1471</v>
      </c>
      <c r="B379" s="276" t="s">
        <v>288</v>
      </c>
      <c r="C379" s="232">
        <v>54121.372500000056</v>
      </c>
      <c r="D379" s="232">
        <v>5.0000000000000001E-4</v>
      </c>
      <c r="E379" s="41">
        <f>+(C379-C$7)/C$8</f>
        <v>12073.448028981031</v>
      </c>
      <c r="F379" s="132">
        <f>ROUND(2*E379,0)/2</f>
        <v>12073.5</v>
      </c>
      <c r="G379" s="132">
        <f>+C379-(C$7+F379*C$8)</f>
        <v>-1.7740204944857396E-2</v>
      </c>
      <c r="L379" s="43">
        <f>G379</f>
        <v>-1.7740204944857396E-2</v>
      </c>
      <c r="M379" s="132"/>
      <c r="O379" s="132">
        <f ca="1">+C$11+C$12*F379</f>
        <v>-4.1797158892730758E-3</v>
      </c>
      <c r="P379" s="199">
        <f>+D$11+D$12*F379+D$13*F379^2</f>
        <v>-1.729286997595416E-2</v>
      </c>
      <c r="Q379" s="200">
        <f>+C379-15018.5</f>
        <v>39102.872500000056</v>
      </c>
      <c r="S379" s="132">
        <f>+(P379-G379)^2</f>
        <v>2.0010857440365916E-7</v>
      </c>
      <c r="T379" s="7">
        <v>1</v>
      </c>
      <c r="U379" s="43">
        <f>+T379*S379</f>
        <v>2.0010857440365916E-7</v>
      </c>
      <c r="V379" s="132">
        <f>+G379-P379</f>
        <v>-4.4733496890323604E-4</v>
      </c>
      <c r="Z379" s="43">
        <f>F379</f>
        <v>12073.5</v>
      </c>
      <c r="AA379" s="132">
        <f>AB$3+AB$4*Z379+AB$5*Z379^2+AH379</f>
        <v>-1.8763181327282191E-2</v>
      </c>
      <c r="AB379" s="132">
        <f>IF(S379&lt;&gt;0,G379-AH379, -9999)</f>
        <v>-1.6269893593529365E-2</v>
      </c>
      <c r="AC379" s="132">
        <f>+G379-P379</f>
        <v>-4.4733496890323604E-4</v>
      </c>
      <c r="AD379" s="132">
        <f>IF(S379&lt;&gt;0,G379-AA379, -9999)</f>
        <v>1.022976382424795E-3</v>
      </c>
      <c r="AE379" s="132">
        <f>+(G379-AA379)^2*T379</f>
        <v>1.0464806789989206E-6</v>
      </c>
      <c r="AF379" s="43">
        <f>IF(S379&lt;&gt;0,G379-P379, -9999)</f>
        <v>-4.4733496890323604E-4</v>
      </c>
      <c r="AG379" s="7"/>
      <c r="AH379" s="43">
        <f>$AB$6*($AB$11/AI379*AJ379+$AB$12)</f>
        <v>-1.4703113513280304E-3</v>
      </c>
      <c r="AI379" s="43">
        <f>1+$AB$7*COS(AL379)</f>
        <v>1.4826369979412595</v>
      </c>
      <c r="AJ379" s="43">
        <f>SIN(AL379+RADIANS($AB$9))</f>
        <v>-0.24134891114755491</v>
      </c>
      <c r="AK379" s="43">
        <f>$AB$7*SIN(AL379)</f>
        <v>-0.12002602566712819</v>
      </c>
      <c r="AL379" s="43">
        <f>2*ATAN(AM379)</f>
        <v>-0.24374345095552746</v>
      </c>
      <c r="AM379" s="43">
        <f>SQRT((1+$AB$7)/(1-$AB$7))*TAN(AN379/2)</f>
        <v>-0.12247870730019657</v>
      </c>
      <c r="AN379" s="132">
        <f>$AU379+$AB$7*SIN(AO379)</f>
        <v>6.1414945664484453</v>
      </c>
      <c r="AO379" s="132">
        <f>$AU379+$AB$7*SIN(AP379)</f>
        <v>6.1420084624625879</v>
      </c>
      <c r="AP379" s="132">
        <f>$AU379+$AB$7*SIN(AQ379)</f>
        <v>6.1430520627623926</v>
      </c>
      <c r="AQ379" s="132">
        <f>$AU379+$AB$7*SIN(AR379)</f>
        <v>6.1451708947688175</v>
      </c>
      <c r="AR379" s="132">
        <f>$AU379+$AB$7*SIN(AS379)</f>
        <v>6.1494708732568011</v>
      </c>
      <c r="AS379" s="132">
        <f>$AU379+$AB$7*SIN(AT379)</f>
        <v>6.1581897387792237</v>
      </c>
      <c r="AT379" s="132">
        <f>$AU379+$AB$7*SIN(AU379)</f>
        <v>6.1758400121736994</v>
      </c>
      <c r="AU379" s="132">
        <f>RADIANS($AB$9)+$AB$18*(F379-AB$15)</f>
        <v>6.2114741229247583</v>
      </c>
    </row>
    <row r="380" spans="1:47" ht="12.95" customHeight="1">
      <c r="A380" s="41" t="s">
        <v>599</v>
      </c>
      <c r="B380" s="94" t="s">
        <v>292</v>
      </c>
      <c r="C380" s="36">
        <v>54135.537400000001</v>
      </c>
      <c r="D380" s="36" t="s">
        <v>485</v>
      </c>
      <c r="E380" s="41">
        <f>+(C380-C$7)/C$8</f>
        <v>12114.944972730626</v>
      </c>
      <c r="F380" s="132">
        <f>ROUND(2*E380,0)/2</f>
        <v>12115</v>
      </c>
      <c r="G380" s="132">
        <f>+C380-(C$7+F380*C$8)</f>
        <v>-1.8783449995680712E-2</v>
      </c>
      <c r="K380" s="43">
        <f>G380</f>
        <v>-1.8783449995680712E-2</v>
      </c>
      <c r="L380" s="132"/>
      <c r="O380" s="132">
        <f ca="1">+C$11+C$12*F380</f>
        <v>-4.2624376866994031E-3</v>
      </c>
      <c r="P380" s="199">
        <f>+D$11+D$12*F380+D$13*F380^2</f>
        <v>-1.734483013955981E-2</v>
      </c>
      <c r="Q380" s="200">
        <f>+C380-15018.5</f>
        <v>39117.037400000001</v>
      </c>
      <c r="S380" s="132">
        <f>+(P380-G380)^2</f>
        <v>2.0696270904253247E-6</v>
      </c>
      <c r="T380" s="7">
        <v>1</v>
      </c>
      <c r="U380" s="43">
        <f>+T380*S380</f>
        <v>2.0696270904253247E-6</v>
      </c>
      <c r="V380" s="132">
        <f>+G380-P380</f>
        <v>-1.438619856120902E-3</v>
      </c>
      <c r="Z380" s="43">
        <f>F380</f>
        <v>12115</v>
      </c>
      <c r="AA380" s="132">
        <f>AB$3+AB$4*Z380+AB$5*Z380^2+AH380</f>
        <v>-1.8691585866610336E-2</v>
      </c>
      <c r="AB380" s="132">
        <f>IF(S380&lt;&gt;0,G380-AH380, -9999)</f>
        <v>-1.7436694268630183E-2</v>
      </c>
      <c r="AC380" s="132">
        <f>+G380-P380</f>
        <v>-1.438619856120902E-3</v>
      </c>
      <c r="AD380" s="132">
        <f>IF(S380&lt;&gt;0,G380-AA380, -9999)</f>
        <v>-9.1864129070376443E-5</v>
      </c>
      <c r="AE380" s="132">
        <f>+(G380-AA380)^2*T380</f>
        <v>8.4390182098587831E-9</v>
      </c>
      <c r="AF380" s="43">
        <f>IF(S380&lt;&gt;0,G380-P380, -9999)</f>
        <v>-1.438619856120902E-3</v>
      </c>
      <c r="AG380" s="7"/>
      <c r="AH380" s="43">
        <f>$AB$6*($AB$11/AI380*AJ380+$AB$12)</f>
        <v>-1.3467557270505272E-3</v>
      </c>
      <c r="AI380" s="43">
        <f>1+$AB$7*COS(AL380)</f>
        <v>1.484994549072175</v>
      </c>
      <c r="AJ380" s="43">
        <f>SIN(AL380+RADIANS($AB$9))</f>
        <v>-0.2214180001066792</v>
      </c>
      <c r="AK380" s="43">
        <f>$AB$7*SIN(AL380)</f>
        <v>-0.11011360492452837</v>
      </c>
      <c r="AL380" s="43">
        <f>2*ATAN(AM380)</f>
        <v>-0.22325616101576337</v>
      </c>
      <c r="AM380" s="43">
        <f>SQRT((1+$AB$7)/(1-$AB$7))*TAN(AN380/2)</f>
        <v>-0.11209406270582585</v>
      </c>
      <c r="AN380" s="132">
        <f>$AU380+$AB$7*SIN(AO380)</f>
        <v>6.1534729364813776</v>
      </c>
      <c r="AO380" s="132">
        <f>$AU380+$AB$7*SIN(AP380)</f>
        <v>6.1539469149032024</v>
      </c>
      <c r="AP380" s="132">
        <f>$AU380+$AB$7*SIN(AQ380)</f>
        <v>6.1549079013315735</v>
      </c>
      <c r="AQ380" s="132">
        <f>$AU380+$AB$7*SIN(AR380)</f>
        <v>6.1568559269785004</v>
      </c>
      <c r="AR380" s="132">
        <f>$AU380+$AB$7*SIN(AS380)</f>
        <v>6.1608033199202659</v>
      </c>
      <c r="AS380" s="132">
        <f>$AU380+$AB$7*SIN(AT380)</f>
        <v>6.168796335804446</v>
      </c>
      <c r="AT380" s="132">
        <f>$AU380+$AB$7*SIN(AU380)</f>
        <v>6.1849593650827819</v>
      </c>
      <c r="AU380" s="132">
        <f>RADIANS($AB$9)+$AB$18*(F380-AB$15)</f>
        <v>6.2175692751028064</v>
      </c>
    </row>
    <row r="381" spans="1:47" ht="12.95" customHeight="1">
      <c r="A381" s="41" t="s">
        <v>477</v>
      </c>
      <c r="B381" s="94" t="s">
        <v>288</v>
      </c>
      <c r="C381" s="36">
        <v>54338.811699999998</v>
      </c>
      <c r="D381" s="36">
        <v>2.0000000000000001E-4</v>
      </c>
      <c r="E381" s="41">
        <f>+(C381-C$7)/C$8</f>
        <v>12710.449508087098</v>
      </c>
      <c r="F381" s="132">
        <f>ROUND(2*E381,0)/2</f>
        <v>12710.5</v>
      </c>
      <c r="G381" s="132">
        <f>+C381-(C$7+F381*C$8)</f>
        <v>-1.7235314997378737E-2</v>
      </c>
      <c r="K381" s="43">
        <f>G381</f>
        <v>-1.7235314997378737E-2</v>
      </c>
      <c r="N381" s="132"/>
      <c r="O381" s="132">
        <f ca="1">+C$11+C$12*F381</f>
        <v>-5.4494456473591045E-3</v>
      </c>
      <c r="P381" s="199">
        <f>+D$11+D$12*F381+D$13*F381^2</f>
        <v>-1.8096814725930655E-2</v>
      </c>
      <c r="Q381" s="200">
        <f>+C381-15018.5</f>
        <v>39320.311699999998</v>
      </c>
      <c r="R381" s="132"/>
      <c r="S381" s="132">
        <f>+(P381-G381)^2</f>
        <v>7.4218178229502904E-7</v>
      </c>
      <c r="T381" s="7">
        <v>1</v>
      </c>
      <c r="U381" s="43">
        <f>+T381*S381</f>
        <v>7.4218178229502904E-7</v>
      </c>
      <c r="V381" s="132">
        <f>+G381-P381</f>
        <v>8.6149972855191839E-4</v>
      </c>
      <c r="Z381" s="43">
        <f>F381</f>
        <v>12710.5</v>
      </c>
      <c r="AA381" s="132">
        <f>AB$3+AB$4*Z381+AB$5*Z381^2+AH381</f>
        <v>-1.7646475819103929E-2</v>
      </c>
      <c r="AB381" s="132">
        <f>IF(S381&lt;&gt;0,G381-AH381, -9999)</f>
        <v>-1.7685653904205463E-2</v>
      </c>
      <c r="AC381" s="132">
        <f>+G381-P381</f>
        <v>8.6149972855191839E-4</v>
      </c>
      <c r="AD381" s="132">
        <f>IF(S381&lt;&gt;0,G381-AA381, -9999)</f>
        <v>4.1116082172519205E-4</v>
      </c>
      <c r="AE381" s="132">
        <f>+(G381-AA381)^2*T381</f>
        <v>1.6905322132173517E-7</v>
      </c>
      <c r="AF381" s="43">
        <f>IF(S381&lt;&gt;0,G381-P381, -9999)</f>
        <v>8.6149972855191839E-4</v>
      </c>
      <c r="AG381" s="7"/>
      <c r="AH381" s="43">
        <f>$AB$6*($AB$11/AI381*AJ381+$AB$12)</f>
        <v>4.5033890682672639E-4</v>
      </c>
      <c r="AI381" s="43">
        <f>1+$AB$7*COS(AL381)</f>
        <v>1.4959512980497982</v>
      </c>
      <c r="AJ381" s="43">
        <f>SIN(AL381+RADIANS($AB$9))</f>
        <v>7.4601843158120296E-2</v>
      </c>
      <c r="AK381" s="43">
        <f>$AB$7*SIN(AL381)</f>
        <v>3.7108335747075269E-2</v>
      </c>
      <c r="AL381" s="43">
        <f>2*ATAN(AM381)</f>
        <v>7.4683377826903943E-2</v>
      </c>
      <c r="AM381" s="43">
        <f>SQRT((1+$AB$7)/(1-$AB$7))*TAN(AN381/2)</f>
        <v>3.7359055038210055E-2</v>
      </c>
      <c r="AN381" s="132">
        <f>$AU381+$AB$7*SIN(AO381)</f>
        <v>6.3264702034582392</v>
      </c>
      <c r="AO381" s="132">
        <f>$AU381+$AB$7*SIN(AP381)</f>
        <v>6.3263065404275443</v>
      </c>
      <c r="AP381" s="132">
        <f>$AU381+$AB$7*SIN(AQ381)</f>
        <v>6.325977158256566</v>
      </c>
      <c r="AQ381" s="132">
        <f>$AU381+$AB$7*SIN(AR381)</f>
        <v>6.3253142699100078</v>
      </c>
      <c r="AR381" s="132">
        <f>$AU381+$AB$7*SIN(AS381)</f>
        <v>6.3239802494234594</v>
      </c>
      <c r="AS381" s="132">
        <f>$AU381+$AB$7*SIN(AT381)</f>
        <v>6.3212958360728164</v>
      </c>
      <c r="AT381" s="132">
        <f>$AU381+$AB$7*SIN(AU381)</f>
        <v>6.3158948764717575</v>
      </c>
      <c r="AU381" s="132">
        <f>RADIANS($AB$9)+$AB$18*(F381-AB$15)</f>
        <v>6.3050310370793783</v>
      </c>
    </row>
    <row r="382" spans="1:47" ht="12.95" customHeight="1">
      <c r="A382" s="209" t="s">
        <v>357</v>
      </c>
      <c r="B382" s="94"/>
      <c r="C382" s="36">
        <v>54355.878900000003</v>
      </c>
      <c r="D382" s="36">
        <v>2.0000000000000001E-4</v>
      </c>
      <c r="E382" s="41">
        <f>+(C382-C$7)/C$8</f>
        <v>12760.448917780499</v>
      </c>
      <c r="F382" s="132">
        <f>ROUND(2*E382,0)/2</f>
        <v>12760.5</v>
      </c>
      <c r="G382" s="132">
        <f>+C382-(C$7+F382*C$8)</f>
        <v>-1.7436814996472094E-2</v>
      </c>
      <c r="K382" s="43">
        <f>G382</f>
        <v>-1.7436814996472094E-2</v>
      </c>
      <c r="L382" s="132"/>
      <c r="O382" s="132">
        <f ca="1">+C$11+C$12*F382</f>
        <v>-5.5491104635354005E-3</v>
      </c>
      <c r="P382" s="199">
        <f>+D$11+D$12*F382+D$13*F382^2</f>
        <v>-1.8160497123945202E-2</v>
      </c>
      <c r="Q382" s="200">
        <f>+C382-15018.5</f>
        <v>39337.378900000003</v>
      </c>
      <c r="S382" s="132">
        <f>+(P382-G382)^2</f>
        <v>5.2371582162400416E-7</v>
      </c>
      <c r="T382" s="7">
        <v>1</v>
      </c>
      <c r="U382" s="43">
        <f>+T382*S382</f>
        <v>5.2371582162400416E-7</v>
      </c>
      <c r="V382" s="132">
        <f>+G382-P382</f>
        <v>7.2368212747310826E-4</v>
      </c>
      <c r="Z382" s="43">
        <f>F382</f>
        <v>12760.5</v>
      </c>
      <c r="AA382" s="132">
        <f>AB$3+AB$4*Z382+AB$5*Z382^2+AH382</f>
        <v>-1.7559008849657172E-2</v>
      </c>
      <c r="AB382" s="132">
        <f>IF(S382&lt;&gt;0,G382-AH382, -9999)</f>
        <v>-1.8038303270760125E-2</v>
      </c>
      <c r="AC382" s="132">
        <f>+G382-P382</f>
        <v>7.2368212747310826E-4</v>
      </c>
      <c r="AD382" s="132">
        <f>IF(S382&lt;&gt;0,G382-AA382, -9999)</f>
        <v>1.2219385318507775E-4</v>
      </c>
      <c r="AE382" s="132">
        <f>+(G382-AA382)^2*T382</f>
        <v>1.4931337756216336E-8</v>
      </c>
      <c r="AF382" s="43">
        <f>IF(S382&lt;&gt;0,G382-P382, -9999)</f>
        <v>7.2368212747310826E-4</v>
      </c>
      <c r="AG382" s="7"/>
      <c r="AH382" s="43">
        <f>$AB$6*($AB$11/AI382*AJ382+$AB$12)</f>
        <v>6.0148827428803126E-4</v>
      </c>
      <c r="AI382" s="43">
        <f>1+$AB$7*COS(AL382)</f>
        <v>1.4948658133693078</v>
      </c>
      <c r="AJ382" s="43">
        <f>SIN(AL382+RADIANS($AB$9))</f>
        <v>9.9564477993970085E-2</v>
      </c>
      <c r="AK382" s="43">
        <f>$AB$7*SIN(AL382)</f>
        <v>4.9523180204129616E-2</v>
      </c>
      <c r="AL382" s="43">
        <f>2*ATAN(AM382)</f>
        <v>9.9741876859857206E-2</v>
      </c>
      <c r="AM382" s="43">
        <f>SQRT((1+$AB$7)/(1-$AB$7))*TAN(AN382/2)</f>
        <v>4.9912324447925586E-2</v>
      </c>
      <c r="AN382" s="132">
        <f>$AU382+$AB$7*SIN(AO382)</f>
        <v>6.3410075699585855</v>
      </c>
      <c r="AO382" s="132">
        <f>$AU382+$AB$7*SIN(AP382)</f>
        <v>6.3407896703088289</v>
      </c>
      <c r="AP382" s="132">
        <f>$AU382+$AB$7*SIN(AQ382)</f>
        <v>6.3403508156832515</v>
      </c>
      <c r="AQ382" s="132">
        <f>$AU382+$AB$7*SIN(AR382)</f>
        <v>6.339466986303246</v>
      </c>
      <c r="AR382" s="132">
        <f>$AU382+$AB$7*SIN(AS382)</f>
        <v>6.3376871347869796</v>
      </c>
      <c r="AS382" s="132">
        <f>$AU382+$AB$7*SIN(AT382)</f>
        <v>6.3341033966125702</v>
      </c>
      <c r="AT382" s="132">
        <f>$AU382+$AB$7*SIN(AU382)</f>
        <v>6.3268894632700281</v>
      </c>
      <c r="AU382" s="132">
        <f>RADIANS($AB$9)+$AB$18*(F382-AB$15)</f>
        <v>6.3123745939204001</v>
      </c>
    </row>
    <row r="383" spans="1:47" ht="12.95" customHeight="1">
      <c r="A383" s="120" t="s">
        <v>22</v>
      </c>
      <c r="B383" s="121" t="s">
        <v>292</v>
      </c>
      <c r="C383" s="120">
        <v>54388.818399999996</v>
      </c>
      <c r="D383" s="120">
        <v>1E-4</v>
      </c>
      <c r="E383" s="41">
        <f>+(C383-C$7)/C$8</f>
        <v>12856.947204294685</v>
      </c>
      <c r="F383" s="132">
        <f>ROUND(2*E383,0)/2</f>
        <v>12857</v>
      </c>
      <c r="G383" s="132">
        <f>+C383-(C$7+F383*C$8)</f>
        <v>-1.8021709998720326E-2</v>
      </c>
      <c r="K383" s="43">
        <f>G383</f>
        <v>-1.8021709998720326E-2</v>
      </c>
      <c r="M383" s="132"/>
      <c r="O383" s="132">
        <f ca="1">+C$11+C$12*F383</f>
        <v>-5.7414635587556551E-3</v>
      </c>
      <c r="P383" s="199">
        <f>+D$11+D$12*F383+D$13*F383^2</f>
        <v>-1.8283642207146442E-2</v>
      </c>
      <c r="Q383" s="200">
        <f>+C383-15018.5</f>
        <v>39370.318399999996</v>
      </c>
      <c r="S383" s="132">
        <f>+(P383-G383)^2</f>
        <v>6.8608481810982324E-8</v>
      </c>
      <c r="T383" s="7">
        <v>1</v>
      </c>
      <c r="U383" s="43">
        <f>+T383*S383</f>
        <v>6.8608481810982324E-8</v>
      </c>
      <c r="V383" s="132">
        <f>+G383-P383</f>
        <v>2.6193220842611609E-4</v>
      </c>
      <c r="Z383" s="43">
        <f>F383</f>
        <v>12857</v>
      </c>
      <c r="AA383" s="132">
        <f>AB$3+AB$4*Z383+AB$5*Z383^2+AH383</f>
        <v>-1.7391178677115926E-2</v>
      </c>
      <c r="AB383" s="132">
        <f>IF(S383&lt;&gt;0,G383-AH383, -9999)</f>
        <v>-1.8914173528750841E-2</v>
      </c>
      <c r="AC383" s="132">
        <f>+G383-P383</f>
        <v>2.6193220842611609E-4</v>
      </c>
      <c r="AD383" s="132">
        <f>IF(S383&lt;&gt;0,G383-AA383, -9999)</f>
        <v>-6.3053132160439951E-4</v>
      </c>
      <c r="AE383" s="132">
        <f>+(G383-AA383)^2*T383</f>
        <v>3.9756974752419069E-7</v>
      </c>
      <c r="AF383" s="43">
        <f>IF(S383&lt;&gt;0,G383-P383, -9999)</f>
        <v>2.6193220842611609E-4</v>
      </c>
      <c r="AG383" s="7"/>
      <c r="AH383" s="43">
        <f>$AB$6*($AB$11/AI383*AJ383+$AB$12)</f>
        <v>8.9246353003051549E-4</v>
      </c>
      <c r="AI383" s="43">
        <f>1+$AB$7*COS(AL383)</f>
        <v>1.4919020055943539</v>
      </c>
      <c r="AJ383" s="43">
        <f>SIN(AL383+RADIANS($AB$9))</f>
        <v>0.14743097451248602</v>
      </c>
      <c r="AK383" s="43">
        <f>$AB$7*SIN(AL383)</f>
        <v>7.332895411397633E-2</v>
      </c>
      <c r="AL383" s="43">
        <f>2*ATAN(AM383)</f>
        <v>0.14798251993786693</v>
      </c>
      <c r="AM383" s="43">
        <f>SQRT((1+$AB$7)/(1-$AB$7))*TAN(AN383/2)</f>
        <v>7.4126583130409526E-2</v>
      </c>
      <c r="AN383" s="132">
        <f>$AU383+$AB$7*SIN(AO383)</f>
        <v>6.3690303997826101</v>
      </c>
      <c r="AO383" s="132">
        <f>$AU383+$AB$7*SIN(AP383)</f>
        <v>6.3687098531230273</v>
      </c>
      <c r="AP383" s="132">
        <f>$AU383+$AB$7*SIN(AQ383)</f>
        <v>6.3680629813886851</v>
      </c>
      <c r="AQ383" s="132">
        <f>$AU383+$AB$7*SIN(AR383)</f>
        <v>6.3667576850482277</v>
      </c>
      <c r="AR383" s="132">
        <f>$AU383+$AB$7*SIN(AS383)</f>
        <v>6.3641242124665238</v>
      </c>
      <c r="AS383" s="132">
        <f>$AU383+$AB$7*SIN(AT383)</f>
        <v>6.3588127992886125</v>
      </c>
      <c r="AT383" s="132">
        <f>$AU383+$AB$7*SIN(AU383)</f>
        <v>6.3481066300581723</v>
      </c>
      <c r="AU383" s="132">
        <f>RADIANS($AB$9)+$AB$18*(F383-AB$15)</f>
        <v>6.3265476586235723</v>
      </c>
    </row>
    <row r="384" spans="1:47" ht="12.95" customHeight="1">
      <c r="A384" s="120" t="s">
        <v>22</v>
      </c>
      <c r="B384" s="121" t="s">
        <v>288</v>
      </c>
      <c r="C384" s="120">
        <v>54388.989300000001</v>
      </c>
      <c r="D384" s="120">
        <v>1E-4</v>
      </c>
      <c r="E384" s="41">
        <f>+(C384-C$7)/C$8</f>
        <v>12857.447866331624</v>
      </c>
      <c r="F384" s="132">
        <f>ROUND(2*E384,0)/2</f>
        <v>12857.5</v>
      </c>
      <c r="G384" s="132">
        <f>+C384-(C$7+F384*C$8)</f>
        <v>-1.7795724997995421E-2</v>
      </c>
      <c r="K384" s="43">
        <f>G384</f>
        <v>-1.7795724997995421E-2</v>
      </c>
      <c r="L384" s="132"/>
      <c r="O384" s="132">
        <f ca="1">+C$11+C$12*F384</f>
        <v>-5.7424602069174185E-3</v>
      </c>
      <c r="P384" s="199">
        <f>+D$11+D$12*F384+D$13*F384^2</f>
        <v>-1.8284281081256581E-2</v>
      </c>
      <c r="Q384" s="200">
        <f>+C384-15018.5</f>
        <v>39370.489300000001</v>
      </c>
      <c r="S384" s="132">
        <f>+(P384-G384)^2</f>
        <v>2.38687046491485E-7</v>
      </c>
      <c r="T384" s="7">
        <v>1</v>
      </c>
      <c r="U384" s="43">
        <f>+T384*S384</f>
        <v>2.38687046491485E-7</v>
      </c>
      <c r="V384" s="132">
        <f>+G384-P384</f>
        <v>4.8855608326115949E-4</v>
      </c>
      <c r="Z384" s="43">
        <f>F384</f>
        <v>12857.5</v>
      </c>
      <c r="AA384" s="132">
        <f>AB$3+AB$4*Z384+AB$5*Z384^2+AH384</f>
        <v>-1.7390313030250123E-2</v>
      </c>
      <c r="AB384" s="132">
        <f>IF(S384&lt;&gt;0,G384-AH384, -9999)</f>
        <v>-1.8689693049001879E-2</v>
      </c>
      <c r="AC384" s="132">
        <f>+G384-P384</f>
        <v>4.8855608326115949E-4</v>
      </c>
      <c r="AD384" s="132">
        <f>IF(S384&lt;&gt;0,G384-AA384, -9999)</f>
        <v>-4.0541196774529845E-4</v>
      </c>
      <c r="AE384" s="132">
        <f>+(G384-AA384)^2*T384</f>
        <v>1.6435886359111491E-7</v>
      </c>
      <c r="AF384" s="43">
        <f>IF(S384&lt;&gt;0,G384-P384, -9999)</f>
        <v>4.8855608326115949E-4</v>
      </c>
      <c r="AG384" s="7"/>
      <c r="AH384" s="43">
        <f>$AB$6*($AB$11/AI384*AJ384+$AB$12)</f>
        <v>8.9396805100645891E-4</v>
      </c>
      <c r="AI384" s="43">
        <f>1+$AB$7*COS(AL384)</f>
        <v>1.4918836992511801</v>
      </c>
      <c r="AJ384" s="43">
        <f>SIN(AL384+RADIANS($AB$9))</f>
        <v>0.14767768232391781</v>
      </c>
      <c r="AK384" s="43">
        <f>$AB$7*SIN(AL384)</f>
        <v>7.3451650969680995E-2</v>
      </c>
      <c r="AL384" s="43">
        <f>2*ATAN(AM384)</f>
        <v>0.14823195811218512</v>
      </c>
      <c r="AM384" s="43">
        <f>SQRT((1+$AB$7)/(1-$AB$7))*TAN(AN384/2)</f>
        <v>7.4251988677837999E-2</v>
      </c>
      <c r="AN384" s="132">
        <f>$AU384+$AB$7*SIN(AO384)</f>
        <v>6.3691754516558845</v>
      </c>
      <c r="AO384" s="132">
        <f>$AU384+$AB$7*SIN(AP384)</f>
        <v>6.3688543816355248</v>
      </c>
      <c r="AP384" s="132">
        <f>$AU384+$AB$7*SIN(AQ384)</f>
        <v>6.3682064457697845</v>
      </c>
      <c r="AQ384" s="132">
        <f>$AU384+$AB$7*SIN(AR384)</f>
        <v>6.3668989864315098</v>
      </c>
      <c r="AR384" s="132">
        <f>$AU384+$AB$7*SIN(AS384)</f>
        <v>6.3642611196609487</v>
      </c>
      <c r="AS384" s="132">
        <f>$AU384+$AB$7*SIN(AT384)</f>
        <v>6.3589407885620437</v>
      </c>
      <c r="AT384" s="132">
        <f>$AU384+$AB$7*SIN(AU384)</f>
        <v>6.3482165535090838</v>
      </c>
      <c r="AU384" s="132">
        <f>RADIANS($AB$9)+$AB$18*(F384-AB$15)</f>
        <v>6.3266210941919825</v>
      </c>
    </row>
    <row r="385" spans="1:64" ht="12.95" customHeight="1">
      <c r="A385" s="36" t="s">
        <v>476</v>
      </c>
      <c r="B385" s="94" t="s">
        <v>292</v>
      </c>
      <c r="C385" s="36">
        <v>54389.500699999997</v>
      </c>
      <c r="D385" s="36">
        <v>2.0000000000000001E-4</v>
      </c>
      <c r="E385" s="41">
        <f>+(C385-C$7)/C$8</f>
        <v>12858.946044012613</v>
      </c>
      <c r="F385" s="132">
        <f>ROUND(2*E385,0)/2</f>
        <v>12859</v>
      </c>
      <c r="G385" s="132">
        <f>+C385-(C$7+F385*C$8)</f>
        <v>-1.8417769999359734E-2</v>
      </c>
      <c r="K385" s="43">
        <f>G385</f>
        <v>-1.8417769999359734E-2</v>
      </c>
      <c r="O385" s="132">
        <f ca="1">+C$11+C$12*F385</f>
        <v>-5.7454501514027055E-3</v>
      </c>
      <c r="P385" s="199">
        <f>+D$11+D$12*F385+D$13*F385^2</f>
        <v>-1.8286197754103558E-2</v>
      </c>
      <c r="Q385" s="200">
        <f>+C385-15018.5</f>
        <v>39371.000699999997</v>
      </c>
      <c r="S385" s="132">
        <f>+(P385-G385)^2</f>
        <v>1.7311255721751438E-8</v>
      </c>
      <c r="T385" s="7">
        <v>1</v>
      </c>
      <c r="U385" s="43">
        <f>+T385*S385</f>
        <v>1.7311255721751438E-8</v>
      </c>
      <c r="V385" s="132">
        <f>+G385-P385</f>
        <v>-1.3157224525617642E-4</v>
      </c>
      <c r="Z385" s="43">
        <f>F385</f>
        <v>12859</v>
      </c>
      <c r="AA385" s="132">
        <f>AB$3+AB$4*Z385+AB$5*Z385^2+AH385</f>
        <v>-1.7387716356939354E-2</v>
      </c>
      <c r="AB385" s="132">
        <f>IF(S385&lt;&gt;0,G385-AH385, -9999)</f>
        <v>-1.9316251396523938E-2</v>
      </c>
      <c r="AC385" s="132">
        <f>+G385-P385</f>
        <v>-1.3157224525617642E-4</v>
      </c>
      <c r="AD385" s="132">
        <f>IF(S385&lt;&gt;0,G385-AA385, -9999)</f>
        <v>-1.0300536424203803E-3</v>
      </c>
      <c r="AE385" s="132">
        <f>+(G385-AA385)^2*T385</f>
        <v>1.0610105062634928E-6</v>
      </c>
      <c r="AF385" s="43">
        <f>IF(S385&lt;&gt;0,G385-P385, -9999)</f>
        <v>-1.3157224525617642E-4</v>
      </c>
      <c r="AG385" s="7"/>
      <c r="AH385" s="43">
        <f>$AB$6*($AB$11/AI385*AJ385+$AB$12)</f>
        <v>8.9848139716420519E-4</v>
      </c>
      <c r="AI385" s="43">
        <f>1+$AB$7*COS(AL385)</f>
        <v>1.4918285992264939</v>
      </c>
      <c r="AJ385" s="43">
        <f>SIN(AL385+RADIANS($AB$9))</f>
        <v>0.14841771535326917</v>
      </c>
      <c r="AK385" s="43">
        <f>$AB$7*SIN(AL385)</f>
        <v>7.3819696572813148E-2</v>
      </c>
      <c r="AL385" s="43">
        <f>2*ATAN(AM385)</f>
        <v>0.14898023702773522</v>
      </c>
      <c r="AM385" s="43">
        <f>SQRT((1+$AB$7)/(1-$AB$7))*TAN(AN385/2)</f>
        <v>7.4628201369287286E-2</v>
      </c>
      <c r="AN385" s="132">
        <f>$AU385+$AB$7*SIN(AO385)</f>
        <v>6.3696105972689319</v>
      </c>
      <c r="AO385" s="132">
        <f>$AU385+$AB$7*SIN(AP385)</f>
        <v>6.369287957753321</v>
      </c>
      <c r="AP385" s="132">
        <f>$AU385+$AB$7*SIN(AQ385)</f>
        <v>6.3686368304404928</v>
      </c>
      <c r="AQ385" s="132">
        <f>$AU385+$AB$7*SIN(AR385)</f>
        <v>6.3673228835487263</v>
      </c>
      <c r="AR385" s="132">
        <f>$AU385+$AB$7*SIN(AS385)</f>
        <v>6.3646718362050967</v>
      </c>
      <c r="AS385" s="132">
        <f>$AU385+$AB$7*SIN(AT385)</f>
        <v>6.3593247536893882</v>
      </c>
      <c r="AT385" s="132">
        <f>$AU385+$AB$7*SIN(AU385)</f>
        <v>6.3485463231622727</v>
      </c>
      <c r="AU385" s="132">
        <f>RADIANS($AB$9)+$AB$18*(F385-AB$15)</f>
        <v>6.3268414008972131</v>
      </c>
    </row>
    <row r="386" spans="1:64" ht="12.95" customHeight="1">
      <c r="A386" s="36" t="s">
        <v>476</v>
      </c>
      <c r="B386" s="94" t="s">
        <v>292</v>
      </c>
      <c r="C386" s="36">
        <v>54389.500699999997</v>
      </c>
      <c r="D386" s="36">
        <v>2.9999999999999997E-4</v>
      </c>
      <c r="E386" s="41">
        <f>+(C386-C$7)/C$8</f>
        <v>12858.946044012613</v>
      </c>
      <c r="F386" s="132">
        <f>ROUND(2*E386,0)/2</f>
        <v>12859</v>
      </c>
      <c r="G386" s="132">
        <f>+C386-(C$7+F386*C$8)</f>
        <v>-1.8417769999359734E-2</v>
      </c>
      <c r="K386" s="43">
        <f>G386</f>
        <v>-1.8417769999359734E-2</v>
      </c>
      <c r="O386" s="132">
        <f ca="1">+C$11+C$12*F386</f>
        <v>-5.7454501514027055E-3</v>
      </c>
      <c r="P386" s="199">
        <f>+D$11+D$12*F386+D$13*F386^2</f>
        <v>-1.8286197754103558E-2</v>
      </c>
      <c r="Q386" s="200">
        <f>+C386-15018.5</f>
        <v>39371.000699999997</v>
      </c>
      <c r="S386" s="132">
        <f>+(P386-G386)^2</f>
        <v>1.7311255721751438E-8</v>
      </c>
      <c r="T386" s="7">
        <v>1</v>
      </c>
      <c r="U386" s="43">
        <f>+T386*S386</f>
        <v>1.7311255721751438E-8</v>
      </c>
      <c r="V386" s="132">
        <f>+G386-P386</f>
        <v>-1.3157224525617642E-4</v>
      </c>
      <c r="Z386" s="43">
        <f>F386</f>
        <v>12859</v>
      </c>
      <c r="AA386" s="132">
        <f>AB$3+AB$4*Z386+AB$5*Z386^2+AH386</f>
        <v>-1.7387716356939354E-2</v>
      </c>
      <c r="AB386" s="132">
        <f>IF(S386&lt;&gt;0,G386-AH386, -9999)</f>
        <v>-1.9316251396523938E-2</v>
      </c>
      <c r="AC386" s="132">
        <f>+G386-P386</f>
        <v>-1.3157224525617642E-4</v>
      </c>
      <c r="AD386" s="132">
        <f>IF(S386&lt;&gt;0,G386-AA386, -9999)</f>
        <v>-1.0300536424203803E-3</v>
      </c>
      <c r="AE386" s="132">
        <f>+(G386-AA386)^2*T386</f>
        <v>1.0610105062634928E-6</v>
      </c>
      <c r="AF386" s="43">
        <f>IF(S386&lt;&gt;0,G386-P386, -9999)</f>
        <v>-1.3157224525617642E-4</v>
      </c>
      <c r="AG386" s="7"/>
      <c r="AH386" s="43">
        <f>$AB$6*($AB$11/AI386*AJ386+$AB$12)</f>
        <v>8.9848139716420519E-4</v>
      </c>
      <c r="AI386" s="43">
        <f>1+$AB$7*COS(AL386)</f>
        <v>1.4918285992264939</v>
      </c>
      <c r="AJ386" s="43">
        <f>SIN(AL386+RADIANS($AB$9))</f>
        <v>0.14841771535326917</v>
      </c>
      <c r="AK386" s="43">
        <f>$AB$7*SIN(AL386)</f>
        <v>7.3819696572813148E-2</v>
      </c>
      <c r="AL386" s="43">
        <f>2*ATAN(AM386)</f>
        <v>0.14898023702773522</v>
      </c>
      <c r="AM386" s="43">
        <f>SQRT((1+$AB$7)/(1-$AB$7))*TAN(AN386/2)</f>
        <v>7.4628201369287286E-2</v>
      </c>
      <c r="AN386" s="132">
        <f>$AU386+$AB$7*SIN(AO386)</f>
        <v>6.3696105972689319</v>
      </c>
      <c r="AO386" s="132">
        <f>$AU386+$AB$7*SIN(AP386)</f>
        <v>6.369287957753321</v>
      </c>
      <c r="AP386" s="132">
        <f>$AU386+$AB$7*SIN(AQ386)</f>
        <v>6.3686368304404928</v>
      </c>
      <c r="AQ386" s="132">
        <f>$AU386+$AB$7*SIN(AR386)</f>
        <v>6.3673228835487263</v>
      </c>
      <c r="AR386" s="132">
        <f>$AU386+$AB$7*SIN(AS386)</f>
        <v>6.3646718362050967</v>
      </c>
      <c r="AS386" s="132">
        <f>$AU386+$AB$7*SIN(AT386)</f>
        <v>6.3593247536893882</v>
      </c>
      <c r="AT386" s="132">
        <f>$AU386+$AB$7*SIN(AU386)</f>
        <v>6.3485463231622727</v>
      </c>
      <c r="AU386" s="132">
        <f>RADIANS($AB$9)+$AB$18*(F386-AB$15)</f>
        <v>6.3268414008972131</v>
      </c>
    </row>
    <row r="387" spans="1:64" ht="12.95" customHeight="1">
      <c r="A387" s="36" t="s">
        <v>476</v>
      </c>
      <c r="B387" s="94" t="s">
        <v>292</v>
      </c>
      <c r="C387" s="36">
        <v>54389.500899999999</v>
      </c>
      <c r="D387" s="36">
        <v>2.0000000000000001E-4</v>
      </c>
      <c r="E387" s="41">
        <f>+(C387-C$7)/C$8</f>
        <v>12858.946629924892</v>
      </c>
      <c r="F387" s="132">
        <f>ROUND(2*E387,0)/2</f>
        <v>12859</v>
      </c>
      <c r="G387" s="132">
        <f>+C387-(C$7+F387*C$8)</f>
        <v>-1.8217769997136202E-2</v>
      </c>
      <c r="K387" s="43">
        <f>G387</f>
        <v>-1.8217769997136202E-2</v>
      </c>
      <c r="O387" s="132">
        <f ca="1">+C$11+C$12*F387</f>
        <v>-5.7454501514027055E-3</v>
      </c>
      <c r="P387" s="199">
        <f>+D$11+D$12*F387+D$13*F387^2</f>
        <v>-1.8286197754103558E-2</v>
      </c>
      <c r="Q387" s="200">
        <f>+C387-15018.5</f>
        <v>39371.000899999999</v>
      </c>
      <c r="S387" s="132">
        <f>+(P387-G387)^2</f>
        <v>4.6823579235835687E-9</v>
      </c>
      <c r="T387" s="7">
        <v>1</v>
      </c>
      <c r="U387" s="43">
        <f>+T387*S387</f>
        <v>4.6823579235835687E-9</v>
      </c>
      <c r="V387" s="132">
        <f>+G387-P387</f>
        <v>6.8427756967356229E-5</v>
      </c>
      <c r="Z387" s="43">
        <f>F387</f>
        <v>12859</v>
      </c>
      <c r="AA387" s="132">
        <f>AB$3+AB$4*Z387+AB$5*Z387^2+AH387</f>
        <v>-1.7387716356939354E-2</v>
      </c>
      <c r="AB387" s="132">
        <f>IF(S387&lt;&gt;0,G387-AH387, -9999)</f>
        <v>-1.9116251394300406E-2</v>
      </c>
      <c r="AC387" s="132">
        <f>+G387-P387</f>
        <v>6.8427756967356229E-5</v>
      </c>
      <c r="AD387" s="132">
        <f>IF(S387&lt;&gt;0,G387-AA387, -9999)</f>
        <v>-8.3005364019684766E-4</v>
      </c>
      <c r="AE387" s="132">
        <f>+(G387-AA387)^2*T387</f>
        <v>6.8898904560403778E-7</v>
      </c>
      <c r="AF387" s="43">
        <f>IF(S387&lt;&gt;0,G387-P387, -9999)</f>
        <v>6.8427756967356229E-5</v>
      </c>
      <c r="AG387" s="7"/>
      <c r="AH387" s="43">
        <f>$AB$6*($AB$11/AI387*AJ387+$AB$12)</f>
        <v>8.9848139716420519E-4</v>
      </c>
      <c r="AI387" s="43">
        <f>1+$AB$7*COS(AL387)</f>
        <v>1.4918285992264939</v>
      </c>
      <c r="AJ387" s="43">
        <f>SIN(AL387+RADIANS($AB$9))</f>
        <v>0.14841771535326917</v>
      </c>
      <c r="AK387" s="43">
        <f>$AB$7*SIN(AL387)</f>
        <v>7.3819696572813148E-2</v>
      </c>
      <c r="AL387" s="43">
        <f>2*ATAN(AM387)</f>
        <v>0.14898023702773522</v>
      </c>
      <c r="AM387" s="43">
        <f>SQRT((1+$AB$7)/(1-$AB$7))*TAN(AN387/2)</f>
        <v>7.4628201369287286E-2</v>
      </c>
      <c r="AN387" s="132">
        <f>$AU387+$AB$7*SIN(AO387)</f>
        <v>6.3696105972689319</v>
      </c>
      <c r="AO387" s="132">
        <f>$AU387+$AB$7*SIN(AP387)</f>
        <v>6.369287957753321</v>
      </c>
      <c r="AP387" s="132">
        <f>$AU387+$AB$7*SIN(AQ387)</f>
        <v>6.3686368304404928</v>
      </c>
      <c r="AQ387" s="132">
        <f>$AU387+$AB$7*SIN(AR387)</f>
        <v>6.3673228835487263</v>
      </c>
      <c r="AR387" s="132">
        <f>$AU387+$AB$7*SIN(AS387)</f>
        <v>6.3646718362050967</v>
      </c>
      <c r="AS387" s="132">
        <f>$AU387+$AB$7*SIN(AT387)</f>
        <v>6.3593247536893882</v>
      </c>
      <c r="AT387" s="132">
        <f>$AU387+$AB$7*SIN(AU387)</f>
        <v>6.3485463231622727</v>
      </c>
      <c r="AU387" s="132">
        <f>RADIANS($AB$9)+$AB$18*(F387-AB$15)</f>
        <v>6.3268414008972131</v>
      </c>
    </row>
    <row r="388" spans="1:64" ht="12.95" customHeight="1">
      <c r="A388" s="41" t="s">
        <v>477</v>
      </c>
      <c r="B388" s="94" t="s">
        <v>288</v>
      </c>
      <c r="C388" s="36">
        <v>54421.758800000003</v>
      </c>
      <c r="D388" s="36">
        <v>1E-4</v>
      </c>
      <c r="E388" s="41">
        <f>+(C388-C$7)/C$8</f>
        <v>12953.448127414138</v>
      </c>
      <c r="F388" s="132">
        <f>ROUND(2*E388,0)/2</f>
        <v>12953.5</v>
      </c>
      <c r="G388" s="132">
        <f>+C388-(C$7+F388*C$8)</f>
        <v>-1.7706604994600639E-2</v>
      </c>
      <c r="K388" s="43">
        <f>G388</f>
        <v>-1.7706604994600639E-2</v>
      </c>
      <c r="N388" s="132"/>
      <c r="O388" s="132">
        <f ca="1">+C$11+C$12*F388</f>
        <v>-5.9338166539759096E-3</v>
      </c>
      <c r="P388" s="199">
        <f>+D$11+D$12*F388+D$13*F388^2</f>
        <v>-1.8407100905510811E-2</v>
      </c>
      <c r="Q388" s="200">
        <f>+C388-15018.5</f>
        <v>39403.258800000003</v>
      </c>
      <c r="R388" s="132"/>
      <c r="S388" s="132">
        <f>+(P388-G388)^2</f>
        <v>4.9069452120187246E-7</v>
      </c>
      <c r="T388" s="7">
        <v>1</v>
      </c>
      <c r="U388" s="43">
        <f>+T388*S388</f>
        <v>4.9069452120187246E-7</v>
      </c>
      <c r="V388" s="132">
        <f>+G388-P388</f>
        <v>7.0049591091017258E-4</v>
      </c>
      <c r="Z388" s="43">
        <f>F388</f>
        <v>12953.5</v>
      </c>
      <c r="AA388" s="132">
        <f>AB$3+AB$4*Z388+AB$5*Z388^2+AH388</f>
        <v>-1.7225003337669527E-2</v>
      </c>
      <c r="AB388" s="132">
        <f>IF(S388&lt;&gt;0,G388-AH388, -9999)</f>
        <v>-1.8888702562441927E-2</v>
      </c>
      <c r="AC388" s="132">
        <f>+G388-P388</f>
        <v>7.0049591091017258E-4</v>
      </c>
      <c r="AD388" s="132">
        <f>IF(S388&lt;&gt;0,G388-AA388, -9999)</f>
        <v>-4.8160165693111184E-4</v>
      </c>
      <c r="AE388" s="132">
        <f>+(G388-AA388)^2*T388</f>
        <v>2.3194015595879236E-7</v>
      </c>
      <c r="AF388" s="43">
        <f>IF(S388&lt;&gt;0,G388-P388, -9999)</f>
        <v>7.0049591091017258E-4</v>
      </c>
      <c r="AG388" s="7"/>
      <c r="AH388" s="43">
        <f>$AB$6*($AB$11/AI388*AJ388+$AB$12)</f>
        <v>1.1820975678412862E-3</v>
      </c>
      <c r="AI388" s="43">
        <f>1+$AB$7*COS(AL388)</f>
        <v>1.4878150322427273</v>
      </c>
      <c r="AJ388" s="43">
        <f>SIN(AL388+RADIANS($AB$9))</f>
        <v>0.19473838896000442</v>
      </c>
      <c r="AK388" s="43">
        <f>$AB$7*SIN(AL388)</f>
        <v>9.6856661811278527E-2</v>
      </c>
      <c r="AL388" s="43">
        <f>2*ATAN(AM388)</f>
        <v>0.19600288798426985</v>
      </c>
      <c r="AM388" s="43">
        <f>SQRT((1+$AB$7)/(1-$AB$7))*TAN(AN388/2)</f>
        <v>9.8316398547543399E-2</v>
      </c>
      <c r="AN388" s="132">
        <f>$AU388+$AB$7*SIN(AO388)</f>
        <v>6.396991312253987</v>
      </c>
      <c r="AO388" s="132">
        <f>$AU388+$AB$7*SIN(AP388)</f>
        <v>6.3965717477766839</v>
      </c>
      <c r="AP388" s="132">
        <f>$AU388+$AB$7*SIN(AQ388)</f>
        <v>6.3957227154984517</v>
      </c>
      <c r="AQ388" s="132">
        <f>$AU388+$AB$7*SIN(AR388)</f>
        <v>6.3940048590841068</v>
      </c>
      <c r="AR388" s="132">
        <f>$AU388+$AB$7*SIN(AS388)</f>
        <v>6.3905300998583927</v>
      </c>
      <c r="AS388" s="132">
        <f>$AU388+$AB$7*SIN(AT388)</f>
        <v>6.3835055319837846</v>
      </c>
      <c r="AT388" s="132">
        <f>$AU388+$AB$7*SIN(AU388)</f>
        <v>6.369319466243974</v>
      </c>
      <c r="AU388" s="132">
        <f>RADIANS($AB$9)+$AB$18*(F388-AB$15)</f>
        <v>6.3407207233267453</v>
      </c>
    </row>
    <row r="389" spans="1:64" ht="12.95" customHeight="1">
      <c r="A389" s="41" t="s">
        <v>477</v>
      </c>
      <c r="B389" s="94" t="s">
        <v>292</v>
      </c>
      <c r="C389" s="36">
        <v>54462.550199999998</v>
      </c>
      <c r="D389" s="36">
        <v>1E-4</v>
      </c>
      <c r="E389" s="41">
        <f>+(C389-C$7)/C$8</f>
        <v>13072.949036793912</v>
      </c>
      <c r="F389" s="132">
        <f>ROUND(2*E389,0)/2</f>
        <v>13073</v>
      </c>
      <c r="G389" s="132">
        <f>+C389-(C$7+F389*C$8)</f>
        <v>-1.7396189999999478E-2</v>
      </c>
      <c r="K389" s="43">
        <f>G389</f>
        <v>-1.7396189999999478E-2</v>
      </c>
      <c r="N389" s="132"/>
      <c r="O389" s="132">
        <f ca="1">+C$11+C$12*F389</f>
        <v>-6.17201556463726E-3</v>
      </c>
      <c r="P389" s="199">
        <f>+D$11+D$12*F389+D$13*F389^2</f>
        <v>-1.8560419637520659E-2</v>
      </c>
      <c r="Q389" s="200">
        <f>+C389-15018.5</f>
        <v>39444.050199999998</v>
      </c>
      <c r="R389" s="132"/>
      <c r="S389" s="132">
        <f>+(P389-G389)^2</f>
        <v>1.3554306488827004E-6</v>
      </c>
      <c r="T389" s="7">
        <v>1</v>
      </c>
      <c r="U389" s="43">
        <f>+T389*S389</f>
        <v>1.3554306488827004E-6</v>
      </c>
      <c r="V389" s="132">
        <f>+G389-P389</f>
        <v>1.1642296375211809E-3</v>
      </c>
      <c r="Z389" s="43">
        <f>F389</f>
        <v>13073</v>
      </c>
      <c r="AA389" s="132">
        <f>AB$3+AB$4*Z389+AB$5*Z389^2+AH389</f>
        <v>-1.7022146188613502E-2</v>
      </c>
      <c r="AB389" s="132">
        <f>IF(S389&lt;&gt;0,G389-AH389, -9999)</f>
        <v>-1.8934463448906636E-2</v>
      </c>
      <c r="AC389" s="132">
        <f>+G389-P389</f>
        <v>1.1642296375211809E-3</v>
      </c>
      <c r="AD389" s="132">
        <f>IF(S389&lt;&gt;0,G389-AA389, -9999)</f>
        <v>-3.7404381138597675E-4</v>
      </c>
      <c r="AE389" s="132">
        <f>+(G389-AA389)^2*T389</f>
        <v>1.3990877283614816E-7</v>
      </c>
      <c r="AF389" s="43">
        <f>IF(S389&lt;&gt;0,G389-P389, -9999)</f>
        <v>1.1642296375211809E-3</v>
      </c>
      <c r="AG389" s="7"/>
      <c r="AH389" s="43">
        <f>$AB$6*($AB$11/AI389*AJ389+$AB$12)</f>
        <v>1.5382734489071579E-3</v>
      </c>
      <c r="AI389" s="43">
        <f>1+$AB$7*COS(AL389)</f>
        <v>1.4812477360368346</v>
      </c>
      <c r="AJ389" s="43">
        <f>SIN(AL389+RADIANS($AB$9))</f>
        <v>0.25229252084073517</v>
      </c>
      <c r="AK389" s="43">
        <f>$AB$7*SIN(AL389)</f>
        <v>0.12548041751053665</v>
      </c>
      <c r="AL389" s="43">
        <f>2*ATAN(AM389)</f>
        <v>0.25506084904863841</v>
      </c>
      <c r="AM389" s="43">
        <f>SQRT((1+$AB$7)/(1-$AB$7))*TAN(AN389/2)</f>
        <v>0.12822633754118548</v>
      </c>
      <c r="AN389" s="132">
        <f>$AU389+$AB$7*SIN(AO389)</f>
        <v>6.4315014441890686</v>
      </c>
      <c r="AO389" s="132">
        <f>$AU389+$AB$7*SIN(AP389)</f>
        <v>6.4309658913535523</v>
      </c>
      <c r="AP389" s="132">
        <f>$AU389+$AB$7*SIN(AQ389)</f>
        <v>6.4298772732257072</v>
      </c>
      <c r="AQ389" s="132">
        <f>$AU389+$AB$7*SIN(AR389)</f>
        <v>6.4276649775700267</v>
      </c>
      <c r="AR389" s="132">
        <f>$AU389+$AB$7*SIN(AS389)</f>
        <v>6.4231713194172091</v>
      </c>
      <c r="AS389" s="132">
        <f>$AU389+$AB$7*SIN(AT389)</f>
        <v>6.4140523658532214</v>
      </c>
      <c r="AT389" s="132">
        <f>$AU389+$AB$7*SIN(AU389)</f>
        <v>6.3955800942978049</v>
      </c>
      <c r="AU389" s="132">
        <f>RADIANS($AB$9)+$AB$18*(F389-AB$15)</f>
        <v>6.3582718241767875</v>
      </c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</row>
    <row r="390" spans="1:64" ht="12.95" customHeight="1">
      <c r="A390" s="36" t="s">
        <v>476</v>
      </c>
      <c r="B390" s="94" t="s">
        <v>292</v>
      </c>
      <c r="C390" s="36">
        <v>54506.242769999997</v>
      </c>
      <c r="D390" s="36">
        <v>5.0000000000000001E-4</v>
      </c>
      <c r="E390" s="41">
        <f>+(C390-C$7)/C$8</f>
        <v>13200.949101712991</v>
      </c>
      <c r="F390" s="132">
        <f>ROUND(2*E390,0)/2</f>
        <v>13201</v>
      </c>
      <c r="G390" s="132">
        <f>+C390-(C$7+F390*C$8)</f>
        <v>-1.7374030001519714E-2</v>
      </c>
      <c r="K390" s="43">
        <f>G390</f>
        <v>-1.7374030001519714E-2</v>
      </c>
      <c r="O390" s="132">
        <f ca="1">+C$11+C$12*F390</f>
        <v>-6.4271574940485791E-3</v>
      </c>
      <c r="P390" s="199">
        <f>+D$11+D$12*F390+D$13*F390^2</f>
        <v>-1.8725177340803527E-2</v>
      </c>
      <c r="Q390" s="200">
        <f>+C390-15018.5</f>
        <v>39487.742769999997</v>
      </c>
      <c r="S390" s="132">
        <f>+(P390-G390)^2</f>
        <v>1.8255991324537282E-6</v>
      </c>
      <c r="T390" s="7">
        <v>1</v>
      </c>
      <c r="U390" s="43">
        <f>+T390*S390</f>
        <v>1.8255991324537282E-6</v>
      </c>
      <c r="V390" s="132">
        <f>+G390-P390</f>
        <v>1.3511473392838133E-3</v>
      </c>
      <c r="Z390" s="43">
        <f>F390</f>
        <v>13201</v>
      </c>
      <c r="AA390" s="132">
        <f>AB$3+AB$4*Z390+AB$5*Z390^2+AH390</f>
        <v>-1.6809271743614095E-2</v>
      </c>
      <c r="AB390" s="132">
        <f>IF(S390&lt;&gt;0,G390-AH390, -9999)</f>
        <v>-1.9289935598709146E-2</v>
      </c>
      <c r="AC390" s="132">
        <f>+G390-P390</f>
        <v>1.3511473392838133E-3</v>
      </c>
      <c r="AD390" s="132">
        <f>IF(S390&lt;&gt;0,G390-AA390, -9999)</f>
        <v>-5.6475825790561901E-4</v>
      </c>
      <c r="AE390" s="132">
        <f>+(G390-AA390)^2*T390</f>
        <v>3.1895188987258968E-7</v>
      </c>
      <c r="AF390" s="43">
        <f>IF(S390&lt;&gt;0,G390-P390, -9999)</f>
        <v>1.3511473392838133E-3</v>
      </c>
      <c r="AG390" s="7"/>
      <c r="AH390" s="43">
        <f>$AB$6*($AB$11/AI390*AJ390+$AB$12)</f>
        <v>1.9159055971894341E-3</v>
      </c>
      <c r="AI390" s="43">
        <f>1+$AB$7*COS(AL390)</f>
        <v>1.4724510179430932</v>
      </c>
      <c r="AJ390" s="43">
        <f>SIN(AL390+RADIANS($AB$9))</f>
        <v>0.31235902341511135</v>
      </c>
      <c r="AK390" s="43">
        <f>$AB$7*SIN(AL390)</f>
        <v>0.15535364258276144</v>
      </c>
      <c r="AL390" s="43">
        <f>2*ATAN(AM390)</f>
        <v>0.31768746046739754</v>
      </c>
      <c r="AM390" s="43">
        <f>SQRT((1+$AB$7)/(1-$AB$7))*TAN(AN390/2)</f>
        <v>0.16019329866049623</v>
      </c>
      <c r="AN390" s="132">
        <f>$AU390+$AB$7*SIN(AO390)</f>
        <v>6.4682869052737173</v>
      </c>
      <c r="AO390" s="132">
        <f>$AU390+$AB$7*SIN(AP390)</f>
        <v>6.4676371980578331</v>
      </c>
      <c r="AP390" s="132">
        <f>$AU390+$AB$7*SIN(AQ390)</f>
        <v>6.4663084494072685</v>
      </c>
      <c r="AQ390" s="132">
        <f>$AU390+$AB$7*SIN(AR390)</f>
        <v>6.4635919743613623</v>
      </c>
      <c r="AR390" s="132">
        <f>$AU390+$AB$7*SIN(AS390)</f>
        <v>6.4580426134860689</v>
      </c>
      <c r="AS390" s="132">
        <f>$AU390+$AB$7*SIN(AT390)</f>
        <v>6.4467227733689993</v>
      </c>
      <c r="AT390" s="132">
        <f>$AU390+$AB$7*SIN(AU390)</f>
        <v>6.4236958152319721</v>
      </c>
      <c r="AU390" s="132">
        <f>RADIANS($AB$9)+$AB$18*(F390-AB$15)</f>
        <v>6.3770713296898043</v>
      </c>
    </row>
    <row r="391" spans="1:64" ht="12.95" customHeight="1">
      <c r="A391" s="41" t="s">
        <v>1418</v>
      </c>
      <c r="B391" s="94" t="s">
        <v>1230</v>
      </c>
      <c r="C391" s="36">
        <v>54506.2428</v>
      </c>
      <c r="D391" s="36" t="s">
        <v>292</v>
      </c>
      <c r="E391" s="41">
        <f>+(C391-C$7)/C$8</f>
        <v>13200.94918959984</v>
      </c>
      <c r="F391" s="132">
        <f>ROUND(2*E391,0)/2</f>
        <v>13201</v>
      </c>
      <c r="G391" s="132">
        <f>+C391-(C$7+F391*C$8)</f>
        <v>-1.7344029998639598E-2</v>
      </c>
      <c r="K391" s="43">
        <f>G391</f>
        <v>-1.7344029998639598E-2</v>
      </c>
      <c r="L391" s="132"/>
      <c r="O391" s="132">
        <f ca="1">+C$11+C$12*F391</f>
        <v>-6.4271574940485791E-3</v>
      </c>
      <c r="P391" s="199">
        <f>+D$11+D$12*F391+D$13*F391^2</f>
        <v>-1.8725177340803527E-2</v>
      </c>
      <c r="Q391" s="200">
        <f>+C391-15018.5</f>
        <v>39487.7428</v>
      </c>
      <c r="S391" s="132">
        <f>+(P391-G391)^2</f>
        <v>1.9075679807664836E-6</v>
      </c>
      <c r="T391" s="7">
        <v>1</v>
      </c>
      <c r="U391" s="43">
        <f>+T391*S391</f>
        <v>1.9075679807664836E-6</v>
      </c>
      <c r="V391" s="132">
        <f>+G391-P391</f>
        <v>1.3811473421639284E-3</v>
      </c>
      <c r="Z391" s="43">
        <f>F391</f>
        <v>13201</v>
      </c>
      <c r="AA391" s="132">
        <f>AB$3+AB$4*Z391+AB$5*Z391^2+AH391</f>
        <v>-1.6809271743614095E-2</v>
      </c>
      <c r="AB391" s="132">
        <f>IF(S391&lt;&gt;0,G391-AH391, -9999)</f>
        <v>-1.9259935595829031E-2</v>
      </c>
      <c r="AC391" s="132">
        <f>+G391-P391</f>
        <v>1.3811473421639284E-3</v>
      </c>
      <c r="AD391" s="132">
        <f>IF(S391&lt;&gt;0,G391-AA391, -9999)</f>
        <v>-5.3475825502550395E-4</v>
      </c>
      <c r="AE391" s="132">
        <f>+(G391-AA391)^2*T391</f>
        <v>2.859663913179219E-7</v>
      </c>
      <c r="AF391" s="43">
        <f>IF(S391&lt;&gt;0,G391-P391, -9999)</f>
        <v>1.3811473421639284E-3</v>
      </c>
      <c r="AG391" s="7"/>
      <c r="AH391" s="43">
        <f>$AB$6*($AB$11/AI391*AJ391+$AB$12)</f>
        <v>1.9159055971894341E-3</v>
      </c>
      <c r="AI391" s="43">
        <f>1+$AB$7*COS(AL391)</f>
        <v>1.4724510179430932</v>
      </c>
      <c r="AJ391" s="43">
        <f>SIN(AL391+RADIANS($AB$9))</f>
        <v>0.31235902341511135</v>
      </c>
      <c r="AK391" s="43">
        <f>$AB$7*SIN(AL391)</f>
        <v>0.15535364258276144</v>
      </c>
      <c r="AL391" s="43">
        <f>2*ATAN(AM391)</f>
        <v>0.31768746046739754</v>
      </c>
      <c r="AM391" s="43">
        <f>SQRT((1+$AB$7)/(1-$AB$7))*TAN(AN391/2)</f>
        <v>0.16019329866049623</v>
      </c>
      <c r="AN391" s="132">
        <f>$AU391+$AB$7*SIN(AO391)</f>
        <v>6.4682869052737173</v>
      </c>
      <c r="AO391" s="132">
        <f>$AU391+$AB$7*SIN(AP391)</f>
        <v>6.4676371980578331</v>
      </c>
      <c r="AP391" s="132">
        <f>$AU391+$AB$7*SIN(AQ391)</f>
        <v>6.4663084494072685</v>
      </c>
      <c r="AQ391" s="132">
        <f>$AU391+$AB$7*SIN(AR391)</f>
        <v>6.4635919743613623</v>
      </c>
      <c r="AR391" s="132">
        <f>$AU391+$AB$7*SIN(AS391)</f>
        <v>6.4580426134860689</v>
      </c>
      <c r="AS391" s="132">
        <f>$AU391+$AB$7*SIN(AT391)</f>
        <v>6.4467227733689993</v>
      </c>
      <c r="AT391" s="132">
        <f>$AU391+$AB$7*SIN(AU391)</f>
        <v>6.4236958152319721</v>
      </c>
      <c r="AU391" s="132">
        <f>RADIANS($AB$9)+$AB$18*(F391-AB$15)</f>
        <v>6.3770713296898043</v>
      </c>
      <c r="AV391" s="132"/>
    </row>
    <row r="392" spans="1:64" ht="12.95" customHeight="1">
      <c r="A392" s="36" t="s">
        <v>476</v>
      </c>
      <c r="B392" s="94" t="s">
        <v>292</v>
      </c>
      <c r="C392" s="36">
        <v>54506.243470000001</v>
      </c>
      <c r="D392" s="36">
        <v>5.0000000000000001E-4</v>
      </c>
      <c r="E392" s="41">
        <f>+(C392-C$7)/C$8</f>
        <v>13200.951152405956</v>
      </c>
      <c r="F392" s="132">
        <f>ROUND(2*E392,0)/2</f>
        <v>13201</v>
      </c>
      <c r="G392" s="132">
        <f>+C392-(C$7+F392*C$8)</f>
        <v>-1.6674029997375328E-2</v>
      </c>
      <c r="K392" s="43">
        <f>G392</f>
        <v>-1.6674029997375328E-2</v>
      </c>
      <c r="O392" s="132">
        <f ca="1">+C$11+C$12*F392</f>
        <v>-6.4271574940485791E-3</v>
      </c>
      <c r="P392" s="199">
        <f>+D$11+D$12*F392+D$13*F392^2</f>
        <v>-1.8725177340803527E-2</v>
      </c>
      <c r="Q392" s="200">
        <f>+C392-15018.5</f>
        <v>39487.743470000001</v>
      </c>
      <c r="S392" s="132">
        <f>+(P392-G392)^2</f>
        <v>4.2072054244525573E-6</v>
      </c>
      <c r="T392" s="7">
        <v>1</v>
      </c>
      <c r="U392" s="43">
        <f>+T392*S392</f>
        <v>4.2072054244525573E-6</v>
      </c>
      <c r="V392" s="132">
        <f>+G392-P392</f>
        <v>2.0511473434281988E-3</v>
      </c>
      <c r="Z392" s="43">
        <f>F392</f>
        <v>13201</v>
      </c>
      <c r="AA392" s="132">
        <f>AB$3+AB$4*Z392+AB$5*Z392^2+AH392</f>
        <v>-1.6809271743614095E-2</v>
      </c>
      <c r="AB392" s="132">
        <f>IF(S392&lt;&gt;0,G392-AH392, -9999)</f>
        <v>-1.858993559456476E-2</v>
      </c>
      <c r="AC392" s="132">
        <f>+G392-P392</f>
        <v>2.0511473434281988E-3</v>
      </c>
      <c r="AD392" s="132">
        <f>IF(S392&lt;&gt;0,G392-AA392, -9999)</f>
        <v>1.3524174623876645E-4</v>
      </c>
      <c r="AE392" s="132">
        <f>+(G392-AA392)^2*T392</f>
        <v>1.8290329925710899E-8</v>
      </c>
      <c r="AF392" s="43">
        <f>IF(S392&lt;&gt;0,G392-P392, -9999)</f>
        <v>2.0511473434281988E-3</v>
      </c>
      <c r="AG392" s="7"/>
      <c r="AH392" s="43">
        <f>$AB$6*($AB$11/AI392*AJ392+$AB$12)</f>
        <v>1.9159055971894341E-3</v>
      </c>
      <c r="AI392" s="43">
        <f>1+$AB$7*COS(AL392)</f>
        <v>1.4724510179430932</v>
      </c>
      <c r="AJ392" s="43">
        <f>SIN(AL392+RADIANS($AB$9))</f>
        <v>0.31235902341511135</v>
      </c>
      <c r="AK392" s="43">
        <f>$AB$7*SIN(AL392)</f>
        <v>0.15535364258276144</v>
      </c>
      <c r="AL392" s="43">
        <f>2*ATAN(AM392)</f>
        <v>0.31768746046739754</v>
      </c>
      <c r="AM392" s="43">
        <f>SQRT((1+$AB$7)/(1-$AB$7))*TAN(AN392/2)</f>
        <v>0.16019329866049623</v>
      </c>
      <c r="AN392" s="132">
        <f>$AU392+$AB$7*SIN(AO392)</f>
        <v>6.4682869052737173</v>
      </c>
      <c r="AO392" s="132">
        <f>$AU392+$AB$7*SIN(AP392)</f>
        <v>6.4676371980578331</v>
      </c>
      <c r="AP392" s="132">
        <f>$AU392+$AB$7*SIN(AQ392)</f>
        <v>6.4663084494072685</v>
      </c>
      <c r="AQ392" s="132">
        <f>$AU392+$AB$7*SIN(AR392)</f>
        <v>6.4635919743613623</v>
      </c>
      <c r="AR392" s="132">
        <f>$AU392+$AB$7*SIN(AS392)</f>
        <v>6.4580426134860689</v>
      </c>
      <c r="AS392" s="132">
        <f>$AU392+$AB$7*SIN(AT392)</f>
        <v>6.4467227733689993</v>
      </c>
      <c r="AT392" s="132">
        <f>$AU392+$AB$7*SIN(AU392)</f>
        <v>6.4236958152319721</v>
      </c>
      <c r="AU392" s="132">
        <f>RADIANS($AB$9)+$AB$18*(F392-AB$15)</f>
        <v>6.3770713296898043</v>
      </c>
    </row>
    <row r="393" spans="1:64" ht="12.95" customHeight="1">
      <c r="A393" s="41" t="s">
        <v>1418</v>
      </c>
      <c r="B393" s="94" t="s">
        <v>1230</v>
      </c>
      <c r="C393" s="36">
        <v>54506.243499999997</v>
      </c>
      <c r="D393" s="36" t="s">
        <v>420</v>
      </c>
      <c r="E393" s="41">
        <f>+(C393-C$7)/C$8</f>
        <v>13200.951240292785</v>
      </c>
      <c r="F393" s="132">
        <f>ROUND(2*E393,0)/2</f>
        <v>13201</v>
      </c>
      <c r="G393" s="132">
        <f>+C393-(C$7+F393*C$8)</f>
        <v>-1.6644030001771171E-2</v>
      </c>
      <c r="K393" s="43">
        <f>G393</f>
        <v>-1.6644030001771171E-2</v>
      </c>
      <c r="M393" s="132"/>
      <c r="O393" s="132">
        <f ca="1">+C$11+C$12*F393</f>
        <v>-6.4271574940485791E-3</v>
      </c>
      <c r="P393" s="199">
        <f>+D$11+D$12*F393+D$13*F393^2</f>
        <v>-1.8725177340803527E-2</v>
      </c>
      <c r="Q393" s="200">
        <f>+C393-15018.5</f>
        <v>39487.743499999997</v>
      </c>
      <c r="S393" s="132">
        <f>+(P393-G393)^2</f>
        <v>4.3311742467614573E-6</v>
      </c>
      <c r="T393" s="7">
        <v>1</v>
      </c>
      <c r="U393" s="43">
        <f>+T393*S393</f>
        <v>4.3311742467614573E-6</v>
      </c>
      <c r="V393" s="132">
        <f>+G393-P393</f>
        <v>2.0811473390323562E-3</v>
      </c>
      <c r="Z393" s="43">
        <f>F393</f>
        <v>13201</v>
      </c>
      <c r="AA393" s="132">
        <f>AB$3+AB$4*Z393+AB$5*Z393^2+AH393</f>
        <v>-1.6809271743614095E-2</v>
      </c>
      <c r="AB393" s="132">
        <f>IF(S393&lt;&gt;0,G393-AH393, -9999)</f>
        <v>-1.8559935598960603E-2</v>
      </c>
      <c r="AC393" s="132">
        <f>+G393-P393</f>
        <v>2.0811473390323562E-3</v>
      </c>
      <c r="AD393" s="132">
        <f>IF(S393&lt;&gt;0,G393-AA393, -9999)</f>
        <v>1.6524174184292389E-4</v>
      </c>
      <c r="AE393" s="132">
        <f>+(G393-AA393)^2*T393</f>
        <v>2.7304833247283505E-8</v>
      </c>
      <c r="AF393" s="43">
        <f>IF(S393&lt;&gt;0,G393-P393, -9999)</f>
        <v>2.0811473390323562E-3</v>
      </c>
      <c r="AG393" s="7"/>
      <c r="AH393" s="43">
        <f>$AB$6*($AB$11/AI393*AJ393+$AB$12)</f>
        <v>1.9159055971894341E-3</v>
      </c>
      <c r="AI393" s="43">
        <f>1+$AB$7*COS(AL393)</f>
        <v>1.4724510179430932</v>
      </c>
      <c r="AJ393" s="43">
        <f>SIN(AL393+RADIANS($AB$9))</f>
        <v>0.31235902341511135</v>
      </c>
      <c r="AK393" s="43">
        <f>$AB$7*SIN(AL393)</f>
        <v>0.15535364258276144</v>
      </c>
      <c r="AL393" s="43">
        <f>2*ATAN(AM393)</f>
        <v>0.31768746046739754</v>
      </c>
      <c r="AM393" s="43">
        <f>SQRT((1+$AB$7)/(1-$AB$7))*TAN(AN393/2)</f>
        <v>0.16019329866049623</v>
      </c>
      <c r="AN393" s="132">
        <f>$AU393+$AB$7*SIN(AO393)</f>
        <v>6.4682869052737173</v>
      </c>
      <c r="AO393" s="132">
        <f>$AU393+$AB$7*SIN(AP393)</f>
        <v>6.4676371980578331</v>
      </c>
      <c r="AP393" s="132">
        <f>$AU393+$AB$7*SIN(AQ393)</f>
        <v>6.4663084494072685</v>
      </c>
      <c r="AQ393" s="132">
        <f>$AU393+$AB$7*SIN(AR393)</f>
        <v>6.4635919743613623</v>
      </c>
      <c r="AR393" s="132">
        <f>$AU393+$AB$7*SIN(AS393)</f>
        <v>6.4580426134860689</v>
      </c>
      <c r="AS393" s="132">
        <f>$AU393+$AB$7*SIN(AT393)</f>
        <v>6.4467227733689993</v>
      </c>
      <c r="AT393" s="132">
        <f>$AU393+$AB$7*SIN(AU393)</f>
        <v>6.4236958152319721</v>
      </c>
      <c r="AU393" s="132">
        <f>RADIANS($AB$9)+$AB$18*(F393-AB$15)</f>
        <v>6.3770713296898043</v>
      </c>
    </row>
    <row r="394" spans="1:64" ht="12.95" customHeight="1">
      <c r="A394" s="96" t="s">
        <v>360</v>
      </c>
      <c r="B394" s="95" t="s">
        <v>292</v>
      </c>
      <c r="C394" s="96">
        <v>54508.290300000001</v>
      </c>
      <c r="D394" s="96">
        <v>4.0000000000000002E-4</v>
      </c>
      <c r="E394" s="41">
        <f>+(C394-C$7)/C$8</f>
        <v>13206.947466490439</v>
      </c>
      <c r="F394" s="132">
        <f>ROUND(2*E394,0)/2</f>
        <v>13207</v>
      </c>
      <c r="G394" s="132">
        <f>+C394-(C$7+F394*C$8)</f>
        <v>-1.7932209993887227E-2</v>
      </c>
      <c r="K394" s="43">
        <f>G394</f>
        <v>-1.7932209993887227E-2</v>
      </c>
      <c r="O394" s="132">
        <f ca="1">+C$11+C$12*F394</f>
        <v>-6.4391172719897374E-3</v>
      </c>
      <c r="P394" s="199">
        <f>+D$11+D$12*F394+D$13*F394^2</f>
        <v>-1.8732913896580366E-2</v>
      </c>
      <c r="Q394" s="200">
        <f>+C394-15018.5</f>
        <v>39489.790300000001</v>
      </c>
      <c r="R394" s="178"/>
      <c r="S394" s="132">
        <f>+(P394-G394)^2</f>
        <v>6.4112673978802355E-7</v>
      </c>
      <c r="T394" s="7">
        <v>1</v>
      </c>
      <c r="U394" s="43">
        <f>+T394*S394</f>
        <v>6.4112673978802355E-7</v>
      </c>
      <c r="V394" s="132">
        <f>+G394-P394</f>
        <v>8.0070390269313882E-4</v>
      </c>
      <c r="Z394" s="43">
        <f>F394</f>
        <v>13207</v>
      </c>
      <c r="AA394" s="132">
        <f>AB$3+AB$4*Z394+AB$5*Z394^2+AH394</f>
        <v>-1.6799420057750914E-2</v>
      </c>
      <c r="AB394" s="132">
        <f>IF(S394&lt;&gt;0,G394-AH394, -9999)</f>
        <v>-1.9865703832716679E-2</v>
      </c>
      <c r="AC394" s="132">
        <f>+G394-P394</f>
        <v>8.0070390269313882E-4</v>
      </c>
      <c r="AD394" s="132">
        <f>IF(S394&lt;&gt;0,G394-AA394, -9999)</f>
        <v>-1.1327899361363129E-3</v>
      </c>
      <c r="AE394" s="132">
        <f>+(G394-AA394)^2*T394</f>
        <v>1.2832130394117118E-6</v>
      </c>
      <c r="AF394" s="43">
        <f>IF(S394&lt;&gt;0,G394-P394, -9999)</f>
        <v>8.0070390269313882E-4</v>
      </c>
      <c r="AG394" s="7"/>
      <c r="AH394" s="43">
        <f>$AB$6*($AB$11/AI394*AJ394+$AB$12)</f>
        <v>1.9334938388294511E-3</v>
      </c>
      <c r="AI394" s="43">
        <f>1+$AB$7*COS(AL394)</f>
        <v>1.4719958058553777</v>
      </c>
      <c r="AJ394" s="43">
        <f>SIN(AL394+RADIANS($AB$9))</f>
        <v>0.31512895476319741</v>
      </c>
      <c r="AK394" s="43">
        <f>$AB$7*SIN(AL394)</f>
        <v>0.15673122813954463</v>
      </c>
      <c r="AL394" s="43">
        <f>2*ATAN(AM394)</f>
        <v>0.32060469105170492</v>
      </c>
      <c r="AM394" s="43">
        <f>SQRT((1+$AB$7)/(1-$AB$7))*TAN(AN394/2)</f>
        <v>0.16168969549201062</v>
      </c>
      <c r="AN394" s="132">
        <f>$AU394+$AB$7*SIN(AO394)</f>
        <v>6.4700059809668913</v>
      </c>
      <c r="AO394" s="132">
        <f>$AU394+$AB$7*SIN(AP394)</f>
        <v>6.4693512113928016</v>
      </c>
      <c r="AP394" s="132">
        <f>$AU394+$AB$7*SIN(AQ394)</f>
        <v>6.4680116820593154</v>
      </c>
      <c r="AQ394" s="132">
        <f>$AU394+$AB$7*SIN(AR394)</f>
        <v>6.4652723114256974</v>
      </c>
      <c r="AR394" s="132">
        <f>$AU394+$AB$7*SIN(AS394)</f>
        <v>6.4596745061163263</v>
      </c>
      <c r="AS394" s="132">
        <f>$AU394+$AB$7*SIN(AT394)</f>
        <v>6.4482527467563671</v>
      </c>
      <c r="AT394" s="132">
        <f>$AU394+$AB$7*SIN(AU394)</f>
        <v>6.4250133609983839</v>
      </c>
      <c r="AU394" s="132">
        <f>RADIANS($AB$9)+$AB$18*(F394-AB$15)</f>
        <v>6.3779525565107269</v>
      </c>
    </row>
    <row r="395" spans="1:64" ht="12.95" customHeight="1">
      <c r="A395" s="36" t="s">
        <v>476</v>
      </c>
      <c r="B395" s="94" t="s">
        <v>292</v>
      </c>
      <c r="C395" s="36">
        <v>54509.314570000002</v>
      </c>
      <c r="D395" s="36">
        <v>1E-4</v>
      </c>
      <c r="E395" s="41">
        <f>+(C395-C$7)/C$8</f>
        <v>13209.948128307651</v>
      </c>
      <c r="F395" s="132">
        <f>ROUND(2*E395,0)/2</f>
        <v>13210</v>
      </c>
      <c r="G395" s="132">
        <f>+C395-(C$7+F395*C$8)</f>
        <v>-1.770629999373341E-2</v>
      </c>
      <c r="K395" s="43">
        <f>G395</f>
        <v>-1.770629999373341E-2</v>
      </c>
      <c r="O395" s="132">
        <f ca="1">+C$11+C$12*F395</f>
        <v>-6.4450971609603148E-3</v>
      </c>
      <c r="P395" s="199">
        <f>+D$11+D$12*F395+D$13*F395^2</f>
        <v>-1.8736782629117741E-2</v>
      </c>
      <c r="Q395" s="200">
        <f>+C395-15018.5</f>
        <v>39490.814570000002</v>
      </c>
      <c r="S395" s="132">
        <f>+(P395-G395)^2</f>
        <v>1.0618944618286365E-6</v>
      </c>
      <c r="T395" s="7">
        <v>1</v>
      </c>
      <c r="U395" s="43">
        <f>+T395*S395</f>
        <v>1.0618944618286365E-6</v>
      </c>
      <c r="V395" s="132">
        <f>+G395-P395</f>
        <v>1.0304826353843312E-3</v>
      </c>
      <c r="Z395" s="43">
        <f>F395</f>
        <v>13210</v>
      </c>
      <c r="AA395" s="132">
        <f>AB$3+AB$4*Z395+AB$5*Z395^2+AH395</f>
        <v>-1.6794498734370812E-2</v>
      </c>
      <c r="AB395" s="132">
        <f>IF(S395&lt;&gt;0,G395-AH395, -9999)</f>
        <v>-1.9648583888480339E-2</v>
      </c>
      <c r="AC395" s="132">
        <f>+G395-P395</f>
        <v>1.0304826353843312E-3</v>
      </c>
      <c r="AD395" s="132">
        <f>IF(S395&lt;&gt;0,G395-AA395, -9999)</f>
        <v>-9.1180125936259765E-4</v>
      </c>
      <c r="AE395" s="132">
        <f>+(G395-AA395)^2*T395</f>
        <v>8.3138153657521905E-7</v>
      </c>
      <c r="AF395" s="43">
        <f>IF(S395&lt;&gt;0,G395-P395, -9999)</f>
        <v>1.0304826353843312E-3</v>
      </c>
      <c r="AG395" s="7"/>
      <c r="AH395" s="43">
        <f>$AB$6*($AB$11/AI395*AJ395+$AB$12)</f>
        <v>1.9422838947469304E-3</v>
      </c>
      <c r="AI395" s="43">
        <f>1+$AB$7*COS(AL395)</f>
        <v>1.4717667969436594</v>
      </c>
      <c r="AJ395" s="43">
        <f>SIN(AL395+RADIANS($AB$9))</f>
        <v>0.31651229150993165</v>
      </c>
      <c r="AK395" s="43">
        <f>$AB$7*SIN(AL395)</f>
        <v>0.1574192107740264</v>
      </c>
      <c r="AL395" s="43">
        <f>2*ATAN(AM395)</f>
        <v>0.32206264776788435</v>
      </c>
      <c r="AM395" s="43">
        <f>SQRT((1+$AB$7)/(1-$AB$7))*TAN(AN395/2)</f>
        <v>0.16243782025052006</v>
      </c>
      <c r="AN395" s="132">
        <f>$AU395+$AB$7*SIN(AO395)</f>
        <v>6.4708653305599615</v>
      </c>
      <c r="AO395" s="132">
        <f>$AU395+$AB$7*SIN(AP395)</f>
        <v>6.4702080400386688</v>
      </c>
      <c r="AP395" s="132">
        <f>$AU395+$AB$7*SIN(AQ395)</f>
        <v>6.4688631372887615</v>
      </c>
      <c r="AQ395" s="132">
        <f>$AU395+$AB$7*SIN(AR395)</f>
        <v>6.4661123452350759</v>
      </c>
      <c r="AR395" s="132">
        <f>$AU395+$AB$7*SIN(AS395)</f>
        <v>6.4604903550877726</v>
      </c>
      <c r="AS395" s="132">
        <f>$AU395+$AB$7*SIN(AT395)</f>
        <v>6.4490176810206297</v>
      </c>
      <c r="AT395" s="132">
        <f>$AU395+$AB$7*SIN(AU395)</f>
        <v>6.4256721201981772</v>
      </c>
      <c r="AU395" s="132">
        <f>RADIANS($AB$9)+$AB$18*(F395-AB$15)</f>
        <v>6.3783931699211882</v>
      </c>
    </row>
    <row r="396" spans="1:64" ht="12.95" customHeight="1">
      <c r="A396" s="41" t="s">
        <v>1418</v>
      </c>
      <c r="B396" s="94" t="s">
        <v>1230</v>
      </c>
      <c r="C396" s="36">
        <v>54509.314599999998</v>
      </c>
      <c r="D396" s="36" t="s">
        <v>445</v>
      </c>
      <c r="E396" s="41">
        <f>+(C396-C$7)/C$8</f>
        <v>13209.94821619448</v>
      </c>
      <c r="F396" s="132">
        <f>ROUND(2*E396,0)/2</f>
        <v>13210</v>
      </c>
      <c r="G396" s="132">
        <f>+C396-(C$7+F396*C$8)</f>
        <v>-1.7676299998129252E-2</v>
      </c>
      <c r="K396" s="43">
        <f>G396</f>
        <v>-1.7676299998129252E-2</v>
      </c>
      <c r="L396" s="132"/>
      <c r="O396" s="132">
        <f ca="1">+C$11+C$12*F396</f>
        <v>-6.4450971609603148E-3</v>
      </c>
      <c r="P396" s="199">
        <f>+D$11+D$12*F396+D$13*F396^2</f>
        <v>-1.8736782629117741E-2</v>
      </c>
      <c r="Q396" s="200">
        <f>+C396-15018.5</f>
        <v>39490.814599999998</v>
      </c>
      <c r="S396" s="132">
        <f>+(P396-G396)^2</f>
        <v>1.124623410628267E-6</v>
      </c>
      <c r="T396" s="7">
        <v>1</v>
      </c>
      <c r="U396" s="43">
        <f>+T396*S396</f>
        <v>1.124623410628267E-6</v>
      </c>
      <c r="V396" s="132">
        <f>+G396-P396</f>
        <v>1.0604826309884886E-3</v>
      </c>
      <c r="Z396" s="43">
        <f>F396</f>
        <v>13210</v>
      </c>
      <c r="AA396" s="132">
        <f>AB$3+AB$4*Z396+AB$5*Z396^2+AH396</f>
        <v>-1.6794498734370812E-2</v>
      </c>
      <c r="AB396" s="132">
        <f>IF(S396&lt;&gt;0,G396-AH396, -9999)</f>
        <v>-1.9618583892876181E-2</v>
      </c>
      <c r="AC396" s="132">
        <f>+G396-P396</f>
        <v>1.0604826309884886E-3</v>
      </c>
      <c r="AD396" s="132">
        <f>IF(S396&lt;&gt;0,G396-AA396, -9999)</f>
        <v>-8.818012637584402E-4</v>
      </c>
      <c r="AE396" s="132">
        <f>+(G396-AA396)^2*T396</f>
        <v>7.7757346876598224E-7</v>
      </c>
      <c r="AF396" s="43">
        <f>IF(S396&lt;&gt;0,G396-P396, -9999)</f>
        <v>1.0604826309884886E-3</v>
      </c>
      <c r="AG396" s="7"/>
      <c r="AH396" s="43">
        <f>$AB$6*($AB$11/AI396*AJ396+$AB$12)</f>
        <v>1.9422838947469304E-3</v>
      </c>
      <c r="AI396" s="43">
        <f>1+$AB$7*COS(AL396)</f>
        <v>1.4717667969436594</v>
      </c>
      <c r="AJ396" s="43">
        <f>SIN(AL396+RADIANS($AB$9))</f>
        <v>0.31651229150993165</v>
      </c>
      <c r="AK396" s="43">
        <f>$AB$7*SIN(AL396)</f>
        <v>0.1574192107740264</v>
      </c>
      <c r="AL396" s="43">
        <f>2*ATAN(AM396)</f>
        <v>0.32206264776788435</v>
      </c>
      <c r="AM396" s="43">
        <f>SQRT((1+$AB$7)/(1-$AB$7))*TAN(AN396/2)</f>
        <v>0.16243782025052006</v>
      </c>
      <c r="AN396" s="132">
        <f>$AU396+$AB$7*SIN(AO396)</f>
        <v>6.4708653305599615</v>
      </c>
      <c r="AO396" s="132">
        <f>$AU396+$AB$7*SIN(AP396)</f>
        <v>6.4702080400386688</v>
      </c>
      <c r="AP396" s="132">
        <f>$AU396+$AB$7*SIN(AQ396)</f>
        <v>6.4688631372887615</v>
      </c>
      <c r="AQ396" s="132">
        <f>$AU396+$AB$7*SIN(AR396)</f>
        <v>6.4661123452350759</v>
      </c>
      <c r="AR396" s="132">
        <f>$AU396+$AB$7*SIN(AS396)</f>
        <v>6.4604903550877726</v>
      </c>
      <c r="AS396" s="132">
        <f>$AU396+$AB$7*SIN(AT396)</f>
        <v>6.4490176810206297</v>
      </c>
      <c r="AT396" s="132">
        <f>$AU396+$AB$7*SIN(AU396)</f>
        <v>6.4256721201981772</v>
      </c>
      <c r="AU396" s="132">
        <f>RADIANS($AB$9)+$AB$18*(F396-AB$15)</f>
        <v>6.3783931699211882</v>
      </c>
    </row>
    <row r="397" spans="1:64" ht="12.95" customHeight="1">
      <c r="A397" s="36" t="s">
        <v>476</v>
      </c>
      <c r="B397" s="94" t="s">
        <v>292</v>
      </c>
      <c r="C397" s="36">
        <v>54509.31467</v>
      </c>
      <c r="D397" s="36">
        <v>1E-4</v>
      </c>
      <c r="E397" s="41">
        <f>+(C397-C$7)/C$8</f>
        <v>13209.94842126378</v>
      </c>
      <c r="F397" s="132">
        <f>ROUND(2*E397,0)/2</f>
        <v>13210</v>
      </c>
      <c r="G397" s="132">
        <f>+C397-(C$7+F397*C$8)</f>
        <v>-1.7606299996259622E-2</v>
      </c>
      <c r="K397" s="43">
        <f>G397</f>
        <v>-1.7606299996259622E-2</v>
      </c>
      <c r="O397" s="132">
        <f ca="1">+C$11+C$12*F397</f>
        <v>-6.4450971609603148E-3</v>
      </c>
      <c r="P397" s="199">
        <f>+D$11+D$12*F397+D$13*F397^2</f>
        <v>-1.8736782629117741E-2</v>
      </c>
      <c r="Q397" s="200">
        <f>+C397-15018.5</f>
        <v>39490.81467</v>
      </c>
      <c r="S397" s="132">
        <f>+(P397-G397)^2</f>
        <v>1.2779909831938241E-6</v>
      </c>
      <c r="T397" s="7">
        <v>1</v>
      </c>
      <c r="U397" s="43">
        <f>+T397*S397</f>
        <v>1.2779909831938241E-6</v>
      </c>
      <c r="V397" s="132">
        <f>+G397-P397</f>
        <v>1.1304826328581187E-3</v>
      </c>
      <c r="Z397" s="43">
        <f>F397</f>
        <v>13210</v>
      </c>
      <c r="AA397" s="132">
        <f>AB$3+AB$4*Z397+AB$5*Z397^2+AH397</f>
        <v>-1.6794498734370812E-2</v>
      </c>
      <c r="AB397" s="132">
        <f>IF(S397&lt;&gt;0,G397-AH397, -9999)</f>
        <v>-1.9548583891006551E-2</v>
      </c>
      <c r="AC397" s="132">
        <f>+G397-P397</f>
        <v>1.1304826328581187E-3</v>
      </c>
      <c r="AD397" s="132">
        <f>IF(S397&lt;&gt;0,G397-AA397, -9999)</f>
        <v>-8.1180126188881013E-4</v>
      </c>
      <c r="AE397" s="132">
        <f>+(G397-AA397)^2*T397</f>
        <v>6.5902128880426445E-7</v>
      </c>
      <c r="AF397" s="43">
        <f>IF(S397&lt;&gt;0,G397-P397, -9999)</f>
        <v>1.1304826328581187E-3</v>
      </c>
      <c r="AG397" s="7"/>
      <c r="AH397" s="43">
        <f>$AB$6*($AB$11/AI397*AJ397+$AB$12)</f>
        <v>1.9422838947469304E-3</v>
      </c>
      <c r="AI397" s="43">
        <f>1+$AB$7*COS(AL397)</f>
        <v>1.4717667969436594</v>
      </c>
      <c r="AJ397" s="43">
        <f>SIN(AL397+RADIANS($AB$9))</f>
        <v>0.31651229150993165</v>
      </c>
      <c r="AK397" s="43">
        <f>$AB$7*SIN(AL397)</f>
        <v>0.1574192107740264</v>
      </c>
      <c r="AL397" s="43">
        <f>2*ATAN(AM397)</f>
        <v>0.32206264776788435</v>
      </c>
      <c r="AM397" s="43">
        <f>SQRT((1+$AB$7)/(1-$AB$7))*TAN(AN397/2)</f>
        <v>0.16243782025052006</v>
      </c>
      <c r="AN397" s="132">
        <f>$AU397+$AB$7*SIN(AO397)</f>
        <v>6.4708653305599615</v>
      </c>
      <c r="AO397" s="132">
        <f>$AU397+$AB$7*SIN(AP397)</f>
        <v>6.4702080400386688</v>
      </c>
      <c r="AP397" s="132">
        <f>$AU397+$AB$7*SIN(AQ397)</f>
        <v>6.4688631372887615</v>
      </c>
      <c r="AQ397" s="132">
        <f>$AU397+$AB$7*SIN(AR397)</f>
        <v>6.4661123452350759</v>
      </c>
      <c r="AR397" s="132">
        <f>$AU397+$AB$7*SIN(AS397)</f>
        <v>6.4604903550877726</v>
      </c>
      <c r="AS397" s="132">
        <f>$AU397+$AB$7*SIN(AT397)</f>
        <v>6.4490176810206297</v>
      </c>
      <c r="AT397" s="132">
        <f>$AU397+$AB$7*SIN(AU397)</f>
        <v>6.4256721201981772</v>
      </c>
      <c r="AU397" s="132">
        <f>RADIANS($AB$9)+$AB$18*(F397-AB$15)</f>
        <v>6.3783931699211882</v>
      </c>
    </row>
    <row r="398" spans="1:64" ht="12.95" customHeight="1">
      <c r="A398" s="36" t="s">
        <v>476</v>
      </c>
      <c r="B398" s="94" t="s">
        <v>292</v>
      </c>
      <c r="C398" s="36">
        <v>54509.31467</v>
      </c>
      <c r="D398" s="36">
        <v>2.0000000000000001E-4</v>
      </c>
      <c r="E398" s="41">
        <f>+(C398-C$7)/C$8</f>
        <v>13209.94842126378</v>
      </c>
      <c r="F398" s="132">
        <f>ROUND(2*E398,0)/2</f>
        <v>13210</v>
      </c>
      <c r="G398" s="132">
        <f>+C398-(C$7+F398*C$8)</f>
        <v>-1.7606299996259622E-2</v>
      </c>
      <c r="K398" s="43">
        <f>G398</f>
        <v>-1.7606299996259622E-2</v>
      </c>
      <c r="O398" s="132">
        <f ca="1">+C$11+C$12*F398</f>
        <v>-6.4450971609603148E-3</v>
      </c>
      <c r="P398" s="199">
        <f>+D$11+D$12*F398+D$13*F398^2</f>
        <v>-1.8736782629117741E-2</v>
      </c>
      <c r="Q398" s="200">
        <f>+C398-15018.5</f>
        <v>39490.81467</v>
      </c>
      <c r="S398" s="132">
        <f>+(P398-G398)^2</f>
        <v>1.2779909831938241E-6</v>
      </c>
      <c r="T398" s="7">
        <v>1</v>
      </c>
      <c r="U398" s="43">
        <f>+T398*S398</f>
        <v>1.2779909831938241E-6</v>
      </c>
      <c r="V398" s="132">
        <f>+G398-P398</f>
        <v>1.1304826328581187E-3</v>
      </c>
      <c r="Z398" s="43">
        <f>F398</f>
        <v>13210</v>
      </c>
      <c r="AA398" s="132">
        <f>AB$3+AB$4*Z398+AB$5*Z398^2+AH398</f>
        <v>-1.6794498734370812E-2</v>
      </c>
      <c r="AB398" s="132">
        <f>IF(S398&lt;&gt;0,G398-AH398, -9999)</f>
        <v>-1.9548583891006551E-2</v>
      </c>
      <c r="AC398" s="132">
        <f>+G398-P398</f>
        <v>1.1304826328581187E-3</v>
      </c>
      <c r="AD398" s="132">
        <f>IF(S398&lt;&gt;0,G398-AA398, -9999)</f>
        <v>-8.1180126188881013E-4</v>
      </c>
      <c r="AE398" s="132">
        <f>+(G398-AA398)^2*T398</f>
        <v>6.5902128880426445E-7</v>
      </c>
      <c r="AF398" s="43">
        <f>IF(S398&lt;&gt;0,G398-P398, -9999)</f>
        <v>1.1304826328581187E-3</v>
      </c>
      <c r="AG398" s="7"/>
      <c r="AH398" s="43">
        <f>$AB$6*($AB$11/AI398*AJ398+$AB$12)</f>
        <v>1.9422838947469304E-3</v>
      </c>
      <c r="AI398" s="43">
        <f>1+$AB$7*COS(AL398)</f>
        <v>1.4717667969436594</v>
      </c>
      <c r="AJ398" s="43">
        <f>SIN(AL398+RADIANS($AB$9))</f>
        <v>0.31651229150993165</v>
      </c>
      <c r="AK398" s="43">
        <f>$AB$7*SIN(AL398)</f>
        <v>0.1574192107740264</v>
      </c>
      <c r="AL398" s="43">
        <f>2*ATAN(AM398)</f>
        <v>0.32206264776788435</v>
      </c>
      <c r="AM398" s="43">
        <f>SQRT((1+$AB$7)/(1-$AB$7))*TAN(AN398/2)</f>
        <v>0.16243782025052006</v>
      </c>
      <c r="AN398" s="132">
        <f>$AU398+$AB$7*SIN(AO398)</f>
        <v>6.4708653305599615</v>
      </c>
      <c r="AO398" s="132">
        <f>$AU398+$AB$7*SIN(AP398)</f>
        <v>6.4702080400386688</v>
      </c>
      <c r="AP398" s="132">
        <f>$AU398+$AB$7*SIN(AQ398)</f>
        <v>6.4688631372887615</v>
      </c>
      <c r="AQ398" s="132">
        <f>$AU398+$AB$7*SIN(AR398)</f>
        <v>6.4661123452350759</v>
      </c>
      <c r="AR398" s="132">
        <f>$AU398+$AB$7*SIN(AS398)</f>
        <v>6.4604903550877726</v>
      </c>
      <c r="AS398" s="132">
        <f>$AU398+$AB$7*SIN(AT398)</f>
        <v>6.4490176810206297</v>
      </c>
      <c r="AT398" s="132">
        <f>$AU398+$AB$7*SIN(AU398)</f>
        <v>6.4256721201981772</v>
      </c>
      <c r="AU398" s="132">
        <f>RADIANS($AB$9)+$AB$18*(F398-AB$15)</f>
        <v>6.3783931699211882</v>
      </c>
    </row>
    <row r="399" spans="1:64" ht="12.95" customHeight="1">
      <c r="A399" s="41" t="s">
        <v>1418</v>
      </c>
      <c r="B399" s="94" t="s">
        <v>1230</v>
      </c>
      <c r="C399" s="36">
        <v>54509.314700000003</v>
      </c>
      <c r="D399" s="36" t="s">
        <v>292</v>
      </c>
      <c r="E399" s="41">
        <f>+(C399-C$7)/C$8</f>
        <v>13209.94850915063</v>
      </c>
      <c r="F399" s="132">
        <f>ROUND(2*E399,0)/2</f>
        <v>13210</v>
      </c>
      <c r="G399" s="132">
        <f>+C399-(C$7+F399*C$8)</f>
        <v>-1.7576299993379507E-2</v>
      </c>
      <c r="K399" s="43">
        <f>G399</f>
        <v>-1.7576299993379507E-2</v>
      </c>
      <c r="M399" s="132"/>
      <c r="O399" s="132">
        <f ca="1">+C$11+C$12*F399</f>
        <v>-6.4450971609603148E-3</v>
      </c>
      <c r="P399" s="199">
        <f>+D$11+D$12*F399+D$13*F399^2</f>
        <v>-1.8736782629117741E-2</v>
      </c>
      <c r="Q399" s="200">
        <f>+C399-15018.5</f>
        <v>39490.814700000003</v>
      </c>
      <c r="S399" s="132">
        <f>+(P399-G399)^2</f>
        <v>1.3467199478499582E-6</v>
      </c>
      <c r="T399" s="7">
        <v>1</v>
      </c>
      <c r="U399" s="43">
        <f>+T399*S399</f>
        <v>1.3467199478499582E-6</v>
      </c>
      <c r="V399" s="132">
        <f>+G399-P399</f>
        <v>1.1604826357382338E-3</v>
      </c>
      <c r="Z399" s="43">
        <f>F399</f>
        <v>13210</v>
      </c>
      <c r="AA399" s="132">
        <f>AB$3+AB$4*Z399+AB$5*Z399^2+AH399</f>
        <v>-1.6794498734370812E-2</v>
      </c>
      <c r="AB399" s="132">
        <f>IF(S399&lt;&gt;0,G399-AH399, -9999)</f>
        <v>-1.9518583888126436E-2</v>
      </c>
      <c r="AC399" s="132">
        <f>+G399-P399</f>
        <v>1.1604826357382338E-3</v>
      </c>
      <c r="AD399" s="132">
        <f>IF(S399&lt;&gt;0,G399-AA399, -9999)</f>
        <v>-7.8180125900869507E-4</v>
      </c>
      <c r="AE399" s="132">
        <f>+(G399-AA399)^2*T399</f>
        <v>6.1121320858758074E-7</v>
      </c>
      <c r="AF399" s="43">
        <f>IF(S399&lt;&gt;0,G399-P399, -9999)</f>
        <v>1.1604826357382338E-3</v>
      </c>
      <c r="AG399" s="7"/>
      <c r="AH399" s="43">
        <f>$AB$6*($AB$11/AI399*AJ399+$AB$12)</f>
        <v>1.9422838947469304E-3</v>
      </c>
      <c r="AI399" s="43">
        <f>1+$AB$7*COS(AL399)</f>
        <v>1.4717667969436594</v>
      </c>
      <c r="AJ399" s="43">
        <f>SIN(AL399+RADIANS($AB$9))</f>
        <v>0.31651229150993165</v>
      </c>
      <c r="AK399" s="43">
        <f>$AB$7*SIN(AL399)</f>
        <v>0.1574192107740264</v>
      </c>
      <c r="AL399" s="43">
        <f>2*ATAN(AM399)</f>
        <v>0.32206264776788435</v>
      </c>
      <c r="AM399" s="43">
        <f>SQRT((1+$AB$7)/(1-$AB$7))*TAN(AN399/2)</f>
        <v>0.16243782025052006</v>
      </c>
      <c r="AN399" s="132">
        <f>$AU399+$AB$7*SIN(AO399)</f>
        <v>6.4708653305599615</v>
      </c>
      <c r="AO399" s="132">
        <f>$AU399+$AB$7*SIN(AP399)</f>
        <v>6.4702080400386688</v>
      </c>
      <c r="AP399" s="132">
        <f>$AU399+$AB$7*SIN(AQ399)</f>
        <v>6.4688631372887615</v>
      </c>
      <c r="AQ399" s="132">
        <f>$AU399+$AB$7*SIN(AR399)</f>
        <v>6.4661123452350759</v>
      </c>
      <c r="AR399" s="132">
        <f>$AU399+$AB$7*SIN(AS399)</f>
        <v>6.4604903550877726</v>
      </c>
      <c r="AS399" s="132">
        <f>$AU399+$AB$7*SIN(AT399)</f>
        <v>6.4490176810206297</v>
      </c>
      <c r="AT399" s="132">
        <f>$AU399+$AB$7*SIN(AU399)</f>
        <v>6.4256721201981772</v>
      </c>
      <c r="AU399" s="132">
        <f>RADIANS($AB$9)+$AB$18*(F399-AB$15)</f>
        <v>6.3783931699211882</v>
      </c>
    </row>
    <row r="400" spans="1:64" ht="12.95" customHeight="1">
      <c r="A400" s="41" t="s">
        <v>1418</v>
      </c>
      <c r="B400" s="94" t="s">
        <v>1230</v>
      </c>
      <c r="C400" s="36">
        <v>54509.314700000003</v>
      </c>
      <c r="D400" s="36" t="s">
        <v>420</v>
      </c>
      <c r="E400" s="41">
        <f>+(C400-C$7)/C$8</f>
        <v>13209.94850915063</v>
      </c>
      <c r="F400" s="132">
        <f>ROUND(2*E400,0)/2</f>
        <v>13210</v>
      </c>
      <c r="G400" s="132">
        <f>+C400-(C$7+F400*C$8)</f>
        <v>-1.7576299993379507E-2</v>
      </c>
      <c r="K400" s="43">
        <f>G400</f>
        <v>-1.7576299993379507E-2</v>
      </c>
      <c r="L400" s="132"/>
      <c r="O400" s="132">
        <f ca="1">+C$11+C$12*F400</f>
        <v>-6.4450971609603148E-3</v>
      </c>
      <c r="P400" s="199">
        <f>+D$11+D$12*F400+D$13*F400^2</f>
        <v>-1.8736782629117741E-2</v>
      </c>
      <c r="Q400" s="200">
        <f>+C400-15018.5</f>
        <v>39490.814700000003</v>
      </c>
      <c r="S400" s="132">
        <f>+(P400-G400)^2</f>
        <v>1.3467199478499582E-6</v>
      </c>
      <c r="T400" s="7">
        <v>1</v>
      </c>
      <c r="U400" s="43">
        <f>+T400*S400</f>
        <v>1.3467199478499582E-6</v>
      </c>
      <c r="V400" s="132">
        <f>+G400-P400</f>
        <v>1.1604826357382338E-3</v>
      </c>
      <c r="Z400" s="43">
        <f>F400</f>
        <v>13210</v>
      </c>
      <c r="AA400" s="132">
        <f>AB$3+AB$4*Z400+AB$5*Z400^2+AH400</f>
        <v>-1.6794498734370812E-2</v>
      </c>
      <c r="AB400" s="132">
        <f>IF(S400&lt;&gt;0,G400-AH400, -9999)</f>
        <v>-1.9518583888126436E-2</v>
      </c>
      <c r="AC400" s="132">
        <f>+G400-P400</f>
        <v>1.1604826357382338E-3</v>
      </c>
      <c r="AD400" s="132">
        <f>IF(S400&lt;&gt;0,G400-AA400, -9999)</f>
        <v>-7.8180125900869507E-4</v>
      </c>
      <c r="AE400" s="132">
        <f>+(G400-AA400)^2*T400</f>
        <v>6.1121320858758074E-7</v>
      </c>
      <c r="AF400" s="43">
        <f>IF(S400&lt;&gt;0,G400-P400, -9999)</f>
        <v>1.1604826357382338E-3</v>
      </c>
      <c r="AG400" s="7"/>
      <c r="AH400" s="43">
        <f>$AB$6*($AB$11/AI400*AJ400+$AB$12)</f>
        <v>1.9422838947469304E-3</v>
      </c>
      <c r="AI400" s="43">
        <f>1+$AB$7*COS(AL400)</f>
        <v>1.4717667969436594</v>
      </c>
      <c r="AJ400" s="43">
        <f>SIN(AL400+RADIANS($AB$9))</f>
        <v>0.31651229150993165</v>
      </c>
      <c r="AK400" s="43">
        <f>$AB$7*SIN(AL400)</f>
        <v>0.1574192107740264</v>
      </c>
      <c r="AL400" s="43">
        <f>2*ATAN(AM400)</f>
        <v>0.32206264776788435</v>
      </c>
      <c r="AM400" s="43">
        <f>SQRT((1+$AB$7)/(1-$AB$7))*TAN(AN400/2)</f>
        <v>0.16243782025052006</v>
      </c>
      <c r="AN400" s="132">
        <f>$AU400+$AB$7*SIN(AO400)</f>
        <v>6.4708653305599615</v>
      </c>
      <c r="AO400" s="132">
        <f>$AU400+$AB$7*SIN(AP400)</f>
        <v>6.4702080400386688</v>
      </c>
      <c r="AP400" s="132">
        <f>$AU400+$AB$7*SIN(AQ400)</f>
        <v>6.4688631372887615</v>
      </c>
      <c r="AQ400" s="132">
        <f>$AU400+$AB$7*SIN(AR400)</f>
        <v>6.4661123452350759</v>
      </c>
      <c r="AR400" s="132">
        <f>$AU400+$AB$7*SIN(AS400)</f>
        <v>6.4604903550877726</v>
      </c>
      <c r="AS400" s="132">
        <f>$AU400+$AB$7*SIN(AT400)</f>
        <v>6.4490176810206297</v>
      </c>
      <c r="AT400" s="132">
        <f>$AU400+$AB$7*SIN(AU400)</f>
        <v>6.4256721201981772</v>
      </c>
      <c r="AU400" s="132">
        <f>RADIANS($AB$9)+$AB$18*(F400-AB$15)</f>
        <v>6.3783931699211882</v>
      </c>
    </row>
    <row r="401" spans="1:64" ht="12.95" customHeight="1">
      <c r="A401" s="41" t="s">
        <v>478</v>
      </c>
      <c r="B401" s="94" t="s">
        <v>288</v>
      </c>
      <c r="C401" s="36">
        <v>54708.833500000001</v>
      </c>
      <c r="D401" s="36">
        <v>2.0000000000000001E-4</v>
      </c>
      <c r="E401" s="41">
        <f>+(C401-C$7)/C$8</f>
        <v>13794.451076808624</v>
      </c>
      <c r="F401" s="132">
        <f>ROUND(2*E401,0)/2</f>
        <v>13794.5</v>
      </c>
      <c r="G401" s="132">
        <f>+C401-(C$7+F401*C$8)</f>
        <v>-1.6699834995961282E-2</v>
      </c>
      <c r="K401" s="43">
        <f>G401</f>
        <v>-1.6699834995961282E-2</v>
      </c>
      <c r="N401" s="132"/>
      <c r="O401" s="132">
        <f ca="1">+C$11+C$12*F401</f>
        <v>-7.6101788620612301E-3</v>
      </c>
      <c r="P401" s="199">
        <f>+D$11+D$12*F401+D$13*F401^2</f>
        <v>-1.9496323041020409E-2</v>
      </c>
      <c r="Q401" s="200">
        <f>+C401-15018.5</f>
        <v>39690.333500000001</v>
      </c>
      <c r="R401" s="132"/>
      <c r="S401" s="132">
        <f>+(P401-G401)^2</f>
        <v>7.8203453861586141E-6</v>
      </c>
      <c r="T401" s="7">
        <v>1</v>
      </c>
      <c r="U401" s="43">
        <f>+T401*S401</f>
        <v>7.8203453861586141E-6</v>
      </c>
      <c r="V401" s="132">
        <f>+G401-P401</f>
        <v>2.7964880450591263E-3</v>
      </c>
      <c r="Z401" s="43">
        <f>F401</f>
        <v>13794.5</v>
      </c>
      <c r="AA401" s="132">
        <f>AB$3+AB$4*Z401+AB$5*Z401^2+AH401</f>
        <v>-1.5906044329727788E-2</v>
      </c>
      <c r="AB401" s="132">
        <f>IF(S401&lt;&gt;0,G401-AH401, -9999)</f>
        <v>-2.0290113707253903E-2</v>
      </c>
      <c r="AC401" s="132">
        <f>+G401-P401</f>
        <v>2.7964880450591263E-3</v>
      </c>
      <c r="AD401" s="132">
        <f>IF(S401&lt;&gt;0,G401-AA401, -9999)</f>
        <v>-7.9379066623349454E-4</v>
      </c>
      <c r="AE401" s="132">
        <f>+(G401-AA401)^2*T401</f>
        <v>6.301036217994151E-7</v>
      </c>
      <c r="AF401" s="43">
        <f>IF(S401&lt;&gt;0,G401-P401, -9999)</f>
        <v>2.7964880450591263E-3</v>
      </c>
      <c r="AG401" s="7"/>
      <c r="AH401" s="43">
        <f>$AB$6*($AB$11/AI401*AJ401+$AB$12)</f>
        <v>3.5902787112926209E-3</v>
      </c>
      <c r="AI401" s="43">
        <f>1+$AB$7*COS(AL401)</f>
        <v>1.4116470512313977</v>
      </c>
      <c r="AJ401" s="43">
        <f>SIN(AL401+RADIANS($AB$9))</f>
        <v>0.56115871201947165</v>
      </c>
      <c r="AK401" s="43">
        <f>$AB$7*SIN(AL401)</f>
        <v>0.27909035066030569</v>
      </c>
      <c r="AL401" s="43">
        <f>2*ATAN(AM401)</f>
        <v>0.59579720290384341</v>
      </c>
      <c r="AM401" s="43">
        <f>SQRT((1+$AB$7)/(1-$AB$7))*TAN(AN401/2)</f>
        <v>0.30703526285740318</v>
      </c>
      <c r="AN401" s="132">
        <f>$AU401+$AB$7*SIN(AO401)</f>
        <v>6.6352940647211724</v>
      </c>
      <c r="AO401" s="132">
        <f>$AU401+$AB$7*SIN(AP401)</f>
        <v>6.634295867503428</v>
      </c>
      <c r="AP401" s="132">
        <f>$AU401+$AB$7*SIN(AQ401)</f>
        <v>6.6321592151174746</v>
      </c>
      <c r="AQ401" s="132">
        <f>$AU401+$AB$7*SIN(AR401)</f>
        <v>6.627591248340301</v>
      </c>
      <c r="AR401" s="132">
        <f>$AU401+$AB$7*SIN(AS401)</f>
        <v>6.6178502531856935</v>
      </c>
      <c r="AS401" s="132">
        <f>$AU401+$AB$7*SIN(AT401)</f>
        <v>6.5971862752398165</v>
      </c>
      <c r="AT401" s="132">
        <f>$AU401+$AB$7*SIN(AU401)</f>
        <v>6.553793189137135</v>
      </c>
      <c r="AU401" s="132">
        <f>RADIANS($AB$9)+$AB$18*(F401-AB$15)</f>
        <v>6.4642393493927353</v>
      </c>
    </row>
    <row r="402" spans="1:64" ht="12.95" customHeight="1">
      <c r="A402" s="41" t="s">
        <v>479</v>
      </c>
      <c r="B402" s="94" t="s">
        <v>292</v>
      </c>
      <c r="C402" s="36">
        <v>54781.710899999998</v>
      </c>
      <c r="D402" s="36">
        <v>1E-4</v>
      </c>
      <c r="E402" s="41">
        <f>+(C402-C$7)/C$8</f>
        <v>14007.949892079354</v>
      </c>
      <c r="F402" s="132">
        <f>ROUND(2*E402,0)/2</f>
        <v>14008</v>
      </c>
      <c r="G402" s="132">
        <f>+C402-(C$7+F402*C$8)</f>
        <v>-1.7104239996115211E-2</v>
      </c>
      <c r="K402" s="43">
        <f>G402</f>
        <v>-1.7104239996115211E-2</v>
      </c>
      <c r="N402" s="132"/>
      <c r="O402" s="132">
        <f ca="1">+C$11+C$12*F402</f>
        <v>-8.0357476271340211E-3</v>
      </c>
      <c r="P402" s="199">
        <f>+D$11+D$12*F402+D$13*F402^2</f>
        <v>-1.977662884334595E-2</v>
      </c>
      <c r="Q402" s="200">
        <f>+C402-15018.5</f>
        <v>39763.210899999998</v>
      </c>
      <c r="R402" s="132"/>
      <c r="S402" s="132">
        <f>+(P402-G402)^2</f>
        <v>7.1416621508032336E-6</v>
      </c>
      <c r="T402" s="7">
        <v>1</v>
      </c>
      <c r="U402" s="43">
        <f>+T402*S402</f>
        <v>7.1416621508032336E-6</v>
      </c>
      <c r="V402" s="132">
        <f>+G402-P402</f>
        <v>2.6723888472307382E-3</v>
      </c>
      <c r="Z402" s="43">
        <f>F402</f>
        <v>14008</v>
      </c>
      <c r="AA402" s="132">
        <f>AB$3+AB$4*Z402+AB$5*Z402^2+AH402</f>
        <v>-1.5623823726398062E-2</v>
      </c>
      <c r="AB402" s="132">
        <f>IF(S402&lt;&gt;0,G402-AH402, -9999)</f>
        <v>-2.1257045113063099E-2</v>
      </c>
      <c r="AC402" s="132">
        <f>+G402-P402</f>
        <v>2.6723888472307382E-3</v>
      </c>
      <c r="AD402" s="132">
        <f>IF(S402&lt;&gt;0,G402-AA402, -9999)</f>
        <v>-1.4804162697171497E-3</v>
      </c>
      <c r="AE402" s="132">
        <f>+(G402-AA402)^2*T402</f>
        <v>2.1916323316432406E-6</v>
      </c>
      <c r="AF402" s="43">
        <f>IF(S402&lt;&gt;0,G402-P402, -9999)</f>
        <v>2.6723888472307382E-3</v>
      </c>
      <c r="AG402" s="7"/>
      <c r="AH402" s="43">
        <f>$AB$6*($AB$11/AI402*AJ402+$AB$12)</f>
        <v>4.1528051169478887E-3</v>
      </c>
      <c r="AI402" s="43">
        <f>1+$AB$7*COS(AL402)</f>
        <v>1.3836933600396757</v>
      </c>
      <c r="AJ402" s="43">
        <f>SIN(AL402+RADIANS($AB$9))</f>
        <v>0.63622633125736006</v>
      </c>
      <c r="AK402" s="43">
        <f>$AB$7*SIN(AL402)</f>
        <v>0.31642396255761207</v>
      </c>
      <c r="AL402" s="43">
        <f>2*ATAN(AM402)</f>
        <v>0.68960917883979322</v>
      </c>
      <c r="AM402" s="43">
        <f>SQRT((1+$AB$7)/(1-$AB$7))*TAN(AN402/2)</f>
        <v>0.35915190951122178</v>
      </c>
      <c r="AN402" s="132">
        <f>$AU402+$AB$7*SIN(AO402)</f>
        <v>6.6935144965880822</v>
      </c>
      <c r="AO402" s="132">
        <f>$AU402+$AB$7*SIN(AP402)</f>
        <v>6.6924723155954515</v>
      </c>
      <c r="AP402" s="132">
        <f>$AU402+$AB$7*SIN(AQ402)</f>
        <v>6.6901892615100209</v>
      </c>
      <c r="AQ402" s="132">
        <f>$AU402+$AB$7*SIN(AR402)</f>
        <v>6.6851957076392265</v>
      </c>
      <c r="AR402" s="132">
        <f>$AU402+$AB$7*SIN(AS402)</f>
        <v>6.6743102935253278</v>
      </c>
      <c r="AS402" s="132">
        <f>$AU402+$AB$7*SIN(AT402)</f>
        <v>6.6507472709066509</v>
      </c>
      <c r="AT402" s="132">
        <f>$AU402+$AB$7*SIN(AU402)</f>
        <v>6.6004437401267202</v>
      </c>
      <c r="AU402" s="132">
        <f>RADIANS($AB$9)+$AB$18*(F402-AB$15)</f>
        <v>6.4955963371038994</v>
      </c>
    </row>
    <row r="403" spans="1:64" ht="12.95" customHeight="1">
      <c r="A403" s="41" t="s">
        <v>479</v>
      </c>
      <c r="B403" s="94" t="s">
        <v>292</v>
      </c>
      <c r="C403" s="36">
        <v>54797.753799999999</v>
      </c>
      <c r="D403" s="36">
        <v>1E-4</v>
      </c>
      <c r="E403" s="41">
        <f>+(C403-C$7)/C$8</f>
        <v>14054.948552068692</v>
      </c>
      <c r="F403" s="132">
        <f>ROUND(2*E403,0)/2</f>
        <v>14055</v>
      </c>
      <c r="G403" s="132">
        <f>+C403-(C$7+F403*C$8)</f>
        <v>-1.7561649998242501E-2</v>
      </c>
      <c r="K403" s="43">
        <f>G403</f>
        <v>-1.7561649998242501E-2</v>
      </c>
      <c r="N403" s="132"/>
      <c r="O403" s="132">
        <f ca="1">+C$11+C$12*F403</f>
        <v>-8.1294325543397397E-3</v>
      </c>
      <c r="P403" s="199">
        <f>+D$11+D$12*F403+D$13*F403^2</f>
        <v>-1.9838541673550578E-2</v>
      </c>
      <c r="Q403" s="200">
        <f>+C403-15018.5</f>
        <v>39779.253799999999</v>
      </c>
      <c r="R403" s="132"/>
      <c r="S403" s="132">
        <f>+(P403-G403)^2</f>
        <v>5.1842357010872191E-6</v>
      </c>
      <c r="T403" s="7">
        <v>1</v>
      </c>
      <c r="U403" s="43">
        <f>+T403*S403</f>
        <v>5.1842357010872191E-6</v>
      </c>
      <c r="V403" s="132">
        <f>+G403-P403</f>
        <v>2.2768916753080765E-3</v>
      </c>
      <c r="Z403" s="43">
        <f>F403</f>
        <v>14055</v>
      </c>
      <c r="AA403" s="132">
        <f>AB$3+AB$4*Z403+AB$5*Z403^2+AH403</f>
        <v>-1.5565189716260509E-2</v>
      </c>
      <c r="AB403" s="132">
        <f>IF(S403&lt;&gt;0,G403-AH403, -9999)</f>
        <v>-2.1835001955532569E-2</v>
      </c>
      <c r="AC403" s="132">
        <f>+G403-P403</f>
        <v>2.2768916753080765E-3</v>
      </c>
      <c r="AD403" s="132">
        <f>IF(S403&lt;&gt;0,G403-AA403, -9999)</f>
        <v>-1.9964602819819918E-3</v>
      </c>
      <c r="AE403" s="132">
        <f>+(G403-AA403)^2*T403</f>
        <v>3.9858536575316141E-6</v>
      </c>
      <c r="AF403" s="43">
        <f>IF(S403&lt;&gt;0,G403-P403, -9999)</f>
        <v>2.2768916753080765E-3</v>
      </c>
      <c r="AG403" s="7"/>
      <c r="AH403" s="43">
        <f>$AB$6*($AB$11/AI403*AJ403+$AB$12)</f>
        <v>4.2733519572900674E-3</v>
      </c>
      <c r="AI403" s="43">
        <f>1+$AB$7*COS(AL403)</f>
        <v>1.3772403331502401</v>
      </c>
      <c r="AJ403" s="43">
        <f>SIN(AL403+RADIANS($AB$9))</f>
        <v>0.65164101738276481</v>
      </c>
      <c r="AK403" s="43">
        <f>$AB$7*SIN(AL403)</f>
        <v>0.32409018754645025</v>
      </c>
      <c r="AL403" s="43">
        <f>2*ATAN(AM403)</f>
        <v>0.70975801886944279</v>
      </c>
      <c r="AM403" s="43">
        <f>SQRT((1+$AB$7)/(1-$AB$7))*TAN(AN403/2)</f>
        <v>0.37056752062231607</v>
      </c>
      <c r="AN403" s="132">
        <f>$AU403+$AB$7*SIN(AO403)</f>
        <v>6.706176979309399</v>
      </c>
      <c r="AO403" s="132">
        <f>$AU403+$AB$7*SIN(AP403)</f>
        <v>6.7051307803453311</v>
      </c>
      <c r="AP403" s="132">
        <f>$AU403+$AB$7*SIN(AQ403)</f>
        <v>6.7028261357080163</v>
      </c>
      <c r="AQ403" s="132">
        <f>$AU403+$AB$7*SIN(AR403)</f>
        <v>6.697757617092174</v>
      </c>
      <c r="AR403" s="132">
        <f>$AU403+$AB$7*SIN(AS403)</f>
        <v>6.6866500130993556</v>
      </c>
      <c r="AS403" s="132">
        <f>$AU403+$AB$7*SIN(AT403)</f>
        <v>6.6624882776324066</v>
      </c>
      <c r="AT403" s="132">
        <f>$AU403+$AB$7*SIN(AU403)</f>
        <v>6.6107000952561803</v>
      </c>
      <c r="AU403" s="132">
        <f>RADIANS($AB$9)+$AB$18*(F403-AB$15)</f>
        <v>6.5024992805344599</v>
      </c>
    </row>
    <row r="404" spans="1:64" ht="12.95" customHeight="1">
      <c r="A404" s="96" t="s">
        <v>360</v>
      </c>
      <c r="B404" s="95" t="s">
        <v>288</v>
      </c>
      <c r="C404" s="96">
        <v>54803.389000000003</v>
      </c>
      <c r="D404" s="96">
        <v>4.0000000000000002E-4</v>
      </c>
      <c r="E404" s="41">
        <f>+(C404-C$7)/C$8</f>
        <v>14071.457216261084</v>
      </c>
      <c r="F404" s="132">
        <f>ROUND(2*E404,0)/2</f>
        <v>14071.5</v>
      </c>
      <c r="G404" s="132">
        <f>+C404-(C$7+F404*C$8)</f>
        <v>-1.4604144998884294E-2</v>
      </c>
      <c r="K404" s="43">
        <f>G404</f>
        <v>-1.4604144998884294E-2</v>
      </c>
      <c r="O404" s="132">
        <f ca="1">+C$11+C$12*F404</f>
        <v>-8.1623219436779172E-3</v>
      </c>
      <c r="P404" s="199">
        <f>+D$11+D$12*F404+D$13*F404^2</f>
        <v>-1.9860294671740344E-2</v>
      </c>
      <c r="Q404" s="200">
        <f>+C404-15018.5</f>
        <v>39784.889000000003</v>
      </c>
      <c r="R404" s="178"/>
      <c r="S404" s="132">
        <f>+(P404-G404)^2</f>
        <v>2.7627109383464764E-5</v>
      </c>
      <c r="T404" s="7">
        <v>1</v>
      </c>
      <c r="U404" s="43">
        <f>+T404*S404</f>
        <v>2.7627109383464764E-5</v>
      </c>
      <c r="V404" s="132">
        <f>+G404-P404</f>
        <v>5.2561496728560503E-3</v>
      </c>
      <c r="Z404" s="43">
        <f>F404</f>
        <v>14071.5</v>
      </c>
      <c r="AA404" s="132">
        <f>AB$3+AB$4*Z404+AB$5*Z404^2+AH404</f>
        <v>-1.5544914118428579E-2</v>
      </c>
      <c r="AB404" s="132">
        <f>IF(S404&lt;&gt;0,G404-AH404, -9999)</f>
        <v>-1.8919525552196059E-2</v>
      </c>
      <c r="AC404" s="132">
        <f>+G404-P404</f>
        <v>5.2561496728560503E-3</v>
      </c>
      <c r="AD404" s="132">
        <f>IF(S404&lt;&gt;0,G404-AA404, -9999)</f>
        <v>9.4076911954428522E-4</v>
      </c>
      <c r="AE404" s="132">
        <f>+(G404-AA404)^2*T404</f>
        <v>8.8504653628812962E-7</v>
      </c>
      <c r="AF404" s="43">
        <f>IF(S404&lt;&gt;0,G404-P404, -9999)</f>
        <v>5.2561496728560503E-3</v>
      </c>
      <c r="AG404" s="7"/>
      <c r="AH404" s="43">
        <f>$AB$6*($AB$11/AI404*AJ404+$AB$12)</f>
        <v>4.3153805533117651E-3</v>
      </c>
      <c r="AI404" s="43">
        <f>1+$AB$7*COS(AL404)</f>
        <v>1.3749528715021557</v>
      </c>
      <c r="AJ404" s="43">
        <f>SIN(AL404+RADIANS($AB$9))</f>
        <v>0.65695686883425575</v>
      </c>
      <c r="AK404" s="43">
        <f>$AB$7*SIN(AL404)</f>
        <v>0.32673393269063006</v>
      </c>
      <c r="AL404" s="43">
        <f>2*ATAN(AM404)</f>
        <v>0.71678742100083381</v>
      </c>
      <c r="AM404" s="43">
        <f>SQRT((1+$AB$7)/(1-$AB$7))*TAN(AN404/2)</f>
        <v>0.3745700910137007</v>
      </c>
      <c r="AN404" s="132">
        <f>$AU404+$AB$7*SIN(AO404)</f>
        <v>6.7106086464576498</v>
      </c>
      <c r="AO404" s="132">
        <f>$AU404+$AB$7*SIN(AP404)</f>
        <v>6.7095615032932612</v>
      </c>
      <c r="AP404" s="132">
        <f>$AU404+$AB$7*SIN(AQ404)</f>
        <v>6.7072501764887393</v>
      </c>
      <c r="AQ404" s="132">
        <f>$AU404+$AB$7*SIN(AR404)</f>
        <v>6.7021569559719607</v>
      </c>
      <c r="AR404" s="132">
        <f>$AU404+$AB$7*SIN(AS404)</f>
        <v>6.6909739681571274</v>
      </c>
      <c r="AS404" s="132">
        <f>$AU404+$AB$7*SIN(AT404)</f>
        <v>6.6666055840417933</v>
      </c>
      <c r="AT404" s="132">
        <f>$AU404+$AB$7*SIN(AU404)</f>
        <v>6.6142995160307789</v>
      </c>
      <c r="AU404" s="132">
        <f>RADIANS($AB$9)+$AB$18*(F404-AB$15)</f>
        <v>6.5049226542919971</v>
      </c>
    </row>
    <row r="405" spans="1:64" ht="12.95" customHeight="1">
      <c r="A405" s="41" t="s">
        <v>1064</v>
      </c>
      <c r="B405" s="94" t="s">
        <v>292</v>
      </c>
      <c r="C405" s="36">
        <v>54824.037799999998</v>
      </c>
      <c r="D405" s="36" t="s">
        <v>485</v>
      </c>
      <c r="E405" s="41">
        <f>+(C405-C$7)/C$8</f>
        <v>14131.949142931922</v>
      </c>
      <c r="F405" s="132">
        <f>ROUND(2*E405,0)/2</f>
        <v>14132</v>
      </c>
      <c r="G405" s="132">
        <f>+C405-(C$7+F405*C$8)</f>
        <v>-1.7359960002067965E-2</v>
      </c>
      <c r="K405" s="43">
        <f>G405</f>
        <v>-1.7359960002067965E-2</v>
      </c>
      <c r="L405" s="132"/>
      <c r="O405" s="132">
        <f ca="1">+C$11+C$12*F405</f>
        <v>-8.2829163712512394E-3</v>
      </c>
      <c r="P405" s="199">
        <f>+D$11+D$12*F405+D$13*F405^2</f>
        <v>-1.9940134108885871E-2</v>
      </c>
      <c r="Q405" s="200">
        <f>+C405-15018.5</f>
        <v>39805.537799999998</v>
      </c>
      <c r="S405" s="132">
        <f>+(P405-G405)^2</f>
        <v>6.6572984214935804E-6</v>
      </c>
      <c r="T405" s="7">
        <v>1</v>
      </c>
      <c r="U405" s="43">
        <f>+T405*S405</f>
        <v>6.6572984214935804E-6</v>
      </c>
      <c r="V405" s="132">
        <f>+G405-P405</f>
        <v>2.5801741068179063E-3</v>
      </c>
      <c r="Z405" s="43">
        <f>F405</f>
        <v>14132</v>
      </c>
      <c r="AA405" s="132">
        <f>AB$3+AB$4*Z405+AB$5*Z405^2+AH405</f>
        <v>-1.5471959599909458E-2</v>
      </c>
      <c r="AB405" s="132">
        <f>IF(S405&lt;&gt;0,G405-AH405, -9999)</f>
        <v>-2.1828134511044379E-2</v>
      </c>
      <c r="AC405" s="132">
        <f>+G405-P405</f>
        <v>2.5801741068179063E-3</v>
      </c>
      <c r="AD405" s="132">
        <f>IF(S405&lt;&gt;0,G405-AA405, -9999)</f>
        <v>-1.8880004021585069E-3</v>
      </c>
      <c r="AE405" s="132">
        <f>+(G405-AA405)^2*T405</f>
        <v>3.5645455185506837E-6</v>
      </c>
      <c r="AF405" s="43">
        <f>IF(S405&lt;&gt;0,G405-P405, -9999)</f>
        <v>2.5801741068179063E-3</v>
      </c>
      <c r="AG405" s="7"/>
      <c r="AH405" s="43">
        <f>$AB$6*($AB$11/AI405*AJ405+$AB$12)</f>
        <v>4.4681745089764132E-3</v>
      </c>
      <c r="AI405" s="43">
        <f>1+$AB$7*COS(AL405)</f>
        <v>1.3664744245537952</v>
      </c>
      <c r="AJ405" s="43">
        <f>SIN(AL405+RADIANS($AB$9))</f>
        <v>0.67602277860013527</v>
      </c>
      <c r="AK405" s="43">
        <f>$AB$7*SIN(AL405)</f>
        <v>0.3362160239595402</v>
      </c>
      <c r="AL405" s="43">
        <f>2*ATAN(AM405)</f>
        <v>0.7423639661687188</v>
      </c>
      <c r="AM405" s="43">
        <f>SQRT((1+$AB$7)/(1-$AB$7))*TAN(AN405/2)</f>
        <v>0.38922358402912499</v>
      </c>
      <c r="AN405" s="132">
        <f>$AU405+$AB$7*SIN(AO405)</f>
        <v>6.7267964595577006</v>
      </c>
      <c r="AO405" s="132">
        <f>$AU405+$AB$7*SIN(AP405)</f>
        <v>6.7257478815753275</v>
      </c>
      <c r="AP405" s="132">
        <f>$AU405+$AB$7*SIN(AQ405)</f>
        <v>6.7234160016072133</v>
      </c>
      <c r="AQ405" s="132">
        <f>$AU405+$AB$7*SIN(AR405)</f>
        <v>6.7182393920695871</v>
      </c>
      <c r="AR405" s="132">
        <f>$AU405+$AB$7*SIN(AS405)</f>
        <v>6.706791759995629</v>
      </c>
      <c r="AS405" s="132">
        <f>$AU405+$AB$7*SIN(AT405)</f>
        <v>6.6816816886665391</v>
      </c>
      <c r="AT405" s="132">
        <f>$AU405+$AB$7*SIN(AU405)</f>
        <v>6.6274918441314936</v>
      </c>
      <c r="AU405" s="132">
        <f>RADIANS($AB$9)+$AB$18*(F405-AB$15)</f>
        <v>6.5138083580696335</v>
      </c>
    </row>
    <row r="406" spans="1:64" ht="12.95" customHeight="1">
      <c r="A406" s="36" t="s">
        <v>356</v>
      </c>
      <c r="B406" s="94" t="s">
        <v>288</v>
      </c>
      <c r="C406" s="36">
        <v>54829.673900000002</v>
      </c>
      <c r="D406" s="36">
        <v>5.0000000000000001E-4</v>
      </c>
      <c r="E406" s="41">
        <f>+(C406-C$7)/C$8</f>
        <v>14148.460443729538</v>
      </c>
      <c r="F406" s="132">
        <f>ROUND(2*E406,0)/2</f>
        <v>14148.5</v>
      </c>
      <c r="G406" s="132">
        <f>+C406-(C$7+F406*C$8)</f>
        <v>-1.3502454996341839E-2</v>
      </c>
      <c r="K406" s="43">
        <f>G406</f>
        <v>-1.3502454996341839E-2</v>
      </c>
      <c r="O406" s="132">
        <f ca="1">+C$11+C$12*F406</f>
        <v>-8.3158057605894169E-3</v>
      </c>
      <c r="P406" s="199">
        <f>+D$11+D$12*F406+D$13*F406^2</f>
        <v>-1.9961929894593666E-2</v>
      </c>
      <c r="Q406" s="200">
        <f>+C406-15018.5</f>
        <v>39811.173900000002</v>
      </c>
      <c r="R406" s="178"/>
      <c r="S406" s="132">
        <f>+(P406-G406)^2</f>
        <v>4.1724815961145448E-5</v>
      </c>
      <c r="T406" s="7">
        <v>1</v>
      </c>
      <c r="U406" s="43">
        <f>+T406*S406</f>
        <v>4.1724815961145448E-5</v>
      </c>
      <c r="V406" s="132">
        <f>+G406-P406</f>
        <v>6.4594748982518269E-3</v>
      </c>
      <c r="Z406" s="43">
        <f>F406</f>
        <v>14148.5</v>
      </c>
      <c r="AA406" s="132">
        <f>AB$3+AB$4*Z406+AB$5*Z406^2+AH406</f>
        <v>-1.5452445097101246E-2</v>
      </c>
      <c r="AB406" s="132">
        <f>IF(S406&lt;&gt;0,G406-AH406, -9999)</f>
        <v>-1.801193979383426E-2</v>
      </c>
      <c r="AC406" s="132">
        <f>+G406-P406</f>
        <v>6.4594748982518269E-3</v>
      </c>
      <c r="AD406" s="132">
        <f>IF(S406&lt;&gt;0,G406-AA406, -9999)</f>
        <v>1.9499901007594064E-3</v>
      </c>
      <c r="AE406" s="132">
        <f>+(G406-AA406)^2*T406</f>
        <v>3.8024613930596799E-6</v>
      </c>
      <c r="AF406" s="43">
        <f>IF(S406&lt;&gt;0,G406-P406, -9999)</f>
        <v>6.4594748982518269E-3</v>
      </c>
      <c r="AG406" s="7"/>
      <c r="AH406" s="43">
        <f>$AB$6*($AB$11/AI406*AJ406+$AB$12)</f>
        <v>4.5094847974924213E-3</v>
      </c>
      <c r="AI406" s="43">
        <f>1+$AB$7*COS(AL406)</f>
        <v>1.3641386745269175</v>
      </c>
      <c r="AJ406" s="43">
        <f>SIN(AL406+RADIANS($AB$9))</f>
        <v>0.68110658600925533</v>
      </c>
      <c r="AK406" s="43">
        <f>$AB$7*SIN(AL406)</f>
        <v>0.33874436428223714</v>
      </c>
      <c r="AL406" s="43">
        <f>2*ATAN(AM406)</f>
        <v>0.74928508552225759</v>
      </c>
      <c r="AM406" s="43">
        <f>SQRT((1+$AB$7)/(1-$AB$7))*TAN(AN406/2)</f>
        <v>0.39321379165278869</v>
      </c>
      <c r="AN406" s="132">
        <f>$AU406+$AB$7*SIN(AO406)</f>
        <v>6.7311943445069469</v>
      </c>
      <c r="AO406" s="132">
        <f>$AU406+$AB$7*SIN(AP406)</f>
        <v>6.7301459178295815</v>
      </c>
      <c r="AP406" s="132">
        <f>$AU406+$AB$7*SIN(AQ406)</f>
        <v>6.7278094991654207</v>
      </c>
      <c r="AQ406" s="132">
        <f>$AU406+$AB$7*SIN(AR406)</f>
        <v>6.7226121049211294</v>
      </c>
      <c r="AR406" s="132">
        <f>$AU406+$AB$7*SIN(AS406)</f>
        <v>6.7110955271858153</v>
      </c>
      <c r="AS406" s="132">
        <f>$AU406+$AB$7*SIN(AT406)</f>
        <v>6.6857876065988942</v>
      </c>
      <c r="AT406" s="132">
        <f>$AU406+$AB$7*SIN(AU406)</f>
        <v>6.6310882082834413</v>
      </c>
      <c r="AU406" s="132">
        <f>RADIANS($AB$9)+$AB$18*(F406-AB$15)</f>
        <v>6.5162317318271707</v>
      </c>
    </row>
    <row r="407" spans="1:64" ht="12.95" customHeight="1">
      <c r="A407" s="41" t="s">
        <v>479</v>
      </c>
      <c r="B407" s="94" t="s">
        <v>288</v>
      </c>
      <c r="C407" s="36">
        <v>54830.353799999997</v>
      </c>
      <c r="D407" s="36">
        <v>1E-4</v>
      </c>
      <c r="E407" s="41">
        <f>+(C407-C$7)/C$8</f>
        <v>14150.452252500179</v>
      </c>
      <c r="F407" s="132">
        <f>ROUND(2*E407,0)/2</f>
        <v>14150.5</v>
      </c>
      <c r="G407" s="132">
        <f>+C407-(C$7+F407*C$8)</f>
        <v>-1.6298515001835767E-2</v>
      </c>
      <c r="K407" s="43">
        <f>G407</f>
        <v>-1.6298515001835767E-2</v>
      </c>
      <c r="N407" s="132"/>
      <c r="O407" s="132">
        <f ca="1">+C$11+C$12*F407</f>
        <v>-8.3197923532364673E-3</v>
      </c>
      <c r="P407" s="199">
        <f>+D$11+D$12*F407+D$13*F407^2</f>
        <v>-1.9964572431050247E-2</v>
      </c>
      <c r="Q407" s="200">
        <f>+C407-15018.5</f>
        <v>39811.853799999997</v>
      </c>
      <c r="R407" s="132"/>
      <c r="S407" s="132">
        <f>+(P407-G407)^2</f>
        <v>1.3439977074298685E-5</v>
      </c>
      <c r="T407" s="7">
        <v>1</v>
      </c>
      <c r="U407" s="43">
        <f>+T407*S407</f>
        <v>1.3439977074298685E-5</v>
      </c>
      <c r="V407" s="132">
        <f>+G407-P407</f>
        <v>3.6660574292144803E-3</v>
      </c>
      <c r="Z407" s="43">
        <f>F407</f>
        <v>14150.5</v>
      </c>
      <c r="AA407" s="132">
        <f>AB$3+AB$4*Z407+AB$5*Z407^2+AH407</f>
        <v>-1.5450090910195349E-2</v>
      </c>
      <c r="AB407" s="132">
        <f>IF(S407&lt;&gt;0,G407-AH407, -9999)</f>
        <v>-2.0812996522690665E-2</v>
      </c>
      <c r="AC407" s="132">
        <f>+G407-P407</f>
        <v>3.6660574292144803E-3</v>
      </c>
      <c r="AD407" s="132">
        <f>IF(S407&lt;&gt;0,G407-AA407, -9999)</f>
        <v>-8.4842409164041788E-4</v>
      </c>
      <c r="AE407" s="132">
        <f>+(G407-AA407)^2*T407</f>
        <v>7.1982343927586823E-7</v>
      </c>
      <c r="AF407" s="43">
        <f>IF(S407&lt;&gt;0,G407-P407, -9999)</f>
        <v>3.6660574292144803E-3</v>
      </c>
      <c r="AG407" s="7"/>
      <c r="AH407" s="43">
        <f>$AB$6*($AB$11/AI407*AJ407+$AB$12)</f>
        <v>4.514481520854899E-3</v>
      </c>
      <c r="AI407" s="43">
        <f>1+$AB$7*COS(AL407)</f>
        <v>1.3638549044540751</v>
      </c>
      <c r="AJ407" s="43">
        <f>SIN(AL407+RADIANS($AB$9))</f>
        <v>0.68171943055822315</v>
      </c>
      <c r="AK407" s="43">
        <f>$AB$7*SIN(AL407)</f>
        <v>0.33904915148679149</v>
      </c>
      <c r="AL407" s="43">
        <f>2*ATAN(AM407)</f>
        <v>0.75012242034373511</v>
      </c>
      <c r="AM407" s="43">
        <f>SQRT((1+$AB$7)/(1-$AB$7))*TAN(AN407/2)</f>
        <v>0.39369727182011433</v>
      </c>
      <c r="AN407" s="132">
        <f>$AU407+$AB$7*SIN(AO407)</f>
        <v>6.7317269232834178</v>
      </c>
      <c r="AO407" s="132">
        <f>$AU407+$AB$7*SIN(AP407)</f>
        <v>6.7306785304838721</v>
      </c>
      <c r="AP407" s="132">
        <f>$AU407+$AB$7*SIN(AQ407)</f>
        <v>6.7283415924708621</v>
      </c>
      <c r="AQ407" s="132">
        <f>$AU407+$AB$7*SIN(AR407)</f>
        <v>6.723141735807312</v>
      </c>
      <c r="AR407" s="132">
        <f>$AU407+$AB$7*SIN(AS407)</f>
        <v>6.71161689558771</v>
      </c>
      <c r="AS407" s="132">
        <f>$AU407+$AB$7*SIN(AT407)</f>
        <v>6.6862851236717722</v>
      </c>
      <c r="AT407" s="132">
        <f>$AU407+$AB$7*SIN(AU407)</f>
        <v>6.6315240855127451</v>
      </c>
      <c r="AU407" s="132">
        <f>RADIANS($AB$9)+$AB$18*(F407-AB$15)</f>
        <v>6.5165254741008116</v>
      </c>
    </row>
    <row r="408" spans="1:64" ht="12.95" customHeight="1">
      <c r="A408" s="212" t="s">
        <v>461</v>
      </c>
      <c r="B408" s="95" t="s">
        <v>288</v>
      </c>
      <c r="C408" s="96">
        <v>55094.554300000003</v>
      </c>
      <c r="D408" s="96">
        <v>1E-4</v>
      </c>
      <c r="E408" s="41">
        <f>+(C408-C$7)/C$8</f>
        <v>14924.443829366777</v>
      </c>
      <c r="F408" s="132">
        <f>ROUND(2*E408,0)/2</f>
        <v>14924.5</v>
      </c>
      <c r="G408" s="132">
        <f>+C408-(C$7+F408*C$8)</f>
        <v>-1.9173734996002167E-2</v>
      </c>
      <c r="K408" s="43">
        <f>G408</f>
        <v>-1.9173734996002167E-2</v>
      </c>
      <c r="O408" s="132">
        <f ca="1">+C$11+C$12*F408</f>
        <v>-9.8626037076455508E-3</v>
      </c>
      <c r="P408" s="199">
        <f>+D$11+D$12*F408+D$13*F408^2</f>
        <v>-2.0997347857230949E-2</v>
      </c>
      <c r="Q408" s="200">
        <f>+C408-15018.5</f>
        <v>40076.054300000003</v>
      </c>
      <c r="S408" s="132">
        <f>+(P408-G408)^2</f>
        <v>3.3255638676390231E-6</v>
      </c>
      <c r="T408" s="7">
        <v>1</v>
      </c>
      <c r="U408" s="43">
        <f>+T408*S408</f>
        <v>3.3255638676390231E-6</v>
      </c>
      <c r="V408" s="132">
        <f>+G408-P408</f>
        <v>1.8236128612287815E-3</v>
      </c>
      <c r="Z408" s="43">
        <f>F408</f>
        <v>14924.5</v>
      </c>
      <c r="AA408" s="132">
        <f>AB$3+AB$4*Z408+AB$5*Z408^2+AH408</f>
        <v>-1.4729137930433824E-2</v>
      </c>
      <c r="AB408" s="132">
        <f>IF(S408&lt;&gt;0,G408-AH408, -9999)</f>
        <v>-2.5441944922799293E-2</v>
      </c>
      <c r="AC408" s="132">
        <f>+G408-P408</f>
        <v>1.8236128612287815E-3</v>
      </c>
      <c r="AD408" s="132">
        <f>IF(S408&lt;&gt;0,G408-AA408, -9999)</f>
        <v>-4.4445970655683439E-3</v>
      </c>
      <c r="AE408" s="132">
        <f>+(G408-AA408)^2*T408</f>
        <v>1.9754443075258734E-5</v>
      </c>
      <c r="AF408" s="43">
        <f>IF(S408&lt;&gt;0,G408-P408, -9999)</f>
        <v>1.8236128612287815E-3</v>
      </c>
      <c r="AG408" s="7"/>
      <c r="AH408" s="43">
        <f>$AB$6*($AB$11/AI408*AJ408+$AB$12)</f>
        <v>6.2682099267971254E-3</v>
      </c>
      <c r="AI408" s="43">
        <f>1+$AB$7*COS(AL408)</f>
        <v>1.2483558377796453</v>
      </c>
      <c r="AJ408" s="43">
        <f>SIN(AL408+RADIANS($AB$9))</f>
        <v>0.86638235539273711</v>
      </c>
      <c r="AK408" s="43">
        <f>$AB$7*SIN(AL408)</f>
        <v>0.43088756823557567</v>
      </c>
      <c r="AL408" s="43">
        <f>2*ATAN(AM408)</f>
        <v>1.0479240585673286</v>
      </c>
      <c r="AM408" s="43">
        <f>SQRT((1+$AB$7)/(1-$AB$7))*TAN(AN408/2)</f>
        <v>0.57783470905705114</v>
      </c>
      <c r="AN408" s="132">
        <f>$AU408+$AB$7*SIN(AO408)</f>
        <v>6.9293203918330164</v>
      </c>
      <c r="AO408" s="132">
        <f>$AU408+$AB$7*SIN(AP408)</f>
        <v>6.9284823820756518</v>
      </c>
      <c r="AP408" s="132">
        <f>$AU408+$AB$7*SIN(AQ408)</f>
        <v>6.9263749683501974</v>
      </c>
      <c r="AQ408" s="132">
        <f>$AU408+$AB$7*SIN(AR408)</f>
        <v>6.921089910002487</v>
      </c>
      <c r="AR408" s="132">
        <f>$AU408+$AB$7*SIN(AS408)</f>
        <v>6.9079256998407841</v>
      </c>
      <c r="AS408" s="132">
        <f>$AU408+$AB$7*SIN(AT408)</f>
        <v>6.8756620713749106</v>
      </c>
      <c r="AT408" s="132">
        <f>$AU408+$AB$7*SIN(AU408)</f>
        <v>6.7993460136265664</v>
      </c>
      <c r="AU408" s="132">
        <f>RADIANS($AB$9)+$AB$18*(F408-AB$15)</f>
        <v>6.6302037339998323</v>
      </c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</row>
    <row r="409" spans="1:64" ht="12.95" customHeight="1">
      <c r="A409" s="212" t="s">
        <v>461</v>
      </c>
      <c r="B409" s="95" t="s">
        <v>292</v>
      </c>
      <c r="C409" s="96">
        <v>55101.555200000003</v>
      </c>
      <c r="D409" s="96">
        <v>1E-4</v>
      </c>
      <c r="E409" s="41">
        <f>+(C409-C$7)/C$8</f>
        <v>14944.953395512504</v>
      </c>
      <c r="F409" s="132">
        <f>ROUND(2*E409,0)/2</f>
        <v>14945</v>
      </c>
      <c r="G409" s="132">
        <f>+C409-(C$7+F409*C$8)</f>
        <v>-1.5908349996607285E-2</v>
      </c>
      <c r="K409" s="43">
        <f>G409</f>
        <v>-1.5908349996607285E-2</v>
      </c>
      <c r="O409" s="132">
        <f ca="1">+C$11+C$12*F409</f>
        <v>-9.9034662822778327E-3</v>
      </c>
      <c r="P409" s="199">
        <f>+D$11+D$12*F409+D$13*F409^2</f>
        <v>-2.1024975986898606E-2</v>
      </c>
      <c r="Q409" s="200">
        <f>+C409-15018.5</f>
        <v>40083.055200000003</v>
      </c>
      <c r="S409" s="132">
        <f>+(P409-G409)^2</f>
        <v>2.6179861524524641E-5</v>
      </c>
      <c r="T409" s="7">
        <v>1</v>
      </c>
      <c r="U409" s="43">
        <f>+T409*S409</f>
        <v>2.6179861524524641E-5</v>
      </c>
      <c r="V409" s="132">
        <f>+G409-P409</f>
        <v>5.1166259902913208E-3</v>
      </c>
      <c r="Z409" s="43">
        <f>F409</f>
        <v>14945</v>
      </c>
      <c r="AA409" s="132">
        <f>AB$3+AB$4*Z409+AB$5*Z409^2+AH409</f>
        <v>-1.471531886847794E-2</v>
      </c>
      <c r="AB409" s="132">
        <f>IF(S409&lt;&gt;0,G409-AH409, -9999)</f>
        <v>-2.221800711502795E-2</v>
      </c>
      <c r="AC409" s="132">
        <f>+G409-P409</f>
        <v>5.1166259902913208E-3</v>
      </c>
      <c r="AD409" s="132">
        <f>IF(S409&lt;&gt;0,G409-AA409, -9999)</f>
        <v>-1.1930311281293446E-3</v>
      </c>
      <c r="AE409" s="132">
        <f>+(G409-AA409)^2*T409</f>
        <v>1.4233232726855765E-6</v>
      </c>
      <c r="AF409" s="43">
        <f>IF(S409&lt;&gt;0,G409-P409, -9999)</f>
        <v>5.1166259902913208E-3</v>
      </c>
      <c r="AG409" s="7"/>
      <c r="AH409" s="43">
        <f>$AB$6*($AB$11/AI409*AJ409+$AB$12)</f>
        <v>6.3096571184206663E-3</v>
      </c>
      <c r="AI409" s="43">
        <f>1+$AB$7*COS(AL409)</f>
        <v>1.2452558427596394</v>
      </c>
      <c r="AJ409" s="43">
        <f>SIN(AL409+RADIANS($AB$9))</f>
        <v>0.86994537573799524</v>
      </c>
      <c r="AK409" s="43">
        <f>$AB$7*SIN(AL409)</f>
        <v>0.43265955462864381</v>
      </c>
      <c r="AL409" s="43">
        <f>2*ATAN(AM409)</f>
        <v>1.0551037054483012</v>
      </c>
      <c r="AM409" s="43">
        <f>SQRT((1+$AB$7)/(1-$AB$7))*TAN(AN409/2)</f>
        <v>0.5826331233204235</v>
      </c>
      <c r="AN409" s="132">
        <f>$AU409+$AB$7*SIN(AO409)</f>
        <v>6.9343161587529236</v>
      </c>
      <c r="AO409" s="132">
        <f>$AU409+$AB$7*SIN(AP409)</f>
        <v>6.9334874047415891</v>
      </c>
      <c r="AP409" s="132">
        <f>$AU409+$AB$7*SIN(AQ409)</f>
        <v>6.9313953637115038</v>
      </c>
      <c r="AQ409" s="132">
        <f>$AU409+$AB$7*SIN(AR409)</f>
        <v>6.9261290468825276</v>
      </c>
      <c r="AR409" s="132">
        <f>$AU409+$AB$7*SIN(AS409)</f>
        <v>6.9129628528375004</v>
      </c>
      <c r="AS409" s="132">
        <f>$AU409+$AB$7*SIN(AT409)</f>
        <v>6.8805816154026367</v>
      </c>
      <c r="AT409" s="132">
        <f>$AU409+$AB$7*SIN(AU409)</f>
        <v>6.8037642568461321</v>
      </c>
      <c r="AU409" s="132">
        <f>RADIANS($AB$9)+$AB$18*(F409-AB$15)</f>
        <v>6.6332145923046513</v>
      </c>
      <c r="AV409" s="132"/>
    </row>
    <row r="410" spans="1:64" ht="12.95" customHeight="1">
      <c r="A410" s="41" t="s">
        <v>480</v>
      </c>
      <c r="B410" s="94" t="s">
        <v>292</v>
      </c>
      <c r="C410" s="36">
        <v>55116.7448</v>
      </c>
      <c r="D410" s="36">
        <v>1E-4</v>
      </c>
      <c r="E410" s="41">
        <f>+(C410-C$7)/C$8</f>
        <v>14989.452260790848</v>
      </c>
      <c r="F410" s="132">
        <f>ROUND(2*E410,0)/2</f>
        <v>14989.5</v>
      </c>
      <c r="G410" s="132">
        <f>+C410-(C$7+F410*C$8)</f>
        <v>-1.6295684996293858E-2</v>
      </c>
      <c r="K410" s="43">
        <f>G410</f>
        <v>-1.6295684996293858E-2</v>
      </c>
      <c r="N410" s="132"/>
      <c r="O410" s="132">
        <f ca="1">+C$11+C$12*F410</f>
        <v>-9.9921679686747374E-3</v>
      </c>
      <c r="P410" s="199">
        <f>+D$11+D$12*F410+D$13*F410^2</f>
        <v>-2.1084997950355892E-2</v>
      </c>
      <c r="Q410" s="200">
        <f>+C410-15018.5</f>
        <v>40098.2448</v>
      </c>
      <c r="R410" s="132"/>
      <c r="S410" s="132">
        <f>+(P410-G410)^2</f>
        <v>2.2937518571946412E-5</v>
      </c>
      <c r="T410" s="7">
        <v>1</v>
      </c>
      <c r="U410" s="43">
        <f>+T410*S410</f>
        <v>2.2937518571946412E-5</v>
      </c>
      <c r="V410" s="132">
        <f>+G410-P410</f>
        <v>4.7893129540620347E-3</v>
      </c>
      <c r="Z410" s="43">
        <f>F410</f>
        <v>14989.5</v>
      </c>
      <c r="AA410" s="132">
        <f>AB$3+AB$4*Z410+AB$5*Z410^2+AH410</f>
        <v>-1.4686263442961065E-2</v>
      </c>
      <c r="AB410" s="132">
        <f>IF(S410&lt;&gt;0,G410-AH410, -9999)</f>
        <v>-2.2694419503688685E-2</v>
      </c>
      <c r="AC410" s="132">
        <f>+G410-P410</f>
        <v>4.7893129540620347E-3</v>
      </c>
      <c r="AD410" s="132">
        <f>IF(S410&lt;&gt;0,G410-AA410, -9999)</f>
        <v>-1.6094215533327925E-3</v>
      </c>
      <c r="AE410" s="132">
        <f>+(G410-AA410)^2*T410</f>
        <v>2.5902377363321389E-6</v>
      </c>
      <c r="AF410" s="43">
        <f>IF(S410&lt;&gt;0,G410-P410, -9999)</f>
        <v>4.7893129540620347E-3</v>
      </c>
      <c r="AG410" s="7"/>
      <c r="AH410" s="43">
        <f>$AB$6*($AB$11/AI410*AJ410+$AB$12)</f>
        <v>6.3987345073948281E-3</v>
      </c>
      <c r="AI410" s="43">
        <f>1+$AB$7*COS(AL410)</f>
        <v>1.2385366972017071</v>
      </c>
      <c r="AJ410" s="43">
        <f>SIN(AL410+RADIANS($AB$9))</f>
        <v>0.87746648406285987</v>
      </c>
      <c r="AK410" s="43">
        <f>$AB$7*SIN(AL410)</f>
        <v>0.43640000310185439</v>
      </c>
      <c r="AL410" s="43">
        <f>2*ATAN(AM410)</f>
        <v>1.0705664240182389</v>
      </c>
      <c r="AM410" s="43">
        <f>SQRT((1+$AB$7)/(1-$AB$7))*TAN(AN410/2)</f>
        <v>0.59303604804337995</v>
      </c>
      <c r="AN410" s="132">
        <f>$AU410+$AB$7*SIN(AO410)</f>
        <v>6.9451180042098137</v>
      </c>
      <c r="AO410" s="132">
        <f>$AU410+$AB$7*SIN(AP410)</f>
        <v>6.9443096768774737</v>
      </c>
      <c r="AP410" s="132">
        <f>$AU410+$AB$7*SIN(AQ410)</f>
        <v>6.9422521504252712</v>
      </c>
      <c r="AQ410" s="132">
        <f>$AU410+$AB$7*SIN(AR410)</f>
        <v>6.9370296141451817</v>
      </c>
      <c r="AR410" s="132">
        <f>$AU410+$AB$7*SIN(AS410)</f>
        <v>6.9238660566196835</v>
      </c>
      <c r="AS410" s="132">
        <f>$AU410+$AB$7*SIN(AT410)</f>
        <v>6.8912416675525874</v>
      </c>
      <c r="AT410" s="132">
        <f>$AU410+$AB$7*SIN(AU410)</f>
        <v>6.813349739702713</v>
      </c>
      <c r="AU410" s="132">
        <f>RADIANS($AB$9)+$AB$18*(F410-AB$15)</f>
        <v>6.6397503578931607</v>
      </c>
      <c r="AV410" s="132"/>
      <c r="AX410" s="132"/>
    </row>
    <row r="411" spans="1:64" ht="12.95" customHeight="1">
      <c r="A411" s="41" t="s">
        <v>480</v>
      </c>
      <c r="B411" s="94" t="s">
        <v>292</v>
      </c>
      <c r="C411" s="36">
        <v>55116.9156</v>
      </c>
      <c r="D411" s="36">
        <v>1E-4</v>
      </c>
      <c r="E411" s="41">
        <f>+(C411-C$7)/C$8</f>
        <v>14989.952629871636</v>
      </c>
      <c r="F411" s="132">
        <f>ROUND(2*E411,0)/2</f>
        <v>14990</v>
      </c>
      <c r="G411" s="132">
        <f>+C411-(C$7+F411*C$8)</f>
        <v>-1.6169700000318699E-2</v>
      </c>
      <c r="K411" s="43">
        <f>G411</f>
        <v>-1.6169700000318699E-2</v>
      </c>
      <c r="N411" s="132"/>
      <c r="O411" s="132">
        <f ca="1">+C$11+C$12*F411</f>
        <v>-9.9931646168365008E-3</v>
      </c>
      <c r="P411" s="199">
        <f>+D$11+D$12*F411+D$13*F411^2</f>
        <v>-2.1085672733313805E-2</v>
      </c>
      <c r="Q411" s="200">
        <f>+C411-15018.5</f>
        <v>40098.4156</v>
      </c>
      <c r="R411" s="132"/>
      <c r="S411" s="132">
        <f>+(P411-G411)^2</f>
        <v>2.4166787911551377E-5</v>
      </c>
      <c r="T411" s="7">
        <v>1</v>
      </c>
      <c r="U411" s="43">
        <f>+T411*S411</f>
        <v>2.4166787911551377E-5</v>
      </c>
      <c r="V411" s="132">
        <f>+G411-P411</f>
        <v>4.9159727329951067E-3</v>
      </c>
      <c r="Z411" s="43">
        <f>F411</f>
        <v>14990</v>
      </c>
      <c r="AA411" s="132">
        <f>AB$3+AB$4*Z411+AB$5*Z411^2+AH411</f>
        <v>-1.4685944299457876E-2</v>
      </c>
      <c r="AB411" s="132">
        <f>IF(S411&lt;&gt;0,G411-AH411, -9999)</f>
        <v>-2.2569428434174629E-2</v>
      </c>
      <c r="AC411" s="132">
        <f>+G411-P411</f>
        <v>4.9159727329951067E-3</v>
      </c>
      <c r="AD411" s="132">
        <f>IF(S411&lt;&gt;0,G411-AA411, -9999)</f>
        <v>-1.4837557008608223E-3</v>
      </c>
      <c r="AE411" s="132">
        <f>+(G411-AA411)^2*T411</f>
        <v>2.2015309798369899E-6</v>
      </c>
      <c r="AF411" s="43">
        <f>IF(S411&lt;&gt;0,G411-P411, -9999)</f>
        <v>4.9159727329951067E-3</v>
      </c>
      <c r="AG411" s="7"/>
      <c r="AH411" s="43">
        <f>$AB$6*($AB$11/AI411*AJ411+$AB$12)</f>
        <v>6.399728433855929E-3</v>
      </c>
      <c r="AI411" s="43">
        <f>1+$AB$7*COS(AL411)</f>
        <v>1.2384612881549668</v>
      </c>
      <c r="AJ411" s="43">
        <f>SIN(AL411+RADIANS($AB$9))</f>
        <v>0.87754934752868874</v>
      </c>
      <c r="AK411" s="43">
        <f>$AB$7*SIN(AL411)</f>
        <v>0.43644121330446245</v>
      </c>
      <c r="AL411" s="43">
        <f>2*ATAN(AM411)</f>
        <v>1.0707392138570668</v>
      </c>
      <c r="AM411" s="43">
        <f>SQRT((1+$AB$7)/(1-$AB$7))*TAN(AN411/2)</f>
        <v>0.59315283332738322</v>
      </c>
      <c r="AN411" s="132">
        <f>$AU411+$AB$7*SIN(AO411)</f>
        <v>6.9452390418919778</v>
      </c>
      <c r="AO411" s="132">
        <f>$AU411+$AB$7*SIN(AP411)</f>
        <v>6.9444309464930667</v>
      </c>
      <c r="AP411" s="132">
        <f>$AU411+$AB$7*SIN(AQ411)</f>
        <v>6.9423738164245039</v>
      </c>
      <c r="AQ411" s="132">
        <f>$AU411+$AB$7*SIN(AR411)</f>
        <v>6.9371517957003741</v>
      </c>
      <c r="AR411" s="132">
        <f>$AU411+$AB$7*SIN(AS411)</f>
        <v>6.9239883214081122</v>
      </c>
      <c r="AS411" s="132">
        <f>$AU411+$AB$7*SIN(AT411)</f>
        <v>6.8913612948825254</v>
      </c>
      <c r="AT411" s="132">
        <f>$AU411+$AB$7*SIN(AU411)</f>
        <v>6.8134573998727905</v>
      </c>
      <c r="AU411" s="132">
        <f>RADIANS($AB$9)+$AB$18*(F411-AB$15)</f>
        <v>6.6398237934615709</v>
      </c>
    </row>
    <row r="412" spans="1:64" ht="12.95" customHeight="1">
      <c r="A412" s="41" t="s">
        <v>1081</v>
      </c>
      <c r="B412" s="94" t="s">
        <v>288</v>
      </c>
      <c r="C412" s="36">
        <v>55142.0049</v>
      </c>
      <c r="D412" s="36" t="s">
        <v>485</v>
      </c>
      <c r="E412" s="41">
        <f>+(C412-C$7)/C$8</f>
        <v>15063.453273774574</v>
      </c>
      <c r="F412" s="132">
        <f>ROUND(2*E412,0)/2</f>
        <v>15063.5</v>
      </c>
      <c r="G412" s="132">
        <f>+C412-(C$7+F412*C$8)</f>
        <v>-1.5949904998706188E-2</v>
      </c>
      <c r="K412" s="43">
        <f>G412</f>
        <v>-1.5949904998706188E-2</v>
      </c>
      <c r="M412" s="132"/>
      <c r="O412" s="132">
        <f ca="1">+C$11+C$12*F412</f>
        <v>-1.013967189661566E-2</v>
      </c>
      <c r="P412" s="199">
        <f>+D$11+D$12*F412+D$13*F412^2</f>
        <v>-2.1184957414633034E-2</v>
      </c>
      <c r="Q412" s="200">
        <f>+C412-15018.5</f>
        <v>40123.5049</v>
      </c>
      <c r="S412" s="132">
        <f>+(P412-G412)^2</f>
        <v>2.74057737975015E-5</v>
      </c>
      <c r="T412" s="7">
        <v>1</v>
      </c>
      <c r="U412" s="43">
        <f>+T412*S412</f>
        <v>2.74057737975015E-5</v>
      </c>
      <c r="V412" s="132">
        <f>+G412-P412</f>
        <v>5.2350524159268455E-3</v>
      </c>
      <c r="Z412" s="43">
        <f>F412</f>
        <v>15063.5</v>
      </c>
      <c r="AA412" s="132">
        <f>AB$3+AB$4*Z412+AB$5*Z412^2+AH412</f>
        <v>-1.4640796993965935E-2</v>
      </c>
      <c r="AB412" s="132">
        <f>IF(S412&lt;&gt;0,G412-AH412, -9999)</f>
        <v>-2.2494065419373287E-2</v>
      </c>
      <c r="AC412" s="132">
        <f>+G412-P412</f>
        <v>5.2350524159268455E-3</v>
      </c>
      <c r="AD412" s="132">
        <f>IF(S412&lt;&gt;0,G412-AA412, -9999)</f>
        <v>-1.3091080047402531E-3</v>
      </c>
      <c r="AE412" s="132">
        <f>+(G412-AA412)^2*T412</f>
        <v>1.7137637680750065E-6</v>
      </c>
      <c r="AF412" s="43">
        <f>IF(S412&lt;&gt;0,G412-P412, -9999)</f>
        <v>5.2350524159268455E-3</v>
      </c>
      <c r="AG412" s="7"/>
      <c r="AH412" s="43">
        <f>$AB$6*($AB$11/AI412*AJ412+$AB$12)</f>
        <v>6.5441604206670986E-3</v>
      </c>
      <c r="AI412" s="43">
        <f>1+$AB$7*COS(AL412)</f>
        <v>1.2274006657943324</v>
      </c>
      <c r="AJ412" s="43">
        <f>SIN(AL412+RADIANS($AB$9))</f>
        <v>0.88933984192472948</v>
      </c>
      <c r="AK412" s="43">
        <f>$AB$7*SIN(AL412)</f>
        <v>0.44230493532798354</v>
      </c>
      <c r="AL412" s="43">
        <f>2*ATAN(AM412)</f>
        <v>1.0959115308654306</v>
      </c>
      <c r="AM412" s="43">
        <f>SQRT((1+$AB$7)/(1-$AB$7))*TAN(AN412/2)</f>
        <v>0.61029607190082558</v>
      </c>
      <c r="AN412" s="132">
        <f>$AU412+$AB$7*SIN(AO412)</f>
        <v>6.9629515908986166</v>
      </c>
      <c r="AO412" s="132">
        <f>$AU412+$AB$7*SIN(AP412)</f>
        <v>6.9621780952519678</v>
      </c>
      <c r="AP412" s="132">
        <f>$AU412+$AB$7*SIN(AQ412)</f>
        <v>6.960181166061103</v>
      </c>
      <c r="AQ412" s="132">
        <f>$AU412+$AB$7*SIN(AR412)</f>
        <v>6.9550404432691657</v>
      </c>
      <c r="AR412" s="132">
        <f>$AU412+$AB$7*SIN(AS412)</f>
        <v>6.9419019799413793</v>
      </c>
      <c r="AS412" s="132">
        <f>$AU412+$AB$7*SIN(AT412)</f>
        <v>6.9089101443161871</v>
      </c>
      <c r="AT412" s="132">
        <f>$AU412+$AB$7*SIN(AU412)</f>
        <v>6.8292731614514937</v>
      </c>
      <c r="AU412" s="132">
        <f>RADIANS($AB$9)+$AB$18*(F412-AB$15)</f>
        <v>6.6506188220178739</v>
      </c>
    </row>
    <row r="413" spans="1:64" ht="12.95" customHeight="1">
      <c r="A413" s="41" t="s">
        <v>1081</v>
      </c>
      <c r="B413" s="94" t="s">
        <v>292</v>
      </c>
      <c r="C413" s="36">
        <v>55142.1754</v>
      </c>
      <c r="D413" s="36" t="s">
        <v>485</v>
      </c>
      <c r="E413" s="41">
        <f>+(C413-C$7)/C$8</f>
        <v>15063.952763986954</v>
      </c>
      <c r="F413" s="132">
        <f>ROUND(2*E413,0)/2</f>
        <v>15064</v>
      </c>
      <c r="G413" s="132">
        <f>+C413-(C$7+F413*C$8)</f>
        <v>-1.6123919995152391E-2</v>
      </c>
      <c r="K413" s="43">
        <f>G413</f>
        <v>-1.6123919995152391E-2</v>
      </c>
      <c r="L413" s="132"/>
      <c r="O413" s="132">
        <f ca="1">+C$11+C$12*F413</f>
        <v>-1.014066854477742E-2</v>
      </c>
      <c r="P413" s="199">
        <f>+D$11+D$12*F413+D$13*F413^2</f>
        <v>-2.1185633443665853E-2</v>
      </c>
      <c r="Q413" s="200">
        <f>+C413-15018.5</f>
        <v>40123.6754</v>
      </c>
      <c r="S413" s="132">
        <f>+(P413-G413)^2</f>
        <v>2.5620943034862038E-5</v>
      </c>
      <c r="T413" s="7">
        <v>1</v>
      </c>
      <c r="U413" s="43">
        <f>+T413*S413</f>
        <v>2.5620943034862038E-5</v>
      </c>
      <c r="V413" s="132">
        <f>+G413-P413</f>
        <v>5.0617134485134614E-3</v>
      </c>
      <c r="Z413" s="43">
        <f>F413</f>
        <v>15064</v>
      </c>
      <c r="AA413" s="132">
        <f>AB$3+AB$4*Z413+AB$5*Z413^2+AH413</f>
        <v>-1.4640501872937316E-2</v>
      </c>
      <c r="AB413" s="132">
        <f>IF(S413&lt;&gt;0,G413-AH413, -9999)</f>
        <v>-2.2669051565880928E-2</v>
      </c>
      <c r="AC413" s="132">
        <f>+G413-P413</f>
        <v>5.0617134485134614E-3</v>
      </c>
      <c r="AD413" s="132">
        <f>IF(S413&lt;&gt;0,G413-AA413, -9999)</f>
        <v>-1.4834181222150751E-3</v>
      </c>
      <c r="AE413" s="132">
        <f>+(G413-AA413)^2*T413</f>
        <v>2.2005293253160995E-6</v>
      </c>
      <c r="AF413" s="43">
        <f>IF(S413&lt;&gt;0,G413-P413, -9999)</f>
        <v>5.0617134485134614E-3</v>
      </c>
      <c r="AG413" s="7"/>
      <c r="AH413" s="43">
        <f>$AB$6*($AB$11/AI413*AJ413+$AB$12)</f>
        <v>6.5451315707285374E-3</v>
      </c>
      <c r="AI413" s="43">
        <f>1+$AB$7*COS(AL413)</f>
        <v>1.227325604535678</v>
      </c>
      <c r="AJ413" s="43">
        <f>SIN(AL413+RADIANS($AB$9))</f>
        <v>0.88941742270078228</v>
      </c>
      <c r="AK413" s="43">
        <f>$AB$7*SIN(AL413)</f>
        <v>0.44234351825440582</v>
      </c>
      <c r="AL413" s="43">
        <f>2*ATAN(AM413)</f>
        <v>1.0960812282365622</v>
      </c>
      <c r="AM413" s="43">
        <f>SQRT((1+$AB$7)/(1-$AB$7))*TAN(AN413/2)</f>
        <v>0.61041252946850899</v>
      </c>
      <c r="AN413" s="132">
        <f>$AU413+$AB$7*SIN(AO413)</f>
        <v>6.9630715408555526</v>
      </c>
      <c r="AO413" s="132">
        <f>$AU413+$AB$7*SIN(AP413)</f>
        <v>6.9622982836862644</v>
      </c>
      <c r="AP413" s="132">
        <f>$AU413+$AB$7*SIN(AQ413)</f>
        <v>6.9603017765680564</v>
      </c>
      <c r="AQ413" s="132">
        <f>$AU413+$AB$7*SIN(AR413)</f>
        <v>6.9551616434332102</v>
      </c>
      <c r="AR413" s="132">
        <f>$AU413+$AB$7*SIN(AS413)</f>
        <v>6.9420234363393636</v>
      </c>
      <c r="AS413" s="132">
        <f>$AU413+$AB$7*SIN(AT413)</f>
        <v>6.9090292748859934</v>
      </c>
      <c r="AT413" s="132">
        <f>$AU413+$AB$7*SIN(AU413)</f>
        <v>6.8293806810341016</v>
      </c>
      <c r="AU413" s="132">
        <f>RADIANS($AB$9)+$AB$18*(F413-AB$15)</f>
        <v>6.6506922575862841</v>
      </c>
    </row>
    <row r="414" spans="1:64" ht="12.95" customHeight="1">
      <c r="A414" s="41" t="s">
        <v>1081</v>
      </c>
      <c r="B414" s="94" t="s">
        <v>288</v>
      </c>
      <c r="C414" s="36">
        <v>55142.345000000001</v>
      </c>
      <c r="D414" s="36" t="s">
        <v>485</v>
      </c>
      <c r="E414" s="41">
        <f>+(C414-C$7)/C$8</f>
        <v>15064.449617594111</v>
      </c>
      <c r="F414" s="132">
        <f>ROUND(2*E414,0)/2</f>
        <v>15064.5</v>
      </c>
      <c r="G414" s="132">
        <f>+C414-(C$7+F414*C$8)</f>
        <v>-1.7197934997966513E-2</v>
      </c>
      <c r="K414" s="43">
        <f>G414</f>
        <v>-1.7197934997966513E-2</v>
      </c>
      <c r="M414" s="132"/>
      <c r="O414" s="132">
        <f ca="1">+C$11+C$12*F414</f>
        <v>-1.0141665192939183E-2</v>
      </c>
      <c r="P414" s="199">
        <f>+D$11+D$12*F414+D$13*F414^2</f>
        <v>-2.1186309481118101E-2</v>
      </c>
      <c r="Q414" s="200">
        <f>+C414-15018.5</f>
        <v>40123.845000000001</v>
      </c>
      <c r="S414" s="132">
        <f>+(P414-G414)^2</f>
        <v>1.5907131017854693E-5</v>
      </c>
      <c r="T414" s="7">
        <v>1</v>
      </c>
      <c r="U414" s="43">
        <f>+T414*S414</f>
        <v>1.5907131017854693E-5</v>
      </c>
      <c r="V414" s="132">
        <f>+G414-P414</f>
        <v>3.9883744831515876E-3</v>
      </c>
      <c r="Z414" s="43">
        <f>F414</f>
        <v>15064.5</v>
      </c>
      <c r="AA414" s="132">
        <f>AB$3+AB$4*Z414+AB$5*Z414^2+AH414</f>
        <v>-1.4640206913893106E-2</v>
      </c>
      <c r="AB414" s="132">
        <f>IF(S414&lt;&gt;0,G414-AH414, -9999)</f>
        <v>-2.3744037565191507E-2</v>
      </c>
      <c r="AC414" s="132">
        <f>+G414-P414</f>
        <v>3.9883744831515876E-3</v>
      </c>
      <c r="AD414" s="132">
        <f>IF(S414&lt;&gt;0,G414-AA414, -9999)</f>
        <v>-2.5577280840734067E-3</v>
      </c>
      <c r="AE414" s="132">
        <f>+(G414-AA414)^2*T414</f>
        <v>6.5419729520578197E-6</v>
      </c>
      <c r="AF414" s="43">
        <f>IF(S414&lt;&gt;0,G414-P414, -9999)</f>
        <v>3.9883744831515876E-3</v>
      </c>
      <c r="AG414" s="7"/>
      <c r="AH414" s="43">
        <f>$AB$6*($AB$11/AI414*AJ414+$AB$12)</f>
        <v>6.5461025672249934E-3</v>
      </c>
      <c r="AI414" s="43">
        <f>1+$AB$7*COS(AL414)</f>
        <v>1.2272505459132792</v>
      </c>
      <c r="AJ414" s="43">
        <f>SIN(AL414+RADIANS($AB$9))</f>
        <v>0.88949496837922615</v>
      </c>
      <c r="AK414" s="43">
        <f>$AB$7*SIN(AL414)</f>
        <v>0.44238208372549859</v>
      </c>
      <c r="AL414" s="43">
        <f>2*ATAN(AM414)</f>
        <v>1.0962509048505336</v>
      </c>
      <c r="AM414" s="43">
        <f>SQRT((1+$AB$7)/(1-$AB$7))*TAN(AN414/2)</f>
        <v>0.61052898485297047</v>
      </c>
      <c r="AN414" s="132">
        <f>$AU414+$AB$7*SIN(AO414)</f>
        <v>6.9631914834755113</v>
      </c>
      <c r="AO414" s="132">
        <f>$AU414+$AB$7*SIN(AP414)</f>
        <v>6.962418464821079</v>
      </c>
      <c r="AP414" s="132">
        <f>$AU414+$AB$7*SIN(AQ414)</f>
        <v>6.9604223799368938</v>
      </c>
      <c r="AQ414" s="132">
        <f>$AU414+$AB$7*SIN(AR414)</f>
        <v>6.9552828369418647</v>
      </c>
      <c r="AR414" s="132">
        <f>$AU414+$AB$7*SIN(AS414)</f>
        <v>6.9421448872340221</v>
      </c>
      <c r="AS414" s="132">
        <f>$AU414+$AB$7*SIN(AT414)</f>
        <v>6.9091484020598104</v>
      </c>
      <c r="AT414" s="132">
        <f>$AU414+$AB$7*SIN(AU414)</f>
        <v>6.829488199653083</v>
      </c>
      <c r="AU414" s="132">
        <f>RADIANS($AB$9)+$AB$18*(F414-AB$15)</f>
        <v>6.6507656931546943</v>
      </c>
      <c r="AV414" s="132"/>
    </row>
    <row r="415" spans="1:64" ht="12.95" customHeight="1">
      <c r="A415" s="127" t="s">
        <v>1471</v>
      </c>
      <c r="B415" s="276" t="s">
        <v>288</v>
      </c>
      <c r="C415" s="232">
        <v>55148.491599999834</v>
      </c>
      <c r="D415" s="232">
        <v>2.0000000000000001E-4</v>
      </c>
      <c r="E415" s="41">
        <f>+(C415-C$7)/C$8</f>
        <v>15082.456459467001</v>
      </c>
      <c r="F415" s="132">
        <f>ROUND(2*E415,0)/2</f>
        <v>15082.5</v>
      </c>
      <c r="G415" s="132">
        <f>+C415-(C$7+F415*C$8)</f>
        <v>-1.4862475167319644E-2</v>
      </c>
      <c r="L415" s="43">
        <f>G415</f>
        <v>-1.4862475167319644E-2</v>
      </c>
      <c r="M415" s="132"/>
      <c r="O415" s="132">
        <f ca="1">+C$11+C$12*F415</f>
        <v>-1.0177544526762651E-2</v>
      </c>
      <c r="P415" s="199">
        <f>+D$11+D$12*F415+D$13*F415^2</f>
        <v>-2.1210652436736047E-2</v>
      </c>
      <c r="Q415" s="200">
        <f>+C415-15018.5</f>
        <v>40129.991599999834</v>
      </c>
      <c r="S415" s="132">
        <f>+(P415-G415)^2</f>
        <v>4.029935464393509E-5</v>
      </c>
      <c r="T415" s="7">
        <v>1</v>
      </c>
      <c r="U415" s="43">
        <f>+T415*S415</f>
        <v>4.029935464393509E-5</v>
      </c>
      <c r="V415" s="132">
        <f>+G415-P415</f>
        <v>6.3481772694164024E-3</v>
      </c>
      <c r="Z415" s="43">
        <f>F415</f>
        <v>15082.5</v>
      </c>
      <c r="AA415" s="132">
        <f>AB$3+AB$4*Z415+AB$5*Z415^2+AH415</f>
        <v>-1.4629696228443838E-2</v>
      </c>
      <c r="AB415" s="132">
        <f>IF(S415&lt;&gt;0,G415-AH415, -9999)</f>
        <v>-2.1443431375611853E-2</v>
      </c>
      <c r="AC415" s="132">
        <f>+G415-P415</f>
        <v>6.3481772694164024E-3</v>
      </c>
      <c r="AD415" s="132">
        <f>IF(S415&lt;&gt;0,G415-AA415, -9999)</f>
        <v>-2.3277893887580642E-4</v>
      </c>
      <c r="AE415" s="132">
        <f>+(G415-AA415)^2*T415</f>
        <v>5.4186034384146419E-8</v>
      </c>
      <c r="AF415" s="43">
        <f>IF(S415&lt;&gt;0,G415-P415, -9999)</f>
        <v>6.3481772694164024E-3</v>
      </c>
      <c r="AG415" s="7"/>
      <c r="AH415" s="43">
        <f>$AB$6*($AB$11/AI415*AJ415+$AB$12)</f>
        <v>6.5809562082922079E-3</v>
      </c>
      <c r="AI415" s="43">
        <f>1+$AB$7*COS(AL415)</f>
        <v>1.2245502224643425</v>
      </c>
      <c r="AJ415" s="43">
        <f>SIN(AL415+RADIANS($AB$9))</f>
        <v>0.89226330561121703</v>
      </c>
      <c r="AK415" s="43">
        <f>$AB$7*SIN(AL415)</f>
        <v>0.44375884916293407</v>
      </c>
      <c r="AL415" s="43">
        <f>2*ATAN(AM415)</f>
        <v>1.102345454803964</v>
      </c>
      <c r="AM415" s="43">
        <f>SQRT((1+$AB$7)/(1-$AB$7))*TAN(AN415/2)</f>
        <v>0.61471992830693545</v>
      </c>
      <c r="AN415" s="132">
        <f>$AU415+$AB$7*SIN(AO415)</f>
        <v>6.9675045329955321</v>
      </c>
      <c r="AO415" s="132">
        <f>$AU415+$AB$7*SIN(AP415)</f>
        <v>6.966740125101162</v>
      </c>
      <c r="AP415" s="132">
        <f>$AU415+$AB$7*SIN(AQ415)</f>
        <v>6.964759346734791</v>
      </c>
      <c r="AQ415" s="132">
        <f>$AU415+$AB$7*SIN(AR415)</f>
        <v>6.9596413682121145</v>
      </c>
      <c r="AR415" s="132">
        <f>$AU415+$AB$7*SIN(AS415)</f>
        <v>6.9465134496935201</v>
      </c>
      <c r="AS415" s="132">
        <f>$AU415+$AB$7*SIN(AT415)</f>
        <v>6.9134347141572947</v>
      </c>
      <c r="AT415" s="132">
        <f>$AU415+$AB$7*SIN(AU415)</f>
        <v>6.8333582266100752</v>
      </c>
      <c r="AU415" s="132">
        <f>RADIANS($AB$9)+$AB$18*(F415-AB$15)</f>
        <v>6.6534093736174622</v>
      </c>
    </row>
    <row r="416" spans="1:64" ht="12.95" customHeight="1">
      <c r="A416" s="127" t="s">
        <v>1471</v>
      </c>
      <c r="B416" s="276" t="s">
        <v>288</v>
      </c>
      <c r="C416" s="232">
        <v>55149.515199999791</v>
      </c>
      <c r="D416" s="232">
        <v>2.0000000000000001E-4</v>
      </c>
      <c r="E416" s="41">
        <f>+(C416-C$7)/C$8</f>
        <v>15085.455158477969</v>
      </c>
      <c r="F416" s="132">
        <f>ROUND(2*E416,0)/2</f>
        <v>15085.5</v>
      </c>
      <c r="G416" s="132">
        <f>+C416-(C$7+F416*C$8)</f>
        <v>-1.5306565204809885E-2</v>
      </c>
      <c r="L416" s="43">
        <f>G416</f>
        <v>-1.5306565204809885E-2</v>
      </c>
      <c r="M416" s="132"/>
      <c r="O416" s="132">
        <f ca="1">+C$11+C$12*F416</f>
        <v>-1.0183524415733228E-2</v>
      </c>
      <c r="P416" s="199">
        <f>+D$11+D$12*F416+D$13*F416^2</f>
        <v>-2.1214710656853257E-2</v>
      </c>
      <c r="Q416" s="200">
        <f>+C416-15018.5</f>
        <v>40131.015199999791</v>
      </c>
      <c r="S416" s="132">
        <f>+(P416-G416)^2</f>
        <v>3.4906182682500774E-5</v>
      </c>
      <c r="T416" s="7">
        <v>1</v>
      </c>
      <c r="U416" s="43">
        <f>+T416*S416</f>
        <v>3.4906182682500774E-5</v>
      </c>
      <c r="V416" s="132">
        <f>+G416-P416</f>
        <v>5.9081454520433715E-3</v>
      </c>
      <c r="Z416" s="43">
        <f>F416</f>
        <v>15085.5</v>
      </c>
      <c r="AA416" s="132">
        <f>AB$3+AB$4*Z416+AB$5*Z416^2+AH416</f>
        <v>-1.462796484068429E-2</v>
      </c>
      <c r="AB416" s="132">
        <f>IF(S416&lt;&gt;0,G416-AH416, -9999)</f>
        <v>-2.1893311020978853E-2</v>
      </c>
      <c r="AC416" s="132">
        <f>+G416-P416</f>
        <v>5.9081454520433715E-3</v>
      </c>
      <c r="AD416" s="132">
        <f>IF(S416&lt;&gt;0,G416-AA416, -9999)</f>
        <v>-6.7860036412559568E-4</v>
      </c>
      <c r="AE416" s="132">
        <f>+(G416-AA416)^2*T416</f>
        <v>4.6049845419139104E-7</v>
      </c>
      <c r="AF416" s="43">
        <f>IF(S416&lt;&gt;0,G416-P416, -9999)</f>
        <v>5.9081454520433715E-3</v>
      </c>
      <c r="AG416" s="7"/>
      <c r="AH416" s="43">
        <f>$AB$6*($AB$11/AI416*AJ416+$AB$12)</f>
        <v>6.5867458161689672E-3</v>
      </c>
      <c r="AI416" s="43">
        <f>1+$AB$7*COS(AL416)</f>
        <v>1.2241005132630902</v>
      </c>
      <c r="AJ416" s="43">
        <f>SIN(AL416+RADIANS($AB$9))</f>
        <v>0.89272030020907978</v>
      </c>
      <c r="AK416" s="43">
        <f>$AB$7*SIN(AL416)</f>
        <v>0.44398612430392109</v>
      </c>
      <c r="AL416" s="43">
        <f>2*ATAN(AM416)</f>
        <v>1.1033586042471608</v>
      </c>
      <c r="AM416" s="43">
        <f>SQRT((1+$AB$7)/(1-$AB$7))*TAN(AN416/2)</f>
        <v>0.61541814526892891</v>
      </c>
      <c r="AN416" s="132">
        <f>$AU416+$AB$7*SIN(AO416)</f>
        <v>6.9682224507879802</v>
      </c>
      <c r="AO416" s="132">
        <f>$AU416+$AB$7*SIN(AP416)</f>
        <v>6.9674594824442133</v>
      </c>
      <c r="AP416" s="132">
        <f>$AU416+$AB$7*SIN(AQ416)</f>
        <v>6.9654812749414088</v>
      </c>
      <c r="AQ416" s="132">
        <f>$AU416+$AB$7*SIN(AR416)</f>
        <v>6.9603669504906227</v>
      </c>
      <c r="AR416" s="132">
        <f>$AU416+$AB$7*SIN(AS416)</f>
        <v>6.9472408481949595</v>
      </c>
      <c r="AS416" s="132">
        <f>$AU416+$AB$7*SIN(AT416)</f>
        <v>6.9141486698269823</v>
      </c>
      <c r="AT416" s="132">
        <f>$AU416+$AB$7*SIN(AU416)</f>
        <v>6.8340031090607622</v>
      </c>
      <c r="AU416" s="132">
        <f>RADIANS($AB$9)+$AB$18*(F416-AB$15)</f>
        <v>6.6538499870279235</v>
      </c>
    </row>
    <row r="417" spans="1:47" ht="12.95" customHeight="1">
      <c r="A417" s="127" t="s">
        <v>1471</v>
      </c>
      <c r="B417" s="276" t="s">
        <v>288</v>
      </c>
      <c r="C417" s="232">
        <v>55150.539100000169</v>
      </c>
      <c r="D417" s="232">
        <v>2.9999999999999997E-4</v>
      </c>
      <c r="E417" s="41">
        <f>+(C417-C$7)/C$8</f>
        <v>15088.454736358581</v>
      </c>
      <c r="F417" s="132">
        <f>ROUND(2*E417,0)/2</f>
        <v>15088.5</v>
      </c>
      <c r="G417" s="132">
        <f>+C417-(C$7+F417*C$8)</f>
        <v>-1.5450654827873223E-2</v>
      </c>
      <c r="L417" s="43">
        <f>G417</f>
        <v>-1.5450654827873223E-2</v>
      </c>
      <c r="M417" s="132"/>
      <c r="O417" s="132">
        <f ca="1">+C$11+C$12*F417</f>
        <v>-1.0189504304703806E-2</v>
      </c>
      <c r="P417" s="199">
        <f>+D$11+D$12*F417+D$13*F417^2</f>
        <v>-2.1218769180069774E-2</v>
      </c>
      <c r="Q417" s="200">
        <f>+C417-15018.5</f>
        <v>40132.039100000169</v>
      </c>
      <c r="S417" s="132">
        <f>+(P417-G417)^2</f>
        <v>3.3271143180015838E-5</v>
      </c>
      <c r="T417" s="7">
        <v>1</v>
      </c>
      <c r="U417" s="43">
        <f>+T417*S417</f>
        <v>3.3271143180015838E-5</v>
      </c>
      <c r="V417" s="132">
        <f>+G417-P417</f>
        <v>5.768114352196551E-3</v>
      </c>
      <c r="Z417" s="43">
        <f>F417</f>
        <v>15088.5</v>
      </c>
      <c r="AA417" s="132">
        <f>AB$3+AB$4*Z417+AB$5*Z417^2+AH417</f>
        <v>-1.4626239276598261E-2</v>
      </c>
      <c r="AB417" s="132">
        <f>IF(S417&lt;&gt;0,G417-AH417, -9999)</f>
        <v>-2.2043184731344735E-2</v>
      </c>
      <c r="AC417" s="132">
        <f>+G417-P417</f>
        <v>5.768114352196551E-3</v>
      </c>
      <c r="AD417" s="132">
        <f>IF(S417&lt;&gt;0,G417-AA417, -9999)</f>
        <v>-8.2441555127496166E-4</v>
      </c>
      <c r="AE417" s="132">
        <f>+(G417-AA417)^2*T417</f>
        <v>6.7966100118399897E-7</v>
      </c>
      <c r="AF417" s="43">
        <f>IF(S417&lt;&gt;0,G417-P417, -9999)</f>
        <v>5.768114352196551E-3</v>
      </c>
      <c r="AG417" s="7"/>
      <c r="AH417" s="43">
        <f>$AB$6*($AB$11/AI417*AJ417+$AB$12)</f>
        <v>6.5925299034715135E-3</v>
      </c>
      <c r="AI417" s="43">
        <f>1+$AB$7*COS(AL417)</f>
        <v>1.2236509046483519</v>
      </c>
      <c r="AJ417" s="43">
        <f>SIN(AL417+RADIANS($AB$9))</f>
        <v>0.89317604374638426</v>
      </c>
      <c r="AK417" s="43">
        <f>$AB$7*SIN(AL417)</f>
        <v>0.44421277724663788</v>
      </c>
      <c r="AL417" s="43">
        <f>2*ATAN(AM417)</f>
        <v>1.1043710094090016</v>
      </c>
      <c r="AM417" s="43">
        <f>SQRT((1+$AB$7)/(1-$AB$7))*TAN(AN417/2)</f>
        <v>0.61611628430723842</v>
      </c>
      <c r="AN417" s="132">
        <f>$AU417+$AB$7*SIN(AO417)</f>
        <v>6.9689401047559434</v>
      </c>
      <c r="AO417" s="132">
        <f>$AU417+$AB$7*SIN(AP417)</f>
        <v>6.9681785771761886</v>
      </c>
      <c r="AP417" s="132">
        <f>$AU417+$AB$7*SIN(AQ417)</f>
        <v>6.9662029460938166</v>
      </c>
      <c r="AQ417" s="132">
        <f>$AU417+$AB$7*SIN(AR417)</f>
        <v>6.9610922927147971</v>
      </c>
      <c r="AR417" s="132">
        <f>$AU417+$AB$7*SIN(AS417)</f>
        <v>6.947968047749991</v>
      </c>
      <c r="AS417" s="132">
        <f>$AU417+$AB$7*SIN(AT417)</f>
        <v>6.9148625024295747</v>
      </c>
      <c r="AT417" s="132">
        <f>$AU417+$AB$7*SIN(AU417)</f>
        <v>6.8346479565364904</v>
      </c>
      <c r="AU417" s="132">
        <f>RADIANS($AB$9)+$AB$18*(F417-AB$15)</f>
        <v>6.6542906004383848</v>
      </c>
    </row>
    <row r="418" spans="1:47" ht="12.95" customHeight="1">
      <c r="A418" s="127" t="s">
        <v>1471</v>
      </c>
      <c r="B418" s="276" t="s">
        <v>292</v>
      </c>
      <c r="C418" s="232">
        <v>55155.487399999984</v>
      </c>
      <c r="D418" s="232">
        <v>1E-4</v>
      </c>
      <c r="E418" s="41">
        <f>+(C418-C$7)/C$8</f>
        <v>15102.95108485022</v>
      </c>
      <c r="F418" s="132">
        <f>ROUND(2*E418,0)/2</f>
        <v>15103</v>
      </c>
      <c r="G418" s="132">
        <f>+C418-(C$7+F418*C$8)</f>
        <v>-1.6697090017260052E-2</v>
      </c>
      <c r="L418" s="43">
        <f>G418</f>
        <v>-1.6697090017260052E-2</v>
      </c>
      <c r="M418" s="132"/>
      <c r="O418" s="132">
        <f ca="1">+C$11+C$12*F418</f>
        <v>-1.0218407101394933E-2</v>
      </c>
      <c r="P418" s="199">
        <f>+D$11+D$12*F418+D$13*F418^2</f>
        <v>-2.1238389648474462E-2</v>
      </c>
      <c r="Q418" s="200">
        <f>+C418-15018.5</f>
        <v>40136.987399999984</v>
      </c>
      <c r="S418" s="132">
        <f>+(P418-G418)^2</f>
        <v>2.0623402340468131E-5</v>
      </c>
      <c r="T418" s="7">
        <v>1</v>
      </c>
      <c r="U418" s="43">
        <f>+T418*S418</f>
        <v>2.0623402340468131E-5</v>
      </c>
      <c r="V418" s="132">
        <f>+G418-P418</f>
        <v>4.5412996312144092E-3</v>
      </c>
      <c r="Z418" s="43">
        <f>F418</f>
        <v>15103</v>
      </c>
      <c r="AA418" s="132">
        <f>AB$3+AB$4*Z418+AB$5*Z418^2+AH418</f>
        <v>-1.4617981111326471E-2</v>
      </c>
      <c r="AB418" s="132">
        <f>IF(S418&lt;&gt;0,G418-AH418, -9999)</f>
        <v>-2.3317498554408043E-2</v>
      </c>
      <c r="AC418" s="132">
        <f>+G418-P418</f>
        <v>4.5412996312144092E-3</v>
      </c>
      <c r="AD418" s="132">
        <f>IF(S418&lt;&gt;0,G418-AA418, -9999)</f>
        <v>-2.0791089059335813E-3</v>
      </c>
      <c r="AE418" s="132">
        <f>+(G418-AA418)^2*T418</f>
        <v>4.3226938427323333E-6</v>
      </c>
      <c r="AF418" s="43">
        <f>IF(S418&lt;&gt;0,G418-P418, -9999)</f>
        <v>4.5412996312144092E-3</v>
      </c>
      <c r="AG418" s="7"/>
      <c r="AH418" s="43">
        <f>$AB$6*($AB$11/AI418*AJ418+$AB$12)</f>
        <v>6.6204085371479914E-3</v>
      </c>
      <c r="AI418" s="43">
        <f>1+$AB$7*COS(AL418)</f>
        <v>1.2214792392876417</v>
      </c>
      <c r="AJ418" s="43">
        <f>SIN(AL418+RADIANS($AB$9))</f>
        <v>0.89536122358942227</v>
      </c>
      <c r="AK418" s="43">
        <f>$AB$7*SIN(AL418)</f>
        <v>0.44529952299970516</v>
      </c>
      <c r="AL418" s="43">
        <f>2*ATAN(AM418)</f>
        <v>1.1092538222613817</v>
      </c>
      <c r="AM418" s="43">
        <f>SQRT((1+$AB$7)/(1-$AB$7))*TAN(AN418/2)</f>
        <v>0.61948952754636222</v>
      </c>
      <c r="AN418" s="132">
        <f>$AU418+$AB$7*SIN(AO418)</f>
        <v>6.9724050478687598</v>
      </c>
      <c r="AO418" s="132">
        <f>$AU418+$AB$7*SIN(AP418)</f>
        <v>6.9716505004826725</v>
      </c>
      <c r="AP418" s="132">
        <f>$AU418+$AB$7*SIN(AQ418)</f>
        <v>6.9696873993083139</v>
      </c>
      <c r="AQ418" s="132">
        <f>$AU418+$AB$7*SIN(AR418)</f>
        <v>6.9645947273901285</v>
      </c>
      <c r="AR418" s="132">
        <f>$AU418+$AB$7*SIN(AS418)</f>
        <v>6.9514800373606063</v>
      </c>
      <c r="AS418" s="132">
        <f>$AU418+$AB$7*SIN(AT418)</f>
        <v>6.9183109548199022</v>
      </c>
      <c r="AT418" s="132">
        <f>$AU418+$AB$7*SIN(AU418)</f>
        <v>6.8377642250131139</v>
      </c>
      <c r="AU418" s="132">
        <f>RADIANS($AB$9)+$AB$18*(F418-AB$15)</f>
        <v>6.6564202319222812</v>
      </c>
    </row>
    <row r="419" spans="1:47" ht="12.95" customHeight="1">
      <c r="A419" s="127" t="s">
        <v>1471</v>
      </c>
      <c r="B419" s="276" t="s">
        <v>288</v>
      </c>
      <c r="C419" s="232">
        <v>55160.438399999868</v>
      </c>
      <c r="D419" s="232">
        <v>2.9999999999999997E-4</v>
      </c>
      <c r="E419" s="41">
        <f>+(C419-C$7)/C$8</f>
        <v>15117.455343157744</v>
      </c>
      <c r="F419" s="132">
        <f>ROUND(2*E419,0)/2</f>
        <v>15117.5</v>
      </c>
      <c r="G419" s="132">
        <f>+C419-(C$7+F419*C$8)</f>
        <v>-1.5243525129335467E-2</v>
      </c>
      <c r="L419" s="43">
        <f>G419</f>
        <v>-1.5243525129335467E-2</v>
      </c>
      <c r="M419" s="132"/>
      <c r="O419" s="132">
        <f ca="1">+C$11+C$12*F419</f>
        <v>-1.024730989808606E-2</v>
      </c>
      <c r="P419" s="199">
        <f>+D$11+D$12*F419+D$13*F419^2</f>
        <v>-2.1258017197615602E-2</v>
      </c>
      <c r="Q419" s="200">
        <f>+C419-15018.5</f>
        <v>40141.938399999868</v>
      </c>
      <c r="S419" s="132">
        <f>+(P419-G419)^2</f>
        <v>3.6174114839404651E-5</v>
      </c>
      <c r="T419" s="7">
        <v>1</v>
      </c>
      <c r="U419" s="43">
        <f>+T419*S419</f>
        <v>3.6174114839404651E-5</v>
      </c>
      <c r="V419" s="132">
        <f>+G419-P419</f>
        <v>6.0144920682801348E-3</v>
      </c>
      <c r="Z419" s="43">
        <f>F419</f>
        <v>15117.5</v>
      </c>
      <c r="AA419" s="132">
        <f>AB$3+AB$4*Z419+AB$5*Z419^2+AH419</f>
        <v>-1.4609858836258512E-2</v>
      </c>
      <c r="AB419" s="132">
        <f>IF(S419&lt;&gt;0,G419-AH419, -9999)</f>
        <v>-2.1891683490692558E-2</v>
      </c>
      <c r="AC419" s="132">
        <f>+G419-P419</f>
        <v>6.0144920682801348E-3</v>
      </c>
      <c r="AD419" s="132">
        <f>IF(S419&lt;&gt;0,G419-AA419, -9999)</f>
        <v>-6.3366629307695481E-4</v>
      </c>
      <c r="AE419" s="132">
        <f>+(G419-AA419)^2*T419</f>
        <v>4.0153297098188917E-7</v>
      </c>
      <c r="AF419" s="43">
        <f>IF(S419&lt;&gt;0,G419-P419, -9999)</f>
        <v>6.0144920682801348E-3</v>
      </c>
      <c r="AG419" s="7"/>
      <c r="AH419" s="43">
        <f>$AB$6*($AB$11/AI419*AJ419+$AB$12)</f>
        <v>6.6481583613570896E-3</v>
      </c>
      <c r="AI419" s="43">
        <f>1+$AB$7*COS(AL419)</f>
        <v>1.2193100288936116</v>
      </c>
      <c r="AJ419" s="43">
        <f>SIN(AL419+RADIANS($AB$9))</f>
        <v>0.89751741458609313</v>
      </c>
      <c r="AK419" s="43">
        <f>$AB$7*SIN(AL419)</f>
        <v>0.44637185153846859</v>
      </c>
      <c r="AL419" s="43">
        <f>2*ATAN(AM419)</f>
        <v>1.1141193056147196</v>
      </c>
      <c r="AM419" s="43">
        <f>SQRT((1+$AB$7)/(1-$AB$7))*TAN(AN419/2)</f>
        <v>0.62286096346686282</v>
      </c>
      <c r="AN419" s="132">
        <f>$AU419+$AB$7*SIN(AO419)</f>
        <v>6.9758638340715944</v>
      </c>
      <c r="AO419" s="132">
        <f>$AU419+$AB$7*SIN(AP419)</f>
        <v>6.9751162926690684</v>
      </c>
      <c r="AP419" s="132">
        <f>$AU419+$AB$7*SIN(AQ419)</f>
        <v>6.9731658464393922</v>
      </c>
      <c r="AQ419" s="132">
        <f>$AU419+$AB$7*SIN(AR419)</f>
        <v>6.9680915458749597</v>
      </c>
      <c r="AR419" s="132">
        <f>$AU419+$AB$7*SIN(AS419)</f>
        <v>6.9549873639701261</v>
      </c>
      <c r="AS419" s="132">
        <f>$AU419+$AB$7*SIN(AT419)</f>
        <v>6.9217565168984798</v>
      </c>
      <c r="AT419" s="132">
        <f>$AU419+$AB$7*SIN(AU419)</f>
        <v>6.8408796710351503</v>
      </c>
      <c r="AU419" s="132">
        <f>RADIANS($AB$9)+$AB$18*(F419-AB$15)</f>
        <v>6.6585498634061775</v>
      </c>
    </row>
    <row r="420" spans="1:47" ht="12.95" customHeight="1">
      <c r="A420" s="127" t="s">
        <v>1471</v>
      </c>
      <c r="B420" s="276" t="s">
        <v>288</v>
      </c>
      <c r="C420" s="232">
        <v>55161.461999999825</v>
      </c>
      <c r="D420" s="232">
        <v>2.9999999999999997E-4</v>
      </c>
      <c r="E420" s="41">
        <f>+(C420-C$7)/C$8</f>
        <v>15120.454042168712</v>
      </c>
      <c r="F420" s="132">
        <f>ROUND(2*E420,0)/2</f>
        <v>15120.5</v>
      </c>
      <c r="G420" s="132">
        <f>+C420-(C$7+F420*C$8)</f>
        <v>-1.5687615174101666E-2</v>
      </c>
      <c r="L420" s="43">
        <f>G420</f>
        <v>-1.5687615174101666E-2</v>
      </c>
      <c r="M420" s="132"/>
      <c r="O420" s="132">
        <f ca="1">+C$11+C$12*F420</f>
        <v>-1.0253289787056637E-2</v>
      </c>
      <c r="P420" s="199">
        <f>+D$11+D$12*F420+D$13*F420^2</f>
        <v>-2.1262078953891331E-2</v>
      </c>
      <c r="Q420" s="200">
        <f>+C420-15018.5</f>
        <v>40142.961999999825</v>
      </c>
      <c r="S420" s="132">
        <f>+(P420-G420)^2</f>
        <v>3.1074646432186881E-5</v>
      </c>
      <c r="T420" s="7">
        <v>1</v>
      </c>
      <c r="U420" s="43">
        <f>+T420*S420</f>
        <v>3.1074646432186881E-5</v>
      </c>
      <c r="V420" s="132">
        <f>+G420-P420</f>
        <v>5.5744637797896651E-3</v>
      </c>
      <c r="Z420" s="43">
        <f>F420</f>
        <v>15120.5</v>
      </c>
      <c r="AA420" s="132">
        <f>AB$3+AB$4*Z420+AB$5*Z420^2+AH420</f>
        <v>-1.4608195319235812E-2</v>
      </c>
      <c r="AB420" s="132">
        <f>IF(S420&lt;&gt;0,G420-AH420, -9999)</f>
        <v>-2.2341498808757184E-2</v>
      </c>
      <c r="AC420" s="132">
        <f>+G420-P420</f>
        <v>5.5744637797896651E-3</v>
      </c>
      <c r="AD420" s="132">
        <f>IF(S420&lt;&gt;0,G420-AA420, -9999)</f>
        <v>-1.0794198548658533E-3</v>
      </c>
      <c r="AE420" s="132">
        <f>+(G420-AA420)^2*T420</f>
        <v>1.1651472230786199E-6</v>
      </c>
      <c r="AF420" s="43">
        <f>IF(S420&lt;&gt;0,G420-P420, -9999)</f>
        <v>5.5744637797896651E-3</v>
      </c>
      <c r="AG420" s="7"/>
      <c r="AH420" s="43">
        <f>$AB$6*($AB$11/AI420*AJ420+$AB$12)</f>
        <v>6.6538836346555184E-3</v>
      </c>
      <c r="AI420" s="43">
        <f>1+$AB$7*COS(AL420)</f>
        <v>1.2188615411222381</v>
      </c>
      <c r="AJ420" s="43">
        <f>SIN(AL420+RADIANS($AB$9))</f>
        <v>0.89795992185051565</v>
      </c>
      <c r="AK420" s="43">
        <f>$AB$7*SIN(AL420)</f>
        <v>0.4465919215982263</v>
      </c>
      <c r="AL420" s="43">
        <f>2*ATAN(AM420)</f>
        <v>1.1151237981756832</v>
      </c>
      <c r="AM420" s="43">
        <f>SQRT((1+$AB$7)/(1-$AB$7))*TAN(AN420/2)</f>
        <v>0.62355827729378588</v>
      </c>
      <c r="AN420" s="132">
        <f>$AU420+$AB$7*SIN(AO420)</f>
        <v>6.976578676814543</v>
      </c>
      <c r="AO420" s="132">
        <f>$AU420+$AB$7*SIN(AP420)</f>
        <v>6.9758325879529268</v>
      </c>
      <c r="AP420" s="132">
        <f>$AU420+$AB$7*SIN(AQ420)</f>
        <v>6.9738847752360487</v>
      </c>
      <c r="AQ420" s="132">
        <f>$AU420+$AB$7*SIN(AR420)</f>
        <v>6.96881432376669</v>
      </c>
      <c r="AR420" s="132">
        <f>$AU420+$AB$7*SIN(AS420)</f>
        <v>6.9557124344128551</v>
      </c>
      <c r="AS420" s="132">
        <f>$AU420+$AB$7*SIN(AT420)</f>
        <v>6.9224690297901468</v>
      </c>
      <c r="AT420" s="132">
        <f>$AU420+$AB$7*SIN(AU420)</f>
        <v>6.8415241429789067</v>
      </c>
      <c r="AU420" s="132">
        <f>RADIANS($AB$9)+$AB$18*(F420-AB$15)</f>
        <v>6.6589904768166388</v>
      </c>
    </row>
    <row r="421" spans="1:47" ht="12.95" customHeight="1">
      <c r="A421" s="127" t="s">
        <v>1471</v>
      </c>
      <c r="B421" s="276" t="s">
        <v>288</v>
      </c>
      <c r="C421" s="232">
        <v>55162.486599999946</v>
      </c>
      <c r="D421" s="232">
        <v>4.0000000000000002E-4</v>
      </c>
      <c r="E421" s="41">
        <f>+(C421-C$7)/C$8</f>
        <v>15123.455670741523</v>
      </c>
      <c r="F421" s="132">
        <f>ROUND(2*E421,0)/2</f>
        <v>15123.5</v>
      </c>
      <c r="G421" s="132">
        <f>+C421-(C$7+F421*C$8)</f>
        <v>-1.5131705054955091E-2</v>
      </c>
      <c r="L421" s="43">
        <f>G421</f>
        <v>-1.5131705054955091E-2</v>
      </c>
      <c r="M421" s="132"/>
      <c r="O421" s="132">
        <f ca="1">+C$11+C$12*F421</f>
        <v>-1.0259269676027215E-2</v>
      </c>
      <c r="P421" s="199">
        <f>+D$11+D$12*F421+D$13*F421^2</f>
        <v>-2.1266141013266359E-2</v>
      </c>
      <c r="Q421" s="200">
        <f>+C421-15018.5</f>
        <v>40143.986599999946</v>
      </c>
      <c r="S421" s="132">
        <f>+(P421-G421)^2</f>
        <v>3.7631304526622282E-5</v>
      </c>
      <c r="T421" s="7">
        <v>1</v>
      </c>
      <c r="U421" s="43">
        <f>+T421*S421</f>
        <v>3.7631304526622282E-5</v>
      </c>
      <c r="V421" s="132">
        <f>+G421-P421</f>
        <v>6.1344359583112677E-3</v>
      </c>
      <c r="Z421" s="43">
        <f>F421</f>
        <v>15123.5</v>
      </c>
      <c r="AA421" s="132">
        <f>AB$3+AB$4*Z421+AB$5*Z421^2+AH421</f>
        <v>-1.4606537612114164E-2</v>
      </c>
      <c r="AB421" s="132">
        <f>IF(S421&lt;&gt;0,G421-AH421, -9999)</f>
        <v>-2.1791308456107286E-2</v>
      </c>
      <c r="AC421" s="132">
        <f>+G421-P421</f>
        <v>6.1344359583112677E-3</v>
      </c>
      <c r="AD421" s="132">
        <f>IF(S421&lt;&gt;0,G421-AA421, -9999)</f>
        <v>-5.2516744284092712E-4</v>
      </c>
      <c r="AE421" s="132">
        <f>+(G421-AA421)^2*T421</f>
        <v>2.7580084302007845E-7</v>
      </c>
      <c r="AF421" s="43">
        <f>IF(S421&lt;&gt;0,G421-P421, -9999)</f>
        <v>6.1344359583112677E-3</v>
      </c>
      <c r="AG421" s="7"/>
      <c r="AH421" s="43">
        <f>$AB$6*($AB$11/AI421*AJ421+$AB$12)</f>
        <v>6.6596034011521957E-3</v>
      </c>
      <c r="AI421" s="43">
        <f>1+$AB$7*COS(AL421)</f>
        <v>1.2184131628470229</v>
      </c>
      <c r="AJ421" s="43">
        <f>SIN(AL421+RADIANS($AB$9))</f>
        <v>0.89840119838547938</v>
      </c>
      <c r="AK421" s="43">
        <f>$AB$7*SIN(AL421)</f>
        <v>0.44681137957124284</v>
      </c>
      <c r="AL421" s="43">
        <f>2*ATAN(AM421)</f>
        <v>1.1161275514346702</v>
      </c>
      <c r="AM421" s="43">
        <f>SQRT((1+$AB$7)/(1-$AB$7))*TAN(AN421/2)</f>
        <v>0.62425551432459192</v>
      </c>
      <c r="AN421" s="132">
        <f>$AU421+$AB$7*SIN(AO421)</f>
        <v>6.9772932562900625</v>
      </c>
      <c r="AO421" s="132">
        <f>$AU421+$AB$7*SIN(AP421)</f>
        <v>6.9765486209651328</v>
      </c>
      <c r="AP421" s="132">
        <f>$AU421+$AB$7*SIN(AQ421)</f>
        <v>6.974603446909585</v>
      </c>
      <c r="AQ421" s="132">
        <f>$AU421+$AB$7*SIN(AR421)</f>
        <v>6.9695368609135571</v>
      </c>
      <c r="AR421" s="132">
        <f>$AU421+$AB$7*SIN(AS421)</f>
        <v>6.9564373046021259</v>
      </c>
      <c r="AS421" s="132">
        <f>$AU421+$AB$7*SIN(AT421)</f>
        <v>6.9231814183058447</v>
      </c>
      <c r="AT421" s="132">
        <f>$AU421+$AB$7*SIN(AU421)</f>
        <v>6.8421685794855458</v>
      </c>
      <c r="AU421" s="132">
        <f>RADIANS($AB$9)+$AB$18*(F421-AB$15)</f>
        <v>6.6594310902271001</v>
      </c>
    </row>
    <row r="422" spans="1:47" ht="12.95" customHeight="1">
      <c r="A422" s="209" t="s">
        <v>369</v>
      </c>
      <c r="B422" s="94"/>
      <c r="C422" s="36">
        <v>55171.872499999998</v>
      </c>
      <c r="D422" s="36">
        <v>2.0000000000000001E-4</v>
      </c>
      <c r="E422" s="41">
        <f>+(C422-C$7)/C$8</f>
        <v>15150.952240737992</v>
      </c>
      <c r="F422" s="132">
        <f>ROUND(2*E422,0)/2</f>
        <v>15151</v>
      </c>
      <c r="G422" s="132">
        <f>+C422-(C$7+F422*C$8)</f>
        <v>-1.6302529998938553E-2</v>
      </c>
      <c r="K422" s="43">
        <f>G422</f>
        <v>-1.6302529998938553E-2</v>
      </c>
      <c r="L422" s="132"/>
      <c r="O422" s="132">
        <f ca="1">+C$11+C$12*F422</f>
        <v>-1.0314085324924178E-2</v>
      </c>
      <c r="P422" s="199">
        <f>+D$11+D$12*F422+D$13*F422^2</f>
        <v>-2.1303390681122952E-2</v>
      </c>
      <c r="Q422" s="200">
        <f>+C422-15018.5</f>
        <v>40153.372499999998</v>
      </c>
      <c r="S422" s="132">
        <f>+(P422-G422)^2</f>
        <v>2.5008607562617809E-5</v>
      </c>
      <c r="T422" s="7">
        <v>1</v>
      </c>
      <c r="U422" s="43">
        <f>+T422*S422</f>
        <v>2.5008607562617809E-5</v>
      </c>
      <c r="V422" s="132">
        <f>+G422-P422</f>
        <v>5.0008606821843986E-3</v>
      </c>
      <c r="Z422" s="43">
        <f>F422</f>
        <v>15151</v>
      </c>
      <c r="AA422" s="132">
        <f>AB$3+AB$4*Z422+AB$5*Z422^2+AH422</f>
        <v>-1.4591612469474085E-2</v>
      </c>
      <c r="AB422" s="132">
        <f>IF(S422&lt;&gt;0,G422-AH422, -9999)</f>
        <v>-2.301430821058742E-2</v>
      </c>
      <c r="AC422" s="132">
        <f>+G422-P422</f>
        <v>5.0008606821843986E-3</v>
      </c>
      <c r="AD422" s="132">
        <f>IF(S422&lt;&gt;0,G422-AA422, -9999)</f>
        <v>-1.7109175294644681E-3</v>
      </c>
      <c r="AE422" s="132">
        <f>+(G422-AA422)^2*T422</f>
        <v>2.9272387926287989E-6</v>
      </c>
      <c r="AF422" s="43">
        <f>IF(S422&lt;&gt;0,G422-P422, -9999)</f>
        <v>5.0008606821843986E-3</v>
      </c>
      <c r="AG422" s="7"/>
      <c r="AH422" s="43">
        <f>$AB$6*($AB$11/AI422*AJ422+$AB$12)</f>
        <v>6.7117782116488675E-3</v>
      </c>
      <c r="AI422" s="43">
        <f>1+$AB$7*COS(AL422)</f>
        <v>1.2143082589139589</v>
      </c>
      <c r="AJ422" s="43">
        <f>SIN(AL422+RADIANS($AB$9))</f>
        <v>0.90238918753515529</v>
      </c>
      <c r="AK422" s="43">
        <f>$AB$7*SIN(AL422)</f>
        <v>0.44879470672063965</v>
      </c>
      <c r="AL422" s="43">
        <f>2*ATAN(AM422)</f>
        <v>1.1252942492761158</v>
      </c>
      <c r="AM422" s="43">
        <f>SQRT((1+$AB$7)/(1-$AB$7))*TAN(AN422/2)</f>
        <v>0.63064329247886464</v>
      </c>
      <c r="AN422" s="132">
        <f>$AU422+$AB$7*SIN(AO422)</f>
        <v>6.983831309643505</v>
      </c>
      <c r="AO422" s="132">
        <f>$AU422+$AB$7*SIN(AP422)</f>
        <v>6.9831000416307596</v>
      </c>
      <c r="AP422" s="132">
        <f>$AU422+$AB$7*SIN(AQ422)</f>
        <v>6.9811792891772821</v>
      </c>
      <c r="AQ422" s="132">
        <f>$AU422+$AB$7*SIN(AR422)</f>
        <v>6.9761488905569262</v>
      </c>
      <c r="AR422" s="132">
        <f>$AU422+$AB$7*SIN(AS422)</f>
        <v>6.9630725978296208</v>
      </c>
      <c r="AS422" s="132">
        <f>$AU422+$AB$7*SIN(AT422)</f>
        <v>6.9297058314947364</v>
      </c>
      <c r="AT422" s="132">
        <f>$AU422+$AB$7*SIN(AU422)</f>
        <v>6.8480742559976573</v>
      </c>
      <c r="AU422" s="132">
        <f>RADIANS($AB$9)+$AB$18*(F422-AB$15)</f>
        <v>6.6634700464896621</v>
      </c>
    </row>
    <row r="423" spans="1:47" ht="12.95" customHeight="1">
      <c r="A423" s="127" t="s">
        <v>1471</v>
      </c>
      <c r="B423" s="276" t="s">
        <v>288</v>
      </c>
      <c r="C423" s="232">
        <v>55173.409700000193</v>
      </c>
      <c r="D423" s="232">
        <v>2.9999999999999997E-4</v>
      </c>
      <c r="E423" s="41">
        <f>+(C423-C$7)/C$8</f>
        <v>15155.455562465659</v>
      </c>
      <c r="F423" s="132">
        <f>ROUND(2*E423,0)/2</f>
        <v>15155.5</v>
      </c>
      <c r="G423" s="132">
        <f>+C423-(C$7+F423*C$8)</f>
        <v>-1.5168664802331477E-2</v>
      </c>
      <c r="L423" s="43">
        <f>G423</f>
        <v>-1.5168664802331477E-2</v>
      </c>
      <c r="M423" s="132"/>
      <c r="O423" s="132">
        <f ca="1">+C$11+C$12*F423</f>
        <v>-1.0323055158380046E-2</v>
      </c>
      <c r="P423" s="199">
        <f>+D$11+D$12*F423+D$13*F423^2</f>
        <v>-2.1309488506112074E-2</v>
      </c>
      <c r="Q423" s="200">
        <f>+C423-15018.5</f>
        <v>40154.909700000193</v>
      </c>
      <c r="S423" s="132">
        <f>+(P423-G423)^2</f>
        <v>3.7709715760913641E-5</v>
      </c>
      <c r="T423" s="7">
        <v>1</v>
      </c>
      <c r="U423" s="43">
        <f>+T423*S423</f>
        <v>3.7709715760913641E-5</v>
      </c>
      <c r="V423" s="132">
        <f>+G423-P423</f>
        <v>6.1408237037805964E-3</v>
      </c>
      <c r="Z423" s="43">
        <f>F423</f>
        <v>15155.5</v>
      </c>
      <c r="AA423" s="132">
        <f>AB$3+AB$4*Z423+AB$5*Z423^2+AH423</f>
        <v>-1.4589216574675873E-2</v>
      </c>
      <c r="AB423" s="132">
        <f>IF(S423&lt;&gt;0,G423-AH423, -9999)</f>
        <v>-2.1888936733767676E-2</v>
      </c>
      <c r="AC423" s="132">
        <f>+G423-P423</f>
        <v>6.1408237037805964E-3</v>
      </c>
      <c r="AD423" s="132">
        <f>IF(S423&lt;&gt;0,G423-AA423, -9999)</f>
        <v>-5.7944822765560421E-4</v>
      </c>
      <c r="AE423" s="132">
        <f>+(G423-AA423)^2*T423</f>
        <v>3.3576024853322093E-7</v>
      </c>
      <c r="AF423" s="43">
        <f>IF(S423&lt;&gt;0,G423-P423, -9999)</f>
        <v>6.1408237037805964E-3</v>
      </c>
      <c r="AG423" s="7"/>
      <c r="AH423" s="43">
        <f>$AB$6*($AB$11/AI423*AJ423+$AB$12)</f>
        <v>6.7202719314362006E-3</v>
      </c>
      <c r="AI423" s="43">
        <f>1+$AB$7*COS(AL423)</f>
        <v>1.2136374679837985</v>
      </c>
      <c r="AJ423" s="43">
        <f>SIN(AL423+RADIANS($AB$9))</f>
        <v>0.90303202807600147</v>
      </c>
      <c r="AK423" s="43">
        <f>$AB$7*SIN(AL423)</f>
        <v>0.44911440735370411</v>
      </c>
      <c r="AL423" s="43">
        <f>2*ATAN(AM423)</f>
        <v>1.1267883666536038</v>
      </c>
      <c r="AM423" s="43">
        <f>SQRT((1+$AB$7)/(1-$AB$7))*TAN(AN423/2)</f>
        <v>0.63168795696220104</v>
      </c>
      <c r="AN423" s="132">
        <f>$AU423+$AB$7*SIN(AO423)</f>
        <v>6.9848990699977991</v>
      </c>
      <c r="AO423" s="132">
        <f>$AU423+$AB$7*SIN(AP423)</f>
        <v>6.9841699962194497</v>
      </c>
      <c r="AP423" s="132">
        <f>$AU423+$AB$7*SIN(AQ423)</f>
        <v>6.9822532791008118</v>
      </c>
      <c r="AQ423" s="132">
        <f>$AU423+$AB$7*SIN(AR423)</f>
        <v>6.9772289298040437</v>
      </c>
      <c r="AR423" s="132">
        <f>$AU423+$AB$7*SIN(AS423)</f>
        <v>6.9641567644503937</v>
      </c>
      <c r="AS423" s="132">
        <f>$AU423+$AB$7*SIN(AT423)</f>
        <v>6.9307724609727774</v>
      </c>
      <c r="AT423" s="132">
        <f>$AU423+$AB$7*SIN(AU423)</f>
        <v>6.8490403535221205</v>
      </c>
      <c r="AU423" s="132">
        <f>RADIANS($AB$9)+$AB$18*(F423-AB$15)</f>
        <v>6.6641309666053541</v>
      </c>
    </row>
    <row r="424" spans="1:47" ht="12.95" customHeight="1">
      <c r="A424" s="127" t="s">
        <v>1471</v>
      </c>
      <c r="B424" s="276" t="s">
        <v>288</v>
      </c>
      <c r="C424" s="232">
        <v>55174.433600000106</v>
      </c>
      <c r="D424" s="232">
        <v>2.9999999999999997E-4</v>
      </c>
      <c r="E424" s="41">
        <f>+(C424-C$7)/C$8</f>
        <v>15158.455140344908</v>
      </c>
      <c r="F424" s="132">
        <f>ROUND(2*E424,0)/2</f>
        <v>15158.5</v>
      </c>
      <c r="G424" s="132">
        <f>+C424-(C$7+F424*C$8)</f>
        <v>-1.5312754891056102E-2</v>
      </c>
      <c r="L424" s="43">
        <f>G424</f>
        <v>-1.5312754891056102E-2</v>
      </c>
      <c r="M424" s="132"/>
      <c r="O424" s="132">
        <f ca="1">+C$11+C$12*F424</f>
        <v>-1.0329035047350624E-2</v>
      </c>
      <c r="P424" s="199">
        <f>+D$11+D$12*F424+D$13*F424^2</f>
        <v>-2.1313554101645621E-2</v>
      </c>
      <c r="Q424" s="200">
        <f>+C424-15018.5</f>
        <v>40155.933600000106</v>
      </c>
      <c r="S424" s="132">
        <f>+(P424-G424)^2</f>
        <v>3.6009591165811799E-5</v>
      </c>
      <c r="T424" s="7">
        <v>1</v>
      </c>
      <c r="U424" s="43">
        <f>+T424*S424</f>
        <v>3.6009591165811799E-5</v>
      </c>
      <c r="V424" s="132">
        <f>+G424-P424</f>
        <v>6.0007992105895192E-3</v>
      </c>
      <c r="Z424" s="43">
        <f>F424</f>
        <v>15158.5</v>
      </c>
      <c r="AA424" s="132">
        <f>AB$3+AB$4*Z424+AB$5*Z424^2+AH424</f>
        <v>-1.4587626555231412E-2</v>
      </c>
      <c r="AB424" s="132">
        <f>IF(S424&lt;&gt;0,G424-AH424, -9999)</f>
        <v>-2.203868243747031E-2</v>
      </c>
      <c r="AC424" s="132">
        <f>+G424-P424</f>
        <v>6.0007992105895192E-3</v>
      </c>
      <c r="AD424" s="132">
        <f>IF(S424&lt;&gt;0,G424-AA424, -9999)</f>
        <v>-7.2512833582468947E-4</v>
      </c>
      <c r="AE424" s="132">
        <f>+(G424-AA424)^2*T424</f>
        <v>5.2581110341588359E-7</v>
      </c>
      <c r="AF424" s="43">
        <f>IF(S424&lt;&gt;0,G424-P424, -9999)</f>
        <v>6.0007992105895192E-3</v>
      </c>
      <c r="AG424" s="7"/>
      <c r="AH424" s="43">
        <f>$AB$6*($AB$11/AI424*AJ424+$AB$12)</f>
        <v>6.7259275464142078E-3</v>
      </c>
      <c r="AI424" s="43">
        <f>1+$AB$7*COS(AL424)</f>
        <v>1.2131904213740032</v>
      </c>
      <c r="AJ424" s="43">
        <f>SIN(AL424+RADIANS($AB$9))</f>
        <v>0.90345907513428825</v>
      </c>
      <c r="AK424" s="43">
        <f>$AB$7*SIN(AL424)</f>
        <v>0.44932678848870372</v>
      </c>
      <c r="AL424" s="43">
        <f>2*ATAN(AM424)</f>
        <v>1.1277835271047711</v>
      </c>
      <c r="AM424" s="43">
        <f>SQRT((1+$AB$7)/(1-$AB$7))*TAN(AN424/2)</f>
        <v>0.63238430539400114</v>
      </c>
      <c r="AN424" s="132">
        <f>$AU424+$AB$7*SIN(AO424)</f>
        <v>6.9856105819207581</v>
      </c>
      <c r="AO424" s="132">
        <f>$AU424+$AB$7*SIN(AP424)</f>
        <v>6.9848829719489611</v>
      </c>
      <c r="AP424" s="132">
        <f>$AU424+$AB$7*SIN(AQ424)</f>
        <v>6.9829689509904096</v>
      </c>
      <c r="AQ424" s="132">
        <f>$AU424+$AB$7*SIN(AR424)</f>
        <v>6.9779486542751608</v>
      </c>
      <c r="AR424" s="132">
        <f>$AU424+$AB$7*SIN(AS424)</f>
        <v>6.964879290329022</v>
      </c>
      <c r="AS424" s="132">
        <f>$AU424+$AB$7*SIN(AT424)</f>
        <v>6.931483390227358</v>
      </c>
      <c r="AT424" s="132">
        <f>$AU424+$AB$7*SIN(AU424)</f>
        <v>6.849684373673731</v>
      </c>
      <c r="AU424" s="132">
        <f>RADIANS($AB$9)+$AB$18*(F424-AB$15)</f>
        <v>6.6645715800158154</v>
      </c>
    </row>
    <row r="425" spans="1:47" ht="12.95" customHeight="1">
      <c r="A425" s="127" t="s">
        <v>1471</v>
      </c>
      <c r="B425" s="276" t="s">
        <v>288</v>
      </c>
      <c r="C425" s="232">
        <v>55175.457299999893</v>
      </c>
      <c r="D425" s="232">
        <v>4.0000000000000002E-4</v>
      </c>
      <c r="E425" s="41">
        <f>+(C425-C$7)/C$8</f>
        <v>15161.454132311514</v>
      </c>
      <c r="F425" s="132">
        <f>ROUND(2*E425,0)/2</f>
        <v>15161.5</v>
      </c>
      <c r="G425" s="132">
        <f>+C425-(C$7+F425*C$8)</f>
        <v>-1.5656845105695538E-2</v>
      </c>
      <c r="L425" s="43">
        <f>G425</f>
        <v>-1.5656845105695538E-2</v>
      </c>
      <c r="M425" s="132"/>
      <c r="O425" s="132">
        <f ca="1">+C$11+C$12*F425</f>
        <v>-1.0335014936321201E-2</v>
      </c>
      <c r="P425" s="199">
        <f>+D$11+D$12*F425+D$13*F425^2</f>
        <v>-2.1317620000278464E-2</v>
      </c>
      <c r="Q425" s="200">
        <f>+C425-15018.5</f>
        <v>40156.957299999893</v>
      </c>
      <c r="S425" s="132">
        <f>+(P425-G425)^2</f>
        <v>3.2044372407140329E-5</v>
      </c>
      <c r="T425" s="7">
        <v>1</v>
      </c>
      <c r="U425" s="43">
        <f>+T425*S425</f>
        <v>3.2044372407140329E-5</v>
      </c>
      <c r="V425" s="132">
        <f>+G425-P425</f>
        <v>5.6607748945829255E-3</v>
      </c>
      <c r="Z425" s="43">
        <f>F425</f>
        <v>15161.5</v>
      </c>
      <c r="AA425" s="132">
        <f>AB$3+AB$4*Z425+AB$5*Z425^2+AH425</f>
        <v>-1.4586042329208581E-2</v>
      </c>
      <c r="AB425" s="132">
        <f>IF(S425&lt;&gt;0,G425-AH425, -9999)</f>
        <v>-2.2388422776765421E-2</v>
      </c>
      <c r="AC425" s="132">
        <f>+G425-P425</f>
        <v>5.6607748945829255E-3</v>
      </c>
      <c r="AD425" s="132">
        <f>IF(S425&lt;&gt;0,G425-AA425, -9999)</f>
        <v>-1.0708027764869572E-3</v>
      </c>
      <c r="AE425" s="132">
        <f>+(G425-AA425)^2*T425</f>
        <v>1.1466185861321766E-6</v>
      </c>
      <c r="AF425" s="43">
        <f>IF(S425&lt;&gt;0,G425-P425, -9999)</f>
        <v>5.6607748945829255E-3</v>
      </c>
      <c r="AG425" s="7"/>
      <c r="AH425" s="43">
        <f>$AB$6*($AB$11/AI425*AJ425+$AB$12)</f>
        <v>6.7315776710698836E-3</v>
      </c>
      <c r="AI425" s="43">
        <f>1+$AB$7*COS(AL425)</f>
        <v>1.2127434934672883</v>
      </c>
      <c r="AJ425" s="43">
        <f>SIN(AL425+RADIANS($AB$9))</f>
        <v>0.90388491359021228</v>
      </c>
      <c r="AK425" s="43">
        <f>$AB$7*SIN(AL425)</f>
        <v>0.44953856854171176</v>
      </c>
      <c r="AL425" s="43">
        <f>2*ATAN(AM425)</f>
        <v>1.1287779538370719</v>
      </c>
      <c r="AM425" s="43">
        <f>SQRT((1+$AB$7)/(1-$AB$7))*TAN(AN425/2)</f>
        <v>0.63308057829893261</v>
      </c>
      <c r="AN425" s="132">
        <f>$AU425+$AB$7*SIN(AO425)</f>
        <v>6.9863218312593283</v>
      </c>
      <c r="AO425" s="132">
        <f>$AU425+$AB$7*SIN(AP425)</f>
        <v>6.9855956858601118</v>
      </c>
      <c r="AP425" s="132">
        <f>$AU425+$AB$7*SIN(AQ425)</f>
        <v>6.9836843657708672</v>
      </c>
      <c r="AQ425" s="132">
        <f>$AU425+$AB$7*SIN(AR425)</f>
        <v>6.9786681373333419</v>
      </c>
      <c r="AR425" s="132">
        <f>$AU425+$AB$7*SIN(AS425)</f>
        <v>6.9656016145894553</v>
      </c>
      <c r="AS425" s="132">
        <f>$AU425+$AB$7*SIN(AT425)</f>
        <v>6.9321941937020908</v>
      </c>
      <c r="AT425" s="132">
        <f>$AU425+$AB$7*SIN(AU425)</f>
        <v>6.8503283578875118</v>
      </c>
      <c r="AU425" s="132">
        <f>RADIANS($AB$9)+$AB$18*(F425-AB$15)</f>
        <v>6.6650121934262767</v>
      </c>
    </row>
    <row r="426" spans="1:47" ht="12.95" customHeight="1">
      <c r="A426" s="36" t="s">
        <v>466</v>
      </c>
      <c r="B426" s="94" t="s">
        <v>288</v>
      </c>
      <c r="C426" s="36">
        <v>55175.457699999999</v>
      </c>
      <c r="D426" s="36" t="s">
        <v>467</v>
      </c>
      <c r="E426" s="41">
        <f>+(C426-C$7)/C$8</f>
        <v>15161.455304136371</v>
      </c>
      <c r="F426" s="132">
        <f>ROUND(2*E426,0)/2</f>
        <v>15161.5</v>
      </c>
      <c r="G426" s="132">
        <f>+C426-(C$7+F426*C$8)</f>
        <v>-1.5256844999385066E-2</v>
      </c>
      <c r="K426" s="43">
        <f>G426</f>
        <v>-1.5256844999385066E-2</v>
      </c>
      <c r="O426" s="132">
        <f ca="1">+C$11+C$12*F426</f>
        <v>-1.0335014936321201E-2</v>
      </c>
      <c r="P426" s="199">
        <f>+D$11+D$12*F426+D$13*F426^2</f>
        <v>-2.1317620000278464E-2</v>
      </c>
      <c r="Q426" s="200">
        <f>+C426-15018.5</f>
        <v>40156.957699999999</v>
      </c>
      <c r="S426" s="132">
        <f>+(P426-G426)^2</f>
        <v>3.6732993611454358E-5</v>
      </c>
      <c r="T426" s="7">
        <v>1</v>
      </c>
      <c r="U426" s="43">
        <f>+T426*S426</f>
        <v>3.6732993611454358E-5</v>
      </c>
      <c r="V426" s="132">
        <f>+G426-P426</f>
        <v>6.0607750008933974E-3</v>
      </c>
      <c r="Z426" s="43">
        <f>F426</f>
        <v>15161.5</v>
      </c>
      <c r="AA426" s="132">
        <f>AB$3+AB$4*Z426+AB$5*Z426^2+AH426</f>
        <v>-1.4586042329208581E-2</v>
      </c>
      <c r="AB426" s="132">
        <f>IF(S426&lt;&gt;0,G426-AH426, -9999)</f>
        <v>-2.1988422670454949E-2</v>
      </c>
      <c r="AC426" s="132">
        <f>+G426-P426</f>
        <v>6.0607750008933974E-3</v>
      </c>
      <c r="AD426" s="132">
        <f>IF(S426&lt;&gt;0,G426-AA426, -9999)</f>
        <v>-6.7080267017648534E-4</v>
      </c>
      <c r="AE426" s="132">
        <f>+(G426-AA426)^2*T426</f>
        <v>4.499762223159026E-7</v>
      </c>
      <c r="AF426" s="43">
        <f>IF(S426&lt;&gt;0,G426-P426, -9999)</f>
        <v>6.0607750008933974E-3</v>
      </c>
      <c r="AG426" s="7"/>
      <c r="AH426" s="43">
        <f>$AB$6*($AB$11/AI426*AJ426+$AB$12)</f>
        <v>6.7315776710698836E-3</v>
      </c>
      <c r="AI426" s="43">
        <f>1+$AB$7*COS(AL426)</f>
        <v>1.2127434934672883</v>
      </c>
      <c r="AJ426" s="43">
        <f>SIN(AL426+RADIANS($AB$9))</f>
        <v>0.90388491359021228</v>
      </c>
      <c r="AK426" s="43">
        <f>$AB$7*SIN(AL426)</f>
        <v>0.44953856854171176</v>
      </c>
      <c r="AL426" s="43">
        <f>2*ATAN(AM426)</f>
        <v>1.1287779538370719</v>
      </c>
      <c r="AM426" s="43">
        <f>SQRT((1+$AB$7)/(1-$AB$7))*TAN(AN426/2)</f>
        <v>0.63308057829893261</v>
      </c>
      <c r="AN426" s="132">
        <f>$AU426+$AB$7*SIN(AO426)</f>
        <v>6.9863218312593283</v>
      </c>
      <c r="AO426" s="132">
        <f>$AU426+$AB$7*SIN(AP426)</f>
        <v>6.9855956858601118</v>
      </c>
      <c r="AP426" s="132">
        <f>$AU426+$AB$7*SIN(AQ426)</f>
        <v>6.9836843657708672</v>
      </c>
      <c r="AQ426" s="132">
        <f>$AU426+$AB$7*SIN(AR426)</f>
        <v>6.9786681373333419</v>
      </c>
      <c r="AR426" s="132">
        <f>$AU426+$AB$7*SIN(AS426)</f>
        <v>6.9656016145894553</v>
      </c>
      <c r="AS426" s="132">
        <f>$AU426+$AB$7*SIN(AT426)</f>
        <v>6.9321941937020908</v>
      </c>
      <c r="AT426" s="132">
        <f>$AU426+$AB$7*SIN(AU426)</f>
        <v>6.8503283578875118</v>
      </c>
      <c r="AU426" s="132">
        <f>RADIANS($AB$9)+$AB$18*(F426-AB$15)</f>
        <v>6.6650121934262767</v>
      </c>
    </row>
    <row r="427" spans="1:47" ht="12.95" customHeight="1">
      <c r="A427" s="36" t="s">
        <v>466</v>
      </c>
      <c r="B427" s="94" t="s">
        <v>288</v>
      </c>
      <c r="C427" s="36">
        <v>55175.458400000003</v>
      </c>
      <c r="D427" s="36" t="s">
        <v>468</v>
      </c>
      <c r="E427" s="41">
        <f>+(C427-C$7)/C$8</f>
        <v>15161.457354829337</v>
      </c>
      <c r="F427" s="132">
        <f>ROUND(2*E427,0)/2</f>
        <v>15161.5</v>
      </c>
      <c r="G427" s="132">
        <f>+C427-(C$7+F427*C$8)</f>
        <v>-1.4556844995240681E-2</v>
      </c>
      <c r="K427" s="43">
        <f>G427</f>
        <v>-1.4556844995240681E-2</v>
      </c>
      <c r="O427" s="132">
        <f ca="1">+C$11+C$12*F427</f>
        <v>-1.0335014936321201E-2</v>
      </c>
      <c r="P427" s="199">
        <f>+D$11+D$12*F427+D$13*F427^2</f>
        <v>-2.1317620000278464E-2</v>
      </c>
      <c r="Q427" s="200">
        <f>+C427-15018.5</f>
        <v>40156.958400000003</v>
      </c>
      <c r="S427" s="132">
        <f>+(P427-G427)^2</f>
        <v>4.5708078668743635E-5</v>
      </c>
      <c r="T427" s="7">
        <v>1</v>
      </c>
      <c r="U427" s="43">
        <f>+T427*S427</f>
        <v>4.5708078668743635E-5</v>
      </c>
      <c r="V427" s="132">
        <f>+G427-P427</f>
        <v>6.7607750050377828E-3</v>
      </c>
      <c r="Z427" s="43">
        <f>F427</f>
        <v>15161.5</v>
      </c>
      <c r="AA427" s="132">
        <f>AB$3+AB$4*Z427+AB$5*Z427^2+AH427</f>
        <v>-1.4586042329208581E-2</v>
      </c>
      <c r="AB427" s="132">
        <f>IF(S427&lt;&gt;0,G427-AH427, -9999)</f>
        <v>-2.1288422666310564E-2</v>
      </c>
      <c r="AC427" s="132">
        <f>+G427-P427</f>
        <v>6.7607750050377828E-3</v>
      </c>
      <c r="AD427" s="132">
        <f>IF(S427&lt;&gt;0,G427-AA427, -9999)</f>
        <v>2.9197333967900113E-5</v>
      </c>
      <c r="AE427" s="132">
        <f>+(G427-AA427)^2*T427</f>
        <v>8.5248431083309372E-10</v>
      </c>
      <c r="AF427" s="43">
        <f>IF(S427&lt;&gt;0,G427-P427, -9999)</f>
        <v>6.7607750050377828E-3</v>
      </c>
      <c r="AG427" s="7"/>
      <c r="AH427" s="43">
        <f>$AB$6*($AB$11/AI427*AJ427+$AB$12)</f>
        <v>6.7315776710698836E-3</v>
      </c>
      <c r="AI427" s="43">
        <f>1+$AB$7*COS(AL427)</f>
        <v>1.2127434934672883</v>
      </c>
      <c r="AJ427" s="43">
        <f>SIN(AL427+RADIANS($AB$9))</f>
        <v>0.90388491359021228</v>
      </c>
      <c r="AK427" s="43">
        <f>$AB$7*SIN(AL427)</f>
        <v>0.44953856854171176</v>
      </c>
      <c r="AL427" s="43">
        <f>2*ATAN(AM427)</f>
        <v>1.1287779538370719</v>
      </c>
      <c r="AM427" s="43">
        <f>SQRT((1+$AB$7)/(1-$AB$7))*TAN(AN427/2)</f>
        <v>0.63308057829893261</v>
      </c>
      <c r="AN427" s="132">
        <f>$AU427+$AB$7*SIN(AO427)</f>
        <v>6.9863218312593283</v>
      </c>
      <c r="AO427" s="132">
        <f>$AU427+$AB$7*SIN(AP427)</f>
        <v>6.9855956858601118</v>
      </c>
      <c r="AP427" s="132">
        <f>$AU427+$AB$7*SIN(AQ427)</f>
        <v>6.9836843657708672</v>
      </c>
      <c r="AQ427" s="132">
        <f>$AU427+$AB$7*SIN(AR427)</f>
        <v>6.9786681373333419</v>
      </c>
      <c r="AR427" s="132">
        <f>$AU427+$AB$7*SIN(AS427)</f>
        <v>6.9656016145894553</v>
      </c>
      <c r="AS427" s="132">
        <f>$AU427+$AB$7*SIN(AT427)</f>
        <v>6.9321941937020908</v>
      </c>
      <c r="AT427" s="132">
        <f>$AU427+$AB$7*SIN(AU427)</f>
        <v>6.8503283578875118</v>
      </c>
      <c r="AU427" s="132">
        <f>RADIANS($AB$9)+$AB$18*(F427-AB$15)</f>
        <v>6.6650121934262767</v>
      </c>
    </row>
    <row r="428" spans="1:47" ht="12.95" customHeight="1">
      <c r="A428" s="36" t="s">
        <v>466</v>
      </c>
      <c r="B428" s="94" t="s">
        <v>288</v>
      </c>
      <c r="C428" s="36">
        <v>55175.4594</v>
      </c>
      <c r="D428" s="36" t="s">
        <v>469</v>
      </c>
      <c r="E428" s="41">
        <f>+(C428-C$7)/C$8</f>
        <v>15161.460284390689</v>
      </c>
      <c r="F428" s="132">
        <f>ROUND(2*E428,0)/2</f>
        <v>15161.5</v>
      </c>
      <c r="G428" s="132">
        <f>+C428-(C$7+F428*C$8)</f>
        <v>-1.3556844998674933E-2</v>
      </c>
      <c r="K428" s="43">
        <f>G428</f>
        <v>-1.3556844998674933E-2</v>
      </c>
      <c r="O428" s="132">
        <f ca="1">+C$11+C$12*F428</f>
        <v>-1.0335014936321201E-2</v>
      </c>
      <c r="P428" s="199">
        <f>+D$11+D$12*F428+D$13*F428^2</f>
        <v>-2.1317620000278464E-2</v>
      </c>
      <c r="Q428" s="200">
        <f>+C428-15018.5</f>
        <v>40156.9594</v>
      </c>
      <c r="S428" s="132">
        <f>+(P428-G428)^2</f>
        <v>6.0229628625514282E-5</v>
      </c>
      <c r="T428" s="7">
        <v>1</v>
      </c>
      <c r="U428" s="43">
        <f>+T428*S428</f>
        <v>6.0229628625514282E-5</v>
      </c>
      <c r="V428" s="132">
        <f>+G428-P428</f>
        <v>7.7607750016035308E-3</v>
      </c>
      <c r="Z428" s="43">
        <f>F428</f>
        <v>15161.5</v>
      </c>
      <c r="AA428" s="132">
        <f>AB$3+AB$4*Z428+AB$5*Z428^2+AH428</f>
        <v>-1.4586042329208581E-2</v>
      </c>
      <c r="AB428" s="132">
        <f>IF(S428&lt;&gt;0,G428-AH428, -9999)</f>
        <v>-2.0288422669744816E-2</v>
      </c>
      <c r="AC428" s="132">
        <f>+G428-P428</f>
        <v>7.7607750016035308E-3</v>
      </c>
      <c r="AD428" s="132">
        <f>IF(S428&lt;&gt;0,G428-AA428, -9999)</f>
        <v>1.0291973305336481E-3</v>
      </c>
      <c r="AE428" s="132">
        <f>+(G428-AA428)^2*T428</f>
        <v>1.0592471451775874E-6</v>
      </c>
      <c r="AF428" s="43">
        <f>IF(S428&lt;&gt;0,G428-P428, -9999)</f>
        <v>7.7607750016035308E-3</v>
      </c>
      <c r="AG428" s="7"/>
      <c r="AH428" s="43">
        <f>$AB$6*($AB$11/AI428*AJ428+$AB$12)</f>
        <v>6.7315776710698836E-3</v>
      </c>
      <c r="AI428" s="43">
        <f>1+$AB$7*COS(AL428)</f>
        <v>1.2127434934672883</v>
      </c>
      <c r="AJ428" s="43">
        <f>SIN(AL428+RADIANS($AB$9))</f>
        <v>0.90388491359021228</v>
      </c>
      <c r="AK428" s="43">
        <f>$AB$7*SIN(AL428)</f>
        <v>0.44953856854171176</v>
      </c>
      <c r="AL428" s="43">
        <f>2*ATAN(AM428)</f>
        <v>1.1287779538370719</v>
      </c>
      <c r="AM428" s="43">
        <f>SQRT((1+$AB$7)/(1-$AB$7))*TAN(AN428/2)</f>
        <v>0.63308057829893261</v>
      </c>
      <c r="AN428" s="132">
        <f>$AU428+$AB$7*SIN(AO428)</f>
        <v>6.9863218312593283</v>
      </c>
      <c r="AO428" s="132">
        <f>$AU428+$AB$7*SIN(AP428)</f>
        <v>6.9855956858601118</v>
      </c>
      <c r="AP428" s="132">
        <f>$AU428+$AB$7*SIN(AQ428)</f>
        <v>6.9836843657708672</v>
      </c>
      <c r="AQ428" s="132">
        <f>$AU428+$AB$7*SIN(AR428)</f>
        <v>6.9786681373333419</v>
      </c>
      <c r="AR428" s="132">
        <f>$AU428+$AB$7*SIN(AS428)</f>
        <v>6.9656016145894553</v>
      </c>
      <c r="AS428" s="132">
        <f>$AU428+$AB$7*SIN(AT428)</f>
        <v>6.9321941937020908</v>
      </c>
      <c r="AT428" s="132">
        <f>$AU428+$AB$7*SIN(AU428)</f>
        <v>6.8503283578875118</v>
      </c>
      <c r="AU428" s="132">
        <f>RADIANS($AB$9)+$AB$18*(F428-AB$15)</f>
        <v>6.6650121934262767</v>
      </c>
    </row>
    <row r="429" spans="1:47" ht="12.95" customHeight="1">
      <c r="A429" s="36" t="s">
        <v>466</v>
      </c>
      <c r="B429" s="94" t="s">
        <v>288</v>
      </c>
      <c r="C429" s="36">
        <v>55175.4594</v>
      </c>
      <c r="D429" s="36" t="s">
        <v>468</v>
      </c>
      <c r="E429" s="41">
        <f>+(C429-C$7)/C$8</f>
        <v>15161.460284390689</v>
      </c>
      <c r="F429" s="132">
        <f>ROUND(2*E429,0)/2</f>
        <v>15161.5</v>
      </c>
      <c r="G429" s="132">
        <f>+C429-(C$7+F429*C$8)</f>
        <v>-1.3556844998674933E-2</v>
      </c>
      <c r="K429" s="43">
        <f>G429</f>
        <v>-1.3556844998674933E-2</v>
      </c>
      <c r="O429" s="132">
        <f ca="1">+C$11+C$12*F429</f>
        <v>-1.0335014936321201E-2</v>
      </c>
      <c r="P429" s="199">
        <f>+D$11+D$12*F429+D$13*F429^2</f>
        <v>-2.1317620000278464E-2</v>
      </c>
      <c r="Q429" s="200">
        <f>+C429-15018.5</f>
        <v>40156.9594</v>
      </c>
      <c r="S429" s="132">
        <f>+(P429-G429)^2</f>
        <v>6.0229628625514282E-5</v>
      </c>
      <c r="T429" s="7">
        <v>1</v>
      </c>
      <c r="U429" s="43">
        <f>+T429*S429</f>
        <v>6.0229628625514282E-5</v>
      </c>
      <c r="V429" s="132">
        <f>+G429-P429</f>
        <v>7.7607750016035308E-3</v>
      </c>
      <c r="Z429" s="43">
        <f>F429</f>
        <v>15161.5</v>
      </c>
      <c r="AA429" s="132">
        <f>AB$3+AB$4*Z429+AB$5*Z429^2+AH429</f>
        <v>-1.4586042329208581E-2</v>
      </c>
      <c r="AB429" s="132">
        <f>IF(S429&lt;&gt;0,G429-AH429, -9999)</f>
        <v>-2.0288422669744816E-2</v>
      </c>
      <c r="AC429" s="132">
        <f>+G429-P429</f>
        <v>7.7607750016035308E-3</v>
      </c>
      <c r="AD429" s="132">
        <f>IF(S429&lt;&gt;0,G429-AA429, -9999)</f>
        <v>1.0291973305336481E-3</v>
      </c>
      <c r="AE429" s="132">
        <f>+(G429-AA429)^2*T429</f>
        <v>1.0592471451775874E-6</v>
      </c>
      <c r="AF429" s="43">
        <f>IF(S429&lt;&gt;0,G429-P429, -9999)</f>
        <v>7.7607750016035308E-3</v>
      </c>
      <c r="AG429" s="7"/>
      <c r="AH429" s="43">
        <f>$AB$6*($AB$11/AI429*AJ429+$AB$12)</f>
        <v>6.7315776710698836E-3</v>
      </c>
      <c r="AI429" s="43">
        <f>1+$AB$7*COS(AL429)</f>
        <v>1.2127434934672883</v>
      </c>
      <c r="AJ429" s="43">
        <f>SIN(AL429+RADIANS($AB$9))</f>
        <v>0.90388491359021228</v>
      </c>
      <c r="AK429" s="43">
        <f>$AB$7*SIN(AL429)</f>
        <v>0.44953856854171176</v>
      </c>
      <c r="AL429" s="43">
        <f>2*ATAN(AM429)</f>
        <v>1.1287779538370719</v>
      </c>
      <c r="AM429" s="43">
        <f>SQRT((1+$AB$7)/(1-$AB$7))*TAN(AN429/2)</f>
        <v>0.63308057829893261</v>
      </c>
      <c r="AN429" s="132">
        <f>$AU429+$AB$7*SIN(AO429)</f>
        <v>6.9863218312593283</v>
      </c>
      <c r="AO429" s="132">
        <f>$AU429+$AB$7*SIN(AP429)</f>
        <v>6.9855956858601118</v>
      </c>
      <c r="AP429" s="132">
        <f>$AU429+$AB$7*SIN(AQ429)</f>
        <v>6.9836843657708672</v>
      </c>
      <c r="AQ429" s="132">
        <f>$AU429+$AB$7*SIN(AR429)</f>
        <v>6.9786681373333419</v>
      </c>
      <c r="AR429" s="132">
        <f>$AU429+$AB$7*SIN(AS429)</f>
        <v>6.9656016145894553</v>
      </c>
      <c r="AS429" s="132">
        <f>$AU429+$AB$7*SIN(AT429)</f>
        <v>6.9321941937020908</v>
      </c>
      <c r="AT429" s="132">
        <f>$AU429+$AB$7*SIN(AU429)</f>
        <v>6.8503283578875118</v>
      </c>
      <c r="AU429" s="132">
        <f>RADIANS($AB$9)+$AB$18*(F429-AB$15)</f>
        <v>6.6650121934262767</v>
      </c>
    </row>
    <row r="430" spans="1:47" ht="12.95" customHeight="1">
      <c r="A430" s="36" t="s">
        <v>466</v>
      </c>
      <c r="B430" s="94" t="s">
        <v>292</v>
      </c>
      <c r="C430" s="36">
        <v>55175.627</v>
      </c>
      <c r="D430" s="36" t="s">
        <v>470</v>
      </c>
      <c r="E430" s="41">
        <f>+(C430-C$7)/C$8</f>
        <v>15161.951278875118</v>
      </c>
      <c r="F430" s="132">
        <f>ROUND(2*E430,0)/2</f>
        <v>15162</v>
      </c>
      <c r="G430" s="132">
        <f>+C430-(C$7+F430*C$8)</f>
        <v>-1.663085999462055E-2</v>
      </c>
      <c r="K430" s="43">
        <f>G430</f>
        <v>-1.663085999462055E-2</v>
      </c>
      <c r="O430" s="132">
        <f ca="1">+C$11+C$12*F430</f>
        <v>-1.0336011584482965E-2</v>
      </c>
      <c r="P430" s="199">
        <f>+D$11+D$12*F430+D$13*F430^2</f>
        <v>-2.1318297679518591E-2</v>
      </c>
      <c r="Q430" s="200">
        <f>+C430-15018.5</f>
        <v>40157.127</v>
      </c>
      <c r="S430" s="132">
        <f>+(P430-G430)^2</f>
        <v>2.1972072049802298E-5</v>
      </c>
      <c r="T430" s="7">
        <v>1</v>
      </c>
      <c r="U430" s="43">
        <f>+T430*S430</f>
        <v>2.1972072049802298E-5</v>
      </c>
      <c r="V430" s="132">
        <f>+G430-P430</f>
        <v>4.6874376848980402E-3</v>
      </c>
      <c r="Z430" s="43">
        <f>F430</f>
        <v>15162</v>
      </c>
      <c r="AA430" s="132">
        <f>AB$3+AB$4*Z430+AB$5*Z430^2+AH430</f>
        <v>-1.4585778854691617E-2</v>
      </c>
      <c r="AB430" s="132">
        <f>IF(S430&lt;&gt;0,G430-AH430, -9999)</f>
        <v>-2.3363378819447524E-2</v>
      </c>
      <c r="AC430" s="132">
        <f>+G430-P430</f>
        <v>4.6874376848980402E-3</v>
      </c>
      <c r="AD430" s="132">
        <f>IF(S430&lt;&gt;0,G430-AA430, -9999)</f>
        <v>-2.0450811399289337E-3</v>
      </c>
      <c r="AE430" s="132">
        <f>+(G430-AA430)^2*T430</f>
        <v>4.1823568688930266E-6</v>
      </c>
      <c r="AF430" s="43">
        <f>IF(S430&lt;&gt;0,G430-P430, -9999)</f>
        <v>4.6874376848980402E-3</v>
      </c>
      <c r="AG430" s="7"/>
      <c r="AH430" s="43">
        <f>$AB$6*($AB$11/AI430*AJ430+$AB$12)</f>
        <v>6.7325188248269731E-3</v>
      </c>
      <c r="AI430" s="43">
        <f>1+$AB$7*COS(AL430)</f>
        <v>1.2126690170730661</v>
      </c>
      <c r="AJ430" s="43">
        <f>SIN(AL430+RADIANS($AB$9))</f>
        <v>0.90395576928594679</v>
      </c>
      <c r="AK430" s="43">
        <f>$AB$7*SIN(AL430)</f>
        <v>0.44957380683973724</v>
      </c>
      <c r="AL430" s="43">
        <f>2*ATAN(AM430)</f>
        <v>1.1289436203234671</v>
      </c>
      <c r="AM430" s="43">
        <f>SQRT((1+$AB$7)/(1-$AB$7))*TAN(AN430/2)</f>
        <v>0.63319661644736647</v>
      </c>
      <c r="AN430" s="132">
        <f>$AU430+$AB$7*SIN(AO430)</f>
        <v>6.9864403472907348</v>
      </c>
      <c r="AO430" s="132">
        <f>$AU430+$AB$7*SIN(AP430)</f>
        <v>6.985714446060169</v>
      </c>
      <c r="AP430" s="132">
        <f>$AU430+$AB$7*SIN(AQ430)</f>
        <v>6.9838035765712281</v>
      </c>
      <c r="AQ430" s="132">
        <f>$AU430+$AB$7*SIN(AR430)</f>
        <v>6.9787880277022101</v>
      </c>
      <c r="AR430" s="132">
        <f>$AU430+$AB$7*SIN(AS430)</f>
        <v>6.9657219823570236</v>
      </c>
      <c r="AS430" s="132">
        <f>$AU430+$AB$7*SIN(AT430)</f>
        <v>6.9323126487115525</v>
      </c>
      <c r="AT430" s="132">
        <f>$AU430+$AB$7*SIN(AU430)</f>
        <v>6.8504356850930801</v>
      </c>
      <c r="AU430" s="132">
        <f>RADIANS($AB$9)+$AB$18*(F430-AB$15)</f>
        <v>6.6650856289946869</v>
      </c>
    </row>
    <row r="431" spans="1:47" ht="12.95" customHeight="1">
      <c r="A431" s="36" t="s">
        <v>466</v>
      </c>
      <c r="B431" s="94" t="s">
        <v>292</v>
      </c>
      <c r="C431" s="36">
        <v>55175.628599999996</v>
      </c>
      <c r="D431" s="36" t="s">
        <v>471</v>
      </c>
      <c r="E431" s="41">
        <f>+(C431-C$7)/C$8</f>
        <v>15161.955966173287</v>
      </c>
      <c r="F431" s="132">
        <f>ROUND(2*E431,0)/2</f>
        <v>15162</v>
      </c>
      <c r="G431" s="132">
        <f>+C431-(C$7+F431*C$8)</f>
        <v>-1.5030859998660162E-2</v>
      </c>
      <c r="K431" s="43">
        <f>G431</f>
        <v>-1.5030859998660162E-2</v>
      </c>
      <c r="O431" s="132">
        <f ca="1">+C$11+C$12*F431</f>
        <v>-1.0336011584482965E-2</v>
      </c>
      <c r="P431" s="199">
        <f>+D$11+D$12*F431+D$13*F431^2</f>
        <v>-2.1318297679518591E-2</v>
      </c>
      <c r="Q431" s="200">
        <f>+C431-15018.5</f>
        <v>40157.128599999996</v>
      </c>
      <c r="S431" s="132">
        <f>+(P431-G431)^2</f>
        <v>3.9531872590678416E-5</v>
      </c>
      <c r="T431" s="7">
        <v>1</v>
      </c>
      <c r="U431" s="43">
        <f>+T431*S431</f>
        <v>3.9531872590678416E-5</v>
      </c>
      <c r="V431" s="132">
        <f>+G431-P431</f>
        <v>6.2874376808584286E-3</v>
      </c>
      <c r="Z431" s="43">
        <f>F431</f>
        <v>15162</v>
      </c>
      <c r="AA431" s="132">
        <f>AB$3+AB$4*Z431+AB$5*Z431^2+AH431</f>
        <v>-1.4585778854691617E-2</v>
      </c>
      <c r="AB431" s="132">
        <f>IF(S431&lt;&gt;0,G431-AH431, -9999)</f>
        <v>-2.1763378823487136E-2</v>
      </c>
      <c r="AC431" s="132">
        <f>+G431-P431</f>
        <v>6.2874376808584286E-3</v>
      </c>
      <c r="AD431" s="132">
        <f>IF(S431&lt;&gt;0,G431-AA431, -9999)</f>
        <v>-4.4508114396854537E-4</v>
      </c>
      <c r="AE431" s="132">
        <f>+(G431-AA431)^2*T431</f>
        <v>1.9809722471634902E-7</v>
      </c>
      <c r="AF431" s="43">
        <f>IF(S431&lt;&gt;0,G431-P431, -9999)</f>
        <v>6.2874376808584286E-3</v>
      </c>
      <c r="AG431" s="7"/>
      <c r="AH431" s="43">
        <f>$AB$6*($AB$11/AI431*AJ431+$AB$12)</f>
        <v>6.7325188248269731E-3</v>
      </c>
      <c r="AI431" s="43">
        <f>1+$AB$7*COS(AL431)</f>
        <v>1.2126690170730661</v>
      </c>
      <c r="AJ431" s="43">
        <f>SIN(AL431+RADIANS($AB$9))</f>
        <v>0.90395576928594679</v>
      </c>
      <c r="AK431" s="43">
        <f>$AB$7*SIN(AL431)</f>
        <v>0.44957380683973724</v>
      </c>
      <c r="AL431" s="43">
        <f>2*ATAN(AM431)</f>
        <v>1.1289436203234671</v>
      </c>
      <c r="AM431" s="43">
        <f>SQRT((1+$AB$7)/(1-$AB$7))*TAN(AN431/2)</f>
        <v>0.63319661644736647</v>
      </c>
      <c r="AN431" s="132">
        <f>$AU431+$AB$7*SIN(AO431)</f>
        <v>6.9864403472907348</v>
      </c>
      <c r="AO431" s="132">
        <f>$AU431+$AB$7*SIN(AP431)</f>
        <v>6.985714446060169</v>
      </c>
      <c r="AP431" s="132">
        <f>$AU431+$AB$7*SIN(AQ431)</f>
        <v>6.9838035765712281</v>
      </c>
      <c r="AQ431" s="132">
        <f>$AU431+$AB$7*SIN(AR431)</f>
        <v>6.9787880277022101</v>
      </c>
      <c r="AR431" s="132">
        <f>$AU431+$AB$7*SIN(AS431)</f>
        <v>6.9657219823570236</v>
      </c>
      <c r="AS431" s="132">
        <f>$AU431+$AB$7*SIN(AT431)</f>
        <v>6.9323126487115525</v>
      </c>
      <c r="AT431" s="132">
        <f>$AU431+$AB$7*SIN(AU431)</f>
        <v>6.8504356850930801</v>
      </c>
      <c r="AU431" s="132">
        <f>RADIANS($AB$9)+$AB$18*(F431-AB$15)</f>
        <v>6.6650856289946869</v>
      </c>
    </row>
    <row r="432" spans="1:47" ht="12.95" customHeight="1">
      <c r="A432" s="212" t="s">
        <v>461</v>
      </c>
      <c r="B432" s="95" t="s">
        <v>288</v>
      </c>
      <c r="C432" s="96">
        <v>55186.380700000002</v>
      </c>
      <c r="D432" s="96">
        <v>1E-4</v>
      </c>
      <c r="E432" s="41">
        <f>+(C432-C$7)/C$8</f>
        <v>15193.454902903653</v>
      </c>
      <c r="F432" s="132">
        <f>ROUND(2*E432,0)/2</f>
        <v>15193.5</v>
      </c>
      <c r="G432" s="132">
        <f>+C432-(C$7+F432*C$8)</f>
        <v>-1.5393804998893756E-2</v>
      </c>
      <c r="K432" s="43">
        <f>G432</f>
        <v>-1.5393804998893756E-2</v>
      </c>
      <c r="O432" s="132">
        <f ca="1">+C$11+C$12*F432</f>
        <v>-1.0398800418674033E-2</v>
      </c>
      <c r="P432" s="199">
        <f>+D$11+D$12*F432+D$13*F432^2</f>
        <v>-2.1361008445207549E-2</v>
      </c>
      <c r="Q432" s="200">
        <f>+C432-15018.5</f>
        <v>40167.880700000002</v>
      </c>
      <c r="S432" s="132">
        <f>+(P432-G432)^2</f>
        <v>3.5607516969699199E-5</v>
      </c>
      <c r="T432" s="7">
        <v>1</v>
      </c>
      <c r="U432" s="43">
        <f>+T432*S432</f>
        <v>3.5607516969699199E-5</v>
      </c>
      <c r="V432" s="132">
        <f>+G432-P432</f>
        <v>5.9672034463137923E-3</v>
      </c>
      <c r="Z432" s="43">
        <f>F432</f>
        <v>15193.5</v>
      </c>
      <c r="AA432" s="132">
        <f>AB$3+AB$4*Z432+AB$5*Z432^2+AH432</f>
        <v>-1.4569504032946675E-2</v>
      </c>
      <c r="AB432" s="132">
        <f>IF(S432&lt;&gt;0,G432-AH432, -9999)</f>
        <v>-2.2185309411154631E-2</v>
      </c>
      <c r="AC432" s="132">
        <f>+G432-P432</f>
        <v>5.9672034463137923E-3</v>
      </c>
      <c r="AD432" s="132">
        <f>IF(S432&lt;&gt;0,G432-AA432, -9999)</f>
        <v>-8.2430096594708104E-4</v>
      </c>
      <c r="AE432" s="132">
        <f>+(G432-AA432)^2*T432</f>
        <v>6.7947208246129083E-7</v>
      </c>
      <c r="AF432" s="43">
        <f>IF(S432&lt;&gt;0,G432-P432, -9999)</f>
        <v>5.9672034463137923E-3</v>
      </c>
      <c r="AG432" s="7"/>
      <c r="AH432" s="43">
        <f>$AB$6*($AB$11/AI432*AJ432+$AB$12)</f>
        <v>6.7915044122608733E-3</v>
      </c>
      <c r="AI432" s="43">
        <f>1+$AB$7*COS(AL432)</f>
        <v>1.2079838321871113</v>
      </c>
      <c r="AJ432" s="43">
        <f>SIN(AL432+RADIANS($AB$9))</f>
        <v>0.90835244788730107</v>
      </c>
      <c r="AK432" s="43">
        <f>$AB$7*SIN(AL432)</f>
        <v>0.45176038357514359</v>
      </c>
      <c r="AL432" s="43">
        <f>2*ATAN(AM432)</f>
        <v>1.1393396371148203</v>
      </c>
      <c r="AM432" s="43">
        <f>SQRT((1+$AB$7)/(1-$AB$7))*TAN(AN432/2)</f>
        <v>0.64050281684805699</v>
      </c>
      <c r="AN432" s="132">
        <f>$AU432+$AB$7*SIN(AO432)</f>
        <v>6.9938921676426729</v>
      </c>
      <c r="AO432" s="132">
        <f>$AU432+$AB$7*SIN(AP432)</f>
        <v>6.9931816873572306</v>
      </c>
      <c r="AP432" s="132">
        <f>$AU432+$AB$7*SIN(AQ432)</f>
        <v>6.9912994605203833</v>
      </c>
      <c r="AQ432" s="132">
        <f>$AU432+$AB$7*SIN(AR432)</f>
        <v>6.986327589454473</v>
      </c>
      <c r="AR432" s="132">
        <f>$AU432+$AB$7*SIN(AS432)</f>
        <v>6.9732938341191115</v>
      </c>
      <c r="AS432" s="132">
        <f>$AU432+$AB$7*SIN(AT432)</f>
        <v>6.9397682422863411</v>
      </c>
      <c r="AT432" s="132">
        <f>$AU432+$AB$7*SIN(AU432)</f>
        <v>6.8571952763346316</v>
      </c>
      <c r="AU432" s="132">
        <f>RADIANS($AB$9)+$AB$18*(F432-AB$15)</f>
        <v>6.6697120698045307</v>
      </c>
    </row>
    <row r="433" spans="1:47" ht="12.95" customHeight="1">
      <c r="A433" s="36" t="s">
        <v>449</v>
      </c>
      <c r="B433" s="94" t="s">
        <v>292</v>
      </c>
      <c r="C433" s="36">
        <v>55192.695</v>
      </c>
      <c r="D433" s="36">
        <v>3.0000000000000001E-3</v>
      </c>
      <c r="E433" s="41">
        <f>+(C433-C$7)/C$8</f>
        <v>15211.953032217592</v>
      </c>
      <c r="F433" s="132">
        <f>ROUND(2*E433,0)/2</f>
        <v>15212</v>
      </c>
      <c r="G433" s="132">
        <f>+C433-(C$7+F433*C$8)</f>
        <v>-1.6032359999371693E-2</v>
      </c>
      <c r="K433" s="43">
        <f>G433</f>
        <v>-1.6032359999371693E-2</v>
      </c>
      <c r="O433" s="132">
        <f ca="1">+C$11+C$12*F433</f>
        <v>-1.0435676400659261E-2</v>
      </c>
      <c r="P433" s="199">
        <f>+D$11+D$12*F433+D$13*F433^2</f>
        <v>-2.1386108121627855E-2</v>
      </c>
      <c r="Q433" s="200">
        <f>+C433-15018.5</f>
        <v>40174.195</v>
      </c>
      <c r="S433" s="132">
        <f>+(P433-G433)^2</f>
        <v>2.866261895656138E-5</v>
      </c>
      <c r="T433" s="7">
        <v>1</v>
      </c>
      <c r="U433" s="43">
        <f>+T433*S433</f>
        <v>2.866261895656138E-5</v>
      </c>
      <c r="V433" s="132">
        <f>+G433-P433</f>
        <v>5.353748122256162E-3</v>
      </c>
      <c r="Z433" s="43">
        <f>F433</f>
        <v>15212</v>
      </c>
      <c r="AA433" s="132">
        <f>AB$3+AB$4*Z433+AB$5*Z433^2+AH433</f>
        <v>-1.4560242778753438E-2</v>
      </c>
      <c r="AB433" s="132">
        <f>IF(S433&lt;&gt;0,G433-AH433, -9999)</f>
        <v>-2.2858225342246109E-2</v>
      </c>
      <c r="AC433" s="132">
        <f>+G433-P433</f>
        <v>5.353748122256162E-3</v>
      </c>
      <c r="AD433" s="132">
        <f>IF(S433&lt;&gt;0,G433-AA433, -9999)</f>
        <v>-1.4721172206182548E-3</v>
      </c>
      <c r="AE433" s="132">
        <f>+(G433-AA433)^2*T433</f>
        <v>2.1671291112408155E-6</v>
      </c>
      <c r="AF433" s="43">
        <f>IF(S433&lt;&gt;0,G433-P433, -9999)</f>
        <v>5.353748122256162E-3</v>
      </c>
      <c r="AG433" s="7"/>
      <c r="AH433" s="43">
        <f>$AB$6*($AB$11/AI433*AJ433+$AB$12)</f>
        <v>6.8258653428744168E-3</v>
      </c>
      <c r="AI433" s="43">
        <f>1+$AB$7*COS(AL433)</f>
        <v>1.2052386788778791</v>
      </c>
      <c r="AJ433" s="43">
        <f>SIN(AL433+RADIANS($AB$9))</f>
        <v>0.91087343404496368</v>
      </c>
      <c r="AK433" s="43">
        <f>$AB$7*SIN(AL433)</f>
        <v>0.45301413147015651</v>
      </c>
      <c r="AL433" s="43">
        <f>2*ATAN(AM433)</f>
        <v>1.1454077675495937</v>
      </c>
      <c r="AM433" s="43">
        <f>SQRT((1+$AB$7)/(1-$AB$7))*TAN(AN433/2)</f>
        <v>0.64478993311208277</v>
      </c>
      <c r="AN433" s="132">
        <f>$AU433+$AB$7*SIN(AO433)</f>
        <v>6.9982551710389238</v>
      </c>
      <c r="AO433" s="132">
        <f>$AU433+$AB$7*SIN(AP433)</f>
        <v>6.9975537776171981</v>
      </c>
      <c r="AP433" s="132">
        <f>$AU433+$AB$7*SIN(AQ433)</f>
        <v>6.9956885966329629</v>
      </c>
      <c r="AQ433" s="132">
        <f>$AU433+$AB$7*SIN(AR433)</f>
        <v>6.9907431556894917</v>
      </c>
      <c r="AR433" s="132">
        <f>$AU433+$AB$7*SIN(AS433)</f>
        <v>6.9777303793680092</v>
      </c>
      <c r="AS433" s="132">
        <f>$AU433+$AB$7*SIN(AT433)</f>
        <v>6.9441404030289346</v>
      </c>
      <c r="AT433" s="132">
        <f>$AU433+$AB$7*SIN(AU433)</f>
        <v>6.8611633274737658</v>
      </c>
      <c r="AU433" s="132">
        <f>RADIANS($AB$9)+$AB$18*(F433-AB$15)</f>
        <v>6.6724291858357088</v>
      </c>
    </row>
    <row r="434" spans="1:47" ht="12.95" customHeight="1">
      <c r="A434" s="127" t="s">
        <v>1471</v>
      </c>
      <c r="B434" s="276" t="s">
        <v>288</v>
      </c>
      <c r="C434" s="232">
        <v>55198.328100000042</v>
      </c>
      <c r="D434" s="232">
        <v>5.0000000000000001E-4</v>
      </c>
      <c r="E434" s="41">
        <f>+(C434-C$7)/C$8</f>
        <v>15228.455544331233</v>
      </c>
      <c r="F434" s="132">
        <f>ROUND(2*E434,0)/2</f>
        <v>15228.5</v>
      </c>
      <c r="G434" s="132">
        <f>+C434-(C$7+F434*C$8)</f>
        <v>-1.5174854954238981E-2</v>
      </c>
      <c r="L434" s="43">
        <f>G434</f>
        <v>-1.5174854954238981E-2</v>
      </c>
      <c r="M434" s="132"/>
      <c r="O434" s="132">
        <f ca="1">+C$11+C$12*F434</f>
        <v>-1.0468565789997438E-2</v>
      </c>
      <c r="P434" s="199">
        <f>+D$11+D$12*F434+D$13*F434^2</f>
        <v>-2.1408504043952153E-2</v>
      </c>
      <c r="Q434" s="200">
        <f>+C434-15018.5</f>
        <v>40179.828100000042</v>
      </c>
      <c r="S434" s="132">
        <f>+(P434-G434)^2</f>
        <v>3.8858380973681855E-5</v>
      </c>
      <c r="T434" s="7">
        <v>1</v>
      </c>
      <c r="U434" s="43">
        <f>+T434*S434</f>
        <v>3.8858380973681855E-5</v>
      </c>
      <c r="V434" s="132">
        <f>+G434-P434</f>
        <v>6.2336490897131717E-3</v>
      </c>
      <c r="Z434" s="43">
        <f>F434</f>
        <v>15228.5</v>
      </c>
      <c r="AA434" s="132">
        <f>AB$3+AB$4*Z434+AB$5*Z434^2+AH434</f>
        <v>-1.4552167797459397E-2</v>
      </c>
      <c r="AB434" s="132">
        <f>IF(S434&lt;&gt;0,G434-AH434, -9999)</f>
        <v>-2.2031191200731735E-2</v>
      </c>
      <c r="AC434" s="132">
        <f>+G434-P434</f>
        <v>6.2336490897131717E-3</v>
      </c>
      <c r="AD434" s="132">
        <f>IF(S434&lt;&gt;0,G434-AA434, -9999)</f>
        <v>-6.2268715677958435E-4</v>
      </c>
      <c r="AE434" s="132">
        <f>+(G434-AA434)^2*T434</f>
        <v>3.8773929521824263E-7</v>
      </c>
      <c r="AF434" s="43">
        <f>IF(S434&lt;&gt;0,G434-P434, -9999)</f>
        <v>6.2336490897131717E-3</v>
      </c>
      <c r="AG434" s="7"/>
      <c r="AH434" s="43">
        <f>$AB$6*($AB$11/AI434*AJ434+$AB$12)</f>
        <v>6.8563362464927561E-3</v>
      </c>
      <c r="AI434" s="43">
        <f>1+$AB$7*COS(AL434)</f>
        <v>1.2027944925817251</v>
      </c>
      <c r="AJ434" s="43">
        <f>SIN(AL434+RADIANS($AB$9))</f>
        <v>0.91308409316183436</v>
      </c>
      <c r="AK434" s="43">
        <f>$AB$7*SIN(AL434)</f>
        <v>0.45411354571045121</v>
      </c>
      <c r="AL434" s="43">
        <f>2*ATAN(AM434)</f>
        <v>1.1507966018731401</v>
      </c>
      <c r="AM434" s="43">
        <f>SQRT((1+$AB$7)/(1-$AB$7))*TAN(AN434/2)</f>
        <v>0.64861121322601789</v>
      </c>
      <c r="AN434" s="132">
        <f>$AU434+$AB$7*SIN(AO434)</f>
        <v>7.0021381084474106</v>
      </c>
      <c r="AO434" s="132">
        <f>$AU434+$AB$7*SIN(AP434)</f>
        <v>7.0014448342415427</v>
      </c>
      <c r="AP434" s="132">
        <f>$AU434+$AB$7*SIN(AQ434)</f>
        <v>6.9995949880801875</v>
      </c>
      <c r="AQ434" s="132">
        <f>$AU434+$AB$7*SIN(AR434)</f>
        <v>6.9946735927862491</v>
      </c>
      <c r="AR434" s="132">
        <f>$AU434+$AB$7*SIN(AS434)</f>
        <v>6.9816807716861611</v>
      </c>
      <c r="AS434" s="132">
        <f>$AU434+$AB$7*SIN(AT434)</f>
        <v>6.9480358006588308</v>
      </c>
      <c r="AT434" s="132">
        <f>$AU434+$AB$7*SIN(AU434)</f>
        <v>6.8647012248310908</v>
      </c>
      <c r="AU434" s="132">
        <f>RADIANS($AB$9)+$AB$18*(F434-AB$15)</f>
        <v>6.674852559593246</v>
      </c>
    </row>
    <row r="435" spans="1:47" ht="12.95" customHeight="1">
      <c r="A435" s="127" t="s">
        <v>1471</v>
      </c>
      <c r="B435" s="276" t="s">
        <v>288</v>
      </c>
      <c r="C435" s="232">
        <v>55200.375899999868</v>
      </c>
      <c r="D435" s="232">
        <v>2.0000000000000001E-4</v>
      </c>
      <c r="E435" s="41">
        <f>+(C435-C$7)/C$8</f>
        <v>15234.454700089729</v>
      </c>
      <c r="F435" s="132">
        <f>ROUND(2*E435,0)/2</f>
        <v>15234.5</v>
      </c>
      <c r="G435" s="132">
        <f>+C435-(C$7+F435*C$8)</f>
        <v>-1.546303513168823E-2</v>
      </c>
      <c r="L435" s="43">
        <f>G435</f>
        <v>-1.546303513168823E-2</v>
      </c>
      <c r="M435" s="132"/>
      <c r="O435" s="132">
        <f ca="1">+C$11+C$12*F435</f>
        <v>-1.0480525567938596E-2</v>
      </c>
      <c r="P435" s="199">
        <f>+D$11+D$12*F435+D$13*F435^2</f>
        <v>-2.1416650288951199E-2</v>
      </c>
      <c r="Q435" s="200">
        <f>+C435-15018.5</f>
        <v>40181.875899999868</v>
      </c>
      <c r="S435" s="132">
        <f>+(P435-G435)^2</f>
        <v>3.5445533440791367E-5</v>
      </c>
      <c r="T435" s="7">
        <v>1</v>
      </c>
      <c r="U435" s="43">
        <f>+T435*S435</f>
        <v>3.5445533440791367E-5</v>
      </c>
      <c r="V435" s="132">
        <f>+G435-P435</f>
        <v>5.9536151572629689E-3</v>
      </c>
      <c r="Z435" s="43">
        <f>F435</f>
        <v>15234.5</v>
      </c>
      <c r="AA435" s="132">
        <f>AB$3+AB$4*Z435+AB$5*Z435^2+AH435</f>
        <v>-1.4549274647944425E-2</v>
      </c>
      <c r="AB435" s="132">
        <f>IF(S435&lt;&gt;0,G435-AH435, -9999)</f>
        <v>-2.2330410772695004E-2</v>
      </c>
      <c r="AC435" s="132">
        <f>+G435-P435</f>
        <v>5.9536151572629689E-3</v>
      </c>
      <c r="AD435" s="132">
        <f>IF(S435&lt;&gt;0,G435-AA435, -9999)</f>
        <v>-9.13760483743805E-4</v>
      </c>
      <c r="AE435" s="132">
        <f>+(G435-AA435)^2*T435</f>
        <v>8.3495822165171256E-7</v>
      </c>
      <c r="AF435" s="43">
        <f>IF(S435&lt;&gt;0,G435-P435, -9999)</f>
        <v>5.9536151572629689E-3</v>
      </c>
      <c r="AG435" s="7"/>
      <c r="AH435" s="43">
        <f>$AB$6*($AB$11/AI435*AJ435+$AB$12)</f>
        <v>6.8673756410067739E-3</v>
      </c>
      <c r="AI435" s="43">
        <f>1+$AB$7*COS(AL435)</f>
        <v>1.2019067001679216</v>
      </c>
      <c r="AJ435" s="43">
        <f>SIN(AL435+RADIANS($AB$9))</f>
        <v>0.91387919536685325</v>
      </c>
      <c r="AK435" s="43">
        <f>$AB$7*SIN(AL435)</f>
        <v>0.45450896915957384</v>
      </c>
      <c r="AL435" s="43">
        <f>2*ATAN(AM435)</f>
        <v>1.1527507514055513</v>
      </c>
      <c r="AM435" s="43">
        <f>SQRT((1+$AB$7)/(1-$AB$7))*TAN(AN435/2)</f>
        <v>0.65000022064626184</v>
      </c>
      <c r="AN435" s="132">
        <f>$AU435+$AB$7*SIN(AO435)</f>
        <v>7.0035481266627047</v>
      </c>
      <c r="AO435" s="132">
        <f>$AU435+$AB$7*SIN(AP435)</f>
        <v>7.0028578077595638</v>
      </c>
      <c r="AP435" s="132">
        <f>$AU435+$AB$7*SIN(AQ435)</f>
        <v>7.001013567544299</v>
      </c>
      <c r="AQ435" s="132">
        <f>$AU435+$AB$7*SIN(AR435)</f>
        <v>6.9961010247859639</v>
      </c>
      <c r="AR435" s="132">
        <f>$AU435+$AB$7*SIN(AS435)</f>
        <v>6.9831157489575952</v>
      </c>
      <c r="AS435" s="132">
        <f>$AU435+$AB$7*SIN(AT435)</f>
        <v>6.9494513474405091</v>
      </c>
      <c r="AT435" s="132">
        <f>$AU435+$AB$7*SIN(AU435)</f>
        <v>6.8659874568757884</v>
      </c>
      <c r="AU435" s="132">
        <f>RADIANS($AB$9)+$AB$18*(F435-AB$15)</f>
        <v>6.6757337864141686</v>
      </c>
    </row>
    <row r="436" spans="1:47" ht="12.95" customHeight="1">
      <c r="A436" s="127" t="s">
        <v>1471</v>
      </c>
      <c r="B436" s="276" t="s">
        <v>292</v>
      </c>
      <c r="C436" s="232">
        <v>55207.372500000056</v>
      </c>
      <c r="D436" s="232">
        <v>2.0000000000000001E-4</v>
      </c>
      <c r="E436" s="41">
        <f>+(C436-C$7)/C$8</f>
        <v>15254.951669122151</v>
      </c>
      <c r="F436" s="132">
        <f>ROUND(2*E436,0)/2</f>
        <v>15255</v>
      </c>
      <c r="G436" s="132">
        <f>+C436-(C$7+F436*C$8)</f>
        <v>-1.6497649943630677E-2</v>
      </c>
      <c r="L436" s="43">
        <f>G436</f>
        <v>-1.6497649943630677E-2</v>
      </c>
      <c r="M436" s="132"/>
      <c r="O436" s="132">
        <f ca="1">+C$11+C$12*F436</f>
        <v>-1.0521388142570878E-2</v>
      </c>
      <c r="P436" s="199">
        <f>+D$11+D$12*F436+D$13*F436^2</f>
        <v>-2.1444492440403251E-2</v>
      </c>
      <c r="Q436" s="200">
        <f>+C436-15018.5</f>
        <v>40188.872500000056</v>
      </c>
      <c r="S436" s="132">
        <f>+(P436-G436)^2</f>
        <v>2.4471250687875118E-5</v>
      </c>
      <c r="T436" s="7">
        <v>1</v>
      </c>
      <c r="U436" s="43">
        <f>+T436*S436</f>
        <v>2.4471250687875118E-5</v>
      </c>
      <c r="V436" s="132">
        <f>+G436-P436</f>
        <v>4.9468424967725744E-3</v>
      </c>
      <c r="Z436" s="43">
        <f>F436</f>
        <v>15255</v>
      </c>
      <c r="AA436" s="132">
        <f>AB$3+AB$4*Z436+AB$5*Z436^2+AH436</f>
        <v>-1.4539563361619559E-2</v>
      </c>
      <c r="AB436" s="132">
        <f>IF(S436&lt;&gt;0,G436-AH436, -9999)</f>
        <v>-2.3402579022414369E-2</v>
      </c>
      <c r="AC436" s="132">
        <f>+G436-P436</f>
        <v>4.9468424967725744E-3</v>
      </c>
      <c r="AD436" s="132">
        <f>IF(S436&lt;&gt;0,G436-AA436, -9999)</f>
        <v>-1.9580865820111176E-3</v>
      </c>
      <c r="AE436" s="132">
        <f>+(G436-AA436)^2*T436</f>
        <v>3.8341030626519813E-6</v>
      </c>
      <c r="AF436" s="43">
        <f>IF(S436&lt;&gt;0,G436-P436, -9999)</f>
        <v>4.9468424967725744E-3</v>
      </c>
      <c r="AG436" s="7"/>
      <c r="AH436" s="43">
        <f>$AB$6*($AB$11/AI436*AJ436+$AB$12)</f>
        <v>6.9049290787836911E-3</v>
      </c>
      <c r="AI436" s="43">
        <f>1+$AB$7*COS(AL436)</f>
        <v>1.1988775358440287</v>
      </c>
      <c r="AJ436" s="43">
        <f>SIN(AL436+RADIANS($AB$9))</f>
        <v>0.91656073989137876</v>
      </c>
      <c r="AK436" s="43">
        <f>$AB$7*SIN(AL436)</f>
        <v>0.45584256531812001</v>
      </c>
      <c r="AL436" s="43">
        <f>2*ATAN(AM436)</f>
        <v>1.1594056600415543</v>
      </c>
      <c r="AM436" s="43">
        <f>SQRT((1+$AB$7)/(1-$AB$7))*TAN(AN436/2)</f>
        <v>0.65474380251224196</v>
      </c>
      <c r="AN436" s="132">
        <f>$AU436+$AB$7*SIN(AO436)</f>
        <v>7.0083578155153541</v>
      </c>
      <c r="AO436" s="132">
        <f>$AU436+$AB$7*SIN(AP436)</f>
        <v>7.0076776029975631</v>
      </c>
      <c r="AP436" s="132">
        <f>$AU436+$AB$7*SIN(AQ436)</f>
        <v>7.0058526308855331</v>
      </c>
      <c r="AQ436" s="132">
        <f>$AU436+$AB$7*SIN(AR436)</f>
        <v>7.0009707636461691</v>
      </c>
      <c r="AR436" s="132">
        <f>$AU436+$AB$7*SIN(AS436)</f>
        <v>6.9880124210906338</v>
      </c>
      <c r="AS436" s="132">
        <f>$AU436+$AB$7*SIN(AT436)</f>
        <v>6.9542839145333968</v>
      </c>
      <c r="AT436" s="132">
        <f>$AU436+$AB$7*SIN(AU436)</f>
        <v>6.8703809663724957</v>
      </c>
      <c r="AU436" s="132">
        <f>RADIANS($AB$9)+$AB$18*(F436-AB$15)</f>
        <v>6.6787446447189875</v>
      </c>
    </row>
    <row r="437" spans="1:47" ht="12.95" customHeight="1">
      <c r="A437" s="127" t="s">
        <v>1471</v>
      </c>
      <c r="B437" s="276" t="s">
        <v>288</v>
      </c>
      <c r="C437" s="232">
        <v>55214.371400000062</v>
      </c>
      <c r="D437" s="232">
        <v>2.9999999999999997E-4</v>
      </c>
      <c r="E437" s="41">
        <f>+(C437-C$7)/C$8</f>
        <v>15275.455376145173</v>
      </c>
      <c r="F437" s="132">
        <f>ROUND(2*E437,0)/2</f>
        <v>15275.5</v>
      </c>
      <c r="G437" s="132">
        <f>+C437-(C$7+F437*C$8)</f>
        <v>-1.523226493736729E-2</v>
      </c>
      <c r="L437" s="43">
        <f>G437</f>
        <v>-1.523226493736729E-2</v>
      </c>
      <c r="M437" s="132"/>
      <c r="O437" s="132">
        <f ca="1">+C$11+C$12*F437</f>
        <v>-1.056225071720316E-2</v>
      </c>
      <c r="P437" s="199">
        <f>+D$11+D$12*F437+D$13*F437^2</f>
        <v>-2.147234874490879E-2</v>
      </c>
      <c r="Q437" s="200">
        <f>+C437-15018.5</f>
        <v>40195.871400000062</v>
      </c>
      <c r="S437" s="132">
        <f>+(P437-G437)^2</f>
        <v>3.8938645925141619E-5</v>
      </c>
      <c r="T437" s="7">
        <v>1</v>
      </c>
      <c r="U437" s="43">
        <f>+T437*S437</f>
        <v>3.8938645925141619E-5</v>
      </c>
      <c r="V437" s="132">
        <f>+G437-P437</f>
        <v>6.2400838075414994E-3</v>
      </c>
      <c r="Z437" s="43">
        <f>F437</f>
        <v>15275.5</v>
      </c>
      <c r="AA437" s="132">
        <f>AB$3+AB$4*Z437+AB$5*Z437^2+AH437</f>
        <v>-1.4530120330807389E-2</v>
      </c>
      <c r="AB437" s="132">
        <f>IF(S437&lt;&gt;0,G437-AH437, -9999)</f>
        <v>-2.2174493351468691E-2</v>
      </c>
      <c r="AC437" s="132">
        <f>+G437-P437</f>
        <v>6.2400838075414994E-3</v>
      </c>
      <c r="AD437" s="132">
        <f>IF(S437&lt;&gt;0,G437-AA437, -9999)</f>
        <v>-7.021446065599013E-4</v>
      </c>
      <c r="AE437" s="132">
        <f>+(G437-AA437)^2*T437</f>
        <v>4.9300704852115854E-7</v>
      </c>
      <c r="AF437" s="43">
        <f>IF(S437&lt;&gt;0,G437-P437, -9999)</f>
        <v>6.2400838075414994E-3</v>
      </c>
      <c r="AG437" s="7"/>
      <c r="AH437" s="43">
        <f>$AB$6*($AB$11/AI437*AJ437+$AB$12)</f>
        <v>6.9422284141014015E-3</v>
      </c>
      <c r="AI437" s="43">
        <f>1+$AB$7*COS(AL437)</f>
        <v>1.195854907583229</v>
      </c>
      <c r="AJ437" s="43">
        <f>SIN(AL437+RADIANS($AB$9))</f>
        <v>0.91918847450510865</v>
      </c>
      <c r="AK437" s="43">
        <f>$AB$7*SIN(AL437)</f>
        <v>0.45714939986262937</v>
      </c>
      <c r="AL437" s="43">
        <f>2*ATAN(AM437)</f>
        <v>1.1660270046597827</v>
      </c>
      <c r="AM437" s="43">
        <f>SQRT((1+$AB$7)/(1-$AB$7))*TAN(AN437/2)</f>
        <v>0.65948401751093677</v>
      </c>
      <c r="AN437" s="132">
        <f>$AU437+$AB$7*SIN(AO437)</f>
        <v>7.0131553401723616</v>
      </c>
      <c r="AO437" s="132">
        <f>$AU437+$AB$7*SIN(AP437)</f>
        <v>7.0124852441074133</v>
      </c>
      <c r="AP437" s="132">
        <f>$AU437+$AB$7*SIN(AQ437)</f>
        <v>7.0106797090348794</v>
      </c>
      <c r="AQ437" s="132">
        <f>$AU437+$AB$7*SIN(AR437)</f>
        <v>7.0058291681916121</v>
      </c>
      <c r="AR437" s="132">
        <f>$AU437+$AB$7*SIN(AS437)</f>
        <v>6.9928995288556637</v>
      </c>
      <c r="AS437" s="132">
        <f>$AU437+$AB$7*SIN(AT437)</f>
        <v>6.959110445759519</v>
      </c>
      <c r="AT437" s="132">
        <f>$AU437+$AB$7*SIN(AU437)</f>
        <v>6.8747727386359525</v>
      </c>
      <c r="AU437" s="132">
        <f>RADIANS($AB$9)+$AB$18*(F437-AB$15)</f>
        <v>6.6817555030238065</v>
      </c>
    </row>
    <row r="438" spans="1:47" ht="12.95" customHeight="1">
      <c r="A438" s="127" t="s">
        <v>1471</v>
      </c>
      <c r="B438" s="276" t="s">
        <v>288</v>
      </c>
      <c r="C438" s="232">
        <v>55216.419100000057</v>
      </c>
      <c r="D438" s="232">
        <v>2.9999999999999997E-4</v>
      </c>
      <c r="E438" s="41">
        <f>+(C438-C$7)/C$8</f>
        <v>15281.45423894803</v>
      </c>
      <c r="F438" s="132">
        <f>ROUND(2*E438,0)/2</f>
        <v>15281.5</v>
      </c>
      <c r="G438" s="132">
        <f>+C438-(C$7+F438*C$8)</f>
        <v>-1.5620444937667344E-2</v>
      </c>
      <c r="L438" s="43">
        <f>G438</f>
        <v>-1.5620444937667344E-2</v>
      </c>
      <c r="M438" s="132"/>
      <c r="O438" s="132">
        <f ca="1">+C$11+C$12*F438</f>
        <v>-1.0574210495144315E-2</v>
      </c>
      <c r="P438" s="199">
        <f>+D$11+D$12*F438+D$13*F438^2</f>
        <v>-2.1480504487019273E-2</v>
      </c>
      <c r="Q438" s="200">
        <f>+C438-15018.5</f>
        <v>40197.919100000057</v>
      </c>
      <c r="S438" s="132">
        <f>+(P438-G438)^2</f>
        <v>3.434029792195074E-5</v>
      </c>
      <c r="T438" s="7">
        <v>1</v>
      </c>
      <c r="U438" s="43">
        <f>+T438*S438</f>
        <v>3.434029792195074E-5</v>
      </c>
      <c r="V438" s="132">
        <f>+G438-P438</f>
        <v>5.8600595493519293E-3</v>
      </c>
      <c r="Z438" s="43">
        <f>F438</f>
        <v>15281.5</v>
      </c>
      <c r="AA438" s="132">
        <f>AB$3+AB$4*Z438+AB$5*Z438^2+AH438</f>
        <v>-1.4527407186879553E-2</v>
      </c>
      <c r="AB438" s="132">
        <f>IF(S438&lt;&gt;0,G438-AH438, -9999)</f>
        <v>-2.2573542237807064E-2</v>
      </c>
      <c r="AC438" s="132">
        <f>+G438-P438</f>
        <v>5.8600595493519293E-3</v>
      </c>
      <c r="AD438" s="132">
        <f>IF(S438&lt;&gt;0,G438-AA438, -9999)</f>
        <v>-1.0930377507877911E-3</v>
      </c>
      <c r="AE438" s="132">
        <f>+(G438-AA438)^2*T438</f>
        <v>1.1947315246472333E-6</v>
      </c>
      <c r="AF438" s="43">
        <f>IF(S438&lt;&gt;0,G438-P438, -9999)</f>
        <v>5.8600595493519293E-3</v>
      </c>
      <c r="AG438" s="7"/>
      <c r="AH438" s="43">
        <f>$AB$6*($AB$11/AI438*AJ438+$AB$12)</f>
        <v>6.9530973001397213E-3</v>
      </c>
      <c r="AI438" s="43">
        <f>1+$AB$7*COS(AL438)</f>
        <v>1.1949715004986359</v>
      </c>
      <c r="AJ438" s="43">
        <f>SIN(AL438+RADIANS($AB$9))</f>
        <v>0.91994746862256171</v>
      </c>
      <c r="AK438" s="43">
        <f>$AB$7*SIN(AL438)</f>
        <v>0.45752686545437726</v>
      </c>
      <c r="AL438" s="43">
        <f>2*ATAN(AM438)</f>
        <v>1.1679586319325368</v>
      </c>
      <c r="AM438" s="43">
        <f>SQRT((1+$AB$7)/(1-$AB$7))*TAN(AN438/2)</f>
        <v>0.66087076571652026</v>
      </c>
      <c r="AN438" s="132">
        <f>$AU438+$AB$7*SIN(AO438)</f>
        <v>7.0145571959453292</v>
      </c>
      <c r="AO438" s="132">
        <f>$AU438+$AB$7*SIN(AP438)</f>
        <v>7.0138900619486773</v>
      </c>
      <c r="AP438" s="132">
        <f>$AU438+$AB$7*SIN(AQ438)</f>
        <v>7.012090246192118</v>
      </c>
      <c r="AQ438" s="132">
        <f>$AU438+$AB$7*SIN(AR438)</f>
        <v>7.0072489946380809</v>
      </c>
      <c r="AR438" s="132">
        <f>$AU438+$AB$7*SIN(AS438)</f>
        <v>6.9943280882287562</v>
      </c>
      <c r="AS438" s="132">
        <f>$AU438+$AB$7*SIN(AT438)</f>
        <v>6.9605219423220648</v>
      </c>
      <c r="AT438" s="132">
        <f>$AU438+$AB$7*SIN(AU438)</f>
        <v>6.8760578049479708</v>
      </c>
      <c r="AU438" s="132">
        <f>RADIANS($AB$9)+$AB$18*(F438-AB$15)</f>
        <v>6.6826367298447291</v>
      </c>
    </row>
    <row r="439" spans="1:47" ht="12.95" customHeight="1">
      <c r="A439" s="212" t="s">
        <v>461</v>
      </c>
      <c r="B439" s="95" t="s">
        <v>292</v>
      </c>
      <c r="C439" s="96">
        <v>55219.320200000002</v>
      </c>
      <c r="D439" s="96">
        <v>1E-4</v>
      </c>
      <c r="E439" s="41">
        <f>+(C439-C$7)/C$8</f>
        <v>15289.953189417862</v>
      </c>
      <c r="F439" s="132">
        <f>ROUND(2*E439,0)/2</f>
        <v>15290</v>
      </c>
      <c r="G439" s="132">
        <f>+C439-(C$7+F439*C$8)</f>
        <v>-1.597869999386603E-2</v>
      </c>
      <c r="K439" s="43">
        <f>G439</f>
        <v>-1.597869999386603E-2</v>
      </c>
      <c r="O439" s="132">
        <f ca="1">+C$11+C$12*F439</f>
        <v>-1.0591153513894284E-2</v>
      </c>
      <c r="P439" s="199">
        <f>+D$11+D$12*F439+D$13*F439^2</f>
        <v>-2.1492060530397407E-2</v>
      </c>
      <c r="Q439" s="200">
        <f>+C439-15018.5</f>
        <v>40200.820200000002</v>
      </c>
      <c r="S439" s="132">
        <f>+(P439-G439)^2</f>
        <v>3.039714440578155E-5</v>
      </c>
      <c r="T439" s="7">
        <v>1</v>
      </c>
      <c r="U439" s="43">
        <f>+T439*S439</f>
        <v>3.039714440578155E-5</v>
      </c>
      <c r="V439" s="132">
        <f>+G439-P439</f>
        <v>5.5133605365313768E-3</v>
      </c>
      <c r="Z439" s="43">
        <f>F439</f>
        <v>15290</v>
      </c>
      <c r="AA439" s="132">
        <f>AB$3+AB$4*Z439+AB$5*Z439^2+AH439</f>
        <v>-1.4523602798199045E-2</v>
      </c>
      <c r="AB439" s="132">
        <f>IF(S439&lt;&gt;0,G439-AH439, -9999)</f>
        <v>-2.2947157726064392E-2</v>
      </c>
      <c r="AC439" s="132">
        <f>+G439-P439</f>
        <v>5.5133605365313768E-3</v>
      </c>
      <c r="AD439" s="132">
        <f>IF(S439&lt;&gt;0,G439-AA439, -9999)</f>
        <v>-1.455097195666985E-3</v>
      </c>
      <c r="AE439" s="132">
        <f>+(G439-AA439)^2*T439</f>
        <v>2.1173078488379241E-6</v>
      </c>
      <c r="AF439" s="43">
        <f>IF(S439&lt;&gt;0,G439-P439, -9999)</f>
        <v>5.5133605365313768E-3</v>
      </c>
      <c r="AG439" s="7"/>
      <c r="AH439" s="43">
        <f>$AB$6*($AB$11/AI439*AJ439+$AB$12)</f>
        <v>6.9684577321983618E-3</v>
      </c>
      <c r="AI439" s="43">
        <f>1+$AB$7*COS(AL439)</f>
        <v>1.193721003310561</v>
      </c>
      <c r="AJ439" s="43">
        <f>SIN(AL439+RADIANS($AB$9))</f>
        <v>0.92101492841213706</v>
      </c>
      <c r="AK439" s="43">
        <f>$AB$7*SIN(AL439)</f>
        <v>0.45805773816795953</v>
      </c>
      <c r="AL439" s="43">
        <f>2*ATAN(AM439)</f>
        <v>1.1706902121831777</v>
      </c>
      <c r="AM439" s="43">
        <f>SQRT((1+$AB$7)/(1-$AB$7))*TAN(AN439/2)</f>
        <v>0.66283483892473627</v>
      </c>
      <c r="AN439" s="132">
        <f>$AU439+$AB$7*SIN(AO439)</f>
        <v>7.0165413791334359</v>
      </c>
      <c r="AO439" s="132">
        <f>$AU439+$AB$7*SIN(AP439)</f>
        <v>7.0158784418693267</v>
      </c>
      <c r="AP439" s="132">
        <f>$AU439+$AB$7*SIN(AQ439)</f>
        <v>7.0140867511834841</v>
      </c>
      <c r="AQ439" s="132">
        <f>$AU439+$AB$7*SIN(AR439)</f>
        <v>7.0092587514619105</v>
      </c>
      <c r="AR439" s="132">
        <f>$AU439+$AB$7*SIN(AS439)</f>
        <v>6.9963504723797048</v>
      </c>
      <c r="AS439" s="132">
        <f>$AU439+$AB$7*SIN(AT439)</f>
        <v>6.9625206707476002</v>
      </c>
      <c r="AT439" s="132">
        <f>$AU439+$AB$7*SIN(AU439)</f>
        <v>6.8778780583634598</v>
      </c>
      <c r="AU439" s="132">
        <f>RADIANS($AB$9)+$AB$18*(F439-AB$15)</f>
        <v>6.6838851345077028</v>
      </c>
    </row>
    <row r="440" spans="1:47" ht="12.95" customHeight="1">
      <c r="A440" s="127" t="s">
        <v>1471</v>
      </c>
      <c r="B440" s="276" t="s">
        <v>292</v>
      </c>
      <c r="C440" s="232">
        <v>55220.344000000041</v>
      </c>
      <c r="D440" s="232">
        <v>2.9999999999999997E-4</v>
      </c>
      <c r="E440" s="41">
        <f>+(C440-C$7)/C$8</f>
        <v>15292.952474341342</v>
      </c>
      <c r="F440" s="132">
        <f>ROUND(2*E440,0)/2</f>
        <v>15293</v>
      </c>
      <c r="G440" s="132">
        <f>+C440-(C$7+F440*C$8)</f>
        <v>-1.6222789956373163E-2</v>
      </c>
      <c r="L440" s="43">
        <f>G440</f>
        <v>-1.6222789956373163E-2</v>
      </c>
      <c r="M440" s="132"/>
      <c r="O440" s="132">
        <f ca="1">+C$11+C$12*F440</f>
        <v>-1.0597133402864865E-2</v>
      </c>
      <c r="P440" s="199">
        <f>+D$11+D$12*F440+D$13*F440^2</f>
        <v>-2.1496139714882956E-2</v>
      </c>
      <c r="Q440" s="200">
        <f>+C440-15018.5</f>
        <v>40201.844000000041</v>
      </c>
      <c r="S440" s="132">
        <f>+(P440-G440)^2</f>
        <v>2.7808217675575294E-5</v>
      </c>
      <c r="T440" s="7">
        <v>1</v>
      </c>
      <c r="U440" s="43">
        <f>+T440*S440</f>
        <v>2.7808217675575294E-5</v>
      </c>
      <c r="V440" s="132">
        <f>+G440-P440</f>
        <v>5.2733497585097933E-3</v>
      </c>
      <c r="Z440" s="43">
        <f>F440</f>
        <v>15293</v>
      </c>
      <c r="AA440" s="132">
        <f>AB$3+AB$4*Z440+AB$5*Z440^2+AH440</f>
        <v>-1.4522271048091357E-2</v>
      </c>
      <c r="AB440" s="132">
        <f>IF(S440&lt;&gt;0,G440-AH440, -9999)</f>
        <v>-2.3196658623164761E-2</v>
      </c>
      <c r="AC440" s="132">
        <f>+G440-P440</f>
        <v>5.2733497585097933E-3</v>
      </c>
      <c r="AD440" s="132">
        <f>IF(S440&lt;&gt;0,G440-AA440, -9999)</f>
        <v>-1.7005189082818055E-3</v>
      </c>
      <c r="AE440" s="132">
        <f>+(G440-AA440)^2*T440</f>
        <v>2.8917645574239434E-6</v>
      </c>
      <c r="AF440" s="43">
        <f>IF(S440&lt;&gt;0,G440-P440, -9999)</f>
        <v>5.2733497585097933E-3</v>
      </c>
      <c r="AG440" s="7"/>
      <c r="AH440" s="43">
        <f>$AB$6*($AB$11/AI440*AJ440+$AB$12)</f>
        <v>6.9738686667915988E-3</v>
      </c>
      <c r="AI440" s="43">
        <f>1+$AB$7*COS(AL440)</f>
        <v>1.1932799324077896</v>
      </c>
      <c r="AJ440" s="43">
        <f>SIN(AL440+RADIANS($AB$9))</f>
        <v>0.92138950711941681</v>
      </c>
      <c r="AK440" s="43">
        <f>$AB$7*SIN(AL440)</f>
        <v>0.45824402489027355</v>
      </c>
      <c r="AL440" s="43">
        <f>2*ATAN(AM440)</f>
        <v>1.1716529318602256</v>
      </c>
      <c r="AM440" s="43">
        <f>SQRT((1+$AB$7)/(1-$AB$7))*TAN(AN440/2)</f>
        <v>0.66352790540447615</v>
      </c>
      <c r="AN440" s="132">
        <f>$AU440+$AB$7*SIN(AO440)</f>
        <v>7.0172411813457245</v>
      </c>
      <c r="AO440" s="132">
        <f>$AU440+$AB$7*SIN(AP440)</f>
        <v>7.0165797253535622</v>
      </c>
      <c r="AP440" s="132">
        <f>$AU440+$AB$7*SIN(AQ440)</f>
        <v>7.014790908573235</v>
      </c>
      <c r="AQ440" s="132">
        <f>$AU440+$AB$7*SIN(AR440)</f>
        <v>7.0099676115175225</v>
      </c>
      <c r="AR440" s="132">
        <f>$AU440+$AB$7*SIN(AS440)</f>
        <v>6.9970638604750341</v>
      </c>
      <c r="AS440" s="132">
        <f>$AU440+$AB$7*SIN(AT440)</f>
        <v>6.9632258543120935</v>
      </c>
      <c r="AT440" s="132">
        <f>$AU440+$AB$7*SIN(AU440)</f>
        <v>6.878520428606131</v>
      </c>
      <c r="AU440" s="132">
        <f>RADIANS($AB$9)+$AB$18*(F440-AB$15)</f>
        <v>6.6843257479181641</v>
      </c>
    </row>
    <row r="441" spans="1:47" ht="12.95" customHeight="1">
      <c r="A441" s="41" t="s">
        <v>481</v>
      </c>
      <c r="B441" s="94" t="s">
        <v>292</v>
      </c>
      <c r="C441" s="36">
        <v>55259.599099999999</v>
      </c>
      <c r="D441" s="36">
        <v>1E-4</v>
      </c>
      <c r="E441" s="41">
        <f>+(C441-C$7)/C$8</f>
        <v>15407.952698599143</v>
      </c>
      <c r="F441" s="132">
        <f>ROUND(2*E441,0)/2</f>
        <v>15408</v>
      </c>
      <c r="G441" s="132">
        <f>+C441-(C$7+F441*C$8)</f>
        <v>-1.614623999921605E-2</v>
      </c>
      <c r="K441" s="43">
        <f>G441</f>
        <v>-1.614623999921605E-2</v>
      </c>
      <c r="N441" s="132"/>
      <c r="O441" s="132">
        <f ca="1">+C$11+C$12*F441</f>
        <v>-1.0826362480070347E-2</v>
      </c>
      <c r="P441" s="199">
        <f>+D$11+D$12*F441+D$13*F441^2</f>
        <v>-2.1652736956691152E-2</v>
      </c>
      <c r="Q441" s="200">
        <f>+C441-15018.5</f>
        <v>40241.099099999999</v>
      </c>
      <c r="S441" s="132">
        <f>+(P441-G441)^2</f>
        <v>3.0321508742682557E-5</v>
      </c>
      <c r="T441" s="7">
        <v>1</v>
      </c>
      <c r="U441" s="43">
        <f>+T441*S441</f>
        <v>3.0321508742682557E-5</v>
      </c>
      <c r="V441" s="132">
        <f>+G441-P441</f>
        <v>5.5064969574751023E-3</v>
      </c>
      <c r="Z441" s="43">
        <f>F441</f>
        <v>15408</v>
      </c>
      <c r="AA441" s="132">
        <f>AB$3+AB$4*Z441+AB$5*Z441^2+AH441</f>
        <v>-1.4475518393615685E-2</v>
      </c>
      <c r="AB441" s="132">
        <f>IF(S441&lt;&gt;0,G441-AH441, -9999)</f>
        <v>-2.3323458562291517E-2</v>
      </c>
      <c r="AC441" s="132">
        <f>+G441-P441</f>
        <v>5.5064969574751023E-3</v>
      </c>
      <c r="AD441" s="132">
        <f>IF(S441&lt;&gt;0,G441-AA441, -9999)</f>
        <v>-1.670721605600365E-3</v>
      </c>
      <c r="AE441" s="132">
        <f>+(G441-AA441)^2*T441</f>
        <v>2.7913106834198617E-6</v>
      </c>
      <c r="AF441" s="43">
        <f>IF(S441&lt;&gt;0,G441-P441, -9999)</f>
        <v>5.5064969574751023E-3</v>
      </c>
      <c r="AG441" s="7"/>
      <c r="AH441" s="43">
        <f>$AB$6*($AB$11/AI441*AJ441+$AB$12)</f>
        <v>7.1772185630754673E-3</v>
      </c>
      <c r="AI441" s="43">
        <f>1+$AB$7*COS(AL441)</f>
        <v>1.1764886950431694</v>
      </c>
      <c r="AJ441" s="43">
        <f>SIN(AL441+RADIANS($AB$9))</f>
        <v>0.93491249192412151</v>
      </c>
      <c r="AK441" s="43">
        <f>$AB$7*SIN(AL441)</f>
        <v>0.46496930989169227</v>
      </c>
      <c r="AL441" s="43">
        <f>2*ATAN(AM441)</f>
        <v>1.2080245603966953</v>
      </c>
      <c r="AM441" s="43">
        <f>SQRT((1+$AB$7)/(1-$AB$7))*TAN(AN441/2)</f>
        <v>0.69004325347605666</v>
      </c>
      <c r="AN441" s="132">
        <f>$AU441+$AB$7*SIN(AO441)</f>
        <v>7.0438720081791031</v>
      </c>
      <c r="AO441" s="132">
        <f>$AU441+$AB$7*SIN(AP441)</f>
        <v>7.0432672006381916</v>
      </c>
      <c r="AP441" s="132">
        <f>$AU441+$AB$7*SIN(AQ441)</f>
        <v>7.0415906596012547</v>
      </c>
      <c r="AQ441" s="132">
        <f>$AU441+$AB$7*SIN(AR441)</f>
        <v>7.03695709461583</v>
      </c>
      <c r="AR441" s="132">
        <f>$AU441+$AB$7*SIN(AS441)</f>
        <v>7.0242542956214331</v>
      </c>
      <c r="AS441" s="132">
        <f>$AU441+$AB$7*SIN(AT441)</f>
        <v>6.9901584562901187</v>
      </c>
      <c r="AT441" s="132">
        <f>$AU441+$AB$7*SIN(AU441)</f>
        <v>6.9031158321087265</v>
      </c>
      <c r="AU441" s="132">
        <f>RADIANS($AB$9)+$AB$18*(F441-AB$15)</f>
        <v>6.7012159286525153</v>
      </c>
    </row>
    <row r="442" spans="1:47" ht="12.95" customHeight="1">
      <c r="A442" s="212" t="s">
        <v>461</v>
      </c>
      <c r="B442" s="95" t="s">
        <v>292</v>
      </c>
      <c r="C442" s="96">
        <v>55453.485000000001</v>
      </c>
      <c r="D442" s="96">
        <v>2.9999999999999997E-4</v>
      </c>
      <c r="E442" s="41">
        <f>+(C442-C$7)/C$8</f>
        <v>15975.953340055903</v>
      </c>
      <c r="F442" s="132">
        <f>ROUND(2*E442,0)/2</f>
        <v>15976</v>
      </c>
      <c r="G442" s="132">
        <f>+C442-(C$7+F442*C$8)</f>
        <v>-1.5927279993775301E-2</v>
      </c>
      <c r="K442" s="43">
        <f>G442</f>
        <v>-1.5927279993775301E-2</v>
      </c>
      <c r="O442" s="132">
        <f ca="1">+C$11+C$12*F442</f>
        <v>-1.1958554791833088E-2</v>
      </c>
      <c r="P442" s="199">
        <f>+D$11+D$12*F442+D$13*F442^2</f>
        <v>-2.2432723690560666E-2</v>
      </c>
      <c r="Q442" s="200">
        <f>+C442-15018.5</f>
        <v>40434.985000000001</v>
      </c>
      <c r="S442" s="132">
        <f>+(P442-G442)^2</f>
        <v>4.2320797692044439E-5</v>
      </c>
      <c r="T442" s="7">
        <v>1</v>
      </c>
      <c r="U442" s="43">
        <f>+T442*S442</f>
        <v>4.2320797692044439E-5</v>
      </c>
      <c r="V442" s="132">
        <f>+G442-P442</f>
        <v>6.5054436967853652E-3</v>
      </c>
      <c r="Z442" s="43">
        <f>F442</f>
        <v>15976</v>
      </c>
      <c r="AA442" s="132">
        <f>AB$3+AB$4*Z442+AB$5*Z442^2+AH442</f>
        <v>-1.4363908404891192E-2</v>
      </c>
      <c r="AB442" s="132">
        <f>IF(S442&lt;&gt;0,G442-AH442, -9999)</f>
        <v>-2.3996095279444775E-2</v>
      </c>
      <c r="AC442" s="132">
        <f>+G442-P442</f>
        <v>6.5054436967853652E-3</v>
      </c>
      <c r="AD442" s="132">
        <f>IF(S442&lt;&gt;0,G442-AA442, -9999)</f>
        <v>-1.563371588884109E-3</v>
      </c>
      <c r="AE442" s="132">
        <f>+(G442-AA442)^2*T442</f>
        <v>2.4441307249300236E-6</v>
      </c>
      <c r="AF442" s="43">
        <f>IF(S442&lt;&gt;0,G442-P442, -9999)</f>
        <v>6.5054436967853652E-3</v>
      </c>
      <c r="AG442" s="7"/>
      <c r="AH442" s="43">
        <f>$AB$6*($AB$11/AI442*AJ442+$AB$12)</f>
        <v>8.0688152856694742E-3</v>
      </c>
      <c r="AI442" s="43">
        <f>1+$AB$7*COS(AL442)</f>
        <v>1.097583341167861</v>
      </c>
      <c r="AJ442" s="43">
        <f>SIN(AL442+RADIANS($AB$9))</f>
        <v>0.98055922003631724</v>
      </c>
      <c r="AK442" s="43">
        <f>$AB$7*SIN(AL442)</f>
        <v>0.48767018582820315</v>
      </c>
      <c r="AL442" s="43">
        <f>2*ATAN(AM442)</f>
        <v>1.3733035562194809</v>
      </c>
      <c r="AM442" s="43">
        <f>SQRT((1+$AB$7)/(1-$AB$7))*TAN(AN442/2)</f>
        <v>0.81972263397769851</v>
      </c>
      <c r="AN442" s="132">
        <f>$AU442+$AB$7*SIN(AO442)</f>
        <v>7.1699956623325951</v>
      </c>
      <c r="AO442" s="132">
        <f>$AU442+$AB$7*SIN(AP442)</f>
        <v>7.1696467474472119</v>
      </c>
      <c r="AP442" s="132">
        <f>$AU442+$AB$7*SIN(AQ442)</f>
        <v>7.1685377062280979</v>
      </c>
      <c r="AQ442" s="132">
        <f>$AU442+$AB$7*SIN(AR442)</f>
        <v>7.1650225099017195</v>
      </c>
      <c r="AR442" s="132">
        <f>$AU442+$AB$7*SIN(AS442)</f>
        <v>7.1539784331546645</v>
      </c>
      <c r="AS442" s="132">
        <f>$AU442+$AB$7*SIN(AT442)</f>
        <v>7.1201798493062824</v>
      </c>
      <c r="AT442" s="132">
        <f>$AU442+$AB$7*SIN(AU442)</f>
        <v>7.0237091989453289</v>
      </c>
      <c r="AU442" s="132">
        <f>RADIANS($AB$9)+$AB$18*(F442-AB$15)</f>
        <v>6.7846387343665251</v>
      </c>
    </row>
    <row r="443" spans="1:47" ht="12.95" customHeight="1">
      <c r="A443" s="127" t="s">
        <v>1471</v>
      </c>
      <c r="B443" s="276" t="s">
        <v>288</v>
      </c>
      <c r="C443" s="232">
        <v>55479.599899999797</v>
      </c>
      <c r="D443" s="232">
        <v>2.9999999999999997E-4</v>
      </c>
      <c r="E443" s="41">
        <f>+(C443-C$7)/C$8</f>
        <v>16052.458542092067</v>
      </c>
      <c r="F443" s="132">
        <f>ROUND(2*E443,0)/2</f>
        <v>16052.5</v>
      </c>
      <c r="G443" s="132">
        <f>+C443-(C$7+F443*C$8)</f>
        <v>-1.415157520386856E-2</v>
      </c>
      <c r="L443" s="43">
        <f>G443</f>
        <v>-1.415157520386856E-2</v>
      </c>
      <c r="M443" s="132"/>
      <c r="O443" s="132">
        <f ca="1">+C$11+C$12*F443</f>
        <v>-1.2111041960582818E-2</v>
      </c>
      <c r="P443" s="199">
        <f>+D$11+D$12*F443+D$13*F443^2</f>
        <v>-2.2538604947612086E-2</v>
      </c>
      <c r="Q443" s="200">
        <f>+C443-15018.5</f>
        <v>40461.099899999797</v>
      </c>
      <c r="S443" s="132">
        <f>+(P443-G443)^2</f>
        <v>7.0342267922438587E-5</v>
      </c>
      <c r="T443" s="7">
        <v>1</v>
      </c>
      <c r="U443" s="43">
        <f>+T443*S443</f>
        <v>7.0342267922438587E-5</v>
      </c>
      <c r="V443" s="132">
        <f>+G443-P443</f>
        <v>8.3870297437435258E-3</v>
      </c>
      <c r="Z443" s="43">
        <f>F443</f>
        <v>16052.5</v>
      </c>
      <c r="AA443" s="132">
        <f>AB$3+AB$4*Z443+AB$5*Z443^2+AH443</f>
        <v>-1.436346983797855E-2</v>
      </c>
      <c r="AB443" s="132">
        <f>IF(S443&lt;&gt;0,G443-AH443, -9999)</f>
        <v>-2.2326710313502099E-2</v>
      </c>
      <c r="AC443" s="132">
        <f>+G443-P443</f>
        <v>8.3870297437435258E-3</v>
      </c>
      <c r="AD443" s="132">
        <f>IF(S443&lt;&gt;0,G443-AA443, -9999)</f>
        <v>2.1189463410998914E-4</v>
      </c>
      <c r="AE443" s="132">
        <f>+(G443-AA443)^2*T443</f>
        <v>4.4899335964606171E-8</v>
      </c>
      <c r="AF443" s="43">
        <f>IF(S443&lt;&gt;0,G443-P443, -9999)</f>
        <v>8.3870297437435258E-3</v>
      </c>
      <c r="AG443" s="7"/>
      <c r="AH443" s="43">
        <f>$AB$6*($AB$11/AI443*AJ443+$AB$12)</f>
        <v>8.1751351096335367E-3</v>
      </c>
      <c r="AI443" s="43">
        <f>1+$AB$7*COS(AL443)</f>
        <v>1.0875369299383457</v>
      </c>
      <c r="AJ443" s="43">
        <f>SIN(AL443+RADIANS($AB$9))</f>
        <v>0.98438604599639246</v>
      </c>
      <c r="AK443" s="43">
        <f>$AB$7*SIN(AL443)</f>
        <v>0.48957328819714679</v>
      </c>
      <c r="AL443" s="43">
        <f>2*ATAN(AM443)</f>
        <v>1.3938635447959475</v>
      </c>
      <c r="AM443" s="43">
        <f>SQRT((1+$AB$7)/(1-$AB$7))*TAN(AN443/2)</f>
        <v>0.837056903120868</v>
      </c>
      <c r="AN443" s="132">
        <f>$AU443+$AB$7*SIN(AO443)</f>
        <v>7.1863215701317058</v>
      </c>
      <c r="AO443" s="132">
        <f>$AU443+$AB$7*SIN(AP443)</f>
        <v>7.1860020344841713</v>
      </c>
      <c r="AP443" s="132">
        <f>$AU443+$AB$7*SIN(AQ443)</f>
        <v>7.1849654352083228</v>
      </c>
      <c r="AQ443" s="132">
        <f>$AU443+$AB$7*SIN(AR443)</f>
        <v>7.1816119345490845</v>
      </c>
      <c r="AR443" s="132">
        <f>$AU443+$AB$7*SIN(AS443)</f>
        <v>7.1708583193076532</v>
      </c>
      <c r="AS443" s="132">
        <f>$AU443+$AB$7*SIN(AT443)</f>
        <v>7.1372893153329979</v>
      </c>
      <c r="AT443" s="132">
        <f>$AU443+$AB$7*SIN(AU443)</f>
        <v>7.0398295992271418</v>
      </c>
      <c r="AU443" s="132">
        <f>RADIANS($AB$9)+$AB$18*(F443-AB$15)</f>
        <v>6.7958743763332885</v>
      </c>
    </row>
    <row r="444" spans="1:47" ht="12.95" customHeight="1">
      <c r="A444" s="36" t="s">
        <v>473</v>
      </c>
      <c r="B444" s="94" t="s">
        <v>292</v>
      </c>
      <c r="C444" s="36">
        <v>55480.4519</v>
      </c>
      <c r="D444" s="36" t="s">
        <v>474</v>
      </c>
      <c r="E444" s="41">
        <f>+(C444-C$7)/C$8</f>
        <v>16054.954528373877</v>
      </c>
      <c r="F444" s="132">
        <f>ROUND(2*E444,0)/2</f>
        <v>16055</v>
      </c>
      <c r="G444" s="132">
        <f>+C444-(C$7+F444*C$8)</f>
        <v>-1.5521649998845533E-2</v>
      </c>
      <c r="K444" s="43">
        <f>G444</f>
        <v>-1.5521649998845533E-2</v>
      </c>
      <c r="O444" s="132">
        <f ca="1">+C$11+C$12*F444</f>
        <v>-1.2116025201391635E-2</v>
      </c>
      <c r="P444" s="199">
        <f>+D$11+D$12*F444+D$13*F444^2</f>
        <v>-2.2542068445084041E-2</v>
      </c>
      <c r="Q444" s="200">
        <f>+C444-15018.5</f>
        <v>40461.9519</v>
      </c>
      <c r="S444" s="132">
        <f>+(P444-G444)^2</f>
        <v>4.9286275160285916E-5</v>
      </c>
      <c r="T444" s="7">
        <v>1</v>
      </c>
      <c r="U444" s="43">
        <f>+T444*S444</f>
        <v>4.9286275160285916E-5</v>
      </c>
      <c r="V444" s="132">
        <f>+G444-P444</f>
        <v>7.0204184462385084E-3</v>
      </c>
      <c r="Z444" s="43">
        <f>F444</f>
        <v>16055</v>
      </c>
      <c r="AA444" s="132">
        <f>AB$3+AB$4*Z444+AB$5*Z444^2+AH444</f>
        <v>-1.4363511849259039E-2</v>
      </c>
      <c r="AB444" s="132">
        <f>IF(S444&lt;&gt;0,G444-AH444, -9999)</f>
        <v>-2.3700206594670536E-2</v>
      </c>
      <c r="AC444" s="132">
        <f>+G444-P444</f>
        <v>7.0204184462385084E-3</v>
      </c>
      <c r="AD444" s="132">
        <f>IF(S444&lt;&gt;0,G444-AA444, -9999)</f>
        <v>-1.1581381495864938E-3</v>
      </c>
      <c r="AE444" s="132">
        <f>+(G444-AA444)^2*T444</f>
        <v>1.3412839735276278E-6</v>
      </c>
      <c r="AF444" s="43">
        <f>IF(S444&lt;&gt;0,G444-P444, -9999)</f>
        <v>7.0204184462385084E-3</v>
      </c>
      <c r="AG444" s="7"/>
      <c r="AH444" s="43">
        <f>$AB$6*($AB$11/AI444*AJ444+$AB$12)</f>
        <v>8.1785565958250022E-3</v>
      </c>
      <c r="AI444" s="43">
        <f>1+$AB$7*COS(AL444)</f>
        <v>1.0872110914059878</v>
      </c>
      <c r="AJ444" s="43">
        <f>SIN(AL444+RADIANS($AB$9))</f>
        <v>0.98450297425534161</v>
      </c>
      <c r="AK444" s="43">
        <f>$AB$7*SIN(AL444)</f>
        <v>0.48963143705748086</v>
      </c>
      <c r="AL444" s="43">
        <f>2*ATAN(AM444)</f>
        <v>1.3945290614380299</v>
      </c>
      <c r="AM444" s="43">
        <f>SQRT((1+$AB$7)/(1-$AB$7))*TAN(AN444/2)</f>
        <v>0.83762297099647709</v>
      </c>
      <c r="AN444" s="132">
        <f>$AU444+$AB$7*SIN(AO444)</f>
        <v>7.1868525499688731</v>
      </c>
      <c r="AO444" s="132">
        <f>$AU444+$AB$7*SIN(AP444)</f>
        <v>7.1865339496176324</v>
      </c>
      <c r="AP444" s="132">
        <f>$AU444+$AB$7*SIN(AQ444)</f>
        <v>7.1854996862960476</v>
      </c>
      <c r="AQ444" s="132">
        <f>$AU444+$AB$7*SIN(AR444)</f>
        <v>7.1821514764067462</v>
      </c>
      <c r="AR444" s="132">
        <f>$AU444+$AB$7*SIN(AS444)</f>
        <v>7.1714075592564033</v>
      </c>
      <c r="AS444" s="132">
        <f>$AU444+$AB$7*SIN(AT444)</f>
        <v>7.1378467727680226</v>
      </c>
      <c r="AT444" s="132">
        <f>$AU444+$AB$7*SIN(AU444)</f>
        <v>7.0403558933826931</v>
      </c>
      <c r="AU444" s="132">
        <f>RADIANS($AB$9)+$AB$18*(F444-AB$15)</f>
        <v>6.7962415541753396</v>
      </c>
    </row>
    <row r="445" spans="1:47" ht="12.95" customHeight="1">
      <c r="A445" s="127" t="s">
        <v>1471</v>
      </c>
      <c r="B445" s="276" t="s">
        <v>288</v>
      </c>
      <c r="C445" s="232">
        <v>55482.672199999914</v>
      </c>
      <c r="D445" s="232">
        <v>2.9999999999999997E-4</v>
      </c>
      <c r="E445" s="41">
        <f>+(C445-C$7)/C$8</f>
        <v>16061.459033467734</v>
      </c>
      <c r="F445" s="132">
        <f>ROUND(2*E445,0)/2</f>
        <v>16061.5</v>
      </c>
      <c r="G445" s="132">
        <f>+C445-(C$7+F445*C$8)</f>
        <v>-1.398384508502204E-2</v>
      </c>
      <c r="L445" s="43">
        <f>G445</f>
        <v>-1.398384508502204E-2</v>
      </c>
      <c r="M445" s="132"/>
      <c r="O445" s="132">
        <f ca="1">+C$11+C$12*F445</f>
        <v>-1.2128981627494553E-2</v>
      </c>
      <c r="P445" s="199">
        <f>+D$11+D$12*F445+D$13*F445^2</f>
        <v>-2.2551074523583854E-2</v>
      </c>
      <c r="Q445" s="200">
        <f>+C445-15018.5</f>
        <v>40464.172199999914</v>
      </c>
      <c r="S445" s="132">
        <f>+(P445-G445)^2</f>
        <v>7.3397420252960187E-5</v>
      </c>
      <c r="T445" s="7">
        <v>1</v>
      </c>
      <c r="U445" s="43">
        <f>+T445*S445</f>
        <v>7.3397420252960187E-5</v>
      </c>
      <c r="V445" s="132">
        <f>+G445-P445</f>
        <v>8.5672294385618145E-3</v>
      </c>
      <c r="Z445" s="43">
        <f>F445</f>
        <v>16061.5</v>
      </c>
      <c r="AA445" s="132">
        <f>AB$3+AB$4*Z445+AB$5*Z445^2+AH445</f>
        <v>-1.436363768110807E-2</v>
      </c>
      <c r="AB445" s="132">
        <f>IF(S445&lt;&gt;0,G445-AH445, -9999)</f>
        <v>-2.2171281927497823E-2</v>
      </c>
      <c r="AC445" s="132">
        <f>+G445-P445</f>
        <v>8.5672294385618145E-3</v>
      </c>
      <c r="AD445" s="132">
        <f>IF(S445&lt;&gt;0,G445-AA445, -9999)</f>
        <v>3.7979259608602982E-4</v>
      </c>
      <c r="AE445" s="132">
        <f>+(G445-AA445)^2*T445</f>
        <v>1.4424241604176619E-7</v>
      </c>
      <c r="AF445" s="43">
        <f>IF(S445&lt;&gt;0,G445-P445, -9999)</f>
        <v>8.5672294385618145E-3</v>
      </c>
      <c r="AG445" s="7"/>
      <c r="AH445" s="43">
        <f>$AB$6*($AB$11/AI445*AJ445+$AB$12)</f>
        <v>8.1874368424757846E-3</v>
      </c>
      <c r="AI445" s="43">
        <f>1+$AB$7*COS(AL445)</f>
        <v>1.086364647914182</v>
      </c>
      <c r="AJ445" s="43">
        <f>SIN(AL445+RADIANS($AB$9))</f>
        <v>0.9848046217084786</v>
      </c>
      <c r="AK445" s="43">
        <f>$AB$7*SIN(AL445)</f>
        <v>0.48978144739246376</v>
      </c>
      <c r="AL445" s="43">
        <f>2*ATAN(AM445)</f>
        <v>1.3962575322280466</v>
      </c>
      <c r="AM445" s="43">
        <f>SQRT((1+$AB$7)/(1-$AB$7))*TAN(AN445/2)</f>
        <v>0.83909463022974262</v>
      </c>
      <c r="AN445" s="132">
        <f>$AU445+$AB$7*SIN(AO445)</f>
        <v>7.1882323474009651</v>
      </c>
      <c r="AO445" s="132">
        <f>$AU445+$AB$7*SIN(AP445)</f>
        <v>7.1879161713767461</v>
      </c>
      <c r="AP445" s="132">
        <f>$AU445+$AB$7*SIN(AQ445)</f>
        <v>7.1868879717542944</v>
      </c>
      <c r="AQ445" s="132">
        <f>$AU445+$AB$7*SIN(AR445)</f>
        <v>7.1835535184770158</v>
      </c>
      <c r="AR445" s="132">
        <f>$AU445+$AB$7*SIN(AS445)</f>
        <v>7.1728348748516906</v>
      </c>
      <c r="AS445" s="132">
        <f>$AU445+$AB$7*SIN(AT445)</f>
        <v>7.1392956635267213</v>
      </c>
      <c r="AT445" s="132">
        <f>$AU445+$AB$7*SIN(AU445)</f>
        <v>7.0417241041082947</v>
      </c>
      <c r="AU445" s="132">
        <f>RADIANS($AB$9)+$AB$18*(F445-AB$15)</f>
        <v>6.7971962165646724</v>
      </c>
    </row>
    <row r="446" spans="1:47" ht="12.95" customHeight="1">
      <c r="A446" s="127" t="s">
        <v>1471</v>
      </c>
      <c r="B446" s="276" t="s">
        <v>288</v>
      </c>
      <c r="C446" s="232">
        <v>55483.695999999996</v>
      </c>
      <c r="D446" s="232">
        <v>2.9999999999999997E-4</v>
      </c>
      <c r="E446" s="41">
        <f>+(C446-C$7)/C$8</f>
        <v>16064.458318391344</v>
      </c>
      <c r="F446" s="132">
        <f>ROUND(2*E446,0)/2</f>
        <v>16064.5</v>
      </c>
      <c r="G446" s="132">
        <f>+C446-(C$7+F446*C$8)</f>
        <v>-1.4227935003873426E-2</v>
      </c>
      <c r="L446" s="43">
        <f>G446</f>
        <v>-1.4227935003873426E-2</v>
      </c>
      <c r="M446" s="132"/>
      <c r="O446" s="132">
        <f ca="1">+C$11+C$12*F446</f>
        <v>-1.2134961516465134E-2</v>
      </c>
      <c r="P446" s="199">
        <f>+D$11+D$12*F446+D$13*F446^2</f>
        <v>-2.2555231655106377E-2</v>
      </c>
      <c r="Q446" s="200">
        <f>+C446-15018.5</f>
        <v>40465.195999999996</v>
      </c>
      <c r="S446" s="132">
        <f>+(P446-G446)^2</f>
        <v>6.9343869517635523E-5</v>
      </c>
      <c r="T446" s="7">
        <v>1</v>
      </c>
      <c r="U446" s="43">
        <f>+T446*S446</f>
        <v>6.9343869517635523E-5</v>
      </c>
      <c r="V446" s="132">
        <f>+G446-P446</f>
        <v>8.3272966512329509E-3</v>
      </c>
      <c r="Z446" s="43">
        <f>F446</f>
        <v>16064.5</v>
      </c>
      <c r="AA446" s="132">
        <f>AB$3+AB$4*Z446+AB$5*Z446^2+AH446</f>
        <v>-1.4363703839810695E-2</v>
      </c>
      <c r="AB446" s="132">
        <f>IF(S446&lt;&gt;0,G446-AH446, -9999)</f>
        <v>-2.2419462819169109E-2</v>
      </c>
      <c r="AC446" s="132">
        <f>+G446-P446</f>
        <v>8.3272966512329509E-3</v>
      </c>
      <c r="AD446" s="132">
        <f>IF(S446&lt;&gt;0,G446-AA446, -9999)</f>
        <v>1.3576883593726871E-4</v>
      </c>
      <c r="AE446" s="132">
        <f>+(G446-AA446)^2*T446</f>
        <v>1.8433176811760987E-8</v>
      </c>
      <c r="AF446" s="43">
        <f>IF(S446&lt;&gt;0,G446-P446, -9999)</f>
        <v>8.3272966512329509E-3</v>
      </c>
      <c r="AG446" s="7"/>
      <c r="AH446" s="43">
        <f>$AB$6*($AB$11/AI446*AJ446+$AB$12)</f>
        <v>8.1915278152956822E-3</v>
      </c>
      <c r="AI446" s="43">
        <f>1+$AB$7*COS(AL446)</f>
        <v>1.0859743408039029</v>
      </c>
      <c r="AJ446" s="43">
        <f>SIN(AL446+RADIANS($AB$9))</f>
        <v>0.98494269381104849</v>
      </c>
      <c r="AK446" s="43">
        <f>$AB$7*SIN(AL446)</f>
        <v>0.48985011109780485</v>
      </c>
      <c r="AL446" s="43">
        <f>2*ATAN(AM446)</f>
        <v>1.3970543768912138</v>
      </c>
      <c r="AM446" s="43">
        <f>SQRT((1+$AB$7)/(1-$AB$7))*TAN(AN446/2)</f>
        <v>0.83977380076844088</v>
      </c>
      <c r="AN446" s="132">
        <f>$AU446+$AB$7*SIN(AO446)</f>
        <v>7.1888688118153228</v>
      </c>
      <c r="AO446" s="132">
        <f>$AU446+$AB$7*SIN(AP446)</f>
        <v>7.188553751079211</v>
      </c>
      <c r="AP446" s="132">
        <f>$AU446+$AB$7*SIN(AQ446)</f>
        <v>7.1875283452904792</v>
      </c>
      <c r="AQ446" s="132">
        <f>$AU446+$AB$7*SIN(AR446)</f>
        <v>7.1842002414255441</v>
      </c>
      <c r="AR446" s="132">
        <f>$AU446+$AB$7*SIN(AS446)</f>
        <v>7.173493290827694</v>
      </c>
      <c r="AS446" s="132">
        <f>$AU446+$AB$7*SIN(AT446)</f>
        <v>7.1399641392887716</v>
      </c>
      <c r="AT446" s="132">
        <f>$AU446+$AB$7*SIN(AU446)</f>
        <v>7.0423555108393749</v>
      </c>
      <c r="AU446" s="132">
        <f>RADIANS($AB$9)+$AB$18*(F446-AB$15)</f>
        <v>6.7976368299751337</v>
      </c>
    </row>
    <row r="447" spans="1:47" ht="12.95" customHeight="1">
      <c r="A447" s="127" t="s">
        <v>1471</v>
      </c>
      <c r="B447" s="276" t="s">
        <v>292</v>
      </c>
      <c r="C447" s="232">
        <v>55485.572300000116</v>
      </c>
      <c r="D447" s="232">
        <v>2.9999999999999997E-4</v>
      </c>
      <c r="E447" s="41">
        <f>+(C447-C$7)/C$8</f>
        <v>16069.95505437696</v>
      </c>
      <c r="F447" s="132">
        <f>ROUND(2*E447,0)/2</f>
        <v>16070</v>
      </c>
      <c r="G447" s="132">
        <f>+C447-(C$7+F447*C$8)</f>
        <v>-1.5342099883127958E-2</v>
      </c>
      <c r="L447" s="43">
        <f>G447</f>
        <v>-1.5342099883127958E-2</v>
      </c>
      <c r="M447" s="132"/>
      <c r="O447" s="132">
        <f ca="1">+C$11+C$12*F447</f>
        <v>-1.2145924646244526E-2</v>
      </c>
      <c r="P447" s="199">
        <f>+D$11+D$12*F447+D$13*F447^2</f>
        <v>-2.2562853850113914E-2</v>
      </c>
      <c r="Q447" s="200">
        <f>+C447-15018.5</f>
        <v>40467.072300000116</v>
      </c>
      <c r="S447" s="132">
        <f>+(P447-G447)^2</f>
        <v>5.2139287851743428E-5</v>
      </c>
      <c r="T447" s="7">
        <v>1</v>
      </c>
      <c r="U447" s="43">
        <f>+T447*S447</f>
        <v>5.2139287851743428E-5</v>
      </c>
      <c r="V447" s="132">
        <f>+G447-P447</f>
        <v>7.2207539669859565E-3</v>
      </c>
      <c r="Z447" s="43">
        <f>F447</f>
        <v>16070</v>
      </c>
      <c r="AA447" s="132">
        <f>AB$3+AB$4*Z447+AB$5*Z447^2+AH447</f>
        <v>-1.4363838376650279E-2</v>
      </c>
      <c r="AB447" s="132">
        <f>IF(S447&lt;&gt;0,G447-AH447, -9999)</f>
        <v>-2.3541115356591591E-2</v>
      </c>
      <c r="AC447" s="132">
        <f>+G447-P447</f>
        <v>7.2207539669859565E-3</v>
      </c>
      <c r="AD447" s="132">
        <f>IF(S447&lt;&gt;0,G447-AA447, -9999)</f>
        <v>-9.7826150647767861E-4</v>
      </c>
      <c r="AE447" s="132">
        <f>+(G447-AA447)^2*T447</f>
        <v>9.5699557505597728E-7</v>
      </c>
      <c r="AF447" s="43">
        <f>IF(S447&lt;&gt;0,G447-P447, -9999)</f>
        <v>7.2207539669859565E-3</v>
      </c>
      <c r="AG447" s="7"/>
      <c r="AH447" s="43">
        <f>$AB$6*($AB$11/AI447*AJ447+$AB$12)</f>
        <v>8.1990154734636351E-3</v>
      </c>
      <c r="AI447" s="43">
        <f>1+$AB$7*COS(AL447)</f>
        <v>1.0852593672798247</v>
      </c>
      <c r="AJ447" s="43">
        <f>SIN(AL447+RADIANS($AB$9))</f>
        <v>0.98519394581359698</v>
      </c>
      <c r="AK447" s="43">
        <f>$AB$7*SIN(AL447)</f>
        <v>0.48997505947776704</v>
      </c>
      <c r="AL447" s="43">
        <f>2*ATAN(AM447)</f>
        <v>1.3985137666245093</v>
      </c>
      <c r="AM447" s="43">
        <f>SQRT((1+$AB$7)/(1-$AB$7))*TAN(AN447/2)</f>
        <v>0.84101885423868838</v>
      </c>
      <c r="AN447" s="132">
        <f>$AU447+$AB$7*SIN(AO447)</f>
        <v>7.1900350648208393</v>
      </c>
      <c r="AO447" s="132">
        <f>$AU447+$AB$7*SIN(AP447)</f>
        <v>7.1897220428100903</v>
      </c>
      <c r="AP447" s="132">
        <f>$AU447+$AB$7*SIN(AQ447)</f>
        <v>7.188701751118419</v>
      </c>
      <c r="AQ447" s="132">
        <f>$AU447+$AB$7*SIN(AR447)</f>
        <v>7.185385287997061</v>
      </c>
      <c r="AR447" s="132">
        <f>$AU447+$AB$7*SIN(AS447)</f>
        <v>7.1746998207270991</v>
      </c>
      <c r="AS447" s="132">
        <f>$AU447+$AB$7*SIN(AT447)</f>
        <v>7.1411892791812646</v>
      </c>
      <c r="AT447" s="132">
        <f>$AU447+$AB$7*SIN(AU447)</f>
        <v>7.0435129664263192</v>
      </c>
      <c r="AU447" s="132">
        <f>RADIANS($AB$9)+$AB$18*(F447-AB$15)</f>
        <v>6.7984446212276461</v>
      </c>
    </row>
    <row r="448" spans="1:47" ht="12.95" customHeight="1">
      <c r="A448" s="36" t="s">
        <v>482</v>
      </c>
      <c r="B448" s="94" t="s">
        <v>288</v>
      </c>
      <c r="C448" s="36">
        <v>55485.744299999998</v>
      </c>
      <c r="D448" s="36">
        <v>2.0000000000000001E-4</v>
      </c>
      <c r="E448" s="41">
        <f>+(C448-C$7)/C$8</f>
        <v>16070.458938931039</v>
      </c>
      <c r="F448" s="132">
        <f>ROUND(2*E448,0)/2</f>
        <v>16070.5</v>
      </c>
      <c r="G448" s="132">
        <f>+C448-(C$7+F448*C$8)</f>
        <v>-1.4016114997502882E-2</v>
      </c>
      <c r="K448" s="43">
        <f>G448</f>
        <v>-1.4016114997502882E-2</v>
      </c>
      <c r="N448" s="132"/>
      <c r="O448" s="132">
        <f ca="1">+C$11+C$12*F448</f>
        <v>-1.2146921294406289E-2</v>
      </c>
      <c r="P448" s="199">
        <f>+D$11+D$12*F448+D$13*F448^2</f>
        <v>-2.2563546827449332E-2</v>
      </c>
      <c r="Q448" s="200">
        <f>+C448-15018.5</f>
        <v>40467.244299999998</v>
      </c>
      <c r="S448" s="132">
        <f>+(P448-G448)^2</f>
        <v>7.3058590887581707E-5</v>
      </c>
      <c r="T448" s="7">
        <v>1</v>
      </c>
      <c r="U448" s="43">
        <f>+T448*S448</f>
        <v>7.3058590887581707E-5</v>
      </c>
      <c r="V448" s="132">
        <f>+G448-P448</f>
        <v>8.5474318299464495E-3</v>
      </c>
      <c r="Z448" s="43">
        <f>F448</f>
        <v>16070.5</v>
      </c>
      <c r="AA448" s="132">
        <f>AB$3+AB$4*Z448+AB$5*Z448^2+AH448</f>
        <v>-1.4363851456805604E-2</v>
      </c>
      <c r="AB448" s="132">
        <f>IF(S448&lt;&gt;0,G448-AH448, -9999)</f>
        <v>-2.2215810368146609E-2</v>
      </c>
      <c r="AC448" s="132">
        <f>+G448-P448</f>
        <v>8.5474318299464495E-3</v>
      </c>
      <c r="AD448" s="132">
        <f>IF(S448&lt;&gt;0,G448-AA448, -9999)</f>
        <v>3.4773645930272212E-4</v>
      </c>
      <c r="AE448" s="132">
        <f>+(G448-AA448)^2*T448</f>
        <v>1.2092064512839371E-7</v>
      </c>
      <c r="AF448" s="43">
        <f>IF(S448&lt;&gt;0,G448-P448, -9999)</f>
        <v>8.5474318299464495E-3</v>
      </c>
      <c r="AG448" s="7"/>
      <c r="AH448" s="43">
        <f>$AB$6*($AB$11/AI448*AJ448+$AB$12)</f>
        <v>8.1996953706437274E-3</v>
      </c>
      <c r="AI448" s="43">
        <f>1+$AB$7*COS(AL448)</f>
        <v>1.0851944075327946</v>
      </c>
      <c r="AJ448" s="43">
        <f>SIN(AL448+RADIANS($AB$9))</f>
        <v>0.98521666647741346</v>
      </c>
      <c r="AK448" s="43">
        <f>$AB$7*SIN(AL448)</f>
        <v>0.48998635852882011</v>
      </c>
      <c r="AL448" s="43">
        <f>2*ATAN(AM448)</f>
        <v>1.3986463427560614</v>
      </c>
      <c r="AM448" s="43">
        <f>SQRT((1+$AB$7)/(1-$AB$7))*TAN(AN448/2)</f>
        <v>0.84113203500605882</v>
      </c>
      <c r="AN448" s="132">
        <f>$AU448+$AB$7*SIN(AO448)</f>
        <v>7.1901410494425706</v>
      </c>
      <c r="AO448" s="132">
        <f>$AU448+$AB$7*SIN(AP448)</f>
        <v>7.1898282123869821</v>
      </c>
      <c r="AP448" s="132">
        <f>$AU448+$AB$7*SIN(AQ448)</f>
        <v>7.1888083851018383</v>
      </c>
      <c r="AQ448" s="132">
        <f>$AU448+$AB$7*SIN(AR448)</f>
        <v>7.1854929802326968</v>
      </c>
      <c r="AR448" s="132">
        <f>$AU448+$AB$7*SIN(AS448)</f>
        <v>7.1748094689380597</v>
      </c>
      <c r="AS448" s="132">
        <f>$AU448+$AB$7*SIN(AT448)</f>
        <v>7.1413006299183426</v>
      </c>
      <c r="AT448" s="132">
        <f>$AU448+$AB$7*SIN(AU448)</f>
        <v>7.0436181817353214</v>
      </c>
      <c r="AU448" s="132">
        <f>RADIANS($AB$9)+$AB$18*(F448-AB$15)</f>
        <v>6.7985180567960564</v>
      </c>
    </row>
    <row r="449" spans="1:47" ht="12.95" customHeight="1">
      <c r="A449" s="127" t="s">
        <v>1471</v>
      </c>
      <c r="B449" s="276" t="s">
        <v>292</v>
      </c>
      <c r="C449" s="232">
        <v>55486.596700000111</v>
      </c>
      <c r="D449" s="232">
        <v>2.9999999999999997E-4</v>
      </c>
      <c r="E449" s="41">
        <f>+(C449-C$7)/C$8</f>
        <v>16072.956097037129</v>
      </c>
      <c r="F449" s="132">
        <f>ROUND(2*E449,0)/2</f>
        <v>16073</v>
      </c>
      <c r="G449" s="132">
        <f>+C449-(C$7+F449*C$8)</f>
        <v>-1.4986189889896195E-2</v>
      </c>
      <c r="L449" s="43">
        <f>G449</f>
        <v>-1.4986189889896195E-2</v>
      </c>
      <c r="M449" s="132"/>
      <c r="O449" s="132">
        <f ca="1">+C$11+C$12*F449</f>
        <v>-1.21519045352151E-2</v>
      </c>
      <c r="P449" s="199">
        <f>+D$11+D$12*F449+D$13*F449^2</f>
        <v>-2.2567011840417792E-2</v>
      </c>
      <c r="Q449" s="200">
        <f>+C449-15018.5</f>
        <v>40468.096700000111</v>
      </c>
      <c r="S449" s="132">
        <f>+(P449-G449)^2</f>
        <v>5.7468861445510072E-5</v>
      </c>
      <c r="T449" s="7">
        <v>1</v>
      </c>
      <c r="U449" s="43">
        <f>+T449*S449</f>
        <v>5.7468861445510072E-5</v>
      </c>
      <c r="V449" s="132">
        <f>+G449-P449</f>
        <v>7.5808219505215969E-3</v>
      </c>
      <c r="Z449" s="43">
        <f>F449</f>
        <v>16073</v>
      </c>
      <c r="AA449" s="132">
        <f>AB$3+AB$4*Z449+AB$5*Z449^2+AH449</f>
        <v>-1.4363918980306452E-2</v>
      </c>
      <c r="AB449" s="132">
        <f>IF(S449&lt;&gt;0,G449-AH449, -9999)</f>
        <v>-2.3189282750007534E-2</v>
      </c>
      <c r="AC449" s="132">
        <f>+G449-P449</f>
        <v>7.5808219505215969E-3</v>
      </c>
      <c r="AD449" s="132">
        <f>IF(S449&lt;&gt;0,G449-AA449, -9999)</f>
        <v>-6.2227090958974322E-4</v>
      </c>
      <c r="AE449" s="132">
        <f>+(G449-AA449)^2*T449</f>
        <v>3.872210849216464E-7</v>
      </c>
      <c r="AF449" s="43">
        <f>IF(S449&lt;&gt;0,G449-P449, -9999)</f>
        <v>7.5808219505215969E-3</v>
      </c>
      <c r="AG449" s="7"/>
      <c r="AH449" s="43">
        <f>$AB$6*($AB$11/AI449*AJ449+$AB$12)</f>
        <v>8.2030928601113402E-3</v>
      </c>
      <c r="AI449" s="43">
        <f>1+$AB$7*COS(AL449)</f>
        <v>1.0848697034512313</v>
      </c>
      <c r="AJ449" s="43">
        <f>SIN(AL449+RADIANS($AB$9))</f>
        <v>0.9853299692617502</v>
      </c>
      <c r="AK449" s="43">
        <f>$AB$7*SIN(AL449)</f>
        <v>0.49004270431799862</v>
      </c>
      <c r="AL449" s="43">
        <f>2*ATAN(AM449)</f>
        <v>1.399308984471479</v>
      </c>
      <c r="AM449" s="43">
        <f>SQRT((1+$AB$7)/(1-$AB$7))*TAN(AN449/2)</f>
        <v>0.84169792412307654</v>
      </c>
      <c r="AN449" s="132">
        <f>$AU449+$AB$7*SIN(AO449)</f>
        <v>7.1906708766576077</v>
      </c>
      <c r="AO449" s="132">
        <f>$AU449+$AB$7*SIN(AP449)</f>
        <v>7.1903589634180252</v>
      </c>
      <c r="AP449" s="132">
        <f>$AU449+$AB$7*SIN(AQ449)</f>
        <v>7.1893414568813752</v>
      </c>
      <c r="AQ449" s="132">
        <f>$AU449+$AB$7*SIN(AR449)</f>
        <v>7.1860313432635854</v>
      </c>
      <c r="AR449" s="132">
        <f>$AU449+$AB$7*SIN(AS449)</f>
        <v>7.1753576191775652</v>
      </c>
      <c r="AS449" s="132">
        <f>$AU449+$AB$7*SIN(AT449)</f>
        <v>7.1418573195329875</v>
      </c>
      <c r="AT449" s="132">
        <f>$AU449+$AB$7*SIN(AU449)</f>
        <v>7.0441442384503326</v>
      </c>
      <c r="AU449" s="132">
        <f>RADIANS($AB$9)+$AB$18*(F449-AB$15)</f>
        <v>6.7988852346381075</v>
      </c>
    </row>
    <row r="450" spans="1:47" ht="12.95" customHeight="1">
      <c r="A450" s="127" t="s">
        <v>1471</v>
      </c>
      <c r="B450" s="276" t="s">
        <v>292</v>
      </c>
      <c r="C450" s="232">
        <v>55490.692300000228</v>
      </c>
      <c r="D450" s="232">
        <v>2.9999999999999997E-4</v>
      </c>
      <c r="E450" s="41">
        <f>+(C450-C$7)/C$8</f>
        <v>16084.954408555484</v>
      </c>
      <c r="F450" s="132">
        <f>ROUND(2*E450,0)/2</f>
        <v>16085</v>
      </c>
      <c r="G450" s="132">
        <f>+C450-(C$7+F450*C$8)</f>
        <v>-1.5562549771857448E-2</v>
      </c>
      <c r="L450" s="43">
        <f>G450</f>
        <v>-1.5562549771857448E-2</v>
      </c>
      <c r="M450" s="132"/>
      <c r="O450" s="132">
        <f ca="1">+C$11+C$12*F450</f>
        <v>-1.2175824091097416E-2</v>
      </c>
      <c r="P450" s="199">
        <f>+D$11+D$12*F450+D$13*F450^2</f>
        <v>-2.2583646832626321E-2</v>
      </c>
      <c r="Q450" s="200">
        <f>+C450-15018.5</f>
        <v>40472.192300000228</v>
      </c>
      <c r="S450" s="132">
        <f>+(P450-G450)^2</f>
        <v>4.9295803936737306E-5</v>
      </c>
      <c r="T450" s="7">
        <v>1</v>
      </c>
      <c r="U450" s="43">
        <f>+T450*S450</f>
        <v>4.9295803936737306E-5</v>
      </c>
      <c r="V450" s="132">
        <f>+G450-P450</f>
        <v>7.021097060768873E-3</v>
      </c>
      <c r="Z450" s="43">
        <f>F450</f>
        <v>16085</v>
      </c>
      <c r="AA450" s="132">
        <f>AB$3+AB$4*Z450+AB$5*Z450^2+AH450</f>
        <v>-1.4364292294847082E-2</v>
      </c>
      <c r="AB450" s="132">
        <f>IF(S450&lt;&gt;0,G450-AH450, -9999)</f>
        <v>-2.3781904309636687E-2</v>
      </c>
      <c r="AC450" s="132">
        <f>+G450-P450</f>
        <v>7.021097060768873E-3</v>
      </c>
      <c r="AD450" s="132">
        <f>IF(S450&lt;&gt;0,G450-AA450, -9999)</f>
        <v>-1.1982574770103664E-3</v>
      </c>
      <c r="AE450" s="132">
        <f>+(G450-AA450)^2*T450</f>
        <v>1.4358209812112488E-6</v>
      </c>
      <c r="AF450" s="43">
        <f>IF(S450&lt;&gt;0,G450-P450, -9999)</f>
        <v>7.021097060768873E-3</v>
      </c>
      <c r="AG450" s="7"/>
      <c r="AH450" s="43">
        <f>$AB$6*($AB$11/AI450*AJ450+$AB$12)</f>
        <v>8.2193545377792394E-3</v>
      </c>
      <c r="AI450" s="43">
        <f>1+$AB$7*COS(AL450)</f>
        <v>1.0833133213636108</v>
      </c>
      <c r="AJ450" s="43">
        <f>SIN(AL450+RADIANS($AB$9))</f>
        <v>0.98586687201187573</v>
      </c>
      <c r="AK450" s="43">
        <f>$AB$7*SIN(AL450)</f>
        <v>0.49030970733054136</v>
      </c>
      <c r="AL450" s="43">
        <f>2*ATAN(AM450)</f>
        <v>1.4024841299835735</v>
      </c>
      <c r="AM450" s="43">
        <f>SQRT((1+$AB$7)/(1-$AB$7))*TAN(AN450/2)</f>
        <v>0.8444138528234868</v>
      </c>
      <c r="AN450" s="132">
        <f>$AU450+$AB$7*SIN(AO450)</f>
        <v>7.1932118247424794</v>
      </c>
      <c r="AO450" s="132">
        <f>$AU450+$AB$7*SIN(AP450)</f>
        <v>7.1929043235117467</v>
      </c>
      <c r="AP450" s="132">
        <f>$AU450+$AB$7*SIN(AQ450)</f>
        <v>7.1918979265452876</v>
      </c>
      <c r="AQ450" s="132">
        <f>$AU450+$AB$7*SIN(AR450)</f>
        <v>7.1886132100259363</v>
      </c>
      <c r="AR450" s="132">
        <f>$AU450+$AB$7*SIN(AS450)</f>
        <v>7.177986633341817</v>
      </c>
      <c r="AS450" s="132">
        <f>$AU450+$AB$7*SIN(AT450)</f>
        <v>7.1445279420670218</v>
      </c>
      <c r="AT450" s="132">
        <f>$AU450+$AB$7*SIN(AU450)</f>
        <v>7.0466688500301249</v>
      </c>
      <c r="AU450" s="132">
        <f>RADIANS($AB$9)+$AB$18*(F450-AB$15)</f>
        <v>6.8006476882799527</v>
      </c>
    </row>
    <row r="451" spans="1:47" ht="12.95" customHeight="1">
      <c r="A451" s="127" t="s">
        <v>1471</v>
      </c>
      <c r="B451" s="276" t="s">
        <v>288</v>
      </c>
      <c r="C451" s="232">
        <v>55498.714699999895</v>
      </c>
      <c r="D451" s="232">
        <v>5.0000000000000001E-4</v>
      </c>
      <c r="E451" s="41">
        <f>+(C451-C$7)/C$8</f>
        <v>16108.456521632472</v>
      </c>
      <c r="F451" s="132">
        <f>ROUND(2*E451,0)/2</f>
        <v>16108.5</v>
      </c>
      <c r="G451" s="132">
        <f>+C451-(C$7+F451*C$8)</f>
        <v>-1.484125510614831E-2</v>
      </c>
      <c r="L451" s="43">
        <f>G451</f>
        <v>-1.484125510614831E-2</v>
      </c>
      <c r="M451" s="132"/>
      <c r="O451" s="132">
        <f ca="1">+C$11+C$12*F451</f>
        <v>-1.2222666554700272E-2</v>
      </c>
      <c r="P451" s="199">
        <f>+D$11+D$12*F451+D$13*F451^2</f>
        <v>-2.2616237740178687E-2</v>
      </c>
      <c r="Q451" s="200">
        <f>+C451-15018.5</f>
        <v>40480.214699999895</v>
      </c>
      <c r="S451" s="132">
        <f>+(P451-G451)^2</f>
        <v>6.0450354959473929E-5</v>
      </c>
      <c r="T451" s="7">
        <v>1</v>
      </c>
      <c r="U451" s="43">
        <f>+T451*S451</f>
        <v>6.0450354959473929E-5</v>
      </c>
      <c r="V451" s="132">
        <f>+G451-P451</f>
        <v>7.7749826340303765E-3</v>
      </c>
      <c r="Z451" s="43">
        <f>F451</f>
        <v>16108.5</v>
      </c>
      <c r="AA451" s="132">
        <f>AB$3+AB$4*Z451+AB$5*Z451^2+AH451</f>
        <v>-1.4365258715851347E-2</v>
      </c>
      <c r="AB451" s="132">
        <f>IF(S451&lt;&gt;0,G451-AH451, -9999)</f>
        <v>-2.3092234130475647E-2</v>
      </c>
      <c r="AC451" s="132">
        <f>+G451-P451</f>
        <v>7.7749826340303765E-3</v>
      </c>
      <c r="AD451" s="132">
        <f>IF(S451&lt;&gt;0,G451-AA451, -9999)</f>
        <v>-4.7599639029696252E-4</v>
      </c>
      <c r="AE451" s="132">
        <f>+(G451-AA451)^2*T451</f>
        <v>2.2657256357573828E-7</v>
      </c>
      <c r="AF451" s="43">
        <f>IF(S451&lt;&gt;0,G451-P451, -9999)</f>
        <v>7.7749826340303765E-3</v>
      </c>
      <c r="AG451" s="7"/>
      <c r="AH451" s="43">
        <f>$AB$6*($AB$11/AI451*AJ451+$AB$12)</f>
        <v>8.2509790243273391E-3</v>
      </c>
      <c r="AI451" s="43">
        <f>1+$AB$7*COS(AL451)</f>
        <v>1.0802759604524568</v>
      </c>
      <c r="AJ451" s="43">
        <f>SIN(AL451+RADIANS($AB$9))</f>
        <v>0.98688524502560637</v>
      </c>
      <c r="AK451" s="43">
        <f>$AB$7*SIN(AL451)</f>
        <v>0.4908161456111983</v>
      </c>
      <c r="AL451" s="43">
        <f>2*ATAN(AM451)</f>
        <v>1.4086756928678341</v>
      </c>
      <c r="AM451" s="43">
        <f>SQRT((1+$AB$7)/(1-$AB$7))*TAN(AN451/2)</f>
        <v>0.84973095054878167</v>
      </c>
      <c r="AN451" s="132">
        <f>$AU451+$AB$7*SIN(AO451)</f>
        <v>7.1981772185652977</v>
      </c>
      <c r="AO451" s="132">
        <f>$AU451+$AB$7*SIN(AP451)</f>
        <v>7.1978782500932335</v>
      </c>
      <c r="AP451" s="132">
        <f>$AU451+$AB$7*SIN(AQ451)</f>
        <v>7.196893462674482</v>
      </c>
      <c r="AQ451" s="132">
        <f>$AU451+$AB$7*SIN(AR451)</f>
        <v>7.1936584695573922</v>
      </c>
      <c r="AR451" s="132">
        <f>$AU451+$AB$7*SIN(AS451)</f>
        <v>7.1831250167169536</v>
      </c>
      <c r="AS451" s="132">
        <f>$AU451+$AB$7*SIN(AT451)</f>
        <v>7.149750764569891</v>
      </c>
      <c r="AT451" s="132">
        <f>$AU451+$AB$7*SIN(AU451)</f>
        <v>7.0516106651891493</v>
      </c>
      <c r="AU451" s="132">
        <f>RADIANS($AB$9)+$AB$18*(F451-AB$15)</f>
        <v>6.804099159995233</v>
      </c>
    </row>
    <row r="452" spans="1:47" ht="12.95" customHeight="1">
      <c r="A452" s="41" t="s">
        <v>462</v>
      </c>
      <c r="B452" s="94" t="s">
        <v>292</v>
      </c>
      <c r="C452" s="36">
        <v>55498.884599999998</v>
      </c>
      <c r="D452" s="36">
        <v>5.0000000000000001E-4</v>
      </c>
      <c r="E452" s="41">
        <f>+(C452-C$7)/C$8</f>
        <v>16108.954254108334</v>
      </c>
      <c r="F452" s="132">
        <f>ROUND(2*E452,0)/2</f>
        <v>16109</v>
      </c>
      <c r="G452" s="132">
        <f>+C452-(C$7+F452*C$8)</f>
        <v>-1.5615270000125747E-2</v>
      </c>
      <c r="K452" s="43">
        <f>G452</f>
        <v>-1.5615270000125747E-2</v>
      </c>
      <c r="O452" s="132">
        <f ca="1">+C$11+C$12*F452</f>
        <v>-1.2223663202862035E-2</v>
      </c>
      <c r="P452" s="199">
        <f>+D$11+D$12*F452+D$13*F452^2</f>
        <v>-2.261693136580983E-2</v>
      </c>
      <c r="Q452" s="200">
        <f>+C452-15018.5</f>
        <v>40480.384599999998</v>
      </c>
      <c r="S452" s="132">
        <f>+(P452-G452)^2</f>
        <v>4.90232618797131E-5</v>
      </c>
      <c r="T452" s="7">
        <v>1</v>
      </c>
      <c r="U452" s="43">
        <f>+T452*S452</f>
        <v>4.90232618797131E-5</v>
      </c>
      <c r="V452" s="132">
        <f>+G452-P452</f>
        <v>7.001661365684083E-3</v>
      </c>
      <c r="Z452" s="43">
        <f>F452</f>
        <v>16109</v>
      </c>
      <c r="AA452" s="132">
        <f>AB$3+AB$4*Z452+AB$5*Z452^2+AH452</f>
        <v>-1.4365282655722797E-2</v>
      </c>
      <c r="AB452" s="132">
        <f>IF(S452&lt;&gt;0,G452-AH452, -9999)</f>
        <v>-2.3866918710212778E-2</v>
      </c>
      <c r="AC452" s="132">
        <f>+G452-P452</f>
        <v>7.001661365684083E-3</v>
      </c>
      <c r="AD452" s="132">
        <f>IF(S452&lt;&gt;0,G452-AA452, -9999)</f>
        <v>-1.2499873444029499E-3</v>
      </c>
      <c r="AE452" s="132">
        <f>+(G452-AA452)^2*T452</f>
        <v>1.5624683611675389E-6</v>
      </c>
      <c r="AF452" s="43">
        <f>IF(S452&lt;&gt;0,G452-P452, -9999)</f>
        <v>7.001661365684083E-3</v>
      </c>
      <c r="AG452" s="7"/>
      <c r="AH452" s="43">
        <f>$AB$6*($AB$11/AI452*AJ452+$AB$12)</f>
        <v>8.2516487100870329E-3</v>
      </c>
      <c r="AI452" s="43">
        <f>1+$AB$7*COS(AL452)</f>
        <v>1.0802114877983608</v>
      </c>
      <c r="AJ452" s="43">
        <f>SIN(AL452+RADIANS($AB$9))</f>
        <v>0.98690644054712329</v>
      </c>
      <c r="AK452" s="43">
        <f>$AB$7*SIN(AL452)</f>
        <v>0.49082668615751812</v>
      </c>
      <c r="AL452" s="43">
        <f>2*ATAN(AM452)</f>
        <v>1.4088070495118532</v>
      </c>
      <c r="AM452" s="43">
        <f>SQRT((1+$AB$7)/(1-$AB$7))*TAN(AN452/2)</f>
        <v>0.84984405773553007</v>
      </c>
      <c r="AN452" s="132">
        <f>$AU452+$AB$7*SIN(AO452)</f>
        <v>7.1982827127084903</v>
      </c>
      <c r="AO452" s="132">
        <f>$AU452+$AB$7*SIN(AP452)</f>
        <v>7.1979839242332169</v>
      </c>
      <c r="AP452" s="132">
        <f>$AU452+$AB$7*SIN(AQ452)</f>
        <v>7.1969995944452032</v>
      </c>
      <c r="AQ452" s="132">
        <f>$AU452+$AB$7*SIN(AR452)</f>
        <v>7.1937656589805403</v>
      </c>
      <c r="AR452" s="132">
        <f>$AU452+$AB$7*SIN(AS452)</f>
        <v>7.1832341986972219</v>
      </c>
      <c r="AS452" s="132">
        <f>$AU452+$AB$7*SIN(AT452)</f>
        <v>7.1498617854623188</v>
      </c>
      <c r="AT452" s="132">
        <f>$AU452+$AB$7*SIN(AU452)</f>
        <v>7.051715778220812</v>
      </c>
      <c r="AU452" s="132">
        <f>RADIANS($AB$9)+$AB$18*(F452-AB$15)</f>
        <v>6.8041725955636432</v>
      </c>
    </row>
    <row r="453" spans="1:47" ht="12.95" customHeight="1">
      <c r="A453" s="212" t="s">
        <v>461</v>
      </c>
      <c r="B453" s="95" t="s">
        <v>288</v>
      </c>
      <c r="C453" s="96">
        <v>55499.397900000004</v>
      </c>
      <c r="D453" s="96">
        <v>5.9999999999999995E-4</v>
      </c>
      <c r="E453" s="41">
        <f>+(C453-C$7)/C$8</f>
        <v>16110.457997955944</v>
      </c>
      <c r="F453" s="132">
        <f>ROUND(2*E453,0)/2</f>
        <v>16110.5</v>
      </c>
      <c r="G453" s="132">
        <f>+C453-(C$7+F453*C$8)</f>
        <v>-1.4337314998556394E-2</v>
      </c>
      <c r="K453" s="43">
        <f>G453</f>
        <v>-1.4337314998556394E-2</v>
      </c>
      <c r="O453" s="132">
        <f ca="1">+C$11+C$12*F453</f>
        <v>-1.2226653147347326E-2</v>
      </c>
      <c r="P453" s="199">
        <f>+D$11+D$12*F453+D$13*F453^2</f>
        <v>-2.2619012293219817E-2</v>
      </c>
      <c r="Q453" s="200">
        <f>+C453-15018.5</f>
        <v>40480.897900000004</v>
      </c>
      <c r="S453" s="132">
        <f>+(P453-G453)^2</f>
        <v>6.858651008043546E-5</v>
      </c>
      <c r="T453" s="7">
        <v>1</v>
      </c>
      <c r="U453" s="43">
        <f>+T453*S453</f>
        <v>6.858651008043546E-5</v>
      </c>
      <c r="V453" s="132">
        <f>+G453-P453</f>
        <v>8.2816972946634232E-3</v>
      </c>
      <c r="Z453" s="43">
        <f>F453</f>
        <v>16110.5</v>
      </c>
      <c r="AA453" s="132">
        <f>AB$3+AB$4*Z453+AB$5*Z453^2+AH453</f>
        <v>-1.436535531842972E-2</v>
      </c>
      <c r="AB453" s="132">
        <f>IF(S453&lt;&gt;0,G453-AH453, -9999)</f>
        <v>-2.2590971973346492E-2</v>
      </c>
      <c r="AC453" s="132">
        <f>+G453-P453</f>
        <v>8.2816972946634232E-3</v>
      </c>
      <c r="AD453" s="132">
        <f>IF(S453&lt;&gt;0,G453-AA453, -9999)</f>
        <v>2.8040319873325753E-5</v>
      </c>
      <c r="AE453" s="132">
        <f>+(G453-AA453)^2*T453</f>
        <v>7.8625953859842719E-10</v>
      </c>
      <c r="AF453" s="43">
        <f>IF(S453&lt;&gt;0,G453-P453, -9999)</f>
        <v>8.2816972946634232E-3</v>
      </c>
      <c r="AG453" s="7"/>
      <c r="AH453" s="43">
        <f>$AB$6*($AB$11/AI453*AJ453+$AB$12)</f>
        <v>8.2536569747900974E-3</v>
      </c>
      <c r="AI453" s="43">
        <f>1+$AB$7*COS(AL453)</f>
        <v>1.0800181078876219</v>
      </c>
      <c r="AJ453" s="43">
        <f>SIN(AL453+RADIANS($AB$9))</f>
        <v>0.98696990974428211</v>
      </c>
      <c r="AK453" s="43">
        <f>$AB$7*SIN(AL453)</f>
        <v>0.49085824942571993</v>
      </c>
      <c r="AL453" s="43">
        <f>2*ATAN(AM453)</f>
        <v>1.4092010250150482</v>
      </c>
      <c r="AM453" s="43">
        <f>SQRT((1+$AB$7)/(1-$AB$7))*TAN(AN453/2)</f>
        <v>0.85018337372952602</v>
      </c>
      <c r="AN453" s="132">
        <f>$AU453+$AB$7*SIN(AO453)</f>
        <v>7.198599157068962</v>
      </c>
      <c r="AO453" s="132">
        <f>$AU453+$AB$7*SIN(AP453)</f>
        <v>7.198300908195236</v>
      </c>
      <c r="AP453" s="132">
        <f>$AU453+$AB$7*SIN(AQ453)</f>
        <v>7.1973179507563136</v>
      </c>
      <c r="AQ453" s="132">
        <f>$AU453+$AB$7*SIN(AR453)</f>
        <v>7.1940871881562831</v>
      </c>
      <c r="AR453" s="132">
        <f>$AU453+$AB$7*SIN(AS453)</f>
        <v>7.1835617083058985</v>
      </c>
      <c r="AS453" s="132">
        <f>$AU453+$AB$7*SIN(AT453)</f>
        <v>7.1501948223580918</v>
      </c>
      <c r="AT453" s="132">
        <f>$AU453+$AB$7*SIN(AU453)</f>
        <v>7.0520311093054397</v>
      </c>
      <c r="AU453" s="132">
        <f>RADIANS($AB$9)+$AB$18*(F453-AB$15)</f>
        <v>6.8043929022688747</v>
      </c>
    </row>
    <row r="454" spans="1:47" ht="12.95" customHeight="1">
      <c r="A454" s="127" t="s">
        <v>1471</v>
      </c>
      <c r="B454" s="276" t="s">
        <v>292</v>
      </c>
      <c r="C454" s="232">
        <v>55499.5680999998</v>
      </c>
      <c r="D454" s="232">
        <v>8.9999999999999998E-4</v>
      </c>
      <c r="E454" s="41">
        <f>+(C454-C$7)/C$8</f>
        <v>16110.956609299319</v>
      </c>
      <c r="F454" s="132">
        <f>ROUND(2*E454,0)/2</f>
        <v>16111</v>
      </c>
      <c r="G454" s="132">
        <f>+C454-(C$7+F454*C$8)</f>
        <v>-1.4811330198426731E-2</v>
      </c>
      <c r="L454" s="43">
        <f>G454</f>
        <v>-1.4811330198426731E-2</v>
      </c>
      <c r="M454" s="132"/>
      <c r="O454" s="132">
        <f ca="1">+C$11+C$12*F454</f>
        <v>-1.2227649795509089E-2</v>
      </c>
      <c r="P454" s="199">
        <f>+D$11+D$12*F454+D$13*F454^2</f>
        <v>-2.2619705952528664E-2</v>
      </c>
      <c r="Q454" s="200">
        <f>+C454-15018.5</f>
        <v>40481.0680999998</v>
      </c>
      <c r="S454" s="132">
        <f>+(P454-G454)^2</f>
        <v>6.0970731917246931E-5</v>
      </c>
      <c r="T454" s="7">
        <v>1</v>
      </c>
      <c r="U454" s="43">
        <f>+T454*S454</f>
        <v>6.0970731917246931E-5</v>
      </c>
      <c r="V454" s="132">
        <f>+G454-P454</f>
        <v>7.808375754101933E-3</v>
      </c>
      <c r="Z454" s="43">
        <f>F454</f>
        <v>16111</v>
      </c>
      <c r="AA454" s="132">
        <f>AB$3+AB$4*Z454+AB$5*Z454^2+AH454</f>
        <v>-1.4365379820319126E-2</v>
      </c>
      <c r="AB454" s="132">
        <f>IF(S454&lt;&gt;0,G454-AH454, -9999)</f>
        <v>-2.3065656330636269E-2</v>
      </c>
      <c r="AC454" s="132">
        <f>+G454-P454</f>
        <v>7.808375754101933E-3</v>
      </c>
      <c r="AD454" s="132">
        <f>IF(S454&lt;&gt;0,G454-AA454, -9999)</f>
        <v>-4.4595037810760477E-4</v>
      </c>
      <c r="AE454" s="132">
        <f>+(G454-AA454)^2*T454</f>
        <v>1.9887173973431567E-7</v>
      </c>
      <c r="AF454" s="43">
        <f>IF(S454&lt;&gt;0,G454-P454, -9999)</f>
        <v>7.808375754101933E-3</v>
      </c>
      <c r="AG454" s="7"/>
      <c r="AH454" s="43">
        <f>$AB$6*($AB$11/AI454*AJ454+$AB$12)</f>
        <v>8.2543261322095378E-3</v>
      </c>
      <c r="AI454" s="43">
        <f>1+$AB$7*COS(AL454)</f>
        <v>1.079953660602496</v>
      </c>
      <c r="AJ454" s="43">
        <f>SIN(AL454+RADIANS($AB$9))</f>
        <v>0.98699102704139285</v>
      </c>
      <c r="AK454" s="43">
        <f>$AB$7*SIN(AL454)</f>
        <v>0.49086875106840755</v>
      </c>
      <c r="AL454" s="43">
        <f>2*ATAN(AM454)</f>
        <v>1.4093323187148257</v>
      </c>
      <c r="AM454" s="43">
        <f>SQRT((1+$AB$7)/(1-$AB$7))*TAN(AN454/2)</f>
        <v>0.85029647720778789</v>
      </c>
      <c r="AN454" s="132">
        <f>$AU454+$AB$7*SIN(AO454)</f>
        <v>7.1987046258348553</v>
      </c>
      <c r="AO454" s="132">
        <f>$AU454+$AB$7*SIN(AP454)</f>
        <v>7.1984065566986706</v>
      </c>
      <c r="AP454" s="132">
        <f>$AU454+$AB$7*SIN(AQ454)</f>
        <v>7.1974240565281988</v>
      </c>
      <c r="AQ454" s="132">
        <f>$AU454+$AB$7*SIN(AR454)</f>
        <v>7.1941943515181936</v>
      </c>
      <c r="AR454" s="132">
        <f>$AU454+$AB$7*SIN(AS454)</f>
        <v>7.1836708660647322</v>
      </c>
      <c r="AS454" s="132">
        <f>$AU454+$AB$7*SIN(AT454)</f>
        <v>7.1503058260617429</v>
      </c>
      <c r="AT454" s="132">
        <f>$AU454+$AB$7*SIN(AU454)</f>
        <v>7.0521362169962911</v>
      </c>
      <c r="AU454" s="132">
        <f>RADIANS($AB$9)+$AB$18*(F454-AB$15)</f>
        <v>6.8044663378372849</v>
      </c>
    </row>
    <row r="455" spans="1:47" ht="12.95" customHeight="1">
      <c r="A455" s="127" t="s">
        <v>1471</v>
      </c>
      <c r="B455" s="276" t="s">
        <v>288</v>
      </c>
      <c r="C455" s="232">
        <v>55499.739200000186</v>
      </c>
      <c r="D455" s="232">
        <v>2.9999999999999997E-4</v>
      </c>
      <c r="E455" s="41">
        <f>+(C455-C$7)/C$8</f>
        <v>16111.457857249645</v>
      </c>
      <c r="F455" s="132">
        <f>ROUND(2*E455,0)/2</f>
        <v>16111.5</v>
      </c>
      <c r="G455" s="132">
        <f>+C455-(C$7+F455*C$8)</f>
        <v>-1.438534480985254E-2</v>
      </c>
      <c r="L455" s="43">
        <f>G455</f>
        <v>-1.438534480985254E-2</v>
      </c>
      <c r="M455" s="132"/>
      <c r="O455" s="132">
        <f ca="1">+C$11+C$12*F455</f>
        <v>-1.2228646443670853E-2</v>
      </c>
      <c r="P455" s="199">
        <f>+D$11+D$12*F455+D$13*F455^2</f>
        <v>-2.2620399620256932E-2</v>
      </c>
      <c r="Q455" s="200">
        <f>+C455-15018.5</f>
        <v>40481.239200000186</v>
      </c>
      <c r="S455" s="132">
        <f>+(P455-G455)^2</f>
        <v>6.7816127730364509E-5</v>
      </c>
      <c r="T455" s="7">
        <v>1</v>
      </c>
      <c r="U455" s="43">
        <f>+T455*S455</f>
        <v>6.7816127730364509E-5</v>
      </c>
      <c r="V455" s="132">
        <f>+G455-P455</f>
        <v>8.2350548104043915E-3</v>
      </c>
      <c r="Z455" s="43">
        <f>F455</f>
        <v>16111.5</v>
      </c>
      <c r="AA455" s="132">
        <f>AB$3+AB$4*Z455+AB$5*Z455^2+AH455</f>
        <v>-1.4365404462680198E-2</v>
      </c>
      <c r="AB455" s="132">
        <f>IF(S455&lt;&gt;0,G455-AH455, -9999)</f>
        <v>-2.2640339967429274E-2</v>
      </c>
      <c r="AC455" s="132">
        <f>+G455-P455</f>
        <v>8.2350548104043915E-3</v>
      </c>
      <c r="AD455" s="132">
        <f>IF(S455&lt;&gt;0,G455-AA455, -9999)</f>
        <v>-1.9940347172342499E-5</v>
      </c>
      <c r="AE455" s="132">
        <f>+(G455-AA455)^2*T455</f>
        <v>3.976174453535475E-10</v>
      </c>
      <c r="AF455" s="43">
        <f>IF(S455&lt;&gt;0,G455-P455, -9999)</f>
        <v>8.2350548104043915E-3</v>
      </c>
      <c r="AG455" s="7"/>
      <c r="AH455" s="43">
        <f>$AB$6*($AB$11/AI455*AJ455+$AB$12)</f>
        <v>8.254995157576734E-3</v>
      </c>
      <c r="AI455" s="43">
        <f>1+$AB$7*COS(AL455)</f>
        <v>1.0798892196605636</v>
      </c>
      <c r="AJ455" s="43">
        <f>SIN(AL455+RADIANS($AB$9))</f>
        <v>0.98701212479778977</v>
      </c>
      <c r="AK455" s="43">
        <f>$AB$7*SIN(AL455)</f>
        <v>0.49087924299283997</v>
      </c>
      <c r="AL455" s="43">
        <f>2*ATAN(AM455)</f>
        <v>1.4094635966847928</v>
      </c>
      <c r="AM455" s="43">
        <f>SQRT((1+$AB$7)/(1-$AB$7))*TAN(AN455/2)</f>
        <v>0.85040957976068843</v>
      </c>
      <c r="AN455" s="132">
        <f>$AU455+$AB$7*SIN(AO455)</f>
        <v>7.1988100882580026</v>
      </c>
      <c r="AO455" s="132">
        <f>$AU455+$AB$7*SIN(AP455)</f>
        <v>7.198512198794524</v>
      </c>
      <c r="AP455" s="132">
        <f>$AU455+$AB$7*SIN(AQ455)</f>
        <v>7.1975301558017755</v>
      </c>
      <c r="AQ455" s="132">
        <f>$AU455+$AB$7*SIN(AR455)</f>
        <v>7.1943015083657178</v>
      </c>
      <c r="AR455" s="132">
        <f>$AU455+$AB$7*SIN(AS455)</f>
        <v>7.1837800177681972</v>
      </c>
      <c r="AS455" s="132">
        <f>$AU455+$AB$7*SIN(AT455)</f>
        <v>7.1504168254673743</v>
      </c>
      <c r="AT455" s="132">
        <f>$AU455+$AB$7*SIN(AU455)</f>
        <v>7.0522413233515131</v>
      </c>
      <c r="AU455" s="132">
        <f>RADIANS($AB$9)+$AB$18*(F455-AB$15)</f>
        <v>6.8045397734056952</v>
      </c>
    </row>
    <row r="456" spans="1:47" ht="12.95" customHeight="1">
      <c r="A456" s="127" t="s">
        <v>1471</v>
      </c>
      <c r="B456" s="276" t="s">
        <v>292</v>
      </c>
      <c r="C456" s="232">
        <v>55500.591599999927</v>
      </c>
      <c r="D456" s="232">
        <v>2.0000000000000001E-4</v>
      </c>
      <c r="E456" s="41">
        <f>+(C456-C$7)/C$8</f>
        <v>16113.955015354648</v>
      </c>
      <c r="F456" s="132">
        <f>ROUND(2*E456,0)/2</f>
        <v>16114</v>
      </c>
      <c r="G456" s="132">
        <f>+C456-(C$7+F456*C$8)</f>
        <v>-1.5355420073319692E-2</v>
      </c>
      <c r="L456" s="43">
        <f>G456</f>
        <v>-1.5355420073319692E-2</v>
      </c>
      <c r="M456" s="132"/>
      <c r="O456" s="132">
        <f ca="1">+C$11+C$12*F456</f>
        <v>-1.2233629684479663E-2</v>
      </c>
      <c r="P456" s="199">
        <f>+D$11+D$12*F456+D$13*F456^2</f>
        <v>-2.2623868085189656E-2</v>
      </c>
      <c r="Q456" s="200">
        <f>+C456-15018.5</f>
        <v>40482.091599999927</v>
      </c>
      <c r="S456" s="132">
        <f>+(P456-G456)^2</f>
        <v>5.2830336501256426E-5</v>
      </c>
      <c r="T456" s="7">
        <v>1</v>
      </c>
      <c r="U456" s="43">
        <f>+T456*S456</f>
        <v>5.2830336501256426E-5</v>
      </c>
      <c r="V456" s="132">
        <f>+G456-P456</f>
        <v>7.2684480118699636E-3</v>
      </c>
      <c r="Z456" s="43">
        <f>F456</f>
        <v>16114</v>
      </c>
      <c r="AA456" s="132">
        <f>AB$3+AB$4*Z456+AB$5*Z456^2+AH456</f>
        <v>-1.4365529781100912E-2</v>
      </c>
      <c r="AB456" s="132">
        <f>IF(S456&lt;&gt;0,G456-AH456, -9999)</f>
        <v>-2.3613758377408436E-2</v>
      </c>
      <c r="AC456" s="132">
        <f>+G456-P456</f>
        <v>7.2684480118699636E-3</v>
      </c>
      <c r="AD456" s="132">
        <f>IF(S456&lt;&gt;0,G456-AA456, -9999)</f>
        <v>-9.8989029221878064E-4</v>
      </c>
      <c r="AE456" s="132">
        <f>+(G456-AA456)^2*T456</f>
        <v>9.7988279062898292E-7</v>
      </c>
      <c r="AF456" s="43">
        <f>IF(S456&lt;&gt;0,G456-P456, -9999)</f>
        <v>7.2684480118699636E-3</v>
      </c>
      <c r="AG456" s="7"/>
      <c r="AH456" s="43">
        <f>$AB$6*($AB$11/AI456*AJ456+$AB$12)</f>
        <v>8.2583383040887443E-3</v>
      </c>
      <c r="AI456" s="43">
        <f>1+$AB$7*COS(AL456)</f>
        <v>1.0795671101120194</v>
      </c>
      <c r="AJ456" s="43">
        <f>SIN(AL456+RADIANS($AB$9))</f>
        <v>0.98711732068433578</v>
      </c>
      <c r="AK456" s="43">
        <f>$AB$7*SIN(AL456)</f>
        <v>0.49093155694823609</v>
      </c>
      <c r="AL456" s="43">
        <f>2*ATAN(AM456)</f>
        <v>1.4101197506749648</v>
      </c>
      <c r="AM456" s="43">
        <f>SQRT((1+$AB$7)/(1-$AB$7))*TAN(AN456/2)</f>
        <v>0.85097507866942845</v>
      </c>
      <c r="AN456" s="132">
        <f>$AU456+$AB$7*SIN(AO456)</f>
        <v>7.1993373052546721</v>
      </c>
      <c r="AO456" s="132">
        <f>$AU456+$AB$7*SIN(AP456)</f>
        <v>7.1990403131818548</v>
      </c>
      <c r="AP456" s="132">
        <f>$AU456+$AB$7*SIN(AQ456)</f>
        <v>7.1980605547146617</v>
      </c>
      <c r="AQ456" s="132">
        <f>$AU456+$AB$7*SIN(AR456)</f>
        <v>7.1948371949005123</v>
      </c>
      <c r="AR456" s="132">
        <f>$AU456+$AB$7*SIN(AS456)</f>
        <v>7.1843256854548736</v>
      </c>
      <c r="AS456" s="132">
        <f>$AU456+$AB$7*SIN(AT456)</f>
        <v>7.1509717580136627</v>
      </c>
      <c r="AT456" s="132">
        <f>$AU456+$AB$7*SIN(AU456)</f>
        <v>7.0527668350871959</v>
      </c>
      <c r="AU456" s="132">
        <f>RADIANS($AB$9)+$AB$18*(F456-AB$15)</f>
        <v>6.8049069512477462</v>
      </c>
    </row>
    <row r="457" spans="1:47" ht="12.95" customHeight="1">
      <c r="A457" s="127" t="s">
        <v>1471</v>
      </c>
      <c r="B457" s="276" t="s">
        <v>292</v>
      </c>
      <c r="C457" s="232">
        <v>55502.64000000013</v>
      </c>
      <c r="D457" s="232">
        <v>2.9999999999999997E-4</v>
      </c>
      <c r="E457" s="41">
        <f>+(C457-C$7)/C$8</f>
        <v>16119.955928851068</v>
      </c>
      <c r="F457" s="132">
        <f>ROUND(2*E457,0)/2</f>
        <v>16120</v>
      </c>
      <c r="G457" s="132">
        <f>+C457-(C$7+F457*C$8)</f>
        <v>-1.5043599865748547E-2</v>
      </c>
      <c r="L457" s="43">
        <f>G457</f>
        <v>-1.5043599865748547E-2</v>
      </c>
      <c r="M457" s="132"/>
      <c r="O457" s="132">
        <f ca="1">+C$11+C$12*F457</f>
        <v>-1.2245589462420825E-2</v>
      </c>
      <c r="P457" s="199">
        <f>+D$11+D$12*F457+D$13*F457^2</f>
        <v>-2.2632193259809551E-2</v>
      </c>
      <c r="Q457" s="200">
        <f>+C457-15018.5</f>
        <v>40484.14000000013</v>
      </c>
      <c r="S457" s="132">
        <f>+(P457-G457)^2</f>
        <v>5.7586749700386305E-5</v>
      </c>
      <c r="T457" s="7">
        <v>1</v>
      </c>
      <c r="U457" s="43">
        <f>+T457*S457</f>
        <v>5.7586749700386305E-5</v>
      </c>
      <c r="V457" s="132">
        <f>+G457-P457</f>
        <v>7.5885933940610037E-3</v>
      </c>
      <c r="Z457" s="43">
        <f>F457</f>
        <v>16120</v>
      </c>
      <c r="AA457" s="132">
        <f>AB$3+AB$4*Z457+AB$5*Z457^2+AH457</f>
        <v>-1.4365844862255546E-2</v>
      </c>
      <c r="AB457" s="132">
        <f>IF(S457&lt;&gt;0,G457-AH457, -9999)</f>
        <v>-2.330994826330255E-2</v>
      </c>
      <c r="AC457" s="132">
        <f>+G457-P457</f>
        <v>7.5885933940610037E-3</v>
      </c>
      <c r="AD457" s="132">
        <f>IF(S457&lt;&gt;0,G457-AA457, -9999)</f>
        <v>-6.777550034930014E-4</v>
      </c>
      <c r="AE457" s="132">
        <f>+(G457-AA457)^2*T457</f>
        <v>4.5935184475979836E-7</v>
      </c>
      <c r="AF457" s="43">
        <f>IF(S457&lt;&gt;0,G457-P457, -9999)</f>
        <v>7.5885933940610037E-3</v>
      </c>
      <c r="AG457" s="7"/>
      <c r="AH457" s="43">
        <f>$AB$6*($AB$11/AI457*AJ457+$AB$12)</f>
        <v>8.2663483975540051E-3</v>
      </c>
      <c r="AI457" s="43">
        <f>1+$AB$7*COS(AL457)</f>
        <v>1.0787946945197595</v>
      </c>
      <c r="AJ457" s="43">
        <f>SIN(AL457+RADIANS($AB$9))</f>
        <v>0.98736780288285952</v>
      </c>
      <c r="AK457" s="43">
        <f>$AB$7*SIN(AL457)</f>
        <v>0.49105612177706853</v>
      </c>
      <c r="AL457" s="43">
        <f>2*ATAN(AM457)</f>
        <v>1.4116929179349877</v>
      </c>
      <c r="AM457" s="43">
        <f>SQRT((1+$AB$7)/(1-$AB$7))*TAN(AN457/2)</f>
        <v>0.85233218226246155</v>
      </c>
      <c r="AN457" s="132">
        <f>$AU457+$AB$7*SIN(AO457)</f>
        <v>7.2006019796239027</v>
      </c>
      <c r="AO457" s="132">
        <f>$AU457+$AB$7*SIN(AP457)</f>
        <v>7.2003071346675176</v>
      </c>
      <c r="AP457" s="132">
        <f>$AU457+$AB$7*SIN(AQ457)</f>
        <v>7.1993328497552218</v>
      </c>
      <c r="AQ457" s="132">
        <f>$AU457+$AB$7*SIN(AR457)</f>
        <v>7.1961221784319473</v>
      </c>
      <c r="AR457" s="132">
        <f>$AU457+$AB$7*SIN(AS457)</f>
        <v>7.1856346702530907</v>
      </c>
      <c r="AS457" s="132">
        <f>$AU457+$AB$7*SIN(AT457)</f>
        <v>7.1523031574462417</v>
      </c>
      <c r="AT457" s="132">
        <f>$AU457+$AB$7*SIN(AU457)</f>
        <v>7.054027926873446</v>
      </c>
      <c r="AU457" s="132">
        <f>RADIANS($AB$9)+$AB$18*(F457-AB$15)</f>
        <v>6.8057881780686689</v>
      </c>
    </row>
    <row r="458" spans="1:47" ht="12.95" customHeight="1">
      <c r="A458" s="127" t="s">
        <v>1471</v>
      </c>
      <c r="B458" s="276" t="s">
        <v>292</v>
      </c>
      <c r="C458" s="232">
        <v>55505.711800000165</v>
      </c>
      <c r="D458" s="232">
        <v>2.0000000000000001E-4</v>
      </c>
      <c r="E458" s="41">
        <f>+(C458-C$7)/C$8</f>
        <v>16128.954955445814</v>
      </c>
      <c r="F458" s="132">
        <f>ROUND(2*E458,0)/2</f>
        <v>16129</v>
      </c>
      <c r="G458" s="132">
        <f>+C458-(C$7+F458*C$8)</f>
        <v>-1.537586983613437E-2</v>
      </c>
      <c r="L458" s="43">
        <f>G458</f>
        <v>-1.537586983613437E-2</v>
      </c>
      <c r="M458" s="132"/>
      <c r="O458" s="132">
        <f ca="1">+C$11+C$12*F458</f>
        <v>-1.2263529129332554E-2</v>
      </c>
      <c r="P458" s="199">
        <f>+D$11+D$12*F458+D$13*F458^2</f>
        <v>-2.2644683294984154E-2</v>
      </c>
      <c r="Q458" s="200">
        <f>+C458-15018.5</f>
        <v>40487.211800000165</v>
      </c>
      <c r="S458" s="132">
        <f>+(P458-G458)^2</f>
        <v>5.2835649099555753E-5</v>
      </c>
      <c r="T458" s="7">
        <v>1</v>
      </c>
      <c r="U458" s="43">
        <f>+T458*S458</f>
        <v>5.2835649099555753E-5</v>
      </c>
      <c r="V458" s="132">
        <f>+G458-P458</f>
        <v>7.2688134588497835E-3</v>
      </c>
      <c r="Z458" s="43">
        <f>F458</f>
        <v>16129</v>
      </c>
      <c r="AA458" s="132">
        <f>AB$3+AB$4*Z458+AB$5*Z458^2+AH458</f>
        <v>-1.4366355340380107E-2</v>
      </c>
      <c r="AB458" s="132">
        <f>IF(S458&lt;&gt;0,G458-AH458, -9999)</f>
        <v>-2.3654197790738418E-2</v>
      </c>
      <c r="AC458" s="132">
        <f>+G458-P458</f>
        <v>7.2688134588497835E-3</v>
      </c>
      <c r="AD458" s="132">
        <f>IF(S458&lt;&gt;0,G458-AA458, -9999)</f>
        <v>-1.0095144957542636E-3</v>
      </c>
      <c r="AE458" s="132">
        <f>+(G458-AA458)^2*T458</f>
        <v>1.0191195171379851E-6</v>
      </c>
      <c r="AF458" s="43">
        <f>IF(S458&lt;&gt;0,G458-P458, -9999)</f>
        <v>7.2688134588497835E-3</v>
      </c>
      <c r="AG458" s="7"/>
      <c r="AH458" s="43">
        <f>$AB$6*($AB$11/AI458*AJ458+$AB$12)</f>
        <v>8.2783279546040471E-3</v>
      </c>
      <c r="AI458" s="43">
        <f>1+$AB$7*COS(AL458)</f>
        <v>1.0776377857895216</v>
      </c>
      <c r="AJ458" s="43">
        <f>SIN(AL458+RADIANS($AB$9))</f>
        <v>0.9877382833244609</v>
      </c>
      <c r="AK458" s="43">
        <f>$AB$7*SIN(AL458)</f>
        <v>0.4912403615714997</v>
      </c>
      <c r="AL458" s="43">
        <f>2*ATAN(AM458)</f>
        <v>1.4140484352659104</v>
      </c>
      <c r="AM458" s="43">
        <f>SQRT((1+$AB$7)/(1-$AB$7))*TAN(AN458/2)</f>
        <v>0.85436759161073317</v>
      </c>
      <c r="AN458" s="132">
        <f>$AU458+$AB$7*SIN(AO458)</f>
        <v>7.2024972820513833</v>
      </c>
      <c r="AO458" s="132">
        <f>$AU458+$AB$7*SIN(AP458)</f>
        <v>7.2022056402148449</v>
      </c>
      <c r="AP458" s="132">
        <f>$AU458+$AB$7*SIN(AQ458)</f>
        <v>7.2012395408082579</v>
      </c>
      <c r="AQ458" s="132">
        <f>$AU458+$AB$7*SIN(AR458)</f>
        <v>7.1980478968548631</v>
      </c>
      <c r="AR458" s="132">
        <f>$AU458+$AB$7*SIN(AS458)</f>
        <v>7.1875965124942933</v>
      </c>
      <c r="AS458" s="132">
        <f>$AU458+$AB$7*SIN(AT458)</f>
        <v>7.1542990943512876</v>
      </c>
      <c r="AT458" s="132">
        <f>$AU458+$AB$7*SIN(AU458)</f>
        <v>7.0559192030108839</v>
      </c>
      <c r="AU458" s="132">
        <f>RADIANS($AB$9)+$AB$18*(F458-AB$15)</f>
        <v>6.8071100183000528</v>
      </c>
    </row>
    <row r="459" spans="1:47" ht="12.95" customHeight="1">
      <c r="A459" s="127" t="s">
        <v>1471</v>
      </c>
      <c r="B459" s="276" t="s">
        <v>288</v>
      </c>
      <c r="C459" s="232">
        <v>55506.566099999938</v>
      </c>
      <c r="D459" s="232">
        <v>2.9999999999999997E-4</v>
      </c>
      <c r="E459" s="41">
        <f>+(C459-C$7)/C$8</f>
        <v>16131.457679717501</v>
      </c>
      <c r="F459" s="132">
        <f>ROUND(2*E459,0)/2</f>
        <v>16131.5</v>
      </c>
      <c r="G459" s="132">
        <f>+C459-(C$7+F459*C$8)</f>
        <v>-1.4445945060288068E-2</v>
      </c>
      <c r="L459" s="43">
        <f>G459</f>
        <v>-1.4445945060288068E-2</v>
      </c>
      <c r="M459" s="132"/>
      <c r="O459" s="132">
        <f ca="1">+C$11+C$12*F459</f>
        <v>-1.2268512370141371E-2</v>
      </c>
      <c r="P459" s="199">
        <f>+D$11+D$12*F459+D$13*F459^2</f>
        <v>-2.2648153233316263E-2</v>
      </c>
      <c r="Q459" s="200">
        <f>+C459-15018.5</f>
        <v>40488.066099999938</v>
      </c>
      <c r="S459" s="132">
        <f>+(P459-G459)^2</f>
        <v>6.7276218913690517E-5</v>
      </c>
      <c r="T459" s="7">
        <v>1</v>
      </c>
      <c r="U459" s="43">
        <f>+T459*S459</f>
        <v>6.7276218913690517E-5</v>
      </c>
      <c r="V459" s="132">
        <f>+G459-P459</f>
        <v>8.202208173028195E-3</v>
      </c>
      <c r="Z459" s="43">
        <f>F459</f>
        <v>16131.5</v>
      </c>
      <c r="AA459" s="132">
        <f>AB$3+AB$4*Z459+AB$5*Z459^2+AH459</f>
        <v>-1.4366505193046069E-2</v>
      </c>
      <c r="AB459" s="132">
        <f>IF(S459&lt;&gt;0,G459-AH459, -9999)</f>
        <v>-2.272759310055826E-2</v>
      </c>
      <c r="AC459" s="132">
        <f>+G459-P459</f>
        <v>8.202208173028195E-3</v>
      </c>
      <c r="AD459" s="132">
        <f>IF(S459&lt;&gt;0,G459-AA459, -9999)</f>
        <v>-7.9439867241999293E-5</v>
      </c>
      <c r="AE459" s="132">
        <f>+(G459-AA459)^2*T459</f>
        <v>6.310692507426472E-9</v>
      </c>
      <c r="AF459" s="43">
        <f>IF(S459&lt;&gt;0,G459-P459, -9999)</f>
        <v>8.202208173028195E-3</v>
      </c>
      <c r="AG459" s="7"/>
      <c r="AH459" s="43">
        <f>$AB$6*($AB$11/AI459*AJ459+$AB$12)</f>
        <v>8.2816480402701943E-3</v>
      </c>
      <c r="AI459" s="43">
        <f>1+$AB$7*COS(AL459)</f>
        <v>1.0773167876518608</v>
      </c>
      <c r="AJ459" s="43">
        <f>SIN(AL459+RADIANS($AB$9))</f>
        <v>0.98784008212614771</v>
      </c>
      <c r="AK459" s="43">
        <f>$AB$7*SIN(AL459)</f>
        <v>0.49129098604227867</v>
      </c>
      <c r="AL459" s="43">
        <f>2*ATAN(AM459)</f>
        <v>1.4147018457184515</v>
      </c>
      <c r="AM459" s="43">
        <f>SQRT((1+$AB$7)/(1-$AB$7))*TAN(AN459/2)</f>
        <v>0.8549329311719619</v>
      </c>
      <c r="AN459" s="132">
        <f>$AU459+$AB$7*SIN(AO459)</f>
        <v>7.2030233913920059</v>
      </c>
      <c r="AO459" s="132">
        <f>$AU459+$AB$7*SIN(AP459)</f>
        <v>7.2027326355666537</v>
      </c>
      <c r="AP459" s="132">
        <f>$AU459+$AB$7*SIN(AQ459)</f>
        <v>7.2017688045840185</v>
      </c>
      <c r="AQ459" s="132">
        <f>$AU459+$AB$7*SIN(AR459)</f>
        <v>7.1985824447416116</v>
      </c>
      <c r="AR459" s="132">
        <f>$AU459+$AB$7*SIN(AS459)</f>
        <v>7.1881411204886572</v>
      </c>
      <c r="AS459" s="132">
        <f>$AU459+$AB$7*SIN(AT459)</f>
        <v>7.1548532735345081</v>
      </c>
      <c r="AT459" s="132">
        <f>$AU459+$AB$7*SIN(AU459)</f>
        <v>7.056444480384009</v>
      </c>
      <c r="AU459" s="132">
        <f>RADIANS($AB$9)+$AB$18*(F459-AB$15)</f>
        <v>6.8074771961421039</v>
      </c>
    </row>
    <row r="460" spans="1:47" ht="12.95" customHeight="1">
      <c r="A460" s="127" t="s">
        <v>1471</v>
      </c>
      <c r="B460" s="276" t="s">
        <v>288</v>
      </c>
      <c r="C460" s="232">
        <v>55507.589600000065</v>
      </c>
      <c r="D460" s="232">
        <v>2.0000000000000001E-4</v>
      </c>
      <c r="E460" s="41">
        <f>+(C460-C$7)/C$8</f>
        <v>16134.45608577283</v>
      </c>
      <c r="F460" s="132">
        <f>ROUND(2*E460,0)/2</f>
        <v>16134.5</v>
      </c>
      <c r="G460" s="132">
        <f>+C460-(C$7+F460*C$8)</f>
        <v>-1.4990034935181029E-2</v>
      </c>
      <c r="L460" s="43">
        <f>G460</f>
        <v>-1.4990034935181029E-2</v>
      </c>
      <c r="M460" s="132"/>
      <c r="O460" s="132">
        <f ca="1">+C$11+C$12*F460</f>
        <v>-1.2274492259111945E-2</v>
      </c>
      <c r="P460" s="199">
        <f>+D$11+D$12*F460+D$13*F460^2</f>
        <v>-2.2652317437155817E-2</v>
      </c>
      <c r="Q460" s="200">
        <f>+C460-15018.5</f>
        <v>40489.089600000065</v>
      </c>
      <c r="S460" s="132">
        <f>+(P460-G460)^2</f>
        <v>5.8710573140069013E-5</v>
      </c>
      <c r="T460" s="7">
        <v>1</v>
      </c>
      <c r="U460" s="43">
        <f>+T460*S460</f>
        <v>5.8710573140069013E-5</v>
      </c>
      <c r="V460" s="132">
        <f>+G460-P460</f>
        <v>7.6622825019747876E-3</v>
      </c>
      <c r="Z460" s="43">
        <f>F460</f>
        <v>16134.5</v>
      </c>
      <c r="AA460" s="132">
        <f>AB$3+AB$4*Z460+AB$5*Z460^2+AH460</f>
        <v>-1.4366689633876261E-2</v>
      </c>
      <c r="AB460" s="132">
        <f>IF(S460&lt;&gt;0,G460-AH460, -9999)</f>
        <v>-2.3275662738460587E-2</v>
      </c>
      <c r="AC460" s="132">
        <f>+G460-P460</f>
        <v>7.6622825019747876E-3</v>
      </c>
      <c r="AD460" s="132">
        <f>IF(S460&lt;&gt;0,G460-AA460, -9999)</f>
        <v>-6.2334530130476844E-4</v>
      </c>
      <c r="AE460" s="132">
        <f>+(G460-AA460)^2*T460</f>
        <v>3.8855936465873255E-7</v>
      </c>
      <c r="AF460" s="43">
        <f>IF(S460&lt;&gt;0,G460-P460, -9999)</f>
        <v>7.6622825019747876E-3</v>
      </c>
      <c r="AG460" s="7"/>
      <c r="AH460" s="43">
        <f>$AB$6*($AB$11/AI460*AJ460+$AB$12)</f>
        <v>8.285627803279556E-3</v>
      </c>
      <c r="AI460" s="43">
        <f>1+$AB$7*COS(AL460)</f>
        <v>1.076931799704945</v>
      </c>
      <c r="AJ460" s="43">
        <f>SIN(AL460+RADIANS($AB$9))</f>
        <v>0.9879616041946363</v>
      </c>
      <c r="AK460" s="43">
        <f>$AB$7*SIN(AL460)</f>
        <v>0.4913514188575786</v>
      </c>
      <c r="AL460" s="43">
        <f>2*ATAN(AM460)</f>
        <v>1.4154854225828282</v>
      </c>
      <c r="AM460" s="43">
        <f>SQRT((1+$AB$7)/(1-$AB$7))*TAN(AN460/2)</f>
        <v>0.85561130907054916</v>
      </c>
      <c r="AN460" s="132">
        <f>$AU460+$AB$7*SIN(AO460)</f>
        <v>7.2036545141534054</v>
      </c>
      <c r="AO460" s="132">
        <f>$AU460+$AB$7*SIN(AP460)</f>
        <v>7.203364819389896</v>
      </c>
      <c r="AP460" s="132">
        <f>$AU460+$AB$7*SIN(AQ460)</f>
        <v>7.2024037074393501</v>
      </c>
      <c r="AQ460" s="132">
        <f>$AU460+$AB$7*SIN(AR460)</f>
        <v>7.1992236877415303</v>
      </c>
      <c r="AR460" s="132">
        <f>$AU460+$AB$7*SIN(AS460)</f>
        <v>7.1887944502560792</v>
      </c>
      <c r="AS460" s="132">
        <f>$AU460+$AB$7*SIN(AT460)</f>
        <v>7.155518146271838</v>
      </c>
      <c r="AT460" s="132">
        <f>$AU460+$AB$7*SIN(AU460)</f>
        <v>7.0570747689232114</v>
      </c>
      <c r="AU460" s="132">
        <f>RADIANS($AB$9)+$AB$18*(F460-AB$15)</f>
        <v>6.8079178095525652</v>
      </c>
    </row>
    <row r="461" spans="1:47" ht="12.95" customHeight="1">
      <c r="A461" s="127" t="s">
        <v>1471</v>
      </c>
      <c r="B461" s="276" t="s">
        <v>288</v>
      </c>
      <c r="C461" s="232">
        <v>55509.63870000001</v>
      </c>
      <c r="D461" s="232">
        <v>4.0000000000000002E-4</v>
      </c>
      <c r="E461" s="41">
        <f>+(C461-C$7)/C$8</f>
        <v>16140.45904996145</v>
      </c>
      <c r="F461" s="132">
        <f>ROUND(2*E461,0)/2</f>
        <v>16140.5</v>
      </c>
      <c r="G461" s="132">
        <f>+C461-(C$7+F461*C$8)</f>
        <v>-1.3978214985399973E-2</v>
      </c>
      <c r="L461" s="43">
        <f>G461</f>
        <v>-1.3978214985399973E-2</v>
      </c>
      <c r="M461" s="132"/>
      <c r="O461" s="132">
        <f ca="1">+C$11+C$12*F461</f>
        <v>-1.2286452037053107E-2</v>
      </c>
      <c r="P461" s="199">
        <f>+D$11+D$12*F461+D$13*F461^2</f>
        <v>-2.2660646754132829E-2</v>
      </c>
      <c r="Q461" s="200">
        <f>+C461-15018.5</f>
        <v>40491.13870000001</v>
      </c>
      <c r="S461" s="132">
        <f>+(P461-G461)^2</f>
        <v>7.5384621418701553E-5</v>
      </c>
      <c r="T461" s="7">
        <v>1</v>
      </c>
      <c r="U461" s="43">
        <f>+T461*S461</f>
        <v>7.5384621418701553E-5</v>
      </c>
      <c r="V461" s="132">
        <f>+G461-P461</f>
        <v>8.682431768732856E-3</v>
      </c>
      <c r="Z461" s="43">
        <f>F461</f>
        <v>16140.5</v>
      </c>
      <c r="AA461" s="132">
        <f>AB$3+AB$4*Z461+AB$5*Z461^2+AH461</f>
        <v>-1.4367073616880936E-2</v>
      </c>
      <c r="AB461" s="132">
        <f>IF(S461&lt;&gt;0,G461-AH461, -9999)</f>
        <v>-2.2271788122651865E-2</v>
      </c>
      <c r="AC461" s="132">
        <f>+G461-P461</f>
        <v>8.682431768732856E-3</v>
      </c>
      <c r="AD461" s="132">
        <f>IF(S461&lt;&gt;0,G461-AA461, -9999)</f>
        <v>3.8885863148096361E-4</v>
      </c>
      <c r="AE461" s="132">
        <f>+(G461-AA461)^2*T461</f>
        <v>1.5121103527724787E-7</v>
      </c>
      <c r="AF461" s="43">
        <f>IF(S461&lt;&gt;0,G461-P461, -9999)</f>
        <v>8.682431768732856E-3</v>
      </c>
      <c r="AG461" s="7"/>
      <c r="AH461" s="43">
        <f>$AB$6*($AB$11/AI461*AJ461+$AB$12)</f>
        <v>8.2935731372518924E-3</v>
      </c>
      <c r="AI461" s="43">
        <f>1+$AB$7*COS(AL461)</f>
        <v>1.0761625107709363</v>
      </c>
      <c r="AJ461" s="43">
        <f>SIN(AL461+RADIANS($AB$9))</f>
        <v>0.98820257029952996</v>
      </c>
      <c r="AK461" s="43">
        <f>$AB$7*SIN(AL461)</f>
        <v>0.49147125101298084</v>
      </c>
      <c r="AL461" s="43">
        <f>2*ATAN(AM461)</f>
        <v>1.4170508906992743</v>
      </c>
      <c r="AM461" s="43">
        <f>SQRT((1+$AB$7)/(1-$AB$7))*TAN(AN461/2)</f>
        <v>0.85696796866209601</v>
      </c>
      <c r="AN461" s="132">
        <f>$AU461+$AB$7*SIN(AO461)</f>
        <v>7.2049160780099237</v>
      </c>
      <c r="AO461" s="132">
        <f>$AU461+$AB$7*SIN(AP461)</f>
        <v>7.2046284983219149</v>
      </c>
      <c r="AP461" s="132">
        <f>$AU461+$AB$7*SIN(AQ461)</f>
        <v>7.2036728143175424</v>
      </c>
      <c r="AQ461" s="132">
        <f>$AU461+$AB$7*SIN(AR461)</f>
        <v>7.2005054721729467</v>
      </c>
      <c r="AR461" s="132">
        <f>$AU461+$AB$7*SIN(AS461)</f>
        <v>7.1901004558210193</v>
      </c>
      <c r="AS461" s="132">
        <f>$AU461+$AB$7*SIN(AT461)</f>
        <v>7.1568474258247683</v>
      </c>
      <c r="AT461" s="132">
        <f>$AU461+$AB$7*SIN(AU461)</f>
        <v>7.0583352008506752</v>
      </c>
      <c r="AU461" s="132">
        <f>RADIANS($AB$9)+$AB$18*(F461-AB$15)</f>
        <v>6.8087990363734878</v>
      </c>
    </row>
    <row r="462" spans="1:47" ht="12.95" customHeight="1">
      <c r="A462" s="127" t="s">
        <v>1471</v>
      </c>
      <c r="B462" s="276" t="s">
        <v>292</v>
      </c>
      <c r="C462" s="232">
        <v>55510.490699999966</v>
      </c>
      <c r="D462" s="232">
        <v>2.0000000000000001E-4</v>
      </c>
      <c r="E462" s="41">
        <f>+(C462-C$7)/C$8</f>
        <v>16142.955036242534</v>
      </c>
      <c r="F462" s="132">
        <f>ROUND(2*E462,0)/2</f>
        <v>16143</v>
      </c>
      <c r="G462" s="132">
        <f>+C462-(C$7+F462*C$8)</f>
        <v>-1.5348290035035461E-2</v>
      </c>
      <c r="L462" s="43">
        <f>G462</f>
        <v>-1.5348290035035461E-2</v>
      </c>
      <c r="M462" s="132"/>
      <c r="O462" s="132">
        <f ca="1">+C$11+C$12*F462</f>
        <v>-1.2291435277861917E-2</v>
      </c>
      <c r="P462" s="199">
        <f>+D$11+D$12*F462+D$13*F462^2</f>
        <v>-2.2664117660698813E-2</v>
      </c>
      <c r="Q462" s="200">
        <f>+C462-15018.5</f>
        <v>40491.990699999966</v>
      </c>
      <c r="S462" s="132">
        <f>+(P462-G462)^2</f>
        <v>5.3521333848419068E-5</v>
      </c>
      <c r="T462" s="7">
        <v>1</v>
      </c>
      <c r="U462" s="43">
        <f>+T462*S462</f>
        <v>5.3521333848419068E-5</v>
      </c>
      <c r="V462" s="132">
        <f>+G462-P462</f>
        <v>7.3158276256633514E-3</v>
      </c>
      <c r="Z462" s="43">
        <f>F462</f>
        <v>16143</v>
      </c>
      <c r="AA462" s="132">
        <f>AB$3+AB$4*Z462+AB$5*Z462^2+AH462</f>
        <v>-1.4367239548166039E-2</v>
      </c>
      <c r="AB462" s="132">
        <f>IF(S462&lt;&gt;0,G462-AH462, -9999)</f>
        <v>-2.3645168147568237E-2</v>
      </c>
      <c r="AC462" s="132">
        <f>+G462-P462</f>
        <v>7.3158276256633514E-3</v>
      </c>
      <c r="AD462" s="132">
        <f>IF(S462&lt;&gt;0,G462-AA462, -9999)</f>
        <v>-9.8105048686942219E-4</v>
      </c>
      <c r="AE462" s="132">
        <f>+(G462-AA462)^2*T462</f>
        <v>9.6246005778673029E-7</v>
      </c>
      <c r="AF462" s="43">
        <f>IF(S462&lt;&gt;0,G462-P462, -9999)</f>
        <v>7.3158276256633514E-3</v>
      </c>
      <c r="AG462" s="7"/>
      <c r="AH462" s="43">
        <f>$AB$6*($AB$11/AI462*AJ462+$AB$12)</f>
        <v>8.2968781125327736E-3</v>
      </c>
      <c r="AI462" s="43">
        <f>1+$AB$7*COS(AL462)</f>
        <v>1.0758422441555229</v>
      </c>
      <c r="AJ462" s="43">
        <f>SIN(AL462+RADIANS($AB$9))</f>
        <v>0.98830215707811941</v>
      </c>
      <c r="AK462" s="43">
        <f>$AB$7*SIN(AL462)</f>
        <v>0.49152077537033106</v>
      </c>
      <c r="AL462" s="43">
        <f>2*ATAN(AM462)</f>
        <v>1.4177025065730255</v>
      </c>
      <c r="AM462" s="43">
        <f>SQRT((1+$AB$7)/(1-$AB$7))*TAN(AN462/2)</f>
        <v>0.85753320586348669</v>
      </c>
      <c r="AN462" s="132">
        <f>$AU462+$AB$7*SIN(AO462)</f>
        <v>7.2054414615752229</v>
      </c>
      <c r="AO462" s="132">
        <f>$AU462+$AB$7*SIN(AP462)</f>
        <v>7.2051547603925306</v>
      </c>
      <c r="AP462" s="132">
        <f>$AU462+$AB$7*SIN(AQ462)</f>
        <v>7.2042013340316453</v>
      </c>
      <c r="AQ462" s="132">
        <f>$AU462+$AB$7*SIN(AR462)</f>
        <v>7.2010392730633885</v>
      </c>
      <c r="AR462" s="132">
        <f>$AU462+$AB$7*SIN(AS462)</f>
        <v>7.1906443674598153</v>
      </c>
      <c r="AS462" s="132">
        <f>$AU462+$AB$7*SIN(AT462)</f>
        <v>7.1574011088503795</v>
      </c>
      <c r="AT462" s="132">
        <f>$AU462+$AB$7*SIN(AU462)</f>
        <v>7.0588603236453418</v>
      </c>
      <c r="AU462" s="132">
        <f>RADIANS($AB$9)+$AB$18*(F462-AB$15)</f>
        <v>6.8091662142155389</v>
      </c>
    </row>
    <row r="463" spans="1:47" ht="12.95" customHeight="1">
      <c r="A463" s="127" t="s">
        <v>1471</v>
      </c>
      <c r="B463" s="276" t="s">
        <v>288</v>
      </c>
      <c r="C463" s="232">
        <v>55510.663100000005</v>
      </c>
      <c r="D463" s="232">
        <v>2.9999999999999997E-4</v>
      </c>
      <c r="E463" s="41">
        <f>+(C463-C$7)/C$8</f>
        <v>16143.460092621619</v>
      </c>
      <c r="F463" s="132">
        <f>ROUND(2*E463,0)/2</f>
        <v>16143.5</v>
      </c>
      <c r="G463" s="132">
        <f>+C463-(C$7+F463*C$8)</f>
        <v>-1.362230499216821E-2</v>
      </c>
      <c r="L463" s="43">
        <f>G463</f>
        <v>-1.362230499216821E-2</v>
      </c>
      <c r="M463" s="132"/>
      <c r="O463" s="132">
        <f ca="1">+C$11+C$12*F463</f>
        <v>-1.2292431926023681E-2</v>
      </c>
      <c r="P463" s="199">
        <f>+D$11+D$12*F463+D$13*F463^2</f>
        <v>-2.266481186727029E-2</v>
      </c>
      <c r="Q463" s="200">
        <f>+C463-15018.5</f>
        <v>40492.163100000005</v>
      </c>
      <c r="S463" s="132">
        <f>+(P463-G463)^2</f>
        <v>8.1766930586268379E-5</v>
      </c>
      <c r="T463" s="7">
        <v>1</v>
      </c>
      <c r="U463" s="43">
        <f>+T463*S463</f>
        <v>8.1766930586268379E-5</v>
      </c>
      <c r="V463" s="132">
        <f>+G463-P463</f>
        <v>9.0425068751020798E-3</v>
      </c>
      <c r="Z463" s="43">
        <f>F463</f>
        <v>16143.5</v>
      </c>
      <c r="AA463" s="132">
        <f>AB$3+AB$4*Z463+AB$5*Z463^2+AH463</f>
        <v>-1.4367273153364682E-2</v>
      </c>
      <c r="AB463" s="132">
        <f>IF(S463&lt;&gt;0,G463-AH463, -9999)</f>
        <v>-2.1919843706073819E-2</v>
      </c>
      <c r="AC463" s="132">
        <f>+G463-P463</f>
        <v>9.0425068751020798E-3</v>
      </c>
      <c r="AD463" s="132">
        <f>IF(S463&lt;&gt;0,G463-AA463, -9999)</f>
        <v>7.4496816119647147E-4</v>
      </c>
      <c r="AE463" s="132">
        <f>+(G463-AA463)^2*T463</f>
        <v>5.5497756119645193E-7</v>
      </c>
      <c r="AF463" s="43">
        <f>IF(S463&lt;&gt;0,G463-P463, -9999)</f>
        <v>9.0425068751020798E-3</v>
      </c>
      <c r="AG463" s="7"/>
      <c r="AH463" s="43">
        <f>$AB$6*($AB$11/AI463*AJ463+$AB$12)</f>
        <v>8.2975387139056084E-3</v>
      </c>
      <c r="AI463" s="43">
        <f>1+$AB$7*COS(AL463)</f>
        <v>1.0757782099282853</v>
      </c>
      <c r="AJ463" s="43">
        <f>SIN(AL463+RADIANS($AB$9))</f>
        <v>0.98832201695958055</v>
      </c>
      <c r="AK463" s="43">
        <f>$AB$7*SIN(AL463)</f>
        <v>0.49153065165792265</v>
      </c>
      <c r="AL463" s="43">
        <f>2*ATAN(AM463)</f>
        <v>1.4178327830273116</v>
      </c>
      <c r="AM463" s="43">
        <f>SQRT((1+$AB$7)/(1-$AB$7))*TAN(AN463/2)</f>
        <v>0.85764625066036704</v>
      </c>
      <c r="AN463" s="132">
        <f>$AU463+$AB$7*SIN(AO463)</f>
        <v>7.2055465193791255</v>
      </c>
      <c r="AO463" s="132">
        <f>$AU463+$AB$7*SIN(AP463)</f>
        <v>7.2052599937013957</v>
      </c>
      <c r="AP463" s="132">
        <f>$AU463+$AB$7*SIN(AQ463)</f>
        <v>7.2043070185857507</v>
      </c>
      <c r="AQ463" s="132">
        <f>$AU463+$AB$7*SIN(AR463)</f>
        <v>7.2011460137691143</v>
      </c>
      <c r="AR463" s="132">
        <f>$AU463+$AB$7*SIN(AS463)</f>
        <v>7.1907531316221043</v>
      </c>
      <c r="AS463" s="132">
        <f>$AU463+$AB$7*SIN(AT463)</f>
        <v>7.1575118324999112</v>
      </c>
      <c r="AT463" s="132">
        <f>$AU463+$AB$7*SIN(AU463)</f>
        <v>7.0589653441653182</v>
      </c>
      <c r="AU463" s="132">
        <f>RADIANS($AB$9)+$AB$18*(F463-AB$15)</f>
        <v>6.8092396497839491</v>
      </c>
    </row>
    <row r="464" spans="1:47" ht="12.95" customHeight="1">
      <c r="A464" s="127" t="s">
        <v>1471</v>
      </c>
      <c r="B464" s="276" t="s">
        <v>292</v>
      </c>
      <c r="C464" s="232">
        <v>55511.515399999917</v>
      </c>
      <c r="D464" s="232">
        <v>2.0000000000000001E-4</v>
      </c>
      <c r="E464" s="41">
        <f>+(C464-C$7)/C$8</f>
        <v>16145.956957770983</v>
      </c>
      <c r="F464" s="132">
        <f>ROUND(2*E464,0)/2</f>
        <v>16146</v>
      </c>
      <c r="G464" s="132">
        <f>+C464-(C$7+F464*C$8)</f>
        <v>-1.4692380078486167E-2</v>
      </c>
      <c r="L464" s="43">
        <f>G464</f>
        <v>-1.4692380078486167E-2</v>
      </c>
      <c r="M464" s="132"/>
      <c r="O464" s="132">
        <f ca="1">+C$11+C$12*F464</f>
        <v>-1.2297415166832498E-2</v>
      </c>
      <c r="P464" s="199">
        <f>+D$11+D$12*F464+D$13*F464^2</f>
        <v>-2.2668283026419024E-2</v>
      </c>
      <c r="Q464" s="200">
        <f>+C464-15018.5</f>
        <v>40493.015399999917</v>
      </c>
      <c r="S464" s="132">
        <f>+(P464-G464)^2</f>
        <v>6.3615027834844042E-5</v>
      </c>
      <c r="T464" s="7">
        <v>1</v>
      </c>
      <c r="U464" s="43">
        <f>+T464*S464</f>
        <v>6.3615027834844042E-5</v>
      </c>
      <c r="V464" s="132">
        <f>+G464-P464</f>
        <v>7.9759029479328572E-3</v>
      </c>
      <c r="Z464" s="43">
        <f>F464</f>
        <v>16146</v>
      </c>
      <c r="AA464" s="132">
        <f>AB$3+AB$4*Z464+AB$5*Z464^2+AH464</f>
        <v>-1.4367443273341003E-2</v>
      </c>
      <c r="AB464" s="132">
        <f>IF(S464&lt;&gt;0,G464-AH464, -9999)</f>
        <v>-2.2993219831564188E-2</v>
      </c>
      <c r="AC464" s="132">
        <f>+G464-P464</f>
        <v>7.9759029479328572E-3</v>
      </c>
      <c r="AD464" s="132">
        <f>IF(S464&lt;&gt;0,G464-AA464, -9999)</f>
        <v>-3.2493680514516371E-4</v>
      </c>
      <c r="AE464" s="132">
        <f>+(G464-AA464)^2*T464</f>
        <v>1.0558392733794608E-7</v>
      </c>
      <c r="AF464" s="43">
        <f>IF(S464&lt;&gt;0,G464-P464, -9999)</f>
        <v>7.9759029479328572E-3</v>
      </c>
      <c r="AG464" s="7"/>
      <c r="AH464" s="43">
        <f>$AB$6*($AB$11/AI464*AJ464+$AB$12)</f>
        <v>8.3008397530780209E-3</v>
      </c>
      <c r="AI464" s="43">
        <f>1+$AB$7*COS(AL464)</f>
        <v>1.0754581342891916</v>
      </c>
      <c r="AJ464" s="43">
        <f>SIN(AL464+RADIANS($AB$9))</f>
        <v>0.98842102932868092</v>
      </c>
      <c r="AK464" s="43">
        <f>$AB$7*SIN(AL464)</f>
        <v>0.49157989034214139</v>
      </c>
      <c r="AL464" s="43">
        <f>2*ATAN(AM464)</f>
        <v>1.4184839318332907</v>
      </c>
      <c r="AM464" s="43">
        <f>SQRT((1+$AB$7)/(1-$AB$7))*TAN(AN464/2)</f>
        <v>0.85821146146667682</v>
      </c>
      <c r="AN464" s="132">
        <f>$AU464+$AB$7*SIN(AO464)</f>
        <v>7.2060717138877752</v>
      </c>
      <c r="AO464" s="132">
        <f>$AU464+$AB$7*SIN(AP464)</f>
        <v>7.2057860647539451</v>
      </c>
      <c r="AP464" s="132">
        <f>$AU464+$AB$7*SIN(AQ464)</f>
        <v>7.2048353444440316</v>
      </c>
      <c r="AQ464" s="132">
        <f>$AU464+$AB$7*SIN(AR464)</f>
        <v>7.2016796199570283</v>
      </c>
      <c r="AR464" s="132">
        <f>$AU464+$AB$7*SIN(AS464)</f>
        <v>7.1912968616067934</v>
      </c>
      <c r="AS464" s="132">
        <f>$AU464+$AB$7*SIN(AT464)</f>
        <v>7.1580653859517946</v>
      </c>
      <c r="AT464" s="132">
        <f>$AU464+$AB$7*SIN(AU464)</f>
        <v>7.0594904265610472</v>
      </c>
      <c r="AU464" s="132">
        <f>RADIANS($AB$9)+$AB$18*(F464-AB$15)</f>
        <v>6.8096068276260002</v>
      </c>
    </row>
    <row r="465" spans="1:50" ht="12.95" customHeight="1">
      <c r="A465" s="36" t="s">
        <v>482</v>
      </c>
      <c r="B465" s="94" t="s">
        <v>288</v>
      </c>
      <c r="C465" s="36">
        <v>55511.686999999998</v>
      </c>
      <c r="D465" s="36">
        <v>2.0000000000000001E-4</v>
      </c>
      <c r="E465" s="41">
        <f>+(C465-C$7)/C$8</f>
        <v>16146.459670501101</v>
      </c>
      <c r="F465" s="132">
        <f>ROUND(2*E465,0)/2</f>
        <v>16146.5</v>
      </c>
      <c r="G465" s="132">
        <f>+C465-(C$7+F465*C$8)</f>
        <v>-1.3766395000857301E-2</v>
      </c>
      <c r="K465" s="43">
        <f>G465</f>
        <v>-1.3766395000857301E-2</v>
      </c>
      <c r="N465" s="132"/>
      <c r="O465" s="132">
        <f ca="1">+C$11+C$12*F465</f>
        <v>-1.2298411814994262E-2</v>
      </c>
      <c r="P465" s="199">
        <f>+D$11+D$12*F465+D$13*F465^2</f>
        <v>-2.2668977283507048E-2</v>
      </c>
      <c r="Q465" s="200">
        <f>+C465-15018.5</f>
        <v>40493.186999999998</v>
      </c>
      <c r="S465" s="132">
        <f>+(P465-G465)^2</f>
        <v>7.9255971299349177E-5</v>
      </c>
      <c r="T465" s="7">
        <v>1</v>
      </c>
      <c r="U465" s="43">
        <f>+T465*S465</f>
        <v>7.9255971299349177E-5</v>
      </c>
      <c r="V465" s="132">
        <f>+G465-P465</f>
        <v>8.9025822826497465E-3</v>
      </c>
      <c r="Z465" s="43">
        <f>F465</f>
        <v>16146.5</v>
      </c>
      <c r="AA465" s="132">
        <f>AB$3+AB$4*Z465+AB$5*Z465^2+AH465</f>
        <v>-1.4367477716040614E-2</v>
      </c>
      <c r="AB465" s="132">
        <f>IF(S465&lt;&gt;0,G465-AH465, -9999)</f>
        <v>-2.2067894568323733E-2</v>
      </c>
      <c r="AC465" s="132">
        <f>+G465-P465</f>
        <v>8.9025822826497465E-3</v>
      </c>
      <c r="AD465" s="132">
        <f>IF(S465&lt;&gt;0,G465-AA465, -9999)</f>
        <v>6.0108271518331292E-4</v>
      </c>
      <c r="AE465" s="132">
        <f>+(G465-AA465)^2*T465</f>
        <v>3.6130043049214368E-7</v>
      </c>
      <c r="AF465" s="43">
        <f>IF(S465&lt;&gt;0,G465-P465, -9999)</f>
        <v>8.9025822826497465E-3</v>
      </c>
      <c r="AG465" s="7"/>
      <c r="AH465" s="43">
        <f>$AB$6*($AB$11/AI465*AJ465+$AB$12)</f>
        <v>8.3014995674664336E-3</v>
      </c>
      <c r="AI465" s="43">
        <f>1+$AB$7*COS(AL465)</f>
        <v>1.0753941382630492</v>
      </c>
      <c r="AJ465" s="43">
        <f>SIN(AL465+RADIANS($AB$9))</f>
        <v>0.98844077443722012</v>
      </c>
      <c r="AK465" s="43">
        <f>$AB$7*SIN(AL465)</f>
        <v>0.49158970954930453</v>
      </c>
      <c r="AL465" s="43">
        <f>2*ATAN(AM465)</f>
        <v>1.4186141149188114</v>
      </c>
      <c r="AM465" s="43">
        <f>SQRT((1+$AB$7)/(1-$AB$7))*TAN(AN465/2)</f>
        <v>0.8583245009972712</v>
      </c>
      <c r="AN465" s="132">
        <f>$AU465+$AB$7*SIN(AO465)</f>
        <v>7.2061767338917777</v>
      </c>
      <c r="AO465" s="132">
        <f>$AU465+$AB$7*SIN(AP465)</f>
        <v>7.2058912598704934</v>
      </c>
      <c r="AP465" s="132">
        <f>$AU465+$AB$7*SIN(AQ465)</f>
        <v>7.2049409902372261</v>
      </c>
      <c r="AQ465" s="132">
        <f>$AU465+$AB$7*SIN(AR465)</f>
        <v>7.2017863217291573</v>
      </c>
      <c r="AR465" s="132">
        <f>$AU465+$AB$7*SIN(AS465)</f>
        <v>7.1914055894384612</v>
      </c>
      <c r="AS465" s="132">
        <f>$AU465+$AB$7*SIN(AT465)</f>
        <v>7.1581760836807513</v>
      </c>
      <c r="AT465" s="132">
        <f>$AU465+$AB$7*SIN(AU465)</f>
        <v>7.059595438998171</v>
      </c>
      <c r="AU465" s="132">
        <f>RADIANS($AB$9)+$AB$18*(F465-AB$15)</f>
        <v>6.8096802631944104</v>
      </c>
    </row>
    <row r="466" spans="1:50" ht="12.95" customHeight="1">
      <c r="A466" s="127" t="s">
        <v>1471</v>
      </c>
      <c r="B466" s="276" t="s">
        <v>292</v>
      </c>
      <c r="C466" s="232">
        <v>55513.56259999983</v>
      </c>
      <c r="D466" s="232">
        <v>2.0000000000000001E-4</v>
      </c>
      <c r="E466" s="41">
        <f>+(C466-C$7)/C$8</f>
        <v>16151.954355792919</v>
      </c>
      <c r="F466" s="132">
        <f>ROUND(2*E466,0)/2</f>
        <v>16152</v>
      </c>
      <c r="G466" s="132">
        <f>+C466-(C$7+F466*C$8)</f>
        <v>-1.5580560168018565E-2</v>
      </c>
      <c r="L466" s="43">
        <f>G466</f>
        <v>-1.5580560168018565E-2</v>
      </c>
      <c r="M466" s="132"/>
      <c r="O466" s="132">
        <f ca="1">+C$11+C$12*F466</f>
        <v>-1.2309374944773653E-2</v>
      </c>
      <c r="P466" s="199">
        <f>+D$11+D$12*F466+D$13*F466^2</f>
        <v>-2.2676614667157344E-2</v>
      </c>
      <c r="Q466" s="200">
        <f>+C466-15018.5</f>
        <v>40495.06259999983</v>
      </c>
      <c r="S466" s="132">
        <f>+(P466-G466)^2</f>
        <v>5.0353989454747719E-5</v>
      </c>
      <c r="T466" s="7">
        <v>1</v>
      </c>
      <c r="U466" s="43">
        <f>+T466*S466</f>
        <v>5.0353989454747719E-5</v>
      </c>
      <c r="V466" s="132">
        <f>+G466-P466</f>
        <v>7.0960544991387799E-3</v>
      </c>
      <c r="Z466" s="43">
        <f>F466</f>
        <v>16152</v>
      </c>
      <c r="AA466" s="132">
        <f>AB$3+AB$4*Z466+AB$5*Z466^2+AH466</f>
        <v>-1.4367865792299929E-2</v>
      </c>
      <c r="AB466" s="132">
        <f>IF(S466&lt;&gt;0,G466-AH466, -9999)</f>
        <v>-2.3889309042875978E-2</v>
      </c>
      <c r="AC466" s="132">
        <f>+G466-P466</f>
        <v>7.0960544991387799E-3</v>
      </c>
      <c r="AD466" s="132">
        <f>IF(S466&lt;&gt;0,G466-AA466, -9999)</f>
        <v>-1.2126943757186353E-3</v>
      </c>
      <c r="AE466" s="132">
        <f>+(G466-AA466)^2*T466</f>
        <v>1.4706276488996107E-6</v>
      </c>
      <c r="AF466" s="43">
        <f>IF(S466&lt;&gt;0,G466-P466, -9999)</f>
        <v>7.0960544991387799E-3</v>
      </c>
      <c r="AG466" s="7"/>
      <c r="AH466" s="43">
        <f>$AB$6*($AB$11/AI466*AJ466+$AB$12)</f>
        <v>8.3087488748574152E-3</v>
      </c>
      <c r="AI466" s="43">
        <f>1+$AB$7*COS(AL466)</f>
        <v>1.074690602331557</v>
      </c>
      <c r="AJ466" s="43">
        <f>SIN(AL466+RADIANS($AB$9))</f>
        <v>0.98865671085570117</v>
      </c>
      <c r="AK466" s="43">
        <f>$AB$7*SIN(AL466)</f>
        <v>0.49169709429947478</v>
      </c>
      <c r="AL466" s="43">
        <f>2*ATAN(AM466)</f>
        <v>1.4200451029249239</v>
      </c>
      <c r="AM466" s="43">
        <f>SQRT((1+$AB$7)/(1-$AB$7))*TAN(AN466/2)</f>
        <v>0.85956787822377001</v>
      </c>
      <c r="AN466" s="132">
        <f>$AU466+$AB$7*SIN(AO466)</f>
        <v>7.2073315384234276</v>
      </c>
      <c r="AO466" s="132">
        <f>$AU466+$AB$7*SIN(AP466)</f>
        <v>7.2070479863202719</v>
      </c>
      <c r="AP466" s="132">
        <f>$AU466+$AB$7*SIN(AQ466)</f>
        <v>7.2061026678495965</v>
      </c>
      <c r="AQ466" s="132">
        <f>$AU466+$AB$7*SIN(AR466)</f>
        <v>7.2029596131266622</v>
      </c>
      <c r="AR466" s="132">
        <f>$AU466+$AB$7*SIN(AS466)</f>
        <v>7.1926011959555316</v>
      </c>
      <c r="AS466" s="132">
        <f>$AU466+$AB$7*SIN(AT466)</f>
        <v>7.1593934734271256</v>
      </c>
      <c r="AT466" s="132">
        <f>$AU466+$AB$7*SIN(AU466)</f>
        <v>7.0607504868183444</v>
      </c>
      <c r="AU466" s="132">
        <f>RADIANS($AB$9)+$AB$18*(F466-AB$15)</f>
        <v>6.8104880544469228</v>
      </c>
    </row>
    <row r="467" spans="1:50" ht="12.95" customHeight="1">
      <c r="A467" s="127" t="s">
        <v>1471</v>
      </c>
      <c r="B467" s="276" t="s">
        <v>288</v>
      </c>
      <c r="C467" s="232">
        <v>55516.465499999933</v>
      </c>
      <c r="D467" s="232">
        <v>2.9999999999999997E-4</v>
      </c>
      <c r="E467" s="41">
        <f>+(C467-C$7)/C$8</f>
        <v>16160.458579473667</v>
      </c>
      <c r="F467" s="132">
        <f>ROUND(2*E467,0)/2</f>
        <v>16160.5</v>
      </c>
      <c r="G467" s="132">
        <f>+C467-(C$7+F467*C$8)</f>
        <v>-1.4138815065962262E-2</v>
      </c>
      <c r="L467" s="43">
        <f>G467</f>
        <v>-1.4138815065962262E-2</v>
      </c>
      <c r="M467" s="132"/>
      <c r="O467" s="132">
        <f ca="1">+C$11+C$12*F467</f>
        <v>-1.2326317963523625E-2</v>
      </c>
      <c r="P467" s="199">
        <f>+D$11+D$12*F467+D$13*F467^2</f>
        <v>-2.2688419900258241E-2</v>
      </c>
      <c r="Q467" s="200">
        <f>+C467-15018.5</f>
        <v>40497.965499999933</v>
      </c>
      <c r="S467" s="132">
        <f>+(P467-G467)^2</f>
        <v>7.3095742822617169E-5</v>
      </c>
      <c r="T467" s="7">
        <v>1</v>
      </c>
      <c r="U467" s="43">
        <f>+T467*S467</f>
        <v>7.3095742822617169E-5</v>
      </c>
      <c r="V467" s="132">
        <f>+G467-P467</f>
        <v>8.5496048342959784E-3</v>
      </c>
      <c r="Z467" s="43">
        <f>F467</f>
        <v>16160.5</v>
      </c>
      <c r="AA467" s="132">
        <f>AB$3+AB$4*Z467+AB$5*Z467^2+AH467</f>
        <v>-1.4368498715593538E-2</v>
      </c>
      <c r="AB467" s="132">
        <f>IF(S467&lt;&gt;0,G467-AH467, -9999)</f>
        <v>-2.2458736250626964E-2</v>
      </c>
      <c r="AC467" s="132">
        <f>+G467-P467</f>
        <v>8.5496048342959784E-3</v>
      </c>
      <c r="AD467" s="132">
        <f>IF(S467&lt;&gt;0,G467-AA467, -9999)</f>
        <v>2.2968364963127548E-4</v>
      </c>
      <c r="AE467" s="132">
        <f>+(G467-AA467)^2*T467</f>
        <v>5.2754578907942513E-8</v>
      </c>
      <c r="AF467" s="43">
        <f>IF(S467&lt;&gt;0,G467-P467, -9999)</f>
        <v>8.5496048342959784E-3</v>
      </c>
      <c r="AG467" s="7"/>
      <c r="AH467" s="43">
        <f>$AB$6*($AB$11/AI467*AJ467+$AB$12)</f>
        <v>8.3199211846647029E-3</v>
      </c>
      <c r="AI467" s="43">
        <f>1+$AB$7*COS(AL467)</f>
        <v>1.0736048360752448</v>
      </c>
      <c r="AJ467" s="43">
        <f>SIN(AL467+RADIANS($AB$9))</f>
        <v>0.98898590182604962</v>
      </c>
      <c r="AK467" s="43">
        <f>$AB$7*SIN(AL467)</f>
        <v>0.49186080015135758</v>
      </c>
      <c r="AL467" s="43">
        <f>2*ATAN(AM467)</f>
        <v>1.4222529359795681</v>
      </c>
      <c r="AM467" s="43">
        <f>SQRT((1+$AB$7)/(1-$AB$7))*TAN(AN467/2)</f>
        <v>0.86148925509353813</v>
      </c>
      <c r="AN467" s="132">
        <f>$AU467+$AB$7*SIN(AO467)</f>
        <v>7.2091147394356607</v>
      </c>
      <c r="AO467" s="132">
        <f>$AU467+$AB$7*SIN(AP467)</f>
        <v>7.2088341419757844</v>
      </c>
      <c r="AP467" s="132">
        <f>$AU467+$AB$7*SIN(AQ467)</f>
        <v>7.2078964525225873</v>
      </c>
      <c r="AQ467" s="132">
        <f>$AU467+$AB$7*SIN(AR467)</f>
        <v>7.2047713388004953</v>
      </c>
      <c r="AR467" s="132">
        <f>$AU467+$AB$7*SIN(AS467)</f>
        <v>7.1944475104204848</v>
      </c>
      <c r="AS467" s="132">
        <f>$AU467+$AB$7*SIN(AT467)</f>
        <v>7.1612738644939036</v>
      </c>
      <c r="AT467" s="132">
        <f>$AU467+$AB$7*SIN(AU467)</f>
        <v>7.062535239433867</v>
      </c>
      <c r="AU467" s="132">
        <f>RADIANS($AB$9)+$AB$18*(F467-AB$15)</f>
        <v>6.8117364591098966</v>
      </c>
    </row>
    <row r="468" spans="1:50" ht="12.95" customHeight="1">
      <c r="A468" s="127" t="s">
        <v>1471</v>
      </c>
      <c r="B468" s="276" t="s">
        <v>292</v>
      </c>
      <c r="C468" s="232">
        <v>55516.634800000116</v>
      </c>
      <c r="D468" s="232">
        <v>2.9999999999999997E-4</v>
      </c>
      <c r="E468" s="41">
        <f>+(C468-C$7)/C$8</f>
        <v>16160.954554212949</v>
      </c>
      <c r="F468" s="132">
        <f>ROUND(2*E468,0)/2</f>
        <v>16161</v>
      </c>
      <c r="G468" s="132">
        <f>+C468-(C$7+F468*C$8)</f>
        <v>-1.5512829879298806E-2</v>
      </c>
      <c r="L468" s="43">
        <f>G468</f>
        <v>-1.5512829879298806E-2</v>
      </c>
      <c r="M468" s="132"/>
      <c r="O468" s="132">
        <f ca="1">+C$11+C$12*F468</f>
        <v>-1.2327314611685389E-2</v>
      </c>
      <c r="P468" s="199">
        <f>+D$11+D$12*F468+D$13*F468^2</f>
        <v>-2.2689114401509586E-2</v>
      </c>
      <c r="Q468" s="200">
        <f>+C468-15018.5</f>
        <v>40498.134800000116</v>
      </c>
      <c r="S468" s="132">
        <f>+(P468-G468)^2</f>
        <v>5.1499059543722E-5</v>
      </c>
      <c r="T468" s="7">
        <v>1</v>
      </c>
      <c r="U468" s="43">
        <f>+T468*S468</f>
        <v>5.1499059543722E-5</v>
      </c>
      <c r="V468" s="132">
        <f>+G468-P468</f>
        <v>7.1762845222107796E-3</v>
      </c>
      <c r="Z468" s="43">
        <f>F468</f>
        <v>16161</v>
      </c>
      <c r="AA468" s="132">
        <f>AB$3+AB$4*Z468+AB$5*Z468^2+AH468</f>
        <v>-1.4368537199520052E-2</v>
      </c>
      <c r="AB468" s="132">
        <f>IF(S468&lt;&gt;0,G468-AH468, -9999)</f>
        <v>-2.3833407081288338E-2</v>
      </c>
      <c r="AC468" s="132">
        <f>+G468-P468</f>
        <v>7.1762845222107796E-3</v>
      </c>
      <c r="AD468" s="132">
        <f>IF(S468&lt;&gt;0,G468-AA468, -9999)</f>
        <v>-1.144292679778754E-3</v>
      </c>
      <c r="AE468" s="132">
        <f>+(G468-AA468)^2*T468</f>
        <v>1.3094057369952421E-6</v>
      </c>
      <c r="AF468" s="43">
        <f>IF(S468&lt;&gt;0,G468-P468, -9999)</f>
        <v>7.1762845222107796E-3</v>
      </c>
      <c r="AG468" s="7"/>
      <c r="AH468" s="43">
        <f>$AB$6*($AB$11/AI468*AJ468+$AB$12)</f>
        <v>8.3205772019895336E-3</v>
      </c>
      <c r="AI468" s="43">
        <f>1+$AB$7*COS(AL468)</f>
        <v>1.0735410248469455</v>
      </c>
      <c r="AJ468" s="43">
        <f>SIN(AL468+RADIANS($AB$9))</f>
        <v>0.98900509526179359</v>
      </c>
      <c r="AK468" s="43">
        <f>$AB$7*SIN(AL468)</f>
        <v>0.49187034499312754</v>
      </c>
      <c r="AL468" s="43">
        <f>2*ATAN(AM468)</f>
        <v>1.4223826690443893</v>
      </c>
      <c r="AM468" s="43">
        <f>SQRT((1+$AB$7)/(1-$AB$7))*TAN(AN468/2)</f>
        <v>0.86160226952963648</v>
      </c>
      <c r="AN468" s="132">
        <f>$AU468+$AB$7*SIN(AO468)</f>
        <v>7.2092195770627097</v>
      </c>
      <c r="AO468" s="132">
        <f>$AU468+$AB$7*SIN(AP468)</f>
        <v>7.2089391528151072</v>
      </c>
      <c r="AP468" s="132">
        <f>$AU468+$AB$7*SIN(AQ468)</f>
        <v>7.2080019112613174</v>
      </c>
      <c r="AQ468" s="132">
        <f>$AU468+$AB$7*SIN(AR468)</f>
        <v>7.2048778525897053</v>
      </c>
      <c r="AR468" s="132">
        <f>$AU468+$AB$7*SIN(AS468)</f>
        <v>7.1945560626611975</v>
      </c>
      <c r="AS468" s="132">
        <f>$AU468+$AB$7*SIN(AT468)</f>
        <v>7.1613844367763475</v>
      </c>
      <c r="AT468" s="132">
        <f>$AU468+$AB$7*SIN(AU468)</f>
        <v>7.0626402127174739</v>
      </c>
      <c r="AU468" s="132">
        <f>RADIANS($AB$9)+$AB$18*(F468-AB$15)</f>
        <v>6.8118098946783068</v>
      </c>
    </row>
    <row r="469" spans="1:50" ht="12.95" customHeight="1">
      <c r="A469" s="127" t="s">
        <v>1471</v>
      </c>
      <c r="B469" s="276" t="s">
        <v>288</v>
      </c>
      <c r="C469" s="232">
        <v>55517.48909999989</v>
      </c>
      <c r="D469" s="232">
        <v>2.9999999999999997E-4</v>
      </c>
      <c r="E469" s="41">
        <f>+(C469-C$7)/C$8</f>
        <v>16163.457278484635</v>
      </c>
      <c r="F469" s="132">
        <f>ROUND(2*E469,0)/2</f>
        <v>16163.5</v>
      </c>
      <c r="G469" s="132">
        <f>+C469-(C$7+F469*C$8)</f>
        <v>-1.4582905110728461E-2</v>
      </c>
      <c r="L469" s="43">
        <f>G469</f>
        <v>-1.4582905110728461E-2</v>
      </c>
      <c r="M469" s="132"/>
      <c r="O469" s="132">
        <f ca="1">+C$11+C$12*F469</f>
        <v>-1.2332297852494199E-2</v>
      </c>
      <c r="P469" s="199">
        <f>+D$11+D$12*F469+D$13*F469^2</f>
        <v>-2.2692587034057705E-2</v>
      </c>
      <c r="Q469" s="200">
        <f>+C469-15018.5</f>
        <v>40498.98909999989</v>
      </c>
      <c r="S469" s="132">
        <f>+(P469-G469)^2</f>
        <v>6.5766940897573091E-5</v>
      </c>
      <c r="T469" s="7">
        <v>1</v>
      </c>
      <c r="U469" s="43">
        <f>+T469*S469</f>
        <v>6.5766940897573091E-5</v>
      </c>
      <c r="V469" s="132">
        <f>+G469-P469</f>
        <v>8.1096819233292435E-3</v>
      </c>
      <c r="Z469" s="43">
        <f>F469</f>
        <v>16163.5</v>
      </c>
      <c r="AA469" s="132">
        <f>AB$3+AB$4*Z469+AB$5*Z469^2+AH469</f>
        <v>-1.4368731706208449E-2</v>
      </c>
      <c r="AB469" s="132">
        <f>IF(S469&lt;&gt;0,G469-AH469, -9999)</f>
        <v>-2.2906760438577718E-2</v>
      </c>
      <c r="AC469" s="132">
        <f>+G469-P469</f>
        <v>8.1096819233292435E-3</v>
      </c>
      <c r="AD469" s="132">
        <f>IF(S469&lt;&gt;0,G469-AA469, -9999)</f>
        <v>-2.1417340452001277E-4</v>
      </c>
      <c r="AE469" s="132">
        <f>+(G469-AA469)^2*T469</f>
        <v>4.5870247203693023E-8</v>
      </c>
      <c r="AF469" s="43">
        <f>IF(S469&lt;&gt;0,G469-P469, -9999)</f>
        <v>8.1096819233292435E-3</v>
      </c>
      <c r="AG469" s="7"/>
      <c r="AH469" s="43">
        <f>$AB$6*($AB$11/AI469*AJ469+$AB$12)</f>
        <v>8.3238553278492562E-3</v>
      </c>
      <c r="AI469" s="43">
        <f>1+$AB$7*COS(AL469)</f>
        <v>1.0732220643648416</v>
      </c>
      <c r="AJ469" s="43">
        <f>SIN(AL469+RADIANS($AB$9))</f>
        <v>0.9891007785664544</v>
      </c>
      <c r="AK469" s="43">
        <f>$AB$7*SIN(AL469)</f>
        <v>0.49191792802188905</v>
      </c>
      <c r="AL469" s="43">
        <f>2*ATAN(AM469)</f>
        <v>1.4230311022076561</v>
      </c>
      <c r="AM469" s="43">
        <f>SQRT((1+$AB$7)/(1-$AB$7))*TAN(AN469/2)</f>
        <v>0.86216732890376779</v>
      </c>
      <c r="AN469" s="132">
        <f>$AU469+$AB$7*SIN(AO469)</f>
        <v>7.2097436710209077</v>
      </c>
      <c r="AO469" s="132">
        <f>$AU469+$AB$7*SIN(AP469)</f>
        <v>7.2094641118501315</v>
      </c>
      <c r="AP469" s="132">
        <f>$AU469+$AB$7*SIN(AQ469)</f>
        <v>7.2085291083430407</v>
      </c>
      <c r="AQ469" s="132">
        <f>$AU469+$AB$7*SIN(AR469)</f>
        <v>7.2054103243985494</v>
      </c>
      <c r="AR469" s="132">
        <f>$AU469+$AB$7*SIN(AS469)</f>
        <v>7.1950987330459597</v>
      </c>
      <c r="AS469" s="132">
        <f>$AU469+$AB$7*SIN(AT469)</f>
        <v>7.1619372332237168</v>
      </c>
      <c r="AT469" s="132">
        <f>$AU469+$AB$7*SIN(AU469)</f>
        <v>7.0631650588420083</v>
      </c>
      <c r="AU469" s="132">
        <f>RADIANS($AB$9)+$AB$18*(F469-AB$15)</f>
        <v>6.8121770725203579</v>
      </c>
    </row>
    <row r="470" spans="1:50" ht="12.95" customHeight="1">
      <c r="A470" s="127" t="s">
        <v>1471</v>
      </c>
      <c r="B470" s="276" t="s">
        <v>292</v>
      </c>
      <c r="C470" s="232">
        <v>55517.659099999815</v>
      </c>
      <c r="D470" s="232">
        <v>2.0000000000000001E-4</v>
      </c>
      <c r="E470" s="41">
        <f>+(C470-C$7)/C$8</f>
        <v>16163.955303916115</v>
      </c>
      <c r="F470" s="132">
        <f>ROUND(2*E470,0)/2</f>
        <v>16164</v>
      </c>
      <c r="G470" s="132">
        <f>+C470-(C$7+F470*C$8)</f>
        <v>-1.5256920181855094E-2</v>
      </c>
      <c r="L470" s="43">
        <f>G470</f>
        <v>-1.5256920181855094E-2</v>
      </c>
      <c r="M470" s="132"/>
      <c r="O470" s="132">
        <f ca="1">+C$11+C$12*F470</f>
        <v>-1.2333294500655963E-2</v>
      </c>
      <c r="P470" s="199">
        <f>+D$11+D$12*F470+D$13*F470^2</f>
        <v>-2.2693281585825606E-2</v>
      </c>
      <c r="Q470" s="200">
        <f>+C470-15018.5</f>
        <v>40499.159099999815</v>
      </c>
      <c r="S470" s="132">
        <f>+(P470-G470)^2</f>
        <v>5.529947093046229E-5</v>
      </c>
      <c r="T470" s="7">
        <v>1</v>
      </c>
      <c r="U470" s="43">
        <f>+T470*S470</f>
        <v>5.529947093046229E-5</v>
      </c>
      <c r="V470" s="132">
        <f>+G470-P470</f>
        <v>7.4363614039705123E-3</v>
      </c>
      <c r="Z470" s="43">
        <f>F470</f>
        <v>16164</v>
      </c>
      <c r="AA470" s="132">
        <f>AB$3+AB$4*Z470+AB$5*Z470^2+AH470</f>
        <v>-1.4368771024864847E-2</v>
      </c>
      <c r="AB470" s="132">
        <f>IF(S470&lt;&gt;0,G470-AH470, -9999)</f>
        <v>-2.3581430742815851E-2</v>
      </c>
      <c r="AC470" s="132">
        <f>+G470-P470</f>
        <v>7.4363614039705123E-3</v>
      </c>
      <c r="AD470" s="132">
        <f>IF(S470&lt;&gt;0,G470-AA470, -9999)</f>
        <v>-8.8814915699024673E-4</v>
      </c>
      <c r="AE470" s="132">
        <f>+(G470-AA470)^2*T470</f>
        <v>7.8880892506248588E-7</v>
      </c>
      <c r="AF470" s="43">
        <f>IF(S470&lt;&gt;0,G470-P470, -9999)</f>
        <v>7.4363614039705123E-3</v>
      </c>
      <c r="AG470" s="7"/>
      <c r="AH470" s="43">
        <f>$AB$6*($AB$11/AI470*AJ470+$AB$12)</f>
        <v>8.324510560960759E-3</v>
      </c>
      <c r="AI470" s="43">
        <f>1+$AB$7*COS(AL470)</f>
        <v>1.0731582914023585</v>
      </c>
      <c r="AJ470" s="43">
        <f>SIN(AL470+RADIANS($AB$9))</f>
        <v>0.98911985849456696</v>
      </c>
      <c r="AK470" s="43">
        <f>$AB$7*SIN(AL470)</f>
        <v>0.49192741641250792</v>
      </c>
      <c r="AL470" s="43">
        <f>2*ATAN(AM470)</f>
        <v>1.4231607424255104</v>
      </c>
      <c r="AM470" s="43">
        <f>SQRT((1+$AB$7)/(1-$AB$7))*TAN(AN470/2)</f>
        <v>0.86228033822228256</v>
      </c>
      <c r="AN470" s="132">
        <f>$AU470+$AB$7*SIN(AO470)</f>
        <v>7.2098484709815933</v>
      </c>
      <c r="AO470" s="132">
        <f>$AU470+$AB$7*SIN(AP470)</f>
        <v>7.2095690846292309</v>
      </c>
      <c r="AP470" s="132">
        <f>$AU470+$AB$7*SIN(AQ470)</f>
        <v>7.2086345284410225</v>
      </c>
      <c r="AQ470" s="132">
        <f>$AU470+$AB$7*SIN(AR470)</f>
        <v>7.2055167993356184</v>
      </c>
      <c r="AR470" s="132">
        <f>$AU470+$AB$7*SIN(AS470)</f>
        <v>7.1952072489592878</v>
      </c>
      <c r="AS470" s="132">
        <f>$AU470+$AB$7*SIN(AT470)</f>
        <v>7.1620477795179784</v>
      </c>
      <c r="AT470" s="132">
        <f>$AU470+$AB$7*SIN(AU470)</f>
        <v>7.0632700240070241</v>
      </c>
      <c r="AU470" s="132">
        <f>RADIANS($AB$9)+$AB$18*(F470-AB$15)</f>
        <v>6.8122505080887681</v>
      </c>
    </row>
    <row r="471" spans="1:50" ht="12.95" customHeight="1">
      <c r="A471" s="127" t="s">
        <v>1471</v>
      </c>
      <c r="B471" s="276" t="s">
        <v>288</v>
      </c>
      <c r="C471" s="232">
        <v>55518.514299999923</v>
      </c>
      <c r="D471" s="232">
        <v>1E-4</v>
      </c>
      <c r="E471" s="41">
        <f>+(C471-C$7)/C$8</f>
        <v>16166.460664794005</v>
      </c>
      <c r="F471" s="132">
        <f>ROUND(2*E471,0)/2</f>
        <v>16166.5</v>
      </c>
      <c r="G471" s="132">
        <f>+C471-(C$7+F471*C$8)</f>
        <v>-1.3426995079498738E-2</v>
      </c>
      <c r="L471" s="43">
        <f>G471</f>
        <v>-1.3426995079498738E-2</v>
      </c>
      <c r="M471" s="132"/>
      <c r="O471" s="132">
        <f ca="1">+C$11+C$12*F471</f>
        <v>-1.233827774146478E-2</v>
      </c>
      <c r="P471" s="199">
        <f>+D$11+D$12*F471+D$13*F471^2</f>
        <v>-2.2696754470956475E-2</v>
      </c>
      <c r="Q471" s="200">
        <f>+C471-15018.5</f>
        <v>40500.014299999923</v>
      </c>
      <c r="S471" s="132">
        <f>+(P471-G471)^2</f>
        <v>8.5928439175518903E-5</v>
      </c>
      <c r="T471" s="7">
        <v>1</v>
      </c>
      <c r="U471" s="43">
        <f>+T471*S471</f>
        <v>8.5928439175518903E-5</v>
      </c>
      <c r="V471" s="132">
        <f>+G471-P471</f>
        <v>9.2697593914577367E-3</v>
      </c>
      <c r="Z471" s="43">
        <f>F471</f>
        <v>16166.5</v>
      </c>
      <c r="AA471" s="132">
        <f>AB$3+AB$4*Z471+AB$5*Z471^2+AH471</f>
        <v>-1.4368969704013886E-2</v>
      </c>
      <c r="AB471" s="132">
        <f>IF(S471&lt;&gt;0,G471-AH471, -9999)</f>
        <v>-2.1754779846441329E-2</v>
      </c>
      <c r="AC471" s="132">
        <f>+G471-P471</f>
        <v>9.2697593914577367E-3</v>
      </c>
      <c r="AD471" s="132">
        <f>IF(S471&lt;&gt;0,G471-AA471, -9999)</f>
        <v>9.4197462451514787E-4</v>
      </c>
      <c r="AE471" s="132">
        <f>+(G471-AA471)^2*T471</f>
        <v>8.8731619323045378E-7</v>
      </c>
      <c r="AF471" s="43">
        <f>IF(S471&lt;&gt;0,G471-P471, -9999)</f>
        <v>9.2697593914577367E-3</v>
      </c>
      <c r="AG471" s="7"/>
      <c r="AH471" s="43">
        <f>$AB$6*($AB$11/AI471*AJ471+$AB$12)</f>
        <v>8.3277847669425888E-3</v>
      </c>
      <c r="AI471" s="43">
        <f>1+$AB$7*COS(AL471)</f>
        <v>1.0728395222756733</v>
      </c>
      <c r="AJ471" s="43">
        <f>SIN(AL471+RADIANS($AB$9))</f>
        <v>0.98921497480072418</v>
      </c>
      <c r="AK471" s="43">
        <f>$AB$7*SIN(AL471)</f>
        <v>0.49197471745390436</v>
      </c>
      <c r="AL471" s="43">
        <f>2*ATAN(AM471)</f>
        <v>1.4238087115772373</v>
      </c>
      <c r="AM471" s="43">
        <f>SQRT((1+$AB$7)/(1-$AB$7))*TAN(AN471/2)</f>
        <v>0.86284537207229461</v>
      </c>
      <c r="AN471" s="132">
        <f>$AU471+$AB$7*SIN(AO471)</f>
        <v>7.2103723766652763</v>
      </c>
      <c r="AO471" s="132">
        <f>$AU471+$AB$7*SIN(AP471)</f>
        <v>7.2100938534198722</v>
      </c>
      <c r="AP471" s="132">
        <f>$AU471+$AB$7*SIN(AQ471)</f>
        <v>7.2091615323707323</v>
      </c>
      <c r="AQ471" s="132">
        <f>$AU471+$AB$7*SIN(AR471)</f>
        <v>7.2060490769190286</v>
      </c>
      <c r="AR471" s="132">
        <f>$AU471+$AB$7*SIN(AS471)</f>
        <v>7.1957497377089013</v>
      </c>
      <c r="AS471" s="132">
        <f>$AU471+$AB$7*SIN(AT471)</f>
        <v>7.1626004459956301</v>
      </c>
      <c r="AT471" s="132">
        <f>$AU471+$AB$7*SIN(AU471)</f>
        <v>7.0637948295232986</v>
      </c>
      <c r="AU471" s="132">
        <f>RADIANS($AB$9)+$AB$18*(F471-AB$15)</f>
        <v>6.8126176859308192</v>
      </c>
    </row>
    <row r="472" spans="1:50" ht="12.95" customHeight="1">
      <c r="A472" s="127" t="s">
        <v>1471</v>
      </c>
      <c r="B472" s="276" t="s">
        <v>292</v>
      </c>
      <c r="C472" s="232">
        <v>55518.682899999898</v>
      </c>
      <c r="D472" s="232">
        <v>2.9999999999999997E-4</v>
      </c>
      <c r="E472" s="41">
        <f>+(C472-C$7)/C$8</f>
        <v>16166.954588839724</v>
      </c>
      <c r="F472" s="132">
        <f>ROUND(2*E472,0)/2</f>
        <v>16167</v>
      </c>
      <c r="G472" s="132">
        <f>+C472-(C$7+F472*C$8)</f>
        <v>-1.550101010070648E-2</v>
      </c>
      <c r="L472" s="43">
        <f>G472</f>
        <v>-1.550101010070648E-2</v>
      </c>
      <c r="M472" s="132"/>
      <c r="O472" s="132">
        <f ca="1">+C$11+C$12*F472</f>
        <v>-1.2339274389626544E-2</v>
      </c>
      <c r="P472" s="199">
        <f>+D$11+D$12*F472+D$13*F472^2</f>
        <v>-2.2697449073240922E-2</v>
      </c>
      <c r="Q472" s="200">
        <f>+C472-15018.5</f>
        <v>40500.182899999898</v>
      </c>
      <c r="S472" s="132">
        <f>+(P472-G472)^2</f>
        <v>5.1788733885412564E-5</v>
      </c>
      <c r="T472" s="7">
        <v>1</v>
      </c>
      <c r="U472" s="43">
        <f>+T472*S472</f>
        <v>5.1788733885412564E-5</v>
      </c>
      <c r="V472" s="132">
        <f>+G472-P472</f>
        <v>7.1964389725344413E-3</v>
      </c>
      <c r="Z472" s="43">
        <f>F472</f>
        <v>16167</v>
      </c>
      <c r="AA472" s="132">
        <f>AB$3+AB$4*Z472+AB$5*Z472^2+AH472</f>
        <v>-1.4369009856924627E-2</v>
      </c>
      <c r="AB472" s="132">
        <f>IF(S472&lt;&gt;0,G472-AH472, -9999)</f>
        <v>-2.3829449317022775E-2</v>
      </c>
      <c r="AC472" s="132">
        <f>+G472-P472</f>
        <v>7.1964389725344413E-3</v>
      </c>
      <c r="AD472" s="132">
        <f>IF(S472&lt;&gt;0,G472-AA472, -9999)</f>
        <v>-1.1320002437818534E-3</v>
      </c>
      <c r="AE472" s="132">
        <f>+(G472-AA472)^2*T472</f>
        <v>1.2814245519221755E-6</v>
      </c>
      <c r="AF472" s="43">
        <f>IF(S472&lt;&gt;0,G472-P472, -9999)</f>
        <v>7.1964389725344413E-3</v>
      </c>
      <c r="AG472" s="7"/>
      <c r="AH472" s="43">
        <f>$AB$6*($AB$11/AI472*AJ472+$AB$12)</f>
        <v>8.3284392163162947E-3</v>
      </c>
      <c r="AI472" s="43">
        <f>1+$AB$7*COS(AL472)</f>
        <v>1.0727757875895076</v>
      </c>
      <c r="AJ472" s="43">
        <f>SIN(AL472+RADIANS($AB$9))</f>
        <v>0.98923394143700372</v>
      </c>
      <c r="AK472" s="43">
        <f>$AB$7*SIN(AL472)</f>
        <v>0.49198414950069708</v>
      </c>
      <c r="AL472" s="43">
        <f>2*ATAN(AM472)</f>
        <v>1.4239382590374352</v>
      </c>
      <c r="AM472" s="43">
        <f>SQRT((1+$AB$7)/(1-$AB$7))*TAN(AN472/2)</f>
        <v>0.86295837629874772</v>
      </c>
      <c r="AN472" s="132">
        <f>$AU472+$AB$7*SIN(AO472)</f>
        <v>7.2104771389825215</v>
      </c>
      <c r="AO472" s="132">
        <f>$AU472+$AB$7*SIN(AP472)</f>
        <v>7.2101987881614447</v>
      </c>
      <c r="AP472" s="132">
        <f>$AU472+$AB$7*SIN(AQ472)</f>
        <v>7.209266913848662</v>
      </c>
      <c r="AQ472" s="132">
        <f>$AU472+$AB$7*SIN(AR472)</f>
        <v>7.2061555130180732</v>
      </c>
      <c r="AR472" s="132">
        <f>$AU472+$AB$7*SIN(AS472)</f>
        <v>7.1958582172955641</v>
      </c>
      <c r="AS472" s="132">
        <f>$AU472+$AB$7*SIN(AT472)</f>
        <v>7.1627109662901924</v>
      </c>
      <c r="AT472" s="132">
        <f>$AU472+$AB$7*SIN(AU472)</f>
        <v>7.063899786563602</v>
      </c>
      <c r="AU472" s="132">
        <f>RADIANS($AB$9)+$AB$18*(F472-AB$15)</f>
        <v>6.8126911214992294</v>
      </c>
      <c r="AV472" s="132"/>
      <c r="AX472" s="132"/>
    </row>
    <row r="473" spans="1:50" ht="12.95" customHeight="1">
      <c r="A473" s="209" t="s">
        <v>460</v>
      </c>
      <c r="B473" s="94"/>
      <c r="C473" s="36">
        <v>55520.731</v>
      </c>
      <c r="D473" s="36">
        <v>2.0000000000000001E-4</v>
      </c>
      <c r="E473" s="41">
        <f>+(C473-C$7)/C$8</f>
        <v>16172.954623467438</v>
      </c>
      <c r="F473" s="132">
        <f>ROUND(2*E473,0)/2</f>
        <v>16173</v>
      </c>
      <c r="G473" s="132">
        <f>+C473-(C$7+F473*C$8)</f>
        <v>-1.548919000197202E-2</v>
      </c>
      <c r="K473" s="43">
        <f>G473</f>
        <v>-1.548919000197202E-2</v>
      </c>
      <c r="L473" s="132"/>
      <c r="O473" s="132">
        <f ca="1">+C$11+C$12*F473</f>
        <v>-1.2351234167567698E-2</v>
      </c>
      <c r="P473" s="199">
        <f>+D$11+D$12*F473+D$13*F473^2</f>
        <v>-2.2705784957369465E-2</v>
      </c>
      <c r="Q473" s="200">
        <f>+C473-15018.5</f>
        <v>40502.231</v>
      </c>
      <c r="S473" s="132">
        <f>+(P473-G473)^2</f>
        <v>5.2079242750267852E-5</v>
      </c>
      <c r="T473" s="7">
        <v>1</v>
      </c>
      <c r="U473" s="43">
        <f>+T473*S473</f>
        <v>5.2079242750267852E-5</v>
      </c>
      <c r="V473" s="132">
        <f>+G473-P473</f>
        <v>7.216594955397445E-3</v>
      </c>
      <c r="Z473" s="43">
        <f>F473</f>
        <v>16173</v>
      </c>
      <c r="AA473" s="132">
        <f>AB$3+AB$4*Z473+AB$5*Z473^2+AH473</f>
        <v>-1.4369502529773589E-2</v>
      </c>
      <c r="AB473" s="132">
        <f>IF(S473&lt;&gt;0,G473-AH473, -9999)</f>
        <v>-2.3825472429567895E-2</v>
      </c>
      <c r="AC473" s="132">
        <f>+G473-P473</f>
        <v>7.216594955397445E-3</v>
      </c>
      <c r="AD473" s="132">
        <f>IF(S473&lt;&gt;0,G473-AA473, -9999)</f>
        <v>-1.1196874721984308E-3</v>
      </c>
      <c r="AE473" s="132">
        <f>+(G473-AA473)^2*T473</f>
        <v>1.2537000353981118E-6</v>
      </c>
      <c r="AF473" s="43">
        <f>IF(S473&lt;&gt;0,G473-P473, -9999)</f>
        <v>7.216594955397445E-3</v>
      </c>
      <c r="AG473" s="7"/>
      <c r="AH473" s="43">
        <f>$AB$6*($AB$11/AI473*AJ473+$AB$12)</f>
        <v>8.3362824275958758E-3</v>
      </c>
      <c r="AI473" s="43">
        <f>1+$AB$7*COS(AL473)</f>
        <v>1.0720114691075915</v>
      </c>
      <c r="AJ473" s="43">
        <f>SIN(AL473+RADIANS($AB$9))</f>
        <v>0.98946007162354466</v>
      </c>
      <c r="AK473" s="43">
        <f>$AB$7*SIN(AL473)</f>
        <v>0.4920966032560718</v>
      </c>
      <c r="AL473" s="43">
        <f>2*ATAN(AM473)</f>
        <v>1.4254916240963227</v>
      </c>
      <c r="AM473" s="43">
        <f>SQRT((1+$AB$7)/(1-$AB$7))*TAN(AN473/2)</f>
        <v>0.86431436121584326</v>
      </c>
      <c r="AN473" s="132">
        <f>$AU473+$AB$7*SIN(AO473)</f>
        <v>7.2117337977808482</v>
      </c>
      <c r="AO473" s="132">
        <f>$AU473+$AB$7*SIN(AP473)</f>
        <v>7.2114575109251877</v>
      </c>
      <c r="AP473" s="132">
        <f>$AU473+$AB$7*SIN(AQ473)</f>
        <v>7.2105309898449947</v>
      </c>
      <c r="AQ473" s="132">
        <f>$AU473+$AB$7*SIN(AR473)</f>
        <v>7.2074322415322909</v>
      </c>
      <c r="AR473" s="132">
        <f>$AU473+$AB$7*SIN(AS473)</f>
        <v>7.1971595001008986</v>
      </c>
      <c r="AS473" s="132">
        <f>$AU473+$AB$7*SIN(AT473)</f>
        <v>7.1640368716504126</v>
      </c>
      <c r="AT473" s="132">
        <f>$AU473+$AB$7*SIN(AU473)</f>
        <v>7.0651591653309627</v>
      </c>
      <c r="AU473" s="132">
        <f>RADIANS($AB$9)+$AB$18*(F473-AB$15)</f>
        <v>6.813572348320152</v>
      </c>
    </row>
    <row r="474" spans="1:50" ht="12.95" customHeight="1">
      <c r="A474" s="127" t="s">
        <v>1471</v>
      </c>
      <c r="B474" s="276" t="s">
        <v>288</v>
      </c>
      <c r="C474" s="232">
        <v>55531.484900000039</v>
      </c>
      <c r="D474" s="232">
        <v>2.9999999999999997E-4</v>
      </c>
      <c r="E474" s="41">
        <f>+(C474-C$7)/C$8</f>
        <v>16204.458833408358</v>
      </c>
      <c r="F474" s="132">
        <f>ROUND(2*E474,0)/2</f>
        <v>16204.5</v>
      </c>
      <c r="G474" s="132">
        <f>+C474-(C$7+F474*C$8)</f>
        <v>-1.4052134960365947E-2</v>
      </c>
      <c r="L474" s="43">
        <f>G474</f>
        <v>-1.4052134960365947E-2</v>
      </c>
      <c r="M474" s="132"/>
      <c r="O474" s="132">
        <f ca="1">+C$11+C$12*F474</f>
        <v>-1.2414023001758763E-2</v>
      </c>
      <c r="P474" s="199">
        <f>+D$11+D$12*F474+D$13*F474^2</f>
        <v>-2.2749568239935944E-2</v>
      </c>
      <c r="Q474" s="200">
        <f>+C474-15018.5</f>
        <v>40512.984900000039</v>
      </c>
      <c r="S474" s="132">
        <f>+(P474-G474)^2</f>
        <v>7.5645345652571708E-5</v>
      </c>
      <c r="T474" s="7">
        <v>1</v>
      </c>
      <c r="U474" s="43">
        <f>+T474*S474</f>
        <v>7.5645345652571708E-5</v>
      </c>
      <c r="V474" s="132">
        <f>+G474-P474</f>
        <v>8.6974332795699966E-3</v>
      </c>
      <c r="Z474" s="43">
        <f>F474</f>
        <v>16204.5</v>
      </c>
      <c r="AA474" s="132">
        <f>AB$3+AB$4*Z474+AB$5*Z474^2+AH474</f>
        <v>-1.4372416534554164E-2</v>
      </c>
      <c r="AB474" s="132">
        <f>IF(S474&lt;&gt;0,G474-AH474, -9999)</f>
        <v>-2.2429286665747727E-2</v>
      </c>
      <c r="AC474" s="132">
        <f>+G474-P474</f>
        <v>8.6974332795699966E-3</v>
      </c>
      <c r="AD474" s="132">
        <f>IF(S474&lt;&gt;0,G474-AA474, -9999)</f>
        <v>3.2028157418821646E-4</v>
      </c>
      <c r="AE474" s="132">
        <f>+(G474-AA474)^2*T474</f>
        <v>1.02580286764482E-7</v>
      </c>
      <c r="AF474" s="43">
        <f>IF(S474&lt;&gt;0,G474-P474, -9999)</f>
        <v>8.6974332795699966E-3</v>
      </c>
      <c r="AG474" s="7"/>
      <c r="AH474" s="43">
        <f>$AB$6*($AB$11/AI474*AJ474+$AB$12)</f>
        <v>8.3771517053817801E-3</v>
      </c>
      <c r="AI474" s="43">
        <f>1+$AB$7*COS(AL474)</f>
        <v>1.068013889356795</v>
      </c>
      <c r="AJ474" s="43">
        <f>SIN(AL474+RADIANS($AB$9))</f>
        <v>0.99060310400803253</v>
      </c>
      <c r="AK474" s="43">
        <f>$AB$7*SIN(AL474)</f>
        <v>0.49266502765444903</v>
      </c>
      <c r="AL474" s="43">
        <f>2*ATAN(AM474)</f>
        <v>1.433610457460194</v>
      </c>
      <c r="AM474" s="43">
        <f>SQRT((1+$AB$7)/(1-$AB$7))*TAN(AN474/2)</f>
        <v>0.87143133153684782</v>
      </c>
      <c r="AN474" s="132">
        <f>$AU474+$AB$7*SIN(AO474)</f>
        <v>7.2183164833297919</v>
      </c>
      <c r="AO474" s="132">
        <f>$AU474+$AB$7*SIN(AP474)</f>
        <v>7.2180508766912741</v>
      </c>
      <c r="AP474" s="132">
        <f>$AU474+$AB$7*SIN(AQ474)</f>
        <v>7.2171522265480874</v>
      </c>
      <c r="AQ474" s="132">
        <f>$AU474+$AB$7*SIN(AR474)</f>
        <v>7.2141198042340626</v>
      </c>
      <c r="AR474" s="132">
        <f>$AU474+$AB$7*SIN(AS474)</f>
        <v>7.2039769331360457</v>
      </c>
      <c r="AS474" s="132">
        <f>$AU474+$AB$7*SIN(AT474)</f>
        <v>7.1709876130267363</v>
      </c>
      <c r="AT474" s="132">
        <f>$AU474+$AB$7*SIN(AU474)</f>
        <v>7.0717676917119121</v>
      </c>
      <c r="AU474" s="132">
        <f>RADIANS($AB$9)+$AB$18*(F474-AB$15)</f>
        <v>6.8181987891299958</v>
      </c>
    </row>
    <row r="475" spans="1:50" ht="12.95" customHeight="1">
      <c r="A475" s="127" t="s">
        <v>1471</v>
      </c>
      <c r="B475" s="276" t="s">
        <v>288</v>
      </c>
      <c r="C475" s="232">
        <v>55532.508700000122</v>
      </c>
      <c r="D475" s="232">
        <v>5.0000000000000001E-4</v>
      </c>
      <c r="E475" s="41">
        <f>+(C475-C$7)/C$8</f>
        <v>16207.458118331968</v>
      </c>
      <c r="F475" s="132">
        <f>ROUND(2*E475,0)/2</f>
        <v>16207.5</v>
      </c>
      <c r="G475" s="132">
        <f>+C475-(C$7+F475*C$8)</f>
        <v>-1.4296224879217334E-2</v>
      </c>
      <c r="L475" s="43">
        <f>G475</f>
        <v>-1.4296224879217334E-2</v>
      </c>
      <c r="M475" s="132"/>
      <c r="O475" s="132">
        <f ca="1">+C$11+C$12*F475</f>
        <v>-1.2420002890729344E-2</v>
      </c>
      <c r="P475" s="199">
        <f>+D$11+D$12*F475+D$13*F475^2</f>
        <v>-2.2753739819191827E-2</v>
      </c>
      <c r="Q475" s="200">
        <f>+C475-15018.5</f>
        <v>40514.008700000122</v>
      </c>
      <c r="S475" s="132">
        <f>+(P475-G475)^2</f>
        <v>7.1529558959891758E-5</v>
      </c>
      <c r="T475" s="7">
        <v>1</v>
      </c>
      <c r="U475" s="43">
        <f>+T475*S475</f>
        <v>7.1529558959891758E-5</v>
      </c>
      <c r="V475" s="132">
        <f>+G475-P475</f>
        <v>8.4575149399744934E-3</v>
      </c>
      <c r="Z475" s="43">
        <f>F475</f>
        <v>16207.5</v>
      </c>
      <c r="AA475" s="132">
        <f>AB$3+AB$4*Z475+AB$5*Z475^2+AH475</f>
        <v>-1.4372722677644124E-2</v>
      </c>
      <c r="AB475" s="132">
        <f>IF(S475&lt;&gt;0,G475-AH475, -9999)</f>
        <v>-2.2677242020765036E-2</v>
      </c>
      <c r="AC475" s="132">
        <f>+G475-P475</f>
        <v>8.4575149399744934E-3</v>
      </c>
      <c r="AD475" s="132">
        <f>IF(S475&lt;&gt;0,G475-AA475, -9999)</f>
        <v>7.6497798426789984E-5</v>
      </c>
      <c r="AE475" s="132">
        <f>+(G475-AA475)^2*T475</f>
        <v>5.8519131641457923E-9</v>
      </c>
      <c r="AF475" s="43">
        <f>IF(S475&lt;&gt;0,G475-P475, -9999)</f>
        <v>8.4575149399744934E-3</v>
      </c>
      <c r="AG475" s="7"/>
      <c r="AH475" s="43">
        <f>$AB$6*($AB$11/AI475*AJ475+$AB$12)</f>
        <v>8.3810171415477034E-3</v>
      </c>
      <c r="AI475" s="43">
        <f>1+$AB$7*COS(AL475)</f>
        <v>1.0676344912645275</v>
      </c>
      <c r="AJ475" s="43">
        <f>SIN(AL475+RADIANS($AB$9))</f>
        <v>0.99070812885405901</v>
      </c>
      <c r="AK475" s="43">
        <f>$AB$7*SIN(AL475)</f>
        <v>0.49271725584820547</v>
      </c>
      <c r="AL475" s="43">
        <f>2*ATAN(AM475)</f>
        <v>1.4343805100171994</v>
      </c>
      <c r="AM475" s="43">
        <f>SQRT((1+$AB$7)/(1-$AB$7))*TAN(AN475/2)</f>
        <v>0.87210897130666643</v>
      </c>
      <c r="AN475" s="132">
        <f>$AU475+$AB$7*SIN(AO475)</f>
        <v>7.2189421149237152</v>
      </c>
      <c r="AO475" s="132">
        <f>$AU475+$AB$7*SIN(AP475)</f>
        <v>7.2186775117877913</v>
      </c>
      <c r="AP475" s="132">
        <f>$AU475+$AB$7*SIN(AQ475)</f>
        <v>7.2177814952625639</v>
      </c>
      <c r="AQ475" s="132">
        <f>$AU475+$AB$7*SIN(AR475)</f>
        <v>7.2147553799724777</v>
      </c>
      <c r="AR475" s="132">
        <f>$AU475+$AB$7*SIN(AS475)</f>
        <v>7.2046249595436365</v>
      </c>
      <c r="AS475" s="132">
        <f>$AU475+$AB$7*SIN(AT475)</f>
        <v>7.1716486875089895</v>
      </c>
      <c r="AT475" s="132">
        <f>$AU475+$AB$7*SIN(AU475)</f>
        <v>7.0723967927831177</v>
      </c>
      <c r="AU475" s="132">
        <f>RADIANS($AB$9)+$AB$18*(F475-AB$15)</f>
        <v>6.8186394025404571</v>
      </c>
    </row>
    <row r="476" spans="1:50" ht="12.95" customHeight="1">
      <c r="A476" s="36" t="s">
        <v>482</v>
      </c>
      <c r="B476" s="94" t="s">
        <v>288</v>
      </c>
      <c r="C476" s="36">
        <v>55539.677100000001</v>
      </c>
      <c r="D476" s="36">
        <v>1E-4</v>
      </c>
      <c r="E476" s="41">
        <f>+(C476-C$7)/C$8</f>
        <v>16228.458386005634</v>
      </c>
      <c r="F476" s="132">
        <f>ROUND(2*E476,0)/2</f>
        <v>16228.5</v>
      </c>
      <c r="G476" s="132">
        <f>+C476-(C$7+F476*C$8)</f>
        <v>-1.4204854996933136E-2</v>
      </c>
      <c r="K476" s="43">
        <f>G476</f>
        <v>-1.4204854996933136E-2</v>
      </c>
      <c r="N476" s="132"/>
      <c r="O476" s="132">
        <f ca="1">+C$11+C$12*F476</f>
        <v>-1.2461862113523389E-2</v>
      </c>
      <c r="P476" s="199">
        <f>+D$11+D$12*F476+D$13*F476^2</f>
        <v>-2.2782949360763458E-2</v>
      </c>
      <c r="Q476" s="200">
        <f>+C476-15018.5</f>
        <v>40521.177100000001</v>
      </c>
      <c r="S476" s="132">
        <f>+(P476-G476)^2</f>
        <v>7.3583702914777521E-5</v>
      </c>
      <c r="T476" s="7">
        <v>1</v>
      </c>
      <c r="U476" s="43">
        <f>+T476*S476</f>
        <v>7.3583702914777521E-5</v>
      </c>
      <c r="V476" s="132">
        <f>+G476-P476</f>
        <v>8.5780943638303214E-3</v>
      </c>
      <c r="Z476" s="43">
        <f>F476</f>
        <v>16228.5</v>
      </c>
      <c r="AA476" s="132">
        <f>AB$3+AB$4*Z476+AB$5*Z476^2+AH476</f>
        <v>-1.4375004546173442E-2</v>
      </c>
      <c r="AB476" s="132">
        <f>IF(S476&lt;&gt;0,G476-AH476, -9999)</f>
        <v>-2.261279981152315E-2</v>
      </c>
      <c r="AC476" s="132">
        <f>+G476-P476</f>
        <v>8.5780943638303214E-3</v>
      </c>
      <c r="AD476" s="132">
        <f>IF(S476&lt;&gt;0,G476-AA476, -9999)</f>
        <v>1.7014954924030566E-4</v>
      </c>
      <c r="AE476" s="132">
        <f>+(G476-AA476)^2*T476</f>
        <v>2.8950869106679201E-8</v>
      </c>
      <c r="AF476" s="43">
        <f>IF(S476&lt;&gt;0,G476-P476, -9999)</f>
        <v>8.5780943638303214E-3</v>
      </c>
      <c r="AG476" s="7"/>
      <c r="AH476" s="43">
        <f>$AB$6*($AB$11/AI476*AJ476+$AB$12)</f>
        <v>8.4079448145900158E-3</v>
      </c>
      <c r="AI476" s="43">
        <f>1+$AB$7*COS(AL476)</f>
        <v>1.0649851594773063</v>
      </c>
      <c r="AJ476" s="43">
        <f>SIN(AL476+RADIANS($AB$9))</f>
        <v>0.99142484526979369</v>
      </c>
      <c r="AK476" s="43">
        <f>$AB$7*SIN(AL476)</f>
        <v>0.49307367367048349</v>
      </c>
      <c r="AL476" s="43">
        <f>2*ATAN(AM476)</f>
        <v>1.4397555349427142</v>
      </c>
      <c r="AM476" s="43">
        <f>SQRT((1+$AB$7)/(1-$AB$7))*TAN(AN476/2)</f>
        <v>0.87685166338647458</v>
      </c>
      <c r="AN476" s="132">
        <f>$AU476+$AB$7*SIN(AO476)</f>
        <v>7.2233152741139097</v>
      </c>
      <c r="AO476" s="132">
        <f>$AU476+$AB$7*SIN(AP476)</f>
        <v>7.2230576288231321</v>
      </c>
      <c r="AP476" s="132">
        <f>$AU476+$AB$7*SIN(AQ476)</f>
        <v>7.2221799446442221</v>
      </c>
      <c r="AQ476" s="132">
        <f>$AU476+$AB$7*SIN(AR476)</f>
        <v>7.2191979245160605</v>
      </c>
      <c r="AR476" s="132">
        <f>$AU476+$AB$7*SIN(AS476)</f>
        <v>7.2091550445739658</v>
      </c>
      <c r="AS476" s="132">
        <f>$AU476+$AB$7*SIN(AT476)</f>
        <v>7.1762718103213219</v>
      </c>
      <c r="AT476" s="132">
        <f>$AU476+$AB$7*SIN(AU476)</f>
        <v>7.0767991188274415</v>
      </c>
      <c r="AU476" s="132">
        <f>RADIANS($AB$9)+$AB$18*(F476-AB$15)</f>
        <v>6.8217236964136863</v>
      </c>
    </row>
    <row r="477" spans="1:50" ht="12.95" customHeight="1">
      <c r="A477" s="127" t="s">
        <v>1471</v>
      </c>
      <c r="B477" s="276" t="s">
        <v>288</v>
      </c>
      <c r="C477" s="232">
        <v>55543.432299999986</v>
      </c>
      <c r="D477" s="232">
        <v>4.0000000000000002E-4</v>
      </c>
      <c r="E477" s="41">
        <f>+(C477-C$7)/C$8</f>
        <v>16239.459474835661</v>
      </c>
      <c r="F477" s="132">
        <f>ROUND(2*E477,0)/2</f>
        <v>16239.5</v>
      </c>
      <c r="G477" s="132">
        <f>+C477-(C$7+F477*C$8)</f>
        <v>-1.3833185010298621E-2</v>
      </c>
      <c r="L477" s="43">
        <f>G477</f>
        <v>-1.3833185010298621E-2</v>
      </c>
      <c r="M477" s="132"/>
      <c r="O477" s="132">
        <f ca="1">+C$11+C$12*F477</f>
        <v>-1.2483788373082172E-2</v>
      </c>
      <c r="P477" s="199">
        <f>+D$11+D$12*F477+D$13*F477^2</f>
        <v>-2.2798255524100013E-2</v>
      </c>
      <c r="Q477" s="200">
        <f>+C477-15018.5</f>
        <v>40524.932299999986</v>
      </c>
      <c r="S477" s="132">
        <f>+(P477-G477)^2</f>
        <v>8.037248931743116E-5</v>
      </c>
      <c r="T477" s="7">
        <v>1</v>
      </c>
      <c r="U477" s="43">
        <f>+T477*S477</f>
        <v>8.037248931743116E-5</v>
      </c>
      <c r="V477" s="132">
        <f>+G477-P477</f>
        <v>8.9650705138013924E-3</v>
      </c>
      <c r="Z477" s="43">
        <f>F477</f>
        <v>16239.5</v>
      </c>
      <c r="AA477" s="132">
        <f>AB$3+AB$4*Z477+AB$5*Z477^2+AH477</f>
        <v>-1.4376296579059974E-2</v>
      </c>
      <c r="AB477" s="132">
        <f>IF(S477&lt;&gt;0,G477-AH477, -9999)</f>
        <v>-2.225514395533866E-2</v>
      </c>
      <c r="AC477" s="132">
        <f>+G477-P477</f>
        <v>8.9650705138013924E-3</v>
      </c>
      <c r="AD477" s="132">
        <f>IF(S477&lt;&gt;0,G477-AA477, -9999)</f>
        <v>5.4311156876135289E-4</v>
      </c>
      <c r="AE477" s="132">
        <f>+(G477-AA477)^2*T477</f>
        <v>2.9497017612241776E-7</v>
      </c>
      <c r="AF477" s="43">
        <f>IF(S477&lt;&gt;0,G477-P477, -9999)</f>
        <v>8.9650705138013924E-3</v>
      </c>
      <c r="AG477" s="7"/>
      <c r="AH477" s="43">
        <f>$AB$6*($AB$11/AI477*AJ477+$AB$12)</f>
        <v>8.4219589450400395E-3</v>
      </c>
      <c r="AI477" s="43">
        <f>1+$AB$7*COS(AL477)</f>
        <v>1.0636019257813878</v>
      </c>
      <c r="AJ477" s="43">
        <f>SIN(AL477+RADIANS($AB$9))</f>
        <v>0.99178747289335356</v>
      </c>
      <c r="AK477" s="43">
        <f>$AB$7*SIN(AL477)</f>
        <v>0.49325400521039486</v>
      </c>
      <c r="AL477" s="43">
        <f>2*ATAN(AM477)</f>
        <v>1.4425603488371495</v>
      </c>
      <c r="AM477" s="43">
        <f>SQRT((1+$AB$7)/(1-$AB$7))*TAN(AN477/2)</f>
        <v>0.87933539321379461</v>
      </c>
      <c r="AN477" s="132">
        <f>$AU477+$AB$7*SIN(AO477)</f>
        <v>7.2256016136355843</v>
      </c>
      <c r="AO477" s="132">
        <f>$AU477+$AB$7*SIN(AP477)</f>
        <v>7.2253475663139408</v>
      </c>
      <c r="AP477" s="132">
        <f>$AU477+$AB$7*SIN(AQ477)</f>
        <v>7.2244794120642917</v>
      </c>
      <c r="AQ477" s="132">
        <f>$AU477+$AB$7*SIN(AR477)</f>
        <v>7.2215204488256015</v>
      </c>
      <c r="AR477" s="132">
        <f>$AU477+$AB$7*SIN(AS477)</f>
        <v>7.211523686797455</v>
      </c>
      <c r="AS477" s="132">
        <f>$AU477+$AB$7*SIN(AT477)</f>
        <v>7.1786903689973123</v>
      </c>
      <c r="AT477" s="132">
        <f>$AU477+$AB$7*SIN(AU477)</f>
        <v>7.0791041315317997</v>
      </c>
      <c r="AU477" s="132">
        <f>RADIANS($AB$9)+$AB$18*(F477-AB$15)</f>
        <v>6.8233392789187111</v>
      </c>
    </row>
    <row r="478" spans="1:50" ht="12.95" customHeight="1">
      <c r="A478" s="127" t="s">
        <v>1471</v>
      </c>
      <c r="B478" s="276" t="s">
        <v>292</v>
      </c>
      <c r="C478" s="232">
        <v>55543.601900000125</v>
      </c>
      <c r="D478" s="232">
        <v>2.0000000000000001E-4</v>
      </c>
      <c r="E478" s="41">
        <f>+(C478-C$7)/C$8</f>
        <v>16239.956328443222</v>
      </c>
      <c r="F478" s="132">
        <f>ROUND(2*E478,0)/2</f>
        <v>16240</v>
      </c>
      <c r="G478" s="132">
        <f>+C478-(C$7+F478*C$8)</f>
        <v>-1.4907199874869548E-2</v>
      </c>
      <c r="L478" s="43">
        <f>G478</f>
        <v>-1.4907199874869548E-2</v>
      </c>
      <c r="M478" s="132"/>
      <c r="O478" s="132">
        <f ca="1">+C$11+C$12*F478</f>
        <v>-1.2484785021243935E-2</v>
      </c>
      <c r="P478" s="199">
        <f>+D$11+D$12*F478+D$13*F478^2</f>
        <v>-2.2798951355620517E-2</v>
      </c>
      <c r="Q478" s="200">
        <f>+C478-15018.5</f>
        <v>40525.101900000125</v>
      </c>
      <c r="S478" s="132">
        <f>+(P478-G478)^2</f>
        <v>6.2279741433935113E-5</v>
      </c>
      <c r="T478" s="7">
        <v>1</v>
      </c>
      <c r="U478" s="43">
        <f>+T478*S478</f>
        <v>6.2279741433935113E-5</v>
      </c>
      <c r="V478" s="132">
        <f>+G478-P478</f>
        <v>7.8917514807509692E-3</v>
      </c>
      <c r="Z478" s="43">
        <f>F478</f>
        <v>16240</v>
      </c>
      <c r="AA478" s="132">
        <f>AB$3+AB$4*Z478+AB$5*Z478^2+AH478</f>
        <v>-1.4376356885253214E-2</v>
      </c>
      <c r="AB478" s="132">
        <f>IF(S478&lt;&gt;0,G478-AH478, -9999)</f>
        <v>-2.332979434523685E-2</v>
      </c>
      <c r="AC478" s="132">
        <f>+G478-P478</f>
        <v>7.8917514807509692E-3</v>
      </c>
      <c r="AD478" s="132">
        <f>IF(S478&lt;&gt;0,G478-AA478, -9999)</f>
        <v>-5.3084298961633344E-4</v>
      </c>
      <c r="AE478" s="132">
        <f>+(G478-AA478)^2*T478</f>
        <v>2.817942796248067E-7</v>
      </c>
      <c r="AF478" s="43">
        <f>IF(S478&lt;&gt;0,G478-P478, -9999)</f>
        <v>7.8917514807509692E-3</v>
      </c>
      <c r="AG478" s="7"/>
      <c r="AH478" s="43">
        <f>$AB$6*($AB$11/AI478*AJ478+$AB$12)</f>
        <v>8.4225944703673027E-3</v>
      </c>
      <c r="AI478" s="43">
        <f>1+$AB$7*COS(AL478)</f>
        <v>1.0635391252671562</v>
      </c>
      <c r="AJ478" s="43">
        <f>SIN(AL478+RADIANS($AB$9))</f>
        <v>0.99180374839859409</v>
      </c>
      <c r="AK478" s="43">
        <f>$AB$7*SIN(AL478)</f>
        <v>0.49326209886781491</v>
      </c>
      <c r="AL478" s="43">
        <f>2*ATAN(AM478)</f>
        <v>1.4426876666049733</v>
      </c>
      <c r="AM478" s="43">
        <f>SQRT((1+$AB$7)/(1-$AB$7))*TAN(AN478/2)</f>
        <v>0.87944828142257725</v>
      </c>
      <c r="AN478" s="132">
        <f>$AU478+$AB$7*SIN(AO478)</f>
        <v>7.2257054670499477</v>
      </c>
      <c r="AO478" s="132">
        <f>$AU478+$AB$7*SIN(AP478)</f>
        <v>7.2254515825102095</v>
      </c>
      <c r="AP478" s="132">
        <f>$AU478+$AB$7*SIN(AQ478)</f>
        <v>7.2245838602391528</v>
      </c>
      <c r="AQ478" s="132">
        <f>$AU478+$AB$7*SIN(AR478)</f>
        <v>7.2216259443350674</v>
      </c>
      <c r="AR478" s="132">
        <f>$AU478+$AB$7*SIN(AS478)</f>
        <v>7.211631282785941</v>
      </c>
      <c r="AS478" s="132">
        <f>$AU478+$AB$7*SIN(AT478)</f>
        <v>7.1788002531412705</v>
      </c>
      <c r="AT478" s="132">
        <f>$AU478+$AB$7*SIN(AU478)</f>
        <v>7.0792088889883749</v>
      </c>
      <c r="AU478" s="132">
        <f>RADIANS($AB$9)+$AB$18*(F478-AB$15)</f>
        <v>6.8234127144871213</v>
      </c>
    </row>
    <row r="479" spans="1:50" ht="12.95" customHeight="1">
      <c r="A479" s="127" t="s">
        <v>1471</v>
      </c>
      <c r="B479" s="276" t="s">
        <v>288</v>
      </c>
      <c r="C479" s="232">
        <v>55544.455399999861</v>
      </c>
      <c r="D479" s="232">
        <v>2.9999999999999997E-4</v>
      </c>
      <c r="E479" s="41">
        <f>+(C479-C$7)/C$8</f>
        <v>16242.456709065707</v>
      </c>
      <c r="F479" s="132">
        <f>ROUND(2*E479,0)/2</f>
        <v>16242.5</v>
      </c>
      <c r="G479" s="132">
        <f>+C479-(C$7+F479*C$8)</f>
        <v>-1.4777275137021206E-2</v>
      </c>
      <c r="L479" s="43">
        <f>G479</f>
        <v>-1.4777275137021206E-2</v>
      </c>
      <c r="M479" s="132"/>
      <c r="O479" s="132">
        <f ca="1">+C$11+C$12*F479</f>
        <v>-1.2489768262052753E-2</v>
      </c>
      <c r="P479" s="199">
        <f>+D$11+D$12*F479+D$13*F479^2</f>
        <v>-2.2802430639514412E-2</v>
      </c>
      <c r="Q479" s="200">
        <f>+C479-15018.5</f>
        <v>40525.955399999861</v>
      </c>
      <c r="S479" s="132">
        <f>+(P479-G479)^2</f>
        <v>6.4403120839196979E-5</v>
      </c>
      <c r="T479" s="7">
        <v>1</v>
      </c>
      <c r="U479" s="43">
        <f>+T479*S479</f>
        <v>6.4403120839196979E-5</v>
      </c>
      <c r="V479" s="132">
        <f>+G479-P479</f>
        <v>8.0251555024932059E-3</v>
      </c>
      <c r="Z479" s="43">
        <f>F479</f>
        <v>16242.5</v>
      </c>
      <c r="AA479" s="132">
        <f>AB$3+AB$4*Z479+AB$5*Z479^2+AH479</f>
        <v>-1.4376660471871234E-2</v>
      </c>
      <c r="AB479" s="132">
        <f>IF(S479&lt;&gt;0,G479-AH479, -9999)</f>
        <v>-2.3203045304664383E-2</v>
      </c>
      <c r="AC479" s="132">
        <f>+G479-P479</f>
        <v>8.0251555024932059E-3</v>
      </c>
      <c r="AD479" s="132">
        <f>IF(S479&lt;&gt;0,G479-AA479, -9999)</f>
        <v>-4.0061466514997209E-4</v>
      </c>
      <c r="AE479" s="132">
        <f>+(G479-AA479)^2*T479</f>
        <v>1.6049210993322427E-7</v>
      </c>
      <c r="AF479" s="43">
        <f>IF(S479&lt;&gt;0,G479-P479, -9999)</f>
        <v>8.0251555024932059E-3</v>
      </c>
      <c r="AG479" s="7"/>
      <c r="AH479" s="43">
        <f>$AB$6*($AB$11/AI479*AJ479+$AB$12)</f>
        <v>8.4257701676431779E-3</v>
      </c>
      <c r="AI479" s="43">
        <f>1+$AB$7*COS(AL479)</f>
        <v>1.0632252189098168</v>
      </c>
      <c r="AJ479" s="43">
        <f>SIN(AL479+RADIANS($AB$9))</f>
        <v>0.99188485599140497</v>
      </c>
      <c r="AK479" s="43">
        <f>$AB$7*SIN(AL479)</f>
        <v>0.49330243290805198</v>
      </c>
      <c r="AL479" s="43">
        <f>2*ATAN(AM479)</f>
        <v>1.4433240291269083</v>
      </c>
      <c r="AM479" s="43">
        <f>SQRT((1+$AB$7)/(1-$AB$7))*TAN(AN479/2)</f>
        <v>0.88001271134709391</v>
      </c>
      <c r="AN479" s="132">
        <f>$AU479+$AB$7*SIN(AO479)</f>
        <v>7.2262246414602949</v>
      </c>
      <c r="AO479" s="132">
        <f>$AU479+$AB$7*SIN(AP479)</f>
        <v>7.2259715698356777</v>
      </c>
      <c r="AP479" s="132">
        <f>$AU479+$AB$7*SIN(AQ479)</f>
        <v>7.2251060058857677</v>
      </c>
      <c r="AQ479" s="132">
        <f>$AU479+$AB$7*SIN(AR479)</f>
        <v>7.2221533257100958</v>
      </c>
      <c r="AR479" s="132">
        <f>$AU479+$AB$7*SIN(AS479)</f>
        <v>7.2121691719959715</v>
      </c>
      <c r="AS479" s="132">
        <f>$AU479+$AB$7*SIN(AT479)</f>
        <v>7.1793496081557624</v>
      </c>
      <c r="AT479" s="132">
        <f>$AU479+$AB$7*SIN(AU479)</f>
        <v>7.079732655576076</v>
      </c>
      <c r="AU479" s="132">
        <f>RADIANS($AB$9)+$AB$18*(F479-AB$15)</f>
        <v>6.8237798923291724</v>
      </c>
    </row>
    <row r="480" spans="1:50" ht="12.95" customHeight="1">
      <c r="A480" s="41" t="s">
        <v>1064</v>
      </c>
      <c r="B480" s="94" t="s">
        <v>288</v>
      </c>
      <c r="C480" s="36">
        <v>55551.111599999997</v>
      </c>
      <c r="D480" s="36" t="s">
        <v>485</v>
      </c>
      <c r="E480" s="41">
        <f>+(C480-C$7)/C$8</f>
        <v>16261.956455410034</v>
      </c>
      <c r="F480" s="132">
        <f>ROUND(2*E480,0)/2</f>
        <v>16262</v>
      </c>
      <c r="G480" s="132">
        <f>+C480-(C$7+F480*C$8)</f>
        <v>-1.4863860000332352E-2</v>
      </c>
      <c r="K480" s="43">
        <f>G480</f>
        <v>-1.4863860000332352E-2</v>
      </c>
      <c r="L480" s="132"/>
      <c r="O480" s="132">
        <f ca="1">+C$11+C$12*F480</f>
        <v>-1.2528637540361508E-2</v>
      </c>
      <c r="P480" s="199">
        <f>+D$11+D$12*F480+D$13*F480^2</f>
        <v>-2.2829576277753484E-2</v>
      </c>
      <c r="Q480" s="200">
        <f>+C480-15018.5</f>
        <v>40532.611599999997</v>
      </c>
      <c r="S480" s="132">
        <f>+(P480-G480)^2</f>
        <v>6.3452635812371978E-5</v>
      </c>
      <c r="T480" s="7">
        <v>1</v>
      </c>
      <c r="U480" s="43">
        <f>+T480*S480</f>
        <v>6.3452635812371978E-5</v>
      </c>
      <c r="V480" s="132">
        <f>+G480-P480</f>
        <v>7.9657162774211324E-3</v>
      </c>
      <c r="Z480" s="43">
        <f>F480</f>
        <v>16262</v>
      </c>
      <c r="AA480" s="132">
        <f>AB$3+AB$4*Z480+AB$5*Z480^2+AH480</f>
        <v>-1.4379145859715036E-2</v>
      </c>
      <c r="AB480" s="132">
        <f>IF(S480&lt;&gt;0,G480-AH480, -9999)</f>
        <v>-2.3314290418370798E-2</v>
      </c>
      <c r="AC480" s="132">
        <f>+G480-P480</f>
        <v>7.9657162774211324E-3</v>
      </c>
      <c r="AD480" s="132">
        <f>IF(S480&lt;&gt;0,G480-AA480, -9999)</f>
        <v>-4.8471414061731534E-4</v>
      </c>
      <c r="AE480" s="132">
        <f>+(G480-AA480)^2*T480</f>
        <v>2.3494779811438254E-7</v>
      </c>
      <c r="AF480" s="43">
        <f>IF(S480&lt;&gt;0,G480-P480, -9999)</f>
        <v>7.9657162774211324E-3</v>
      </c>
      <c r="AG480" s="7"/>
      <c r="AH480" s="43">
        <f>$AB$6*($AB$11/AI480*AJ480+$AB$12)</f>
        <v>8.4504304180384477E-3</v>
      </c>
      <c r="AI480" s="43">
        <f>1+$AB$7*COS(AL480)</f>
        <v>1.0607822549067969</v>
      </c>
      <c r="AJ480" s="43">
        <f>SIN(AL480+RADIANS($AB$9))</f>
        <v>0.99250212900029844</v>
      </c>
      <c r="AK480" s="43">
        <f>$AB$7*SIN(AL480)</f>
        <v>0.49360939629188844</v>
      </c>
      <c r="AL480" s="43">
        <f>2*ATAN(AM480)</f>
        <v>1.4482747429416012</v>
      </c>
      <c r="AM480" s="43">
        <f>SQRT((1+$AB$7)/(1-$AB$7))*TAN(AN480/2)</f>
        <v>0.88441463793043817</v>
      </c>
      <c r="AN480" s="132">
        <f>$AU480+$AB$7*SIN(AO480)</f>
        <v>7.2302689098910928</v>
      </c>
      <c r="AO480" s="132">
        <f>$AU480+$AB$7*SIN(AP480)</f>
        <v>7.230022122102179</v>
      </c>
      <c r="AP480" s="132">
        <f>$AU480+$AB$7*SIN(AQ480)</f>
        <v>7.2291733025556688</v>
      </c>
      <c r="AQ480" s="132">
        <f>$AU480+$AB$7*SIN(AR480)</f>
        <v>7.2262614048437852</v>
      </c>
      <c r="AR480" s="132">
        <f>$AU480+$AB$7*SIN(AS480)</f>
        <v>7.2163595186615233</v>
      </c>
      <c r="AS480" s="132">
        <f>$AU480+$AB$7*SIN(AT480)</f>
        <v>7.183630815020031</v>
      </c>
      <c r="AT480" s="132">
        <f>$AU480+$AB$7*SIN(AU480)</f>
        <v>7.0838168490233908</v>
      </c>
      <c r="AU480" s="132">
        <f>RADIANS($AB$9)+$AB$18*(F480-AB$15)</f>
        <v>6.8266438794971709</v>
      </c>
    </row>
    <row r="481" spans="1:64" ht="12.95" customHeight="1">
      <c r="A481" s="127" t="s">
        <v>1471</v>
      </c>
      <c r="B481" s="276" t="s">
        <v>292</v>
      </c>
      <c r="C481" s="232">
        <v>55553.500399999786</v>
      </c>
      <c r="D481" s="232">
        <v>4.0000000000000002E-4</v>
      </c>
      <c r="E481" s="41">
        <f>+(C481-C$7)/C$8</f>
        <v>16268.954591593185</v>
      </c>
      <c r="F481" s="132">
        <f>ROUND(2*E481,0)/2</f>
        <v>16269</v>
      </c>
      <c r="G481" s="132">
        <f>+C481-(C$7+F481*C$8)</f>
        <v>-1.5500070214329753E-2</v>
      </c>
      <c r="L481" s="43">
        <f>G481</f>
        <v>-1.5500070214329753E-2</v>
      </c>
      <c r="M481" s="132"/>
      <c r="O481" s="132">
        <f ca="1">+C$11+C$12*F481</f>
        <v>-1.254259061462619E-2</v>
      </c>
      <c r="P481" s="199">
        <f>+D$11+D$12*F481+D$13*F481^2</f>
        <v>-2.2839323989445989E-2</v>
      </c>
      <c r="Q481" s="200">
        <f>+C481-15018.5</f>
        <v>40535.000399999786</v>
      </c>
      <c r="S481" s="132">
        <f>+(P481-G481)^2</f>
        <v>5.3864645975557914E-5</v>
      </c>
      <c r="T481" s="7">
        <v>1</v>
      </c>
      <c r="U481" s="43">
        <f>+T481*S481</f>
        <v>5.3864645975557914E-5</v>
      </c>
      <c r="V481" s="132">
        <f>+G481-P481</f>
        <v>7.3392537751162355E-3</v>
      </c>
      <c r="Z481" s="43">
        <f>F481</f>
        <v>16269</v>
      </c>
      <c r="AA481" s="132">
        <f>AB$3+AB$4*Z481+AB$5*Z481^2+AH481</f>
        <v>-1.4380088724006068E-2</v>
      </c>
      <c r="AB481" s="132">
        <f>IF(S481&lt;&gt;0,G481-AH481, -9999)</f>
        <v>-2.3959305479769676E-2</v>
      </c>
      <c r="AC481" s="132">
        <f>+G481-P481</f>
        <v>7.3392537751162355E-3</v>
      </c>
      <c r="AD481" s="132">
        <f>IF(S481&lt;&gt;0,G481-AA481, -9999)</f>
        <v>-1.1199814903236852E-3</v>
      </c>
      <c r="AE481" s="132">
        <f>+(G481-AA481)^2*T481</f>
        <v>1.2543585386676631E-6</v>
      </c>
      <c r="AF481" s="43">
        <f>IF(S481&lt;&gt;0,G481-P481, -9999)</f>
        <v>7.3392537751162355E-3</v>
      </c>
      <c r="AG481" s="7"/>
      <c r="AH481" s="43">
        <f>$AB$6*($AB$11/AI481*AJ481+$AB$12)</f>
        <v>8.4592352654399208E-3</v>
      </c>
      <c r="AI481" s="43">
        <f>1+$AB$7*COS(AL481)</f>
        <v>1.0599076752148382</v>
      </c>
      <c r="AJ481" s="43">
        <f>SIN(AL481+RADIANS($AB$9))</f>
        <v>0.99271711088677539</v>
      </c>
      <c r="AK481" s="43">
        <f>$AB$7*SIN(AL481)</f>
        <v>0.49371630423711033</v>
      </c>
      <c r="AL481" s="43">
        <f>2*ATAN(AM481)</f>
        <v>1.4500463558201941</v>
      </c>
      <c r="AM481" s="43">
        <f>SQRT((1+$AB$7)/(1-$AB$7))*TAN(AN481/2)</f>
        <v>0.88599455079456502</v>
      </c>
      <c r="AN481" s="132">
        <f>$AU481+$AB$7*SIN(AO481)</f>
        <v>7.2317184149153508</v>
      </c>
      <c r="AO481" s="132">
        <f>$AU481+$AB$7*SIN(AP481)</f>
        <v>7.231473858248151</v>
      </c>
      <c r="AP481" s="132">
        <f>$AU481+$AB$7*SIN(AQ481)</f>
        <v>7.2306310100553883</v>
      </c>
      <c r="AQ481" s="132">
        <f>$AU481+$AB$7*SIN(AR481)</f>
        <v>7.2277337266837414</v>
      </c>
      <c r="AR481" s="132">
        <f>$AU481+$AB$7*SIN(AS481)</f>
        <v>7.2178615022908961</v>
      </c>
      <c r="AS481" s="132">
        <f>$AU481+$AB$7*SIN(AT481)</f>
        <v>7.1851660295438879</v>
      </c>
      <c r="AT481" s="132">
        <f>$AU481+$AB$7*SIN(AU481)</f>
        <v>7.0852824557378158</v>
      </c>
      <c r="AU481" s="132">
        <f>RADIANS($AB$9)+$AB$18*(F481-AB$15)</f>
        <v>6.8276719774549139</v>
      </c>
    </row>
    <row r="482" spans="1:64" ht="12.95" customHeight="1">
      <c r="A482" s="41" t="s">
        <v>1064</v>
      </c>
      <c r="B482" s="94" t="s">
        <v>288</v>
      </c>
      <c r="C482" s="36">
        <v>55554.012499999997</v>
      </c>
      <c r="D482" s="36" t="s">
        <v>485</v>
      </c>
      <c r="E482" s="41">
        <f>+(C482-C$7)/C$8</f>
        <v>16270.454819967757</v>
      </c>
      <c r="F482" s="132">
        <f>ROUND(2*E482,0)/2</f>
        <v>16270.5</v>
      </c>
      <c r="G482" s="132">
        <f>+C482-(C$7+F482*C$8)</f>
        <v>-1.542211500054691E-2</v>
      </c>
      <c r="K482" s="43">
        <f>G482</f>
        <v>-1.542211500054691E-2</v>
      </c>
      <c r="M482" s="132"/>
      <c r="O482" s="132">
        <f ca="1">+C$11+C$12*F482</f>
        <v>-1.254558055911148E-2</v>
      </c>
      <c r="P482" s="199">
        <f>+D$11+D$12*F482+D$13*F482^2</f>
        <v>-2.2841412999504006E-2</v>
      </c>
      <c r="Q482" s="200">
        <f>+C482-15018.5</f>
        <v>40535.512499999997</v>
      </c>
      <c r="S482" s="132">
        <f>+(P482-G482)^2</f>
        <v>5.5045982797328768E-5</v>
      </c>
      <c r="T482" s="7">
        <v>1</v>
      </c>
      <c r="U482" s="43">
        <f>+T482*S482</f>
        <v>5.5045982797328768E-5</v>
      </c>
      <c r="V482" s="132">
        <f>+G482-P482</f>
        <v>7.4192979989570959E-3</v>
      </c>
      <c r="Z482" s="43">
        <f>F482</f>
        <v>16270.5</v>
      </c>
      <c r="AA482" s="132">
        <f>AB$3+AB$4*Z482+AB$5*Z482^2+AH482</f>
        <v>-1.4380294242991512E-2</v>
      </c>
      <c r="AB482" s="132">
        <f>IF(S482&lt;&gt;0,G482-AH482, -9999)</f>
        <v>-2.3883233757059405E-2</v>
      </c>
      <c r="AC482" s="132">
        <f>+G482-P482</f>
        <v>7.4192979989570959E-3</v>
      </c>
      <c r="AD482" s="132">
        <f>IF(S482&lt;&gt;0,G482-AA482, -9999)</f>
        <v>-1.0418207575553975E-3</v>
      </c>
      <c r="AE482" s="132">
        <f>+(G482-AA482)^2*T482</f>
        <v>1.0853904908733022E-6</v>
      </c>
      <c r="AF482" s="43">
        <f>IF(S482&lt;&gt;0,G482-P482, -9999)</f>
        <v>7.4192979989570959E-3</v>
      </c>
      <c r="AG482" s="7"/>
      <c r="AH482" s="43">
        <f>$AB$6*($AB$11/AI482*AJ482+$AB$12)</f>
        <v>8.4611187565124934E-3</v>
      </c>
      <c r="AI482" s="43">
        <f>1+$AB$7*COS(AL482)</f>
        <v>1.0597204290552602</v>
      </c>
      <c r="AJ482" s="43">
        <f>SIN(AL482+RADIANS($AB$9))</f>
        <v>0.99276272728317017</v>
      </c>
      <c r="AK482" s="43">
        <f>$AB$7*SIN(AL482)</f>
        <v>0.4937389887102831</v>
      </c>
      <c r="AL482" s="43">
        <f>2*ATAN(AM482)</f>
        <v>1.4504256057136748</v>
      </c>
      <c r="AM482" s="43">
        <f>SQRT((1+$AB$7)/(1-$AB$7))*TAN(AN482/2)</f>
        <v>0.88633308561515078</v>
      </c>
      <c r="AN482" s="132">
        <f>$AU482+$AB$7*SIN(AO482)</f>
        <v>7.2320288664789132</v>
      </c>
      <c r="AO482" s="132">
        <f>$AU482+$AB$7*SIN(AP482)</f>
        <v>7.2317847862169637</v>
      </c>
      <c r="AP482" s="132">
        <f>$AU482+$AB$7*SIN(AQ482)</f>
        <v>7.230943214866806</v>
      </c>
      <c r="AQ482" s="132">
        <f>$AU482+$AB$7*SIN(AR482)</f>
        <v>7.2280490613058124</v>
      </c>
      <c r="AR482" s="132">
        <f>$AU482+$AB$7*SIN(AS482)</f>
        <v>7.218183201760981</v>
      </c>
      <c r="AS482" s="132">
        <f>$AU482+$AB$7*SIN(AT482)</f>
        <v>7.1854948919777364</v>
      </c>
      <c r="AT482" s="132">
        <f>$AU482+$AB$7*SIN(AU482)</f>
        <v>7.0855964789096815</v>
      </c>
      <c r="AU482" s="132">
        <f>RADIANS($AB$9)+$AB$18*(F482-AB$15)</f>
        <v>6.8278922841601446</v>
      </c>
    </row>
    <row r="483" spans="1:64" ht="12.95" customHeight="1">
      <c r="A483" s="41" t="s">
        <v>1064</v>
      </c>
      <c r="B483" s="94" t="s">
        <v>288</v>
      </c>
      <c r="C483" s="36">
        <v>55554.183499999999</v>
      </c>
      <c r="D483" s="36" t="s">
        <v>485</v>
      </c>
      <c r="E483" s="41">
        <f>+(C483-C$7)/C$8</f>
        <v>16270.955774960825</v>
      </c>
      <c r="F483" s="132">
        <f>ROUND(2*E483,0)/2</f>
        <v>16271</v>
      </c>
      <c r="G483" s="132">
        <f>+C483-(C$7+F483*C$8)</f>
        <v>-1.509612999507226E-2</v>
      </c>
      <c r="K483" s="43">
        <f>G483</f>
        <v>-1.509612999507226E-2</v>
      </c>
      <c r="L483" s="132"/>
      <c r="O483" s="132">
        <f ca="1">+C$11+C$12*F483</f>
        <v>-1.2546577207273236E-2</v>
      </c>
      <c r="P483" s="199">
        <f>+D$11+D$12*F483+D$13*F483^2</f>
        <v>-2.2842109353028862E-2</v>
      </c>
      <c r="Q483" s="200">
        <f>+C483-15018.5</f>
        <v>40535.683499999999</v>
      </c>
      <c r="S483" s="132">
        <f>+(P483-G483)^2</f>
        <v>6.0000196213889769E-5</v>
      </c>
      <c r="T483" s="7">
        <v>1</v>
      </c>
      <c r="U483" s="43">
        <f>+T483*S483</f>
        <v>6.0000196213889769E-5</v>
      </c>
      <c r="V483" s="132">
        <f>+G483-P483</f>
        <v>7.7459793579566019E-3</v>
      </c>
      <c r="Z483" s="43">
        <f>F483</f>
        <v>16271</v>
      </c>
      <c r="AA483" s="132">
        <f>AB$3+AB$4*Z483+AB$5*Z483^2+AH483</f>
        <v>-1.4380363021837764E-2</v>
      </c>
      <c r="AB483" s="132">
        <f>IF(S483&lt;&gt;0,G483-AH483, -9999)</f>
        <v>-2.3557876326263359E-2</v>
      </c>
      <c r="AC483" s="132">
        <f>+G483-P483</f>
        <v>7.7459793579566019E-3</v>
      </c>
      <c r="AD483" s="132">
        <f>IF(S483&lt;&gt;0,G483-AA483, -9999)</f>
        <v>-7.1576697323449609E-4</v>
      </c>
      <c r="AE483" s="132">
        <f>+(G483-AA483)^2*T483</f>
        <v>5.1232235997327183E-7</v>
      </c>
      <c r="AF483" s="43">
        <f>IF(S483&lt;&gt;0,G483-P483, -9999)</f>
        <v>7.7459793579566019E-3</v>
      </c>
      <c r="AG483" s="7"/>
      <c r="AH483" s="43">
        <f>$AB$6*($AB$11/AI483*AJ483+$AB$12)</f>
        <v>8.461746331191098E-3</v>
      </c>
      <c r="AI483" s="43">
        <f>1+$AB$7*COS(AL483)</f>
        <v>1.059658026515421</v>
      </c>
      <c r="AJ483" s="43">
        <f>SIN(AL483+RADIANS($AB$9))</f>
        <v>0.99277789743244782</v>
      </c>
      <c r="AK483" s="43">
        <f>$AB$7*SIN(AL483)</f>
        <v>0.49374653263742796</v>
      </c>
      <c r="AL483" s="43">
        <f>2*ATAN(AM483)</f>
        <v>1.4505519924573933</v>
      </c>
      <c r="AM483" s="43">
        <f>SQRT((1+$AB$7)/(1-$AB$7))*TAN(AN483/2)</f>
        <v>0.88644592915719567</v>
      </c>
      <c r="AN483" s="132">
        <f>$AU483+$AB$7*SIN(AO483)</f>
        <v>7.2321323380544147</v>
      </c>
      <c r="AO483" s="132">
        <f>$AU483+$AB$7*SIN(AP483)</f>
        <v>7.2318884164614818</v>
      </c>
      <c r="AP483" s="132">
        <f>$AU483+$AB$7*SIN(AQ483)</f>
        <v>7.2310472705106346</v>
      </c>
      <c r="AQ483" s="132">
        <f>$AU483+$AB$7*SIN(AR483)</f>
        <v>7.2281541600740447</v>
      </c>
      <c r="AR483" s="132">
        <f>$AU483+$AB$7*SIN(AS483)</f>
        <v>7.2182904228271063</v>
      </c>
      <c r="AS483" s="132">
        <f>$AU483+$AB$7*SIN(AT483)</f>
        <v>7.1856045039927272</v>
      </c>
      <c r="AT483" s="132">
        <f>$AU483+$AB$7*SIN(AU483)</f>
        <v>7.0857011505210421</v>
      </c>
      <c r="AU483" s="132">
        <f>RADIANS($AB$9)+$AB$18*(F483-AB$15)</f>
        <v>6.8279657197285548</v>
      </c>
    </row>
    <row r="484" spans="1:64" ht="12.95" customHeight="1">
      <c r="A484" s="127" t="s">
        <v>1471</v>
      </c>
      <c r="B484" s="276" t="s">
        <v>288</v>
      </c>
      <c r="C484" s="232">
        <v>55554.353999999817</v>
      </c>
      <c r="D484" s="232">
        <v>5.0000000000000001E-4</v>
      </c>
      <c r="E484" s="41">
        <f>+(C484-C$7)/C$8</f>
        <v>16271.455265172672</v>
      </c>
      <c r="F484" s="132">
        <f>ROUND(2*E484,0)/2</f>
        <v>16271.5</v>
      </c>
      <c r="G484" s="132">
        <f>+C484-(C$7+F484*C$8)</f>
        <v>-1.5270145180693362E-2</v>
      </c>
      <c r="L484" s="43">
        <f>G484</f>
        <v>-1.5270145180693362E-2</v>
      </c>
      <c r="M484" s="132"/>
      <c r="O484" s="132">
        <f ca="1">+C$11+C$12*F484</f>
        <v>-1.2547573855435E-2</v>
      </c>
      <c r="P484" s="199">
        <f>+D$11+D$12*F484+D$13*F484^2</f>
        <v>-2.2842805714973144E-2</v>
      </c>
      <c r="Q484" s="200">
        <f>+C484-15018.5</f>
        <v>40535.853999999817</v>
      </c>
      <c r="S484" s="132">
        <f>+(P484-G484)^2</f>
        <v>5.7345187567438551E-5</v>
      </c>
      <c r="T484" s="7">
        <v>1</v>
      </c>
      <c r="U484" s="43">
        <f>+T484*S484</f>
        <v>5.7345187567438551E-5</v>
      </c>
      <c r="V484" s="132">
        <f>+G484-P484</f>
        <v>7.572660534279782E-3</v>
      </c>
      <c r="Z484" s="43">
        <f>F484</f>
        <v>16271.5</v>
      </c>
      <c r="AA484" s="132">
        <f>AB$3+AB$4*Z484+AB$5*Z484^2+AH484</f>
        <v>-1.4380431936920728E-2</v>
      </c>
      <c r="AB484" s="132">
        <f>IF(S484&lt;&gt;0,G484-AH484, -9999)</f>
        <v>-2.3732518958745778E-2</v>
      </c>
      <c r="AC484" s="132">
        <f>+G484-P484</f>
        <v>7.572660534279782E-3</v>
      </c>
      <c r="AD484" s="132">
        <f>IF(S484&lt;&gt;0,G484-AA484, -9999)</f>
        <v>-8.8971324377263433E-4</v>
      </c>
      <c r="AE484" s="132">
        <f>+(G484-AA484)^2*T484</f>
        <v>7.9158965614442307E-7</v>
      </c>
      <c r="AF484" s="43">
        <f>IF(S484&lt;&gt;0,G484-P484, -9999)</f>
        <v>7.572660534279782E-3</v>
      </c>
      <c r="AG484" s="7"/>
      <c r="AH484" s="43">
        <f>$AB$6*($AB$11/AI484*AJ484+$AB$12)</f>
        <v>8.4623737780524164E-3</v>
      </c>
      <c r="AI484" s="43">
        <f>1+$AB$7*COS(AL484)</f>
        <v>1.0595956303991469</v>
      </c>
      <c r="AJ484" s="43">
        <f>SIN(AL484+RADIANS($AB$9))</f>
        <v>0.99279304993308959</v>
      </c>
      <c r="AK484" s="43">
        <f>$AB$7*SIN(AL484)</f>
        <v>0.49375406778732028</v>
      </c>
      <c r="AL484" s="43">
        <f>2*ATAN(AM484)</f>
        <v>1.4506783642614494</v>
      </c>
      <c r="AM484" s="43">
        <f>SQRT((1+$AB$7)/(1-$AB$7))*TAN(AN484/2)</f>
        <v>0.88655877200135935</v>
      </c>
      <c r="AN484" s="132">
        <f>$AU484+$AB$7*SIN(AO484)</f>
        <v>7.2322358034914789</v>
      </c>
      <c r="AO484" s="132">
        <f>$AU484+$AB$7*SIN(AP484)</f>
        <v>7.231992040501197</v>
      </c>
      <c r="AP484" s="132">
        <f>$AU484+$AB$7*SIN(AQ484)</f>
        <v>7.2311513198421409</v>
      </c>
      <c r="AQ484" s="132">
        <f>$AU484+$AB$7*SIN(AR484)</f>
        <v>7.2282592524567706</v>
      </c>
      <c r="AR484" s="132">
        <f>$AU484+$AB$7*SIN(AS484)</f>
        <v>7.2183976378480583</v>
      </c>
      <c r="AS484" s="132">
        <f>$AU484+$AB$7*SIN(AT484)</f>
        <v>7.1857141116090739</v>
      </c>
      <c r="AT484" s="132">
        <f>$AU484+$AB$7*SIN(AU484)</f>
        <v>7.0858058207424923</v>
      </c>
      <c r="AU484" s="132">
        <f>RADIANS($AB$9)+$AB$18*(F484-AB$15)</f>
        <v>6.828039155296965</v>
      </c>
    </row>
    <row r="485" spans="1:64" ht="12.95" customHeight="1">
      <c r="A485" s="127" t="s">
        <v>1471</v>
      </c>
      <c r="B485" s="276" t="s">
        <v>292</v>
      </c>
      <c r="C485" s="232">
        <v>55554.524900000077</v>
      </c>
      <c r="D485" s="232">
        <v>2.0000000000000001E-4</v>
      </c>
      <c r="E485" s="41">
        <f>+(C485-C$7)/C$8</f>
        <v>16271.955927210356</v>
      </c>
      <c r="F485" s="132">
        <f>ROUND(2*E485,0)/2</f>
        <v>16272</v>
      </c>
      <c r="G485" s="132">
        <f>+C485-(C$7+F485*C$8)</f>
        <v>-1.5044159925309941E-2</v>
      </c>
      <c r="L485" s="43">
        <f>G485</f>
        <v>-1.5044159925309941E-2</v>
      </c>
      <c r="M485" s="132"/>
      <c r="O485" s="132">
        <f ca="1">+C$11+C$12*F485</f>
        <v>-1.2548570503596763E-2</v>
      </c>
      <c r="P485" s="199">
        <f>+D$11+D$12*F485+D$13*F485^2</f>
        <v>-2.284350208533685E-2</v>
      </c>
      <c r="Q485" s="200">
        <f>+C485-15018.5</f>
        <v>40536.024900000077</v>
      </c>
      <c r="S485" s="132">
        <f>+(P485-G485)^2</f>
        <v>6.0829738129173211E-5</v>
      </c>
      <c r="T485" s="7">
        <v>1</v>
      </c>
      <c r="U485" s="43">
        <f>+T485*S485</f>
        <v>6.0829738129173211E-5</v>
      </c>
      <c r="V485" s="132">
        <f>+G485-P485</f>
        <v>7.7993421600269092E-3</v>
      </c>
      <c r="Z485" s="43">
        <f>F485</f>
        <v>16272</v>
      </c>
      <c r="AA485" s="132">
        <f>AB$3+AB$4*Z485+AB$5*Z485^2+AH485</f>
        <v>-1.4380500988227083E-2</v>
      </c>
      <c r="AB485" s="132">
        <f>IF(S485&lt;&gt;0,G485-AH485, -9999)</f>
        <v>-2.3507161022419711E-2</v>
      </c>
      <c r="AC485" s="132">
        <f>+G485-P485</f>
        <v>7.7993421600269092E-3</v>
      </c>
      <c r="AD485" s="132">
        <f>IF(S485&lt;&gt;0,G485-AA485, -9999)</f>
        <v>-6.6365893708285849E-4</v>
      </c>
      <c r="AE485" s="132">
        <f>+(G485-AA485)^2*T485</f>
        <v>4.4044318476994951E-7</v>
      </c>
      <c r="AF485" s="43">
        <f>IF(S485&lt;&gt;0,G485-P485, -9999)</f>
        <v>7.7993421600269092E-3</v>
      </c>
      <c r="AG485" s="7"/>
      <c r="AH485" s="43">
        <f>$AB$6*($AB$11/AI485*AJ485+$AB$12)</f>
        <v>8.4630010971097677E-3</v>
      </c>
      <c r="AI485" s="43">
        <f>1+$AB$7*COS(AL485)</f>
        <v>1.059533240706569</v>
      </c>
      <c r="AJ485" s="43">
        <f>SIN(AL485+RADIANS($AB$9))</f>
        <v>0.99280818479076838</v>
      </c>
      <c r="AK485" s="43">
        <f>$AB$7*SIN(AL485)</f>
        <v>0.49376159416278126</v>
      </c>
      <c r="AL485" s="43">
        <f>2*ATAN(AM485)</f>
        <v>1.4508047211282797</v>
      </c>
      <c r="AM485" s="43">
        <f>SQRT((1+$AB$7)/(1-$AB$7))*TAN(AN485/2)</f>
        <v>0.88667161414835971</v>
      </c>
      <c r="AN485" s="132">
        <f>$AU485+$AB$7*SIN(AO485)</f>
        <v>7.2323392627907506</v>
      </c>
      <c r="AO485" s="132">
        <f>$AU485+$AB$7*SIN(AP485)</f>
        <v>7.2320956583367497</v>
      </c>
      <c r="AP485" s="132">
        <f>$AU485+$AB$7*SIN(AQ485)</f>
        <v>7.2312553628619236</v>
      </c>
      <c r="AQ485" s="132">
        <f>$AU485+$AB$7*SIN(AR485)</f>
        <v>7.2283643384544245</v>
      </c>
      <c r="AR485" s="132">
        <f>$AU485+$AB$7*SIN(AS485)</f>
        <v>7.2185048468239019</v>
      </c>
      <c r="AS485" s="132">
        <f>$AU485+$AB$7*SIN(AT485)</f>
        <v>7.1858237148264781</v>
      </c>
      <c r="AT485" s="132">
        <f>$AU485+$AB$7*SIN(AU485)</f>
        <v>7.0859104895738625</v>
      </c>
      <c r="AU485" s="132">
        <f>RADIANS($AB$9)+$AB$18*(F485-AB$15)</f>
        <v>6.8281125908653753</v>
      </c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</row>
    <row r="486" spans="1:64" ht="12.95" customHeight="1">
      <c r="A486" s="127" t="s">
        <v>1471</v>
      </c>
      <c r="B486" s="276" t="s">
        <v>288</v>
      </c>
      <c r="C486" s="232">
        <v>55556.403100000229</v>
      </c>
      <c r="D486" s="232">
        <v>2.9999999999999997E-4</v>
      </c>
      <c r="E486" s="41">
        <f>+(C486-C$7)/C$8</f>
        <v>16277.458229362655</v>
      </c>
      <c r="F486" s="132">
        <f>ROUND(2*E486,0)/2</f>
        <v>16277.5</v>
      </c>
      <c r="G486" s="132">
        <f>+C486-(C$7+F486*C$8)</f>
        <v>-1.4258324772526976E-2</v>
      </c>
      <c r="L486" s="43">
        <f>G486</f>
        <v>-1.4258324772526976E-2</v>
      </c>
      <c r="M486" s="132"/>
      <c r="O486" s="132">
        <f ca="1">+C$11+C$12*F486</f>
        <v>-1.2559533633376162E-2</v>
      </c>
      <c r="P486" s="199">
        <f>+D$11+D$12*F486+D$13*F486^2</f>
        <v>-2.2851162715019673E-2</v>
      </c>
      <c r="Q486" s="200">
        <f>+C486-15018.5</f>
        <v>40537.903100000229</v>
      </c>
      <c r="S486" s="132">
        <f>+(P486-G486)^2</f>
        <v>7.3836863905942134E-5</v>
      </c>
      <c r="T486" s="7">
        <v>1</v>
      </c>
      <c r="U486" s="43">
        <f>+T486*S486</f>
        <v>7.3836863905942134E-5</v>
      </c>
      <c r="V486" s="132">
        <f>+G486-P486</f>
        <v>8.5928379424926975E-3</v>
      </c>
      <c r="Z486" s="43">
        <f>F486</f>
        <v>16277.5</v>
      </c>
      <c r="AA486" s="132">
        <f>AB$3+AB$4*Z486+AB$5*Z486^2+AH486</f>
        <v>-1.4381269539535002E-2</v>
      </c>
      <c r="AB486" s="132">
        <f>IF(S486&lt;&gt;0,G486-AH486, -9999)</f>
        <v>-2.2728217948011647E-2</v>
      </c>
      <c r="AC486" s="132">
        <f>+G486-P486</f>
        <v>8.5928379424926975E-3</v>
      </c>
      <c r="AD486" s="132">
        <f>IF(S486&lt;&gt;0,G486-AA486, -9999)</f>
        <v>1.2294476700802637E-4</v>
      </c>
      <c r="AE486" s="132">
        <f>+(G486-AA486)^2*T486</f>
        <v>1.511541573465789E-8</v>
      </c>
      <c r="AF486" s="43">
        <f>IF(S486&lt;&gt;0,G486-P486, -9999)</f>
        <v>8.5928379424926975E-3</v>
      </c>
      <c r="AG486" s="7"/>
      <c r="AH486" s="43">
        <f>$AB$6*($AB$11/AI486*AJ486+$AB$12)</f>
        <v>8.4698931754846711E-3</v>
      </c>
      <c r="AI486" s="43">
        <f>1+$AB$7*COS(AL486)</f>
        <v>1.0588473780892249</v>
      </c>
      <c r="AJ486" s="43">
        <f>SIN(AL486+RADIANS($AB$9))</f>
        <v>0.99297350541050977</v>
      </c>
      <c r="AK486" s="43">
        <f>$AB$7*SIN(AL486)</f>
        <v>0.49384380598648925</v>
      </c>
      <c r="AL486" s="43">
        <f>2*ATAN(AM486)</f>
        <v>1.4521936615026014</v>
      </c>
      <c r="AM486" s="43">
        <f>SQRT((1+$AB$7)/(1-$AB$7))*TAN(AN486/2)</f>
        <v>0.88791283195748139</v>
      </c>
      <c r="AN486" s="132">
        <f>$AU486+$AB$7*SIN(AO486)</f>
        <v>7.2334769101724188</v>
      </c>
      <c r="AO486" s="132">
        <f>$AU486+$AB$7*SIN(AP486)</f>
        <v>7.2332350452371559</v>
      </c>
      <c r="AP486" s="132">
        <f>$AU486+$AB$7*SIN(AQ486)</f>
        <v>7.2323994196774848</v>
      </c>
      <c r="AQ486" s="132">
        <f>$AU486+$AB$7*SIN(AR486)</f>
        <v>7.229519863138159</v>
      </c>
      <c r="AR486" s="132">
        <f>$AU486+$AB$7*SIN(AS486)</f>
        <v>7.2196837466004435</v>
      </c>
      <c r="AS486" s="132">
        <f>$AU486+$AB$7*SIN(AT486)</f>
        <v>7.1870290598025015</v>
      </c>
      <c r="AT486" s="132">
        <f>$AU486+$AB$7*SIN(AU486)</f>
        <v>7.0870617549255135</v>
      </c>
      <c r="AU486" s="132">
        <f>RADIANS($AB$9)+$AB$18*(F486-AB$15)</f>
        <v>6.8289203821178877</v>
      </c>
    </row>
    <row r="487" spans="1:64" ht="12.95" customHeight="1">
      <c r="A487" s="127" t="s">
        <v>1471</v>
      </c>
      <c r="B487" s="276" t="s">
        <v>288</v>
      </c>
      <c r="C487" s="232">
        <v>55557.427099999972</v>
      </c>
      <c r="D487" s="232">
        <v>4.0000000000000002E-4</v>
      </c>
      <c r="E487" s="41">
        <f>+(C487-C$7)/C$8</f>
        <v>16280.458100197542</v>
      </c>
      <c r="F487" s="132">
        <f>ROUND(2*E487,0)/2</f>
        <v>16280.5</v>
      </c>
      <c r="G487" s="132">
        <f>+C487-(C$7+F487*C$8)</f>
        <v>-1.430241502384888E-2</v>
      </c>
      <c r="L487" s="43">
        <f>G487</f>
        <v>-1.430241502384888E-2</v>
      </c>
      <c r="M487" s="132"/>
      <c r="O487" s="132">
        <f ca="1">+C$11+C$12*F487</f>
        <v>-1.2565513522346736E-2</v>
      </c>
      <c r="P487" s="199">
        <f>+D$11+D$12*F487+D$13*F487^2</f>
        <v>-2.2855341669691887E-2</v>
      </c>
      <c r="Q487" s="200">
        <f>+C487-15018.5</f>
        <v>40538.927099999972</v>
      </c>
      <c r="S487" s="132">
        <f>+(P487-G487)^2</f>
        <v>7.3152554209171306E-5</v>
      </c>
      <c r="T487" s="7">
        <v>1</v>
      </c>
      <c r="U487" s="43">
        <f>+T487*S487</f>
        <v>7.3152554209171306E-5</v>
      </c>
      <c r="V487" s="132">
        <f>+G487-P487</f>
        <v>8.5529266458430064E-3</v>
      </c>
      <c r="Z487" s="43">
        <f>F487</f>
        <v>16280.5</v>
      </c>
      <c r="AA487" s="132">
        <f>AB$3+AB$4*Z487+AB$5*Z487^2+AH487</f>
        <v>-1.4381695689718532E-2</v>
      </c>
      <c r="AB487" s="132">
        <f>IF(S487&lt;&gt;0,G487-AH487, -9999)</f>
        <v>-2.2776061003822234E-2</v>
      </c>
      <c r="AC487" s="132">
        <f>+G487-P487</f>
        <v>8.5529266458430064E-3</v>
      </c>
      <c r="AD487" s="132">
        <f>IF(S487&lt;&gt;0,G487-AA487, -9999)</f>
        <v>7.92806658696521E-5</v>
      </c>
      <c r="AE487" s="132">
        <f>+(G487-AA487)^2*T487</f>
        <v>6.2854239807354193E-9</v>
      </c>
      <c r="AF487" s="43">
        <f>IF(S487&lt;&gt;0,G487-P487, -9999)</f>
        <v>8.5529266458430064E-3</v>
      </c>
      <c r="AG487" s="7"/>
      <c r="AH487" s="43">
        <f>$AB$6*($AB$11/AI487*AJ487+$AB$12)</f>
        <v>8.4736459799733543E-3</v>
      </c>
      <c r="AI487" s="43">
        <f>1+$AB$7*COS(AL487)</f>
        <v>1.058473598882802</v>
      </c>
      <c r="AJ487" s="43">
        <f>SIN(AL487+RADIANS($AB$9))</f>
        <v>0.99306278348738497</v>
      </c>
      <c r="AK487" s="43">
        <f>$AB$7*SIN(AL487)</f>
        <v>0.4938882027877266</v>
      </c>
      <c r="AL487" s="43">
        <f>2*ATAN(AM487)</f>
        <v>1.4529505048270264</v>
      </c>
      <c r="AM487" s="43">
        <f>SQRT((1+$AB$7)/(1-$AB$7))*TAN(AN487/2)</f>
        <v>0.88858982467570991</v>
      </c>
      <c r="AN487" s="132">
        <f>$AU487+$AB$7*SIN(AO487)</f>
        <v>7.2340971324195928</v>
      </c>
      <c r="AO487" s="132">
        <f>$AU487+$AB$7*SIN(AP487)</f>
        <v>7.2338562129278401</v>
      </c>
      <c r="AP487" s="132">
        <f>$AU487+$AB$7*SIN(AQ487)</f>
        <v>7.233023129086364</v>
      </c>
      <c r="AQ487" s="132">
        <f>$AU487+$AB$7*SIN(AR487)</f>
        <v>7.2301498239199216</v>
      </c>
      <c r="AR487" s="132">
        <f>$AU487+$AB$7*SIN(AS487)</f>
        <v>7.2203264745776456</v>
      </c>
      <c r="AS487" s="132">
        <f>$AU487+$AB$7*SIN(AT487)</f>
        <v>7.1876862961955368</v>
      </c>
      <c r="AT487" s="132">
        <f>$AU487+$AB$7*SIN(AU487)</f>
        <v>7.0876896468617909</v>
      </c>
      <c r="AU487" s="132">
        <f>RADIANS($AB$9)+$AB$18*(F487-AB$15)</f>
        <v>6.829360995528349</v>
      </c>
    </row>
    <row r="488" spans="1:64" ht="12.95" customHeight="1">
      <c r="A488" s="127" t="s">
        <v>1471</v>
      </c>
      <c r="B488" s="276" t="s">
        <v>288</v>
      </c>
      <c r="C488" s="232">
        <v>55558.450999999885</v>
      </c>
      <c r="D488" s="232">
        <v>1.1999999999999999E-3</v>
      </c>
      <c r="E488" s="41">
        <f>+(C488-C$7)/C$8</f>
        <v>16283.457678076789</v>
      </c>
      <c r="F488" s="132">
        <f>ROUND(2*E488,0)/2</f>
        <v>16283.5</v>
      </c>
      <c r="G488" s="132">
        <f>+C488-(C$7+F488*C$8)</f>
        <v>-1.4446505112573504E-2</v>
      </c>
      <c r="L488" s="43">
        <f>G488</f>
        <v>-1.4446505112573504E-2</v>
      </c>
      <c r="M488" s="132"/>
      <c r="O488" s="132">
        <f ca="1">+C$11+C$12*F488</f>
        <v>-1.2571493411317317E-2</v>
      </c>
      <c r="P488" s="199">
        <f>+D$11+D$12*F488+D$13*F488^2</f>
        <v>-2.2859520927463406E-2</v>
      </c>
      <c r="Q488" s="200">
        <f>+C488-15018.5</f>
        <v>40539.950999999885</v>
      </c>
      <c r="S488" s="132">
        <f>+(P488-G488)^2</f>
        <v>7.0778835101587592E-5</v>
      </c>
      <c r="T488" s="7">
        <v>1</v>
      </c>
      <c r="U488" s="43">
        <f>+T488*S488</f>
        <v>7.0778835101587592E-5</v>
      </c>
      <c r="V488" s="132">
        <f>+G488-P488</f>
        <v>8.4130158148899015E-3</v>
      </c>
      <c r="Z488" s="43">
        <f>F488</f>
        <v>16283.5</v>
      </c>
      <c r="AA488" s="132">
        <f>AB$3+AB$4*Z488+AB$5*Z488^2+AH488</f>
        <v>-1.4382126735319283E-2</v>
      </c>
      <c r="AB488" s="132">
        <f>IF(S488&lt;&gt;0,G488-AH488, -9999)</f>
        <v>-2.2923899304717627E-2</v>
      </c>
      <c r="AC488" s="132">
        <f>+G488-P488</f>
        <v>8.4130158148899015E-3</v>
      </c>
      <c r="AD488" s="132">
        <f>IF(S488&lt;&gt;0,G488-AA488, -9999)</f>
        <v>-6.437837725422127E-5</v>
      </c>
      <c r="AE488" s="132">
        <f>+(G488-AA488)^2*T488</f>
        <v>4.1445754578868342E-9</v>
      </c>
      <c r="AF488" s="43">
        <f>IF(S488&lt;&gt;0,G488-P488, -9999)</f>
        <v>8.4130158148899015E-3</v>
      </c>
      <c r="AG488" s="7"/>
      <c r="AH488" s="43">
        <f>$AB$6*($AB$11/AI488*AJ488+$AB$12)</f>
        <v>8.4773941921441227E-3</v>
      </c>
      <c r="AI488" s="43">
        <f>1+$AB$7*COS(AL488)</f>
        <v>1.0581000510106207</v>
      </c>
      <c r="AJ488" s="43">
        <f>SIN(AL488+RADIANS($AB$9))</f>
        <v>0.9931514300840506</v>
      </c>
      <c r="AK488" s="43">
        <f>$AB$7*SIN(AL488)</f>
        <v>0.49393228553290652</v>
      </c>
      <c r="AL488" s="43">
        <f>2*ATAN(AM488)</f>
        <v>1.4537068119876739</v>
      </c>
      <c r="AM488" s="43">
        <f>SQRT((1+$AB$7)/(1-$AB$7))*TAN(AN488/2)</f>
        <v>0.88926679276053577</v>
      </c>
      <c r="AN488" s="132">
        <f>$AU488+$AB$7*SIN(AO488)</f>
        <v>7.2347171341233114</v>
      </c>
      <c r="AO488" s="132">
        <f>$AU488+$AB$7*SIN(AP488)</f>
        <v>7.2344771576857179</v>
      </c>
      <c r="AP488" s="132">
        <f>$AU488+$AB$7*SIN(AQ488)</f>
        <v>7.2336466116625342</v>
      </c>
      <c r="AQ488" s="132">
        <f>$AU488+$AB$7*SIN(AR488)</f>
        <v>7.2307795551214538</v>
      </c>
      <c r="AR488" s="132">
        <f>$AU488+$AB$7*SIN(AS488)</f>
        <v>7.2209689849756229</v>
      </c>
      <c r="AS488" s="132">
        <f>$AU488+$AB$7*SIN(AT488)</f>
        <v>7.1883433740339182</v>
      </c>
      <c r="AT488" s="132">
        <f>$AU488+$AB$7*SIN(AU488)</f>
        <v>7.0883174886460996</v>
      </c>
      <c r="AU488" s="132">
        <f>RADIANS($AB$9)+$AB$18*(F488-AB$15)</f>
        <v>6.8298016089388103</v>
      </c>
    </row>
    <row r="489" spans="1:64" ht="12.95" customHeight="1">
      <c r="A489" s="127" t="s">
        <v>1471</v>
      </c>
      <c r="B489" s="276" t="s">
        <v>292</v>
      </c>
      <c r="C489" s="232">
        <v>55562.376099999994</v>
      </c>
      <c r="D489" s="232">
        <v>2.0000000000000001E-4</v>
      </c>
      <c r="E489" s="41">
        <f>+(C489-C$7)/C$8</f>
        <v>16294.956499382744</v>
      </c>
      <c r="F489" s="132">
        <f>ROUND(2*E489,0)/2</f>
        <v>16295</v>
      </c>
      <c r="G489" s="132">
        <f>+C489-(C$7+F489*C$8)</f>
        <v>-1.4848850005364511E-2</v>
      </c>
      <c r="L489" s="43">
        <f>G489</f>
        <v>-1.4848850005364511E-2</v>
      </c>
      <c r="M489" s="132"/>
      <c r="O489" s="132">
        <f ca="1">+C$11+C$12*F489</f>
        <v>-1.2594416319037863E-2</v>
      </c>
      <c r="P489" s="199">
        <f>+D$11+D$12*F489+D$13*F489^2</f>
        <v>-2.2875544223465806E-2</v>
      </c>
      <c r="Q489" s="200">
        <f>+C489-15018.5</f>
        <v>40543.876099999994</v>
      </c>
      <c r="S489" s="132">
        <f>+(P489-G489)^2</f>
        <v>6.4427820070900752E-5</v>
      </c>
      <c r="T489" s="7">
        <v>1</v>
      </c>
      <c r="U489" s="43">
        <f>+T489*S489</f>
        <v>6.4427820070900752E-5</v>
      </c>
      <c r="V489" s="132">
        <f>+G489-P489</f>
        <v>8.0266942181012949E-3</v>
      </c>
      <c r="Z489" s="43">
        <f>F489</f>
        <v>16295</v>
      </c>
      <c r="AA489" s="132">
        <f>AB$3+AB$4*Z489+AB$5*Z489^2+AH489</f>
        <v>-1.4383824375585563E-2</v>
      </c>
      <c r="AB489" s="132">
        <f>IF(S489&lt;&gt;0,G489-AH489, -9999)</f>
        <v>-2.3340569853244755E-2</v>
      </c>
      <c r="AC489" s="132">
        <f>+G489-P489</f>
        <v>8.0266942181012949E-3</v>
      </c>
      <c r="AD489" s="132">
        <f>IF(S489&lt;&gt;0,G489-AA489, -9999)</f>
        <v>-4.650256297789486E-4</v>
      </c>
      <c r="AE489" s="132">
        <f>+(G489-AA489)^2*T489</f>
        <v>2.1624883635130777E-7</v>
      </c>
      <c r="AF489" s="43">
        <f>IF(S489&lt;&gt;0,G489-P489, -9999)</f>
        <v>8.0266942181012949E-3</v>
      </c>
      <c r="AG489" s="7"/>
      <c r="AH489" s="43">
        <f>$AB$6*($AB$11/AI489*AJ489+$AB$12)</f>
        <v>8.4917198478802434E-3</v>
      </c>
      <c r="AI489" s="43">
        <f>1+$AB$7*COS(AL489)</f>
        <v>1.0566702609999727</v>
      </c>
      <c r="AJ489" s="43">
        <f>SIN(AL489+RADIANS($AB$9))</f>
        <v>0.99348541399712909</v>
      </c>
      <c r="AK489" s="43">
        <f>$AB$7*SIN(AL489)</f>
        <v>0.49409837091149406</v>
      </c>
      <c r="AL489" s="43">
        <f>2*ATAN(AM489)</f>
        <v>1.4566010319256242</v>
      </c>
      <c r="AM489" s="43">
        <f>SQRT((1+$AB$7)/(1-$AB$7))*TAN(AN489/2)</f>
        <v>0.89186161167552591</v>
      </c>
      <c r="AN489" s="132">
        <f>$AU489+$AB$7*SIN(AO489)</f>
        <v>7.2370917667365822</v>
      </c>
      <c r="AO489" s="132">
        <f>$AU489+$AB$7*SIN(AP489)</f>
        <v>7.2368553832061453</v>
      </c>
      <c r="AP489" s="132">
        <f>$AU489+$AB$7*SIN(AQ489)</f>
        <v>7.2360345291954067</v>
      </c>
      <c r="AQ489" s="132">
        <f>$AU489+$AB$7*SIN(AR489)</f>
        <v>7.2331913996284127</v>
      </c>
      <c r="AR489" s="132">
        <f>$AU489+$AB$7*SIN(AS489)</f>
        <v>7.2234299261527264</v>
      </c>
      <c r="AS489" s="132">
        <f>$AU489+$AB$7*SIN(AT489)</f>
        <v>7.1908607024307187</v>
      </c>
      <c r="AT489" s="132">
        <f>$AU489+$AB$7*SIN(AU489)</f>
        <v>7.0907237502290501</v>
      </c>
      <c r="AU489" s="132">
        <f>RADIANS($AB$9)+$AB$18*(F489-AB$15)</f>
        <v>6.8314906270122453</v>
      </c>
    </row>
    <row r="490" spans="1:64" ht="12.95" customHeight="1">
      <c r="A490" s="127" t="s">
        <v>1471</v>
      </c>
      <c r="B490" s="276" t="s">
        <v>288</v>
      </c>
      <c r="C490" s="232">
        <v>55562.547100000083</v>
      </c>
      <c r="D490" s="232">
        <v>4.0000000000000002E-4</v>
      </c>
      <c r="E490" s="41">
        <f>+(C490-C$7)/C$8</f>
        <v>16295.457454376066</v>
      </c>
      <c r="F490" s="132">
        <f>ROUND(2*E490,0)/2</f>
        <v>16295.5</v>
      </c>
      <c r="G490" s="132">
        <f>+C490-(C$7+F490*C$8)</f>
        <v>-1.452286491257837E-2</v>
      </c>
      <c r="L490" s="43">
        <f>G490</f>
        <v>-1.452286491257837E-2</v>
      </c>
      <c r="M490" s="132"/>
      <c r="O490" s="132">
        <f ca="1">+C$11+C$12*F490</f>
        <v>-1.2595412967199626E-2</v>
      </c>
      <c r="P490" s="199">
        <f>+D$11+D$12*F490+D$13*F490^2</f>
        <v>-2.2876240989542485E-2</v>
      </c>
      <c r="Q490" s="200">
        <f>+C490-15018.5</f>
        <v>40544.047100000083</v>
      </c>
      <c r="S490" s="132">
        <f>+(P490-G490)^2</f>
        <v>6.9778891883196388E-5</v>
      </c>
      <c r="T490" s="7">
        <v>1</v>
      </c>
      <c r="U490" s="43">
        <f>+T490*S490</f>
        <v>6.9778891883196388E-5</v>
      </c>
      <c r="V490" s="132">
        <f>+G490-P490</f>
        <v>8.3533760769641148E-3</v>
      </c>
      <c r="Z490" s="43">
        <f>F490</f>
        <v>16295.5</v>
      </c>
      <c r="AA490" s="132">
        <f>AB$3+AB$4*Z490+AB$5*Z490^2+AH490</f>
        <v>-1.4383899814375635E-2</v>
      </c>
      <c r="AB490" s="132">
        <f>IF(S490&lt;&gt;0,G490-AH490, -9999)</f>
        <v>-2.3015206087745221E-2</v>
      </c>
      <c r="AC490" s="132">
        <f>+G490-P490</f>
        <v>8.3533760769641148E-3</v>
      </c>
      <c r="AD490" s="132">
        <f>IF(S490&lt;&gt;0,G490-AA490, -9999)</f>
        <v>-1.3896509820273545E-4</v>
      </c>
      <c r="AE490" s="132">
        <f>+(G490-AA490)^2*T490</f>
        <v>1.9311298518495908E-8</v>
      </c>
      <c r="AF490" s="43">
        <f>IF(S490&lt;&gt;0,G490-P490, -9999)</f>
        <v>8.3533760769641148E-3</v>
      </c>
      <c r="AG490" s="7"/>
      <c r="AH490" s="43">
        <f>$AB$6*($AB$11/AI490*AJ490+$AB$12)</f>
        <v>8.4923411751668502E-3</v>
      </c>
      <c r="AI490" s="43">
        <f>1+$AB$7*COS(AL490)</f>
        <v>1.0566081733572996</v>
      </c>
      <c r="AJ490" s="43">
        <f>SIN(AL490+RADIANS($AB$9))</f>
        <v>0.99349972600670844</v>
      </c>
      <c r="AK490" s="43">
        <f>$AB$7*SIN(AL490)</f>
        <v>0.4941054880573047</v>
      </c>
      <c r="AL490" s="43">
        <f>2*ATAN(AM490)</f>
        <v>1.4567266894850999</v>
      </c>
      <c r="AM490" s="43">
        <f>SQRT((1+$AB$7)/(1-$AB$7))*TAN(AN490/2)</f>
        <v>0.89197442186461906</v>
      </c>
      <c r="AN490" s="132">
        <f>$AU490+$AB$7*SIN(AO490)</f>
        <v>7.237194938285791</v>
      </c>
      <c r="AO490" s="132">
        <f>$AU490+$AB$7*SIN(AP490)</f>
        <v>7.2369587101723454</v>
      </c>
      <c r="AP490" s="132">
        <f>$AU490+$AB$7*SIN(AQ490)</f>
        <v>7.2361382762426683</v>
      </c>
      <c r="AQ490" s="132">
        <f>$AU490+$AB$7*SIN(AR490)</f>
        <v>7.2332961860205707</v>
      </c>
      <c r="AR490" s="132">
        <f>$AU490+$AB$7*SIN(AS490)</f>
        <v>7.2235368510878271</v>
      </c>
      <c r="AS490" s="132">
        <f>$AU490+$AB$7*SIN(AT490)</f>
        <v>7.1909700985630947</v>
      </c>
      <c r="AT490" s="132">
        <f>$AU490+$AB$7*SIN(AU490)</f>
        <v>7.0908283535368151</v>
      </c>
      <c r="AU490" s="132">
        <f>RADIANS($AB$9)+$AB$18*(F490-AB$15)</f>
        <v>6.8315640625806555</v>
      </c>
    </row>
    <row r="491" spans="1:64" ht="12.95" customHeight="1">
      <c r="A491" s="127" t="s">
        <v>1471</v>
      </c>
      <c r="B491" s="276" t="s">
        <v>292</v>
      </c>
      <c r="C491" s="232">
        <v>55563.399799999781</v>
      </c>
      <c r="D491" s="232">
        <v>2.0000000000000001E-4</v>
      </c>
      <c r="E491" s="41">
        <f>+(C491-C$7)/C$8</f>
        <v>16297.95549134935</v>
      </c>
      <c r="F491" s="132">
        <f>ROUND(2*E491,0)/2</f>
        <v>16298</v>
      </c>
      <c r="G491" s="132">
        <f>+C491-(C$7+F491*C$8)</f>
        <v>-1.5192940220003948E-2</v>
      </c>
      <c r="L491" s="43">
        <f>G491</f>
        <v>-1.5192940220003948E-2</v>
      </c>
      <c r="M491" s="132"/>
      <c r="O491" s="132">
        <f ca="1">+C$11+C$12*F491</f>
        <v>-1.2600396208008444E-2</v>
      </c>
      <c r="P491" s="199">
        <f>+D$11+D$12*F491+D$13*F491^2</f>
        <v>-2.2879724946217275E-2</v>
      </c>
      <c r="Q491" s="200">
        <f>+C491-15018.5</f>
        <v>40544.899799999781</v>
      </c>
      <c r="S491" s="132">
        <f>+(P491-G491)^2</f>
        <v>5.9086659427146504E-5</v>
      </c>
      <c r="T491" s="7">
        <v>1</v>
      </c>
      <c r="U491" s="43">
        <f>+T491*S491</f>
        <v>5.9086659427146504E-5</v>
      </c>
      <c r="V491" s="132">
        <f>+G491-P491</f>
        <v>7.6867847262133276E-3</v>
      </c>
      <c r="Z491" s="43">
        <f>F491</f>
        <v>16298</v>
      </c>
      <c r="AA491" s="132">
        <f>AB$3+AB$4*Z491+AB$5*Z491^2+AH491</f>
        <v>-1.43842790418245E-2</v>
      </c>
      <c r="AB491" s="132">
        <f>IF(S491&lt;&gt;0,G491-AH491, -9999)</f>
        <v>-2.3688386124396721E-2</v>
      </c>
      <c r="AC491" s="132">
        <f>+G491-P491</f>
        <v>7.6867847262133276E-3</v>
      </c>
      <c r="AD491" s="132">
        <f>IF(S491&lt;&gt;0,G491-AA491, -9999)</f>
        <v>-8.0866117817944734E-4</v>
      </c>
      <c r="AE491" s="132">
        <f>+(G491-AA491)^2*T491</f>
        <v>6.5393290109457189E-7</v>
      </c>
      <c r="AF491" s="43">
        <f>IF(S491&lt;&gt;0,G491-P491, -9999)</f>
        <v>7.6867847262133276E-3</v>
      </c>
      <c r="AG491" s="7"/>
      <c r="AH491" s="43">
        <f>$AB$6*($AB$11/AI491*AJ491+$AB$12)</f>
        <v>8.495445904392775E-3</v>
      </c>
      <c r="AI491" s="43">
        <f>1+$AB$7*COS(AL491)</f>
        <v>1.0562978315842737</v>
      </c>
      <c r="AJ491" s="43">
        <f>SIN(AL491+RADIANS($AB$9))</f>
        <v>0.99357102558008759</v>
      </c>
      <c r="AK491" s="43">
        <f>$AB$7*SIN(AL491)</f>
        <v>0.49414094424375132</v>
      </c>
      <c r="AL491" s="43">
        <f>2*ATAN(AM491)</f>
        <v>1.4573547550215509</v>
      </c>
      <c r="AM491" s="43">
        <f>SQRT((1+$AB$7)/(1-$AB$7))*TAN(AN491/2)</f>
        <v>0.89253846288341265</v>
      </c>
      <c r="AN491" s="132">
        <f>$AU491+$AB$7*SIN(AO491)</f>
        <v>7.2377107044414872</v>
      </c>
      <c r="AO491" s="132">
        <f>$AU491+$AB$7*SIN(AP491)</f>
        <v>7.2374752524176396</v>
      </c>
      <c r="AP491" s="132">
        <f>$AU491+$AB$7*SIN(AQ491)</f>
        <v>7.2366569172488706</v>
      </c>
      <c r="AQ491" s="132">
        <f>$AU491+$AB$7*SIN(AR491)</f>
        <v>7.2338200225298195</v>
      </c>
      <c r="AR491" s="132">
        <f>$AU491+$AB$7*SIN(AS491)</f>
        <v>7.224071385140129</v>
      </c>
      <c r="AS491" s="132">
        <f>$AU491+$AB$7*SIN(AT491)</f>
        <v>7.1915170130218922</v>
      </c>
      <c r="AT491" s="132">
        <f>$AU491+$AB$7*SIN(AU491)</f>
        <v>7.0913513490999351</v>
      </c>
      <c r="AU491" s="132">
        <f>RADIANS($AB$9)+$AB$18*(F491-AB$15)</f>
        <v>6.8319312404227066</v>
      </c>
    </row>
    <row r="492" spans="1:64" ht="12.95" customHeight="1">
      <c r="A492" s="127" t="s">
        <v>1471</v>
      </c>
      <c r="B492" s="276" t="s">
        <v>292</v>
      </c>
      <c r="C492" s="232">
        <v>55564.424199999776</v>
      </c>
      <c r="D492" s="232">
        <v>2.0000000000000001E-4</v>
      </c>
      <c r="E492" s="41">
        <f>+(C492-C$7)/C$8</f>
        <v>16300.95653400952</v>
      </c>
      <c r="F492" s="132">
        <f>ROUND(2*E492,0)/2</f>
        <v>16301</v>
      </c>
      <c r="G492" s="132">
        <f>+C492-(C$7+F492*C$8)</f>
        <v>-1.4837030219496228E-2</v>
      </c>
      <c r="L492" s="43">
        <f>G492</f>
        <v>-1.4837030219496228E-2</v>
      </c>
      <c r="M492" s="132"/>
      <c r="O492" s="132">
        <f ca="1">+C$11+C$12*F492</f>
        <v>-1.2606376096979018E-2</v>
      </c>
      <c r="P492" s="199">
        <f>+D$11+D$12*F492+D$13*F492^2</f>
        <v>-2.2883905972068051E-2</v>
      </c>
      <c r="Q492" s="200">
        <f>+C492-15018.5</f>
        <v>40545.924199999776</v>
      </c>
      <c r="S492" s="132">
        <f>+(P492-G492)^2</f>
        <v>6.4752209377328334E-5</v>
      </c>
      <c r="T492" s="7">
        <v>1</v>
      </c>
      <c r="U492" s="43">
        <f>+T492*S492</f>
        <v>6.4752209377328334E-5</v>
      </c>
      <c r="V492" s="132">
        <f>+G492-P492</f>
        <v>8.0468757525718228E-3</v>
      </c>
      <c r="Z492" s="43">
        <f>F492</f>
        <v>16301</v>
      </c>
      <c r="AA492" s="132">
        <f>AB$3+AB$4*Z492+AB$5*Z492^2+AH492</f>
        <v>-1.4384738586701468E-2</v>
      </c>
      <c r="AB492" s="132">
        <f>IF(S492&lt;&gt;0,G492-AH492, -9999)</f>
        <v>-2.3336197604862809E-2</v>
      </c>
      <c r="AC492" s="132">
        <f>+G492-P492</f>
        <v>8.0468757525718228E-3</v>
      </c>
      <c r="AD492" s="132">
        <f>IF(S492&lt;&gt;0,G492-AA492, -9999)</f>
        <v>-4.522916327947598E-4</v>
      </c>
      <c r="AE492" s="132">
        <f>+(G492-AA492)^2*T492</f>
        <v>2.0456772109614984E-7</v>
      </c>
      <c r="AF492" s="43">
        <f>IF(S492&lt;&gt;0,G492-P492, -9999)</f>
        <v>8.0468757525718228E-3</v>
      </c>
      <c r="AG492" s="7"/>
      <c r="AH492" s="43">
        <f>$AB$6*($AB$11/AI492*AJ492+$AB$12)</f>
        <v>8.4991673853665826E-3</v>
      </c>
      <c r="AI492" s="43">
        <f>1+$AB$7*COS(AL492)</f>
        <v>1.0559256336381209</v>
      </c>
      <c r="AJ492" s="43">
        <f>SIN(AL492+RADIANS($AB$9))</f>
        <v>0.9936560127627192</v>
      </c>
      <c r="AK492" s="43">
        <f>$AB$7*SIN(AL492)</f>
        <v>0.49418320704104474</v>
      </c>
      <c r="AL492" s="43">
        <f>2*ATAN(AM492)</f>
        <v>1.4581079450110364</v>
      </c>
      <c r="AM492" s="43">
        <f>SQRT((1+$AB$7)/(1-$AB$7))*TAN(AN492/2)</f>
        <v>0.89321529036207592</v>
      </c>
      <c r="AN492" s="132">
        <f>$AU492+$AB$7*SIN(AO492)</f>
        <v>7.2383294224146368</v>
      </c>
      <c r="AO492" s="132">
        <f>$AU492+$AB$7*SIN(AP492)</f>
        <v>7.2380948995086385</v>
      </c>
      <c r="AP492" s="132">
        <f>$AU492+$AB$7*SIN(AQ492)</f>
        <v>7.2372790792299462</v>
      </c>
      <c r="AQ492" s="132">
        <f>$AU492+$AB$7*SIN(AR492)</f>
        <v>7.2344484164060576</v>
      </c>
      <c r="AR492" s="132">
        <f>$AU492+$AB$7*SIN(AS492)</f>
        <v>7.2247126266421358</v>
      </c>
      <c r="AS492" s="132">
        <f>$AU492+$AB$7*SIN(AT492)</f>
        <v>7.19217316468698</v>
      </c>
      <c r="AT492" s="132">
        <f>$AU492+$AB$7*SIN(AU492)</f>
        <v>7.0919788976069551</v>
      </c>
      <c r="AU492" s="132">
        <f>RADIANS($AB$9)+$AB$18*(F492-AB$15)</f>
        <v>6.8323718538331679</v>
      </c>
    </row>
    <row r="493" spans="1:64" ht="12.95" customHeight="1">
      <c r="A493" s="127" t="s">
        <v>1471</v>
      </c>
      <c r="B493" s="276" t="s">
        <v>292</v>
      </c>
      <c r="C493" s="232">
        <v>55566.472200000193</v>
      </c>
      <c r="D493" s="232">
        <v>2.9999999999999997E-4</v>
      </c>
      <c r="E493" s="41">
        <f>+(C493-C$7)/C$8</f>
        <v>16306.956275682021</v>
      </c>
      <c r="F493" s="132">
        <f>ROUND(2*E493,0)/2</f>
        <v>16307</v>
      </c>
      <c r="G493" s="132">
        <f>+C493-(C$7+F493*C$8)</f>
        <v>-1.4925209805369377E-2</v>
      </c>
      <c r="L493" s="43">
        <f>G493</f>
        <v>-1.4925209805369377E-2</v>
      </c>
      <c r="M493" s="132"/>
      <c r="O493" s="132">
        <f ca="1">+C$11+C$12*F493</f>
        <v>-1.2618335874920172E-2</v>
      </c>
      <c r="P493" s="199">
        <f>+D$11+D$12*F493+D$13*F493^2</f>
        <v>-2.2892268933067502E-2</v>
      </c>
      <c r="Q493" s="200">
        <f>+C493-15018.5</f>
        <v>40547.972200000193</v>
      </c>
      <c r="S493" s="132">
        <f>+(P493-G493)^2</f>
        <v>6.3474031144238009E-5</v>
      </c>
      <c r="T493" s="7">
        <v>1</v>
      </c>
      <c r="U493" s="43">
        <f>+T493*S493</f>
        <v>6.3474031144238009E-5</v>
      </c>
      <c r="V493" s="132">
        <f>+G493-P493</f>
        <v>7.9670591276981249E-3</v>
      </c>
      <c r="Z493" s="43">
        <f>F493</f>
        <v>16307</v>
      </c>
      <c r="AA493" s="132">
        <f>AB$3+AB$4*Z493+AB$5*Z493^2+AH493</f>
        <v>-1.4385672300859657E-2</v>
      </c>
      <c r="AB493" s="132">
        <f>IF(S493&lt;&gt;0,G493-AH493, -9999)</f>
        <v>-2.3431806437577224E-2</v>
      </c>
      <c r="AC493" s="132">
        <f>+G493-P493</f>
        <v>7.9670591276981249E-3</v>
      </c>
      <c r="AD493" s="132">
        <f>IF(S493&lt;&gt;0,G493-AA493, -9999)</f>
        <v>-5.3953750450972011E-4</v>
      </c>
      <c r="AE493" s="132">
        <f>+(G493-AA493)^2*T493</f>
        <v>2.9110071877257623E-7</v>
      </c>
      <c r="AF493" s="43">
        <f>IF(S493&lt;&gt;0,G493-P493, -9999)</f>
        <v>7.9670591276981249E-3</v>
      </c>
      <c r="AG493" s="7"/>
      <c r="AH493" s="43">
        <f>$AB$6*($AB$11/AI493*AJ493+$AB$12)</f>
        <v>8.5065966322078451E-3</v>
      </c>
      <c r="AI493" s="43">
        <f>1+$AB$7*COS(AL493)</f>
        <v>1.0551819322345259</v>
      </c>
      <c r="AJ493" s="43">
        <f>SIN(AL493+RADIANS($AB$9))</f>
        <v>0.99382411875354937</v>
      </c>
      <c r="AK493" s="43">
        <f>$AB$7*SIN(AL493)</f>
        <v>0.49426680343116469</v>
      </c>
      <c r="AL493" s="43">
        <f>2*ATAN(AM493)</f>
        <v>1.4596127277625788</v>
      </c>
      <c r="AM493" s="43">
        <f>SQRT((1+$AB$7)/(1-$AB$7))*TAN(AN493/2)</f>
        <v>0.89456887475228031</v>
      </c>
      <c r="AN493" s="132">
        <f>$AU493+$AB$7*SIN(AO493)</f>
        <v>7.2395661997226073</v>
      </c>
      <c r="AO493" s="132">
        <f>$AU493+$AB$7*SIN(AP493)</f>
        <v>7.2393335278869744</v>
      </c>
      <c r="AP493" s="132">
        <f>$AU493+$AB$7*SIN(AQ493)</f>
        <v>7.2385227254981581</v>
      </c>
      <c r="AQ493" s="132">
        <f>$AU493+$AB$7*SIN(AR493)</f>
        <v>7.2357045174670445</v>
      </c>
      <c r="AR493" s="132">
        <f>$AU493+$AB$7*SIN(AS493)</f>
        <v>7.2259944572583228</v>
      </c>
      <c r="AS493" s="132">
        <f>$AU493+$AB$7*SIN(AT493)</f>
        <v>7.1934849909861063</v>
      </c>
      <c r="AT493" s="132">
        <f>$AU493+$AB$7*SIN(AU493)</f>
        <v>7.093233843384243</v>
      </c>
      <c r="AU493" s="132">
        <f>RADIANS($AB$9)+$AB$18*(F493-AB$15)</f>
        <v>6.8332530806540905</v>
      </c>
    </row>
    <row r="494" spans="1:64" ht="12.95" customHeight="1">
      <c r="A494" s="127" t="s">
        <v>1471</v>
      </c>
      <c r="B494" s="276" t="s">
        <v>288</v>
      </c>
      <c r="C494" s="232">
        <v>55567.326299999841</v>
      </c>
      <c r="D494" s="232">
        <v>5.0000000000000001E-4</v>
      </c>
      <c r="E494" s="41">
        <f>+(C494-C$7)/C$8</f>
        <v>16309.458414041066</v>
      </c>
      <c r="F494" s="132">
        <f>ROUND(2*E494,0)/2</f>
        <v>16309.5</v>
      </c>
      <c r="G494" s="132">
        <f>+C494-(C$7+F494*C$8)</f>
        <v>-1.4195285155437887E-2</v>
      </c>
      <c r="L494" s="43">
        <f>G494</f>
        <v>-1.4195285155437887E-2</v>
      </c>
      <c r="M494" s="132"/>
      <c r="O494" s="132">
        <f ca="1">+C$11+C$12*F494</f>
        <v>-1.262331911572899E-2</v>
      </c>
      <c r="P494" s="199">
        <f>+D$11+D$12*F494+D$13*F494^2</f>
        <v>-2.2895753857976174E-2</v>
      </c>
      <c r="Q494" s="200">
        <f>+C494-15018.5</f>
        <v>40548.826299999841</v>
      </c>
      <c r="S494" s="132">
        <f>+(P494-G494)^2</f>
        <v>7.5698155643848266E-5</v>
      </c>
      <c r="T494" s="7">
        <v>1</v>
      </c>
      <c r="U494" s="43">
        <f>+T494*S494</f>
        <v>7.5698155643848266E-5</v>
      </c>
      <c r="V494" s="132">
        <f>+G494-P494</f>
        <v>8.7004687025382874E-3</v>
      </c>
      <c r="Z494" s="43">
        <f>F494</f>
        <v>16309.5</v>
      </c>
      <c r="AA494" s="132">
        <f>AB$3+AB$4*Z494+AB$5*Z494^2+AH494</f>
        <v>-1.4386067099058429E-2</v>
      </c>
      <c r="AB494" s="132">
        <f>IF(S494&lt;&gt;0,G494-AH494, -9999)</f>
        <v>-2.270497191435563E-2</v>
      </c>
      <c r="AC494" s="132">
        <f>+G494-P494</f>
        <v>8.7004687025382874E-3</v>
      </c>
      <c r="AD494" s="132">
        <f>IF(S494&lt;&gt;0,G494-AA494, -9999)</f>
        <v>1.9078194362054206E-4</v>
      </c>
      <c r="AE494" s="132">
        <f>+(G494-AA494)^2*T494</f>
        <v>3.6397750011631687E-8</v>
      </c>
      <c r="AF494" s="43">
        <f>IF(S494&lt;&gt;0,G494-P494, -9999)</f>
        <v>8.7004687025382874E-3</v>
      </c>
      <c r="AG494" s="7"/>
      <c r="AH494" s="43">
        <f>$AB$6*($AB$11/AI494*AJ494+$AB$12)</f>
        <v>8.5096867589177453E-3</v>
      </c>
      <c r="AI494" s="43">
        <f>1+$AB$7*COS(AL494)</f>
        <v>1.0548723299724998</v>
      </c>
      <c r="AJ494" s="43">
        <f>SIN(AL494+RADIANS($AB$9))</f>
        <v>0.99389342949314918</v>
      </c>
      <c r="AK494" s="43">
        <f>$AB$7*SIN(AL494)</f>
        <v>0.49430127050472616</v>
      </c>
      <c r="AL494" s="43">
        <f>2*ATAN(AM494)</f>
        <v>1.4602390928254747</v>
      </c>
      <c r="AM494" s="43">
        <f>SQRT((1+$AB$7)/(1-$AB$7))*TAN(AN494/2)</f>
        <v>0.89513284071281618</v>
      </c>
      <c r="AN494" s="132">
        <f>$AU494+$AB$7*SIN(AO494)</f>
        <v>7.2400812646246209</v>
      </c>
      <c r="AO494" s="132">
        <f>$AU494+$AB$7*SIN(AP494)</f>
        <v>7.239849361249008</v>
      </c>
      <c r="AP494" s="132">
        <f>$AU494+$AB$7*SIN(AQ494)</f>
        <v>7.2390406449556766</v>
      </c>
      <c r="AQ494" s="132">
        <f>$AU494+$AB$7*SIN(AR494)</f>
        <v>7.2362276228285447</v>
      </c>
      <c r="AR494" s="132">
        <f>$AU494+$AB$7*SIN(AS494)</f>
        <v>7.2265282966479871</v>
      </c>
      <c r="AS494" s="132">
        <f>$AU494+$AB$7*SIN(AT494)</f>
        <v>7.194031397461762</v>
      </c>
      <c r="AT494" s="132">
        <f>$AU494+$AB$7*SIN(AU494)</f>
        <v>7.0937566778889263</v>
      </c>
      <c r="AU494" s="132">
        <f>RADIANS($AB$9)+$AB$18*(F494-AB$15)</f>
        <v>6.8336202584961416</v>
      </c>
    </row>
    <row r="495" spans="1:64" ht="12.95" customHeight="1">
      <c r="A495" s="127" t="s">
        <v>1471</v>
      </c>
      <c r="B495" s="276" t="s">
        <v>288</v>
      </c>
      <c r="C495" s="232">
        <v>55568.349799999967</v>
      </c>
      <c r="D495" s="232">
        <v>2.0000000000000001E-4</v>
      </c>
      <c r="E495" s="41">
        <f>+(C495-C$7)/C$8</f>
        <v>16312.456820096395</v>
      </c>
      <c r="F495" s="132">
        <f>ROUND(2*E495,0)/2</f>
        <v>16312.5</v>
      </c>
      <c r="G495" s="132">
        <f>+C495-(C$7+F495*C$8)</f>
        <v>-1.4739375030330848E-2</v>
      </c>
      <c r="L495" s="43">
        <f>G495</f>
        <v>-1.4739375030330848E-2</v>
      </c>
      <c r="M495" s="132"/>
      <c r="O495" s="132">
        <f ca="1">+C$11+C$12*F495</f>
        <v>-1.2629299004699564E-2</v>
      </c>
      <c r="P495" s="199">
        <f>+D$11+D$12*F495+D$13*F495^2</f>
        <v>-2.28999360457076E-2</v>
      </c>
      <c r="Q495" s="200">
        <f>+C495-15018.5</f>
        <v>40549.849799999967</v>
      </c>
      <c r="S495" s="132">
        <f>+(P495-G495)^2</f>
        <v>6.659475608568685E-5</v>
      </c>
      <c r="T495" s="7">
        <v>1</v>
      </c>
      <c r="U495" s="43">
        <f>+T495*S495</f>
        <v>6.659475608568685E-5</v>
      </c>
      <c r="V495" s="132">
        <f>+G495-P495</f>
        <v>8.1605610153767522E-3</v>
      </c>
      <c r="Z495" s="43">
        <f>F495</f>
        <v>16312.5</v>
      </c>
      <c r="AA495" s="132">
        <f>AB$3+AB$4*Z495+AB$5*Z495^2+AH495</f>
        <v>-1.4386545318723215E-2</v>
      </c>
      <c r="AB495" s="132">
        <f>IF(S495&lt;&gt;0,G495-AH495, -9999)</f>
        <v>-2.3252765757315233E-2</v>
      </c>
      <c r="AC495" s="132">
        <f>+G495-P495</f>
        <v>8.1605610153767522E-3</v>
      </c>
      <c r="AD495" s="132">
        <f>IF(S495&lt;&gt;0,G495-AA495, -9999)</f>
        <v>-3.5282971160763288E-4</v>
      </c>
      <c r="AE495" s="132">
        <f>+(G495-AA495)^2*T495</f>
        <v>1.2448880539312539E-7</v>
      </c>
      <c r="AF495" s="43">
        <f>IF(S495&lt;&gt;0,G495-P495, -9999)</f>
        <v>8.1605610153767522E-3</v>
      </c>
      <c r="AG495" s="7"/>
      <c r="AH495" s="43">
        <f>$AB$6*($AB$11/AI495*AJ495+$AB$12)</f>
        <v>8.513390726984385E-3</v>
      </c>
      <c r="AI495" s="43">
        <f>1+$AB$7*COS(AL495)</f>
        <v>1.0545010195062181</v>
      </c>
      <c r="AJ495" s="43">
        <f>SIN(AL495+RADIANS($AB$9))</f>
        <v>0.99397603430697878</v>
      </c>
      <c r="AK495" s="43">
        <f>$AB$7*SIN(AL495)</f>
        <v>0.49434234847115838</v>
      </c>
      <c r="AL495" s="43">
        <f>2*ATAN(AM495)</f>
        <v>1.4609902440830083</v>
      </c>
      <c r="AM495" s="43">
        <f>SQRT((1+$AB$7)/(1-$AB$7))*TAN(AN495/2)</f>
        <v>0.89580957866685385</v>
      </c>
      <c r="AN495" s="132">
        <f>$AU495+$AB$7*SIN(AO495)</f>
        <v>7.2406991415826942</v>
      </c>
      <c r="AO495" s="132">
        <f>$AU495+$AB$7*SIN(AP495)</f>
        <v>7.2404681581703514</v>
      </c>
      <c r="AP495" s="132">
        <f>$AU495+$AB$7*SIN(AQ495)</f>
        <v>7.2396619415385013</v>
      </c>
      <c r="AQ495" s="132">
        <f>$AU495+$AB$7*SIN(AR495)</f>
        <v>7.2368551396658187</v>
      </c>
      <c r="AR495" s="132">
        <f>$AU495+$AB$7*SIN(AS495)</f>
        <v>7.2271687046160524</v>
      </c>
      <c r="AS495" s="132">
        <f>$AU495+$AB$7*SIN(AT495)</f>
        <v>7.1946869393255684</v>
      </c>
      <c r="AT495" s="132">
        <f>$AU495+$AB$7*SIN(AU495)</f>
        <v>7.094384032998347</v>
      </c>
      <c r="AU495" s="132">
        <f>RADIANS($AB$9)+$AB$18*(F495-AB$15)</f>
        <v>6.8340608719066029</v>
      </c>
    </row>
    <row r="496" spans="1:64" ht="12.95" customHeight="1">
      <c r="A496" s="127" t="s">
        <v>1471</v>
      </c>
      <c r="B496" s="276" t="s">
        <v>292</v>
      </c>
      <c r="C496" s="232">
        <v>55568.520599999931</v>
      </c>
      <c r="D496" s="232">
        <v>2.9999999999999997E-4</v>
      </c>
      <c r="E496" s="41">
        <f>+(C496-C$7)/C$8</f>
        <v>16312.957189177077</v>
      </c>
      <c r="F496" s="132">
        <f>ROUND(2*E496,0)/2</f>
        <v>16313</v>
      </c>
      <c r="G496" s="132">
        <f>+C496-(C$7+F496*C$8)</f>
        <v>-1.4613390070735477E-2</v>
      </c>
      <c r="L496" s="43">
        <f>G496</f>
        <v>-1.4613390070735477E-2</v>
      </c>
      <c r="M496" s="132"/>
      <c r="O496" s="132">
        <f ca="1">+C$11+C$12*F496</f>
        <v>-1.2630295652861327E-2</v>
      </c>
      <c r="P496" s="199">
        <f>+D$11+D$12*F496+D$13*F496^2</f>
        <v>-2.2900633106464161E-2</v>
      </c>
      <c r="Q496" s="200">
        <f>+C496-15018.5</f>
        <v>40550.020599999931</v>
      </c>
      <c r="S496" s="132">
        <f>+(P496-G496)^2</f>
        <v>6.8678397133233561E-5</v>
      </c>
      <c r="T496" s="7">
        <v>1</v>
      </c>
      <c r="U496" s="43">
        <f>+T496*S496</f>
        <v>6.8678397133233561E-5</v>
      </c>
      <c r="V496" s="132">
        <f>+G496-P496</f>
        <v>8.2872430357286836E-3</v>
      </c>
      <c r="Z496" s="43">
        <f>F496</f>
        <v>16313</v>
      </c>
      <c r="AA496" s="132">
        <f>AB$3+AB$4*Z496+AB$5*Z496^2+AH496</f>
        <v>-1.4386625495038129E-2</v>
      </c>
      <c r="AB496" s="132">
        <f>IF(S496&lt;&gt;0,G496-AH496, -9999)</f>
        <v>-2.3127397682161509E-2</v>
      </c>
      <c r="AC496" s="132">
        <f>+G496-P496</f>
        <v>8.2872430357286836E-3</v>
      </c>
      <c r="AD496" s="132">
        <f>IF(S496&lt;&gt;0,G496-AA496, -9999)</f>
        <v>-2.2676457569734826E-4</v>
      </c>
      <c r="AE496" s="132">
        <f>+(G496-AA496)^2*T496</f>
        <v>5.1422172791198386E-8</v>
      </c>
      <c r="AF496" s="43">
        <f>IF(S496&lt;&gt;0,G496-P496, -9999)</f>
        <v>8.2872430357286836E-3</v>
      </c>
      <c r="AG496" s="7"/>
      <c r="AH496" s="43">
        <f>$AB$6*($AB$11/AI496*AJ496+$AB$12)</f>
        <v>8.5140076114260319E-3</v>
      </c>
      <c r="AI496" s="43">
        <f>1+$AB$7*COS(AL496)</f>
        <v>1.0544391569407807</v>
      </c>
      <c r="AJ496" s="43">
        <f>SIN(AL496+RADIANS($AB$9))</f>
        <v>0.99398974160349285</v>
      </c>
      <c r="AK496" s="43">
        <f>$AB$7*SIN(AL496)</f>
        <v>0.49434916487314351</v>
      </c>
      <c r="AL496" s="43">
        <f>2*ATAN(AM496)</f>
        <v>1.4611153843608837</v>
      </c>
      <c r="AM496" s="43">
        <f>SQRT((1+$AB$7)/(1-$AB$7))*TAN(AN496/2)</f>
        <v>0.89592236608758558</v>
      </c>
      <c r="AN496" s="132">
        <f>$AU496+$AB$7*SIN(AO496)</f>
        <v>7.2408020997745774</v>
      </c>
      <c r="AO496" s="132">
        <f>$AU496+$AB$7*SIN(AP496)</f>
        <v>7.2405712694573277</v>
      </c>
      <c r="AP496" s="132">
        <f>$AU496+$AB$7*SIN(AQ496)</f>
        <v>7.2397654690477298</v>
      </c>
      <c r="AQ496" s="132">
        <f>$AU496+$AB$7*SIN(AR496)</f>
        <v>7.2369597035817028</v>
      </c>
      <c r="AR496" s="132">
        <f>$AU496+$AB$7*SIN(AS496)</f>
        <v>7.2272754181407359</v>
      </c>
      <c r="AS496" s="132">
        <f>$AU496+$AB$7*SIN(AT496)</f>
        <v>7.1947961808238192</v>
      </c>
      <c r="AT496" s="132">
        <f>$AU496+$AB$7*SIN(AU496)</f>
        <v>7.094488587270698</v>
      </c>
      <c r="AU496" s="132">
        <f>RADIANS($AB$9)+$AB$18*(F496-AB$15)</f>
        <v>6.8341343074750132</v>
      </c>
    </row>
    <row r="497" spans="1:47" ht="12.95" customHeight="1">
      <c r="A497" s="127" t="s">
        <v>1471</v>
      </c>
      <c r="B497" s="276" t="s">
        <v>288</v>
      </c>
      <c r="C497" s="232">
        <v>55570.398599999957</v>
      </c>
      <c r="D497" s="232">
        <v>2.9999999999999997E-4</v>
      </c>
      <c r="E497" s="41">
        <f>+(C497-C$7)/C$8</f>
        <v>16318.458905416734</v>
      </c>
      <c r="F497" s="132">
        <f>ROUND(2*E497,0)/2</f>
        <v>16318.5</v>
      </c>
      <c r="G497" s="132">
        <f>+C497-(C$7+F497*C$8)</f>
        <v>-1.4027555043867324E-2</v>
      </c>
      <c r="L497" s="43">
        <f>G497</f>
        <v>-1.4027555043867324E-2</v>
      </c>
      <c r="M497" s="132"/>
      <c r="O497" s="132">
        <f ca="1">+C$11+C$12*F497</f>
        <v>-1.2641258782640725E-2</v>
      </c>
      <c r="P497" s="199">
        <f>+D$11+D$12*F497+D$13*F497^2</f>
        <v>-2.2908301330468363E-2</v>
      </c>
      <c r="Q497" s="200">
        <f>+C497-15018.5</f>
        <v>40551.898599999957</v>
      </c>
      <c r="S497" s="132">
        <f>+(P497-G497)^2</f>
        <v>7.8867654606978163E-5</v>
      </c>
      <c r="T497" s="7">
        <v>1</v>
      </c>
      <c r="U497" s="43">
        <f>+T497*S497</f>
        <v>7.8867654606978163E-5</v>
      </c>
      <c r="V497" s="132">
        <f>+G497-P497</f>
        <v>8.8807462866010399E-3</v>
      </c>
      <c r="Z497" s="43">
        <f>F497</f>
        <v>16318.5</v>
      </c>
      <c r="AA497" s="132">
        <f>AB$3+AB$4*Z497+AB$5*Z497^2+AH497</f>
        <v>-1.4387516349359673E-2</v>
      </c>
      <c r="AB497" s="132">
        <f>IF(S497&lt;&gt;0,G497-AH497, -9999)</f>
        <v>-2.2548340024976014E-2</v>
      </c>
      <c r="AC497" s="132">
        <f>+G497-P497</f>
        <v>8.8807462866010399E-3</v>
      </c>
      <c r="AD497" s="132">
        <f>IF(S497&lt;&gt;0,G497-AA497, -9999)</f>
        <v>3.5996130549234909E-4</v>
      </c>
      <c r="AE497" s="132">
        <f>+(G497-AA497)^2*T497</f>
        <v>1.2957214145175626E-7</v>
      </c>
      <c r="AF497" s="43">
        <f>IF(S497&lt;&gt;0,G497-P497, -9999)</f>
        <v>8.8807462866010399E-3</v>
      </c>
      <c r="AG497" s="7"/>
      <c r="AH497" s="43">
        <f>$AB$6*($AB$11/AI497*AJ497+$AB$12)</f>
        <v>8.5207849811086908E-3</v>
      </c>
      <c r="AI497" s="43">
        <f>1+$AB$7*COS(AL497)</f>
        <v>1.0537590932680512</v>
      </c>
      <c r="AJ497" s="43">
        <f>SIN(AL497+RADIANS($AB$9))</f>
        <v>0.99413938938128366</v>
      </c>
      <c r="AK497" s="43">
        <f>$AB$7*SIN(AL497)</f>
        <v>0.49442358207330117</v>
      </c>
      <c r="AL497" s="43">
        <f>2*ATAN(AM497)</f>
        <v>1.4624909553757512</v>
      </c>
      <c r="AM497" s="43">
        <f>SQRT((1+$AB$7)/(1-$AB$7))*TAN(AN497/2)</f>
        <v>0.897162985792889</v>
      </c>
      <c r="AN497" s="132">
        <f>$AU497+$AB$7*SIN(AO497)</f>
        <v>7.2419342384623011</v>
      </c>
      <c r="AO497" s="132">
        <f>$AU497+$AB$7*SIN(AP497)</f>
        <v>7.2417050878146227</v>
      </c>
      <c r="AP497" s="132">
        <f>$AU497+$AB$7*SIN(AQ497)</f>
        <v>7.240903858518033</v>
      </c>
      <c r="AQ497" s="132">
        <f>$AU497+$AB$7*SIN(AR497)</f>
        <v>7.2381094877595142</v>
      </c>
      <c r="AR497" s="132">
        <f>$AU497+$AB$7*SIN(AS497)</f>
        <v>7.2284488683687327</v>
      </c>
      <c r="AS497" s="132">
        <f>$AU497+$AB$7*SIN(AT497)</f>
        <v>7.1959975452991021</v>
      </c>
      <c r="AT497" s="132">
        <f>$AU497+$AB$7*SIN(AU497)</f>
        <v>7.0956385915633939</v>
      </c>
      <c r="AU497" s="132">
        <f>RADIANS($AB$9)+$AB$18*(F497-AB$15)</f>
        <v>6.8349420987275256</v>
      </c>
    </row>
    <row r="498" spans="1:47" ht="12.95" customHeight="1">
      <c r="A498" s="41" t="s">
        <v>967</v>
      </c>
      <c r="B498" s="94" t="s">
        <v>288</v>
      </c>
      <c r="C498" s="36">
        <v>55570.569000000003</v>
      </c>
      <c r="D498" s="36" t="s">
        <v>503</v>
      </c>
      <c r="E498" s="41">
        <f>+(C498-C$7)/C$8</f>
        <v>16318.958102673114</v>
      </c>
      <c r="F498" s="132">
        <f>ROUND(2*E498,0)/2</f>
        <v>16319</v>
      </c>
      <c r="G498" s="132">
        <f>+C498-(C$7+F498*C$8)</f>
        <v>-1.4301569994131569E-2</v>
      </c>
      <c r="I498" s="43">
        <f>G498</f>
        <v>-1.4301569994131569E-2</v>
      </c>
      <c r="M498" s="132"/>
      <c r="O498" s="132">
        <f ca="1">+C$11+C$12*F498</f>
        <v>-1.2642255430802482E-2</v>
      </c>
      <c r="P498" s="199">
        <f>+D$11+D$12*F498+D$13*F498^2</f>
        <v>-2.2908998492258026E-2</v>
      </c>
      <c r="Q498" s="200">
        <f>+C498-15018.5</f>
        <v>40552.069000000003</v>
      </c>
      <c r="S498" s="132">
        <f>+(P498-G498)^2</f>
        <v>7.4087825350359479E-5</v>
      </c>
      <c r="T498" s="201">
        <f>T$19</f>
        <v>0</v>
      </c>
      <c r="U498" s="43">
        <f>+T498*S498</f>
        <v>0</v>
      </c>
      <c r="V498" s="132">
        <f>+G498-P498</f>
        <v>8.6074284981264571E-3</v>
      </c>
      <c r="Z498" s="43">
        <f>F498</f>
        <v>16319</v>
      </c>
      <c r="AA498" s="132">
        <f>AB$3+AB$4*Z498+AB$5*Z498^2+AH498</f>
        <v>-1.4387598146211279E-2</v>
      </c>
      <c r="AB498" s="132">
        <f>IF(S498&lt;&gt;0,G498-AH498, -9999)</f>
        <v>-2.2822970340178314E-2</v>
      </c>
      <c r="AC498" s="132">
        <f>+G498-P498</f>
        <v>8.6074284981264571E-3</v>
      </c>
      <c r="AD498" s="132">
        <f>IF(S498&lt;&gt;0,G498-AA498, -9999)</f>
        <v>8.6028152079710082E-5</v>
      </c>
      <c r="AE498" s="132">
        <f>+(G498-AA498)^2*T498</f>
        <v>0</v>
      </c>
      <c r="AF498" s="43">
        <f>IF(S498&lt;&gt;0,G498-P498, -9999)</f>
        <v>8.6074284981264571E-3</v>
      </c>
      <c r="AG498" s="7"/>
      <c r="AH498" s="43">
        <f>$AB$6*($AB$11/AI498*AJ498+$AB$12)</f>
        <v>8.521400346046747E-3</v>
      </c>
      <c r="AI498" s="43">
        <f>1+$AB$7*COS(AL498)</f>
        <v>1.0536973078948741</v>
      </c>
      <c r="AJ498" s="43">
        <f>SIN(AL498+RADIANS($AB$9))</f>
        <v>0.99415289091568937</v>
      </c>
      <c r="AK498" s="43">
        <f>$AB$7*SIN(AL498)</f>
        <v>0.49443029614298567</v>
      </c>
      <c r="AL498" s="43">
        <f>2*ATAN(AM498)</f>
        <v>1.4626159189815129</v>
      </c>
      <c r="AM498" s="43">
        <f>SQRT((1+$AB$7)/(1-$AB$7))*TAN(AN498/2)</f>
        <v>0.89727576560999789</v>
      </c>
      <c r="AN498" s="132">
        <f>$AU498+$AB$7*SIN(AO498)</f>
        <v>7.2420371236849572</v>
      </c>
      <c r="AO498" s="132">
        <f>$AU498+$AB$7*SIN(AP498)</f>
        <v>7.2418081253366999</v>
      </c>
      <c r="AP498" s="132">
        <f>$AU498+$AB$7*SIN(AQ498)</f>
        <v>7.2410073109283175</v>
      </c>
      <c r="AQ498" s="132">
        <f>$AU498+$AB$7*SIN(AR498)</f>
        <v>7.2382139755240207</v>
      </c>
      <c r="AR498" s="132">
        <f>$AU498+$AB$7*SIN(AS498)</f>
        <v>7.2285555094331846</v>
      </c>
      <c r="AS498" s="132">
        <f>$AU498+$AB$7*SIN(AT498)</f>
        <v>7.1961067336979223</v>
      </c>
      <c r="AT498" s="132">
        <f>$AU498+$AB$7*SIN(AU498)</f>
        <v>7.0957431289762622</v>
      </c>
      <c r="AU498" s="132">
        <f>RADIANS($AB$9)+$AB$18*(F498-AB$15)</f>
        <v>6.8350155342959358</v>
      </c>
    </row>
    <row r="499" spans="1:47" ht="12.95" customHeight="1">
      <c r="A499" s="127" t="s">
        <v>1471</v>
      </c>
      <c r="B499" s="276" t="s">
        <v>288</v>
      </c>
      <c r="C499" s="232">
        <v>55571.422400000039</v>
      </c>
      <c r="D499" s="232">
        <v>2.9999999999999997E-4</v>
      </c>
      <c r="E499" s="41">
        <f>+(C499-C$7)/C$8</f>
        <v>16321.458190340343</v>
      </c>
      <c r="F499" s="132">
        <f>ROUND(2*E499,0)/2</f>
        <v>16321.5</v>
      </c>
      <c r="G499" s="132">
        <f>+C499-(C$7+F499*C$8)</f>
        <v>-1.427164496271871E-2</v>
      </c>
      <c r="L499" s="43">
        <f>G499</f>
        <v>-1.427164496271871E-2</v>
      </c>
      <c r="M499" s="132"/>
      <c r="O499" s="132">
        <f ca="1">+C$11+C$12*F499</f>
        <v>-1.2647238671611299E-2</v>
      </c>
      <c r="P499" s="199">
        <f>+D$11+D$12*F499+D$13*F499^2</f>
        <v>-2.2912484427497701E-2</v>
      </c>
      <c r="Q499" s="200">
        <f>+C499-15018.5</f>
        <v>40552.922400000039</v>
      </c>
      <c r="S499" s="132">
        <f>+(P499-G499)^2</f>
        <v>7.4664106656082067E-5</v>
      </c>
      <c r="T499" s="7">
        <v>1</v>
      </c>
      <c r="U499" s="43">
        <f>+T499*S499</f>
        <v>7.4664106656082067E-5</v>
      </c>
      <c r="V499" s="132">
        <f>+G499-P499</f>
        <v>8.6408394647789905E-3</v>
      </c>
      <c r="Z499" s="43">
        <f>F499</f>
        <v>16321.5</v>
      </c>
      <c r="AA499" s="132">
        <f>AB$3+AB$4*Z499+AB$5*Z499^2+AH499</f>
        <v>-1.438800915457419E-2</v>
      </c>
      <c r="AB499" s="132">
        <f>IF(S499&lt;&gt;0,G499-AH499, -9999)</f>
        <v>-2.2796120235642221E-2</v>
      </c>
      <c r="AC499" s="132">
        <f>+G499-P499</f>
        <v>8.6408394647789905E-3</v>
      </c>
      <c r="AD499" s="132">
        <f>IF(S499&lt;&gt;0,G499-AA499, -9999)</f>
        <v>1.1636419185548016E-4</v>
      </c>
      <c r="AE499" s="132">
        <f>+(G499-AA499)^2*T499</f>
        <v>1.3540625146178997E-8</v>
      </c>
      <c r="AF499" s="43">
        <f>IF(S499&lt;&gt;0,G499-P499, -9999)</f>
        <v>8.6408394647789905E-3</v>
      </c>
      <c r="AG499" s="7"/>
      <c r="AH499" s="43">
        <f>$AB$6*($AB$11/AI499*AJ499+$AB$12)</f>
        <v>8.5244752729235103E-3</v>
      </c>
      <c r="AI499" s="43">
        <f>1+$AB$7*COS(AL499)</f>
        <v>1.0533884775275688</v>
      </c>
      <c r="AJ499" s="43">
        <f>SIN(AL499+RADIANS($AB$9))</f>
        <v>0.99422014203550679</v>
      </c>
      <c r="AK499" s="43">
        <f>$AB$7*SIN(AL499)</f>
        <v>0.49446373889951289</v>
      </c>
      <c r="AL499" s="43">
        <f>2*ATAN(AM499)</f>
        <v>1.4632405164536815</v>
      </c>
      <c r="AM499" s="43">
        <f>SQRT((1+$AB$7)/(1-$AB$7))*TAN(AN499/2)</f>
        <v>0.89783965527551446</v>
      </c>
      <c r="AN499" s="132">
        <f>$AU499+$AB$7*SIN(AO499)</f>
        <v>7.2425514586625077</v>
      </c>
      <c r="AO499" s="132">
        <f>$AU499+$AB$7*SIN(AP499)</f>
        <v>7.242323220816985</v>
      </c>
      <c r="AP499" s="132">
        <f>$AU499+$AB$7*SIN(AQ499)</f>
        <v>7.2415244791775981</v>
      </c>
      <c r="AQ499" s="132">
        <f>$AU499+$AB$7*SIN(AR499)</f>
        <v>7.2387363192102656</v>
      </c>
      <c r="AR499" s="132">
        <f>$AU499+$AB$7*SIN(AS499)</f>
        <v>7.2290886241902967</v>
      </c>
      <c r="AS499" s="132">
        <f>$AU499+$AB$7*SIN(AT499)</f>
        <v>7.1966526092837571</v>
      </c>
      <c r="AT499" s="132">
        <f>$AU499+$AB$7*SIN(AU499)</f>
        <v>7.0962657949465404</v>
      </c>
      <c r="AU499" s="132">
        <f>RADIANS($AB$9)+$AB$18*(F499-AB$15)</f>
        <v>6.8353827121379869</v>
      </c>
    </row>
    <row r="500" spans="1:47" ht="12.95" customHeight="1">
      <c r="A500" s="127" t="s">
        <v>1471</v>
      </c>
      <c r="B500" s="276" t="s">
        <v>288</v>
      </c>
      <c r="C500" s="232">
        <v>55572.446200000122</v>
      </c>
      <c r="D500" s="232">
        <v>2.9999999999999997E-4</v>
      </c>
      <c r="E500" s="41">
        <f>+(C500-C$7)/C$8</f>
        <v>16324.457475263953</v>
      </c>
      <c r="F500" s="132">
        <f>ROUND(2*E500,0)/2</f>
        <v>16324.5</v>
      </c>
      <c r="G500" s="132">
        <f>+C500-(C$7+F500*C$8)</f>
        <v>-1.4515734874294139E-2</v>
      </c>
      <c r="L500" s="43">
        <f>G500</f>
        <v>-1.4515734874294139E-2</v>
      </c>
      <c r="M500" s="132"/>
      <c r="O500" s="132">
        <f ca="1">+C$11+C$12*F500</f>
        <v>-1.265321856058188E-2</v>
      </c>
      <c r="P500" s="199">
        <f>+D$11+D$12*F500+D$13*F500^2</f>
        <v>-2.2916667827626334E-2</v>
      </c>
      <c r="Q500" s="200">
        <f>+C500-15018.5</f>
        <v>40553.946200000122</v>
      </c>
      <c r="S500" s="132">
        <f>+(P500-G500)^2</f>
        <v>7.0575674486382783E-5</v>
      </c>
      <c r="T500" s="7">
        <v>1</v>
      </c>
      <c r="U500" s="43">
        <f>+T500*S500</f>
        <v>7.0575674486382783E-5</v>
      </c>
      <c r="V500" s="132">
        <f>+G500-P500</f>
        <v>8.4009329533321943E-3</v>
      </c>
      <c r="Z500" s="43">
        <f>F500</f>
        <v>16324.5</v>
      </c>
      <c r="AA500" s="132">
        <f>AB$3+AB$4*Z500+AB$5*Z500^2+AH500</f>
        <v>-1.4388506815881143E-2</v>
      </c>
      <c r="AB500" s="132">
        <f>IF(S500&lt;&gt;0,G500-AH500, -9999)</f>
        <v>-2.304389588603933E-2</v>
      </c>
      <c r="AC500" s="132">
        <f>+G500-P500</f>
        <v>8.4009329533321943E-3</v>
      </c>
      <c r="AD500" s="132">
        <f>IF(S500&lt;&gt;0,G500-AA500, -9999)</f>
        <v>-1.2722805841299673E-4</v>
      </c>
      <c r="AE500" s="132">
        <f>+(G500-AA500)^2*T500</f>
        <v>1.6186978847540907E-8</v>
      </c>
      <c r="AF500" s="43">
        <f>IF(S500&lt;&gt;0,G500-P500, -9999)</f>
        <v>8.4009329533321943E-3</v>
      </c>
      <c r="AG500" s="7"/>
      <c r="AH500" s="43">
        <f>$AB$6*($AB$11/AI500*AJ500+$AB$12)</f>
        <v>8.528161011745191E-3</v>
      </c>
      <c r="AI500" s="43">
        <f>1+$AB$7*COS(AL500)</f>
        <v>1.053018093392359</v>
      </c>
      <c r="AJ500" s="43">
        <f>SIN(AL500+RADIANS($AB$9))</f>
        <v>0.99430027969374624</v>
      </c>
      <c r="AK500" s="43">
        <f>$AB$7*SIN(AL500)</f>
        <v>0.49450358986789616</v>
      </c>
      <c r="AL500" s="43">
        <f>2*ATAN(AM500)</f>
        <v>1.4639895485139305</v>
      </c>
      <c r="AM500" s="43">
        <f>SQRT((1+$AB$7)/(1-$AB$7))*TAN(AN500/2)</f>
        <v>0.89851630224502088</v>
      </c>
      <c r="AN500" s="132">
        <f>$AU500+$AB$7*SIN(AO500)</f>
        <v>7.2431684602221296</v>
      </c>
      <c r="AO500" s="132">
        <f>$AU500+$AB$7*SIN(AP500)</f>
        <v>7.2429411327925379</v>
      </c>
      <c r="AP500" s="132">
        <f>$AU500+$AB$7*SIN(AQ500)</f>
        <v>7.2421448747924693</v>
      </c>
      <c r="AQ500" s="132">
        <f>$AU500+$AB$7*SIN(AR500)</f>
        <v>7.2393629223935498</v>
      </c>
      <c r="AR500" s="132">
        <f>$AU500+$AB$7*SIN(AS500)</f>
        <v>7.2297281626670964</v>
      </c>
      <c r="AS500" s="132">
        <f>$AU500+$AB$7*SIN(AT500)</f>
        <v>7.1973075138505074</v>
      </c>
      <c r="AT500" s="132">
        <f>$AU500+$AB$7*SIN(AU500)</f>
        <v>7.0968929476817992</v>
      </c>
      <c r="AU500" s="132">
        <f>RADIANS($AB$9)+$AB$18*(F500-AB$15)</f>
        <v>6.8358233255484482</v>
      </c>
    </row>
    <row r="501" spans="1:47" ht="12.95" customHeight="1">
      <c r="A501" s="127" t="s">
        <v>1471</v>
      </c>
      <c r="B501" s="276" t="s">
        <v>288</v>
      </c>
      <c r="C501" s="232">
        <v>55573.470399999991</v>
      </c>
      <c r="D501" s="232">
        <v>2.0000000000000001E-4</v>
      </c>
      <c r="E501" s="41">
        <f>+(C501-C$7)/C$8</f>
        <v>16327.457932011481</v>
      </c>
      <c r="F501" s="132">
        <f>ROUND(2*E501,0)/2</f>
        <v>16327.5</v>
      </c>
      <c r="G501" s="132">
        <f>+C501-(C$7+F501*C$8)</f>
        <v>-1.4359825006977189E-2</v>
      </c>
      <c r="L501" s="43">
        <f>G501</f>
        <v>-1.4359825006977189E-2</v>
      </c>
      <c r="M501" s="132"/>
      <c r="O501" s="132">
        <f ca="1">+C$11+C$12*F501</f>
        <v>-1.2659198449552454E-2</v>
      </c>
      <c r="P501" s="199">
        <f>+D$11+D$12*F501+D$13*F501^2</f>
        <v>-2.2920851530854266E-2</v>
      </c>
      <c r="Q501" s="200">
        <f>+C501-15018.5</f>
        <v>40554.970399999991</v>
      </c>
      <c r="S501" s="132">
        <f>+(P501-G501)^2</f>
        <v>7.3291175142526824E-5</v>
      </c>
      <c r="T501" s="7">
        <v>1</v>
      </c>
      <c r="U501" s="43">
        <f>+T501*S501</f>
        <v>7.3291175142526824E-5</v>
      </c>
      <c r="V501" s="132">
        <f>+G501-P501</f>
        <v>8.5610265238770765E-3</v>
      </c>
      <c r="Z501" s="43">
        <f>F501</f>
        <v>16327.5</v>
      </c>
      <c r="AA501" s="132">
        <f>AB$3+AB$4*Z501+AB$5*Z501^2+AH501</f>
        <v>-1.4389009330401511E-2</v>
      </c>
      <c r="AB501" s="132">
        <f>IF(S501&lt;&gt;0,G501-AH501, -9999)</f>
        <v>-2.2891667207429946E-2</v>
      </c>
      <c r="AC501" s="132">
        <f>+G501-P501</f>
        <v>8.5610265238770765E-3</v>
      </c>
      <c r="AD501" s="132">
        <f>IF(S501&lt;&gt;0,G501-AA501, -9999)</f>
        <v>2.9184323424321854E-5</v>
      </c>
      <c r="AE501" s="132">
        <f>+(G501-AA501)^2*T501</f>
        <v>8.517247337354212E-10</v>
      </c>
      <c r="AF501" s="43">
        <f>IF(S501&lt;&gt;0,G501-P501, -9999)</f>
        <v>8.5610265238770765E-3</v>
      </c>
      <c r="AG501" s="7"/>
      <c r="AH501" s="43">
        <f>$AB$6*($AB$11/AI501*AJ501+$AB$12)</f>
        <v>8.5318422004527546E-3</v>
      </c>
      <c r="AI501" s="43">
        <f>1+$AB$7*COS(AL501)</f>
        <v>1.0526479408760339</v>
      </c>
      <c r="AJ501" s="43">
        <f>SIN(AL501+RADIANS($AB$9))</f>
        <v>0.9943798035480832</v>
      </c>
      <c r="AK501" s="43">
        <f>$AB$7*SIN(AL501)</f>
        <v>0.49454313557131802</v>
      </c>
      <c r="AL501" s="43">
        <f>2*ATAN(AM501)</f>
        <v>1.4647380520770541</v>
      </c>
      <c r="AM501" s="43">
        <f>SQRT((1+$AB$7)/(1-$AB$7))*TAN(AN501/2)</f>
        <v>0.89919292685680607</v>
      </c>
      <c r="AN501" s="132">
        <f>$AU501+$AB$7*SIN(AO501)</f>
        <v>7.2437852432805476</v>
      </c>
      <c r="AO501" s="132">
        <f>$AU501+$AB$7*SIN(AP501)</f>
        <v>7.2435588238811208</v>
      </c>
      <c r="AP501" s="132">
        <f>$AU501+$AB$7*SIN(AQ501)</f>
        <v>7.2427650454943739</v>
      </c>
      <c r="AQ501" s="132">
        <f>$AU501+$AB$7*SIN(AR501)</f>
        <v>7.2399892974070958</v>
      </c>
      <c r="AR501" s="132">
        <f>$AU501+$AB$7*SIN(AS501)</f>
        <v>7.2303674838182834</v>
      </c>
      <c r="AS501" s="132">
        <f>$AU501+$AB$7*SIN(AT501)</f>
        <v>7.1979622589371406</v>
      </c>
      <c r="AT501" s="132">
        <f>$AU501+$AB$7*SIN(AU501)</f>
        <v>7.0975200497329567</v>
      </c>
      <c r="AU501" s="132">
        <f>RADIANS($AB$9)+$AB$18*(F501-AB$15)</f>
        <v>6.8362639389589095</v>
      </c>
    </row>
    <row r="502" spans="1:47" ht="12.95" customHeight="1">
      <c r="A502" s="127" t="s">
        <v>1471</v>
      </c>
      <c r="B502" s="276" t="s">
        <v>288</v>
      </c>
      <c r="C502" s="232">
        <v>55574.49459999986</v>
      </c>
      <c r="D502" s="232">
        <v>5.0000000000000001E-4</v>
      </c>
      <c r="E502" s="41">
        <f>+(C502-C$7)/C$8</f>
        <v>16330.458388759009</v>
      </c>
      <c r="F502" s="132">
        <f>ROUND(2*E502,0)/2</f>
        <v>16330.5</v>
      </c>
      <c r="G502" s="132">
        <f>+C502-(C$7+F502*C$8)</f>
        <v>-1.4203915139660239E-2</v>
      </c>
      <c r="L502" s="43">
        <f>G502</f>
        <v>-1.4203915139660239E-2</v>
      </c>
      <c r="M502" s="132"/>
      <c r="O502" s="132">
        <f ca="1">+C$11+C$12*F502</f>
        <v>-1.2665178338523035E-2</v>
      </c>
      <c r="P502" s="199">
        <f>+D$11+D$12*F502+D$13*F502^2</f>
        <v>-2.2925035537181504E-2</v>
      </c>
      <c r="Q502" s="200">
        <f>+C502-15018.5</f>
        <v>40555.99459999986</v>
      </c>
      <c r="S502" s="132">
        <f>+(P502-G502)^2</f>
        <v>7.6057940988061458E-5</v>
      </c>
      <c r="T502" s="7">
        <v>1</v>
      </c>
      <c r="U502" s="43">
        <f>+T502*S502</f>
        <v>7.6057940988061458E-5</v>
      </c>
      <c r="V502" s="132">
        <f>+G502-P502</f>
        <v>8.7211203975212648E-3</v>
      </c>
      <c r="Z502" s="43">
        <f>F502</f>
        <v>16330.5</v>
      </c>
      <c r="AA502" s="132">
        <f>AB$3+AB$4*Z502+AB$5*Z502^2+AH502</f>
        <v>-1.4389516695256118E-2</v>
      </c>
      <c r="AB502" s="132">
        <f>IF(S502&lt;&gt;0,G502-AH502, -9999)</f>
        <v>-2.2739433981585625E-2</v>
      </c>
      <c r="AC502" s="132">
        <f>+G502-P502</f>
        <v>8.7211203975212648E-3</v>
      </c>
      <c r="AD502" s="132">
        <f>IF(S502&lt;&gt;0,G502-AA502, -9999)</f>
        <v>1.8560155559587885E-4</v>
      </c>
      <c r="AE502" s="132">
        <f>+(G502-AA502)^2*T502</f>
        <v>3.4447937439610108E-8</v>
      </c>
      <c r="AF502" s="43">
        <f>IF(S502&lt;&gt;0,G502-P502, -9999)</f>
        <v>8.7211203975212648E-3</v>
      </c>
      <c r="AG502" s="7"/>
      <c r="AH502" s="43">
        <f>$AB$6*($AB$11/AI502*AJ502+$AB$12)</f>
        <v>8.5355188419253859E-3</v>
      </c>
      <c r="AI502" s="43">
        <f>1+$AB$7*COS(AL502)</f>
        <v>1.0522780199913757</v>
      </c>
      <c r="AJ502" s="43">
        <f>SIN(AL502+RADIANS($AB$9))</f>
        <v>0.99445871478868342</v>
      </c>
      <c r="AK502" s="43">
        <f>$AB$7*SIN(AL502)</f>
        <v>0.4945823766016928</v>
      </c>
      <c r="AL502" s="43">
        <f>2*ATAN(AM502)</f>
        <v>1.4654860276632846</v>
      </c>
      <c r="AM502" s="43">
        <f>SQRT((1+$AB$7)/(1-$AB$7))*TAN(AN502/2)</f>
        <v>0.89986952926630126</v>
      </c>
      <c r="AN502" s="132">
        <f>$AU502+$AB$7*SIN(AO502)</f>
        <v>7.2444018079771597</v>
      </c>
      <c r="AO502" s="132">
        <f>$AU502+$AB$7*SIN(AP502)</f>
        <v>7.24417629422262</v>
      </c>
      <c r="AP502" s="132">
        <f>$AU502+$AB$7*SIN(AQ502)</f>
        <v>7.2433849914151587</v>
      </c>
      <c r="AQ502" s="132">
        <f>$AU502+$AB$7*SIN(AR502)</f>
        <v>7.2406154443488555</v>
      </c>
      <c r="AR502" s="132">
        <f>$AU502+$AB$7*SIN(AS502)</f>
        <v>7.2310065876632814</v>
      </c>
      <c r="AS502" s="132">
        <f>$AU502+$AB$7*SIN(AT502)</f>
        <v>7.1986168444815775</v>
      </c>
      <c r="AT502" s="132">
        <f>$AU502+$AB$7*SIN(AU502)</f>
        <v>7.0981471010638071</v>
      </c>
      <c r="AU502" s="132">
        <f>RADIANS($AB$9)+$AB$18*(F502-AB$15)</f>
        <v>6.8367045523693708</v>
      </c>
    </row>
    <row r="503" spans="1:47" ht="12.95" customHeight="1">
      <c r="A503" s="127" t="s">
        <v>1471</v>
      </c>
      <c r="B503" s="276" t="s">
        <v>292</v>
      </c>
      <c r="C503" s="232">
        <v>55580.467999999877</v>
      </c>
      <c r="D503" s="232">
        <v>2.9999999999999997E-4</v>
      </c>
      <c r="E503" s="41">
        <f>+(C503-C$7)/C$8</f>
        <v>16347.95783060438</v>
      </c>
      <c r="F503" s="132">
        <f>ROUND(2*E503,0)/2</f>
        <v>16348</v>
      </c>
      <c r="G503" s="132">
        <f>+C503-(C$7+F503*C$8)</f>
        <v>-1.439444012066815E-2</v>
      </c>
      <c r="L503" s="43">
        <f>G503</f>
        <v>-1.439444012066815E-2</v>
      </c>
      <c r="M503" s="132"/>
      <c r="O503" s="132">
        <f ca="1">+C$11+C$12*F503</f>
        <v>-1.2700061024184736E-2</v>
      </c>
      <c r="P503" s="199">
        <f>+D$11+D$12*F503+D$13*F503^2</f>
        <v>-2.2949448281694516E-2</v>
      </c>
      <c r="Q503" s="200">
        <f>+C503-15018.5</f>
        <v>40561.967999999877</v>
      </c>
      <c r="S503" s="132">
        <f>+(P503-G503)^2</f>
        <v>7.318816463522771E-5</v>
      </c>
      <c r="T503" s="7">
        <v>1</v>
      </c>
      <c r="U503" s="43">
        <f>+T503*S503</f>
        <v>7.318816463522771E-5</v>
      </c>
      <c r="V503" s="132">
        <f>+G503-P503</f>
        <v>8.5550081610263652E-3</v>
      </c>
      <c r="Z503" s="43">
        <f>F503</f>
        <v>16348</v>
      </c>
      <c r="AA503" s="132">
        <f>AB$3+AB$4*Z503+AB$5*Z503^2+AH503</f>
        <v>-1.4392572843579287E-2</v>
      </c>
      <c r="AB503" s="132">
        <f>IF(S503&lt;&gt;0,G503-AH503, -9999)</f>
        <v>-2.2951315558783381E-2</v>
      </c>
      <c r="AC503" s="132">
        <f>+G503-P503</f>
        <v>8.5550081610263652E-3</v>
      </c>
      <c r="AD503" s="132">
        <f>IF(S503&lt;&gt;0,G503-AA503, -9999)</f>
        <v>-1.8672770888631535E-6</v>
      </c>
      <c r="AE503" s="132">
        <f>+(G503-AA503)^2*T503</f>
        <v>3.4867237265932533E-12</v>
      </c>
      <c r="AF503" s="43">
        <f>IF(S503&lt;&gt;0,G503-P503, -9999)</f>
        <v>8.5550081610263652E-3</v>
      </c>
      <c r="AG503" s="7"/>
      <c r="AH503" s="43">
        <f>$AB$6*($AB$11/AI503*AJ503+$AB$12)</f>
        <v>8.5568754381152284E-3</v>
      </c>
      <c r="AI503" s="43">
        <f>1+$AB$7*COS(AL503)</f>
        <v>1.0501247652826882</v>
      </c>
      <c r="AJ503" s="43">
        <f>SIN(AL503+RADIANS($AB$9))</f>
        <v>0.9949068823441517</v>
      </c>
      <c r="AK503" s="43">
        <f>$AB$7*SIN(AL503)</f>
        <v>0.4948052410035213</v>
      </c>
      <c r="AL503" s="43">
        <f>2*ATAN(AM503)</f>
        <v>1.4698387227460796</v>
      </c>
      <c r="AM503" s="43">
        <f>SQRT((1+$AB$7)/(1-$AB$7))*TAN(AN503/2)</f>
        <v>0.90381594224358408</v>
      </c>
      <c r="AN503" s="132">
        <f>$AU503+$AB$7*SIN(AO503)</f>
        <v>7.2479940905581568</v>
      </c>
      <c r="AO503" s="132">
        <f>$AU503+$AB$7*SIN(AP503)</f>
        <v>7.2477738122211228</v>
      </c>
      <c r="AP503" s="132">
        <f>$AU503+$AB$7*SIN(AQ503)</f>
        <v>7.2469968694818609</v>
      </c>
      <c r="AQ503" s="132">
        <f>$AU503+$AB$7*SIN(AR503)</f>
        <v>7.2442634277014921</v>
      </c>
      <c r="AR503" s="132">
        <f>$AU503+$AB$7*SIN(AS503)</f>
        <v>7.2347303634345304</v>
      </c>
      <c r="AS503" s="132">
        <f>$AU503+$AB$7*SIN(AT503)</f>
        <v>7.2024320771770807</v>
      </c>
      <c r="AT503" s="132">
        <f>$AU503+$AB$7*SIN(AU503)</f>
        <v>7.1018038877268692</v>
      </c>
      <c r="AU503" s="132">
        <f>RADIANS($AB$9)+$AB$18*(F503-AB$15)</f>
        <v>6.8392747972637284</v>
      </c>
    </row>
    <row r="504" spans="1:47" ht="12.95" customHeight="1">
      <c r="A504" s="127" t="s">
        <v>1471</v>
      </c>
      <c r="B504" s="276" t="s">
        <v>288</v>
      </c>
      <c r="C504" s="232">
        <v>55596.341200000141</v>
      </c>
      <c r="D504" s="232">
        <v>5.0000000000000001E-4</v>
      </c>
      <c r="E504" s="41">
        <f>+(C504-C$7)/C$8</f>
        <v>16394.459344031202</v>
      </c>
      <c r="F504" s="132">
        <f>ROUND(2*E504,0)/2</f>
        <v>16394.5</v>
      </c>
      <c r="G504" s="132">
        <f>+C504-(C$7+F504*C$8)</f>
        <v>-1.3877834855520632E-2</v>
      </c>
      <c r="L504" s="43">
        <f>G504</f>
        <v>-1.3877834855520632E-2</v>
      </c>
      <c r="M504" s="132"/>
      <c r="O504" s="132">
        <f ca="1">+C$11+C$12*F504</f>
        <v>-1.2792749303228691E-2</v>
      </c>
      <c r="P504" s="199">
        <f>+D$11+D$12*F504+D$13*F504^2</f>
        <v>-2.3014366543818325E-2</v>
      </c>
      <c r="Q504" s="200">
        <f>+C504-15018.5</f>
        <v>40577.841200000141</v>
      </c>
      <c r="S504" s="132">
        <f>+(P504-G504)^2</f>
        <v>8.3476211291267887E-5</v>
      </c>
      <c r="T504" s="7">
        <v>1</v>
      </c>
      <c r="U504" s="43">
        <f>+T504*S504</f>
        <v>8.3476211291267887E-5</v>
      </c>
      <c r="V504" s="132">
        <f>+G504-P504</f>
        <v>9.136531688297693E-3</v>
      </c>
      <c r="Z504" s="43">
        <f>F504</f>
        <v>16394.5</v>
      </c>
      <c r="AA504" s="132">
        <f>AB$3+AB$4*Z504+AB$5*Z504^2+AH504</f>
        <v>-1.4401490600380795E-2</v>
      </c>
      <c r="AB504" s="132">
        <f>IF(S504&lt;&gt;0,G504-AH504, -9999)</f>
        <v>-2.2490710798958161E-2</v>
      </c>
      <c r="AC504" s="132">
        <f>+G504-P504</f>
        <v>9.136531688297693E-3</v>
      </c>
      <c r="AD504" s="132">
        <f>IF(S504&lt;&gt;0,G504-AA504, -9999)</f>
        <v>5.2365574486016274E-4</v>
      </c>
      <c r="AE504" s="132">
        <f>+(G504-AA504)^2*T504</f>
        <v>2.7421533912505188E-7</v>
      </c>
      <c r="AF504" s="43">
        <f>IF(S504&lt;&gt;0,G504-P504, -9999)</f>
        <v>9.136531688297693E-3</v>
      </c>
      <c r="AG504" s="7"/>
      <c r="AH504" s="43">
        <f>$AB$6*($AB$11/AI504*AJ504+$AB$12)</f>
        <v>8.6128759434375302E-3</v>
      </c>
      <c r="AI504" s="43">
        <f>1+$AB$7*COS(AL504)</f>
        <v>1.0444415687969533</v>
      </c>
      <c r="AJ504" s="43">
        <f>SIN(AL504+RADIANS($AB$9))</f>
        <v>0.99599840003997031</v>
      </c>
      <c r="AK504" s="43">
        <f>$AB$7*SIN(AL504)</f>
        <v>0.49534802470794514</v>
      </c>
      <c r="AL504" s="43">
        <f>2*ATAN(AM504)</f>
        <v>1.4813180245352053</v>
      </c>
      <c r="AM504" s="43">
        <f>SQRT((1+$AB$7)/(1-$AB$7))*TAN(AN504/2)</f>
        <v>0.91429871326815448</v>
      </c>
      <c r="AN504" s="132">
        <f>$AU504+$AB$7*SIN(AO504)</f>
        <v>7.2575034279737327</v>
      </c>
      <c r="AO504" s="132">
        <f>$AU504+$AB$7*SIN(AP504)</f>
        <v>7.257296667659686</v>
      </c>
      <c r="AP504" s="132">
        <f>$AU504+$AB$7*SIN(AQ504)</f>
        <v>7.2565572021024183</v>
      </c>
      <c r="AQ504" s="132">
        <f>$AU504+$AB$7*SIN(AR504)</f>
        <v>7.2539190979762074</v>
      </c>
      <c r="AR504" s="132">
        <f>$AU504+$AB$7*SIN(AS504)</f>
        <v>7.2445890748789781</v>
      </c>
      <c r="AS504" s="132">
        <f>$AU504+$AB$7*SIN(AT504)</f>
        <v>7.2125432160423166</v>
      </c>
      <c r="AT504" s="132">
        <f>$AU504+$AB$7*SIN(AU504)</f>
        <v>7.1115120464471051</v>
      </c>
      <c r="AU504" s="132">
        <f>RADIANS($AB$9)+$AB$18*(F504-AB$15)</f>
        <v>6.8461043051258796</v>
      </c>
    </row>
    <row r="505" spans="1:47" ht="12.95" customHeight="1">
      <c r="A505" s="41" t="s">
        <v>1418</v>
      </c>
      <c r="B505" s="94" t="s">
        <v>1230</v>
      </c>
      <c r="C505" s="36">
        <v>55643.275500000003</v>
      </c>
      <c r="D505" s="36" t="s">
        <v>420</v>
      </c>
      <c r="E505" s="41">
        <f>+(C505-C$7)/C$8</f>
        <v>16531.956255906927</v>
      </c>
      <c r="F505" s="132">
        <f>ROUND(2*E505,0)/2</f>
        <v>16532</v>
      </c>
      <c r="G505" s="132">
        <f>+C505-(C$7+F505*C$8)</f>
        <v>-1.4931959995010402E-2</v>
      </c>
      <c r="K505" s="43">
        <f>G505</f>
        <v>-1.4931959995010402E-2</v>
      </c>
      <c r="M505" s="132"/>
      <c r="O505" s="132">
        <f ca="1">+C$11+C$12*F505</f>
        <v>-1.306682754771351E-2</v>
      </c>
      <c r="P505" s="199">
        <f>+D$11+D$12*F505+D$13*F505^2</f>
        <v>-2.3206755169779381E-2</v>
      </c>
      <c r="Q505" s="200">
        <f>+C505-15018.5</f>
        <v>40624.775500000003</v>
      </c>
      <c r="S505" s="132">
        <f>+(P505-G505)^2</f>
        <v>6.8472235184379964E-5</v>
      </c>
      <c r="T505" s="7">
        <v>1</v>
      </c>
      <c r="U505" s="43">
        <f>+T505*S505</f>
        <v>6.8472235184379964E-5</v>
      </c>
      <c r="V505" s="132">
        <f>+G505-P505</f>
        <v>8.2747951747689785E-3</v>
      </c>
      <c r="Z505" s="43">
        <f>F505</f>
        <v>16532</v>
      </c>
      <c r="AA505" s="132">
        <f>AB$3+AB$4*Z505+AB$5*Z505^2+AH505</f>
        <v>-1.4434546424283686E-2</v>
      </c>
      <c r="AB505" s="132">
        <f>IF(S505&lt;&gt;0,G505-AH505, -9999)</f>
        <v>-2.3704168740506099E-2</v>
      </c>
      <c r="AC505" s="132">
        <f>+G505-P505</f>
        <v>8.2747951747689785E-3</v>
      </c>
      <c r="AD505" s="132">
        <f>IF(S505&lt;&gt;0,G505-AA505, -9999)</f>
        <v>-4.9741357072671626E-4</v>
      </c>
      <c r="AE505" s="132">
        <f>+(G505-AA505)^2*T505</f>
        <v>2.4742026034310194E-7</v>
      </c>
      <c r="AF505" s="43">
        <f>IF(S505&lt;&gt;0,G505-P505, -9999)</f>
        <v>8.2747951747689785E-3</v>
      </c>
      <c r="AG505" s="7"/>
      <c r="AH505" s="43">
        <f>$AB$6*($AB$11/AI505*AJ505+$AB$12)</f>
        <v>8.7722087454956948E-3</v>
      </c>
      <c r="AI505" s="43">
        <f>1+$AB$7*COS(AL505)</f>
        <v>1.0279618850233785</v>
      </c>
      <c r="AJ505" s="43">
        <f>SIN(AL505+RADIANS($AB$9))</f>
        <v>0.99841754419007434</v>
      </c>
      <c r="AK505" s="43">
        <f>$AB$7*SIN(AL505)</f>
        <v>0.49655095569854335</v>
      </c>
      <c r="AL505" s="43">
        <f>2*ATAN(AM505)</f>
        <v>1.5145435203397219</v>
      </c>
      <c r="AM505" s="43">
        <f>SQRT((1+$AB$7)/(1-$AB$7))*TAN(AN505/2)</f>
        <v>0.94527206119995777</v>
      </c>
      <c r="AN505" s="132">
        <f>$AU505+$AB$7*SIN(AO505)</f>
        <v>7.2853218809102422</v>
      </c>
      <c r="AO505" s="132">
        <f>$AU505+$AB$7*SIN(AP505)</f>
        <v>7.2851517881208911</v>
      </c>
      <c r="AP505" s="132">
        <f>$AU505+$AB$7*SIN(AQ505)</f>
        <v>7.2845171659356991</v>
      </c>
      <c r="AQ505" s="132">
        <f>$AU505+$AB$7*SIN(AR505)</f>
        <v>7.2821548979055386</v>
      </c>
      <c r="AR505" s="132">
        <f>$AU505+$AB$7*SIN(AS505)</f>
        <v>7.2734368625583619</v>
      </c>
      <c r="AS505" s="132">
        <f>$AU505+$AB$7*SIN(AT505)</f>
        <v>7.2422147834036359</v>
      </c>
      <c r="AT505" s="132">
        <f>$AU505+$AB$7*SIN(AU505)</f>
        <v>7.1401460349158441</v>
      </c>
      <c r="AU505" s="132">
        <f>RADIANS($AB$9)+$AB$18*(F505-AB$15)</f>
        <v>6.8662990864386897</v>
      </c>
    </row>
    <row r="506" spans="1:47" ht="12.95" customHeight="1">
      <c r="A506" s="41" t="s">
        <v>498</v>
      </c>
      <c r="B506" s="94" t="s">
        <v>292</v>
      </c>
      <c r="C506" s="36">
        <v>55643.275549999998</v>
      </c>
      <c r="D506" s="36">
        <v>2.9999999999999997E-4</v>
      </c>
      <c r="E506" s="41">
        <f>+(C506-C$7)/C$8</f>
        <v>16531.956402384982</v>
      </c>
      <c r="F506" s="132">
        <f>ROUND(2*E506,0)/2</f>
        <v>16532</v>
      </c>
      <c r="G506" s="132">
        <f>+C506-(C$7+F506*C$8)</f>
        <v>-1.4881959999911487E-2</v>
      </c>
      <c r="K506" s="43">
        <f>G506</f>
        <v>-1.4881959999911487E-2</v>
      </c>
      <c r="M506" s="132"/>
      <c r="O506" s="132">
        <f ca="1">+C$11+C$12*F506</f>
        <v>-1.306682754771351E-2</v>
      </c>
      <c r="P506" s="199">
        <f>+D$11+D$12*F506+D$13*F506^2</f>
        <v>-2.3206755169779381E-2</v>
      </c>
      <c r="Q506" s="200">
        <f>+C506-15018.5</f>
        <v>40624.775549999998</v>
      </c>
      <c r="S506" s="132">
        <f>+(P506-G506)^2</f>
        <v>6.9302214620255807E-5</v>
      </c>
      <c r="T506" s="7">
        <v>1</v>
      </c>
      <c r="U506" s="43">
        <f>+T506*S506</f>
        <v>6.9302214620255807E-5</v>
      </c>
      <c r="V506" s="132">
        <f>+G506-P506</f>
        <v>8.3247951698678935E-3</v>
      </c>
      <c r="Z506" s="43">
        <f>F506</f>
        <v>16532</v>
      </c>
      <c r="AA506" s="132">
        <f>AB$3+AB$4*Z506+AB$5*Z506^2+AH506</f>
        <v>-1.4434546424283686E-2</v>
      </c>
      <c r="AB506" s="132">
        <f>IF(S506&lt;&gt;0,G506-AH506, -9999)</f>
        <v>-2.3654168745407184E-2</v>
      </c>
      <c r="AC506" s="132">
        <f>+G506-P506</f>
        <v>8.3247951698678935E-3</v>
      </c>
      <c r="AD506" s="132">
        <f>IF(S506&lt;&gt;0,G506-AA506, -9999)</f>
        <v>-4.474135756278013E-4</v>
      </c>
      <c r="AE506" s="132">
        <f>+(G506-AA506)^2*T506</f>
        <v>2.0017890765605427E-7</v>
      </c>
      <c r="AF506" s="43">
        <f>IF(S506&lt;&gt;0,G506-P506, -9999)</f>
        <v>8.3247951698678935E-3</v>
      </c>
      <c r="AG506" s="7"/>
      <c r="AH506" s="43">
        <f>$AB$6*($AB$11/AI506*AJ506+$AB$12)</f>
        <v>8.7722087454956948E-3</v>
      </c>
      <c r="AI506" s="43">
        <f>1+$AB$7*COS(AL506)</f>
        <v>1.0279618850233785</v>
      </c>
      <c r="AJ506" s="43">
        <f>SIN(AL506+RADIANS($AB$9))</f>
        <v>0.99841754419007434</v>
      </c>
      <c r="AK506" s="43">
        <f>$AB$7*SIN(AL506)</f>
        <v>0.49655095569854335</v>
      </c>
      <c r="AL506" s="43">
        <f>2*ATAN(AM506)</f>
        <v>1.5145435203397219</v>
      </c>
      <c r="AM506" s="43">
        <f>SQRT((1+$AB$7)/(1-$AB$7))*TAN(AN506/2)</f>
        <v>0.94527206119995777</v>
      </c>
      <c r="AN506" s="132">
        <f>$AU506+$AB$7*SIN(AO506)</f>
        <v>7.2853218809102422</v>
      </c>
      <c r="AO506" s="132">
        <f>$AU506+$AB$7*SIN(AP506)</f>
        <v>7.2851517881208911</v>
      </c>
      <c r="AP506" s="132">
        <f>$AU506+$AB$7*SIN(AQ506)</f>
        <v>7.2845171659356991</v>
      </c>
      <c r="AQ506" s="132">
        <f>$AU506+$AB$7*SIN(AR506)</f>
        <v>7.2821548979055386</v>
      </c>
      <c r="AR506" s="132">
        <f>$AU506+$AB$7*SIN(AS506)</f>
        <v>7.2734368625583619</v>
      </c>
      <c r="AS506" s="132">
        <f>$AU506+$AB$7*SIN(AT506)</f>
        <v>7.2422147834036359</v>
      </c>
      <c r="AT506" s="132">
        <f>$AU506+$AB$7*SIN(AU506)</f>
        <v>7.1401460349158441</v>
      </c>
      <c r="AU506" s="132">
        <f>RADIANS($AB$9)+$AB$18*(F506-AB$15)</f>
        <v>6.8662990864386897</v>
      </c>
    </row>
    <row r="507" spans="1:47" ht="12.95" customHeight="1">
      <c r="A507" s="41" t="s">
        <v>498</v>
      </c>
      <c r="B507" s="94" t="s">
        <v>292</v>
      </c>
      <c r="C507" s="36">
        <v>55643.275650000003</v>
      </c>
      <c r="D507" s="36">
        <v>4.0000000000000002E-4</v>
      </c>
      <c r="E507" s="41">
        <f>+(C507-C$7)/C$8</f>
        <v>16531.95669534113</v>
      </c>
      <c r="F507" s="132">
        <f>ROUND(2*E507,0)/2</f>
        <v>16532</v>
      </c>
      <c r="G507" s="132">
        <f>+C507-(C$7+F507*C$8)</f>
        <v>-1.4781959995161742E-2</v>
      </c>
      <c r="K507" s="43">
        <f>G507</f>
        <v>-1.4781959995161742E-2</v>
      </c>
      <c r="M507" s="132"/>
      <c r="O507" s="132">
        <f ca="1">+C$11+C$12*F507</f>
        <v>-1.306682754771351E-2</v>
      </c>
      <c r="P507" s="199">
        <f>+D$11+D$12*F507+D$13*F507^2</f>
        <v>-2.3206755169779381E-2</v>
      </c>
      <c r="Q507" s="200">
        <f>+C507-15018.5</f>
        <v>40624.775650000003</v>
      </c>
      <c r="S507" s="132">
        <f>+(P507-G507)^2</f>
        <v>7.0977173734260642E-5</v>
      </c>
      <c r="T507" s="7">
        <v>1</v>
      </c>
      <c r="U507" s="43">
        <f>+T507*S507</f>
        <v>7.0977173734260642E-5</v>
      </c>
      <c r="V507" s="132">
        <f>+G507-P507</f>
        <v>8.4247951746176386E-3</v>
      </c>
      <c r="Z507" s="43">
        <f>F507</f>
        <v>16532</v>
      </c>
      <c r="AA507" s="132">
        <f>AB$3+AB$4*Z507+AB$5*Z507^2+AH507</f>
        <v>-1.4434546424283686E-2</v>
      </c>
      <c r="AB507" s="132">
        <f>IF(S507&lt;&gt;0,G507-AH507, -9999)</f>
        <v>-2.3554168740657438E-2</v>
      </c>
      <c r="AC507" s="132">
        <f>+G507-P507</f>
        <v>8.4247951746176386E-3</v>
      </c>
      <c r="AD507" s="132">
        <f>IF(S507&lt;&gt;0,G507-AA507, -9999)</f>
        <v>-3.4741357087805617E-4</v>
      </c>
      <c r="AE507" s="132">
        <f>+(G507-AA507)^2*T507</f>
        <v>1.2069618923024217E-7</v>
      </c>
      <c r="AF507" s="43">
        <f>IF(S507&lt;&gt;0,G507-P507, -9999)</f>
        <v>8.4247951746176386E-3</v>
      </c>
      <c r="AG507" s="7"/>
      <c r="AH507" s="43">
        <f>$AB$6*($AB$11/AI507*AJ507+$AB$12)</f>
        <v>8.7722087454956948E-3</v>
      </c>
      <c r="AI507" s="43">
        <f>1+$AB$7*COS(AL507)</f>
        <v>1.0279618850233785</v>
      </c>
      <c r="AJ507" s="43">
        <f>SIN(AL507+RADIANS($AB$9))</f>
        <v>0.99841754419007434</v>
      </c>
      <c r="AK507" s="43">
        <f>$AB$7*SIN(AL507)</f>
        <v>0.49655095569854335</v>
      </c>
      <c r="AL507" s="43">
        <f>2*ATAN(AM507)</f>
        <v>1.5145435203397219</v>
      </c>
      <c r="AM507" s="43">
        <f>SQRT((1+$AB$7)/(1-$AB$7))*TAN(AN507/2)</f>
        <v>0.94527206119995777</v>
      </c>
      <c r="AN507" s="132">
        <f>$AU507+$AB$7*SIN(AO507)</f>
        <v>7.2853218809102422</v>
      </c>
      <c r="AO507" s="132">
        <f>$AU507+$AB$7*SIN(AP507)</f>
        <v>7.2851517881208911</v>
      </c>
      <c r="AP507" s="132">
        <f>$AU507+$AB$7*SIN(AQ507)</f>
        <v>7.2845171659356991</v>
      </c>
      <c r="AQ507" s="132">
        <f>$AU507+$AB$7*SIN(AR507)</f>
        <v>7.2821548979055386</v>
      </c>
      <c r="AR507" s="132">
        <f>$AU507+$AB$7*SIN(AS507)</f>
        <v>7.2734368625583619</v>
      </c>
      <c r="AS507" s="132">
        <f>$AU507+$AB$7*SIN(AT507)</f>
        <v>7.2422147834036359</v>
      </c>
      <c r="AT507" s="132">
        <f>$AU507+$AB$7*SIN(AU507)</f>
        <v>7.1401460349158441</v>
      </c>
      <c r="AU507" s="132">
        <f>RADIANS($AB$9)+$AB$18*(F507-AB$15)</f>
        <v>6.8662990864386897</v>
      </c>
    </row>
    <row r="508" spans="1:47" ht="12.95" customHeight="1">
      <c r="A508" s="41" t="s">
        <v>1418</v>
      </c>
      <c r="B508" s="94" t="s">
        <v>1230</v>
      </c>
      <c r="C508" s="36">
        <v>55643.275699999998</v>
      </c>
      <c r="D508" s="36" t="s">
        <v>445</v>
      </c>
      <c r="E508" s="41">
        <f>+(C508-C$7)/C$8</f>
        <v>16531.956841819185</v>
      </c>
      <c r="F508" s="132">
        <f>ROUND(2*E508,0)/2</f>
        <v>16532</v>
      </c>
      <c r="G508" s="132">
        <f>+C508-(C$7+F508*C$8)</f>
        <v>-1.4731960000062827E-2</v>
      </c>
      <c r="K508" s="43">
        <f>G508</f>
        <v>-1.4731960000062827E-2</v>
      </c>
      <c r="M508" s="132"/>
      <c r="O508" s="132">
        <f ca="1">+C$11+C$12*F508</f>
        <v>-1.306682754771351E-2</v>
      </c>
      <c r="P508" s="199">
        <f>+D$11+D$12*F508+D$13*F508^2</f>
        <v>-2.3206755169779381E-2</v>
      </c>
      <c r="Q508" s="200">
        <f>+C508-15018.5</f>
        <v>40624.775699999998</v>
      </c>
      <c r="S508" s="132">
        <f>+(P508-G508)^2</f>
        <v>7.1822153168651026E-5</v>
      </c>
      <c r="T508" s="7">
        <v>1</v>
      </c>
      <c r="U508" s="43">
        <f>+T508*S508</f>
        <v>7.1822153168651026E-5</v>
      </c>
      <c r="V508" s="132">
        <f>+G508-P508</f>
        <v>8.4747951697165536E-3</v>
      </c>
      <c r="Z508" s="43">
        <f>F508</f>
        <v>16532</v>
      </c>
      <c r="AA508" s="132">
        <f>AB$3+AB$4*Z508+AB$5*Z508^2+AH508</f>
        <v>-1.4434546424283686E-2</v>
      </c>
      <c r="AB508" s="132">
        <f>IF(S508&lt;&gt;0,G508-AH508, -9999)</f>
        <v>-2.3504168745558524E-2</v>
      </c>
      <c r="AC508" s="132">
        <f>+G508-P508</f>
        <v>8.4747951697165536E-3</v>
      </c>
      <c r="AD508" s="132">
        <f>IF(S508&lt;&gt;0,G508-AA508, -9999)</f>
        <v>-2.9741357577914122E-4</v>
      </c>
      <c r="AE508" s="132">
        <f>+(G508-AA508)^2*T508</f>
        <v>8.8454835057734974E-8</v>
      </c>
      <c r="AF508" s="43">
        <f>IF(S508&lt;&gt;0,G508-P508, -9999)</f>
        <v>8.4747951697165536E-3</v>
      </c>
      <c r="AG508" s="7"/>
      <c r="AH508" s="43">
        <f>$AB$6*($AB$11/AI508*AJ508+$AB$12)</f>
        <v>8.7722087454956948E-3</v>
      </c>
      <c r="AI508" s="43">
        <f>1+$AB$7*COS(AL508)</f>
        <v>1.0279618850233785</v>
      </c>
      <c r="AJ508" s="43">
        <f>SIN(AL508+RADIANS($AB$9))</f>
        <v>0.99841754419007434</v>
      </c>
      <c r="AK508" s="43">
        <f>$AB$7*SIN(AL508)</f>
        <v>0.49655095569854335</v>
      </c>
      <c r="AL508" s="43">
        <f>2*ATAN(AM508)</f>
        <v>1.5145435203397219</v>
      </c>
      <c r="AM508" s="43">
        <f>SQRT((1+$AB$7)/(1-$AB$7))*TAN(AN508/2)</f>
        <v>0.94527206119995777</v>
      </c>
      <c r="AN508" s="132">
        <f>$AU508+$AB$7*SIN(AO508)</f>
        <v>7.2853218809102422</v>
      </c>
      <c r="AO508" s="132">
        <f>$AU508+$AB$7*SIN(AP508)</f>
        <v>7.2851517881208911</v>
      </c>
      <c r="AP508" s="132">
        <f>$AU508+$AB$7*SIN(AQ508)</f>
        <v>7.2845171659356991</v>
      </c>
      <c r="AQ508" s="132">
        <f>$AU508+$AB$7*SIN(AR508)</f>
        <v>7.2821548979055386</v>
      </c>
      <c r="AR508" s="132">
        <f>$AU508+$AB$7*SIN(AS508)</f>
        <v>7.2734368625583619</v>
      </c>
      <c r="AS508" s="132">
        <f>$AU508+$AB$7*SIN(AT508)</f>
        <v>7.2422147834036359</v>
      </c>
      <c r="AT508" s="132">
        <f>$AU508+$AB$7*SIN(AU508)</f>
        <v>7.1401460349158441</v>
      </c>
      <c r="AU508" s="132">
        <f>RADIANS($AB$9)+$AB$18*(F508-AB$15)</f>
        <v>6.8662990864386897</v>
      </c>
    </row>
    <row r="509" spans="1:47" ht="12.95" customHeight="1">
      <c r="A509" s="41" t="s">
        <v>1418</v>
      </c>
      <c r="B509" s="94" t="s">
        <v>1230</v>
      </c>
      <c r="C509" s="36">
        <v>55643.275800000003</v>
      </c>
      <c r="D509" s="36" t="s">
        <v>292</v>
      </c>
      <c r="E509" s="41">
        <f>+(C509-C$7)/C$8</f>
        <v>16531.957134775334</v>
      </c>
      <c r="F509" s="132">
        <f>ROUND(2*E509,0)/2</f>
        <v>16532</v>
      </c>
      <c r="G509" s="132">
        <f>+C509-(C$7+F509*C$8)</f>
        <v>-1.4631959995313082E-2</v>
      </c>
      <c r="K509" s="43">
        <f>G509</f>
        <v>-1.4631959995313082E-2</v>
      </c>
      <c r="L509" s="132"/>
      <c r="O509" s="132">
        <f ca="1">+C$11+C$12*F509</f>
        <v>-1.306682754771351E-2</v>
      </c>
      <c r="P509" s="199">
        <f>+D$11+D$12*F509+D$13*F509^2</f>
        <v>-2.3206755169779381E-2</v>
      </c>
      <c r="Q509" s="200">
        <f>+C509-15018.5</f>
        <v>40624.775800000003</v>
      </c>
      <c r="S509" s="132">
        <f>+(P509-G509)^2</f>
        <v>7.3527112284050523E-5</v>
      </c>
      <c r="T509" s="7">
        <v>1</v>
      </c>
      <c r="U509" s="43">
        <f>+T509*S509</f>
        <v>7.3527112284050523E-5</v>
      </c>
      <c r="V509" s="132">
        <f>+G509-P509</f>
        <v>8.5747951744662987E-3</v>
      </c>
      <c r="Z509" s="43">
        <f>F509</f>
        <v>16532</v>
      </c>
      <c r="AA509" s="132">
        <f>AB$3+AB$4*Z509+AB$5*Z509^2+AH509</f>
        <v>-1.4434546424283686E-2</v>
      </c>
      <c r="AB509" s="132">
        <f>IF(S509&lt;&gt;0,G509-AH509, -9999)</f>
        <v>-2.3404168740808778E-2</v>
      </c>
      <c r="AC509" s="132">
        <f>+G509-P509</f>
        <v>8.5747951744662987E-3</v>
      </c>
      <c r="AD509" s="132">
        <f>IF(S509&lt;&gt;0,G509-AA509, -9999)</f>
        <v>-1.9741357102939609E-4</v>
      </c>
      <c r="AE509" s="132">
        <f>+(G509-AA509)^2*T509</f>
        <v>3.8972118026578416E-8</v>
      </c>
      <c r="AF509" s="43">
        <f>IF(S509&lt;&gt;0,G509-P509, -9999)</f>
        <v>8.5747951744662987E-3</v>
      </c>
      <c r="AG509" s="7"/>
      <c r="AH509" s="43">
        <f>$AB$6*($AB$11/AI509*AJ509+$AB$12)</f>
        <v>8.7722087454956948E-3</v>
      </c>
      <c r="AI509" s="43">
        <f>1+$AB$7*COS(AL509)</f>
        <v>1.0279618850233785</v>
      </c>
      <c r="AJ509" s="43">
        <f>SIN(AL509+RADIANS($AB$9))</f>
        <v>0.99841754419007434</v>
      </c>
      <c r="AK509" s="43">
        <f>$AB$7*SIN(AL509)</f>
        <v>0.49655095569854335</v>
      </c>
      <c r="AL509" s="43">
        <f>2*ATAN(AM509)</f>
        <v>1.5145435203397219</v>
      </c>
      <c r="AM509" s="43">
        <f>SQRT((1+$AB$7)/(1-$AB$7))*TAN(AN509/2)</f>
        <v>0.94527206119995777</v>
      </c>
      <c r="AN509" s="132">
        <f>$AU509+$AB$7*SIN(AO509)</f>
        <v>7.2853218809102422</v>
      </c>
      <c r="AO509" s="132">
        <f>$AU509+$AB$7*SIN(AP509)</f>
        <v>7.2851517881208911</v>
      </c>
      <c r="AP509" s="132">
        <f>$AU509+$AB$7*SIN(AQ509)</f>
        <v>7.2845171659356991</v>
      </c>
      <c r="AQ509" s="132">
        <f>$AU509+$AB$7*SIN(AR509)</f>
        <v>7.2821548979055386</v>
      </c>
      <c r="AR509" s="132">
        <f>$AU509+$AB$7*SIN(AS509)</f>
        <v>7.2734368625583619</v>
      </c>
      <c r="AS509" s="132">
        <f>$AU509+$AB$7*SIN(AT509)</f>
        <v>7.2422147834036359</v>
      </c>
      <c r="AT509" s="132">
        <f>$AU509+$AB$7*SIN(AU509)</f>
        <v>7.1401460349158441</v>
      </c>
      <c r="AU509" s="132">
        <f>RADIANS($AB$9)+$AB$18*(F509-AB$15)</f>
        <v>6.8662990864386897</v>
      </c>
    </row>
    <row r="510" spans="1:47" ht="12.95" customHeight="1">
      <c r="A510" s="41" t="s">
        <v>498</v>
      </c>
      <c r="B510" s="94" t="s">
        <v>292</v>
      </c>
      <c r="C510" s="36">
        <v>55643.275849999998</v>
      </c>
      <c r="D510" s="36">
        <v>5.9999999999999995E-4</v>
      </c>
      <c r="E510" s="41">
        <f>+(C510-C$7)/C$8</f>
        <v>16531.957281253388</v>
      </c>
      <c r="F510" s="132">
        <f>ROUND(2*E510,0)/2</f>
        <v>16532</v>
      </c>
      <c r="G510" s="132">
        <f>+C510-(C$7+F510*C$8)</f>
        <v>-1.4581960000214167E-2</v>
      </c>
      <c r="K510" s="43">
        <f>G510</f>
        <v>-1.4581960000214167E-2</v>
      </c>
      <c r="M510" s="132"/>
      <c r="O510" s="132">
        <f ca="1">+C$11+C$12*F510</f>
        <v>-1.306682754771351E-2</v>
      </c>
      <c r="P510" s="199">
        <f>+D$11+D$12*F510+D$13*F510^2</f>
        <v>-2.3206755169779381E-2</v>
      </c>
      <c r="Q510" s="200">
        <f>+C510-15018.5</f>
        <v>40624.775849999998</v>
      </c>
      <c r="S510" s="132">
        <f>+(P510-G510)^2</f>
        <v>7.4387091716955446E-5</v>
      </c>
      <c r="T510" s="7">
        <v>1</v>
      </c>
      <c r="U510" s="43">
        <f>+T510*S510</f>
        <v>7.4387091716955446E-5</v>
      </c>
      <c r="V510" s="132">
        <f>+G510-P510</f>
        <v>8.6247951695652136E-3</v>
      </c>
      <c r="Z510" s="43">
        <f>F510</f>
        <v>16532</v>
      </c>
      <c r="AA510" s="132">
        <f>AB$3+AB$4*Z510+AB$5*Z510^2+AH510</f>
        <v>-1.4434546424283686E-2</v>
      </c>
      <c r="AB510" s="132">
        <f>IF(S510&lt;&gt;0,G510-AH510, -9999)</f>
        <v>-2.3354168745709863E-2</v>
      </c>
      <c r="AC510" s="132">
        <f>+G510-P510</f>
        <v>8.6247951695652136E-3</v>
      </c>
      <c r="AD510" s="132">
        <f>IF(S510&lt;&gt;0,G510-AA510, -9999)</f>
        <v>-1.4741357593048114E-4</v>
      </c>
      <c r="AE510" s="132">
        <f>+(G510-AA510)^2*T510</f>
        <v>2.173076236861173E-8</v>
      </c>
      <c r="AF510" s="43">
        <f>IF(S510&lt;&gt;0,G510-P510, -9999)</f>
        <v>8.6247951695652136E-3</v>
      </c>
      <c r="AG510" s="7"/>
      <c r="AH510" s="43">
        <f>$AB$6*($AB$11/AI510*AJ510+$AB$12)</f>
        <v>8.7722087454956948E-3</v>
      </c>
      <c r="AI510" s="43">
        <f>1+$AB$7*COS(AL510)</f>
        <v>1.0279618850233785</v>
      </c>
      <c r="AJ510" s="43">
        <f>SIN(AL510+RADIANS($AB$9))</f>
        <v>0.99841754419007434</v>
      </c>
      <c r="AK510" s="43">
        <f>$AB$7*SIN(AL510)</f>
        <v>0.49655095569854335</v>
      </c>
      <c r="AL510" s="43">
        <f>2*ATAN(AM510)</f>
        <v>1.5145435203397219</v>
      </c>
      <c r="AM510" s="43">
        <f>SQRT((1+$AB$7)/(1-$AB$7))*TAN(AN510/2)</f>
        <v>0.94527206119995777</v>
      </c>
      <c r="AN510" s="132">
        <f>$AU510+$AB$7*SIN(AO510)</f>
        <v>7.2853218809102422</v>
      </c>
      <c r="AO510" s="132">
        <f>$AU510+$AB$7*SIN(AP510)</f>
        <v>7.2851517881208911</v>
      </c>
      <c r="AP510" s="132">
        <f>$AU510+$AB$7*SIN(AQ510)</f>
        <v>7.2845171659356991</v>
      </c>
      <c r="AQ510" s="132">
        <f>$AU510+$AB$7*SIN(AR510)</f>
        <v>7.2821548979055386</v>
      </c>
      <c r="AR510" s="132">
        <f>$AU510+$AB$7*SIN(AS510)</f>
        <v>7.2734368625583619</v>
      </c>
      <c r="AS510" s="132">
        <f>$AU510+$AB$7*SIN(AT510)</f>
        <v>7.2422147834036359</v>
      </c>
      <c r="AT510" s="132">
        <f>$AU510+$AB$7*SIN(AU510)</f>
        <v>7.1401460349158441</v>
      </c>
      <c r="AU510" s="132">
        <f>RADIANS($AB$9)+$AB$18*(F510-AB$15)</f>
        <v>6.8662990864386897</v>
      </c>
    </row>
    <row r="511" spans="1:47" ht="12.95" customHeight="1">
      <c r="A511" s="41" t="s">
        <v>483</v>
      </c>
      <c r="B511" s="94" t="s">
        <v>292</v>
      </c>
      <c r="C511" s="36">
        <v>55826.919800000003</v>
      </c>
      <c r="D511" s="36">
        <v>1E-4</v>
      </c>
      <c r="E511" s="41">
        <f>+(C511-C$7)/C$8</f>
        <v>17069.953501709108</v>
      </c>
      <c r="F511" s="132">
        <f>ROUND(2*E511,0)/2</f>
        <v>17070</v>
      </c>
      <c r="G511" s="132">
        <f>+C511-(C$7+F511*C$8)</f>
        <v>-1.587209999706829E-2</v>
      </c>
      <c r="K511" s="43">
        <f>G511</f>
        <v>-1.587209999706829E-2</v>
      </c>
      <c r="N511" s="132"/>
      <c r="O511" s="132">
        <f ca="1">+C$11+C$12*F511</f>
        <v>-1.4139220969770473E-2</v>
      </c>
      <c r="P511" s="199">
        <f>+D$11+D$12*F511+D$13*F511^2</f>
        <v>-2.3965638951593392E-2</v>
      </c>
      <c r="Q511" s="200">
        <f>+C511-15018.5</f>
        <v>40808.419800000003</v>
      </c>
      <c r="S511" s="132">
        <f>+(P511-G511)^2</f>
        <v>6.5505372808415287E-5</v>
      </c>
      <c r="T511" s="7">
        <v>1</v>
      </c>
      <c r="U511" s="43">
        <f>+T511*S511</f>
        <v>6.5505372808415287E-5</v>
      </c>
      <c r="V511" s="132">
        <f>+G511-P511</f>
        <v>8.0935389545251021E-3</v>
      </c>
      <c r="Z511" s="43">
        <f>F511</f>
        <v>17070</v>
      </c>
      <c r="AA511" s="132">
        <f>AB$3+AB$4*Z511+AB$5*Z511^2+AH511</f>
        <v>-1.4655311756041163E-2</v>
      </c>
      <c r="AB511" s="132">
        <f>IF(S511&lt;&gt;0,G511-AH511, -9999)</f>
        <v>-2.5182427192620517E-2</v>
      </c>
      <c r="AC511" s="132">
        <f>+G511-P511</f>
        <v>8.0935389545251021E-3</v>
      </c>
      <c r="AD511" s="132">
        <f>IF(S511&lt;&gt;0,G511-AA511, -9999)</f>
        <v>-1.216788241027127E-3</v>
      </c>
      <c r="AE511" s="132">
        <f>+(G511-AA511)^2*T511</f>
        <v>1.4805736235018897E-6</v>
      </c>
      <c r="AF511" s="43">
        <f>IF(S511&lt;&gt;0,G511-P511, -9999)</f>
        <v>8.0935389545251021E-3</v>
      </c>
      <c r="AG511" s="7"/>
      <c r="AH511" s="43">
        <f>$AB$6*($AB$11/AI511*AJ511+$AB$12)</f>
        <v>9.3103271955522291E-3</v>
      </c>
      <c r="AI511" s="43">
        <f>1+$AB$7*COS(AL511)</f>
        <v>0.96808453724895704</v>
      </c>
      <c r="AJ511" s="43">
        <f>SIN(AL511+RADIANS($AB$9))</f>
        <v>0.99793959306519187</v>
      </c>
      <c r="AK511" s="43">
        <f>$AB$7*SIN(AL511)</f>
        <v>0.49631252438013712</v>
      </c>
      <c r="AL511" s="43">
        <f>2*ATAN(AM511)</f>
        <v>1.6350130817905009</v>
      </c>
      <c r="AM511" s="43">
        <f>SQRT((1+$AB$7)/(1-$AB$7))*TAN(AN511/2)</f>
        <v>1.0663706176252474</v>
      </c>
      <c r="AN511" s="132">
        <f>$AU511+$AB$7*SIN(AO511)</f>
        <v>7.3900748089145409</v>
      </c>
      <c r="AO511" s="132">
        <f>$AU511+$AB$7*SIN(AP511)</f>
        <v>7.3900048008083186</v>
      </c>
      <c r="AP511" s="132">
        <f>$AU511+$AB$7*SIN(AQ511)</f>
        <v>7.3896903449118403</v>
      </c>
      <c r="AQ511" s="132">
        <f>$AU511+$AB$7*SIN(AR511)</f>
        <v>7.3882803291222352</v>
      </c>
      <c r="AR511" s="132">
        <f>$AU511+$AB$7*SIN(AS511)</f>
        <v>7.3820058362554377</v>
      </c>
      <c r="AS511" s="132">
        <f>$AU511+$AB$7*SIN(AT511)</f>
        <v>7.3549691479542245</v>
      </c>
      <c r="AT511" s="132">
        <f>$AU511+$AB$7*SIN(AU511)</f>
        <v>7.2510781866802976</v>
      </c>
      <c r="AU511" s="132">
        <f>RADIANS($AB$9)+$AB$18*(F511-AB$15)</f>
        <v>6.9453157580480864</v>
      </c>
    </row>
    <row r="512" spans="1:47" ht="12.95" customHeight="1">
      <c r="A512" s="41" t="s">
        <v>499</v>
      </c>
      <c r="B512" s="94" t="s">
        <v>292</v>
      </c>
      <c r="C512" s="36">
        <v>55826.919800000003</v>
      </c>
      <c r="D512" s="36">
        <v>1E-4</v>
      </c>
      <c r="E512" s="41">
        <f>+(C512-C$7)/C$8</f>
        <v>17069.953501709108</v>
      </c>
      <c r="F512" s="132">
        <f>ROUND(2*E512,0)/2</f>
        <v>17070</v>
      </c>
      <c r="G512" s="132">
        <f>+C512-(C$7+F512*C$8)</f>
        <v>-1.587209999706829E-2</v>
      </c>
      <c r="K512" s="43">
        <f>G512</f>
        <v>-1.587209999706829E-2</v>
      </c>
      <c r="N512" s="132"/>
      <c r="O512" s="132">
        <f ca="1">+C$11+C$12*F512</f>
        <v>-1.4139220969770473E-2</v>
      </c>
      <c r="P512" s="199">
        <f>+D$11+D$12*F512+D$13*F512^2</f>
        <v>-2.3965638951593392E-2</v>
      </c>
      <c r="Q512" s="200">
        <f>+C512-15018.5</f>
        <v>40808.419800000003</v>
      </c>
      <c r="S512" s="132">
        <f>+(P512-G512)^2</f>
        <v>6.5505372808415287E-5</v>
      </c>
      <c r="T512" s="7">
        <v>1</v>
      </c>
      <c r="U512" s="43">
        <f>+T512*S512</f>
        <v>6.5505372808415287E-5</v>
      </c>
      <c r="V512" s="132">
        <f>+G512-P512</f>
        <v>8.0935389545251021E-3</v>
      </c>
      <c r="Z512" s="43">
        <f>F512</f>
        <v>17070</v>
      </c>
      <c r="AA512" s="132">
        <f>AB$3+AB$4*Z512+AB$5*Z512^2+AH512</f>
        <v>-1.4655311756041163E-2</v>
      </c>
      <c r="AB512" s="132">
        <f>IF(S512&lt;&gt;0,G512-AH512, -9999)</f>
        <v>-2.5182427192620517E-2</v>
      </c>
      <c r="AC512" s="132">
        <f>+G512-P512</f>
        <v>8.0935389545251021E-3</v>
      </c>
      <c r="AD512" s="132">
        <f>IF(S512&lt;&gt;0,G512-AA512, -9999)</f>
        <v>-1.216788241027127E-3</v>
      </c>
      <c r="AE512" s="132">
        <f>+(G512-AA512)^2*T512</f>
        <v>1.4805736235018897E-6</v>
      </c>
      <c r="AF512" s="43">
        <f>IF(S512&lt;&gt;0,G512-P512, -9999)</f>
        <v>8.0935389545251021E-3</v>
      </c>
      <c r="AG512" s="7"/>
      <c r="AH512" s="43">
        <f>$AB$6*($AB$11/AI512*AJ512+$AB$12)</f>
        <v>9.3103271955522291E-3</v>
      </c>
      <c r="AI512" s="43">
        <f>1+$AB$7*COS(AL512)</f>
        <v>0.96808453724895704</v>
      </c>
      <c r="AJ512" s="43">
        <f>SIN(AL512+RADIANS($AB$9))</f>
        <v>0.99793959306519187</v>
      </c>
      <c r="AK512" s="43">
        <f>$AB$7*SIN(AL512)</f>
        <v>0.49631252438013712</v>
      </c>
      <c r="AL512" s="43">
        <f>2*ATAN(AM512)</f>
        <v>1.6350130817905009</v>
      </c>
      <c r="AM512" s="43">
        <f>SQRT((1+$AB$7)/(1-$AB$7))*TAN(AN512/2)</f>
        <v>1.0663706176252474</v>
      </c>
      <c r="AN512" s="132">
        <f>$AU512+$AB$7*SIN(AO512)</f>
        <v>7.3900748089145409</v>
      </c>
      <c r="AO512" s="132">
        <f>$AU512+$AB$7*SIN(AP512)</f>
        <v>7.3900048008083186</v>
      </c>
      <c r="AP512" s="132">
        <f>$AU512+$AB$7*SIN(AQ512)</f>
        <v>7.3896903449118403</v>
      </c>
      <c r="AQ512" s="132">
        <f>$AU512+$AB$7*SIN(AR512)</f>
        <v>7.3882803291222352</v>
      </c>
      <c r="AR512" s="132">
        <f>$AU512+$AB$7*SIN(AS512)</f>
        <v>7.3820058362554377</v>
      </c>
      <c r="AS512" s="132">
        <f>$AU512+$AB$7*SIN(AT512)</f>
        <v>7.3549691479542245</v>
      </c>
      <c r="AT512" s="132">
        <f>$AU512+$AB$7*SIN(AU512)</f>
        <v>7.2510781866802976</v>
      </c>
      <c r="AU512" s="132">
        <f>RADIANS($AB$9)+$AB$18*(F512-AB$15)</f>
        <v>6.9453157580480864</v>
      </c>
    </row>
    <row r="513" spans="1:64" ht="12.95" customHeight="1">
      <c r="A513" s="127" t="s">
        <v>1471</v>
      </c>
      <c r="B513" s="276" t="s">
        <v>292</v>
      </c>
      <c r="C513" s="232">
        <v>55828.626800000202</v>
      </c>
      <c r="D513" s="232">
        <v>2.0000000000000001E-4</v>
      </c>
      <c r="E513" s="41">
        <f>+(C513-C$7)/C$8</f>
        <v>17074.954262956209</v>
      </c>
      <c r="F513" s="132">
        <f>ROUND(2*E513,0)/2</f>
        <v>17075</v>
      </c>
      <c r="G513" s="132">
        <f>+C513-(C$7+F513*C$8)</f>
        <v>-1.5612249793775845E-2</v>
      </c>
      <c r="L513" s="43">
        <f>G513</f>
        <v>-1.5612249793775845E-2</v>
      </c>
      <c r="M513" s="132"/>
      <c r="O513" s="132">
        <f ca="1">+C$11+C$12*F513</f>
        <v>-1.4149187451388101E-2</v>
      </c>
      <c r="P513" s="199">
        <f>+D$11+D$12*F513+D$13*F513^2</f>
        <v>-2.3972737492322392E-2</v>
      </c>
      <c r="Q513" s="200">
        <f>+C513-15018.5</f>
        <v>40810.126800000202</v>
      </c>
      <c r="S513" s="132">
        <f>+(P513-G513)^2</f>
        <v>6.9897754557548129E-5</v>
      </c>
      <c r="T513" s="7">
        <v>1</v>
      </c>
      <c r="U513" s="43">
        <f>+T513*S513</f>
        <v>6.9897754557548129E-5</v>
      </c>
      <c r="V513" s="132">
        <f>+G513-P513</f>
        <v>8.3604876985465468E-3</v>
      </c>
      <c r="Z513" s="43">
        <f>F513</f>
        <v>17075</v>
      </c>
      <c r="AA513" s="132">
        <f>AB$3+AB$4*Z513+AB$5*Z513^2+AH513</f>
        <v>-1.4658014578438469E-2</v>
      </c>
      <c r="AB513" s="132">
        <f>IF(S513&lt;&gt;0,G513-AH513, -9999)</f>
        <v>-2.492697270765977E-2</v>
      </c>
      <c r="AC513" s="132">
        <f>+G513-P513</f>
        <v>8.3604876985465468E-3</v>
      </c>
      <c r="AD513" s="132">
        <f>IF(S513&lt;&gt;0,G513-AA513, -9999)</f>
        <v>-9.5423521533737586E-4</v>
      </c>
      <c r="AE513" s="132">
        <f>+(G513-AA513)^2*T513</f>
        <v>9.1056484618996807E-7</v>
      </c>
      <c r="AF513" s="43">
        <f>IF(S513&lt;&gt;0,G513-P513, -9999)</f>
        <v>8.3604876985465468E-3</v>
      </c>
      <c r="AG513" s="7"/>
      <c r="AH513" s="43">
        <f>$AB$6*($AB$11/AI513*AJ513+$AB$12)</f>
        <v>9.3147229138839226E-3</v>
      </c>
      <c r="AI513" s="43">
        <f>1+$AB$7*COS(AL513)</f>
        <v>0.96756160331400887</v>
      </c>
      <c r="AJ513" s="43">
        <f>SIN(AL513+RADIANS($AB$9))</f>
        <v>0.99787143484683705</v>
      </c>
      <c r="AK513" s="43">
        <f>$AB$7*SIN(AL513)</f>
        <v>0.49627862037331377</v>
      </c>
      <c r="AL513" s="43">
        <f>2*ATAN(AM513)</f>
        <v>1.6360667560839515</v>
      </c>
      <c r="AM513" s="43">
        <f>SQRT((1+$AB$7)/(1-$AB$7))*TAN(AN513/2)</f>
        <v>1.0674971786913352</v>
      </c>
      <c r="AN513" s="132">
        <f>$AU513+$AB$7*SIN(AO513)</f>
        <v>7.3910193230958727</v>
      </c>
      <c r="AO513" s="132">
        <f>$AU513+$AB$7*SIN(AP513)</f>
        <v>7.3909499604985882</v>
      </c>
      <c r="AP513" s="132">
        <f>$AU513+$AB$7*SIN(AQ513)</f>
        <v>7.3906378138394881</v>
      </c>
      <c r="AQ513" s="132">
        <f>$AU513+$AB$7*SIN(AR513)</f>
        <v>7.3892354928749233</v>
      </c>
      <c r="AR513" s="132">
        <f>$AU513+$AB$7*SIN(AS513)</f>
        <v>7.382983310704744</v>
      </c>
      <c r="AS513" s="132">
        <f>$AU513+$AB$7*SIN(AT513)</f>
        <v>7.3559915920981434</v>
      </c>
      <c r="AT513" s="132">
        <f>$AU513+$AB$7*SIN(AU513)</f>
        <v>7.2521005052873253</v>
      </c>
      <c r="AU513" s="132">
        <f>RADIANS($AB$9)+$AB$18*(F513-AB$15)</f>
        <v>6.9460501137321886</v>
      </c>
    </row>
    <row r="514" spans="1:64" ht="12.95" customHeight="1">
      <c r="A514" s="127" t="s">
        <v>1471</v>
      </c>
      <c r="B514" s="276" t="s">
        <v>292</v>
      </c>
      <c r="C514" s="232">
        <v>55829.650700000115</v>
      </c>
      <c r="D514" s="232">
        <v>2.0000000000000001E-4</v>
      </c>
      <c r="E514" s="41">
        <f>+(C514-C$7)/C$8</f>
        <v>17077.953840835457</v>
      </c>
      <c r="F514" s="132">
        <f>ROUND(2*E514,0)/2</f>
        <v>17078</v>
      </c>
      <c r="G514" s="132">
        <f>+C514-(C$7+F514*C$8)</f>
        <v>-1.575633988250047E-2</v>
      </c>
      <c r="L514" s="43">
        <f>G514</f>
        <v>-1.575633988250047E-2</v>
      </c>
      <c r="M514" s="132"/>
      <c r="O514" s="132">
        <f ca="1">+C$11+C$12*F514</f>
        <v>-1.4155167340358682E-2</v>
      </c>
      <c r="P514" s="199">
        <f>+D$11+D$12*F514+D$13*F514^2</f>
        <v>-2.3976997020892198E-2</v>
      </c>
      <c r="Q514" s="200">
        <f>+C514-15018.5</f>
        <v>40811.150700000115</v>
      </c>
      <c r="S514" s="132">
        <f>+(P514-G514)^2</f>
        <v>6.7579203786990874E-5</v>
      </c>
      <c r="T514" s="7">
        <v>1</v>
      </c>
      <c r="U514" s="43">
        <f>+T514*S514</f>
        <v>6.7579203786990874E-5</v>
      </c>
      <c r="V514" s="132">
        <f>+G514-P514</f>
        <v>8.2206571383917279E-3</v>
      </c>
      <c r="Z514" s="43">
        <f>F514</f>
        <v>17078</v>
      </c>
      <c r="AA514" s="132">
        <f>AB$3+AB$4*Z514+AB$5*Z514^2+AH514</f>
        <v>-1.4659641806084974E-2</v>
      </c>
      <c r="AB514" s="132">
        <f>IF(S514&lt;&gt;0,G514-AH514, -9999)</f>
        <v>-2.5073695097307693E-2</v>
      </c>
      <c r="AC514" s="132">
        <f>+G514-P514</f>
        <v>8.2206571383917279E-3</v>
      </c>
      <c r="AD514" s="132">
        <f>IF(S514&lt;&gt;0,G514-AA514, -9999)</f>
        <v>-1.0966980764154956E-3</v>
      </c>
      <c r="AE514" s="132">
        <f>+(G514-AA514)^2*T514</f>
        <v>1.2027466708134481E-6</v>
      </c>
      <c r="AF514" s="43">
        <f>IF(S514&lt;&gt;0,G514-P514, -9999)</f>
        <v>8.2206571383917279E-3</v>
      </c>
      <c r="AG514" s="7"/>
      <c r="AH514" s="43">
        <f>$AB$6*($AB$11/AI514*AJ514+$AB$12)</f>
        <v>9.3173552148072235E-3</v>
      </c>
      <c r="AI514" s="43">
        <f>1+$AB$7*COS(AL514)</f>
        <v>0.96724813179509894</v>
      </c>
      <c r="AJ514" s="43">
        <f>SIN(AL514+RADIANS($AB$9))</f>
        <v>0.99783004416949528</v>
      </c>
      <c r="AK514" s="43">
        <f>$AB$7*SIN(AL514)</f>
        <v>0.4962580314194282</v>
      </c>
      <c r="AL514" s="43">
        <f>2*ATAN(AM514)</f>
        <v>1.6366984133792686</v>
      </c>
      <c r="AM514" s="43">
        <f>SQRT((1+$AB$7)/(1-$AB$7))*TAN(AN514/2)</f>
        <v>1.0681731378655082</v>
      </c>
      <c r="AN514" s="132">
        <f>$AU514+$AB$7*SIN(AO514)</f>
        <v>7.3915857857842537</v>
      </c>
      <c r="AO514" s="132">
        <f>$AU514+$AB$7*SIN(AP514)</f>
        <v>7.3915168083021463</v>
      </c>
      <c r="AP514" s="132">
        <f>$AU514+$AB$7*SIN(AQ514)</f>
        <v>7.3912060415448106</v>
      </c>
      <c r="AQ514" s="132">
        <f>$AU514+$AB$7*SIN(AR514)</f>
        <v>7.3898083262761602</v>
      </c>
      <c r="AR514" s="132">
        <f>$AU514+$AB$7*SIN(AS514)</f>
        <v>7.3835695220595436</v>
      </c>
      <c r="AS514" s="132">
        <f>$AU514+$AB$7*SIN(AT514)</f>
        <v>7.3566048306650504</v>
      </c>
      <c r="AT514" s="132">
        <f>$AU514+$AB$7*SIN(AU514)</f>
        <v>7.2527138172392442</v>
      </c>
      <c r="AU514" s="132">
        <f>RADIANS($AB$9)+$AB$18*(F514-AB$15)</f>
        <v>6.9464907271426499</v>
      </c>
    </row>
    <row r="515" spans="1:64" ht="12.95" customHeight="1">
      <c r="A515" s="127" t="s">
        <v>1471</v>
      </c>
      <c r="B515" s="276" t="s">
        <v>292</v>
      </c>
      <c r="C515" s="232">
        <v>55830.674500000197</v>
      </c>
      <c r="D515" s="232">
        <v>2.0000000000000001E-4</v>
      </c>
      <c r="E515" s="41">
        <f>+(C515-C$7)/C$8</f>
        <v>17080.953125759064</v>
      </c>
      <c r="F515" s="132">
        <f>ROUND(2*E515,0)/2</f>
        <v>17081</v>
      </c>
      <c r="G515" s="132">
        <f>+C515-(C$7+F515*C$8)</f>
        <v>-1.6000429801351856E-2</v>
      </c>
      <c r="L515" s="43">
        <f>G515</f>
        <v>-1.6000429801351856E-2</v>
      </c>
      <c r="M515" s="132"/>
      <c r="O515" s="132">
        <f ca="1">+C$11+C$12*F515</f>
        <v>-1.4161147229329256E-2</v>
      </c>
      <c r="P515" s="199">
        <f>+D$11+D$12*F515+D$13*F515^2</f>
        <v>-2.3981256852561299E-2</v>
      </c>
      <c r="Q515" s="200">
        <f>+C515-15018.5</f>
        <v>40812.174500000197</v>
      </c>
      <c r="S515" s="132">
        <f>+(P515-G515)^2</f>
        <v>6.36936004213164E-5</v>
      </c>
      <c r="T515" s="7">
        <v>1</v>
      </c>
      <c r="U515" s="43">
        <f>+T515*S515</f>
        <v>6.36936004213164E-5</v>
      </c>
      <c r="V515" s="132">
        <f>+G515-P515</f>
        <v>7.9808270512094423E-3</v>
      </c>
      <c r="Z515" s="43">
        <f>F515</f>
        <v>17081</v>
      </c>
      <c r="AA515" s="132">
        <f>AB$3+AB$4*Z515+AB$5*Z515^2+AH515</f>
        <v>-1.4661273181115174E-2</v>
      </c>
      <c r="AB515" s="132">
        <f>IF(S515&lt;&gt;0,G515-AH515, -9999)</f>
        <v>-2.5320413472797981E-2</v>
      </c>
      <c r="AC515" s="132">
        <f>+G515-P515</f>
        <v>7.9808270512094423E-3</v>
      </c>
      <c r="AD515" s="132">
        <f>IF(S515&lt;&gt;0,G515-AA515, -9999)</f>
        <v>-1.3391566202366825E-3</v>
      </c>
      <c r="AE515" s="132">
        <f>+(G515-AA515)^2*T515</f>
        <v>1.7933404535237344E-6</v>
      </c>
      <c r="AF515" s="43">
        <f>IF(S515&lt;&gt;0,G515-P515, -9999)</f>
        <v>7.9808270512094423E-3</v>
      </c>
      <c r="AG515" s="7"/>
      <c r="AH515" s="43">
        <f>$AB$6*($AB$11/AI515*AJ515+$AB$12)</f>
        <v>9.3199836714461248E-3</v>
      </c>
      <c r="AI515" s="43">
        <f>1+$AB$7*COS(AL515)</f>
        <v>0.96693487677515966</v>
      </c>
      <c r="AJ515" s="43">
        <f>SIN(AL515+RADIANS($AB$9))</f>
        <v>0.99778828261719199</v>
      </c>
      <c r="AK515" s="43">
        <f>$AB$7*SIN(AL515)</f>
        <v>0.4962372580181012</v>
      </c>
      <c r="AL515" s="43">
        <f>2*ATAN(AM515)</f>
        <v>1.6373296607269812</v>
      </c>
      <c r="AM515" s="43">
        <f>SQRT((1+$AB$7)/(1-$AB$7))*TAN(AN515/2)</f>
        <v>1.0688491141325032</v>
      </c>
      <c r="AN515" s="132">
        <f>$AU515+$AB$7*SIN(AO515)</f>
        <v>7.3921520642663356</v>
      </c>
      <c r="AO515" s="132">
        <f>$AU515+$AB$7*SIN(AP515)</f>
        <v>7.3920834702619951</v>
      </c>
      <c r="AP515" s="132">
        <f>$AU515+$AB$7*SIN(AQ515)</f>
        <v>7.3917740791817108</v>
      </c>
      <c r="AQ515" s="132">
        <f>$AU515+$AB$7*SIN(AR515)</f>
        <v>7.3903809612001812</v>
      </c>
      <c r="AR515" s="132">
        <f>$AU515+$AB$7*SIN(AS515)</f>
        <v>7.3841555285207194</v>
      </c>
      <c r="AS515" s="132">
        <f>$AU515+$AB$7*SIN(AT515)</f>
        <v>7.3572178982562537</v>
      </c>
      <c r="AT515" s="132">
        <f>$AU515+$AB$7*SIN(AU515)</f>
        <v>7.2533270697409584</v>
      </c>
      <c r="AU515" s="132">
        <f>RADIANS($AB$9)+$AB$18*(F515-AB$15)</f>
        <v>6.9469313405531112</v>
      </c>
      <c r="AV515" s="132"/>
    </row>
    <row r="516" spans="1:64" ht="12.95" customHeight="1">
      <c r="A516" s="127" t="s">
        <v>1471</v>
      </c>
      <c r="B516" s="276" t="s">
        <v>292</v>
      </c>
      <c r="C516" s="232">
        <v>55831.698900000192</v>
      </c>
      <c r="D516" s="232">
        <v>2.0000000000000001E-4</v>
      </c>
      <c r="E516" s="41">
        <f>+(C516-C$7)/C$8</f>
        <v>17083.954168419234</v>
      </c>
      <c r="F516" s="132">
        <f>ROUND(2*E516,0)/2</f>
        <v>17084</v>
      </c>
      <c r="G516" s="132">
        <f>+C516-(C$7+F516*C$8)</f>
        <v>-1.5644519808120094E-2</v>
      </c>
      <c r="L516" s="43">
        <f>G516</f>
        <v>-1.5644519808120094E-2</v>
      </c>
      <c r="M516" s="132"/>
      <c r="O516" s="132">
        <f ca="1">+C$11+C$12*F516</f>
        <v>-1.4167127118299837E-2</v>
      </c>
      <c r="P516" s="199">
        <f>+D$11+D$12*F516+D$13*F516^2</f>
        <v>-2.3985516987329702E-2</v>
      </c>
      <c r="Q516" s="200">
        <f>+C516-15018.5</f>
        <v>40813.198900000192</v>
      </c>
      <c r="S516" s="132">
        <f>+(P516-G516)^2</f>
        <v>6.9572233943582636E-5</v>
      </c>
      <c r="T516" s="7">
        <v>1</v>
      </c>
      <c r="U516" s="43">
        <f>+T516*S516</f>
        <v>6.9572233943582636E-5</v>
      </c>
      <c r="V516" s="132">
        <f>+G516-P516</f>
        <v>8.3409971792096083E-3</v>
      </c>
      <c r="Z516" s="43">
        <f>F516</f>
        <v>17084</v>
      </c>
      <c r="AA516" s="132">
        <f>AB$3+AB$4*Z516+AB$5*Z516^2+AH516</f>
        <v>-1.4662908700853319E-2</v>
      </c>
      <c r="AB516" s="132">
        <f>IF(S516&lt;&gt;0,G516-AH516, -9999)</f>
        <v>-2.4967128094596478E-2</v>
      </c>
      <c r="AC516" s="132">
        <f>+G516-P516</f>
        <v>8.3409971792096083E-3</v>
      </c>
      <c r="AD516" s="132">
        <f>IF(S516&lt;&gt;0,G516-AA516, -9999)</f>
        <v>-9.8161110726677561E-4</v>
      </c>
      <c r="AE516" s="132">
        <f>+(G516-AA516)^2*T516</f>
        <v>9.6356036590950531E-7</v>
      </c>
      <c r="AF516" s="43">
        <f>IF(S516&lt;&gt;0,G516-P516, -9999)</f>
        <v>8.3409971792096083E-3</v>
      </c>
      <c r="AG516" s="7"/>
      <c r="AH516" s="43">
        <f>$AB$6*($AB$11/AI516*AJ516+$AB$12)</f>
        <v>9.3226082864763839E-3</v>
      </c>
      <c r="AI516" s="43">
        <f>1+$AB$7*COS(AL516)</f>
        <v>0.9666218381454551</v>
      </c>
      <c r="AJ516" s="43">
        <f>SIN(AL516+RADIANS($AB$9))</f>
        <v>0.99774615095307351</v>
      </c>
      <c r="AK516" s="43">
        <f>$AB$7*SIN(AL516)</f>
        <v>0.49621630054887272</v>
      </c>
      <c r="AL516" s="43">
        <f>2*ATAN(AM516)</f>
        <v>1.6379604985462848</v>
      </c>
      <c r="AM516" s="43">
        <f>SQRT((1+$AB$7)/(1-$AB$7))*TAN(AN516/2)</f>
        <v>1.0695251076493482</v>
      </c>
      <c r="AN516" s="132">
        <f>$AU516+$AB$7*SIN(AO516)</f>
        <v>7.3927181586721389</v>
      </c>
      <c r="AO516" s="132">
        <f>$AU516+$AB$7*SIN(AP516)</f>
        <v>7.3926499465124316</v>
      </c>
      <c r="AP516" s="132">
        <f>$AU516+$AB$7*SIN(AQ516)</f>
        <v>7.3923419268892561</v>
      </c>
      <c r="AQ516" s="132">
        <f>$AU516+$AB$7*SIN(AR516)</f>
        <v>7.3909533977784205</v>
      </c>
      <c r="AR516" s="132">
        <f>$AU516+$AB$7*SIN(AS516)</f>
        <v>7.384741330164128</v>
      </c>
      <c r="AS516" s="132">
        <f>$AU516+$AB$7*SIN(AT516)</f>
        <v>7.3578307948423483</v>
      </c>
      <c r="AT516" s="132">
        <f>$AU516+$AB$7*SIN(AU516)</f>
        <v>7.2539402627589524</v>
      </c>
      <c r="AU516" s="132">
        <f>RADIANS($AB$9)+$AB$18*(F516-AB$15)</f>
        <v>6.9473719539635725</v>
      </c>
    </row>
    <row r="517" spans="1:64" ht="12.95" customHeight="1">
      <c r="A517" s="127" t="s">
        <v>1471</v>
      </c>
      <c r="B517" s="276" t="s">
        <v>288</v>
      </c>
      <c r="C517" s="232">
        <v>55834.600999999791</v>
      </c>
      <c r="D517" s="232">
        <v>2.9999999999999997E-4</v>
      </c>
      <c r="E517" s="41">
        <f>+(C517-C$7)/C$8</f>
        <v>17092.456048449418</v>
      </c>
      <c r="F517" s="132">
        <f>ROUND(2*E517,0)/2</f>
        <v>17092.5</v>
      </c>
      <c r="G517" s="132">
        <f>+C517-(C$7+F517*C$8)</f>
        <v>-1.500277520972304E-2</v>
      </c>
      <c r="L517" s="43">
        <f>G517</f>
        <v>-1.500277520972304E-2</v>
      </c>
      <c r="M517" s="132"/>
      <c r="O517" s="132">
        <f ca="1">+C$11+C$12*F517</f>
        <v>-1.4184070137049809E-2</v>
      </c>
      <c r="P517" s="199">
        <f>+D$11+D$12*F517+D$13*F517^2</f>
        <v>-2.3997589015171107E-2</v>
      </c>
      <c r="Q517" s="200">
        <f>+C517-15018.5</f>
        <v>40816.100999999791</v>
      </c>
      <c r="S517" s="132">
        <f>+(P517-G517)^2</f>
        <v>8.0906675394679136E-5</v>
      </c>
      <c r="T517" s="7">
        <v>1</v>
      </c>
      <c r="U517" s="43">
        <f>+T517*S517</f>
        <v>8.0906675394679136E-5</v>
      </c>
      <c r="V517" s="132">
        <f>+G517-P517</f>
        <v>8.9948138054480667E-3</v>
      </c>
      <c r="Z517" s="43">
        <f>F517</f>
        <v>17092.5</v>
      </c>
      <c r="AA517" s="132">
        <f>AB$3+AB$4*Z517+AB$5*Z517^2+AH517</f>
        <v>-1.4667565158118942E-2</v>
      </c>
      <c r="AB517" s="132">
        <f>IF(S517&lt;&gt;0,G517-AH517, -9999)</f>
        <v>-2.4332799066775206E-2</v>
      </c>
      <c r="AC517" s="132">
        <f>+G517-P517</f>
        <v>8.9948138054480667E-3</v>
      </c>
      <c r="AD517" s="132">
        <f>IF(S517&lt;&gt;0,G517-AA517, -9999)</f>
        <v>-3.3521005160409845E-4</v>
      </c>
      <c r="AE517" s="132">
        <f>+(G517-AA517)^2*T517</f>
        <v>1.1236577869642234E-7</v>
      </c>
      <c r="AF517" s="43">
        <f>IF(S517&lt;&gt;0,G517-P517, -9999)</f>
        <v>8.9948138054480667E-3</v>
      </c>
      <c r="AG517" s="7"/>
      <c r="AH517" s="43">
        <f>$AB$6*($AB$11/AI517*AJ517+$AB$12)</f>
        <v>9.3300238570521651E-3</v>
      </c>
      <c r="AI517" s="43">
        <f>1+$AB$7*COS(AL517)</f>
        <v>0.96573606952626023</v>
      </c>
      <c r="AJ517" s="43">
        <f>SIN(AL517+RADIANS($AB$9))</f>
        <v>0.99762477465060007</v>
      </c>
      <c r="AK517" s="43">
        <f>$AB$7*SIN(AL517)</f>
        <v>0.49615592477333992</v>
      </c>
      <c r="AL517" s="43">
        <f>2*ATAN(AM517)</f>
        <v>1.639745652063008</v>
      </c>
      <c r="AM517" s="43">
        <f>SQRT((1+$AB$7)/(1-$AB$7))*TAN(AN517/2)</f>
        <v>1.0714405176637609</v>
      </c>
      <c r="AN517" s="132">
        <f>$AU517+$AB$7*SIN(AO517)</f>
        <v>7.3943210943221027</v>
      </c>
      <c r="AO517" s="132">
        <f>$AU517+$AB$7*SIN(AP517)</f>
        <v>7.3942539552241699</v>
      </c>
      <c r="AP517" s="132">
        <f>$AU517+$AB$7*SIN(AQ517)</f>
        <v>7.3939497985216001</v>
      </c>
      <c r="AQ517" s="132">
        <f>$AU517+$AB$7*SIN(AR517)</f>
        <v>7.392574225439585</v>
      </c>
      <c r="AR517" s="132">
        <f>$AU517+$AB$7*SIN(AS517)</f>
        <v>7.3863999898788189</v>
      </c>
      <c r="AS517" s="132">
        <f>$AU517+$AB$7*SIN(AT517)</f>
        <v>7.3595664062612576</v>
      </c>
      <c r="AT517" s="132">
        <f>$AU517+$AB$7*SIN(AU517)</f>
        <v>7.255677319653862</v>
      </c>
      <c r="AU517" s="132">
        <f>RADIANS($AB$9)+$AB$18*(F517-AB$15)</f>
        <v>6.9486203586265463</v>
      </c>
    </row>
    <row r="518" spans="1:64" ht="12.95" customHeight="1">
      <c r="A518" s="127" t="s">
        <v>1471</v>
      </c>
      <c r="B518" s="276" t="s">
        <v>292</v>
      </c>
      <c r="C518" s="232">
        <v>55842.622099999804</v>
      </c>
      <c r="D518" s="232">
        <v>2.0000000000000001E-4</v>
      </c>
      <c r="E518" s="41">
        <f>+(C518-C$7)/C$8</f>
        <v>17115.954353097644</v>
      </c>
      <c r="F518" s="132">
        <f>ROUND(2*E518,0)/2</f>
        <v>17116</v>
      </c>
      <c r="G518" s="132">
        <f>+C518-(C$7+F518*C$8)</f>
        <v>-1.5581480191031005E-2</v>
      </c>
      <c r="L518" s="43">
        <f>G518</f>
        <v>-1.5581480191031005E-2</v>
      </c>
      <c r="M518" s="132"/>
      <c r="O518" s="132">
        <f ca="1">+C$11+C$12*F518</f>
        <v>-1.4230912600652665E-2</v>
      </c>
      <c r="P518" s="199">
        <f>+D$11+D$12*F518+D$13*F518^2</f>
        <v>-2.4030977284371428E-2</v>
      </c>
      <c r="Q518" s="200">
        <f>+C518-15018.5</f>
        <v>40824.122099999804</v>
      </c>
      <c r="S518" s="132">
        <f>+(P518-G518)^2</f>
        <v>7.1394001130368248E-5</v>
      </c>
      <c r="T518" s="7">
        <v>1</v>
      </c>
      <c r="U518" s="43">
        <f>+T518*S518</f>
        <v>7.1394001130368248E-5</v>
      </c>
      <c r="V518" s="132">
        <f>+G518-P518</f>
        <v>8.4494970933404225E-3</v>
      </c>
      <c r="Z518" s="43">
        <f>F518</f>
        <v>17116</v>
      </c>
      <c r="AA518" s="132">
        <f>AB$3+AB$4*Z518+AB$5*Z518^2+AH518</f>
        <v>-1.4680611435986203E-2</v>
      </c>
      <c r="AB518" s="132">
        <f>IF(S518&lt;&gt;0,G518-AH518, -9999)</f>
        <v>-2.4931846039416228E-2</v>
      </c>
      <c r="AC518" s="132">
        <f>+G518-P518</f>
        <v>8.4494970933404225E-3</v>
      </c>
      <c r="AD518" s="132">
        <f>IF(S518&lt;&gt;0,G518-AA518, -9999)</f>
        <v>-9.0086875504480184E-4</v>
      </c>
      <c r="AE518" s="132">
        <f>+(G518-AA518)^2*T518</f>
        <v>8.115645138159712E-7</v>
      </c>
      <c r="AF518" s="43">
        <f>IF(S518&lt;&gt;0,G518-P518, -9999)</f>
        <v>8.4494970933404225E-3</v>
      </c>
      <c r="AG518" s="7"/>
      <c r="AH518" s="43">
        <f>$AB$6*($AB$11/AI518*AJ518+$AB$12)</f>
        <v>9.3503658483852243E-3</v>
      </c>
      <c r="AI518" s="43">
        <f>1+$AB$7*COS(AL518)</f>
        <v>0.9632961949430725</v>
      </c>
      <c r="AJ518" s="43">
        <f>SIN(AL518+RADIANS($AB$9))</f>
        <v>0.99727391656235098</v>
      </c>
      <c r="AK518" s="43">
        <f>$AB$7*SIN(AL518)</f>
        <v>0.49598140016893821</v>
      </c>
      <c r="AL518" s="43">
        <f>2*ATAN(AM518)</f>
        <v>1.6446640632613587</v>
      </c>
      <c r="AM518" s="43">
        <f>SQRT((1+$AB$7)/(1-$AB$7))*TAN(AN518/2)</f>
        <v>1.0767368197323024</v>
      </c>
      <c r="AN518" s="132">
        <f>$AU518+$AB$7*SIN(AO518)</f>
        <v>7.3987450794589416</v>
      </c>
      <c r="AO518" s="132">
        <f>$AU518+$AB$7*SIN(AP518)</f>
        <v>7.3986808398173167</v>
      </c>
      <c r="AP518" s="132">
        <f>$AU518+$AB$7*SIN(AQ518)</f>
        <v>7.3983871877748628</v>
      </c>
      <c r="AQ518" s="132">
        <f>$AU518+$AB$7*SIN(AR518)</f>
        <v>7.3970470810067015</v>
      </c>
      <c r="AR518" s="132">
        <f>$AU518+$AB$7*SIN(AS518)</f>
        <v>7.3909771568977201</v>
      </c>
      <c r="AS518" s="132">
        <f>$AU518+$AB$7*SIN(AT518)</f>
        <v>7.3643577104999096</v>
      </c>
      <c r="AT518" s="132">
        <f>$AU518+$AB$7*SIN(AU518)</f>
        <v>7.2604772782801001</v>
      </c>
      <c r="AU518" s="132">
        <f>RADIANS($AB$9)+$AB$18*(F518-AB$15)</f>
        <v>6.9520718303418265</v>
      </c>
      <c r="AV518" s="132"/>
    </row>
    <row r="519" spans="1:64" ht="12.95" customHeight="1">
      <c r="A519" s="127" t="s">
        <v>1471</v>
      </c>
      <c r="B519" s="276" t="s">
        <v>292</v>
      </c>
      <c r="C519" s="232">
        <v>55843.646300000139</v>
      </c>
      <c r="D519" s="232">
        <v>2.9999999999999997E-4</v>
      </c>
      <c r="E519" s="41">
        <f>+(C519-C$7)/C$8</f>
        <v>17118.954809846538</v>
      </c>
      <c r="F519" s="132">
        <f>ROUND(2*E519,0)/2</f>
        <v>17119</v>
      </c>
      <c r="G519" s="132">
        <f>+C519-(C$7+F519*C$8)</f>
        <v>-1.5425569858052768E-2</v>
      </c>
      <c r="L519" s="43">
        <f>G519</f>
        <v>-1.5425569858052768E-2</v>
      </c>
      <c r="M519" s="132"/>
      <c r="O519" s="132">
        <f ca="1">+C$11+C$12*F519</f>
        <v>-1.4236892489623246E-2</v>
      </c>
      <c r="P519" s="199">
        <f>+D$11+D$12*F519+D$13*F519^2</f>
        <v>-2.4035240955298347E-2</v>
      </c>
      <c r="Q519" s="200">
        <f>+C519-15018.5</f>
        <v>40825.146300000139</v>
      </c>
      <c r="S519" s="132">
        <f>+(P519-G519)^2</f>
        <v>7.4126436402745892E-5</v>
      </c>
      <c r="T519" s="7">
        <v>1</v>
      </c>
      <c r="U519" s="43">
        <f>+T519*S519</f>
        <v>7.4126436402745892E-5</v>
      </c>
      <c r="V519" s="132">
        <f>+G519-P519</f>
        <v>8.6096710972455789E-3</v>
      </c>
      <c r="Z519" s="43">
        <f>F519</f>
        <v>17119</v>
      </c>
      <c r="AA519" s="132">
        <f>AB$3+AB$4*Z519+AB$5*Z519^2+AH519</f>
        <v>-1.4682295113423918E-2</v>
      </c>
      <c r="AB519" s="132">
        <f>IF(S519&lt;&gt;0,G519-AH519, -9999)</f>
        <v>-2.4778515699927197E-2</v>
      </c>
      <c r="AC519" s="132">
        <f>+G519-P519</f>
        <v>8.6096710972455789E-3</v>
      </c>
      <c r="AD519" s="132">
        <f>IF(S519&lt;&gt;0,G519-AA519, -9999)</f>
        <v>-7.4327474462885026E-4</v>
      </c>
      <c r="AE519" s="132">
        <f>+(G519-AA519)^2*T519</f>
        <v>5.5245734600308253E-7</v>
      </c>
      <c r="AF519" s="43">
        <f>IF(S519&lt;&gt;0,G519-P519, -9999)</f>
        <v>8.6096710972455789E-3</v>
      </c>
      <c r="AG519" s="7"/>
      <c r="AH519" s="43">
        <f>$AB$6*($AB$11/AI519*AJ519+$AB$12)</f>
        <v>9.3529458418744292E-3</v>
      </c>
      <c r="AI519" s="43">
        <f>1+$AB$7*COS(AL519)</f>
        <v>0.96298567275701252</v>
      </c>
      <c r="AJ519" s="43">
        <f>SIN(AL519+RADIANS($AB$9))</f>
        <v>0.99722752283390259</v>
      </c>
      <c r="AK519" s="43">
        <f>$AB$7*SIN(AL519)</f>
        <v>0.4959583230453406</v>
      </c>
      <c r="AL519" s="43">
        <f>2*ATAN(AM519)</f>
        <v>1.6452901540784708</v>
      </c>
      <c r="AM519" s="43">
        <f>SQRT((1+$AB$7)/(1-$AB$7))*TAN(AN519/2)</f>
        <v>1.0774130260971273</v>
      </c>
      <c r="AN519" s="132">
        <f>$AU519+$AB$7*SIN(AO519)</f>
        <v>7.3993090358908136</v>
      </c>
      <c r="AO519" s="132">
        <f>$AU519+$AB$7*SIN(AP519)</f>
        <v>7.399245159357374</v>
      </c>
      <c r="AP519" s="132">
        <f>$AU519+$AB$7*SIN(AQ519)</f>
        <v>7.3989528299015408</v>
      </c>
      <c r="AQ519" s="132">
        <f>$AU519+$AB$7*SIN(AR519)</f>
        <v>7.3976172132794122</v>
      </c>
      <c r="AR519" s="132">
        <f>$AU519+$AB$7*SIN(AS519)</f>
        <v>7.3915605746647302</v>
      </c>
      <c r="AS519" s="132">
        <f>$AU519+$AB$7*SIN(AT519)</f>
        <v>7.3649686098969944</v>
      </c>
      <c r="AT519" s="132">
        <f>$AU519+$AB$7*SIN(AU519)</f>
        <v>7.2610897748487773</v>
      </c>
      <c r="AU519" s="132">
        <f>RADIANS($AB$9)+$AB$18*(F519-AB$15)</f>
        <v>6.9525124437522878</v>
      </c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</row>
    <row r="520" spans="1:64" ht="12.95" customHeight="1">
      <c r="A520" s="41" t="s">
        <v>483</v>
      </c>
      <c r="B520" s="94" t="s">
        <v>288</v>
      </c>
      <c r="C520" s="36">
        <v>55844.841099999998</v>
      </c>
      <c r="D520" s="36">
        <v>2.0000000000000001E-4</v>
      </c>
      <c r="E520" s="41">
        <f>+(C520-C$7)/C$8</f>
        <v>17122.455049762553</v>
      </c>
      <c r="F520" s="132">
        <f>ROUND(2*E520,0)/2</f>
        <v>17122.5</v>
      </c>
      <c r="G520" s="132">
        <f>+C520-(C$7+F520*C$8)</f>
        <v>-1.5343675004260149E-2</v>
      </c>
      <c r="K520" s="43">
        <f>G520</f>
        <v>-1.5343675004260149E-2</v>
      </c>
      <c r="N520" s="132"/>
      <c r="O520" s="132">
        <f ca="1">+C$11+C$12*F520</f>
        <v>-1.4243869026755583E-2</v>
      </c>
      <c r="P520" s="199">
        <f>+D$11+D$12*F520+D$13*F520^2</f>
        <v>-2.4040215621130259E-2</v>
      </c>
      <c r="Q520" s="200">
        <f>+C520-15018.5</f>
        <v>40826.341099999998</v>
      </c>
      <c r="S520" s="132">
        <f>+(P520-G520)^2</f>
        <v>7.5629818700871545E-5</v>
      </c>
      <c r="T520" s="7">
        <v>1</v>
      </c>
      <c r="U520" s="43">
        <f>+T520*S520</f>
        <v>7.5629818700871545E-5</v>
      </c>
      <c r="V520" s="132">
        <f>+G520-P520</f>
        <v>8.6965406168701097E-3</v>
      </c>
      <c r="Z520" s="43">
        <f>F520</f>
        <v>17122.5</v>
      </c>
      <c r="AA520" s="132">
        <f>AB$3+AB$4*Z520+AB$5*Z520^2+AH520</f>
        <v>-1.4684264599351855E-2</v>
      </c>
      <c r="AB520" s="132">
        <f>IF(S520&lt;&gt;0,G520-AH520, -9999)</f>
        <v>-2.4699626026038552E-2</v>
      </c>
      <c r="AC520" s="132">
        <f>+G520-P520</f>
        <v>8.6965406168701097E-3</v>
      </c>
      <c r="AD520" s="132">
        <f>IF(S520&lt;&gt;0,G520-AA520, -9999)</f>
        <v>-6.5941040490829356E-4</v>
      </c>
      <c r="AE520" s="132">
        <f>+(G520-AA520)^2*T520</f>
        <v>4.3482208210131965E-7</v>
      </c>
      <c r="AF520" s="43">
        <f>IF(S520&lt;&gt;0,G520-P520, -9999)</f>
        <v>8.6965406168701097E-3</v>
      </c>
      <c r="AG520" s="7"/>
      <c r="AH520" s="43">
        <f>$AB$6*($AB$11/AI520*AJ520+$AB$12)</f>
        <v>9.3559510217784032E-3</v>
      </c>
      <c r="AI520" s="43">
        <f>1+$AB$7*COS(AL520)</f>
        <v>0.96262366859376991</v>
      </c>
      <c r="AJ520" s="43">
        <f>SIN(AL520+RADIANS($AB$9))</f>
        <v>0.99717294115073107</v>
      </c>
      <c r="AK520" s="43">
        <f>$AB$7*SIN(AL520)</f>
        <v>0.4959311731176102</v>
      </c>
      <c r="AL520" s="43">
        <f>2*ATAN(AM520)</f>
        <v>1.6460200824597473</v>
      </c>
      <c r="AM520" s="43">
        <f>SQRT((1+$AB$7)/(1-$AB$7))*TAN(AN520/2)</f>
        <v>1.0782019578486388</v>
      </c>
      <c r="AN520" s="132">
        <f>$AU520+$AB$7*SIN(AO520)</f>
        <v>7.3999667544920156</v>
      </c>
      <c r="AO520" s="132">
        <f>$AU520+$AB$7*SIN(AP520)</f>
        <v>7.399903299589683</v>
      </c>
      <c r="AP520" s="132">
        <f>$AU520+$AB$7*SIN(AQ520)</f>
        <v>7.3996125078979125</v>
      </c>
      <c r="AQ520" s="132">
        <f>$AU520+$AB$7*SIN(AR520)</f>
        <v>7.3982821190294601</v>
      </c>
      <c r="AR520" s="132">
        <f>$AU520+$AB$7*SIN(AS520)</f>
        <v>7.3922409710984294</v>
      </c>
      <c r="AS520" s="132">
        <f>$AU520+$AB$7*SIN(AT520)</f>
        <v>7.3656811092701613</v>
      </c>
      <c r="AT520" s="132">
        <f>$AU520+$AB$7*SIN(AU520)</f>
        <v>7.261804278460442</v>
      </c>
      <c r="AU520" s="132">
        <f>RADIANS($AB$9)+$AB$18*(F520-AB$15)</f>
        <v>6.9530264927311594</v>
      </c>
    </row>
    <row r="521" spans="1:64" ht="12.95" customHeight="1">
      <c r="A521" s="41" t="s">
        <v>499</v>
      </c>
      <c r="B521" s="94" t="s">
        <v>288</v>
      </c>
      <c r="C521" s="36">
        <v>55844.841099999998</v>
      </c>
      <c r="D521" s="36">
        <v>2.0000000000000001E-4</v>
      </c>
      <c r="E521" s="41">
        <f>+(C521-C$7)/C$8</f>
        <v>17122.455049762553</v>
      </c>
      <c r="F521" s="132">
        <f>ROUND(2*E521,0)/2</f>
        <v>17122.5</v>
      </c>
      <c r="G521" s="132">
        <f>+C521-(C$7+F521*C$8)</f>
        <v>-1.5343675004260149E-2</v>
      </c>
      <c r="K521" s="43">
        <f>G521</f>
        <v>-1.5343675004260149E-2</v>
      </c>
      <c r="N521" s="132"/>
      <c r="O521" s="132">
        <f ca="1">+C$11+C$12*F521</f>
        <v>-1.4243869026755583E-2</v>
      </c>
      <c r="P521" s="199">
        <f>+D$11+D$12*F521+D$13*F521^2</f>
        <v>-2.4040215621130259E-2</v>
      </c>
      <c r="Q521" s="200">
        <f>+C521-15018.5</f>
        <v>40826.341099999998</v>
      </c>
      <c r="S521" s="132">
        <f>+(P521-G521)^2</f>
        <v>7.5629818700871545E-5</v>
      </c>
      <c r="T521" s="7">
        <v>1</v>
      </c>
      <c r="U521" s="43">
        <f>+T521*S521</f>
        <v>7.5629818700871545E-5</v>
      </c>
      <c r="V521" s="132">
        <f>+G521-P521</f>
        <v>8.6965406168701097E-3</v>
      </c>
      <c r="Z521" s="43">
        <f>F521</f>
        <v>17122.5</v>
      </c>
      <c r="AA521" s="132">
        <f>AB$3+AB$4*Z521+AB$5*Z521^2+AH521</f>
        <v>-1.4684264599351855E-2</v>
      </c>
      <c r="AB521" s="132">
        <f>IF(S521&lt;&gt;0,G521-AH521, -9999)</f>
        <v>-2.4699626026038552E-2</v>
      </c>
      <c r="AC521" s="132">
        <f>+G521-P521</f>
        <v>8.6965406168701097E-3</v>
      </c>
      <c r="AD521" s="132">
        <f>IF(S521&lt;&gt;0,G521-AA521, -9999)</f>
        <v>-6.5941040490829356E-4</v>
      </c>
      <c r="AE521" s="132">
        <f>+(G521-AA521)^2*T521</f>
        <v>4.3482208210131965E-7</v>
      </c>
      <c r="AF521" s="43">
        <f>IF(S521&lt;&gt;0,G521-P521, -9999)</f>
        <v>8.6965406168701097E-3</v>
      </c>
      <c r="AG521" s="7"/>
      <c r="AH521" s="43">
        <f>$AB$6*($AB$11/AI521*AJ521+$AB$12)</f>
        <v>9.3559510217784032E-3</v>
      </c>
      <c r="AI521" s="43">
        <f>1+$AB$7*COS(AL521)</f>
        <v>0.96262366859376991</v>
      </c>
      <c r="AJ521" s="43">
        <f>SIN(AL521+RADIANS($AB$9))</f>
        <v>0.99717294115073107</v>
      </c>
      <c r="AK521" s="43">
        <f>$AB$7*SIN(AL521)</f>
        <v>0.4959311731176102</v>
      </c>
      <c r="AL521" s="43">
        <f>2*ATAN(AM521)</f>
        <v>1.6460200824597473</v>
      </c>
      <c r="AM521" s="43">
        <f>SQRT((1+$AB$7)/(1-$AB$7))*TAN(AN521/2)</f>
        <v>1.0782019578486388</v>
      </c>
      <c r="AN521" s="132">
        <f>$AU521+$AB$7*SIN(AO521)</f>
        <v>7.3999667544920156</v>
      </c>
      <c r="AO521" s="132">
        <f>$AU521+$AB$7*SIN(AP521)</f>
        <v>7.399903299589683</v>
      </c>
      <c r="AP521" s="132">
        <f>$AU521+$AB$7*SIN(AQ521)</f>
        <v>7.3996125078979125</v>
      </c>
      <c r="AQ521" s="132">
        <f>$AU521+$AB$7*SIN(AR521)</f>
        <v>7.3982821190294601</v>
      </c>
      <c r="AR521" s="132">
        <f>$AU521+$AB$7*SIN(AS521)</f>
        <v>7.3922409710984294</v>
      </c>
      <c r="AS521" s="132">
        <f>$AU521+$AB$7*SIN(AT521)</f>
        <v>7.3656811092701613</v>
      </c>
      <c r="AT521" s="132">
        <f>$AU521+$AB$7*SIN(AU521)</f>
        <v>7.261804278460442</v>
      </c>
      <c r="AU521" s="132">
        <f>RADIANS($AB$9)+$AB$18*(F521-AB$15)</f>
        <v>6.9530264927311594</v>
      </c>
    </row>
    <row r="522" spans="1:64" ht="12.95" customHeight="1">
      <c r="A522" s="36" t="s">
        <v>475</v>
      </c>
      <c r="B522" s="94" t="s">
        <v>288</v>
      </c>
      <c r="C522" s="36">
        <v>55846.888599999998</v>
      </c>
      <c r="D522" s="36">
        <v>2.0000000000000001E-4</v>
      </c>
      <c r="E522" s="41">
        <f>+(C522-C$7)/C$8</f>
        <v>17128.453326653154</v>
      </c>
      <c r="F522" s="132">
        <f>ROUND(2*E522,0)/2</f>
        <v>17128.5</v>
      </c>
      <c r="G522" s="132">
        <f>+C522-(C$7+F522*C$8)</f>
        <v>-1.5931854999507777E-2</v>
      </c>
      <c r="K522" s="43">
        <f>G522</f>
        <v>-1.5931854999507777E-2</v>
      </c>
      <c r="O522" s="132">
        <f ca="1">+C$11+C$12*F522</f>
        <v>-1.4255828804696738E-2</v>
      </c>
      <c r="P522" s="199">
        <f>+D$11+D$12*F522+D$13*F522^2</f>
        <v>-2.4048744579513701E-2</v>
      </c>
      <c r="Q522" s="200">
        <f>+C522-15018.5</f>
        <v>40828.388599999998</v>
      </c>
      <c r="S522" s="132">
        <f>+(P522-G522)^2</f>
        <v>6.5883896454008742E-5</v>
      </c>
      <c r="T522" s="7">
        <v>1</v>
      </c>
      <c r="U522" s="43">
        <f>+T522*S522</f>
        <v>6.5883896454008742E-5</v>
      </c>
      <c r="V522" s="132">
        <f>+G522-P522</f>
        <v>8.1168895800059239E-3</v>
      </c>
      <c r="Z522" s="43">
        <f>F522</f>
        <v>17128.5</v>
      </c>
      <c r="AA522" s="132">
        <f>AB$3+AB$4*Z522+AB$5*Z522^2+AH522</f>
        <v>-1.4687653866769988E-2</v>
      </c>
      <c r="AB522" s="132">
        <f>IF(S522&lt;&gt;0,G522-AH522, -9999)</f>
        <v>-2.5292945712251491E-2</v>
      </c>
      <c r="AC522" s="132">
        <f>+G522-P522</f>
        <v>8.1168895800059239E-3</v>
      </c>
      <c r="AD522" s="132">
        <f>IF(S522&lt;&gt;0,G522-AA522, -9999)</f>
        <v>-1.2442011327377898E-3</v>
      </c>
      <c r="AE522" s="132">
        <f>+(G522-AA522)^2*T522</f>
        <v>1.5480364587059994E-6</v>
      </c>
      <c r="AF522" s="43">
        <f>IF(S522&lt;&gt;0,G522-P522, -9999)</f>
        <v>8.1168895800059239E-3</v>
      </c>
      <c r="AG522" s="7"/>
      <c r="AH522" s="43">
        <f>$AB$6*($AB$11/AI522*AJ522+$AB$12)</f>
        <v>9.3610907127437137E-3</v>
      </c>
      <c r="AI522" s="43">
        <f>1+$AB$7*COS(AL522)</f>
        <v>0.96200377033084139</v>
      </c>
      <c r="AJ522" s="43">
        <f>SIN(AL522+RADIANS($AB$9))</f>
        <v>0.99707823414966201</v>
      </c>
      <c r="AK522" s="43">
        <f>$AB$7*SIN(AL522)</f>
        <v>0.49588406422280396</v>
      </c>
      <c r="AL522" s="43">
        <f>2*ATAN(AM522)</f>
        <v>1.6472701100029243</v>
      </c>
      <c r="AM522" s="43">
        <f>SQRT((1+$AB$7)/(1-$AB$7))*TAN(AN522/2)</f>
        <v>1.079554473918281</v>
      </c>
      <c r="AN522" s="132">
        <f>$AU522+$AB$7*SIN(AO522)</f>
        <v>7.4010936949712862</v>
      </c>
      <c r="AO522" s="132">
        <f>$AU522+$AB$7*SIN(AP522)</f>
        <v>7.401030957885312</v>
      </c>
      <c r="AP522" s="132">
        <f>$AU522+$AB$7*SIN(AQ522)</f>
        <v>7.4007427892202147</v>
      </c>
      <c r="AQ522" s="132">
        <f>$AU522+$AB$7*SIN(AR522)</f>
        <v>7.3994213352531322</v>
      </c>
      <c r="AR522" s="132">
        <f>$AU522+$AB$7*SIN(AS522)</f>
        <v>7.3934067198440605</v>
      </c>
      <c r="AS522" s="132">
        <f>$AU522+$AB$7*SIN(AT522)</f>
        <v>7.3669019939802878</v>
      </c>
      <c r="AT522" s="132">
        <f>$AU522+$AB$7*SIN(AU522)</f>
        <v>7.2630289519358469</v>
      </c>
      <c r="AU522" s="132">
        <f>RADIANS($AB$9)+$AB$18*(F522-AB$15)</f>
        <v>6.953907719552082</v>
      </c>
    </row>
    <row r="523" spans="1:64" ht="12.95" customHeight="1">
      <c r="A523" s="127" t="s">
        <v>1471</v>
      </c>
      <c r="B523" s="276" t="s">
        <v>292</v>
      </c>
      <c r="C523" s="232">
        <v>55859.689499999862</v>
      </c>
      <c r="D523" s="232">
        <v>1E-4</v>
      </c>
      <c r="E523" s="41">
        <f>+(C523-C$7)/C$8</f>
        <v>17165.954348703475</v>
      </c>
      <c r="F523" s="132">
        <f>ROUND(2*E523,0)/2</f>
        <v>17166</v>
      </c>
      <c r="G523" s="132">
        <f>+C523-(C$7+F523*C$8)</f>
        <v>-1.5582980136969127E-2</v>
      </c>
      <c r="L523" s="43">
        <f>G523</f>
        <v>-1.5582980136969127E-2</v>
      </c>
      <c r="M523" s="132"/>
      <c r="O523" s="132">
        <f ca="1">+C$11+C$12*F523</f>
        <v>-1.4330577416828964E-2</v>
      </c>
      <c r="P523" s="199">
        <f>+D$11+D$12*F523+D$13*F523^2</f>
        <v>-2.410207803778441E-2</v>
      </c>
      <c r="Q523" s="200">
        <f>+C523-15018.5</f>
        <v>40841.189499999862</v>
      </c>
      <c r="S523" s="132">
        <f>+(P523-G523)^2</f>
        <v>7.2575029043675372E-5</v>
      </c>
      <c r="T523" s="7">
        <v>1</v>
      </c>
      <c r="U523" s="43">
        <f>+T523*S523</f>
        <v>7.2575029043675372E-5</v>
      </c>
      <c r="V523" s="132">
        <f>+G523-P523</f>
        <v>8.5190979008152833E-3</v>
      </c>
      <c r="Z523" s="43">
        <f>F523</f>
        <v>17166</v>
      </c>
      <c r="AA523" s="132">
        <f>AB$3+AB$4*Z523+AB$5*Z523^2+AH523</f>
        <v>-1.4709207740479638E-2</v>
      </c>
      <c r="AB523" s="132">
        <f>IF(S523&lt;&gt;0,G523-AH523, -9999)</f>
        <v>-2.4975850434273899E-2</v>
      </c>
      <c r="AC523" s="132">
        <f>+G523-P523</f>
        <v>8.5190979008152833E-3</v>
      </c>
      <c r="AD523" s="132">
        <f>IF(S523&lt;&gt;0,G523-AA523, -9999)</f>
        <v>-8.737723964894889E-4</v>
      </c>
      <c r="AE523" s="132">
        <f>+(G523-AA523)^2*T523</f>
        <v>7.6347820086698458E-7</v>
      </c>
      <c r="AF523" s="43">
        <f>IF(S523&lt;&gt;0,G523-P523, -9999)</f>
        <v>8.5190979008152833E-3</v>
      </c>
      <c r="AG523" s="7"/>
      <c r="AH523" s="43">
        <f>$AB$6*($AB$11/AI523*AJ523+$AB$12)</f>
        <v>9.3928702973047722E-3</v>
      </c>
      <c r="AI523" s="43">
        <f>1+$AB$7*COS(AL523)</f>
        <v>0.95814882207891894</v>
      </c>
      <c r="AJ523" s="43">
        <f>SIN(AL523+RADIANS($AB$9))</f>
        <v>0.99645408514074341</v>
      </c>
      <c r="AK523" s="43">
        <f>$AB$7*SIN(AL523)</f>
        <v>0.49557360454912791</v>
      </c>
      <c r="AL523" s="43">
        <f>2*ATAN(AM523)</f>
        <v>1.6550463952592669</v>
      </c>
      <c r="AM523" s="43">
        <f>SQRT((1+$AB$7)/(1-$AB$7))*TAN(AN523/2)</f>
        <v>1.0880095375922689</v>
      </c>
      <c r="AN523" s="132">
        <f>$AU523+$AB$7*SIN(AO523)</f>
        <v>7.4081206175284926</v>
      </c>
      <c r="AO523" s="132">
        <f>$AU523+$AB$7*SIN(AP523)</f>
        <v>7.4080622263163756</v>
      </c>
      <c r="AP523" s="132">
        <f>$AU523+$AB$7*SIN(AQ523)</f>
        <v>7.4077900780126358</v>
      </c>
      <c r="AQ523" s="132">
        <f>$AU523+$AB$7*SIN(AR523)</f>
        <v>7.4065236927376699</v>
      </c>
      <c r="AR523" s="132">
        <f>$AU523+$AB$7*SIN(AS523)</f>
        <v>7.400674223985968</v>
      </c>
      <c r="AS523" s="132">
        <f>$AU523+$AB$7*SIN(AT523)</f>
        <v>7.374516976905185</v>
      </c>
      <c r="AT523" s="132">
        <f>$AU523+$AB$7*SIN(AU523)</f>
        <v>7.2706777119335975</v>
      </c>
      <c r="AU523" s="132">
        <f>RADIANS($AB$9)+$AB$18*(F523-AB$15)</f>
        <v>6.9594153871828484</v>
      </c>
    </row>
    <row r="524" spans="1:64" ht="12.95" customHeight="1">
      <c r="A524" s="127" t="s">
        <v>1471</v>
      </c>
      <c r="B524" s="276" t="s">
        <v>288</v>
      </c>
      <c r="C524" s="232">
        <v>55860.543500000145</v>
      </c>
      <c r="D524" s="232">
        <v>2.0000000000000001E-4</v>
      </c>
      <c r="E524" s="41">
        <f>+(C524-C$7)/C$8</f>
        <v>17168.456194108247</v>
      </c>
      <c r="F524" s="132">
        <f>ROUND(2*E524,0)/2</f>
        <v>17168.5</v>
      </c>
      <c r="G524" s="132">
        <f>+C524-(C$7+F524*C$8)</f>
        <v>-1.4953054851503111E-2</v>
      </c>
      <c r="L524" s="43">
        <f>G524</f>
        <v>-1.4953054851503111E-2</v>
      </c>
      <c r="M524" s="132"/>
      <c r="O524" s="132">
        <f ca="1">+C$11+C$12*F524</f>
        <v>-1.4335560657637775E-2</v>
      </c>
      <c r="P524" s="199">
        <f>+D$11+D$12*F524+D$13*F524^2</f>
        <v>-2.4105635285554133E-2</v>
      </c>
      <c r="Q524" s="200">
        <f>+C524-15018.5</f>
        <v>40842.043500000145</v>
      </c>
      <c r="S524" s="132">
        <f>+(P524-G524)^2</f>
        <v>8.3769728601773577E-5</v>
      </c>
      <c r="T524" s="7">
        <v>1</v>
      </c>
      <c r="U524" s="43">
        <f>+T524*S524</f>
        <v>8.3769728601773577E-5</v>
      </c>
      <c r="V524" s="132">
        <f>+G524-P524</f>
        <v>9.1525804340510213E-3</v>
      </c>
      <c r="Z524" s="43">
        <f>F524</f>
        <v>17168.5</v>
      </c>
      <c r="AA524" s="132">
        <f>AB$3+AB$4*Z524+AB$5*Z524^2+AH524</f>
        <v>-1.4710667330708136E-2</v>
      </c>
      <c r="AB524" s="132">
        <f>IF(S524&lt;&gt;0,G524-AH524, -9999)</f>
        <v>-2.4348022806349109E-2</v>
      </c>
      <c r="AC524" s="132">
        <f>+G524-P524</f>
        <v>9.1525804340510213E-3</v>
      </c>
      <c r="AD524" s="132">
        <f>IF(S524&lt;&gt;0,G524-AA524, -9999)</f>
        <v>-2.4238752079497501E-4</v>
      </c>
      <c r="AE524" s="132">
        <f>+(G524-AA524)^2*T524</f>
        <v>5.8751710237134446E-8</v>
      </c>
      <c r="AF524" s="43">
        <f>IF(S524&lt;&gt;0,G524-P524, -9999)</f>
        <v>9.1525804340510213E-3</v>
      </c>
      <c r="AG524" s="7"/>
      <c r="AH524" s="43">
        <f>$AB$6*($AB$11/AI524*AJ524+$AB$12)</f>
        <v>9.3949679548459963E-3</v>
      </c>
      <c r="AI524" s="43">
        <f>1+$AB$7*COS(AL524)</f>
        <v>0.95789301255416026</v>
      </c>
      <c r="AJ524" s="43">
        <f>SIN(AL524+RADIANS($AB$9))</f>
        <v>0.99641052018224119</v>
      </c>
      <c r="AK524" s="43">
        <f>$AB$7*SIN(AL524)</f>
        <v>0.49555193494469707</v>
      </c>
      <c r="AL524" s="43">
        <f>2*ATAN(AM524)</f>
        <v>1.6555625952942472</v>
      </c>
      <c r="AM524" s="43">
        <f>SQRT((1+$AB$7)/(1-$AB$7))*TAN(AN524/2)</f>
        <v>1.0885733256462624</v>
      </c>
      <c r="AN524" s="132">
        <f>$AU524+$AB$7*SIN(AO524)</f>
        <v>7.4085880739152543</v>
      </c>
      <c r="AO524" s="132">
        <f>$AU524+$AB$7*SIN(AP524)</f>
        <v>7.4085299639385909</v>
      </c>
      <c r="AP524" s="132">
        <f>$AU524+$AB$7*SIN(AQ524)</f>
        <v>7.4082588609120164</v>
      </c>
      <c r="AQ524" s="132">
        <f>$AU524+$AB$7*SIN(AR524)</f>
        <v>7.4069960992485457</v>
      </c>
      <c r="AR524" s="132">
        <f>$AU524+$AB$7*SIN(AS524)</f>
        <v>7.4011575969915375</v>
      </c>
      <c r="AS524" s="132">
        <f>$AU524+$AB$7*SIN(AT524)</f>
        <v>7.3750236886366851</v>
      </c>
      <c r="AT524" s="132">
        <f>$AU524+$AB$7*SIN(AU524)</f>
        <v>7.2711872942704234</v>
      </c>
      <c r="AU524" s="132">
        <f>RADIANS($AB$9)+$AB$18*(F524-AB$15)</f>
        <v>6.9597825650248994</v>
      </c>
    </row>
    <row r="525" spans="1:64" ht="12.95" customHeight="1">
      <c r="A525" s="127" t="s">
        <v>1471</v>
      </c>
      <c r="B525" s="276" t="s">
        <v>292</v>
      </c>
      <c r="C525" s="232">
        <v>55860.713500000071</v>
      </c>
      <c r="D525" s="232">
        <v>1E-4</v>
      </c>
      <c r="E525" s="41">
        <f>+(C525-C$7)/C$8</f>
        <v>17168.954219539726</v>
      </c>
      <c r="F525" s="132">
        <f>ROUND(2*E525,0)/2</f>
        <v>17169</v>
      </c>
      <c r="G525" s="132">
        <f>+C525-(C$7+F525*C$8)</f>
        <v>-1.5627069929905701E-2</v>
      </c>
      <c r="L525" s="43">
        <f>G525</f>
        <v>-1.5627069929905701E-2</v>
      </c>
      <c r="M525" s="132"/>
      <c r="O525" s="132">
        <f ca="1">+C$11+C$12*F525</f>
        <v>-1.4336557305799538E-2</v>
      </c>
      <c r="P525" s="199">
        <f>+D$11+D$12*F525+D$13*F525^2</f>
        <v>-2.410634676036635E-2</v>
      </c>
      <c r="Q525" s="200">
        <f>+C525-15018.5</f>
        <v>40842.213500000071</v>
      </c>
      <c r="S525" s="132">
        <f>+(P525-G525)^2</f>
        <v>7.1898135567586787E-5</v>
      </c>
      <c r="T525" s="7">
        <v>1</v>
      </c>
      <c r="U525" s="43">
        <f>+T525*S525</f>
        <v>7.1898135567586787E-5</v>
      </c>
      <c r="V525" s="132">
        <f>+G525-P525</f>
        <v>8.479276830460649E-3</v>
      </c>
      <c r="Z525" s="43">
        <f>F525</f>
        <v>17169</v>
      </c>
      <c r="AA525" s="132">
        <f>AB$3+AB$4*Z525+AB$5*Z525^2+AH525</f>
        <v>-1.4710959587744432E-2</v>
      </c>
      <c r="AB525" s="132">
        <f>IF(S525&lt;&gt;0,G525-AH525, -9999)</f>
        <v>-2.502245710252762E-2</v>
      </c>
      <c r="AC525" s="132">
        <f>+G525-P525</f>
        <v>8.479276830460649E-3</v>
      </c>
      <c r="AD525" s="132">
        <f>IF(S525&lt;&gt;0,G525-AA525, -9999)</f>
        <v>-9.161103421612693E-4</v>
      </c>
      <c r="AE525" s="132">
        <f>+(G525-AA525)^2*T525</f>
        <v>8.392581590148379E-7</v>
      </c>
      <c r="AF525" s="43">
        <f>IF(S525&lt;&gt;0,G525-P525, -9999)</f>
        <v>8.479276830460649E-3</v>
      </c>
      <c r="AG525" s="7"/>
      <c r="AH525" s="43">
        <f>$AB$6*($AB$11/AI525*AJ525+$AB$12)</f>
        <v>9.3953871726219183E-3</v>
      </c>
      <c r="AI525" s="43">
        <f>1+$AB$7*COS(AL525)</f>
        <v>0.95784186841177177</v>
      </c>
      <c r="AJ525" s="43">
        <f>SIN(AL525+RADIANS($AB$9))</f>
        <v>0.99640177813754494</v>
      </c>
      <c r="AK525" s="43">
        <f>$AB$7*SIN(AL525)</f>
        <v>0.4955475865748788</v>
      </c>
      <c r="AL525" s="43">
        <f>2*ATAN(AM525)</f>
        <v>1.6556658021695057</v>
      </c>
      <c r="AM525" s="43">
        <f>SQRT((1+$AB$7)/(1-$AB$7))*TAN(AN525/2)</f>
        <v>1.0886860850729987</v>
      </c>
      <c r="AN525" s="132">
        <f>$AU525+$AB$7*SIN(AO525)</f>
        <v>7.4086815501638856</v>
      </c>
      <c r="AO525" s="132">
        <f>$AU525+$AB$7*SIN(AP525)</f>
        <v>7.4086234963085857</v>
      </c>
      <c r="AP525" s="132">
        <f>$AU525+$AB$7*SIN(AQ525)</f>
        <v>7.408352601998299</v>
      </c>
      <c r="AQ525" s="132">
        <f>$AU525+$AB$7*SIN(AR525)</f>
        <v>7.4070905643406322</v>
      </c>
      <c r="AR525" s="132">
        <f>$AU525+$AB$7*SIN(AS525)</f>
        <v>7.4012542547137246</v>
      </c>
      <c r="AS525" s="132">
        <f>$AU525+$AB$7*SIN(AT525)</f>
        <v>7.3751250166662619</v>
      </c>
      <c r="AT525" s="132">
        <f>$AU525+$AB$7*SIN(AU525)</f>
        <v>7.2712892057003895</v>
      </c>
      <c r="AU525" s="132">
        <f>RADIANS($AB$9)+$AB$18*(F525-AB$15)</f>
        <v>6.9598560005933097</v>
      </c>
    </row>
    <row r="526" spans="1:64" ht="12.95" customHeight="1">
      <c r="A526" s="127" t="s">
        <v>1471</v>
      </c>
      <c r="B526" s="276" t="s">
        <v>288</v>
      </c>
      <c r="C526" s="232">
        <v>55861.567100000102</v>
      </c>
      <c r="D526" s="232">
        <v>2.0000000000000001E-4</v>
      </c>
      <c r="E526" s="41">
        <f>+(C526-C$7)/C$8</f>
        <v>17171.454893119211</v>
      </c>
      <c r="F526" s="132">
        <f>ROUND(2*E526,0)/2</f>
        <v>17171.5</v>
      </c>
      <c r="G526" s="132">
        <f>+C526-(C$7+F526*C$8)</f>
        <v>-1.539714489626931E-2</v>
      </c>
      <c r="L526" s="43">
        <f>G526</f>
        <v>-1.539714489626931E-2</v>
      </c>
      <c r="M526" s="132"/>
      <c r="O526" s="132">
        <f ca="1">+C$11+C$12*F526</f>
        <v>-1.4341540546608356E-2</v>
      </c>
      <c r="P526" s="199">
        <f>+D$11+D$12*F526+D$13*F526^2</f>
        <v>-2.4109904260718823E-2</v>
      </c>
      <c r="Q526" s="200">
        <f>+C526-15018.5</f>
        <v>40843.067100000102</v>
      </c>
      <c r="S526" s="132">
        <f>+(P526-G526)^2</f>
        <v>7.5912175742802676E-5</v>
      </c>
      <c r="T526" s="7">
        <v>1</v>
      </c>
      <c r="U526" s="43">
        <f>+T526*S526</f>
        <v>7.5912175742802676E-5</v>
      </c>
      <c r="V526" s="132">
        <f>+G526-P526</f>
        <v>8.7127593644495127E-3</v>
      </c>
      <c r="Z526" s="43">
        <f>F526</f>
        <v>17171.5</v>
      </c>
      <c r="AA526" s="132">
        <f>AB$3+AB$4*Z526+AB$5*Z526^2+AH526</f>
        <v>-1.4712422567208663E-2</v>
      </c>
      <c r="AB526" s="132">
        <f>IF(S526&lt;&gt;0,G526-AH526, -9999)</f>
        <v>-2.4794626589779468E-2</v>
      </c>
      <c r="AC526" s="132">
        <f>+G526-P526</f>
        <v>8.7127593644495127E-3</v>
      </c>
      <c r="AD526" s="132">
        <f>IF(S526&lt;&gt;0,G526-AA526, -9999)</f>
        <v>-6.8472232906064724E-4</v>
      </c>
      <c r="AE526" s="132">
        <f>+(G526-AA526)^2*T526</f>
        <v>4.6884466791423728E-7</v>
      </c>
      <c r="AF526" s="43">
        <f>IF(S526&lt;&gt;0,G526-P526, -9999)</f>
        <v>8.7127593644495127E-3</v>
      </c>
      <c r="AG526" s="7"/>
      <c r="AH526" s="43">
        <f>$AB$6*($AB$11/AI526*AJ526+$AB$12)</f>
        <v>9.39748169351016E-3</v>
      </c>
      <c r="AI526" s="43">
        <f>1+$AB$7*COS(AL526)</f>
        <v>0.95758623648339958</v>
      </c>
      <c r="AJ526" s="43">
        <f>SIN(AL526+RADIANS($AB$9))</f>
        <v>0.99635792283277291</v>
      </c>
      <c r="AK526" s="43">
        <f>$AB$7*SIN(AL526)</f>
        <v>0.49552577257248215</v>
      </c>
      <c r="AL526" s="43">
        <f>2*ATAN(AM526)</f>
        <v>1.656181670990605</v>
      </c>
      <c r="AM526" s="43">
        <f>SQRT((1+$AB$7)/(1-$AB$7))*TAN(AN526/2)</f>
        <v>1.0892498913262858</v>
      </c>
      <c r="AN526" s="132">
        <f>$AU526+$AB$7*SIN(AO526)</f>
        <v>7.4091488562959817</v>
      </c>
      <c r="AO526" s="132">
        <f>$AU526+$AB$7*SIN(AP526)</f>
        <v>7.4090910824199572</v>
      </c>
      <c r="AP526" s="132">
        <f>$AU526+$AB$7*SIN(AQ526)</f>
        <v>7.4088212299968017</v>
      </c>
      <c r="AQ526" s="132">
        <f>$AU526+$AB$7*SIN(AR526)</f>
        <v>7.4075628087844212</v>
      </c>
      <c r="AR526" s="132">
        <f>$AU526+$AB$7*SIN(AS526)</f>
        <v>7.4017374589506382</v>
      </c>
      <c r="AS526" s="132">
        <f>$AU526+$AB$7*SIN(AT526)</f>
        <v>7.3756315852240171</v>
      </c>
      <c r="AT526" s="132">
        <f>$AU526+$AB$7*SIN(AU526)</f>
        <v>7.2717987376547724</v>
      </c>
      <c r="AU526" s="132">
        <f>RADIANS($AB$9)+$AB$18*(F526-AB$15)</f>
        <v>6.9602231784353608</v>
      </c>
    </row>
    <row r="527" spans="1:64" ht="12.95" customHeight="1">
      <c r="A527" s="127" t="s">
        <v>1471</v>
      </c>
      <c r="B527" s="276" t="s">
        <v>292</v>
      </c>
      <c r="C527" s="232">
        <v>55861.737300000153</v>
      </c>
      <c r="D527" s="232">
        <v>1E-4</v>
      </c>
      <c r="E527" s="41">
        <f>+(C527-C$7)/C$8</f>
        <v>17171.953504463334</v>
      </c>
      <c r="F527" s="132">
        <f>ROUND(2*E527,0)/2</f>
        <v>17172</v>
      </c>
      <c r="G527" s="132">
        <f>+C527-(C$7+F527*C$8)</f>
        <v>-1.5871159848757088E-2</v>
      </c>
      <c r="L527" s="43">
        <f>G527</f>
        <v>-1.5871159848757088E-2</v>
      </c>
      <c r="M527" s="132"/>
      <c r="O527" s="132">
        <f ca="1">+C$11+C$12*F527</f>
        <v>-1.4342537194770119E-2</v>
      </c>
      <c r="P527" s="199">
        <f>+D$11+D$12*F527+D$13*F527^2</f>
        <v>-2.4110615786047594E-2</v>
      </c>
      <c r="Q527" s="200">
        <f>+C527-15018.5</f>
        <v>40843.237300000153</v>
      </c>
      <c r="S527" s="132">
        <f>+(P527-G527)^2</f>
        <v>6.7888634142551754E-5</v>
      </c>
      <c r="T527" s="7">
        <v>1</v>
      </c>
      <c r="U527" s="43">
        <f>+T527*S527</f>
        <v>6.7888634142551754E-5</v>
      </c>
      <c r="V527" s="132">
        <f>+G527-P527</f>
        <v>8.2394559372905053E-3</v>
      </c>
      <c r="Z527" s="43">
        <f>F527</f>
        <v>17172</v>
      </c>
      <c r="AA527" s="132">
        <f>AB$3+AB$4*Z527+AB$5*Z527^2+AH527</f>
        <v>-1.4712715501872772E-2</v>
      </c>
      <c r="AB527" s="132">
        <f>IF(S527&lt;&gt;0,G527-AH527, -9999)</f>
        <v>-2.5269060132931911E-2</v>
      </c>
      <c r="AC527" s="132">
        <f>+G527-P527</f>
        <v>8.2394559372905053E-3</v>
      </c>
      <c r="AD527" s="132">
        <f>IF(S527&lt;&gt;0,G527-AA527, -9999)</f>
        <v>-1.1584443468843162E-3</v>
      </c>
      <c r="AE527" s="132">
        <f>+(G527-AA527)^2*T527</f>
        <v>1.34199330482823E-6</v>
      </c>
      <c r="AF527" s="43">
        <f>IF(S527&lt;&gt;0,G527-P527, -9999)</f>
        <v>8.2394559372905053E-3</v>
      </c>
      <c r="AG527" s="7"/>
      <c r="AH527" s="43">
        <f>$AB$6*($AB$11/AI527*AJ527+$AB$12)</f>
        <v>9.3979002841748215E-3</v>
      </c>
      <c r="AI527" s="43">
        <f>1+$AB$7*COS(AL527)</f>
        <v>0.9575351278507136</v>
      </c>
      <c r="AJ527" s="43">
        <f>SIN(AL527+RADIANS($AB$9))</f>
        <v>0.99634912277891674</v>
      </c>
      <c r="AK527" s="43">
        <f>$AB$7*SIN(AL527)</f>
        <v>0.49552139535295764</v>
      </c>
      <c r="AL527" s="43">
        <f>2*ATAN(AM527)</f>
        <v>1.6562848116569522</v>
      </c>
      <c r="AM527" s="43">
        <f>SQRT((1+$AB$7)/(1-$AB$7))*TAN(AN527/2)</f>
        <v>1.0893626544059456</v>
      </c>
      <c r="AN527" s="132">
        <f>$AU527+$AB$7*SIN(AO527)</f>
        <v>7.4092423025043308</v>
      </c>
      <c r="AO527" s="132">
        <f>$AU527+$AB$7*SIN(AP527)</f>
        <v>7.4091845844987922</v>
      </c>
      <c r="AP527" s="132">
        <f>$AU527+$AB$7*SIN(AQ527)</f>
        <v>7.408914940114383</v>
      </c>
      <c r="AQ527" s="132">
        <f>$AU527+$AB$7*SIN(AR527)</f>
        <v>7.4076572414741539</v>
      </c>
      <c r="AR527" s="132">
        <f>$AU527+$AB$7*SIN(AS527)</f>
        <v>7.4018340829258431</v>
      </c>
      <c r="AS527" s="132">
        <f>$AU527+$AB$7*SIN(AT527)</f>
        <v>7.3757328846167143</v>
      </c>
      <c r="AT527" s="132">
        <f>$AU527+$AB$7*SIN(AU527)</f>
        <v>7.2719006390054846</v>
      </c>
      <c r="AU527" s="132">
        <f>RADIANS($AB$9)+$AB$18*(F527-AB$15)</f>
        <v>6.960296614003771</v>
      </c>
    </row>
    <row r="528" spans="1:64" ht="12.95" customHeight="1">
      <c r="A528" s="127" t="s">
        <v>1471</v>
      </c>
      <c r="B528" s="276" t="s">
        <v>288</v>
      </c>
      <c r="C528" s="232">
        <v>55862.591200000141</v>
      </c>
      <c r="D528" s="232">
        <v>2.9999999999999997E-4</v>
      </c>
      <c r="E528" s="41">
        <f>+(C528-C$7)/C$8</f>
        <v>17174.455056911102</v>
      </c>
      <c r="F528" s="132">
        <f>ROUND(2*E528,0)/2</f>
        <v>17174.5</v>
      </c>
      <c r="G528" s="132">
        <f>+C528-(C$7+F528*C$8)</f>
        <v>-1.5341234859079123E-2</v>
      </c>
      <c r="L528" s="43">
        <f>G528</f>
        <v>-1.5341234859079123E-2</v>
      </c>
      <c r="M528" s="132"/>
      <c r="O528" s="132">
        <f ca="1">+C$11+C$12*F528</f>
        <v>-1.4347520435578937E-2</v>
      </c>
      <c r="P528" s="199">
        <f>+D$11+D$12*F528+D$13*F528^2</f>
        <v>-2.4114173538982816E-2</v>
      </c>
      <c r="Q528" s="200">
        <f>+C528-15018.5</f>
        <v>40844.091200000141</v>
      </c>
      <c r="S528" s="132">
        <f>+(P528-G528)^2</f>
        <v>7.6964453081350355E-5</v>
      </c>
      <c r="T528" s="7">
        <v>1</v>
      </c>
      <c r="U528" s="43">
        <f>+T528*S528</f>
        <v>7.6964453081350355E-5</v>
      </c>
      <c r="V528" s="132">
        <f>+G528-P528</f>
        <v>8.7729386799036933E-3</v>
      </c>
      <c r="Z528" s="43">
        <f>F528</f>
        <v>17174.5</v>
      </c>
      <c r="AA528" s="132">
        <f>AB$3+AB$4*Z528+AB$5*Z528^2+AH528</f>
        <v>-1.4714181868379755E-2</v>
      </c>
      <c r="AB528" s="132">
        <f>IF(S528&lt;&gt;0,G528-AH528, -9999)</f>
        <v>-2.4741226529682185E-2</v>
      </c>
      <c r="AC528" s="132">
        <f>+G528-P528</f>
        <v>8.7729386799036933E-3</v>
      </c>
      <c r="AD528" s="132">
        <f>IF(S528&lt;&gt;0,G528-AA528, -9999)</f>
        <v>-6.270529906993675E-4</v>
      </c>
      <c r="AE528" s="132">
        <f>+(G528-AA528)^2*T528</f>
        <v>3.9319545314502106E-7</v>
      </c>
      <c r="AF528" s="43">
        <f>IF(S528&lt;&gt;0,G528-P528, -9999)</f>
        <v>8.7729386799036933E-3</v>
      </c>
      <c r="AG528" s="7"/>
      <c r="AH528" s="43">
        <f>$AB$6*($AB$11/AI528*AJ528+$AB$12)</f>
        <v>9.3999916706030608E-3</v>
      </c>
      <c r="AI528" s="43">
        <f>1+$AB$7*COS(AL528)</f>
        <v>0.95727967342293518</v>
      </c>
      <c r="AJ528" s="43">
        <f>SIN(AL528+RADIANS($AB$9))</f>
        <v>0.99630497772846771</v>
      </c>
      <c r="AK528" s="43">
        <f>$AB$7*SIN(AL528)</f>
        <v>0.49549943725129125</v>
      </c>
      <c r="AL528" s="43">
        <f>2*ATAN(AM528)</f>
        <v>1.6568003496027071</v>
      </c>
      <c r="AM528" s="43">
        <f>SQRT((1+$AB$7)/(1-$AB$7))*TAN(AN528/2)</f>
        <v>1.0899264789891685</v>
      </c>
      <c r="AN528" s="132">
        <f>$AU528+$AB$7*SIN(AO528)</f>
        <v>7.4097094584882495</v>
      </c>
      <c r="AO528" s="132">
        <f>$AU528+$AB$7*SIN(AP528)</f>
        <v>7.4096520192093962</v>
      </c>
      <c r="AP528" s="132">
        <f>$AU528+$AB$7*SIN(AQ528)</f>
        <v>7.4093834133267418</v>
      </c>
      <c r="AQ528" s="132">
        <f>$AU528+$AB$7*SIN(AR528)</f>
        <v>7.4081293239615009</v>
      </c>
      <c r="AR528" s="132">
        <f>$AU528+$AB$7*SIN(AS528)</f>
        <v>7.4023171184616245</v>
      </c>
      <c r="AS528" s="132">
        <f>$AU528+$AB$7*SIN(AT528)</f>
        <v>7.3762393099794465</v>
      </c>
      <c r="AT528" s="132">
        <f>$AU528+$AB$7*SIN(AU528)</f>
        <v>7.2724101205497869</v>
      </c>
      <c r="AU528" s="132">
        <f>RADIANS($AB$9)+$AB$18*(F528-AB$15)</f>
        <v>6.9606637918458221</v>
      </c>
      <c r="AV528" s="132"/>
      <c r="AX528" s="132"/>
    </row>
    <row r="529" spans="1:64" ht="12.95" customHeight="1">
      <c r="A529" s="127" t="s">
        <v>1471</v>
      </c>
      <c r="B529" s="276" t="s">
        <v>288</v>
      </c>
      <c r="C529" s="232">
        <v>55863.61540000001</v>
      </c>
      <c r="D529" s="232">
        <v>2.0000000000000001E-4</v>
      </c>
      <c r="E529" s="41">
        <f>+(C529-C$7)/C$8</f>
        <v>17177.455513658631</v>
      </c>
      <c r="F529" s="132">
        <f>ROUND(2*E529,0)/2</f>
        <v>17177.5</v>
      </c>
      <c r="G529" s="132">
        <f>+C529-(C$7+F529*C$8)</f>
        <v>-1.5185324984486215E-2</v>
      </c>
      <c r="L529" s="43">
        <f>G529</f>
        <v>-1.5185324984486215E-2</v>
      </c>
      <c r="M529" s="132"/>
      <c r="O529" s="132">
        <f ca="1">+C$11+C$12*F529</f>
        <v>-1.435350032454951E-2</v>
      </c>
      <c r="P529" s="199">
        <f>+D$11+D$12*F529+D$13*F529^2</f>
        <v>-2.4118443120346108E-2</v>
      </c>
      <c r="Q529" s="200">
        <f>+C529-15018.5</f>
        <v>40845.11540000001</v>
      </c>
      <c r="S529" s="132">
        <f>+(P529-G529)^2</f>
        <v>7.9800599629228935E-5</v>
      </c>
      <c r="T529" s="7">
        <v>1</v>
      </c>
      <c r="U529" s="43">
        <f>+T529*S529</f>
        <v>7.9800599629228935E-5</v>
      </c>
      <c r="V529" s="132">
        <f>+G529-P529</f>
        <v>8.9331181358598931E-3</v>
      </c>
      <c r="Z529" s="43">
        <f>F529</f>
        <v>17177.5</v>
      </c>
      <c r="AA529" s="132">
        <f>AB$3+AB$4*Z529+AB$5*Z529^2+AH529</f>
        <v>-1.4715945231591221E-2</v>
      </c>
      <c r="AB529" s="132">
        <f>IF(S529&lt;&gt;0,G529-AH529, -9999)</f>
        <v>-2.45878228732411E-2</v>
      </c>
      <c r="AC529" s="132">
        <f>+G529-P529</f>
        <v>8.9331181358598931E-3</v>
      </c>
      <c r="AD529" s="132">
        <f>IF(S529&lt;&gt;0,G529-AA529, -9999)</f>
        <v>-4.6937975289499355E-4</v>
      </c>
      <c r="AE529" s="132">
        <f>+(G529-AA529)^2*T529</f>
        <v>2.203173524277652E-7</v>
      </c>
      <c r="AF529" s="43">
        <f>IF(S529&lt;&gt;0,G529-P529, -9999)</f>
        <v>8.9331181358598931E-3</v>
      </c>
      <c r="AG529" s="7"/>
      <c r="AH529" s="43">
        <f>$AB$6*($AB$11/AI529*AJ529+$AB$12)</f>
        <v>9.4024978887548866E-3</v>
      </c>
      <c r="AI529" s="43">
        <f>1+$AB$7*COS(AL529)</f>
        <v>0.95697332325764906</v>
      </c>
      <c r="AJ529" s="43">
        <f>SIN(AL529+RADIANS($AB$9))</f>
        <v>0.99625168558878308</v>
      </c>
      <c r="AK529" s="43">
        <f>$AB$7*SIN(AL529)</f>
        <v>0.49547292933893639</v>
      </c>
      <c r="AL529" s="43">
        <f>2*ATAN(AM529)</f>
        <v>1.6574186315364023</v>
      </c>
      <c r="AM529" s="43">
        <f>SQRT((1+$AB$7)/(1-$AB$7))*TAN(AN529/2)</f>
        <v>1.0906030887916691</v>
      </c>
      <c r="AN529" s="132">
        <f>$AU529+$AB$7*SIN(AO529)</f>
        <v>7.4102698806197704</v>
      </c>
      <c r="AO529" s="132">
        <f>$AU529+$AB$7*SIN(AP529)</f>
        <v>7.4102127744389268</v>
      </c>
      <c r="AP529" s="132">
        <f>$AU529+$AB$7*SIN(AQ529)</f>
        <v>7.4099454110394705</v>
      </c>
      <c r="AQ529" s="132">
        <f>$AU529+$AB$7*SIN(AR529)</f>
        <v>7.4086956449125916</v>
      </c>
      <c r="AR529" s="132">
        <f>$AU529+$AB$7*SIN(AS529)</f>
        <v>7.4028965756056753</v>
      </c>
      <c r="AS529" s="132">
        <f>$AU529+$AB$7*SIN(AT529)</f>
        <v>7.3768468628775574</v>
      </c>
      <c r="AT529" s="132">
        <f>$AU529+$AB$7*SIN(AU529)</f>
        <v>7.2730214429223148</v>
      </c>
      <c r="AU529" s="132">
        <f>RADIANS($AB$9)+$AB$18*(F529-AB$15)</f>
        <v>6.9611044052562834</v>
      </c>
    </row>
    <row r="530" spans="1:64" ht="12.95" customHeight="1">
      <c r="A530" s="41" t="s">
        <v>483</v>
      </c>
      <c r="B530" s="94" t="s">
        <v>288</v>
      </c>
      <c r="C530" s="36">
        <v>55865.6639</v>
      </c>
      <c r="D530" s="36">
        <v>1E-4</v>
      </c>
      <c r="E530" s="41">
        <f>+(C530-C$7)/C$8</f>
        <v>17183.45672011056</v>
      </c>
      <c r="F530" s="132">
        <f>ROUND(2*E530,0)/2</f>
        <v>17183.5</v>
      </c>
      <c r="G530" s="132">
        <f>+C530-(C$7+F530*C$8)</f>
        <v>-1.4773504997720011E-2</v>
      </c>
      <c r="K530" s="43">
        <f>G530</f>
        <v>-1.4773504997720011E-2</v>
      </c>
      <c r="N530" s="132"/>
      <c r="O530" s="132">
        <f ca="1">+C$11+C$12*F530</f>
        <v>-1.4365460102490665E-2</v>
      </c>
      <c r="P530" s="199">
        <f>+D$11+D$12*F530+D$13*F530^2</f>
        <v>-2.4126983192370603E-2</v>
      </c>
      <c r="Q530" s="200">
        <f>+C530-15018.5</f>
        <v>40847.1639</v>
      </c>
      <c r="S530" s="132">
        <f>+(P530-G530)^2</f>
        <v>8.7487554337804105E-5</v>
      </c>
      <c r="T530" s="7">
        <v>1</v>
      </c>
      <c r="U530" s="43">
        <f>+T530*S530</f>
        <v>8.7487554337804105E-5</v>
      </c>
      <c r="V530" s="132">
        <f>+G530-P530</f>
        <v>9.3534781946505927E-3</v>
      </c>
      <c r="Z530" s="43">
        <f>F530</f>
        <v>17183.5</v>
      </c>
      <c r="AA530" s="132">
        <f>AB$3+AB$4*Z530+AB$5*Z530^2+AH530</f>
        <v>-1.4719484133621992E-2</v>
      </c>
      <c r="AB530" s="132">
        <f>IF(S530&lt;&gt;0,G530-AH530, -9999)</f>
        <v>-2.418100405646862E-2</v>
      </c>
      <c r="AC530" s="132">
        <f>+G530-P530</f>
        <v>9.3534781946505927E-3</v>
      </c>
      <c r="AD530" s="132">
        <f>IF(S530&lt;&gt;0,G530-AA530, -9999)</f>
        <v>-5.4020864098018942E-5</v>
      </c>
      <c r="AE530" s="132">
        <f>+(G530-AA530)^2*T530</f>
        <v>2.918253757896632E-9</v>
      </c>
      <c r="AF530" s="43">
        <f>IF(S530&lt;&gt;0,G530-P530, -9999)</f>
        <v>9.3534781946505927E-3</v>
      </c>
      <c r="AG530" s="7"/>
      <c r="AH530" s="43">
        <f>$AB$6*($AB$11/AI530*AJ530+$AB$12)</f>
        <v>9.4074990587486116E-3</v>
      </c>
      <c r="AI530" s="43">
        <f>1+$AB$7*COS(AL530)</f>
        <v>0.95636126115121933</v>
      </c>
      <c r="AJ530" s="43">
        <f>SIN(AL530+RADIANS($AB$9))</f>
        <v>0.99614406307427728</v>
      </c>
      <c r="AK530" s="43">
        <f>$AB$7*SIN(AL530)</f>
        <v>0.49541939716858618</v>
      </c>
      <c r="AL530" s="43">
        <f>2*ATAN(AM530)</f>
        <v>1.658654006989849</v>
      </c>
      <c r="AM530" s="43">
        <f>SQRT((1+$AB$7)/(1-$AB$7))*TAN(AN530/2)</f>
        <v>1.0919563754425252</v>
      </c>
      <c r="AN530" s="132">
        <f>$AU530+$AB$7*SIN(AO530)</f>
        <v>7.4113901852110526</v>
      </c>
      <c r="AO530" s="132">
        <f>$AU530+$AB$7*SIN(AP530)</f>
        <v>7.4113337407459605</v>
      </c>
      <c r="AP530" s="132">
        <f>$AU530+$AB$7*SIN(AQ530)</f>
        <v>7.4110688501635709</v>
      </c>
      <c r="AQ530" s="132">
        <f>$AU530+$AB$7*SIN(AR530)</f>
        <v>7.4098277046682073</v>
      </c>
      <c r="AR530" s="132">
        <f>$AU530+$AB$7*SIN(AS530)</f>
        <v>7.4040548831185165</v>
      </c>
      <c r="AS530" s="132">
        <f>$AU530+$AB$7*SIN(AT530)</f>
        <v>7.3780614530007957</v>
      </c>
      <c r="AT530" s="132">
        <f>$AU530+$AB$7*SIN(AU530)</f>
        <v>7.2742439059673574</v>
      </c>
      <c r="AU530" s="132">
        <f>RADIANS($AB$9)+$AB$18*(F530-AB$15)</f>
        <v>6.961985632077206</v>
      </c>
    </row>
    <row r="531" spans="1:64" ht="12.95" customHeight="1">
      <c r="A531" s="41" t="s">
        <v>499</v>
      </c>
      <c r="B531" s="94" t="s">
        <v>288</v>
      </c>
      <c r="C531" s="36">
        <v>55865.6639</v>
      </c>
      <c r="D531" s="36">
        <v>1E-4</v>
      </c>
      <c r="E531" s="41">
        <f>+(C531-C$7)/C$8</f>
        <v>17183.45672011056</v>
      </c>
      <c r="F531" s="132">
        <f>ROUND(2*E531,0)/2</f>
        <v>17183.5</v>
      </c>
      <c r="G531" s="132">
        <f>+C531-(C$7+F531*C$8)</f>
        <v>-1.4773504997720011E-2</v>
      </c>
      <c r="K531" s="43">
        <f>G531</f>
        <v>-1.4773504997720011E-2</v>
      </c>
      <c r="N531" s="132"/>
      <c r="O531" s="132">
        <f ca="1">+C$11+C$12*F531</f>
        <v>-1.4365460102490665E-2</v>
      </c>
      <c r="P531" s="199">
        <f>+D$11+D$12*F531+D$13*F531^2</f>
        <v>-2.4126983192370603E-2</v>
      </c>
      <c r="Q531" s="200">
        <f>+C531-15018.5</f>
        <v>40847.1639</v>
      </c>
      <c r="S531" s="132">
        <f>+(P531-G531)^2</f>
        <v>8.7487554337804105E-5</v>
      </c>
      <c r="T531" s="7">
        <v>1</v>
      </c>
      <c r="U531" s="43">
        <f>+T531*S531</f>
        <v>8.7487554337804105E-5</v>
      </c>
      <c r="V531" s="132">
        <f>+G531-P531</f>
        <v>9.3534781946505927E-3</v>
      </c>
      <c r="Z531" s="43">
        <f>F531</f>
        <v>17183.5</v>
      </c>
      <c r="AA531" s="132">
        <f>AB$3+AB$4*Z531+AB$5*Z531^2+AH531</f>
        <v>-1.4719484133621992E-2</v>
      </c>
      <c r="AB531" s="132">
        <f>IF(S531&lt;&gt;0,G531-AH531, -9999)</f>
        <v>-2.418100405646862E-2</v>
      </c>
      <c r="AC531" s="132">
        <f>+G531-P531</f>
        <v>9.3534781946505927E-3</v>
      </c>
      <c r="AD531" s="132">
        <f>IF(S531&lt;&gt;0,G531-AA531, -9999)</f>
        <v>-5.4020864098018942E-5</v>
      </c>
      <c r="AE531" s="132">
        <f>+(G531-AA531)^2*T531</f>
        <v>2.918253757896632E-9</v>
      </c>
      <c r="AF531" s="43">
        <f>IF(S531&lt;&gt;0,G531-P531, -9999)</f>
        <v>9.3534781946505927E-3</v>
      </c>
      <c r="AG531" s="7"/>
      <c r="AH531" s="43">
        <f>$AB$6*($AB$11/AI531*AJ531+$AB$12)</f>
        <v>9.4074990587486116E-3</v>
      </c>
      <c r="AI531" s="43">
        <f>1+$AB$7*COS(AL531)</f>
        <v>0.95636126115121933</v>
      </c>
      <c r="AJ531" s="43">
        <f>SIN(AL531+RADIANS($AB$9))</f>
        <v>0.99614406307427728</v>
      </c>
      <c r="AK531" s="43">
        <f>$AB$7*SIN(AL531)</f>
        <v>0.49541939716858618</v>
      </c>
      <c r="AL531" s="43">
        <f>2*ATAN(AM531)</f>
        <v>1.658654006989849</v>
      </c>
      <c r="AM531" s="43">
        <f>SQRT((1+$AB$7)/(1-$AB$7))*TAN(AN531/2)</f>
        <v>1.0919563754425252</v>
      </c>
      <c r="AN531" s="132">
        <f>$AU531+$AB$7*SIN(AO531)</f>
        <v>7.4113901852110526</v>
      </c>
      <c r="AO531" s="132">
        <f>$AU531+$AB$7*SIN(AP531)</f>
        <v>7.4113337407459605</v>
      </c>
      <c r="AP531" s="132">
        <f>$AU531+$AB$7*SIN(AQ531)</f>
        <v>7.4110688501635709</v>
      </c>
      <c r="AQ531" s="132">
        <f>$AU531+$AB$7*SIN(AR531)</f>
        <v>7.4098277046682073</v>
      </c>
      <c r="AR531" s="132">
        <f>$AU531+$AB$7*SIN(AS531)</f>
        <v>7.4040548831185165</v>
      </c>
      <c r="AS531" s="132">
        <f>$AU531+$AB$7*SIN(AT531)</f>
        <v>7.3780614530007957</v>
      </c>
      <c r="AT531" s="132">
        <f>$AU531+$AB$7*SIN(AU531)</f>
        <v>7.2742439059673574</v>
      </c>
      <c r="AU531" s="132">
        <f>RADIANS($AB$9)+$AB$18*(F531-AB$15)</f>
        <v>6.961985632077206</v>
      </c>
    </row>
    <row r="532" spans="1:64" ht="12.95" customHeight="1">
      <c r="A532" s="127" t="s">
        <v>1471</v>
      </c>
      <c r="B532" s="276" t="s">
        <v>288</v>
      </c>
      <c r="C532" s="232">
        <v>55866.687700000126</v>
      </c>
      <c r="D532" s="232">
        <v>2.0000000000000001E-4</v>
      </c>
      <c r="E532" s="41">
        <f>+(C532-C$7)/C$8</f>
        <v>17186.456005034299</v>
      </c>
      <c r="F532" s="132">
        <f>ROUND(2*E532,0)/2</f>
        <v>17186.5</v>
      </c>
      <c r="G532" s="132">
        <f>+C532-(C$7+F532*C$8)</f>
        <v>-1.5017594872915652E-2</v>
      </c>
      <c r="L532" s="43">
        <f>G532</f>
        <v>-1.5017594872915652E-2</v>
      </c>
      <c r="M532" s="132"/>
      <c r="O532" s="132">
        <f ca="1">+C$11+C$12*F532</f>
        <v>-1.4371439991461246E-2</v>
      </c>
      <c r="P532" s="199">
        <f>+D$11+D$12*F532+D$13*F532^2</f>
        <v>-2.4131253683031796E-2</v>
      </c>
      <c r="Q532" s="200">
        <f>+C532-15018.5</f>
        <v>40848.187700000126</v>
      </c>
      <c r="S532" s="132">
        <f>+(P532-G532)^2</f>
        <v>8.3058776907207624E-5</v>
      </c>
      <c r="T532" s="7">
        <v>1</v>
      </c>
      <c r="U532" s="43">
        <f>+T532*S532</f>
        <v>8.3058776907207624E-5</v>
      </c>
      <c r="V532" s="132">
        <f>+G532-P532</f>
        <v>9.1136588101161445E-3</v>
      </c>
      <c r="Z532" s="43">
        <f>F532</f>
        <v>17186.5</v>
      </c>
      <c r="AA532" s="132">
        <f>AB$3+AB$4*Z532+AB$5*Z532^2+AH532</f>
        <v>-1.4721259667188399E-2</v>
      </c>
      <c r="AB532" s="132">
        <f>IF(S532&lt;&gt;0,G532-AH532, -9999)</f>
        <v>-2.4427588888759049E-2</v>
      </c>
      <c r="AC532" s="132">
        <f>+G532-P532</f>
        <v>9.1136588101161445E-3</v>
      </c>
      <c r="AD532" s="132">
        <f>IF(S532&lt;&gt;0,G532-AA532, -9999)</f>
        <v>-2.9633520572725294E-4</v>
      </c>
      <c r="AE532" s="132">
        <f>+(G532-AA532)^2*T532</f>
        <v>8.781455415341333E-8</v>
      </c>
      <c r="AF532" s="43">
        <f>IF(S532&lt;&gt;0,G532-P532, -9999)</f>
        <v>9.1136588101161445E-3</v>
      </c>
      <c r="AG532" s="7"/>
      <c r="AH532" s="43">
        <f>$AB$6*($AB$11/AI532*AJ532+$AB$12)</f>
        <v>9.4099940158433974E-3</v>
      </c>
      <c r="AI532" s="43">
        <f>1+$AB$7*COS(AL532)</f>
        <v>0.95605554897892719</v>
      </c>
      <c r="AJ532" s="43">
        <f>SIN(AL532+RADIANS($AB$9))</f>
        <v>0.99608973413155011</v>
      </c>
      <c r="AK532" s="43">
        <f>$AB$7*SIN(AL532)</f>
        <v>0.49539237362282224</v>
      </c>
      <c r="AL532" s="43">
        <f>2*ATAN(AM532)</f>
        <v>1.6592711013191717</v>
      </c>
      <c r="AM532" s="43">
        <f>SQRT((1+$AB$7)/(1-$AB$7))*TAN(AN532/2)</f>
        <v>1.0926330526043568</v>
      </c>
      <c r="AN532" s="132">
        <f>$AU532+$AB$7*SIN(AO532)</f>
        <v>7.4119500679258614</v>
      </c>
      <c r="AO532" s="132">
        <f>$AU532+$AB$7*SIN(AP532)</f>
        <v>7.4118939520871194</v>
      </c>
      <c r="AP532" s="132">
        <f>$AU532+$AB$7*SIN(AQ532)</f>
        <v>7.4116302918499484</v>
      </c>
      <c r="AQ532" s="132">
        <f>$AU532+$AB$7*SIN(AR532)</f>
        <v>7.4103934437385206</v>
      </c>
      <c r="AR532" s="132">
        <f>$AU532+$AB$7*SIN(AS532)</f>
        <v>7.4046337336504884</v>
      </c>
      <c r="AS532" s="132">
        <f>$AU532+$AB$7*SIN(AT532)</f>
        <v>7.3786684901757278</v>
      </c>
      <c r="AT532" s="132">
        <f>$AU532+$AB$7*SIN(AU532)</f>
        <v>7.2748550465736237</v>
      </c>
      <c r="AU532" s="132">
        <f>RADIANS($AB$9)+$AB$18*(F532-AB$15)</f>
        <v>6.9624262454876673</v>
      </c>
    </row>
    <row r="533" spans="1:64" ht="12.95" customHeight="1">
      <c r="A533" s="127" t="s">
        <v>1471</v>
      </c>
      <c r="B533" s="276" t="s">
        <v>288</v>
      </c>
      <c r="C533" s="232">
        <v>55867.711600000039</v>
      </c>
      <c r="D533" s="232">
        <v>1E-4</v>
      </c>
      <c r="E533" s="41">
        <f>+(C533-C$7)/C$8</f>
        <v>17189.455582913546</v>
      </c>
      <c r="F533" s="132">
        <f>ROUND(2*E533,0)/2</f>
        <v>17189.5</v>
      </c>
      <c r="G533" s="132">
        <f>+C533-(C$7+F533*C$8)</f>
        <v>-1.5161684961640276E-2</v>
      </c>
      <c r="L533" s="43">
        <f>G533</f>
        <v>-1.5161684961640276E-2</v>
      </c>
      <c r="M533" s="132"/>
      <c r="O533" s="132">
        <f ca="1">+C$11+C$12*F533</f>
        <v>-1.437741988043182E-2</v>
      </c>
      <c r="P533" s="199">
        <f>+D$11+D$12*F533+D$13*F533^2</f>
        <v>-2.4135524476792295E-2</v>
      </c>
      <c r="Q533" s="200">
        <f>+C533-15018.5</f>
        <v>40849.211600000039</v>
      </c>
      <c r="S533" s="132">
        <f>+(P533-G533)^2</f>
        <v>8.0529795643703822E-5</v>
      </c>
      <c r="T533" s="7">
        <v>1</v>
      </c>
      <c r="U533" s="43">
        <f>+T533*S533</f>
        <v>8.0529795643703822E-5</v>
      </c>
      <c r="V533" s="132">
        <f>+G533-P533</f>
        <v>8.9738395151520191E-3</v>
      </c>
      <c r="Z533" s="43">
        <f>F533</f>
        <v>17189.5</v>
      </c>
      <c r="AA533" s="132">
        <f>AB$3+AB$4*Z533+AB$5*Z533^2+AH533</f>
        <v>-1.472303925228941E-2</v>
      </c>
      <c r="AB533" s="132">
        <f>IF(S533&lt;&gt;0,G533-AH533, -9999)</f>
        <v>-2.4574170186143163E-2</v>
      </c>
      <c r="AC533" s="132">
        <f>+G533-P533</f>
        <v>8.9738395151520191E-3</v>
      </c>
      <c r="AD533" s="132">
        <f>IF(S533&lt;&gt;0,G533-AA533, -9999)</f>
        <v>-4.386457093508659E-4</v>
      </c>
      <c r="AE533" s="132">
        <f>+(G533-AA533)^2*T533</f>
        <v>1.9241005833192433E-7</v>
      </c>
      <c r="AF533" s="43">
        <f>IF(S533&lt;&gt;0,G533-P533, -9999)</f>
        <v>8.9738395151520191E-3</v>
      </c>
      <c r="AG533" s="7"/>
      <c r="AH533" s="43">
        <f>$AB$6*($AB$11/AI533*AJ533+$AB$12)</f>
        <v>9.412485224502885E-3</v>
      </c>
      <c r="AI533" s="43">
        <f>1+$AB$7*COS(AL533)</f>
        <v>0.95575004923951756</v>
      </c>
      <c r="AJ533" s="43">
        <f>SIN(AL533+RADIANS($AB$9))</f>
        <v>0.99603506101763573</v>
      </c>
      <c r="AK533" s="43">
        <f>$AB$7*SIN(AL533)</f>
        <v>0.49536517891035931</v>
      </c>
      <c r="AL533" s="43">
        <f>2*ATAN(AM533)</f>
        <v>1.6598878005892328</v>
      </c>
      <c r="AM533" s="43">
        <f>SQRT((1+$AB$7)/(1-$AB$7))*TAN(AN533/2)</f>
        <v>1.0933097525327613</v>
      </c>
      <c r="AN533" s="132">
        <f>$AU533+$AB$7*SIN(AO533)</f>
        <v>7.4125097710900212</v>
      </c>
      <c r="AO533" s="132">
        <f>$AU533+$AB$7*SIN(AP533)</f>
        <v>7.4124539823956841</v>
      </c>
      <c r="AP533" s="132">
        <f>$AU533+$AB$7*SIN(AQ533)</f>
        <v>7.4121915484691288</v>
      </c>
      <c r="AQ533" s="132">
        <f>$AU533+$AB$7*SIN(AR533)</f>
        <v>7.4109589891144196</v>
      </c>
      <c r="AR533" s="132">
        <f>$AU533+$AB$7*SIN(AS533)</f>
        <v>7.4052123821418876</v>
      </c>
      <c r="AS533" s="132">
        <f>$AU533+$AB$7*SIN(AT533)</f>
        <v>7.3792753553929495</v>
      </c>
      <c r="AT533" s="132">
        <f>$AU533+$AB$7*SIN(AU533)</f>
        <v>7.2754661265249085</v>
      </c>
      <c r="AU533" s="132">
        <f>RADIANS($AB$9)+$AB$18*(F533-AB$15)</f>
        <v>6.9628668588981286</v>
      </c>
    </row>
    <row r="534" spans="1:64" ht="12.95" customHeight="1">
      <c r="A534" s="127" t="s">
        <v>1471</v>
      </c>
      <c r="B534" s="276" t="s">
        <v>292</v>
      </c>
      <c r="C534" s="232">
        <v>55870.612199999858</v>
      </c>
      <c r="D534" s="232">
        <v>2.0000000000000001E-4</v>
      </c>
      <c r="E534" s="41">
        <f>+(C534-C$7)/C$8</f>
        <v>17197.953068602328</v>
      </c>
      <c r="F534" s="132">
        <f>ROUND(2*E534,0)/2</f>
        <v>17198</v>
      </c>
      <c r="G534" s="132">
        <f>+C534-(C$7+F534*C$8)</f>
        <v>-1.6019940143451095E-2</v>
      </c>
      <c r="L534" s="43">
        <f>G534</f>
        <v>-1.6019940143451095E-2</v>
      </c>
      <c r="M534" s="132"/>
      <c r="O534" s="132">
        <f ca="1">+C$11+C$12*F534</f>
        <v>-1.4394362899181792E-2</v>
      </c>
      <c r="P534" s="199">
        <f>+D$11+D$12*F534+D$13*F534^2</f>
        <v>-2.4147626705111305E-2</v>
      </c>
      <c r="Q534" s="200">
        <f>+C534-15018.5</f>
        <v>40852.112199999858</v>
      </c>
      <c r="S534" s="132">
        <f>+(P534-G534)^2</f>
        <v>6.6059288844591961E-5</v>
      </c>
      <c r="T534" s="7">
        <v>1</v>
      </c>
      <c r="U534" s="43">
        <f>+T534*S534</f>
        <v>6.6059288844591961E-5</v>
      </c>
      <c r="V534" s="132">
        <f>+G534-P534</f>
        <v>8.1276865616602099E-3</v>
      </c>
      <c r="Z534" s="43">
        <f>F534</f>
        <v>17198</v>
      </c>
      <c r="AA534" s="132">
        <f>AB$3+AB$4*Z534+AB$5*Z534^2+AH534</f>
        <v>-1.4728103389218938E-2</v>
      </c>
      <c r="AB534" s="132">
        <f>IF(S534&lt;&gt;0,G534-AH534, -9999)</f>
        <v>-2.5439463459343462E-2</v>
      </c>
      <c r="AC534" s="132">
        <f>+G534-P534</f>
        <v>8.1276865616602099E-3</v>
      </c>
      <c r="AD534" s="132">
        <f>IF(S534&lt;&gt;0,G534-AA534, -9999)</f>
        <v>-1.291836754232157E-3</v>
      </c>
      <c r="AE534" s="132">
        <f>+(G534-AA534)^2*T534</f>
        <v>1.6688421995850743E-6</v>
      </c>
      <c r="AF534" s="43">
        <f>IF(S534&lt;&gt;0,G534-P534, -9999)</f>
        <v>8.1276865616602099E-3</v>
      </c>
      <c r="AG534" s="7"/>
      <c r="AH534" s="43">
        <f>$AB$6*($AB$11/AI534*AJ534+$AB$12)</f>
        <v>9.4195233158923669E-3</v>
      </c>
      <c r="AI534" s="43">
        <f>1+$AB$7*COS(AL534)</f>
        <v>0.95488561925728355</v>
      </c>
      <c r="AJ534" s="43">
        <f>SIN(AL534+RADIANS($AB$9))</f>
        <v>0.99587829105049741</v>
      </c>
      <c r="AK534" s="43">
        <f>$AB$7*SIN(AL534)</f>
        <v>0.4952872007930334</v>
      </c>
      <c r="AL534" s="43">
        <f>2*ATAN(AM534)</f>
        <v>1.661632973327017</v>
      </c>
      <c r="AM534" s="43">
        <f>SQRT((1+$AB$7)/(1-$AB$7))*TAN(AN534/2)</f>
        <v>1.0952271940028215</v>
      </c>
      <c r="AN534" s="132">
        <f>$AU534+$AB$7*SIN(AO534)</f>
        <v>7.4140946227757913</v>
      </c>
      <c r="AO534" s="132">
        <f>$AU534+$AB$7*SIN(AP534)</f>
        <v>7.41403975298046</v>
      </c>
      <c r="AP534" s="132">
        <f>$AU534+$AB$7*SIN(AQ534)</f>
        <v>7.4137807717407833</v>
      </c>
      <c r="AQ534" s="132">
        <f>$AU534+$AB$7*SIN(AR534)</f>
        <v>7.4125603169747833</v>
      </c>
      <c r="AR534" s="132">
        <f>$AU534+$AB$7*SIN(AS534)</f>
        <v>7.4068507897263807</v>
      </c>
      <c r="AS534" s="132">
        <f>$AU534+$AB$7*SIN(AT534)</f>
        <v>7.3809938727995625</v>
      </c>
      <c r="AT534" s="132">
        <f>$AU534+$AB$7*SIN(AU534)</f>
        <v>7.2771971900404644</v>
      </c>
      <c r="AU534" s="132">
        <f>RADIANS($AB$9)+$AB$18*(F534-AB$15)</f>
        <v>6.9641152635611032</v>
      </c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</row>
    <row r="535" spans="1:64" ht="12.95" customHeight="1">
      <c r="A535" s="127" t="s">
        <v>1471</v>
      </c>
      <c r="B535" s="276" t="s">
        <v>292</v>
      </c>
      <c r="C535" s="232">
        <v>55871.636400000192</v>
      </c>
      <c r="D535" s="232">
        <v>1E-4</v>
      </c>
      <c r="E535" s="41">
        <f>+(C535-C$7)/C$8</f>
        <v>17200.953525351219</v>
      </c>
      <c r="F535" s="132">
        <f>ROUND(2*E535,0)/2</f>
        <v>17201</v>
      </c>
      <c r="G535" s="132">
        <f>+C535-(C$7+F535*C$8)</f>
        <v>-1.58640298031969E-2</v>
      </c>
      <c r="L535" s="43">
        <f>G535</f>
        <v>-1.58640298031969E-2</v>
      </c>
      <c r="M535" s="132"/>
      <c r="O535" s="132">
        <f ca="1">+C$11+C$12*F535</f>
        <v>-1.4400342788152373E-2</v>
      </c>
      <c r="P535" s="199">
        <f>+D$11+D$12*F535+D$13*F535^2</f>
        <v>-2.4151898660752458E-2</v>
      </c>
      <c r="Q535" s="200">
        <f>+C535-15018.5</f>
        <v>40853.136400000192</v>
      </c>
      <c r="S535" s="132">
        <f>+(P535-G535)^2</f>
        <v>6.8688770200039275E-5</v>
      </c>
      <c r="T535" s="7">
        <v>1</v>
      </c>
      <c r="U535" s="43">
        <f>+T535*S535</f>
        <v>6.8688770200039275E-5</v>
      </c>
      <c r="V535" s="132">
        <f>+G535-P535</f>
        <v>8.2878688575555581E-3</v>
      </c>
      <c r="Z535" s="43">
        <f>F535</f>
        <v>17201</v>
      </c>
      <c r="AA535" s="132">
        <f>AB$3+AB$4*Z535+AB$5*Z535^2+AH535</f>
        <v>-1.4729898480919552E-2</v>
      </c>
      <c r="AB535" s="132">
        <f>IF(S535&lt;&gt;0,G535-AH535, -9999)</f>
        <v>-2.5286029983029805E-2</v>
      </c>
      <c r="AC535" s="132">
        <f>+G535-P535</f>
        <v>8.2878688575555581E-3</v>
      </c>
      <c r="AD535" s="132">
        <f>IF(S535&lt;&gt;0,G535-AA535, -9999)</f>
        <v>-1.1341313222773472E-3</v>
      </c>
      <c r="AE535" s="132">
        <f>+(G535-AA535)^2*T535</f>
        <v>1.286253856170564E-6</v>
      </c>
      <c r="AF535" s="43">
        <f>IF(S535&lt;&gt;0,G535-P535, -9999)</f>
        <v>8.2878688575555581E-3</v>
      </c>
      <c r="AG535" s="7"/>
      <c r="AH535" s="43">
        <f>$AB$6*($AB$11/AI535*AJ535+$AB$12)</f>
        <v>9.4220001798329053E-3</v>
      </c>
      <c r="AI535" s="43">
        <f>1+$AB$7*COS(AL535)</f>
        <v>0.95458093276756728</v>
      </c>
      <c r="AJ535" s="43">
        <f>SIN(AL535+RADIANS($AB$9))</f>
        <v>0.99582230520376303</v>
      </c>
      <c r="AK535" s="43">
        <f>$AB$7*SIN(AL535)</f>
        <v>0.49525935321903125</v>
      </c>
      <c r="AL535" s="43">
        <f>2*ATAN(AM535)</f>
        <v>1.6622481619395519</v>
      </c>
      <c r="AM535" s="43">
        <f>SQRT((1+$AB$7)/(1-$AB$7))*TAN(AN535/2)</f>
        <v>1.0959039826548111</v>
      </c>
      <c r="AN535" s="132">
        <f>$AU535+$AB$7*SIN(AO535)</f>
        <v>7.4146536388413926</v>
      </c>
      <c r="AO535" s="132">
        <f>$AU535+$AB$7*SIN(AP535)</f>
        <v>7.4145990905495305</v>
      </c>
      <c r="AP535" s="132">
        <f>$AU535+$AB$7*SIN(AQ535)</f>
        <v>7.4143413202078259</v>
      </c>
      <c r="AQ535" s="132">
        <f>$AU535+$AB$7*SIN(AR535)</f>
        <v>7.4131251210876119</v>
      </c>
      <c r="AR535" s="132">
        <f>$AU535+$AB$7*SIN(AS535)</f>
        <v>7.4074286644899701</v>
      </c>
      <c r="AS535" s="132">
        <f>$AU535+$AB$7*SIN(AT535)</f>
        <v>7.3816000786171259</v>
      </c>
      <c r="AT535" s="132">
        <f>$AU535+$AB$7*SIN(AU535)</f>
        <v>7.2778080371745055</v>
      </c>
      <c r="AU535" s="132">
        <f>RADIANS($AB$9)+$AB$18*(F535-AB$15)</f>
        <v>6.9645558769715645</v>
      </c>
    </row>
    <row r="536" spans="1:64" ht="12.95" customHeight="1">
      <c r="A536" s="127" t="s">
        <v>1471</v>
      </c>
      <c r="B536" s="276" t="s">
        <v>288</v>
      </c>
      <c r="C536" s="232">
        <v>55872.49040000001</v>
      </c>
      <c r="D536" s="232">
        <v>2.9999999999999997E-4</v>
      </c>
      <c r="E536" s="41">
        <f>+(C536-C$7)/C$8</f>
        <v>17203.455370754626</v>
      </c>
      <c r="F536" s="132">
        <f>ROUND(2*E536,0)/2</f>
        <v>17203.5</v>
      </c>
      <c r="G536" s="132">
        <f>+C536-(C$7+F536*C$8)</f>
        <v>-1.5234104990668129E-2</v>
      </c>
      <c r="L536" s="43">
        <f>G536</f>
        <v>-1.5234104990668129E-2</v>
      </c>
      <c r="M536" s="132"/>
      <c r="O536" s="132">
        <f ca="1">+C$11+C$12*F536</f>
        <v>-1.4405326028961184E-2</v>
      </c>
      <c r="P536" s="199">
        <f>+D$11+D$12*F536+D$13*F536^2</f>
        <v>-2.415545885532094E-2</v>
      </c>
      <c r="Q536" s="200">
        <f>+C536-15018.5</f>
        <v>40853.99040000001</v>
      </c>
      <c r="S536" s="132">
        <f>+(P536-G536)^2</f>
        <v>7.9590554778355649E-5</v>
      </c>
      <c r="T536" s="7">
        <v>1</v>
      </c>
      <c r="U536" s="43">
        <f>+T536*S536</f>
        <v>7.9590554778355649E-5</v>
      </c>
      <c r="V536" s="132">
        <f>+G536-P536</f>
        <v>8.9213538646528111E-3</v>
      </c>
      <c r="Z536" s="43">
        <f>F536</f>
        <v>17203.5</v>
      </c>
      <c r="AA536" s="132">
        <f>AB$3+AB$4*Z536+AB$5*Z536^2+AH536</f>
        <v>-1.473139747603075E-2</v>
      </c>
      <c r="AB536" s="132">
        <f>IF(S536&lt;&gt;0,G536-AH536, -9999)</f>
        <v>-2.465816636995832E-2</v>
      </c>
      <c r="AC536" s="132">
        <f>+G536-P536</f>
        <v>8.9213538646528111E-3</v>
      </c>
      <c r="AD536" s="132">
        <f>IF(S536&lt;&gt;0,G536-AA536, -9999)</f>
        <v>-5.0270751463737939E-4</v>
      </c>
      <c r="AE536" s="132">
        <f>+(G536-AA536)^2*T536</f>
        <v>2.5271484527289103E-7</v>
      </c>
      <c r="AF536" s="43">
        <f>IF(S536&lt;&gt;0,G536-P536, -9999)</f>
        <v>8.9213538646528111E-3</v>
      </c>
      <c r="AG536" s="7"/>
      <c r="AH536" s="43">
        <f>$AB$6*($AB$11/AI536*AJ536+$AB$12)</f>
        <v>9.4240613792901905E-3</v>
      </c>
      <c r="AI536" s="43">
        <f>1+$AB$7*COS(AL536)</f>
        <v>0.95432718920993576</v>
      </c>
      <c r="AJ536" s="43">
        <f>SIN(AL536+RADIANS($AB$9))</f>
        <v>0.99577539001457827</v>
      </c>
      <c r="AK536" s="43">
        <f>$AB$7*SIN(AL536)</f>
        <v>0.49523601744393791</v>
      </c>
      <c r="AL536" s="43">
        <f>2*ATAN(AM536)</f>
        <v>1.6627605188058154</v>
      </c>
      <c r="AM536" s="43">
        <f>SQRT((1+$AB$7)/(1-$AB$7))*TAN(AN536/2)</f>
        <v>1.0964679911611721</v>
      </c>
      <c r="AN536" s="132">
        <f>$AU536+$AB$7*SIN(AO536)</f>
        <v>7.4151193488701796</v>
      </c>
      <c r="AO536" s="132">
        <f>$AU536+$AB$7*SIN(AP536)</f>
        <v>7.4150650673815335</v>
      </c>
      <c r="AP536" s="132">
        <f>$AU536+$AB$7*SIN(AQ536)</f>
        <v>7.4148083030605756</v>
      </c>
      <c r="AQ536" s="132">
        <f>$AU536+$AB$7*SIN(AR536)</f>
        <v>7.413595643706179</v>
      </c>
      <c r="AR536" s="132">
        <f>$AU536+$AB$7*SIN(AS536)</f>
        <v>7.4079100727567999</v>
      </c>
      <c r="AS536" s="132">
        <f>$AU536+$AB$7*SIN(AT536)</f>
        <v>7.3821051186856179</v>
      </c>
      <c r="AT536" s="132">
        <f>$AU536+$AB$7*SIN(AU536)</f>
        <v>7.2783170299985027</v>
      </c>
      <c r="AU536" s="132">
        <f>RADIANS($AB$9)+$AB$18*(F536-AB$15)</f>
        <v>6.9649230548136156</v>
      </c>
    </row>
    <row r="537" spans="1:64" ht="12.95" customHeight="1">
      <c r="A537" s="127" t="s">
        <v>1471</v>
      </c>
      <c r="B537" s="276" t="s">
        <v>292</v>
      </c>
      <c r="C537" s="232">
        <v>55872.660600000061</v>
      </c>
      <c r="D537" s="232">
        <v>2.9999999999999997E-4</v>
      </c>
      <c r="E537" s="41">
        <f>+(C537-C$7)/C$8</f>
        <v>17203.953982098748</v>
      </c>
      <c r="F537" s="132">
        <f>ROUND(2*E537,0)/2</f>
        <v>17204</v>
      </c>
      <c r="G537" s="132">
        <f>+C537-(C$7+F537*C$8)</f>
        <v>-1.5708119935879949E-2</v>
      </c>
      <c r="L537" s="43">
        <f>G537</f>
        <v>-1.5708119935879949E-2</v>
      </c>
      <c r="M537" s="132"/>
      <c r="O537" s="132">
        <f ca="1">+C$11+C$12*F537</f>
        <v>-1.4406322677122947E-2</v>
      </c>
      <c r="P537" s="199">
        <f>+D$11+D$12*F537+D$13*F537^2</f>
        <v>-2.4156170919492913E-2</v>
      </c>
      <c r="Q537" s="200">
        <f>+C537-15018.5</f>
        <v>40854.160600000061</v>
      </c>
      <c r="S537" s="132">
        <f>+(P537-G537)^2</f>
        <v>7.1369565421723968E-5</v>
      </c>
      <c r="T537" s="7">
        <v>1</v>
      </c>
      <c r="U537" s="43">
        <f>+T537*S537</f>
        <v>7.1369565421723968E-5</v>
      </c>
      <c r="V537" s="132">
        <f>+G537-P537</f>
        <v>8.448050983612964E-3</v>
      </c>
      <c r="Z537" s="43">
        <f>F537</f>
        <v>17204</v>
      </c>
      <c r="AA537" s="132">
        <f>AB$3+AB$4*Z537+AB$5*Z537^2+AH537</f>
        <v>-1.4731697611492473E-2</v>
      </c>
      <c r="AB537" s="132">
        <f>IF(S537&lt;&gt;0,G537-AH537, -9999)</f>
        <v>-2.513259324388039E-2</v>
      </c>
      <c r="AC537" s="132">
        <f>+G537-P537</f>
        <v>8.448050983612964E-3</v>
      </c>
      <c r="AD537" s="132">
        <f>IF(S537&lt;&gt;0,G537-AA537, -9999)</f>
        <v>-9.7642232438747631E-4</v>
      </c>
      <c r="AE537" s="132">
        <f>+(G537-AA537)^2*T537</f>
        <v>9.53400555562242E-7</v>
      </c>
      <c r="AF537" s="43">
        <f>IF(S537&lt;&gt;0,G537-P537, -9999)</f>
        <v>8.448050983612964E-3</v>
      </c>
      <c r="AG537" s="7"/>
      <c r="AH537" s="43">
        <f>$AB$6*($AB$11/AI537*AJ537+$AB$12)</f>
        <v>9.4244733080004403E-3</v>
      </c>
      <c r="AI537" s="43">
        <f>1+$AB$7*COS(AL537)</f>
        <v>0.95427645814833439</v>
      </c>
      <c r="AJ537" s="43">
        <f>SIN(AL537+RADIANS($AB$9))</f>
        <v>0.99576597861778415</v>
      </c>
      <c r="AK537" s="43">
        <f>$AB$7*SIN(AL537)</f>
        <v>0.49523133618515736</v>
      </c>
      <c r="AL537" s="43">
        <f>2*ATAN(AM537)</f>
        <v>1.6628629574402058</v>
      </c>
      <c r="AM537" s="43">
        <f>SQRT((1+$AB$7)/(1-$AB$7))*TAN(AN537/2)</f>
        <v>1.0965807948307518</v>
      </c>
      <c r="AN537" s="132">
        <f>$AU537+$AB$7*SIN(AO537)</f>
        <v>7.4152124759710771</v>
      </c>
      <c r="AO537" s="132">
        <f>$AU537+$AB$7*SIN(AP537)</f>
        <v>7.4151582477215303</v>
      </c>
      <c r="AP537" s="132">
        <f>$AU537+$AB$7*SIN(AQ537)</f>
        <v>7.4149016842711308</v>
      </c>
      <c r="AQ537" s="132">
        <f>$AU537+$AB$7*SIN(AR537)</f>
        <v>7.4136897321490567</v>
      </c>
      <c r="AR537" s="132">
        <f>$AU537+$AB$7*SIN(AS537)</f>
        <v>7.4080063376108178</v>
      </c>
      <c r="AS537" s="132">
        <f>$AU537+$AB$7*SIN(AT537)</f>
        <v>7.382206112358392</v>
      </c>
      <c r="AT537" s="132">
        <f>$AU537+$AB$7*SIN(AU537)</f>
        <v>7.278418823493717</v>
      </c>
      <c r="AU537" s="132">
        <f>RADIANS($AB$9)+$AB$18*(F537-AB$15)</f>
        <v>6.9649964903820258</v>
      </c>
    </row>
    <row r="538" spans="1:64" ht="12.95" customHeight="1">
      <c r="A538" s="127" t="s">
        <v>1471</v>
      </c>
      <c r="B538" s="276" t="s">
        <v>292</v>
      </c>
      <c r="C538" s="232">
        <v>55883.584100000095</v>
      </c>
      <c r="D538" s="232">
        <v>2.9999999999999997E-4</v>
      </c>
      <c r="E538" s="41">
        <f>+(C538-C$7)/C$8</f>
        <v>17235.955045646802</v>
      </c>
      <c r="F538" s="132">
        <f>ROUND(2*E538,0)/2</f>
        <v>17236</v>
      </c>
      <c r="G538" s="132">
        <f>+C538-(C$7+F538*C$8)</f>
        <v>-1.5345079904363956E-2</v>
      </c>
      <c r="L538" s="43">
        <f>G538</f>
        <v>-1.5345079904363956E-2</v>
      </c>
      <c r="M538" s="132"/>
      <c r="O538" s="132">
        <f ca="1">+C$11+C$12*F538</f>
        <v>-1.4470108159475782E-2</v>
      </c>
      <c r="P538" s="199">
        <f>+D$11+D$12*F538+D$13*F538^2</f>
        <v>-2.4201760538903178E-2</v>
      </c>
      <c r="Q538" s="200">
        <f>+C538-15018.5</f>
        <v>40865.084100000095</v>
      </c>
      <c r="S538" s="132">
        <f>+(P538-G538)^2</f>
        <v>7.8440791862222076E-5</v>
      </c>
      <c r="T538" s="7">
        <v>1</v>
      </c>
      <c r="U538" s="43">
        <f>+T538*S538</f>
        <v>7.8440791862222076E-5</v>
      </c>
      <c r="V538" s="132">
        <f>+G538-P538</f>
        <v>8.856680634539222E-3</v>
      </c>
      <c r="Z538" s="43">
        <f>F538</f>
        <v>17236</v>
      </c>
      <c r="AA538" s="132">
        <f>AB$3+AB$4*Z538+AB$5*Z538^2+AH538</f>
        <v>-1.4751138959079729E-2</v>
      </c>
      <c r="AB538" s="132">
        <f>IF(S538&lt;&gt;0,G538-AH538, -9999)</f>
        <v>-2.4795701484187405E-2</v>
      </c>
      <c r="AC538" s="132">
        <f>+G538-P538</f>
        <v>8.856680634539222E-3</v>
      </c>
      <c r="AD538" s="132">
        <f>IF(S538&lt;&gt;0,G538-AA538, -9999)</f>
        <v>-5.9394094528422703E-4</v>
      </c>
      <c r="AE538" s="132">
        <f>+(G538-AA538)^2*T538</f>
        <v>3.5276584648512115E-7</v>
      </c>
      <c r="AF538" s="43">
        <f>IF(S538&lt;&gt;0,G538-P538, -9999)</f>
        <v>8.856680634539222E-3</v>
      </c>
      <c r="AG538" s="7"/>
      <c r="AH538" s="43">
        <f>$AB$6*($AB$11/AI538*AJ538+$AB$12)</f>
        <v>9.450621579823449E-3</v>
      </c>
      <c r="AI538" s="43">
        <f>1+$AB$7*COS(AL538)</f>
        <v>0.9510418811194693</v>
      </c>
      <c r="AJ538" s="43">
        <f>SIN(AL538+RADIANS($AB$9))</f>
        <v>0.99514414480625601</v>
      </c>
      <c r="AK538" s="43">
        <f>$AB$7*SIN(AL538)</f>
        <v>0.49492203549132585</v>
      </c>
      <c r="AL538" s="43">
        <f>2*ATAN(AM538)</f>
        <v>1.6693964210740488</v>
      </c>
      <c r="AM538" s="43">
        <f>SQRT((1+$AB$7)/(1-$AB$7))*TAN(AN538/2)</f>
        <v>1.1038016295749571</v>
      </c>
      <c r="AN538" s="132">
        <f>$AU538+$AB$7*SIN(AO538)</f>
        <v>7.4211623048700268</v>
      </c>
      <c r="AO538" s="132">
        <f>$AU538+$AB$7*SIN(AP538)</f>
        <v>7.4211114006175682</v>
      </c>
      <c r="AP538" s="132">
        <f>$AU538+$AB$7*SIN(AQ538)</f>
        <v>7.4208674629214579</v>
      </c>
      <c r="AQ538" s="132">
        <f>$AU538+$AB$7*SIN(AR538)</f>
        <v>7.4197002730463941</v>
      </c>
      <c r="AR538" s="132">
        <f>$AU538+$AB$7*SIN(AS538)</f>
        <v>7.4141556594232076</v>
      </c>
      <c r="AS538" s="132">
        <f>$AU538+$AB$7*SIN(AT538)</f>
        <v>7.388659759027985</v>
      </c>
      <c r="AT538" s="132">
        <f>$AU538+$AB$7*SIN(AU538)</f>
        <v>7.2849300848595604</v>
      </c>
      <c r="AU538" s="132">
        <f>RADIANS($AB$9)+$AB$18*(F538-AB$15)</f>
        <v>6.9696963667602798</v>
      </c>
    </row>
    <row r="539" spans="1:64" ht="12.95" customHeight="1">
      <c r="A539" s="127" t="s">
        <v>1471</v>
      </c>
      <c r="B539" s="276" t="s">
        <v>292</v>
      </c>
      <c r="C539" s="232">
        <v>55884.608200000133</v>
      </c>
      <c r="D539" s="232">
        <v>2.0000000000000001E-4</v>
      </c>
      <c r="E539" s="41">
        <f>+(C539-C$7)/C$8</f>
        <v>17238.955209438693</v>
      </c>
      <c r="F539" s="132">
        <f>ROUND(2*E539,0)/2</f>
        <v>17239</v>
      </c>
      <c r="G539" s="132">
        <f>+C539-(C$7+F539*C$8)</f>
        <v>-1.5289169867173769E-2</v>
      </c>
      <c r="L539" s="43">
        <f>G539</f>
        <v>-1.5289169867173769E-2</v>
      </c>
      <c r="M539" s="132"/>
      <c r="O539" s="132">
        <f ca="1">+C$11+C$12*F539</f>
        <v>-1.4476088048446356E-2</v>
      </c>
      <c r="P539" s="199">
        <f>+D$11+D$12*F539+D$13*F539^2</f>
        <v>-2.4206036333802146E-2</v>
      </c>
      <c r="Q539" s="200">
        <f>+C539-15018.5</f>
        <v>40866.108200000133</v>
      </c>
      <c r="S539" s="132">
        <f>+(P539-G539)^2</f>
        <v>7.9510507583681645E-5</v>
      </c>
      <c r="T539" s="7">
        <v>1</v>
      </c>
      <c r="U539" s="43">
        <f>+T539*S539</f>
        <v>7.9510507583681645E-5</v>
      </c>
      <c r="V539" s="132">
        <f>+G539-P539</f>
        <v>8.9168664666283773E-3</v>
      </c>
      <c r="Z539" s="43">
        <f>F539</f>
        <v>17239</v>
      </c>
      <c r="AA539" s="132">
        <f>AB$3+AB$4*Z539+AB$5*Z539^2+AH539</f>
        <v>-1.4752985016982785E-2</v>
      </c>
      <c r="AB539" s="132">
        <f>IF(S539&lt;&gt;0,G539-AH539, -9999)</f>
        <v>-2.4742221183993128E-2</v>
      </c>
      <c r="AC539" s="132">
        <f>+G539-P539</f>
        <v>8.9168664666283773E-3</v>
      </c>
      <c r="AD539" s="132">
        <f>IF(S539&lt;&gt;0,G539-AA539, -9999)</f>
        <v>-5.361848501909839E-4</v>
      </c>
      <c r="AE539" s="132">
        <f>+(G539-AA539)^2*T539</f>
        <v>2.8749419357432784E-7</v>
      </c>
      <c r="AF539" s="43">
        <f>IF(S539&lt;&gt;0,G539-P539, -9999)</f>
        <v>8.9168664666283773E-3</v>
      </c>
      <c r="AG539" s="7"/>
      <c r="AH539" s="43">
        <f>$AB$6*($AB$11/AI539*AJ539+$AB$12)</f>
        <v>9.4530513168193612E-3</v>
      </c>
      <c r="AI539" s="43">
        <f>1+$AB$7*COS(AL539)</f>
        <v>0.95073986964345036</v>
      </c>
      <c r="AJ539" s="43">
        <f>SIN(AL539+RADIANS($AB$9))</f>
        <v>0.99508389475191961</v>
      </c>
      <c r="AK539" s="43">
        <f>$AB$7*SIN(AL539)</f>
        <v>0.49489206719895312</v>
      </c>
      <c r="AL539" s="43">
        <f>2*ATAN(AM539)</f>
        <v>1.6700066598367134</v>
      </c>
      <c r="AM539" s="43">
        <f>SQRT((1+$AB$7)/(1-$AB$7))*TAN(AN539/2)</f>
        <v>1.1044787277710792</v>
      </c>
      <c r="AN539" s="132">
        <f>$AU539+$AB$7*SIN(AO539)</f>
        <v>7.4217190637748063</v>
      </c>
      <c r="AO539" s="132">
        <f>$AU539+$AB$7*SIN(AP539)</f>
        <v>7.421668462835199</v>
      </c>
      <c r="AP539" s="132">
        <f>$AU539+$AB$7*SIN(AQ539)</f>
        <v>7.4214256857239649</v>
      </c>
      <c r="AQ539" s="132">
        <f>$AU539+$AB$7*SIN(AR539)</f>
        <v>7.4202626416863486</v>
      </c>
      <c r="AR539" s="132">
        <f>$AU539+$AB$7*SIN(AS539)</f>
        <v>7.414730986203967</v>
      </c>
      <c r="AS539" s="132">
        <f>$AU539+$AB$7*SIN(AT539)</f>
        <v>7.3892637834603638</v>
      </c>
      <c r="AT539" s="132">
        <f>$AU539+$AB$7*SIN(AU539)</f>
        <v>7.2855401592344444</v>
      </c>
      <c r="AU539" s="132">
        <f>RADIANS($AB$9)+$AB$18*(F539-AB$15)</f>
        <v>6.9701369801707411</v>
      </c>
    </row>
    <row r="540" spans="1:64" ht="12.95" customHeight="1">
      <c r="A540" s="41" t="s">
        <v>967</v>
      </c>
      <c r="B540" s="94" t="s">
        <v>288</v>
      </c>
      <c r="C540" s="36">
        <v>55885.627</v>
      </c>
      <c r="D540" s="36" t="s">
        <v>503</v>
      </c>
      <c r="E540" s="41">
        <f>+(C540-C$7)/C$8</f>
        <v>17241.939846554855</v>
      </c>
      <c r="F540" s="132">
        <f>ROUND(2*E540,0)/2</f>
        <v>17242</v>
      </c>
      <c r="G540" s="132">
        <f>+C540-(C$7+F540*C$8)</f>
        <v>-2.0533259994408581E-2</v>
      </c>
      <c r="I540" s="43">
        <f>G540</f>
        <v>-2.0533259994408581E-2</v>
      </c>
      <c r="L540" s="132"/>
      <c r="O540" s="132">
        <f ca="1">+C$11+C$12*F540</f>
        <v>-1.4482067937416937E-2</v>
      </c>
      <c r="P540" s="199">
        <f>+D$11+D$12*F540+D$13*F540^2</f>
        <v>-2.421031243180042E-2</v>
      </c>
      <c r="Q540" s="200">
        <f>+C540-15018.5</f>
        <v>40867.127</v>
      </c>
      <c r="S540" s="132">
        <f>+(P540-G540)^2</f>
        <v>1.3520714627329258E-5</v>
      </c>
      <c r="T540" s="201">
        <f>T$19</f>
        <v>0</v>
      </c>
      <c r="U540" s="43">
        <f>+T540*S540</f>
        <v>0</v>
      </c>
      <c r="V540" s="132">
        <f>+G540-P540</f>
        <v>3.6770524373918381E-3</v>
      </c>
      <c r="Z540" s="43">
        <f>F540</f>
        <v>17242</v>
      </c>
      <c r="AA540" s="132">
        <f>AB$3+AB$4*Z540+AB$5*Z540^2+AH540</f>
        <v>-1.4754835080742811E-2</v>
      </c>
      <c r="AB540" s="132">
        <f>IF(S540&lt;&gt;0,G540-AH540, -9999)</f>
        <v>-2.9988737345466192E-2</v>
      </c>
      <c r="AC540" s="132">
        <f>+G540-P540</f>
        <v>3.6770524373918381E-3</v>
      </c>
      <c r="AD540" s="132">
        <f>IF(S540&lt;&gt;0,G540-AA540, -9999)</f>
        <v>-5.7784249136657705E-3</v>
      </c>
      <c r="AE540" s="132">
        <f>+(G540-AA540)^2*T540</f>
        <v>0</v>
      </c>
      <c r="AF540" s="43">
        <f>IF(S540&lt;&gt;0,G540-P540, -9999)</f>
        <v>3.6770524373918381E-3</v>
      </c>
      <c r="AG540" s="7"/>
      <c r="AH540" s="43">
        <f>$AB$6*($AB$11/AI540*AJ540+$AB$12)</f>
        <v>9.4554773510576087E-3</v>
      </c>
      <c r="AI540" s="43">
        <f>1+$AB$7*COS(AL540)</f>
        <v>0.95043806854533353</v>
      </c>
      <c r="AJ540" s="43">
        <f>SIN(AL540+RADIANS($AB$9))</f>
        <v>0.99502331280380973</v>
      </c>
      <c r="AK540" s="43">
        <f>$AB$7*SIN(AL540)</f>
        <v>0.49486193384587618</v>
      </c>
      <c r="AL540" s="43">
        <f>2*ATAN(AM540)</f>
        <v>1.6706165105439486</v>
      </c>
      <c r="AM540" s="43">
        <f>SQRT((1+$AB$7)/(1-$AB$7))*TAN(AN540/2)</f>
        <v>1.1051558514750235</v>
      </c>
      <c r="AN540" s="132">
        <f>$AU540+$AB$7*SIN(AO540)</f>
        <v>7.4222756453461347</v>
      </c>
      <c r="AO540" s="132">
        <f>$AU540+$AB$7*SIN(AP540)</f>
        <v>7.4222253463125867</v>
      </c>
      <c r="AP540" s="132">
        <f>$AU540+$AB$7*SIN(AQ540)</f>
        <v>7.421983725855287</v>
      </c>
      <c r="AQ540" s="132">
        <f>$AU540+$AB$7*SIN(AR540)</f>
        <v>7.4208248189633741</v>
      </c>
      <c r="AR540" s="132">
        <f>$AU540+$AB$7*SIN(AS540)</f>
        <v>7.4153061124023152</v>
      </c>
      <c r="AS540" s="132">
        <f>$AU540+$AB$7*SIN(AT540)</f>
        <v>7.3898676355197521</v>
      </c>
      <c r="AT540" s="132">
        <f>$AU540+$AB$7*SIN(AU540)</f>
        <v>7.2861501723769013</v>
      </c>
      <c r="AU540" s="132">
        <f>RADIANS($AB$9)+$AB$18*(F540-AB$15)</f>
        <v>6.9705775935812024</v>
      </c>
    </row>
    <row r="541" spans="1:64" ht="12.95" customHeight="1">
      <c r="A541" s="127" t="s">
        <v>1471</v>
      </c>
      <c r="B541" s="276" t="s">
        <v>288</v>
      </c>
      <c r="C541" s="232">
        <v>55886.485400000121</v>
      </c>
      <c r="D541" s="232">
        <v>2.0000000000000001E-4</v>
      </c>
      <c r="E541" s="41">
        <f>+(C541-C$7)/C$8</f>
        <v>17244.45458202915</v>
      </c>
      <c r="F541" s="132">
        <f>ROUND(2*E541,0)/2</f>
        <v>17244.5</v>
      </c>
      <c r="G541" s="132">
        <f>+C541-(C$7+F541*C$8)</f>
        <v>-1.5503334878303576E-2</v>
      </c>
      <c r="L541" s="43">
        <f>G541</f>
        <v>-1.5503334878303576E-2</v>
      </c>
      <c r="M541" s="132"/>
      <c r="O541" s="132">
        <f ca="1">+C$11+C$12*F541</f>
        <v>-1.4487051178225747E-2</v>
      </c>
      <c r="P541" s="199">
        <f>+D$11+D$12*F541+D$13*F541^2</f>
        <v>-2.4213876078333165E-2</v>
      </c>
      <c r="Q541" s="200">
        <f>+C541-15018.5</f>
        <v>40867.985400000121</v>
      </c>
      <c r="S541" s="132">
        <f>+(P541-G541)^2</f>
        <v>7.5873527997412905E-5</v>
      </c>
      <c r="T541" s="7">
        <v>1</v>
      </c>
      <c r="U541" s="43">
        <f>+T541*S541</f>
        <v>7.5873527997412905E-5</v>
      </c>
      <c r="V541" s="132">
        <f>+G541-P541</f>
        <v>8.7105412000295888E-3</v>
      </c>
      <c r="Z541" s="43">
        <f>F541</f>
        <v>17244.5</v>
      </c>
      <c r="AA541" s="132">
        <f>AB$3+AB$4*Z541+AB$5*Z541^2+AH541</f>
        <v>-1.4756379858699521E-2</v>
      </c>
      <c r="AB541" s="132">
        <f>IF(S541&lt;&gt;0,G541-AH541, -9999)</f>
        <v>-2.496083109793722E-2</v>
      </c>
      <c r="AC541" s="132">
        <f>+G541-P541</f>
        <v>8.7105412000295888E-3</v>
      </c>
      <c r="AD541" s="132">
        <f>IF(S541&lt;&gt;0,G541-AA541, -9999)</f>
        <v>-7.4695501960405503E-4</v>
      </c>
      <c r="AE541" s="132">
        <f>+(G541-AA541)^2*T541</f>
        <v>5.5794180131169425E-7</v>
      </c>
      <c r="AF541" s="43">
        <f>IF(S541&lt;&gt;0,G541-P541, -9999)</f>
        <v>8.7105412000295888E-3</v>
      </c>
      <c r="AG541" s="7"/>
      <c r="AH541" s="43">
        <f>$AB$6*($AB$11/AI541*AJ541+$AB$12)</f>
        <v>9.4574962196336439E-3</v>
      </c>
      <c r="AI541" s="43">
        <f>1+$AB$7*COS(AL541)</f>
        <v>0.95018672824977535</v>
      </c>
      <c r="AJ541" s="43">
        <f>SIN(AL541+RADIANS($AB$9))</f>
        <v>0.99497257481439128</v>
      </c>
      <c r="AK541" s="43">
        <f>$AB$7*SIN(AL541)</f>
        <v>0.4948366968776019</v>
      </c>
      <c r="AL541" s="43">
        <f>2*ATAN(AM541)</f>
        <v>1.6711244233213385</v>
      </c>
      <c r="AM541" s="43">
        <f>SQRT((1+$AB$7)/(1-$AB$7))*TAN(AN541/2)</f>
        <v>1.1057201408264032</v>
      </c>
      <c r="AN541" s="132">
        <f>$AU541+$AB$7*SIN(AO541)</f>
        <v>7.4227393279500786</v>
      </c>
      <c r="AO541" s="132">
        <f>$AU541+$AB$7*SIN(AP541)</f>
        <v>7.422689279433369</v>
      </c>
      <c r="AP541" s="132">
        <f>$AU541+$AB$7*SIN(AQ541)</f>
        <v>7.4224486198559649</v>
      </c>
      <c r="AQ541" s="132">
        <f>$AU541+$AB$7*SIN(AR541)</f>
        <v>7.4212931539438447</v>
      </c>
      <c r="AR541" s="132">
        <f>$AU541+$AB$7*SIN(AS541)</f>
        <v>7.4157852310727614</v>
      </c>
      <c r="AS541" s="132">
        <f>$AU541+$AB$7*SIN(AT541)</f>
        <v>7.3903707138791512</v>
      </c>
      <c r="AT541" s="132">
        <f>$AU541+$AB$7*SIN(AU541)</f>
        <v>7.2866584698637826</v>
      </c>
      <c r="AU541" s="132">
        <f>RADIANS($AB$9)+$AB$18*(F541-AB$15)</f>
        <v>6.9709447714232535</v>
      </c>
    </row>
    <row r="542" spans="1:64" ht="12.95" customHeight="1">
      <c r="A542" s="127" t="s">
        <v>1471</v>
      </c>
      <c r="B542" s="276" t="s">
        <v>292</v>
      </c>
      <c r="C542" s="232">
        <v>55886.656299999915</v>
      </c>
      <c r="D542" s="232">
        <v>2.0000000000000001E-4</v>
      </c>
      <c r="E542" s="41">
        <f>+(C542-C$7)/C$8</f>
        <v>17244.95524406547</v>
      </c>
      <c r="F542" s="132">
        <f>ROUND(2*E542,0)/2</f>
        <v>17245</v>
      </c>
      <c r="G542" s="132">
        <f>+C542-(C$7+F542*C$8)</f>
        <v>-1.5277350081305485E-2</v>
      </c>
      <c r="L542" s="43">
        <f>G542</f>
        <v>-1.5277350081305485E-2</v>
      </c>
      <c r="M542" s="132"/>
      <c r="O542" s="132">
        <f ca="1">+C$11+C$12*F542</f>
        <v>-1.4488047826387511E-2</v>
      </c>
      <c r="P542" s="199">
        <f>+D$11+D$12*F542+D$13*F542^2</f>
        <v>-2.4214588832897989E-2</v>
      </c>
      <c r="Q542" s="200">
        <f>+C542-15018.5</f>
        <v>40868.156299999915</v>
      </c>
      <c r="S542" s="132">
        <f>+(P542-G542)^2</f>
        <v>7.9874236502966734E-5</v>
      </c>
      <c r="T542" s="7">
        <v>1</v>
      </c>
      <c r="U542" s="43">
        <f>+T542*S542</f>
        <v>7.9874236502966734E-5</v>
      </c>
      <c r="V542" s="132">
        <f>+G542-P542</f>
        <v>8.9372387515925036E-3</v>
      </c>
      <c r="Z542" s="43">
        <f>F542</f>
        <v>17245</v>
      </c>
      <c r="AA542" s="132">
        <f>AB$3+AB$4*Z542+AB$5*Z542^2+AH542</f>
        <v>-1.4756689147763796E-2</v>
      </c>
      <c r="AB542" s="132">
        <f>IF(S542&lt;&gt;0,G542-AH542, -9999)</f>
        <v>-2.4735249766439676E-2</v>
      </c>
      <c r="AC542" s="132">
        <f>+G542-P542</f>
        <v>8.9372387515925036E-3</v>
      </c>
      <c r="AD542" s="132">
        <f>IF(S542&lt;&gt;0,G542-AA542, -9999)</f>
        <v>-5.2066093354168931E-4</v>
      </c>
      <c r="AE542" s="132">
        <f>+(G542-AA542)^2*T542</f>
        <v>2.7108780771650344E-7</v>
      </c>
      <c r="AF542" s="43">
        <f>IF(S542&lt;&gt;0,G542-P542, -9999)</f>
        <v>8.9372387515925036E-3</v>
      </c>
      <c r="AG542" s="7"/>
      <c r="AH542" s="43">
        <f>$AB$6*($AB$11/AI542*AJ542+$AB$12)</f>
        <v>9.4578996851341929E-3</v>
      </c>
      <c r="AI542" s="43">
        <f>1+$AB$7*COS(AL542)</f>
        <v>0.9501364777061817</v>
      </c>
      <c r="AJ542" s="43">
        <f>SIN(AL542+RADIANS($AB$9))</f>
        <v>0.99496239965118505</v>
      </c>
      <c r="AK542" s="43">
        <f>$AB$7*SIN(AL542)</f>
        <v>0.49483163577488781</v>
      </c>
      <c r="AL542" s="43">
        <f>2*ATAN(AM542)</f>
        <v>1.6712259735920554</v>
      </c>
      <c r="AM542" s="43">
        <f>SQRT((1+$AB$7)/(1-$AB$7))*TAN(AN542/2)</f>
        <v>1.1058330008433499</v>
      </c>
      <c r="AN542" s="132">
        <f>$AU542+$AB$7*SIN(AO542)</f>
        <v>7.4228320497099904</v>
      </c>
      <c r="AO542" s="132">
        <f>$AU542+$AB$7*SIN(AP542)</f>
        <v>7.4227820511799907</v>
      </c>
      <c r="AP542" s="132">
        <f>$AU542+$AB$7*SIN(AQ542)</f>
        <v>7.4225415834518103</v>
      </c>
      <c r="AQ542" s="132">
        <f>$AU542+$AB$7*SIN(AR542)</f>
        <v>7.4213868050109495</v>
      </c>
      <c r="AR542" s="132">
        <f>$AU542+$AB$7*SIN(AS542)</f>
        <v>7.4158810381030387</v>
      </c>
      <c r="AS542" s="132">
        <f>$AU542+$AB$7*SIN(AT542)</f>
        <v>7.3904713151835919</v>
      </c>
      <c r="AT542" s="132">
        <f>$AU542+$AB$7*SIN(AU542)</f>
        <v>7.2867601242540418</v>
      </c>
      <c r="AU542" s="132">
        <f>RADIANS($AB$9)+$AB$18*(F542-AB$15)</f>
        <v>6.9710182069916637</v>
      </c>
    </row>
    <row r="543" spans="1:64" ht="12.95" customHeight="1">
      <c r="A543" s="127" t="s">
        <v>1471</v>
      </c>
      <c r="B543" s="276" t="s">
        <v>288</v>
      </c>
      <c r="C543" s="232">
        <v>55888.533799999859</v>
      </c>
      <c r="D543" s="232">
        <v>2.9999999999999997E-4</v>
      </c>
      <c r="E543" s="41">
        <f>+(C543-C$7)/C$8</f>
        <v>17250.455495524206</v>
      </c>
      <c r="F543" s="132">
        <f>ROUND(2*E543,0)/2</f>
        <v>17250.5</v>
      </c>
      <c r="G543" s="132">
        <f>+C543-(C$7+F543*C$8)</f>
        <v>-1.5191515136393718E-2</v>
      </c>
      <c r="L543" s="43">
        <f>G543</f>
        <v>-1.5191515136393718E-2</v>
      </c>
      <c r="M543" s="132"/>
      <c r="O543" s="132">
        <f ca="1">+C$11+C$12*F543</f>
        <v>-1.4499010956166902E-2</v>
      </c>
      <c r="P543" s="199">
        <f>+D$11+D$12*F543+D$13*F543^2</f>
        <v>-2.422242968879311E-2</v>
      </c>
      <c r="Q543" s="200">
        <f>+C543-15018.5</f>
        <v>40870.033799999859</v>
      </c>
      <c r="S543" s="132">
        <f>+(P543-G543)^2</f>
        <v>8.1557417652739099E-5</v>
      </c>
      <c r="T543" s="7">
        <v>1</v>
      </c>
      <c r="U543" s="43">
        <f>+T543*S543</f>
        <v>8.1557417652739099E-5</v>
      </c>
      <c r="V543" s="132">
        <f>+G543-P543</f>
        <v>9.0309145523993911E-3</v>
      </c>
      <c r="Z543" s="43">
        <f>F543</f>
        <v>17250.5</v>
      </c>
      <c r="AA543" s="132">
        <f>AB$3+AB$4*Z543+AB$5*Z543^2+AH543</f>
        <v>-1.4760098659384858E-2</v>
      </c>
      <c r="AB543" s="132">
        <f>IF(S543&lt;&gt;0,G543-AH543, -9999)</f>
        <v>-2.4653846165801969E-2</v>
      </c>
      <c r="AC543" s="132">
        <f>+G543-P543</f>
        <v>9.0309145523993911E-3</v>
      </c>
      <c r="AD543" s="132">
        <f>IF(S543&lt;&gt;0,G543-AA543, -9999)</f>
        <v>-4.3141647700885993E-4</v>
      </c>
      <c r="AE543" s="132">
        <f>+(G543-AA543)^2*T543</f>
        <v>1.8612017663473616E-7</v>
      </c>
      <c r="AF543" s="43">
        <f>IF(S543&lt;&gt;0,G543-P543, -9999)</f>
        <v>9.0309145523993911E-3</v>
      </c>
      <c r="AG543" s="7"/>
      <c r="AH543" s="43">
        <f>$AB$6*($AB$11/AI543*AJ543+$AB$12)</f>
        <v>9.462331029408251E-3</v>
      </c>
      <c r="AI543" s="43">
        <f>1+$AB$7*COS(AL543)</f>
        <v>0.94958410686165617</v>
      </c>
      <c r="AJ543" s="43">
        <f>SIN(AL543+RADIANS($AB$9))</f>
        <v>0.9948498676084605</v>
      </c>
      <c r="AK543" s="43">
        <f>$AB$7*SIN(AL543)</f>
        <v>0.49477566263738204</v>
      </c>
      <c r="AL543" s="43">
        <f>2*ATAN(AM543)</f>
        <v>1.6723423169901832</v>
      </c>
      <c r="AM543" s="43">
        <f>SQRT((1+$AB$7)/(1-$AB$7))*TAN(AN543/2)</f>
        <v>1.1070745085275919</v>
      </c>
      <c r="AN543" s="132">
        <f>$AU543+$AB$7*SIN(AO543)</f>
        <v>7.42385166454764</v>
      </c>
      <c r="AO543" s="132">
        <f>$AU543+$AB$7*SIN(AP543)</f>
        <v>7.4238022133123831</v>
      </c>
      <c r="AP543" s="132">
        <f>$AU543+$AB$7*SIN(AQ543)</f>
        <v>7.4235638487477145</v>
      </c>
      <c r="AQ543" s="132">
        <f>$AU543+$AB$7*SIN(AR543)</f>
        <v>7.42241661654253</v>
      </c>
      <c r="AR543" s="132">
        <f>$AU543+$AB$7*SIN(AS543)</f>
        <v>7.4169345480994862</v>
      </c>
      <c r="AS543" s="132">
        <f>$AU543+$AB$7*SIN(AT543)</f>
        <v>7.3915776134100692</v>
      </c>
      <c r="AT543" s="132">
        <f>$AU543+$AB$7*SIN(AU543)</f>
        <v>7.2878782101334005</v>
      </c>
      <c r="AU543" s="132">
        <f>RADIANS($AB$9)+$AB$18*(F543-AB$15)</f>
        <v>6.9718259982441761</v>
      </c>
    </row>
    <row r="544" spans="1:64" ht="12.95" customHeight="1">
      <c r="A544" s="213" t="s">
        <v>463</v>
      </c>
      <c r="B544" s="94"/>
      <c r="C544" s="36">
        <v>55901.675000000003</v>
      </c>
      <c r="D544" s="36">
        <v>2E-3</v>
      </c>
      <c r="E544" s="41">
        <f>+(C544-C$7)/C$8</f>
        <v>17288.953447307151</v>
      </c>
      <c r="F544" s="132">
        <f>ROUND(2*E544,0)/2</f>
        <v>17289</v>
      </c>
      <c r="G544" s="132">
        <f>+C544-(C$7+F544*C$8)</f>
        <v>-1.5890669994405471E-2</v>
      </c>
      <c r="K544" s="43">
        <f>G544</f>
        <v>-1.5890669994405471E-2</v>
      </c>
      <c r="L544" s="132"/>
      <c r="O544" s="132">
        <f ca="1">+C$11+C$12*F544</f>
        <v>-1.4575752864622656E-2</v>
      </c>
      <c r="P544" s="199">
        <f>+D$11+D$12*F544+D$13*F544^2</f>
        <v>-2.4277344205070994E-2</v>
      </c>
      <c r="Q544" s="200">
        <f>+C544-15018.5</f>
        <v>40883.175000000003</v>
      </c>
      <c r="S544" s="132">
        <f>+(P544-G544)^2</f>
        <v>7.0336304315842178E-5</v>
      </c>
      <c r="T544" s="7">
        <v>1</v>
      </c>
      <c r="U544" s="43">
        <f>+T544*S544</f>
        <v>7.0336304315842178E-5</v>
      </c>
      <c r="V544" s="132">
        <f>+G544-P544</f>
        <v>8.3866742106655234E-3</v>
      </c>
      <c r="Z544" s="43">
        <f>F544</f>
        <v>17289</v>
      </c>
      <c r="AA544" s="132">
        <f>AB$3+AB$4*Z544+AB$5*Z544^2+AH544</f>
        <v>-1.4784340408349243E-2</v>
      </c>
      <c r="AB544" s="132">
        <f>IF(S544&lt;&gt;0,G544-AH544, -9999)</f>
        <v>-2.5383673791127222E-2</v>
      </c>
      <c r="AC544" s="132">
        <f>+G544-P544</f>
        <v>8.3866742106655234E-3</v>
      </c>
      <c r="AD544" s="132">
        <f>IF(S544&lt;&gt;0,G544-AA544, -9999)</f>
        <v>-1.1063295860562275E-3</v>
      </c>
      <c r="AE544" s="132">
        <f>+(G544-AA544)^2*T544</f>
        <v>1.2239651529833437E-6</v>
      </c>
      <c r="AF544" s="43">
        <f>IF(S544&lt;&gt;0,G544-P544, -9999)</f>
        <v>8.3866742106655234E-3</v>
      </c>
      <c r="AG544" s="7"/>
      <c r="AH544" s="43">
        <f>$AB$6*($AB$11/AI544*AJ544+$AB$12)</f>
        <v>9.4930037967217509E-3</v>
      </c>
      <c r="AI544" s="43">
        <f>1+$AB$7*COS(AL544)</f>
        <v>0.94573722547413386</v>
      </c>
      <c r="AJ544" s="43">
        <f>SIN(AL544+RADIANS($AB$9))</f>
        <v>0.99403139126769768</v>
      </c>
      <c r="AK544" s="43">
        <f>$AB$7*SIN(AL544)</f>
        <v>0.49436855676706665</v>
      </c>
      <c r="AL544" s="43">
        <f>2*ATAN(AM544)</f>
        <v>1.6801204789960997</v>
      </c>
      <c r="AM544" s="43">
        <f>SQRT((1+$AB$7)/(1-$AB$7))*TAN(AN544/2)</f>
        <v>1.1157675733675658</v>
      </c>
      <c r="AN544" s="132">
        <f>$AU544+$AB$7*SIN(AO544)</f>
        <v>7.4309723680635775</v>
      </c>
      <c r="AO544" s="132">
        <f>$AU544+$AB$7*SIN(AP544)</f>
        <v>7.4309266185133342</v>
      </c>
      <c r="AP544" s="132">
        <f>$AU544+$AB$7*SIN(AQ544)</f>
        <v>7.4307026105290328</v>
      </c>
      <c r="AQ544" s="132">
        <f>$AU544+$AB$7*SIN(AR544)</f>
        <v>7.4296073821629909</v>
      </c>
      <c r="AR544" s="132">
        <f>$AU544+$AB$7*SIN(AS544)</f>
        <v>7.4242903013179609</v>
      </c>
      <c r="AS544" s="132">
        <f>$AU544+$AB$7*SIN(AT544)</f>
        <v>7.3993054632136985</v>
      </c>
      <c r="AT544" s="132">
        <f>$AU544+$AB$7*SIN(AU544)</f>
        <v>7.2956990254573082</v>
      </c>
      <c r="AU544" s="132">
        <f>RADIANS($AB$9)+$AB$18*(F544-AB$15)</f>
        <v>6.977480537011763</v>
      </c>
    </row>
    <row r="545" spans="1:48" ht="12.95" customHeight="1">
      <c r="A545" s="41" t="s">
        <v>1081</v>
      </c>
      <c r="B545" s="94" t="s">
        <v>288</v>
      </c>
      <c r="C545" s="36">
        <v>55910.038699999997</v>
      </c>
      <c r="D545" s="36" t="s">
        <v>485</v>
      </c>
      <c r="E545" s="41">
        <f>+(C545-C$7)/C$8</f>
        <v>17313.455419678266</v>
      </c>
      <c r="F545" s="132">
        <f>ROUND(2*E545,0)/2</f>
        <v>17313.5</v>
      </c>
      <c r="G545" s="132">
        <f>+C545-(C$7+F545*C$8)</f>
        <v>-1.5217405001749285E-2</v>
      </c>
      <c r="K545" s="43">
        <f>G545</f>
        <v>-1.5217405001749285E-2</v>
      </c>
      <c r="M545" s="132"/>
      <c r="O545" s="132">
        <f ca="1">+C$11+C$12*F545</f>
        <v>-1.4624588624549038E-2</v>
      </c>
      <c r="P545" s="199">
        <f>+D$11+D$12*F545+D$13*F545^2</f>
        <v>-2.4312315797103818E-2</v>
      </c>
      <c r="Q545" s="200">
        <f>+C545-15018.5</f>
        <v>40891.538699999997</v>
      </c>
      <c r="S545" s="132">
        <f>+(P545-G545)^2</f>
        <v>8.2717402375456428E-5</v>
      </c>
      <c r="T545" s="7">
        <v>1</v>
      </c>
      <c r="U545" s="43">
        <f>+T545*S545</f>
        <v>8.2717402375456428E-5</v>
      </c>
      <c r="V545" s="132">
        <f>+G545-P545</f>
        <v>9.0949107953545334E-3</v>
      </c>
      <c r="Z545" s="43">
        <f>F545</f>
        <v>17313.5</v>
      </c>
      <c r="AA545" s="132">
        <f>AB$3+AB$4*Z545+AB$5*Z545^2+AH545</f>
        <v>-1.4800107129672E-2</v>
      </c>
      <c r="AB545" s="132">
        <f>IF(S545&lt;&gt;0,G545-AH545, -9999)</f>
        <v>-2.4729613669181104E-2</v>
      </c>
      <c r="AC545" s="132">
        <f>+G545-P545</f>
        <v>9.0949107953545334E-3</v>
      </c>
      <c r="AD545" s="132">
        <f>IF(S545&lt;&gt;0,G545-AA545, -9999)</f>
        <v>-4.1729787207728415E-4</v>
      </c>
      <c r="AE545" s="132">
        <f>+(G545-AA545)^2*T545</f>
        <v>1.7413751404022941E-7</v>
      </c>
      <c r="AF545" s="43">
        <f>IF(S545&lt;&gt;0,G545-P545, -9999)</f>
        <v>9.0949107953545334E-3</v>
      </c>
      <c r="AG545" s="7"/>
      <c r="AH545" s="43">
        <f>$AB$6*($AB$11/AI545*AJ545+$AB$12)</f>
        <v>9.5122086674318176E-3</v>
      </c>
      <c r="AI545" s="43">
        <f>1+$AB$7*COS(AL545)</f>
        <v>0.94330709434945215</v>
      </c>
      <c r="AJ545" s="43">
        <f>SIN(AL545+RADIANS($AB$9))</f>
        <v>0.99348296295456939</v>
      </c>
      <c r="AK545" s="43">
        <f>$AB$7*SIN(AL545)</f>
        <v>0.49409577317367881</v>
      </c>
      <c r="AL545" s="43">
        <f>2*ATAN(AM545)</f>
        <v>1.685037452032031</v>
      </c>
      <c r="AM545" s="43">
        <f>SQRT((1+$AB$7)/(1-$AB$7))*TAN(AN545/2)</f>
        <v>1.1213019137954678</v>
      </c>
      <c r="AN545" s="132">
        <f>$AU545+$AB$7*SIN(AO545)</f>
        <v>7.4354886809595673</v>
      </c>
      <c r="AO545" s="132">
        <f>$AU545+$AB$7*SIN(AP545)</f>
        <v>7.4354451719215424</v>
      </c>
      <c r="AP545" s="132">
        <f>$AU545+$AB$7*SIN(AQ545)</f>
        <v>7.4352299710025802</v>
      </c>
      <c r="AQ545" s="132">
        <f>$AU545+$AB$7*SIN(AR545)</f>
        <v>7.434167087723198</v>
      </c>
      <c r="AR545" s="132">
        <f>$AU545+$AB$7*SIN(AS545)</f>
        <v>7.4289541466361957</v>
      </c>
      <c r="AS545" s="132">
        <f>$AU545+$AB$7*SIN(AT545)</f>
        <v>7.4042083768616607</v>
      </c>
      <c r="AT545" s="132">
        <f>$AU545+$AB$7*SIN(AU545)</f>
        <v>7.3006706147593246</v>
      </c>
      <c r="AU545" s="132">
        <f>RADIANS($AB$9)+$AB$18*(F545-AB$15)</f>
        <v>6.9810788798638637</v>
      </c>
    </row>
    <row r="546" spans="1:48" ht="12.95" customHeight="1">
      <c r="A546" s="41" t="s">
        <v>1081</v>
      </c>
      <c r="B546" s="94" t="s">
        <v>288</v>
      </c>
      <c r="C546" s="36">
        <v>55910.2091</v>
      </c>
      <c r="D546" s="36" t="s">
        <v>485</v>
      </c>
      <c r="E546" s="41">
        <f>+(C546-C$7)/C$8</f>
        <v>17313.954616934516</v>
      </c>
      <c r="F546" s="132">
        <f>ROUND(2*E546,0)/2</f>
        <v>17314</v>
      </c>
      <c r="G546" s="132">
        <f>+C546-(C$7+F546*C$8)</f>
        <v>-1.5491419995669276E-2</v>
      </c>
      <c r="K546" s="43">
        <f>G546</f>
        <v>-1.5491419995669276E-2</v>
      </c>
      <c r="L546" s="132"/>
      <c r="O546" s="132">
        <f ca="1">+C$11+C$12*F546</f>
        <v>-1.4625585272710802E-2</v>
      </c>
      <c r="P546" s="199">
        <f>+D$11+D$12*F546+D$13*F546^2</f>
        <v>-2.4313029713549296E-2</v>
      </c>
      <c r="Q546" s="200">
        <f>+C546-15018.5</f>
        <v>40891.7091</v>
      </c>
      <c r="S546" s="132">
        <f>+(P546-G546)^2</f>
        <v>7.7820798014595211E-5</v>
      </c>
      <c r="T546" s="7">
        <v>1</v>
      </c>
      <c r="U546" s="43">
        <f>+T546*S546</f>
        <v>7.7820798014595211E-5</v>
      </c>
      <c r="V546" s="132">
        <f>+G546-P546</f>
        <v>8.8216097178800204E-3</v>
      </c>
      <c r="Z546" s="43">
        <f>F546</f>
        <v>17314</v>
      </c>
      <c r="AA546" s="132">
        <f>AB$3+AB$4*Z546+AB$5*Z546^2+AH546</f>
        <v>-1.4800431641633414E-2</v>
      </c>
      <c r="AB546" s="132">
        <f>IF(S546&lt;&gt;0,G546-AH546, -9999)</f>
        <v>-2.5004018067585156E-2</v>
      </c>
      <c r="AC546" s="132">
        <f>+G546-P546</f>
        <v>8.8216097178800204E-3</v>
      </c>
      <c r="AD546" s="132">
        <f>IF(S546&lt;&gt;0,G546-AA546, -9999)</f>
        <v>-6.9098835403586141E-4</v>
      </c>
      <c r="AE546" s="132">
        <f>+(G546-AA546)^2*T546</f>
        <v>4.7746490541318897E-7</v>
      </c>
      <c r="AF546" s="43">
        <f>IF(S546&lt;&gt;0,G546-P546, -9999)</f>
        <v>8.8216097178800204E-3</v>
      </c>
      <c r="AG546" s="7"/>
      <c r="AH546" s="43">
        <f>$AB$6*($AB$11/AI546*AJ546+$AB$12)</f>
        <v>9.5125980719158818E-3</v>
      </c>
      <c r="AI546" s="43">
        <f>1+$AB$7*COS(AL546)</f>
        <v>0.94325764407738599</v>
      </c>
      <c r="AJ546" s="43">
        <f>SIN(AL546+RADIANS($AB$9))</f>
        <v>0.99347155045469571</v>
      </c>
      <c r="AK546" s="43">
        <f>$AB$7*SIN(AL546)</f>
        <v>0.49409009670661158</v>
      </c>
      <c r="AL546" s="43">
        <f>2*ATAN(AM546)</f>
        <v>1.6851375349689199</v>
      </c>
      <c r="AM546" s="43">
        <f>SQRT((1+$AB$7)/(1-$AB$7))*TAN(AN546/2)</f>
        <v>1.121414879640815</v>
      </c>
      <c r="AN546" s="132">
        <f>$AU546+$AB$7*SIN(AO546)</f>
        <v>7.4355807293885592</v>
      </c>
      <c r="AO546" s="132">
        <f>$AU546+$AB$7*SIN(AP546)</f>
        <v>7.4355372651638785</v>
      </c>
      <c r="AP546" s="132">
        <f>$AU546+$AB$7*SIN(AQ546)</f>
        <v>7.4353222413486826</v>
      </c>
      <c r="AQ546" s="132">
        <f>$AU546+$AB$7*SIN(AR546)</f>
        <v>7.4342600121058933</v>
      </c>
      <c r="AR546" s="132">
        <f>$AU546+$AB$7*SIN(AS546)</f>
        <v>7.4290491891898691</v>
      </c>
      <c r="AS546" s="132">
        <f>$AU546+$AB$7*SIN(AT546)</f>
        <v>7.404308316293946</v>
      </c>
      <c r="AT546" s="132">
        <f>$AU546+$AB$7*SIN(AU546)</f>
        <v>7.3007720327386769</v>
      </c>
      <c r="AU546" s="132">
        <f>RADIANS($AB$9)+$AB$18*(F546-AB$15)</f>
        <v>6.9811523154322739</v>
      </c>
    </row>
    <row r="547" spans="1:48" ht="12.95" customHeight="1">
      <c r="A547" s="41" t="s">
        <v>483</v>
      </c>
      <c r="B547" s="94" t="s">
        <v>288</v>
      </c>
      <c r="C547" s="36">
        <v>55921.644500000002</v>
      </c>
      <c r="D547" s="36">
        <v>1E-4</v>
      </c>
      <c r="E547" s="41">
        <f>+(C547-C$7)/C$8</f>
        <v>17347.455322944163</v>
      </c>
      <c r="F547" s="132">
        <f>ROUND(2*E547,0)/2</f>
        <v>17347.5</v>
      </c>
      <c r="G547" s="132">
        <f>+C547-(C$7+F547*C$8)</f>
        <v>-1.5250424992700573E-2</v>
      </c>
      <c r="K547" s="43">
        <f>G547</f>
        <v>-1.5250424992700573E-2</v>
      </c>
      <c r="N547" s="132"/>
      <c r="O547" s="132">
        <f ca="1">+C$11+C$12*F547</f>
        <v>-1.469236069954892E-2</v>
      </c>
      <c r="P547" s="199">
        <f>+D$11+D$12*F547+D$13*F547^2</f>
        <v>-2.4360881294846655E-2</v>
      </c>
      <c r="Q547" s="200">
        <f>+C547-15018.5</f>
        <v>40903.144500000002</v>
      </c>
      <c r="S547" s="132">
        <f>+(P547-G547)^2</f>
        <v>8.3000414033313261E-5</v>
      </c>
      <c r="T547" s="7">
        <v>1</v>
      </c>
      <c r="U547" s="43">
        <f>+T547*S547</f>
        <v>8.3000414033313261E-5</v>
      </c>
      <c r="V547" s="132">
        <f>+G547-P547</f>
        <v>9.1104563021460819E-3</v>
      </c>
      <c r="Z547" s="43">
        <f>F547</f>
        <v>17347.5</v>
      </c>
      <c r="AA547" s="132">
        <f>AB$3+AB$4*Z547+AB$5*Z547^2+AH547</f>
        <v>-1.482242275512197E-2</v>
      </c>
      <c r="AB547" s="132">
        <f>IF(S547&lt;&gt;0,G547-AH547, -9999)</f>
        <v>-2.4788883532425258E-2</v>
      </c>
      <c r="AC547" s="132">
        <f>+G547-P547</f>
        <v>9.1104563021460819E-3</v>
      </c>
      <c r="AD547" s="132">
        <f>IF(S547&lt;&gt;0,G547-AA547, -9999)</f>
        <v>-4.2800223757860287E-4</v>
      </c>
      <c r="AE547" s="132">
        <f>+(G547-AA547)^2*T547</f>
        <v>1.8318591537229083E-7</v>
      </c>
      <c r="AF547" s="43">
        <f>IF(S547&lt;&gt;0,G547-P547, -9999)</f>
        <v>9.1104563021460819E-3</v>
      </c>
      <c r="AG547" s="7"/>
      <c r="AH547" s="43">
        <f>$AB$6*($AB$11/AI547*AJ547+$AB$12)</f>
        <v>9.5384585397246847E-3</v>
      </c>
      <c r="AI547" s="43">
        <f>1+$AB$7*COS(AL547)</f>
        <v>0.93995756867636393</v>
      </c>
      <c r="AJ547" s="43">
        <f>SIN(AL547+RADIANS($AB$9))</f>
        <v>0.99268712893619626</v>
      </c>
      <c r="AK547" s="43">
        <f>$AB$7*SIN(AL547)</f>
        <v>0.4936999342312533</v>
      </c>
      <c r="AL547" s="43">
        <f>2*ATAN(AM547)</f>
        <v>1.6918192446844085</v>
      </c>
      <c r="AM547" s="43">
        <f>SQRT((1+$AB$7)/(1-$AB$7))*TAN(AN547/2)</f>
        <v>1.1289854891289168</v>
      </c>
      <c r="AN547" s="132">
        <f>$AU547+$AB$7*SIN(AO547)</f>
        <v>7.4417369793806118</v>
      </c>
      <c r="AO547" s="132">
        <f>$AU547+$AB$7*SIN(AP547)</f>
        <v>7.4416964363383835</v>
      </c>
      <c r="AP547" s="132">
        <f>$AU547+$AB$7*SIN(AQ547)</f>
        <v>7.4414930413405163</v>
      </c>
      <c r="AQ547" s="132">
        <f>$AU547+$AB$7*SIN(AR547)</f>
        <v>7.4404740793469761</v>
      </c>
      <c r="AR547" s="132">
        <f>$AU547+$AB$7*SIN(AS547)</f>
        <v>7.435404505531797</v>
      </c>
      <c r="AS547" s="132">
        <f>$AU547+$AB$7*SIN(AT547)</f>
        <v>7.4109933131606773</v>
      </c>
      <c r="AT547" s="132">
        <f>$AU547+$AB$7*SIN(AU547)</f>
        <v>7.3075631033494917</v>
      </c>
      <c r="AU547" s="132">
        <f>RADIANS($AB$9)+$AB$18*(F547-AB$15)</f>
        <v>6.9860724985157585</v>
      </c>
    </row>
    <row r="548" spans="1:48" ht="12.95" customHeight="1">
      <c r="A548" s="41" t="s">
        <v>499</v>
      </c>
      <c r="B548" s="94" t="s">
        <v>288</v>
      </c>
      <c r="C548" s="36">
        <v>55921.644500000002</v>
      </c>
      <c r="D548" s="36">
        <v>1E-4</v>
      </c>
      <c r="E548" s="41">
        <f>+(C548-C$7)/C$8</f>
        <v>17347.455322944163</v>
      </c>
      <c r="F548" s="132">
        <f>ROUND(2*E548,0)/2</f>
        <v>17347.5</v>
      </c>
      <c r="G548" s="132">
        <f>+C548-(C$7+F548*C$8)</f>
        <v>-1.5250424992700573E-2</v>
      </c>
      <c r="K548" s="43">
        <f>G548</f>
        <v>-1.5250424992700573E-2</v>
      </c>
      <c r="N548" s="132"/>
      <c r="O548" s="132">
        <f ca="1">+C$11+C$12*F548</f>
        <v>-1.469236069954892E-2</v>
      </c>
      <c r="P548" s="199">
        <f>+D$11+D$12*F548+D$13*F548^2</f>
        <v>-2.4360881294846655E-2</v>
      </c>
      <c r="Q548" s="200">
        <f>+C548-15018.5</f>
        <v>40903.144500000002</v>
      </c>
      <c r="S548" s="132">
        <f>+(P548-G548)^2</f>
        <v>8.3000414033313261E-5</v>
      </c>
      <c r="T548" s="7">
        <v>1</v>
      </c>
      <c r="U548" s="43">
        <f>+T548*S548</f>
        <v>8.3000414033313261E-5</v>
      </c>
      <c r="V548" s="132">
        <f>+G548-P548</f>
        <v>9.1104563021460819E-3</v>
      </c>
      <c r="Z548" s="43">
        <f>F548</f>
        <v>17347.5</v>
      </c>
      <c r="AA548" s="132">
        <f>AB$3+AB$4*Z548+AB$5*Z548^2+AH548</f>
        <v>-1.482242275512197E-2</v>
      </c>
      <c r="AB548" s="132">
        <f>IF(S548&lt;&gt;0,G548-AH548, -9999)</f>
        <v>-2.4788883532425258E-2</v>
      </c>
      <c r="AC548" s="132">
        <f>+G548-P548</f>
        <v>9.1104563021460819E-3</v>
      </c>
      <c r="AD548" s="132">
        <f>IF(S548&lt;&gt;0,G548-AA548, -9999)</f>
        <v>-4.2800223757860287E-4</v>
      </c>
      <c r="AE548" s="132">
        <f>+(G548-AA548)^2*T548</f>
        <v>1.8318591537229083E-7</v>
      </c>
      <c r="AF548" s="43">
        <f>IF(S548&lt;&gt;0,G548-P548, -9999)</f>
        <v>9.1104563021460819E-3</v>
      </c>
      <c r="AG548" s="7"/>
      <c r="AH548" s="43">
        <f>$AB$6*($AB$11/AI548*AJ548+$AB$12)</f>
        <v>9.5384585397246847E-3</v>
      </c>
      <c r="AI548" s="43">
        <f>1+$AB$7*COS(AL548)</f>
        <v>0.93995756867636393</v>
      </c>
      <c r="AJ548" s="43">
        <f>SIN(AL548+RADIANS($AB$9))</f>
        <v>0.99268712893619626</v>
      </c>
      <c r="AK548" s="43">
        <f>$AB$7*SIN(AL548)</f>
        <v>0.4936999342312533</v>
      </c>
      <c r="AL548" s="43">
        <f>2*ATAN(AM548)</f>
        <v>1.6918192446844085</v>
      </c>
      <c r="AM548" s="43">
        <f>SQRT((1+$AB$7)/(1-$AB$7))*TAN(AN548/2)</f>
        <v>1.1289854891289168</v>
      </c>
      <c r="AN548" s="132">
        <f>$AU548+$AB$7*SIN(AO548)</f>
        <v>7.4417369793806118</v>
      </c>
      <c r="AO548" s="132">
        <f>$AU548+$AB$7*SIN(AP548)</f>
        <v>7.4416964363383835</v>
      </c>
      <c r="AP548" s="132">
        <f>$AU548+$AB$7*SIN(AQ548)</f>
        <v>7.4414930413405163</v>
      </c>
      <c r="AQ548" s="132">
        <f>$AU548+$AB$7*SIN(AR548)</f>
        <v>7.4404740793469761</v>
      </c>
      <c r="AR548" s="132">
        <f>$AU548+$AB$7*SIN(AS548)</f>
        <v>7.435404505531797</v>
      </c>
      <c r="AS548" s="132">
        <f>$AU548+$AB$7*SIN(AT548)</f>
        <v>7.4109933131606773</v>
      </c>
      <c r="AT548" s="132">
        <f>$AU548+$AB$7*SIN(AU548)</f>
        <v>7.3075631033494917</v>
      </c>
      <c r="AU548" s="132">
        <f>RADIANS($AB$9)+$AB$18*(F548-AB$15)</f>
        <v>6.9860724985157585</v>
      </c>
    </row>
    <row r="549" spans="1:48" ht="12.95" customHeight="1">
      <c r="A549" s="41" t="s">
        <v>500</v>
      </c>
      <c r="B549" s="94" t="s">
        <v>292</v>
      </c>
      <c r="C549" s="36">
        <v>55937.516600000003</v>
      </c>
      <c r="D549" s="36">
        <v>1E-4</v>
      </c>
      <c r="E549" s="41">
        <f>+(C549-C$7)/C$8</f>
        <v>17393.953613852715</v>
      </c>
      <c r="F549" s="132">
        <f>ROUND(2*E549,0)/2</f>
        <v>17394</v>
      </c>
      <c r="G549" s="132">
        <f>+C549-(C$7+F549*C$8)</f>
        <v>-1.583381999807898E-2</v>
      </c>
      <c r="K549" s="43">
        <f>G549</f>
        <v>-1.583381999807898E-2</v>
      </c>
      <c r="N549" s="132"/>
      <c r="O549" s="132">
        <f ca="1">+C$11+C$12*F549</f>
        <v>-1.4785048978592882E-2</v>
      </c>
      <c r="P549" s="199">
        <f>+D$11+D$12*F549+D$13*F549^2</f>
        <v>-2.4427364787020463E-2</v>
      </c>
      <c r="Q549" s="200">
        <f>+C549-15018.5</f>
        <v>40919.016600000003</v>
      </c>
      <c r="S549" s="132">
        <f>+(P549-G549)^2</f>
        <v>7.3849012039543316E-5</v>
      </c>
      <c r="T549" s="7">
        <v>1</v>
      </c>
      <c r="U549" s="43">
        <f>+T549*S549</f>
        <v>7.3849012039543316E-5</v>
      </c>
      <c r="V549" s="132">
        <f>+G549-P549</f>
        <v>8.5935447889414832E-3</v>
      </c>
      <c r="Z549" s="43">
        <f>F549</f>
        <v>17394</v>
      </c>
      <c r="AA549" s="132">
        <f>AB$3+AB$4*Z549+AB$5*Z549^2+AH549</f>
        <v>-1.4853755659007033E-2</v>
      </c>
      <c r="AB549" s="132">
        <f>IF(S549&lt;&gt;0,G549-AH549, -9999)</f>
        <v>-2.540742912609241E-2</v>
      </c>
      <c r="AC549" s="132">
        <f>+G549-P549</f>
        <v>8.5935447889414832E-3</v>
      </c>
      <c r="AD549" s="132">
        <f>IF(S549&lt;&gt;0,G549-AA549, -9999)</f>
        <v>-9.8006433907194684E-4</v>
      </c>
      <c r="AE549" s="132">
        <f>+(G549-AA549)^2*T549</f>
        <v>9.6052610872053197E-7</v>
      </c>
      <c r="AF549" s="43">
        <f>IF(S549&lt;&gt;0,G549-P549, -9999)</f>
        <v>8.5935447889414832E-3</v>
      </c>
      <c r="AG549" s="7"/>
      <c r="AH549" s="43">
        <f>$AB$6*($AB$11/AI549*AJ549+$AB$12)</f>
        <v>9.57360912801343E-3</v>
      </c>
      <c r="AI549" s="43">
        <f>1+$AB$7*COS(AL549)</f>
        <v>0.93541940005713597</v>
      </c>
      <c r="AJ549" s="43">
        <f>SIN(AL549+RADIANS($AB$9))</f>
        <v>0.99153488382589261</v>
      </c>
      <c r="AK549" s="43">
        <f>$AB$7*SIN(AL549)</f>
        <v>0.49312682418442533</v>
      </c>
      <c r="AL549" s="43">
        <f>2*ATAN(AM549)</f>
        <v>1.7010166779504274</v>
      </c>
      <c r="AM549" s="43">
        <f>SQRT((1+$AB$7)/(1-$AB$7))*TAN(AN549/2)</f>
        <v>1.1395004343549171</v>
      </c>
      <c r="AN549" s="132">
        <f>$AU549+$AB$7*SIN(AO549)</f>
        <v>7.4502465406727865</v>
      </c>
      <c r="AO549" s="132">
        <f>$AU549+$AB$7*SIN(AP549)</f>
        <v>7.4502097945801475</v>
      </c>
      <c r="AP549" s="132">
        <f>$AU549+$AB$7*SIN(AQ549)</f>
        <v>7.4500217790593268</v>
      </c>
      <c r="AQ549" s="132">
        <f>$AU549+$AB$7*SIN(AR549)</f>
        <v>7.4490610674663014</v>
      </c>
      <c r="AR549" s="132">
        <f>$AU549+$AB$7*SIN(AS549)</f>
        <v>7.4441852913325022</v>
      </c>
      <c r="AS549" s="132">
        <f>$AU549+$AB$7*SIN(AT549)</f>
        <v>7.4202367071937667</v>
      </c>
      <c r="AT549" s="132">
        <f>$AU549+$AB$7*SIN(AU549)</f>
        <v>7.3169766062012025</v>
      </c>
      <c r="AU549" s="132">
        <f>RADIANS($AB$9)+$AB$18*(F549-AB$15)</f>
        <v>6.9929020063779088</v>
      </c>
    </row>
    <row r="550" spans="1:48" ht="12.95" customHeight="1">
      <c r="A550" s="41" t="s">
        <v>500</v>
      </c>
      <c r="B550" s="94" t="s">
        <v>292</v>
      </c>
      <c r="C550" s="36">
        <v>55962.7768</v>
      </c>
      <c r="D550" s="36">
        <v>4.0000000000000002E-4</v>
      </c>
      <c r="E550" s="41">
        <f>+(C550-C$7)/C$8</f>
        <v>17467.95491979257</v>
      </c>
      <c r="F550" s="132">
        <f>ROUND(2*E550,0)/2</f>
        <v>17468</v>
      </c>
      <c r="G550" s="132">
        <f>+C550-(C$7+F550*C$8)</f>
        <v>-1.5388039995741565E-2</v>
      </c>
      <c r="K550" s="43">
        <f>G550</f>
        <v>-1.5388039995741565E-2</v>
      </c>
      <c r="N550" s="132"/>
      <c r="O550" s="132">
        <f ca="1">+C$11+C$12*F550</f>
        <v>-1.4932552906533801E-2</v>
      </c>
      <c r="P550" s="199">
        <f>+D$11+D$12*F550+D$13*F550^2</f>
        <v>-2.4533316625516693E-2</v>
      </c>
      <c r="Q550" s="200">
        <f>+C550-15018.5</f>
        <v>40944.2768</v>
      </c>
      <c r="S550" s="132">
        <f>+(P550-G550)^2</f>
        <v>8.3636084635111131E-5</v>
      </c>
      <c r="T550" s="7">
        <v>1</v>
      </c>
      <c r="U550" s="43">
        <f>+T550*S550</f>
        <v>8.3636084635111131E-5</v>
      </c>
      <c r="V550" s="132">
        <f>+G550-P550</f>
        <v>9.1452766297751287E-3</v>
      </c>
      <c r="Z550" s="43">
        <f>F550</f>
        <v>17468</v>
      </c>
      <c r="AA550" s="132">
        <f>AB$3+AB$4*Z550+AB$5*Z550^2+AH550</f>
        <v>-1.4905534027066181E-2</v>
      </c>
      <c r="AB550" s="132">
        <f>IF(S550&lt;&gt;0,G550-AH550, -9999)</f>
        <v>-2.5015822594192078E-2</v>
      </c>
      <c r="AC550" s="132">
        <f>+G550-P550</f>
        <v>9.1452766297751287E-3</v>
      </c>
      <c r="AD550" s="132">
        <f>IF(S550&lt;&gt;0,G550-AA550, -9999)</f>
        <v>-4.8250596867538409E-4</v>
      </c>
      <c r="AE550" s="132">
        <f>+(G550-AA550)^2*T550</f>
        <v>2.3281200980737072E-7</v>
      </c>
      <c r="AF550" s="43">
        <f>IF(S550&lt;&gt;0,G550-P550, -9999)</f>
        <v>9.1452766297751287E-3</v>
      </c>
      <c r="AG550" s="7"/>
      <c r="AH550" s="43">
        <f>$AB$6*($AB$11/AI550*AJ550+$AB$12)</f>
        <v>9.6277825984505128E-3</v>
      </c>
      <c r="AI550" s="43">
        <f>1+$AB$7*COS(AL550)</f>
        <v>0.9282982623688486</v>
      </c>
      <c r="AJ550" s="43">
        <f>SIN(AL550+RADIANS($AB$9))</f>
        <v>0.98955452092187457</v>
      </c>
      <c r="AK550" s="43">
        <f>$AB$7*SIN(AL550)</f>
        <v>0.49214182858183364</v>
      </c>
      <c r="AL550" s="43">
        <f>2*ATAN(AM550)</f>
        <v>1.7154716464980566</v>
      </c>
      <c r="AM550" s="43">
        <f>SQRT((1+$AB$7)/(1-$AB$7))*TAN(AN550/2)</f>
        <v>1.1562507695764388</v>
      </c>
      <c r="AN550" s="132">
        <f>$AU550+$AB$7*SIN(AO550)</f>
        <v>7.4637041448016657</v>
      </c>
      <c r="AO550" s="132">
        <f>$AU550+$AB$7*SIN(AP550)</f>
        <v>7.4636728581866185</v>
      </c>
      <c r="AP550" s="132">
        <f>$AU550+$AB$7*SIN(AQ550)</f>
        <v>7.4635075497383898</v>
      </c>
      <c r="AQ550" s="132">
        <f>$AU550+$AB$7*SIN(AR550)</f>
        <v>7.462635212543149</v>
      </c>
      <c r="AR550" s="132">
        <f>$AU550+$AB$7*SIN(AS550)</f>
        <v>7.4580620579157975</v>
      </c>
      <c r="AS550" s="132">
        <f>$AU550+$AB$7*SIN(AT550)</f>
        <v>7.4348607153726327</v>
      </c>
      <c r="AT550" s="132">
        <f>$AU550+$AB$7*SIN(AU550)</f>
        <v>7.3319260179453414</v>
      </c>
      <c r="AU550" s="132">
        <f>RADIANS($AB$9)+$AB$18*(F550-AB$15)</f>
        <v>7.003770470502622</v>
      </c>
    </row>
    <row r="551" spans="1:48" ht="12.95" customHeight="1">
      <c r="A551" s="41" t="s">
        <v>500</v>
      </c>
      <c r="B551" s="94" t="s">
        <v>288</v>
      </c>
      <c r="C551" s="36">
        <v>55963.628900000003</v>
      </c>
      <c r="D551" s="36">
        <v>2.0000000000000001E-4</v>
      </c>
      <c r="E551" s="41">
        <f>+(C551-C$7)/C$8</f>
        <v>17470.451199029932</v>
      </c>
      <c r="F551" s="132">
        <f>ROUND(2*E551,0)/2</f>
        <v>17470.5</v>
      </c>
      <c r="G551" s="132">
        <f>+C551-(C$7+F551*C$8)</f>
        <v>-1.6658114996971563E-2</v>
      </c>
      <c r="K551" s="43">
        <f>G551</f>
        <v>-1.6658114996971563E-2</v>
      </c>
      <c r="N551" s="132"/>
      <c r="O551" s="132">
        <f ca="1">+C$11+C$12*F551</f>
        <v>-1.4937536147342612E-2</v>
      </c>
      <c r="P551" s="199">
        <f>+D$11+D$12*F551+D$13*F551^2</f>
        <v>-2.4536899299950021E-2</v>
      </c>
      <c r="Q551" s="200">
        <f>+C551-15018.5</f>
        <v>40945.128900000003</v>
      </c>
      <c r="S551" s="132">
        <f>+(P551-G551)^2</f>
        <v>6.2075242092859747E-5</v>
      </c>
      <c r="T551" s="7">
        <v>1</v>
      </c>
      <c r="U551" s="43">
        <f>+T551*S551</f>
        <v>6.2075242092859747E-5</v>
      </c>
      <c r="V551" s="132">
        <f>+G551-P551</f>
        <v>7.8787843029784581E-3</v>
      </c>
      <c r="Z551" s="43">
        <f>F551</f>
        <v>17470.5</v>
      </c>
      <c r="AA551" s="132">
        <f>AB$3+AB$4*Z551+AB$5*Z551^2+AH551</f>
        <v>-1.4907324011004294E-2</v>
      </c>
      <c r="AB551" s="132">
        <f>IF(S551&lt;&gt;0,G551-AH551, -9999)</f>
        <v>-2.6287690285917289E-2</v>
      </c>
      <c r="AC551" s="132">
        <f>+G551-P551</f>
        <v>7.8787843029784581E-3</v>
      </c>
      <c r="AD551" s="132">
        <f>IF(S551&lt;&gt;0,G551-AA551, -9999)</f>
        <v>-1.7507909859672682E-3</v>
      </c>
      <c r="AE551" s="132">
        <f>+(G551-AA551)^2*T551</f>
        <v>3.0652690765442392E-6</v>
      </c>
      <c r="AF551" s="43">
        <f>IF(S551&lt;&gt;0,G551-P551, -9999)</f>
        <v>7.8787843029784581E-3</v>
      </c>
      <c r="AG551" s="7"/>
      <c r="AH551" s="43">
        <f>$AB$6*($AB$11/AI551*AJ551+$AB$12)</f>
        <v>9.6295752889457263E-3</v>
      </c>
      <c r="AI551" s="43">
        <f>1+$AB$7*COS(AL551)</f>
        <v>0.92805982900997774</v>
      </c>
      <c r="AJ551" s="43">
        <f>SIN(AL551+RADIANS($AB$9))</f>
        <v>0.9894845599637444</v>
      </c>
      <c r="AK551" s="43">
        <f>$AB$7*SIN(AL551)</f>
        <v>0.49210703146482648</v>
      </c>
      <c r="AL551" s="43">
        <f>2*ATAN(AM551)</f>
        <v>1.7159561446039431</v>
      </c>
      <c r="AM551" s="43">
        <f>SQRT((1+$AB$7)/(1-$AB$7))*TAN(AN551/2)</f>
        <v>1.1568170438508782</v>
      </c>
      <c r="AN551" s="132">
        <f>$AU551+$AB$7*SIN(AO551)</f>
        <v>7.4641569989846195</v>
      </c>
      <c r="AO551" s="132">
        <f>$AU551+$AB$7*SIN(AP551)</f>
        <v>7.4641258848992553</v>
      </c>
      <c r="AP551" s="132">
        <f>$AU551+$AB$7*SIN(AQ551)</f>
        <v>7.4639613066984953</v>
      </c>
      <c r="AQ551" s="132">
        <f>$AU551+$AB$7*SIN(AR551)</f>
        <v>7.4630918626109493</v>
      </c>
      <c r="AR551" s="132">
        <f>$AU551+$AB$7*SIN(AS551)</f>
        <v>7.4585288016473825</v>
      </c>
      <c r="AS551" s="132">
        <f>$AU551+$AB$7*SIN(AT551)</f>
        <v>7.4353529249559465</v>
      </c>
      <c r="AT551" s="132">
        <f>$AU551+$AB$7*SIN(AU551)</f>
        <v>7.3324303914448157</v>
      </c>
      <c r="AU551" s="132">
        <f>RADIANS($AB$9)+$AB$18*(F551-AB$15)</f>
        <v>7.0041376483446731</v>
      </c>
    </row>
    <row r="552" spans="1:48" ht="12.95" customHeight="1">
      <c r="A552" s="41" t="s">
        <v>500</v>
      </c>
      <c r="B552" s="94" t="s">
        <v>288</v>
      </c>
      <c r="C552" s="36">
        <v>56182.774700000002</v>
      </c>
      <c r="D552" s="36">
        <v>1E-4</v>
      </c>
      <c r="E552" s="41">
        <f>+(C552-C$7)/C$8</f>
        <v>18112.452267558139</v>
      </c>
      <c r="F552" s="132">
        <f>ROUND(2*E552,0)/2</f>
        <v>18112.5</v>
      </c>
      <c r="G552" s="132">
        <f>+C552-(C$7+F552*C$8)</f>
        <v>-1.6293374996166676E-2</v>
      </c>
      <c r="K552" s="43">
        <f>G552</f>
        <v>-1.6293374996166676E-2</v>
      </c>
      <c r="N552" s="132"/>
      <c r="O552" s="132">
        <f ca="1">+C$11+C$12*F552</f>
        <v>-1.6217232387046275E-2</v>
      </c>
      <c r="P552" s="199">
        <f>+D$11+D$12*F552+D$13*F552^2</f>
        <v>-2.5463897488583073E-2</v>
      </c>
      <c r="Q552" s="200">
        <f>+C552-15018.5</f>
        <v>41164.274700000002</v>
      </c>
      <c r="S552" s="132">
        <f>+(P552-G552)^2</f>
        <v>8.4098482783915039E-5</v>
      </c>
      <c r="T552" s="7">
        <v>1</v>
      </c>
      <c r="U552" s="43">
        <f>+T552*S552</f>
        <v>8.4098482783915039E-5</v>
      </c>
      <c r="V552" s="132">
        <f>+G552-P552</f>
        <v>9.1705224924163962E-3</v>
      </c>
      <c r="Z552" s="43">
        <f>F552</f>
        <v>18112.5</v>
      </c>
      <c r="AA552" s="132">
        <f>AB$3+AB$4*Z552+AB$5*Z552^2+AH552</f>
        <v>-1.5450680555158183E-2</v>
      </c>
      <c r="AB552" s="132">
        <f>IF(S552&lt;&gt;0,G552-AH552, -9999)</f>
        <v>-2.6306591929591568E-2</v>
      </c>
      <c r="AC552" s="132">
        <f>+G552-P552</f>
        <v>9.1705224924163962E-3</v>
      </c>
      <c r="AD552" s="132">
        <f>IF(S552&lt;&gt;0,G552-AA552, -9999)</f>
        <v>-8.4269444100849335E-4</v>
      </c>
      <c r="AE552" s="132">
        <f>+(G552-AA552)^2*T552</f>
        <v>7.1013392090661706E-7</v>
      </c>
      <c r="AF552" s="43">
        <f>IF(S552&lt;&gt;0,G552-P552, -9999)</f>
        <v>9.1705224924163962E-3</v>
      </c>
      <c r="AG552" s="7"/>
      <c r="AH552" s="43">
        <f>$AB$6*($AB$11/AI552*AJ552+$AB$12)</f>
        <v>1.001321693342489E-2</v>
      </c>
      <c r="AI552" s="43">
        <f>1+$AB$7*COS(AL552)</f>
        <v>0.87123372138291955</v>
      </c>
      <c r="AJ552" s="43">
        <f>SIN(AL552+RADIANS($AB$9))</f>
        <v>0.96590427979473947</v>
      </c>
      <c r="AK552" s="43">
        <f>$AB$7*SIN(AL552)</f>
        <v>0.48037897967157744</v>
      </c>
      <c r="AL552" s="43">
        <f>2*ATAN(AM552)</f>
        <v>1.8326911130972399</v>
      </c>
      <c r="AM552" s="43">
        <f>SQRT((1+$AB$7)/(1-$AB$7))*TAN(AN552/2)</f>
        <v>1.303354092330353</v>
      </c>
      <c r="AN552" s="132">
        <f>$AU552+$AB$7*SIN(AO552)</f>
        <v>7.5767798795376038</v>
      </c>
      <c r="AO552" s="132">
        <f>$AU552+$AB$7*SIN(AP552)</f>
        <v>7.576774017337363</v>
      </c>
      <c r="AP552" s="132">
        <f>$AU552+$AB$7*SIN(AQ552)</f>
        <v>7.5767309500241407</v>
      </c>
      <c r="AQ552" s="132">
        <f>$AU552+$AB$7*SIN(AR552)</f>
        <v>7.5764147507669861</v>
      </c>
      <c r="AR552" s="132">
        <f>$AU552+$AB$7*SIN(AS552)</f>
        <v>7.5741038802145333</v>
      </c>
      <c r="AS552" s="132">
        <f>$AU552+$AB$7*SIN(AT552)</f>
        <v>7.5577479464149722</v>
      </c>
      <c r="AT552" s="132">
        <f>$AU552+$AB$7*SIN(AU552)</f>
        <v>7.4604373299390234</v>
      </c>
      <c r="AU552" s="132">
        <f>RADIANS($AB$9)+$AB$18*(F552-AB$15)</f>
        <v>7.0984289181833953</v>
      </c>
    </row>
    <row r="553" spans="1:48" ht="12.95" customHeight="1">
      <c r="A553" s="41" t="s">
        <v>1430</v>
      </c>
      <c r="B553" s="94" t="s">
        <v>292</v>
      </c>
      <c r="C553" s="36">
        <v>56214.34762</v>
      </c>
      <c r="D553" s="36">
        <v>1E-4</v>
      </c>
      <c r="E553" s="41">
        <f>+(C553-C$7)/C$8</f>
        <v>18204.947074104988</v>
      </c>
      <c r="F553" s="132">
        <f>ROUND(2*E553,0)/2</f>
        <v>18205</v>
      </c>
      <c r="G553" s="132">
        <f>+C553-(C$7+F553*C$8)</f>
        <v>-1.8066149998048786E-2</v>
      </c>
      <c r="K553" s="43">
        <f>G553</f>
        <v>-1.8066149998048786E-2</v>
      </c>
      <c r="L553" s="132"/>
      <c r="O553" s="132">
        <f ca="1">+C$11+C$12*F553</f>
        <v>-1.6401612296972422E-2</v>
      </c>
      <c r="P553" s="199">
        <f>+D$11+D$12*F553+D$13*F553^2</f>
        <v>-2.5598604364233994E-2</v>
      </c>
      <c r="Q553" s="200">
        <f>+C553-15018.5</f>
        <v>41195.84762</v>
      </c>
      <c r="S553" s="132">
        <f>+(P553-G553)^2</f>
        <v>5.6737868778662606E-5</v>
      </c>
      <c r="T553" s="7">
        <v>1</v>
      </c>
      <c r="U553" s="43">
        <f>+T553*S553</f>
        <v>5.6737868778662606E-5</v>
      </c>
      <c r="V553" s="132">
        <f>+G553-P553</f>
        <v>7.5324543661852081E-3</v>
      </c>
      <c r="Z553" s="43">
        <f>F553</f>
        <v>18205</v>
      </c>
      <c r="AA553" s="132">
        <f>AB$3+AB$4*Z553+AB$5*Z553^2+AH553</f>
        <v>-1.5542003559515986E-2</v>
      </c>
      <c r="AB553" s="132">
        <f>IF(S553&lt;&gt;0,G553-AH553, -9999)</f>
        <v>-2.8122750802766792E-2</v>
      </c>
      <c r="AC553" s="132">
        <f>+G553-P553</f>
        <v>7.5324543661852081E-3</v>
      </c>
      <c r="AD553" s="132">
        <f>IF(S553&lt;&gt;0,G553-AA553, -9999)</f>
        <v>-2.5241464385328E-3</v>
      </c>
      <c r="AE553" s="132">
        <f>+(G553-AA553)^2*T553</f>
        <v>6.3713152431578181E-6</v>
      </c>
      <c r="AF553" s="43">
        <f>IF(S553&lt;&gt;0,G553-P553, -9999)</f>
        <v>7.5324543661852081E-3</v>
      </c>
      <c r="AG553" s="7"/>
      <c r="AH553" s="43">
        <f>$AB$6*($AB$11/AI553*AJ553+$AB$12)</f>
        <v>1.0056600804718008E-2</v>
      </c>
      <c r="AI553" s="43">
        <f>1+$AB$7*COS(AL553)</f>
        <v>0.86372865132276799</v>
      </c>
      <c r="AJ553" s="43">
        <f>SIN(AL553+RADIANS($AB$9))</f>
        <v>0.96173254411272346</v>
      </c>
      <c r="AK553" s="43">
        <f>$AB$7*SIN(AL553)</f>
        <v>0.47830412725470567</v>
      </c>
      <c r="AL553" s="43">
        <f>2*ATAN(AM553)</f>
        <v>1.8483478336416461</v>
      </c>
      <c r="AM553" s="43">
        <f>SQRT((1+$AB$7)/(1-$AB$7))*TAN(AN553/2)</f>
        <v>1.3246989582157069</v>
      </c>
      <c r="AN553" s="132">
        <f>$AU553+$AB$7*SIN(AO553)</f>
        <v>7.592438116321472</v>
      </c>
      <c r="AO553" s="132">
        <f>$AU553+$AB$7*SIN(AP553)</f>
        <v>7.5924337336267005</v>
      </c>
      <c r="AP553" s="132">
        <f>$AU553+$AB$7*SIN(AQ553)</f>
        <v>7.5923996556462958</v>
      </c>
      <c r="AQ553" s="132">
        <f>$AU553+$AB$7*SIN(AR553)</f>
        <v>7.5921348275348333</v>
      </c>
      <c r="AR553" s="132">
        <f>$AU553+$AB$7*SIN(AS553)</f>
        <v>7.5900856348732608</v>
      </c>
      <c r="AS553" s="132">
        <f>$AU553+$AB$7*SIN(AT553)</f>
        <v>7.5747254702470519</v>
      </c>
      <c r="AT553" s="132">
        <f>$AU553+$AB$7*SIN(AU553)</f>
        <v>7.478622314818562</v>
      </c>
      <c r="AU553" s="132">
        <f>RADIANS($AB$9)+$AB$18*(F553-AB$15)</f>
        <v>7.1120144983392857</v>
      </c>
    </row>
    <row r="554" spans="1:48" ht="12.95" customHeight="1">
      <c r="A554" s="41" t="s">
        <v>1430</v>
      </c>
      <c r="B554" s="94" t="s">
        <v>288</v>
      </c>
      <c r="C554" s="36">
        <v>56214.518009999898</v>
      </c>
      <c r="D554" s="36">
        <v>2.9999999999999997E-4</v>
      </c>
      <c r="E554" s="41">
        <f>+(C554-C$7)/C$8</f>
        <v>18205.446242065318</v>
      </c>
      <c r="F554" s="132">
        <f>ROUND(2*E554,0)/2</f>
        <v>18205.5</v>
      </c>
      <c r="G554" s="132">
        <f>+C554-(C$7+F554*C$8)</f>
        <v>-1.8350165097217541E-2</v>
      </c>
      <c r="K554" s="43">
        <f>G554</f>
        <v>-1.8350165097217541E-2</v>
      </c>
      <c r="L554" s="132"/>
      <c r="O554" s="132">
        <f ca="1">+C$11+C$12*F554</f>
        <v>-1.6402608945134185E-2</v>
      </c>
      <c r="P554" s="199">
        <f>+D$11+D$12*F554+D$13*F554^2</f>
        <v>-2.5599333292514313E-2</v>
      </c>
      <c r="Q554" s="200">
        <f>+C554-15018.5</f>
        <v>41196.018009999898</v>
      </c>
      <c r="S554" s="132">
        <f>+(P554-G554)^2</f>
        <v>5.2550439523702261E-5</v>
      </c>
      <c r="T554" s="7">
        <v>1</v>
      </c>
      <c r="U554" s="43">
        <f>+T554*S554</f>
        <v>5.2550439523702261E-5</v>
      </c>
      <c r="V554" s="132">
        <f>+G554-P554</f>
        <v>7.2491681952967721E-3</v>
      </c>
      <c r="Z554" s="43">
        <f>F554</f>
        <v>18205.5</v>
      </c>
      <c r="AA554" s="132">
        <f>AB$3+AB$4*Z554+AB$5*Z554^2+AH554</f>
        <v>-1.5542505658579063E-2</v>
      </c>
      <c r="AB554" s="132">
        <f>IF(S554&lt;&gt;0,G554-AH554, -9999)</f>
        <v>-2.840699273115279E-2</v>
      </c>
      <c r="AC554" s="132">
        <f>+G554-P554</f>
        <v>7.2491681952967721E-3</v>
      </c>
      <c r="AD554" s="132">
        <f>IF(S554&lt;&gt;0,G554-AA554, -9999)</f>
        <v>-2.8076594386384785E-3</v>
      </c>
      <c r="AE554" s="132">
        <f>+(G554-AA554)^2*T554</f>
        <v>7.8829515233757355E-6</v>
      </c>
      <c r="AF554" s="43">
        <f>IF(S554&lt;&gt;0,G554-P554, -9999)</f>
        <v>7.2491681952967721E-3</v>
      </c>
      <c r="AG554" s="7"/>
      <c r="AH554" s="43">
        <f>$AB$6*($AB$11/AI554*AJ554+$AB$12)</f>
        <v>1.0056827633935251E-2</v>
      </c>
      <c r="AI554" s="43">
        <f>1+$AB$7*COS(AL554)</f>
        <v>0.863688522896356</v>
      </c>
      <c r="AJ554" s="43">
        <f>SIN(AL554+RADIANS($AB$9))</f>
        <v>0.96170955343208542</v>
      </c>
      <c r="AK554" s="43">
        <f>$AB$7*SIN(AL554)</f>
        <v>0.47829269263602608</v>
      </c>
      <c r="AL554" s="43">
        <f>2*ATAN(AM554)</f>
        <v>1.8484317319477122</v>
      </c>
      <c r="AM554" s="43">
        <f>SQRT((1+$AB$7)/(1-$AB$7))*TAN(AN554/2)</f>
        <v>1.3248145273111906</v>
      </c>
      <c r="AN554" s="132">
        <f>$AU554+$AB$7*SIN(AO554)</f>
        <v>7.5925223884593889</v>
      </c>
      <c r="AO554" s="132">
        <f>$AU554+$AB$7*SIN(AP554)</f>
        <v>7.5925180128380045</v>
      </c>
      <c r="AP554" s="132">
        <f>$AU554+$AB$7*SIN(AQ554)</f>
        <v>7.5924839791395202</v>
      </c>
      <c r="AQ554" s="132">
        <f>$AU554+$AB$7*SIN(AR554)</f>
        <v>7.5922194117361625</v>
      </c>
      <c r="AR554" s="132">
        <f>$AU554+$AB$7*SIN(AS554)</f>
        <v>7.5901715874926783</v>
      </c>
      <c r="AS554" s="132">
        <f>$AU554+$AB$7*SIN(AT554)</f>
        <v>7.5748167924779395</v>
      </c>
      <c r="AT554" s="132">
        <f>$AU554+$AB$7*SIN(AU554)</f>
        <v>7.4787204289317106</v>
      </c>
      <c r="AU554" s="132">
        <f>RADIANS($AB$9)+$AB$18*(F554-AB$15)</f>
        <v>7.1120879339076959</v>
      </c>
    </row>
    <row r="555" spans="1:48" ht="12.95" customHeight="1">
      <c r="A555" s="41" t="s">
        <v>497</v>
      </c>
      <c r="B555" s="95" t="s">
        <v>292</v>
      </c>
      <c r="C555" s="96">
        <v>56222.371899999998</v>
      </c>
      <c r="D555" s="96">
        <v>2.0000000000000001E-4</v>
      </c>
      <c r="E555" s="41">
        <f>+(C555-C$7)/C$8</f>
        <v>18228.454694758308</v>
      </c>
      <c r="F555" s="132">
        <f>ROUND(2*E555,0)/2</f>
        <v>18228.5</v>
      </c>
      <c r="G555" s="132">
        <f>+C555-(C$7+F555*C$8)</f>
        <v>-1.5464855001482647E-2</v>
      </c>
      <c r="K555" s="43">
        <f>G555</f>
        <v>-1.5464855001482647E-2</v>
      </c>
      <c r="O555" s="132">
        <f ca="1">+C$11+C$12*F555</f>
        <v>-1.6448454760575285E-2</v>
      </c>
      <c r="P555" s="199">
        <f>+D$11+D$12*F555+D$13*F555^2</f>
        <v>-2.563287309480736E-2</v>
      </c>
      <c r="Q555" s="200">
        <f>+C555-15018.5</f>
        <v>41203.871899999998</v>
      </c>
      <c r="S555" s="132">
        <f>+(P555-G555)^2</f>
        <v>1.0338859194617874E-4</v>
      </c>
      <c r="T555" s="7">
        <v>1</v>
      </c>
      <c r="U555" s="43">
        <f>+T555*S555</f>
        <v>1.0338859194617874E-4</v>
      </c>
      <c r="V555" s="132">
        <f>+G555-P555</f>
        <v>1.0168018093324713E-2</v>
      </c>
      <c r="Z555" s="43">
        <f>F555</f>
        <v>18228.5</v>
      </c>
      <c r="AA555" s="132">
        <f>AB$3+AB$4*Z555+AB$5*Z555^2+AH555</f>
        <v>-1.5565699760428951E-2</v>
      </c>
      <c r="AB555" s="132">
        <f>IF(S555&lt;&gt;0,G555-AH555, -9999)</f>
        <v>-2.5532028335861056E-2</v>
      </c>
      <c r="AC555" s="132">
        <f>+G555-P555</f>
        <v>1.0168018093324713E-2</v>
      </c>
      <c r="AD555" s="132">
        <f>IF(S555&lt;&gt;0,G555-AA555, -9999)</f>
        <v>1.0084475894630435E-4</v>
      </c>
      <c r="AE555" s="132">
        <f>+(G555-AA555)^2*T555</f>
        <v>1.0169665406938231E-8</v>
      </c>
      <c r="AF555" s="43">
        <f>IF(S555&lt;&gt;0,G555-P555, -9999)</f>
        <v>1.0168018093324713E-2</v>
      </c>
      <c r="AG555" s="7"/>
      <c r="AH555" s="43">
        <f>$AB$6*($AB$11/AI555*AJ555+$AB$12)</f>
        <v>1.0067173334378409E-2</v>
      </c>
      <c r="AI555" s="43">
        <f>1+$AB$7*COS(AL555)</f>
        <v>0.86184767422652153</v>
      </c>
      <c r="AJ555" s="43">
        <f>SIN(AL555+RADIANS($AB$9))</f>
        <v>0.96064700264667358</v>
      </c>
      <c r="AK555" s="43">
        <f>$AB$7*SIN(AL555)</f>
        <v>0.47776422375746813</v>
      </c>
      <c r="AL555" s="43">
        <f>2*ATAN(AM555)</f>
        <v>1.8522826457654102</v>
      </c>
      <c r="AM555" s="43">
        <f>SQRT((1+$AB$7)/(1-$AB$7))*TAN(AN555/2)</f>
        <v>1.330132991505508</v>
      </c>
      <c r="AN555" s="132">
        <f>$AU555+$AB$7*SIN(AO555)</f>
        <v>7.596394679824976</v>
      </c>
      <c r="AO555" s="132">
        <f>$AU555+$AB$7*SIN(AP555)</f>
        <v>7.596390619648024</v>
      </c>
      <c r="AP555" s="132">
        <f>$AU555+$AB$7*SIN(AQ555)</f>
        <v>7.5963585754072041</v>
      </c>
      <c r="AQ555" s="132">
        <f>$AU555+$AB$7*SIN(AR555)</f>
        <v>7.5961058084288808</v>
      </c>
      <c r="AR555" s="132">
        <f>$AU555+$AB$7*SIN(AS555)</f>
        <v>7.5941203935930313</v>
      </c>
      <c r="AS555" s="132">
        <f>$AU555+$AB$7*SIN(AT555)</f>
        <v>7.5790124115880664</v>
      </c>
      <c r="AT555" s="132">
        <f>$AU555+$AB$7*SIN(AU555)</f>
        <v>7.4832315386605366</v>
      </c>
      <c r="AU555" s="132">
        <f>RADIANS($AB$9)+$AB$18*(F555-AB$15)</f>
        <v>7.1154659700545659</v>
      </c>
    </row>
    <row r="556" spans="1:48" ht="12.95" customHeight="1">
      <c r="A556" s="41" t="s">
        <v>500</v>
      </c>
      <c r="B556" s="94" t="s">
        <v>292</v>
      </c>
      <c r="C556" s="36">
        <v>56243.705399999999</v>
      </c>
      <c r="D556" s="36">
        <v>1E-4</v>
      </c>
      <c r="E556" s="41">
        <f>+(C556-C$7)/C$8</f>
        <v>18290.952492094362</v>
      </c>
      <c r="F556" s="132">
        <f>ROUND(2*E556,0)/2</f>
        <v>18291</v>
      </c>
      <c r="G556" s="132">
        <f>+C556-(C$7+F556*C$8)</f>
        <v>-1.6216730000451207E-2</v>
      </c>
      <c r="K556" s="43">
        <f>G556</f>
        <v>-1.6216730000451207E-2</v>
      </c>
      <c r="N556" s="132"/>
      <c r="O556" s="132">
        <f ca="1">+C$11+C$12*F556</f>
        <v>-1.6573035780795657E-2</v>
      </c>
      <c r="P556" s="199">
        <f>+D$11+D$12*F556+D$13*F556^2</f>
        <v>-2.5724103844513097E-2</v>
      </c>
      <c r="Q556" s="200">
        <f>+C556-15018.5</f>
        <v>41225.205399999999</v>
      </c>
      <c r="S556" s="132">
        <f>+(P556-G556)^2</f>
        <v>9.0390157410752151E-5</v>
      </c>
      <c r="T556" s="7">
        <v>1</v>
      </c>
      <c r="U556" s="43">
        <f>+T556*S556</f>
        <v>9.0390157410752151E-5</v>
      </c>
      <c r="V556" s="132">
        <f>+G556-P556</f>
        <v>9.5073738440618893E-3</v>
      </c>
      <c r="Z556" s="43">
        <f>F556</f>
        <v>18291</v>
      </c>
      <c r="AA556" s="132">
        <f>AB$3+AB$4*Z556+AB$5*Z556^2+AH556</f>
        <v>-1.5629685772491211E-2</v>
      </c>
      <c r="AB556" s="132">
        <f>IF(S556&lt;&gt;0,G556-AH556, -9999)</f>
        <v>-2.6311148072473093E-2</v>
      </c>
      <c r="AC556" s="132">
        <f>+G556-P556</f>
        <v>9.5073738440618893E-3</v>
      </c>
      <c r="AD556" s="132">
        <f>IF(S556&lt;&gt;0,G556-AA556, -9999)</f>
        <v>-5.8704422795999647E-4</v>
      </c>
      <c r="AE556" s="132">
        <f>+(G556-AA556)^2*T556</f>
        <v>3.4462092558114829E-7</v>
      </c>
      <c r="AF556" s="43">
        <f>IF(S556&lt;&gt;0,G556-P556, -9999)</f>
        <v>9.5073738440618893E-3</v>
      </c>
      <c r="AG556" s="7"/>
      <c r="AH556" s="43">
        <f>$AB$6*($AB$11/AI556*AJ556+$AB$12)</f>
        <v>1.0094418072021886E-2</v>
      </c>
      <c r="AI556" s="43">
        <f>1+$AB$7*COS(AL556)</f>
        <v>0.85689502061668876</v>
      </c>
      <c r="AJ556" s="43">
        <f>SIN(AL556+RADIANS($AB$9))</f>
        <v>0.95771142881092663</v>
      </c>
      <c r="AK556" s="43">
        <f>$AB$7*SIN(AL556)</f>
        <v>0.47630419218698827</v>
      </c>
      <c r="AL556" s="43">
        <f>2*ATAN(AM556)</f>
        <v>1.8626647295672372</v>
      </c>
      <c r="AM556" s="43">
        <f>SQRT((1+$AB$7)/(1-$AB$7))*TAN(AN556/2)</f>
        <v>1.3446083832477265</v>
      </c>
      <c r="AN556" s="132">
        <f>$AU556+$AB$7*SIN(AO556)</f>
        <v>7.6068757000146627</v>
      </c>
      <c r="AO556" s="132">
        <f>$AU556+$AB$7*SIN(AP556)</f>
        <v>7.6068724044121785</v>
      </c>
      <c r="AP556" s="132">
        <f>$AU556+$AB$7*SIN(AQ556)</f>
        <v>7.6068453149655753</v>
      </c>
      <c r="AQ556" s="132">
        <f>$AU556+$AB$7*SIN(AR556)</f>
        <v>7.6066227531697326</v>
      </c>
      <c r="AR556" s="132">
        <f>$AU556+$AB$7*SIN(AS556)</f>
        <v>7.6048015988433084</v>
      </c>
      <c r="AS556" s="132">
        <f>$AU556+$AB$7*SIN(AT556)</f>
        <v>7.5903621524687548</v>
      </c>
      <c r="AT556" s="132">
        <f>$AU556+$AB$7*SIN(AU556)</f>
        <v>7.4954687555065096</v>
      </c>
      <c r="AU556" s="132">
        <f>RADIANS($AB$9)+$AB$18*(F556-AB$15)</f>
        <v>7.1246454161058441</v>
      </c>
    </row>
    <row r="557" spans="1:48" ht="12.95" customHeight="1">
      <c r="A557" s="41" t="s">
        <v>500</v>
      </c>
      <c r="B557" s="94" t="s">
        <v>292</v>
      </c>
      <c r="C557" s="36">
        <v>56247.801200000002</v>
      </c>
      <c r="D557" s="36">
        <v>1E-4</v>
      </c>
      <c r="E557" s="41">
        <f>+(C557-C$7)/C$8</f>
        <v>18302.951389524653</v>
      </c>
      <c r="F557" s="132">
        <f>ROUND(2*E557,0)/2</f>
        <v>18303</v>
      </c>
      <c r="G557" s="132">
        <f>+C557-(C$7+F557*C$8)</f>
        <v>-1.6593089996604249E-2</v>
      </c>
      <c r="K557" s="43">
        <f>G557</f>
        <v>-1.6593089996604249E-2</v>
      </c>
      <c r="N557" s="132"/>
      <c r="O557" s="132">
        <f ca="1">+C$11+C$12*F557</f>
        <v>-1.6596955336677967E-2</v>
      </c>
      <c r="P557" s="199">
        <f>+D$11+D$12*F557+D$13*F557^2</f>
        <v>-2.574163520238856E-2</v>
      </c>
      <c r="Q557" s="200">
        <f>+C557-15018.5</f>
        <v>41229.301200000002</v>
      </c>
      <c r="S557" s="132">
        <f>+(P557-G557)^2</f>
        <v>8.369587938227909E-5</v>
      </c>
      <c r="T557" s="7">
        <v>1</v>
      </c>
      <c r="U557" s="43">
        <f>+T557*S557</f>
        <v>8.369587938227909E-5</v>
      </c>
      <c r="V557" s="132">
        <f>+G557-P557</f>
        <v>9.1485452057843107E-3</v>
      </c>
      <c r="Z557" s="43">
        <f>F557</f>
        <v>18303</v>
      </c>
      <c r="AA557" s="132">
        <f>AB$3+AB$4*Z557+AB$5*Z557^2+AH557</f>
        <v>-1.5642130352845313E-2</v>
      </c>
      <c r="AB557" s="132">
        <f>IF(S557&lt;&gt;0,G557-AH557, -9999)</f>
        <v>-2.6692594846147499E-2</v>
      </c>
      <c r="AC557" s="132">
        <f>+G557-P557</f>
        <v>9.1485452057843107E-3</v>
      </c>
      <c r="AD557" s="132">
        <f>IF(S557&lt;&gt;0,G557-AA557, -9999)</f>
        <v>-9.5095964375893627E-4</v>
      </c>
      <c r="AE557" s="132">
        <f>+(G557-AA557)^2*T557</f>
        <v>9.0432424405812301E-7</v>
      </c>
      <c r="AF557" s="43">
        <f>IF(S557&lt;&gt;0,G557-P557, -9999)</f>
        <v>9.1485452057843107E-3</v>
      </c>
      <c r="AG557" s="7"/>
      <c r="AH557" s="43">
        <f>$AB$6*($AB$11/AI557*AJ557+$AB$12)</f>
        <v>1.0099504849543249E-2</v>
      </c>
      <c r="AI557" s="43">
        <f>1+$AB$7*COS(AL557)</f>
        <v>0.85595234916860674</v>
      </c>
      <c r="AJ557" s="43">
        <f>SIN(AL557+RADIANS($AB$9))</f>
        <v>0.95713992448889762</v>
      </c>
      <c r="AK557" s="43">
        <f>$AB$7*SIN(AL557)</f>
        <v>0.4760199501167513</v>
      </c>
      <c r="AL557" s="43">
        <f>2*ATAN(AM557)</f>
        <v>1.8646444570535439</v>
      </c>
      <c r="AM557" s="43">
        <f>SQRT((1+$AB$7)/(1-$AB$7))*TAN(AN557/2)</f>
        <v>1.3473915979391895</v>
      </c>
      <c r="AN557" s="132">
        <f>$AU557+$AB$7*SIN(AO557)</f>
        <v>7.6088811640022724</v>
      </c>
      <c r="AO557" s="132">
        <f>$AU557+$AB$7*SIN(AP557)</f>
        <v>7.6088780007266585</v>
      </c>
      <c r="AP557" s="132">
        <f>$AU557+$AB$7*SIN(AQ557)</f>
        <v>7.6088517905237953</v>
      </c>
      <c r="AQ557" s="132">
        <f>$AU557+$AB$7*SIN(AR557)</f>
        <v>7.6086347241239611</v>
      </c>
      <c r="AR557" s="132">
        <f>$AU557+$AB$7*SIN(AS557)</f>
        <v>7.6068442141384534</v>
      </c>
      <c r="AS557" s="132">
        <f>$AU557+$AB$7*SIN(AT557)</f>
        <v>7.592532713394692</v>
      </c>
      <c r="AT557" s="132">
        <f>$AU557+$AB$7*SIN(AU557)</f>
        <v>7.4978147334744465</v>
      </c>
      <c r="AU557" s="132">
        <f>RADIANS($AB$9)+$AB$18*(F557-AB$15)</f>
        <v>7.1264078697476894</v>
      </c>
    </row>
    <row r="558" spans="1:48" ht="12.95" customHeight="1">
      <c r="A558" s="36" t="s">
        <v>501</v>
      </c>
      <c r="B558" s="94" t="s">
        <v>292</v>
      </c>
      <c r="C558" s="36">
        <v>56251.385999999999</v>
      </c>
      <c r="D558" s="36">
        <v>2.0000000000000001E-4</v>
      </c>
      <c r="E558" s="41">
        <f>+(C558-C$7)/C$8</f>
        <v>18313.453281098475</v>
      </c>
      <c r="F558" s="132">
        <f>ROUND(2*E558,0)/2</f>
        <v>18313.5</v>
      </c>
      <c r="G558" s="132">
        <f>+C558-(C$7+F558*C$8)</f>
        <v>-1.5947405001497827E-2</v>
      </c>
      <c r="K558" s="43">
        <f>G558</f>
        <v>-1.5947405001497827E-2</v>
      </c>
      <c r="O558" s="132">
        <f ca="1">+C$11+C$12*F558</f>
        <v>-1.6617884948074986E-2</v>
      </c>
      <c r="P558" s="199">
        <f>+D$11+D$12*F558+D$13*F558^2</f>
        <v>-2.5756979118707921E-2</v>
      </c>
      <c r="Q558" s="200">
        <f>+C558-15018.5</f>
        <v>41232.885999999999</v>
      </c>
      <c r="S558" s="132">
        <f>+(P558-G558)^2</f>
        <v>9.6227744361038192E-5</v>
      </c>
      <c r="T558" s="7">
        <v>1</v>
      </c>
      <c r="U558" s="43">
        <f>+T558*S558</f>
        <v>9.6227744361038192E-5</v>
      </c>
      <c r="V558" s="132">
        <f>+G558-P558</f>
        <v>9.8095741172100938E-3</v>
      </c>
      <c r="Z558" s="43">
        <f>F558</f>
        <v>18313.5</v>
      </c>
      <c r="AA558" s="132">
        <f>AB$3+AB$4*Z558+AB$5*Z558^2+AH558</f>
        <v>-1.5653061197012368E-2</v>
      </c>
      <c r="AB558" s="132">
        <f>IF(S558&lt;&gt;0,G558-AH558, -9999)</f>
        <v>-2.6051322923193378E-2</v>
      </c>
      <c r="AC558" s="132">
        <f>+G558-P558</f>
        <v>9.8095741172100938E-3</v>
      </c>
      <c r="AD558" s="132">
        <f>IF(S558&lt;&gt;0,G558-AA558, -9999)</f>
        <v>-2.9434380448545988E-4</v>
      </c>
      <c r="AE558" s="132">
        <f>+(G558-AA558)^2*T558</f>
        <v>8.6638275238974626E-8</v>
      </c>
      <c r="AF558" s="43">
        <f>IF(S558&lt;&gt;0,G558-P558, -9999)</f>
        <v>9.8095741172100938E-3</v>
      </c>
      <c r="AG558" s="7"/>
      <c r="AH558" s="43">
        <f>$AB$6*($AB$11/AI558*AJ558+$AB$12)</f>
        <v>1.0103917921695552E-2</v>
      </c>
      <c r="AI558" s="43">
        <f>1+$AB$7*COS(AL558)</f>
        <v>0.85512967287396324</v>
      </c>
      <c r="AJ558" s="43">
        <f>SIN(AL558+RADIANS($AB$9))</f>
        <v>0.95663782057015745</v>
      </c>
      <c r="AK558" s="43">
        <f>$AB$7*SIN(AL558)</f>
        <v>0.47577022493803928</v>
      </c>
      <c r="AL558" s="43">
        <f>2*ATAN(AM558)</f>
        <v>1.86637314917778</v>
      </c>
      <c r="AM558" s="43">
        <f>SQRT((1+$AB$7)/(1-$AB$7))*TAN(AN558/2)</f>
        <v>1.3498279713006895</v>
      </c>
      <c r="AN558" s="132">
        <f>$AU558+$AB$7*SIN(AO558)</f>
        <v>7.6106341358004315</v>
      </c>
      <c r="AO558" s="132">
        <f>$AU558+$AB$7*SIN(AP558)</f>
        <v>7.610631084713197</v>
      </c>
      <c r="AP558" s="132">
        <f>$AU558+$AB$7*SIN(AQ558)</f>
        <v>7.6106056255778904</v>
      </c>
      <c r="AQ558" s="132">
        <f>$AU558+$AB$7*SIN(AR558)</f>
        <v>7.6103932890295765</v>
      </c>
      <c r="AR558" s="132">
        <f>$AU558+$AB$7*SIN(AS558)</f>
        <v>7.6086293563659018</v>
      </c>
      <c r="AS558" s="132">
        <f>$AU558+$AB$7*SIN(AT558)</f>
        <v>7.5944296866780725</v>
      </c>
      <c r="AT558" s="132">
        <f>$AU558+$AB$7*SIN(AU558)</f>
        <v>7.4998665178804496</v>
      </c>
      <c r="AU558" s="132">
        <f>RADIANS($AB$9)+$AB$18*(F558-AB$15)</f>
        <v>7.1279500166843039</v>
      </c>
    </row>
    <row r="559" spans="1:48" ht="12.95" customHeight="1">
      <c r="A559" s="41" t="s">
        <v>502</v>
      </c>
      <c r="B559" s="94" t="s">
        <v>288</v>
      </c>
      <c r="C559" s="36">
        <v>56276.645799999998</v>
      </c>
      <c r="D559" s="36">
        <v>1E-4</v>
      </c>
      <c r="E559" s="41">
        <f>+(C559-C$7)/C$8</f>
        <v>18387.453415213793</v>
      </c>
      <c r="F559" s="132">
        <f>ROUND(2*E559,0)/2</f>
        <v>18387.5</v>
      </c>
      <c r="G559" s="132">
        <f>+C559-(C$7+F559*C$8)</f>
        <v>-1.590162499633152E-2</v>
      </c>
      <c r="K559" s="43">
        <f>G559</f>
        <v>-1.590162499633152E-2</v>
      </c>
      <c r="N559" s="132"/>
      <c r="O559" s="132">
        <f ca="1">+C$11+C$12*F559</f>
        <v>-1.6765388876015905E-2</v>
      </c>
      <c r="P559" s="199">
        <f>+D$11+D$12*F559+D$13*F559^2</f>
        <v>-2.5865222488954804E-2</v>
      </c>
      <c r="Q559" s="200">
        <f>+C559-15018.5</f>
        <v>41258.145799999998</v>
      </c>
      <c r="S559" s="132">
        <f>+(P559-G559)^2</f>
        <v>9.9273274995008979E-5</v>
      </c>
      <c r="T559" s="7">
        <v>1</v>
      </c>
      <c r="U559" s="43">
        <f>+T559*S559</f>
        <v>9.9273274995008979E-5</v>
      </c>
      <c r="V559" s="132">
        <f>+G559-P559</f>
        <v>9.9635974926232836E-3</v>
      </c>
      <c r="Z559" s="43">
        <f>F559</f>
        <v>18387.5</v>
      </c>
      <c r="AA559" s="132">
        <f>AB$3+AB$4*Z559+AB$5*Z559^2+AH559</f>
        <v>-1.5731197454174544E-2</v>
      </c>
      <c r="AB559" s="132">
        <f>IF(S559&lt;&gt;0,G559-AH559, -9999)</f>
        <v>-2.603565003111178E-2</v>
      </c>
      <c r="AC559" s="132">
        <f>+G559-P559</f>
        <v>9.9635974926232836E-3</v>
      </c>
      <c r="AD559" s="132">
        <f>IF(S559&lt;&gt;0,G559-AA559, -9999)</f>
        <v>-1.7042754215697634E-4</v>
      </c>
      <c r="AE559" s="132">
        <f>+(G559-AA559)^2*T559</f>
        <v>2.9045547125667947E-8</v>
      </c>
      <c r="AF559" s="43">
        <f>IF(S559&lt;&gt;0,G559-P559, -9999)</f>
        <v>9.9635974926232836E-3</v>
      </c>
      <c r="AG559" s="7"/>
      <c r="AH559" s="43">
        <f>$AB$6*($AB$11/AI559*AJ559+$AB$12)</f>
        <v>1.013402503478026E-2</v>
      </c>
      <c r="AI559" s="43">
        <f>1+$AB$7*COS(AL559)</f>
        <v>0.8493884950343179</v>
      </c>
      <c r="AJ559" s="43">
        <f>SIN(AL559+RADIANS($AB$9))</f>
        <v>0.95304651614484748</v>
      </c>
      <c r="AK559" s="43">
        <f>$AB$7*SIN(AL559)</f>
        <v>0.47398406427977063</v>
      </c>
      <c r="AL559" s="43">
        <f>2*ATAN(AM559)</f>
        <v>1.878462819057767</v>
      </c>
      <c r="AM559" s="43">
        <f>SQRT((1+$AB$7)/(1-$AB$7))*TAN(AN559/2)</f>
        <v>1.3670272572509476</v>
      </c>
      <c r="AN559" s="132">
        <f>$AU559+$AB$7*SIN(AO559)</f>
        <v>7.6229408869600856</v>
      </c>
      <c r="AO559" s="132">
        <f>$AU559+$AB$7*SIN(AP559)</f>
        <v>7.6229385377357257</v>
      </c>
      <c r="AP559" s="132">
        <f>$AU559+$AB$7*SIN(AQ559)</f>
        <v>7.6229179109348042</v>
      </c>
      <c r="AQ559" s="132">
        <f>$AU559+$AB$7*SIN(AR559)</f>
        <v>7.622736879845406</v>
      </c>
      <c r="AR559" s="132">
        <f>$AU559+$AB$7*SIN(AS559)</f>
        <v>7.62115399145768</v>
      </c>
      <c r="AS559" s="132">
        <f>$AU559+$AB$7*SIN(AT559)</f>
        <v>7.6077388899180169</v>
      </c>
      <c r="AT559" s="132">
        <f>$AU559+$AB$7*SIN(AU559)</f>
        <v>7.5143015608865618</v>
      </c>
      <c r="AU559" s="132">
        <f>RADIANS($AB$9)+$AB$18*(F559-AB$15)</f>
        <v>7.1388184808090163</v>
      </c>
      <c r="AV559" s="132"/>
    </row>
    <row r="560" spans="1:48" ht="12.95" customHeight="1">
      <c r="A560" s="41" t="s">
        <v>1200</v>
      </c>
      <c r="B560" s="94" t="s">
        <v>288</v>
      </c>
      <c r="C560" s="36">
        <v>56290.469700000001</v>
      </c>
      <c r="D560" s="36" t="s">
        <v>485</v>
      </c>
      <c r="E560" s="41">
        <f>+(C560-C$7)/C$8</f>
        <v>18427.951378538797</v>
      </c>
      <c r="F560" s="132">
        <f>ROUND(2*E560,0)/2</f>
        <v>18428</v>
      </c>
      <c r="G560" s="132">
        <f>+C560-(C$7+F560*C$8)</f>
        <v>-1.6596839996054769E-2</v>
      </c>
      <c r="K560" s="43">
        <f>G560</f>
        <v>-1.6596839996054769E-2</v>
      </c>
      <c r="L560" s="132"/>
      <c r="O560" s="132">
        <f ca="1">+C$11+C$12*F560</f>
        <v>-1.6846117377118712E-2</v>
      </c>
      <c r="P560" s="199">
        <f>+D$11+D$12*F560+D$13*F560^2</f>
        <v>-2.5924541878898762E-2</v>
      </c>
      <c r="Q560" s="200">
        <f>+C560-15018.5</f>
        <v>41271.969700000001</v>
      </c>
      <c r="S560" s="132">
        <f>+(P560-G560)^2</f>
        <v>8.700602241521137E-5</v>
      </c>
      <c r="T560" s="7">
        <v>1</v>
      </c>
      <c r="U560" s="43">
        <f>+T560*S560</f>
        <v>8.700602241521137E-5</v>
      </c>
      <c r="V560" s="132">
        <f>+G560-P560</f>
        <v>9.3277018828439931E-3</v>
      </c>
      <c r="Z560" s="43">
        <f>F560</f>
        <v>18428</v>
      </c>
      <c r="AA560" s="132">
        <f>AB$3+AB$4*Z560+AB$5*Z560^2+AH560</f>
        <v>-1.5774769732837535E-2</v>
      </c>
      <c r="AB560" s="132">
        <f>IF(S560&lt;&gt;0,G560-AH560, -9999)</f>
        <v>-2.6746612142115996E-2</v>
      </c>
      <c r="AC560" s="132">
        <f>+G560-P560</f>
        <v>9.3277018828439931E-3</v>
      </c>
      <c r="AD560" s="132">
        <f>IF(S560&lt;&gt;0,G560-AA560, -9999)</f>
        <v>-8.2207026321723387E-4</v>
      </c>
      <c r="AE560" s="132">
        <f>+(G560-AA560)^2*T560</f>
        <v>6.7579951766605218E-7</v>
      </c>
      <c r="AF560" s="43">
        <f>IF(S560&lt;&gt;0,G560-P560, -9999)</f>
        <v>9.3277018828439931E-3</v>
      </c>
      <c r="AG560" s="7"/>
      <c r="AH560" s="43">
        <f>$AB$6*($AB$11/AI560*AJ560+$AB$12)</f>
        <v>1.0149772146061229E-2</v>
      </c>
      <c r="AI560" s="43">
        <f>1+$AB$7*COS(AL560)</f>
        <v>0.84628798565626906</v>
      </c>
      <c r="AJ560" s="43">
        <f>SIN(AL560+RADIANS($AB$9))</f>
        <v>0.95104313402244112</v>
      </c>
      <c r="AK560" s="43">
        <f>$AB$7*SIN(AL560)</f>
        <v>0.47298766925321645</v>
      </c>
      <c r="AL560" s="43">
        <f>2*ATAN(AM560)</f>
        <v>1.8850110573826186</v>
      </c>
      <c r="AM560" s="43">
        <f>SQRT((1+$AB$7)/(1-$AB$7))*TAN(AN560/2)</f>
        <v>1.3764621935683861</v>
      </c>
      <c r="AN560" s="132">
        <f>$AU560+$AB$7*SIN(AO560)</f>
        <v>7.6296414345443635</v>
      </c>
      <c r="AO560" s="132">
        <f>$AU560+$AB$7*SIN(AP560)</f>
        <v>7.6296394094526692</v>
      </c>
      <c r="AP560" s="132">
        <f>$AU560+$AB$7*SIN(AQ560)</f>
        <v>7.629621106800351</v>
      </c>
      <c r="AQ560" s="132">
        <f>$AU560+$AB$7*SIN(AR560)</f>
        <v>7.6294557551095998</v>
      </c>
      <c r="AR560" s="132">
        <f>$AU560+$AB$7*SIN(AS560)</f>
        <v>7.6279673087107156</v>
      </c>
      <c r="AS560" s="132">
        <f>$AU560+$AB$7*SIN(AT560)</f>
        <v>7.6149786036627827</v>
      </c>
      <c r="AT560" s="132">
        <f>$AU560+$AB$7*SIN(AU560)</f>
        <v>7.5221830678778172</v>
      </c>
      <c r="AU560" s="132">
        <f>RADIANS($AB$9)+$AB$18*(F560-AB$15)</f>
        <v>7.144766761850244</v>
      </c>
    </row>
    <row r="561" spans="1:47" ht="12.95" customHeight="1">
      <c r="A561" s="212" t="s">
        <v>1432</v>
      </c>
      <c r="B561" s="95" t="s">
        <v>1433</v>
      </c>
      <c r="C561" s="96">
        <v>56290.469700000001</v>
      </c>
      <c r="D561" s="96">
        <v>4.0000000000000002E-4</v>
      </c>
      <c r="E561" s="41">
        <f>+(C561-C$7)/C$8</f>
        <v>18427.951378538797</v>
      </c>
      <c r="F561" s="132">
        <f>ROUND(2*E561,0)/2</f>
        <v>18428</v>
      </c>
      <c r="G561" s="132">
        <f>+C561-(C$7+F561*C$8)</f>
        <v>-1.6596839996054769E-2</v>
      </c>
      <c r="K561" s="43">
        <f>G561</f>
        <v>-1.6596839996054769E-2</v>
      </c>
      <c r="O561" s="132">
        <f ca="1">+C$11+C$12*F561</f>
        <v>-1.6846117377118712E-2</v>
      </c>
      <c r="P561" s="199">
        <f>+D$11+D$12*F561+D$13*F561^2</f>
        <v>-2.5924541878898762E-2</v>
      </c>
      <c r="Q561" s="200">
        <f>+C561-15018.5</f>
        <v>41271.969700000001</v>
      </c>
      <c r="S561" s="132">
        <f>+(P561-G561)^2</f>
        <v>8.700602241521137E-5</v>
      </c>
      <c r="T561" s="7">
        <v>1</v>
      </c>
      <c r="U561" s="43">
        <f>+T561*S561</f>
        <v>8.700602241521137E-5</v>
      </c>
      <c r="V561" s="132">
        <f>+G561-P561</f>
        <v>9.3277018828439931E-3</v>
      </c>
      <c r="Z561" s="43">
        <f>F561</f>
        <v>18428</v>
      </c>
      <c r="AA561" s="132">
        <f>AB$3+AB$4*Z561+AB$5*Z561^2+AH561</f>
        <v>-1.5774769732837535E-2</v>
      </c>
      <c r="AB561" s="132">
        <f>IF(S561&lt;&gt;0,G561-AH561, -9999)</f>
        <v>-2.6746612142115996E-2</v>
      </c>
      <c r="AC561" s="132">
        <f>+G561-P561</f>
        <v>9.3277018828439931E-3</v>
      </c>
      <c r="AD561" s="132">
        <f>IF(S561&lt;&gt;0,G561-AA561, -9999)</f>
        <v>-8.2207026321723387E-4</v>
      </c>
      <c r="AE561" s="132">
        <f>+(G561-AA561)^2*T561</f>
        <v>6.7579951766605218E-7</v>
      </c>
      <c r="AF561" s="43">
        <f>IF(S561&lt;&gt;0,G561-P561, -9999)</f>
        <v>9.3277018828439931E-3</v>
      </c>
      <c r="AG561" s="7"/>
      <c r="AH561" s="43">
        <f>$AB$6*($AB$11/AI561*AJ561+$AB$12)</f>
        <v>1.0149772146061229E-2</v>
      </c>
      <c r="AI561" s="43">
        <f>1+$AB$7*COS(AL561)</f>
        <v>0.84628798565626906</v>
      </c>
      <c r="AJ561" s="43">
        <f>SIN(AL561+RADIANS($AB$9))</f>
        <v>0.95104313402244112</v>
      </c>
      <c r="AK561" s="43">
        <f>$AB$7*SIN(AL561)</f>
        <v>0.47298766925321645</v>
      </c>
      <c r="AL561" s="43">
        <f>2*ATAN(AM561)</f>
        <v>1.8850110573826186</v>
      </c>
      <c r="AM561" s="43">
        <f>SQRT((1+$AB$7)/(1-$AB$7))*TAN(AN561/2)</f>
        <v>1.3764621935683861</v>
      </c>
      <c r="AN561" s="132">
        <f>$AU561+$AB$7*SIN(AO561)</f>
        <v>7.6296414345443635</v>
      </c>
      <c r="AO561" s="132">
        <f>$AU561+$AB$7*SIN(AP561)</f>
        <v>7.6296394094526692</v>
      </c>
      <c r="AP561" s="132">
        <f>$AU561+$AB$7*SIN(AQ561)</f>
        <v>7.629621106800351</v>
      </c>
      <c r="AQ561" s="132">
        <f>$AU561+$AB$7*SIN(AR561)</f>
        <v>7.6294557551095998</v>
      </c>
      <c r="AR561" s="132">
        <f>$AU561+$AB$7*SIN(AS561)</f>
        <v>7.6279673087107156</v>
      </c>
      <c r="AS561" s="132">
        <f>$AU561+$AB$7*SIN(AT561)</f>
        <v>7.6149786036627827</v>
      </c>
      <c r="AT561" s="132">
        <f>$AU561+$AB$7*SIN(AU561)</f>
        <v>7.5221830678778172</v>
      </c>
      <c r="AU561" s="132">
        <f>RADIANS($AB$9)+$AB$18*(F561-AB$15)</f>
        <v>7.144766761850244</v>
      </c>
    </row>
    <row r="562" spans="1:47" ht="12.95" customHeight="1">
      <c r="A562" s="41" t="s">
        <v>496</v>
      </c>
      <c r="B562" s="94" t="s">
        <v>288</v>
      </c>
      <c r="C562" s="36">
        <v>56290.6423</v>
      </c>
      <c r="D562" s="36">
        <v>3.0000000000000003E-4</v>
      </c>
      <c r="E562" s="41">
        <f>+(C562-C$7)/C$8</f>
        <v>18428.457020830036</v>
      </c>
      <c r="F562" s="132">
        <f>ROUND(2*E562,0)/2</f>
        <v>18428.5</v>
      </c>
      <c r="G562" s="132">
        <f>+C562-(C$7+F562*C$8)</f>
        <v>-1.4670854994619731E-2</v>
      </c>
      <c r="K562" s="43">
        <f>G562</f>
        <v>-1.4670854994619731E-2</v>
      </c>
      <c r="O562" s="132">
        <f ca="1">+C$11+C$12*F562</f>
        <v>-1.6847114025280475E-2</v>
      </c>
      <c r="P562" s="199">
        <f>+D$11+D$12*F562+D$13*F562^2</f>
        <v>-2.5925274562242646E-2</v>
      </c>
      <c r="Q562" s="200">
        <f>+C562-15018.5</f>
        <v>41272.1423</v>
      </c>
      <c r="S562" s="132">
        <f>+(P562-G562)^2</f>
        <v>1.2666195980409357E-4</v>
      </c>
      <c r="T562" s="7">
        <v>1</v>
      </c>
      <c r="U562" s="43">
        <f>+T562*S562</f>
        <v>1.2666195980409357E-4</v>
      </c>
      <c r="V562" s="132">
        <f>+G562-P562</f>
        <v>1.1254419567622916E-2</v>
      </c>
      <c r="Z562" s="43">
        <f>F562</f>
        <v>18428.5</v>
      </c>
      <c r="AA562" s="132">
        <f>AB$3+AB$4*Z562+AB$5*Z562^2+AH562</f>
        <v>-1.5775311207696395E-2</v>
      </c>
      <c r="AB562" s="132">
        <f>IF(S562&lt;&gt;0,G562-AH562, -9999)</f>
        <v>-2.4820818349165982E-2</v>
      </c>
      <c r="AC562" s="132">
        <f>+G562-P562</f>
        <v>1.1254419567622916E-2</v>
      </c>
      <c r="AD562" s="132">
        <f>IF(S562&lt;&gt;0,G562-AA562, -9999)</f>
        <v>1.1044562130766641E-3</v>
      </c>
      <c r="AE562" s="132">
        <f>+(G562-AA562)^2*T562</f>
        <v>1.2198235266036458E-6</v>
      </c>
      <c r="AF562" s="43">
        <f>IF(S562&lt;&gt;0,G562-P562, -9999)</f>
        <v>1.1254419567622916E-2</v>
      </c>
      <c r="AG562" s="7"/>
      <c r="AH562" s="43">
        <f>$AB$6*($AB$11/AI562*AJ562+$AB$12)</f>
        <v>1.0149963354546251E-2</v>
      </c>
      <c r="AI562" s="43">
        <f>1+$AB$7*COS(AL562)</f>
        <v>0.84624988993820793</v>
      </c>
      <c r="AJ562" s="43">
        <f>SIN(AL562+RADIANS($AB$9))</f>
        <v>0.95101823822248965</v>
      </c>
      <c r="AK562" s="43">
        <f>$AB$7*SIN(AL562)</f>
        <v>0.47297528717173398</v>
      </c>
      <c r="AL562" s="43">
        <f>2*ATAN(AM562)</f>
        <v>1.8850916011666681</v>
      </c>
      <c r="AM562" s="43">
        <f>SQRT((1+$AB$7)/(1-$AB$7))*TAN(AN562/2)</f>
        <v>1.3765787729893302</v>
      </c>
      <c r="AN562" s="132">
        <f>$AU562+$AB$7*SIN(AO562)</f>
        <v>7.6297240044305266</v>
      </c>
      <c r="AO562" s="132">
        <f>$AU562+$AB$7*SIN(AP562)</f>
        <v>7.6297219830979319</v>
      </c>
      <c r="AP562" s="132">
        <f>$AU562+$AB$7*SIN(AQ562)</f>
        <v>7.6297037078058842</v>
      </c>
      <c r="AQ562" s="132">
        <f>$AU562+$AB$7*SIN(AR562)</f>
        <v>7.6295385434670404</v>
      </c>
      <c r="AR562" s="132">
        <f>$AU562+$AB$7*SIN(AS562)</f>
        <v>7.6280512425155687</v>
      </c>
      <c r="AS562" s="132">
        <f>$AU562+$AB$7*SIN(AT562)</f>
        <v>7.6150677869899797</v>
      </c>
      <c r="AT562" s="132">
        <f>$AU562+$AB$7*SIN(AU562)</f>
        <v>7.5222802871254562</v>
      </c>
      <c r="AU562" s="132">
        <f>RADIANS($AB$9)+$AB$18*(F562-AB$15)</f>
        <v>7.1448401974186542</v>
      </c>
    </row>
    <row r="563" spans="1:47" ht="12.95" customHeight="1">
      <c r="A563" s="36" t="s">
        <v>1436</v>
      </c>
      <c r="B563" s="94"/>
      <c r="C563" s="36">
        <v>56291.494319999998</v>
      </c>
      <c r="D563" s="214">
        <v>4.8000000000000001E-5</v>
      </c>
      <c r="E563" s="41">
        <f>+(C563-C$7)/C$8</f>
        <v>18430.953065702473</v>
      </c>
      <c r="F563" s="132">
        <f>ROUND(2*E563,0)/2</f>
        <v>18431</v>
      </c>
      <c r="G563" s="132">
        <f>+C563-(C$7+F563*C$8)</f>
        <v>-1.6020930001104716E-2</v>
      </c>
      <c r="K563" s="43">
        <f>G563</f>
        <v>-1.6020930001104716E-2</v>
      </c>
      <c r="M563" s="132"/>
      <c r="O563" s="132">
        <f ca="1">+C$11+C$12*F563</f>
        <v>-1.6852097266089286E-2</v>
      </c>
      <c r="P563" s="199">
        <f>+D$11+D$12*F563+D$13*F563^2</f>
        <v>-2.5928938105253433E-2</v>
      </c>
      <c r="Q563" s="200">
        <f>+C563-15018.5</f>
        <v>41272.994319999998</v>
      </c>
      <c r="S563" s="132">
        <f>+(P563-G563)^2</f>
        <v>9.8168624591876645E-5</v>
      </c>
      <c r="T563" s="7">
        <v>1</v>
      </c>
      <c r="U563" s="43">
        <f>+T563*S563</f>
        <v>9.8168624591876645E-5</v>
      </c>
      <c r="V563" s="132">
        <f>+G563-P563</f>
        <v>9.9080081041487168E-3</v>
      </c>
      <c r="Z563" s="43">
        <f>F563</f>
        <v>18431</v>
      </c>
      <c r="AA563" s="132">
        <f>AB$3+AB$4*Z563+AB$5*Z563^2+AH563</f>
        <v>-1.5778019875176137E-2</v>
      </c>
      <c r="AB563" s="132">
        <f>IF(S563&lt;&gt;0,G563-AH563, -9999)</f>
        <v>-2.6171848231182012E-2</v>
      </c>
      <c r="AC563" s="132">
        <f>+G563-P563</f>
        <v>9.9080081041487168E-3</v>
      </c>
      <c r="AD563" s="132">
        <f>IF(S563&lt;&gt;0,G563-AA563, -9999)</f>
        <v>-2.4291012592857902E-4</v>
      </c>
      <c r="AE563" s="132">
        <f>+(G563-AA563)^2*T563</f>
        <v>5.9005329278638119E-8</v>
      </c>
      <c r="AF563" s="43">
        <f>IF(S563&lt;&gt;0,G563-P563, -9999)</f>
        <v>9.9080081041487168E-3</v>
      </c>
      <c r="AG563" s="7"/>
      <c r="AH563" s="43">
        <f>$AB$6*($AB$11/AI563*AJ563+$AB$12)</f>
        <v>1.0150918230077296E-2</v>
      </c>
      <c r="AI563" s="43">
        <f>1+$AB$7*COS(AL563)</f>
        <v>0.8460594777464524</v>
      </c>
      <c r="AJ563" s="43">
        <f>SIN(AL563+RADIANS($AB$9))</f>
        <v>0.95089370034480736</v>
      </c>
      <c r="AK563" s="43">
        <f>$AB$7*SIN(AL563)</f>
        <v>0.47291334748292146</v>
      </c>
      <c r="AL563" s="43">
        <f>2*ATAN(AM563)</f>
        <v>1.8854942113307134</v>
      </c>
      <c r="AM563" s="43">
        <f>SQRT((1+$AB$7)/(1-$AB$7))*TAN(AN563/2)</f>
        <v>1.3771617065310617</v>
      </c>
      <c r="AN563" s="132">
        <f>$AU563+$AB$7*SIN(AO563)</f>
        <v>7.6301367981028676</v>
      </c>
      <c r="AO563" s="132">
        <f>$AU563+$AB$7*SIN(AP563)</f>
        <v>7.6301347954800312</v>
      </c>
      <c r="AP563" s="132">
        <f>$AU563+$AB$7*SIN(AQ563)</f>
        <v>7.6301166565130636</v>
      </c>
      <c r="AQ563" s="132">
        <f>$AU563+$AB$7*SIN(AR563)</f>
        <v>7.629952426686569</v>
      </c>
      <c r="AR563" s="132">
        <f>$AU563+$AB$7*SIN(AS563)</f>
        <v>7.6284708454763877</v>
      </c>
      <c r="AS563" s="132">
        <f>$AU563+$AB$7*SIN(AT563)</f>
        <v>7.6155136320187307</v>
      </c>
      <c r="AT563" s="132">
        <f>$AU563+$AB$7*SIN(AU563)</f>
        <v>7.5227663528292963</v>
      </c>
      <c r="AU563" s="132">
        <f>RADIANS($AB$9)+$AB$18*(F563-AB$15)</f>
        <v>7.1452073752607053</v>
      </c>
    </row>
    <row r="564" spans="1:47" ht="12.95" customHeight="1">
      <c r="A564" s="41" t="s">
        <v>1423</v>
      </c>
      <c r="B564" s="94" t="s">
        <v>1230</v>
      </c>
      <c r="C564" s="36">
        <v>56291.495300000002</v>
      </c>
      <c r="D564" s="36" t="s">
        <v>445</v>
      </c>
      <c r="E564" s="41">
        <f>+(C564-C$7)/C$8</f>
        <v>18430.955936672621</v>
      </c>
      <c r="F564" s="132">
        <f>ROUND(2*E564,0)/2</f>
        <v>18431</v>
      </c>
      <c r="G564" s="132">
        <f>+C564-(C$7+F564*C$8)</f>
        <v>-1.5040929996757768E-2</v>
      </c>
      <c r="K564" s="43">
        <f>G564</f>
        <v>-1.5040929996757768E-2</v>
      </c>
      <c r="L564" s="132"/>
      <c r="O564" s="132">
        <f ca="1">+C$11+C$12*F564</f>
        <v>-1.6852097266089286E-2</v>
      </c>
      <c r="P564" s="199">
        <f>+D$11+D$12*F564+D$13*F564^2</f>
        <v>-2.5928938105253433E-2</v>
      </c>
      <c r="Q564" s="200">
        <f>+C564-15018.5</f>
        <v>41272.995300000002</v>
      </c>
      <c r="S564" s="132">
        <f>+(P564-G564)^2</f>
        <v>1.1854872057066735E-4</v>
      </c>
      <c r="T564" s="7">
        <v>1</v>
      </c>
      <c r="U564" s="43">
        <f>+T564*S564</f>
        <v>1.1854872057066735E-4</v>
      </c>
      <c r="V564" s="132">
        <f>+G564-P564</f>
        <v>1.0888008108495665E-2</v>
      </c>
      <c r="Z564" s="43">
        <f>F564</f>
        <v>18431</v>
      </c>
      <c r="AA564" s="132">
        <f>AB$3+AB$4*Z564+AB$5*Z564^2+AH564</f>
        <v>-1.5778019875176137E-2</v>
      </c>
      <c r="AB564" s="132">
        <f>IF(S564&lt;&gt;0,G564-AH564, -9999)</f>
        <v>-2.5191848226835064E-2</v>
      </c>
      <c r="AC564" s="132">
        <f>+G564-P564</f>
        <v>1.0888008108495665E-2</v>
      </c>
      <c r="AD564" s="132">
        <f>IF(S564&lt;&gt;0,G564-AA564, -9999)</f>
        <v>7.3708987841836909E-4</v>
      </c>
      <c r="AE564" s="132">
        <f>+(G564-AA564)^2*T564</f>
        <v>5.4330148886680614E-7</v>
      </c>
      <c r="AF564" s="43">
        <f>IF(S564&lt;&gt;0,G564-P564, -9999)</f>
        <v>1.0888008108495665E-2</v>
      </c>
      <c r="AG564" s="7"/>
      <c r="AH564" s="43">
        <f>$AB$6*($AB$11/AI564*AJ564+$AB$12)</f>
        <v>1.0150918230077296E-2</v>
      </c>
      <c r="AI564" s="43">
        <f>1+$AB$7*COS(AL564)</f>
        <v>0.8460594777464524</v>
      </c>
      <c r="AJ564" s="43">
        <f>SIN(AL564+RADIANS($AB$9))</f>
        <v>0.95089370034480736</v>
      </c>
      <c r="AK564" s="43">
        <f>$AB$7*SIN(AL564)</f>
        <v>0.47291334748292146</v>
      </c>
      <c r="AL564" s="43">
        <f>2*ATAN(AM564)</f>
        <v>1.8854942113307134</v>
      </c>
      <c r="AM564" s="43">
        <f>SQRT((1+$AB$7)/(1-$AB$7))*TAN(AN564/2)</f>
        <v>1.3771617065310617</v>
      </c>
      <c r="AN564" s="132">
        <f>$AU564+$AB$7*SIN(AO564)</f>
        <v>7.6301367981028676</v>
      </c>
      <c r="AO564" s="132">
        <f>$AU564+$AB$7*SIN(AP564)</f>
        <v>7.6301347954800312</v>
      </c>
      <c r="AP564" s="132">
        <f>$AU564+$AB$7*SIN(AQ564)</f>
        <v>7.6301166565130636</v>
      </c>
      <c r="AQ564" s="132">
        <f>$AU564+$AB$7*SIN(AR564)</f>
        <v>7.629952426686569</v>
      </c>
      <c r="AR564" s="132">
        <f>$AU564+$AB$7*SIN(AS564)</f>
        <v>7.6284708454763877</v>
      </c>
      <c r="AS564" s="132">
        <f>$AU564+$AB$7*SIN(AT564)</f>
        <v>7.6155136320187307</v>
      </c>
      <c r="AT564" s="132">
        <f>$AU564+$AB$7*SIN(AU564)</f>
        <v>7.5227663528292963</v>
      </c>
      <c r="AU564" s="132">
        <f>RADIANS($AB$9)+$AB$18*(F564-AB$15)</f>
        <v>7.1452073752607053</v>
      </c>
    </row>
    <row r="565" spans="1:47" ht="12.95" customHeight="1">
      <c r="A565" s="41" t="s">
        <v>498</v>
      </c>
      <c r="B565" s="94" t="s">
        <v>292</v>
      </c>
      <c r="C565" s="36">
        <v>56291.495349999997</v>
      </c>
      <c r="D565" s="36">
        <v>0</v>
      </c>
      <c r="E565" s="41">
        <f>+(C565-C$7)/C$8</f>
        <v>18430.956083150675</v>
      </c>
      <c r="F565" s="132">
        <f>ROUND(2*E565,0)/2</f>
        <v>18431</v>
      </c>
      <c r="G565" s="132">
        <f>+C565-(C$7+F565*C$8)</f>
        <v>-1.4990930001658853E-2</v>
      </c>
      <c r="K565" s="43">
        <f>G565</f>
        <v>-1.4990930001658853E-2</v>
      </c>
      <c r="M565" s="132"/>
      <c r="O565" s="132">
        <f ca="1">+C$11+C$12*F565</f>
        <v>-1.6852097266089286E-2</v>
      </c>
      <c r="P565" s="199">
        <f>+D$11+D$12*F565+D$13*F565^2</f>
        <v>-2.5928938105253433E-2</v>
      </c>
      <c r="Q565" s="200">
        <f>+C565-15018.5</f>
        <v>41272.995349999997</v>
      </c>
      <c r="S565" s="132">
        <f>+(P565-G565)^2</f>
        <v>1.1964002127430069E-4</v>
      </c>
      <c r="T565" s="7">
        <v>1</v>
      </c>
      <c r="U565" s="43">
        <f>+T565*S565</f>
        <v>1.1964002127430069E-4</v>
      </c>
      <c r="V565" s="132">
        <f>+G565-P565</f>
        <v>1.093800810359458E-2</v>
      </c>
      <c r="Z565" s="43">
        <f>F565</f>
        <v>18431</v>
      </c>
      <c r="AA565" s="132">
        <f>AB$3+AB$4*Z565+AB$5*Z565^2+AH565</f>
        <v>-1.5778019875176137E-2</v>
      </c>
      <c r="AB565" s="132">
        <f>IF(S565&lt;&gt;0,G565-AH565, -9999)</f>
        <v>-2.5141848231736149E-2</v>
      </c>
      <c r="AC565" s="132">
        <f>+G565-P565</f>
        <v>1.093800810359458E-2</v>
      </c>
      <c r="AD565" s="132">
        <f>IF(S565&lt;&gt;0,G565-AA565, -9999)</f>
        <v>7.8708987351728404E-4</v>
      </c>
      <c r="AE565" s="132">
        <f>+(G565-AA565)^2*T565</f>
        <v>6.1951046899345416E-7</v>
      </c>
      <c r="AF565" s="43">
        <f>IF(S565&lt;&gt;0,G565-P565, -9999)</f>
        <v>1.093800810359458E-2</v>
      </c>
      <c r="AG565" s="7"/>
      <c r="AH565" s="43">
        <f>$AB$6*($AB$11/AI565*AJ565+$AB$12)</f>
        <v>1.0150918230077296E-2</v>
      </c>
      <c r="AI565" s="43">
        <f>1+$AB$7*COS(AL565)</f>
        <v>0.8460594777464524</v>
      </c>
      <c r="AJ565" s="43">
        <f>SIN(AL565+RADIANS($AB$9))</f>
        <v>0.95089370034480736</v>
      </c>
      <c r="AK565" s="43">
        <f>$AB$7*SIN(AL565)</f>
        <v>0.47291334748292146</v>
      </c>
      <c r="AL565" s="43">
        <f>2*ATAN(AM565)</f>
        <v>1.8854942113307134</v>
      </c>
      <c r="AM565" s="43">
        <f>SQRT((1+$AB$7)/(1-$AB$7))*TAN(AN565/2)</f>
        <v>1.3771617065310617</v>
      </c>
      <c r="AN565" s="132">
        <f>$AU565+$AB$7*SIN(AO565)</f>
        <v>7.6301367981028676</v>
      </c>
      <c r="AO565" s="132">
        <f>$AU565+$AB$7*SIN(AP565)</f>
        <v>7.6301347954800312</v>
      </c>
      <c r="AP565" s="132">
        <f>$AU565+$AB$7*SIN(AQ565)</f>
        <v>7.6301166565130636</v>
      </c>
      <c r="AQ565" s="132">
        <f>$AU565+$AB$7*SIN(AR565)</f>
        <v>7.629952426686569</v>
      </c>
      <c r="AR565" s="132">
        <f>$AU565+$AB$7*SIN(AS565)</f>
        <v>7.6284708454763877</v>
      </c>
      <c r="AS565" s="132">
        <f>$AU565+$AB$7*SIN(AT565)</f>
        <v>7.6155136320187307</v>
      </c>
      <c r="AT565" s="132">
        <f>$AU565+$AB$7*SIN(AU565)</f>
        <v>7.5227663528292963</v>
      </c>
      <c r="AU565" s="132">
        <f>RADIANS($AB$9)+$AB$18*(F565-AB$15)</f>
        <v>7.1452073752607053</v>
      </c>
    </row>
    <row r="566" spans="1:47" ht="12.95" customHeight="1">
      <c r="A566" s="41" t="s">
        <v>967</v>
      </c>
      <c r="B566" s="94" t="s">
        <v>288</v>
      </c>
      <c r="C566" s="36">
        <v>56365.56</v>
      </c>
      <c r="D566" s="36" t="s">
        <v>503</v>
      </c>
      <c r="E566" s="41">
        <f>+(C566-C$7)/C$8</f>
        <v>18647.93302014955</v>
      </c>
      <c r="F566" s="132">
        <f>ROUND(2*E566,0)/2</f>
        <v>18648</v>
      </c>
      <c r="G566" s="132">
        <f>+C566-(C$7+F566*C$8)</f>
        <v>-2.2863439997308888E-2</v>
      </c>
      <c r="I566" s="43">
        <f>G566</f>
        <v>-2.2863439997308888E-2</v>
      </c>
      <c r="M566" s="132"/>
      <c r="O566" s="132">
        <f ca="1">+C$11+C$12*F566</f>
        <v>-1.7284642568294414E-2</v>
      </c>
      <c r="P566" s="199">
        <f>+D$11+D$12*F566+D$13*F566^2</f>
        <v>-2.6247735698277048E-2</v>
      </c>
      <c r="Q566" s="200">
        <f>+C566-15018.5</f>
        <v>41347.06</v>
      </c>
      <c r="S566" s="132">
        <f>+(P566-G566)^2</f>
        <v>1.1453457391591575E-5</v>
      </c>
      <c r="T566" s="201">
        <f>T$19</f>
        <v>0</v>
      </c>
      <c r="U566" s="43">
        <f>+T566*S566</f>
        <v>0</v>
      </c>
      <c r="V566" s="132">
        <f>+G566-P566</f>
        <v>3.384295700968161E-3</v>
      </c>
      <c r="Z566" s="43">
        <f>F566</f>
        <v>18648</v>
      </c>
      <c r="AA566" s="132">
        <f>AB$3+AB$4*Z566+AB$5*Z566^2+AH566</f>
        <v>-1.6021220461202079E-2</v>
      </c>
      <c r="AB566" s="132">
        <f>IF(S566&lt;&gt;0,G566-AH566, -9999)</f>
        <v>-3.3089955234383857E-2</v>
      </c>
      <c r="AC566" s="132">
        <f>+G566-P566</f>
        <v>3.384295700968161E-3</v>
      </c>
      <c r="AD566" s="132">
        <f>IF(S566&lt;&gt;0,G566-AA566, -9999)</f>
        <v>-6.8422195361068083E-3</v>
      </c>
      <c r="AE566" s="132">
        <f>+(G566-AA566)^2*T566</f>
        <v>0</v>
      </c>
      <c r="AF566" s="43">
        <f>IF(S566&lt;&gt;0,G566-P566, -9999)</f>
        <v>3.384295700968161E-3</v>
      </c>
      <c r="AG566" s="7"/>
      <c r="AH566" s="43">
        <f>$AB$6*($AB$11/AI566*AJ566+$AB$12)</f>
        <v>1.0226515237074971E-2</v>
      </c>
      <c r="AI566" s="43">
        <f>1+$AB$7*COS(AL566)</f>
        <v>0.82994541726817528</v>
      </c>
      <c r="AJ566" s="43">
        <f>SIN(AL566+RADIANS($AB$9))</f>
        <v>0.9397296374954367</v>
      </c>
      <c r="AK566" s="43">
        <f>$AB$7*SIN(AL566)</f>
        <v>0.46736084293734143</v>
      </c>
      <c r="AL566" s="43">
        <f>2*ATAN(AM566)</f>
        <v>1.9197660936491758</v>
      </c>
      <c r="AM566" s="43">
        <f>SQRT((1+$AB$7)/(1-$AB$7))*TAN(AN566/2)</f>
        <v>1.4280019886660698</v>
      </c>
      <c r="AN566" s="132">
        <f>$AU566+$AB$7*SIN(AO566)</f>
        <v>7.6656191443439523</v>
      </c>
      <c r="AO566" s="132">
        <f>$AU566+$AB$7*SIN(AP566)</f>
        <v>7.6656183075344497</v>
      </c>
      <c r="AP566" s="132">
        <f>$AU566+$AB$7*SIN(AQ566)</f>
        <v>7.6656093220825969</v>
      </c>
      <c r="AQ566" s="132">
        <f>$AU566+$AB$7*SIN(AR566)</f>
        <v>7.6655128652168276</v>
      </c>
      <c r="AR566" s="132">
        <f>$AU566+$AB$7*SIN(AS566)</f>
        <v>7.6644804774712503</v>
      </c>
      <c r="AS566" s="132">
        <f>$AU566+$AB$7*SIN(AT566)</f>
        <v>7.6537598658875625</v>
      </c>
      <c r="AT566" s="132">
        <f>$AU566+$AB$7*SIN(AU566)</f>
        <v>7.5647611614486365</v>
      </c>
      <c r="AU566" s="132">
        <f>RADIANS($AB$9)+$AB$18*(F566-AB$15)</f>
        <v>7.1770784119507409</v>
      </c>
    </row>
    <row r="567" spans="1:47" ht="12.95" customHeight="1">
      <c r="A567" s="41" t="s">
        <v>498</v>
      </c>
      <c r="B567" s="94" t="s">
        <v>292</v>
      </c>
      <c r="C567" s="36">
        <v>56549.551579999999</v>
      </c>
      <c r="D567" s="36">
        <v>2.9999999999999997E-4</v>
      </c>
      <c r="E567" s="41">
        <f>+(C567-C$7)/C$8</f>
        <v>19186.947644021853</v>
      </c>
      <c r="F567" s="132">
        <f>ROUND(2*E567,0)/2</f>
        <v>19187</v>
      </c>
      <c r="G567" s="132">
        <f>+C567-(C$7+F567*C$8)</f>
        <v>-1.7871609998110216E-2</v>
      </c>
      <c r="K567" s="43">
        <f>G567</f>
        <v>-1.7871609998110216E-2</v>
      </c>
      <c r="M567" s="132"/>
      <c r="O567" s="132">
        <f ca="1">+C$11+C$12*F567</f>
        <v>-1.8359029286674905E-2</v>
      </c>
      <c r="P567" s="199">
        <f>+D$11+D$12*F567+D$13*F567^2</f>
        <v>-2.7046449346156423E-2</v>
      </c>
      <c r="Q567" s="200">
        <f>+C567-15018.5</f>
        <v>41531.051579999999</v>
      </c>
      <c r="S567" s="132">
        <f>+(P567-G567)^2</f>
        <v>8.4177677062456953E-5</v>
      </c>
      <c r="T567" s="7">
        <v>1</v>
      </c>
      <c r="U567" s="43">
        <f>+T567*S567</f>
        <v>8.4177677062456953E-5</v>
      </c>
      <c r="V567" s="132">
        <f>+G567-P567</f>
        <v>9.174839348046207E-3</v>
      </c>
      <c r="Z567" s="43">
        <f>F567</f>
        <v>19187</v>
      </c>
      <c r="AA567" s="132">
        <f>AB$3+AB$4*Z567+AB$5*Z567^2+AH567</f>
        <v>-1.6690996814523962E-2</v>
      </c>
      <c r="AB567" s="132">
        <f>IF(S567&lt;&gt;0,G567-AH567, -9999)</f>
        <v>-2.8227062529742677E-2</v>
      </c>
      <c r="AC567" s="132">
        <f>+G567-P567</f>
        <v>9.174839348046207E-3</v>
      </c>
      <c r="AD567" s="132">
        <f>IF(S567&lt;&gt;0,G567-AA567, -9999)</f>
        <v>-1.1806131835862543E-3</v>
      </c>
      <c r="AE567" s="132">
        <f>+(G567-AA567)^2*T567</f>
        <v>1.3938474892576707E-6</v>
      </c>
      <c r="AF567" s="43">
        <f>IF(S567&lt;&gt;0,G567-P567, -9999)</f>
        <v>9.174839348046207E-3</v>
      </c>
      <c r="AG567" s="7"/>
      <c r="AH567" s="43">
        <f>$AB$6*($AB$11/AI567*AJ567+$AB$12)</f>
        <v>1.035545253163246E-2</v>
      </c>
      <c r="AI567" s="43">
        <f>1+$AB$7*COS(AL567)</f>
        <v>0.79323310528780022</v>
      </c>
      <c r="AJ567" s="43">
        <f>SIN(AL567+RADIANS($AB$9))</f>
        <v>0.90948511976300184</v>
      </c>
      <c r="AK567" s="43">
        <f>$AB$7*SIN(AL567)</f>
        <v>0.45231865965298346</v>
      </c>
      <c r="AL567" s="43">
        <f>2*ATAN(AM567)</f>
        <v>1.999560913944656</v>
      </c>
      <c r="AM567" s="43">
        <f>SQRT((1+$AB$7)/(1-$AB$7))*TAN(AN567/2)</f>
        <v>1.5566559329206859</v>
      </c>
      <c r="AN567" s="132">
        <f>$AU567+$AB$7*SIN(AO567)</f>
        <v>7.7509417470682864</v>
      </c>
      <c r="AO567" s="132">
        <f>$AU567+$AB$7*SIN(AP567)</f>
        <v>7.7509417068955502</v>
      </c>
      <c r="AP567" s="132">
        <f>$AU567+$AB$7*SIN(AQ567)</f>
        <v>7.7509409215845562</v>
      </c>
      <c r="AQ567" s="132">
        <f>$AU567+$AB$7*SIN(AR567)</f>
        <v>7.7509255712425897</v>
      </c>
      <c r="AR567" s="132">
        <f>$AU567+$AB$7*SIN(AS567)</f>
        <v>7.7506259768845078</v>
      </c>
      <c r="AS567" s="132">
        <f>$AU567+$AB$7*SIN(AT567)</f>
        <v>7.7449428625348515</v>
      </c>
      <c r="AT567" s="132">
        <f>$AU567+$AB$7*SIN(AU567)</f>
        <v>7.6673461032409431</v>
      </c>
      <c r="AU567" s="132">
        <f>RADIANS($AB$9)+$AB$18*(F567-AB$15)</f>
        <v>7.2562419546969581</v>
      </c>
    </row>
    <row r="568" spans="1:47" ht="12.95" customHeight="1">
      <c r="A568" s="41" t="s">
        <v>1426</v>
      </c>
      <c r="B568" s="94" t="s">
        <v>1230</v>
      </c>
      <c r="C568" s="36">
        <v>56549.551599999999</v>
      </c>
      <c r="D568" s="36" t="s">
        <v>445</v>
      </c>
      <c r="E568" s="41">
        <f>+(C568-C$7)/C$8</f>
        <v>19186.947702613081</v>
      </c>
      <c r="F568" s="132">
        <f>ROUND(2*E568,0)/2</f>
        <v>19187</v>
      </c>
      <c r="G568" s="132">
        <f>+C568-(C$7+F568*C$8)</f>
        <v>-1.7851609998615459E-2</v>
      </c>
      <c r="K568" s="43">
        <f>G568</f>
        <v>-1.7851609998615459E-2</v>
      </c>
      <c r="M568" s="132"/>
      <c r="O568" s="132">
        <f ca="1">+C$11+C$12*F568</f>
        <v>-1.8359029286674905E-2</v>
      </c>
      <c r="P568" s="199">
        <f>+D$11+D$12*F568+D$13*F568^2</f>
        <v>-2.7046449346156423E-2</v>
      </c>
      <c r="Q568" s="200">
        <f>+C568-15018.5</f>
        <v>41531.051599999999</v>
      </c>
      <c r="S568" s="132">
        <f>+(P568-G568)^2</f>
        <v>8.454507062708755E-5</v>
      </c>
      <c r="T568" s="7">
        <v>1</v>
      </c>
      <c r="U568" s="43">
        <f>+T568*S568</f>
        <v>8.454507062708755E-5</v>
      </c>
      <c r="V568" s="132">
        <f>+G568-P568</f>
        <v>9.1948393475409645E-3</v>
      </c>
      <c r="Z568" s="43">
        <f>F568</f>
        <v>19187</v>
      </c>
      <c r="AA568" s="132">
        <f>AB$3+AB$4*Z568+AB$5*Z568^2+AH568</f>
        <v>-1.6690996814523962E-2</v>
      </c>
      <c r="AB568" s="132">
        <f>IF(S568&lt;&gt;0,G568-AH568, -9999)</f>
        <v>-2.820706253024792E-2</v>
      </c>
      <c r="AC568" s="132">
        <f>+G568-P568</f>
        <v>9.1948393475409645E-3</v>
      </c>
      <c r="AD568" s="132">
        <f>IF(S568&lt;&gt;0,G568-AA568, -9999)</f>
        <v>-1.1606131840914968E-3</v>
      </c>
      <c r="AE568" s="132">
        <f>+(G568-AA568)^2*T568</f>
        <v>1.3470229630870027E-6</v>
      </c>
      <c r="AF568" s="43">
        <f>IF(S568&lt;&gt;0,G568-P568, -9999)</f>
        <v>9.1948393475409645E-3</v>
      </c>
      <c r="AG568" s="7"/>
      <c r="AH568" s="43">
        <f>$AB$6*($AB$11/AI568*AJ568+$AB$12)</f>
        <v>1.035545253163246E-2</v>
      </c>
      <c r="AI568" s="43">
        <f>1+$AB$7*COS(AL568)</f>
        <v>0.79323310528780022</v>
      </c>
      <c r="AJ568" s="43">
        <f>SIN(AL568+RADIANS($AB$9))</f>
        <v>0.90948511976300184</v>
      </c>
      <c r="AK568" s="43">
        <f>$AB$7*SIN(AL568)</f>
        <v>0.45231865965298346</v>
      </c>
      <c r="AL568" s="43">
        <f>2*ATAN(AM568)</f>
        <v>1.999560913944656</v>
      </c>
      <c r="AM568" s="43">
        <f>SQRT((1+$AB$7)/(1-$AB$7))*TAN(AN568/2)</f>
        <v>1.5566559329206859</v>
      </c>
      <c r="AN568" s="132">
        <f>$AU568+$AB$7*SIN(AO568)</f>
        <v>7.7509417470682864</v>
      </c>
      <c r="AO568" s="132">
        <f>$AU568+$AB$7*SIN(AP568)</f>
        <v>7.7509417068955502</v>
      </c>
      <c r="AP568" s="132">
        <f>$AU568+$AB$7*SIN(AQ568)</f>
        <v>7.7509409215845562</v>
      </c>
      <c r="AQ568" s="132">
        <f>$AU568+$AB$7*SIN(AR568)</f>
        <v>7.7509255712425897</v>
      </c>
      <c r="AR568" s="132">
        <f>$AU568+$AB$7*SIN(AS568)</f>
        <v>7.7506259768845078</v>
      </c>
      <c r="AS568" s="132">
        <f>$AU568+$AB$7*SIN(AT568)</f>
        <v>7.7449428625348515</v>
      </c>
      <c r="AT568" s="132">
        <f>$AU568+$AB$7*SIN(AU568)</f>
        <v>7.6673461032409431</v>
      </c>
      <c r="AU568" s="132">
        <f>RADIANS($AB$9)+$AB$18*(F568-AB$15)</f>
        <v>7.2562419546969581</v>
      </c>
    </row>
    <row r="569" spans="1:47" ht="12.95" customHeight="1">
      <c r="A569" s="41" t="s">
        <v>498</v>
      </c>
      <c r="B569" s="94" t="s">
        <v>288</v>
      </c>
      <c r="C569" s="36">
        <v>56556.550170000002</v>
      </c>
      <c r="D569" s="36">
        <v>4.0000000000000002E-4</v>
      </c>
      <c r="E569" s="41">
        <f>+(C569-C$7)/C$8</f>
        <v>19207.450442880847</v>
      </c>
      <c r="F569" s="132">
        <f>ROUND(2*E569,0)/2</f>
        <v>19207.5</v>
      </c>
      <c r="G569" s="132">
        <f>+C569-(C$7+F569*C$8)</f>
        <v>-1.6916224994929507E-2</v>
      </c>
      <c r="K569" s="43">
        <f>G569</f>
        <v>-1.6916224994929507E-2</v>
      </c>
      <c r="M569" s="132"/>
      <c r="O569" s="132">
        <f ca="1">+C$11+C$12*F569</f>
        <v>-1.8399891861307187E-2</v>
      </c>
      <c r="P569" s="199">
        <f>+D$11+D$12*F569+D$13*F569^2</f>
        <v>-2.7077020275359475E-2</v>
      </c>
      <c r="Q569" s="200">
        <f>+C569-15018.5</f>
        <v>41538.050170000002</v>
      </c>
      <c r="S569" s="132">
        <f>+(P569-G569)^2</f>
        <v>1.0324176073080791E-4</v>
      </c>
      <c r="T569" s="7">
        <v>1</v>
      </c>
      <c r="U569" s="43">
        <f>+T569*S569</f>
        <v>1.0324176073080791E-4</v>
      </c>
      <c r="V569" s="132">
        <f>+G569-P569</f>
        <v>1.0160795280429968E-2</v>
      </c>
      <c r="Z569" s="43">
        <f>F569</f>
        <v>19207.5</v>
      </c>
      <c r="AA569" s="132">
        <f>AB$3+AB$4*Z569+AB$5*Z569^2+AH569</f>
        <v>-1.6718224241313397E-2</v>
      </c>
      <c r="AB569" s="132">
        <f>IF(S569&lt;&gt;0,G569-AH569, -9999)</f>
        <v>-2.7275021028975582E-2</v>
      </c>
      <c r="AC569" s="132">
        <f>+G569-P569</f>
        <v>1.0160795280429968E-2</v>
      </c>
      <c r="AD569" s="132">
        <f>IF(S569&lt;&gt;0,G569-AA569, -9999)</f>
        <v>-1.9800075361611075E-4</v>
      </c>
      <c r="AE569" s="132">
        <f>+(G569-AA569)^2*T569</f>
        <v>3.9204298432547791E-8</v>
      </c>
      <c r="AF569" s="43">
        <f>IF(S569&lt;&gt;0,G569-P569, -9999)</f>
        <v>1.0160795280429968E-2</v>
      </c>
      <c r="AG569" s="7"/>
      <c r="AH569" s="43">
        <f>$AB$6*($AB$11/AI569*AJ569+$AB$12)</f>
        <v>1.0358796034046077E-2</v>
      </c>
      <c r="AI569" s="43">
        <f>1+$AB$7*COS(AL569)</f>
        <v>0.79192381317449545</v>
      </c>
      <c r="AJ569" s="43">
        <f>SIN(AL569+RADIANS($AB$9))</f>
        <v>0.90827710678406526</v>
      </c>
      <c r="AK569" s="43">
        <f>$AB$7*SIN(AL569)</f>
        <v>0.45171785341665993</v>
      </c>
      <c r="AL569" s="43">
        <f>2*ATAN(AM569)</f>
        <v>2.0024574588938164</v>
      </c>
      <c r="AM569" s="43">
        <f>SQRT((1+$AB$7)/(1-$AB$7))*TAN(AN569/2)</f>
        <v>1.5616248326191073</v>
      </c>
      <c r="AN569" s="132">
        <f>$AU569+$AB$7*SIN(AO569)</f>
        <v>7.7541123090116475</v>
      </c>
      <c r="AO569" s="132">
        <f>$AU569+$AB$7*SIN(AP569)</f>
        <v>7.7541122746265847</v>
      </c>
      <c r="AP569" s="132">
        <f>$AU569+$AB$7*SIN(AQ569)</f>
        <v>7.7541115811897408</v>
      </c>
      <c r="AQ569" s="132">
        <f>$AU569+$AB$7*SIN(AR569)</f>
        <v>7.7540975978086006</v>
      </c>
      <c r="AR569" s="132">
        <f>$AU569+$AB$7*SIN(AS569)</f>
        <v>7.7538160335469763</v>
      </c>
      <c r="AS569" s="132">
        <f>$AU569+$AB$7*SIN(AT569)</f>
        <v>7.7483055411856823</v>
      </c>
      <c r="AT569" s="132">
        <f>$AU569+$AB$7*SIN(AU569)</f>
        <v>7.6711978043290774</v>
      </c>
      <c r="AU569" s="132">
        <f>RADIANS($AB$9)+$AB$18*(F569-AB$15)</f>
        <v>7.259252813001777</v>
      </c>
    </row>
    <row r="570" spans="1:47" ht="12.95" customHeight="1">
      <c r="A570" s="41" t="s">
        <v>1426</v>
      </c>
      <c r="B570" s="94" t="s">
        <v>1226</v>
      </c>
      <c r="C570" s="36">
        <v>56556.550199999998</v>
      </c>
      <c r="D570" s="36" t="s">
        <v>445</v>
      </c>
      <c r="E570" s="41">
        <f>+(C570-C$7)/C$8</f>
        <v>19207.450530767674</v>
      </c>
      <c r="F570" s="132">
        <f>ROUND(2*E570,0)/2</f>
        <v>19207.5</v>
      </c>
      <c r="G570" s="132">
        <f>+C570-(C$7+F570*C$8)</f>
        <v>-1.688622499932535E-2</v>
      </c>
      <c r="K570" s="43">
        <f>G570</f>
        <v>-1.688622499932535E-2</v>
      </c>
      <c r="L570" s="132"/>
      <c r="O570" s="132">
        <f ca="1">+C$11+C$12*F570</f>
        <v>-1.8399891861307187E-2</v>
      </c>
      <c r="P570" s="199">
        <f>+D$11+D$12*F570+D$13*F570^2</f>
        <v>-2.7077020275359475E-2</v>
      </c>
      <c r="Q570" s="200">
        <f>+C570-15018.5</f>
        <v>41538.050199999998</v>
      </c>
      <c r="S570" s="132">
        <f>+(P570-G570)^2</f>
        <v>1.0385230835803944E-4</v>
      </c>
      <c r="T570" s="7">
        <v>1</v>
      </c>
      <c r="U570" s="43">
        <f>+T570*S570</f>
        <v>1.0385230835803944E-4</v>
      </c>
      <c r="V570" s="132">
        <f>+G570-P570</f>
        <v>1.0190795276034125E-2</v>
      </c>
      <c r="Z570" s="43">
        <f>F570</f>
        <v>19207.5</v>
      </c>
      <c r="AA570" s="132">
        <f>AB$3+AB$4*Z570+AB$5*Z570^2+AH570</f>
        <v>-1.6718224241313397E-2</v>
      </c>
      <c r="AB570" s="132">
        <f>IF(S570&lt;&gt;0,G570-AH570, -9999)</f>
        <v>-2.7245021033371425E-2</v>
      </c>
      <c r="AC570" s="132">
        <f>+G570-P570</f>
        <v>1.0190795276034125E-2</v>
      </c>
      <c r="AD570" s="132">
        <f>IF(S570&lt;&gt;0,G570-AA570, -9999)</f>
        <v>-1.680007580119533E-4</v>
      </c>
      <c r="AE570" s="132">
        <f>+(G570-AA570)^2*T570</f>
        <v>2.8224254692590892E-8</v>
      </c>
      <c r="AF570" s="43">
        <f>IF(S570&lt;&gt;0,G570-P570, -9999)</f>
        <v>1.0190795276034125E-2</v>
      </c>
      <c r="AG570" s="7"/>
      <c r="AH570" s="43">
        <f>$AB$6*($AB$11/AI570*AJ570+$AB$12)</f>
        <v>1.0358796034046077E-2</v>
      </c>
      <c r="AI570" s="43">
        <f>1+$AB$7*COS(AL570)</f>
        <v>0.79192381317449545</v>
      </c>
      <c r="AJ570" s="43">
        <f>SIN(AL570+RADIANS($AB$9))</f>
        <v>0.90827710678406526</v>
      </c>
      <c r="AK570" s="43">
        <f>$AB$7*SIN(AL570)</f>
        <v>0.45171785341665993</v>
      </c>
      <c r="AL570" s="43">
        <f>2*ATAN(AM570)</f>
        <v>2.0024574588938164</v>
      </c>
      <c r="AM570" s="43">
        <f>SQRT((1+$AB$7)/(1-$AB$7))*TAN(AN570/2)</f>
        <v>1.5616248326191073</v>
      </c>
      <c r="AN570" s="132">
        <f>$AU570+$AB$7*SIN(AO570)</f>
        <v>7.7541123090116475</v>
      </c>
      <c r="AO570" s="132">
        <f>$AU570+$AB$7*SIN(AP570)</f>
        <v>7.7541122746265847</v>
      </c>
      <c r="AP570" s="132">
        <f>$AU570+$AB$7*SIN(AQ570)</f>
        <v>7.7541115811897408</v>
      </c>
      <c r="AQ570" s="132">
        <f>$AU570+$AB$7*SIN(AR570)</f>
        <v>7.7540975978086006</v>
      </c>
      <c r="AR570" s="132">
        <f>$AU570+$AB$7*SIN(AS570)</f>
        <v>7.7538160335469763</v>
      </c>
      <c r="AS570" s="132">
        <f>$AU570+$AB$7*SIN(AT570)</f>
        <v>7.7483055411856823</v>
      </c>
      <c r="AT570" s="132">
        <f>$AU570+$AB$7*SIN(AU570)</f>
        <v>7.6711978043290774</v>
      </c>
      <c r="AU570" s="132">
        <f>RADIANS($AB$9)+$AB$18*(F570-AB$15)</f>
        <v>7.259252813001777</v>
      </c>
    </row>
    <row r="571" spans="1:47" ht="12.95" customHeight="1">
      <c r="A571" s="41" t="s">
        <v>1435</v>
      </c>
      <c r="B571" s="94" t="s">
        <v>292</v>
      </c>
      <c r="C571" s="36">
        <v>56590.854599999999</v>
      </c>
      <c r="D571" s="36">
        <v>1E-4</v>
      </c>
      <c r="E571" s="41">
        <f>+(C571-C$7)/C$8</f>
        <v>19307.947375586144</v>
      </c>
      <c r="F571" s="132">
        <f>ROUND(2*E571,0)/2</f>
        <v>19308</v>
      </c>
      <c r="G571" s="132">
        <f>+C571-(C$7+F571*C$8)</f>
        <v>-1.7963240003155079E-2</v>
      </c>
      <c r="K571" s="43">
        <f>G571</f>
        <v>-1.7963240003155079E-2</v>
      </c>
      <c r="O571" s="132">
        <f ca="1">+C$11+C$12*F571</f>
        <v>-1.8600218141821542E-2</v>
      </c>
      <c r="P571" s="199">
        <f>+D$11+D$12*F571+D$13*F571^2</f>
        <v>-2.7227097160532683E-2</v>
      </c>
      <c r="Q571" s="200">
        <f>+C571-15018.5</f>
        <v>41572.354599999999</v>
      </c>
      <c r="S571" s="132">
        <f>+(P571-G571)^2</f>
        <v>8.5819049432296268E-5</v>
      </c>
      <c r="T571" s="7">
        <v>1</v>
      </c>
      <c r="U571" s="43">
        <f>+T571*S571</f>
        <v>8.5819049432296268E-5</v>
      </c>
      <c r="V571" s="132">
        <f>+G571-P571</f>
        <v>9.2638571573776043E-3</v>
      </c>
      <c r="Z571" s="43">
        <f>F571</f>
        <v>19308</v>
      </c>
      <c r="AA571" s="132">
        <f>AB$3+AB$4*Z571+AB$5*Z571^2+AH571</f>
        <v>-1.6853482935088558E-2</v>
      </c>
      <c r="AB571" s="132">
        <f>IF(S571&lt;&gt;0,G571-AH571, -9999)</f>
        <v>-2.8336854228599204E-2</v>
      </c>
      <c r="AC571" s="132">
        <f>+G571-P571</f>
        <v>9.2638571573776043E-3</v>
      </c>
      <c r="AD571" s="132">
        <f>IF(S571&lt;&gt;0,G571-AA571, -9999)</f>
        <v>-1.1097570680665206E-3</v>
      </c>
      <c r="AE571" s="132">
        <f>+(G571-AA571)^2*T571</f>
        <v>1.2315607501236E-6</v>
      </c>
      <c r="AF571" s="43">
        <f>IF(S571&lt;&gt;0,G571-P571, -9999)</f>
        <v>9.2638571573776043E-3</v>
      </c>
      <c r="AG571" s="7"/>
      <c r="AH571" s="43">
        <f>$AB$6*($AB$11/AI571*AJ571+$AB$12)</f>
        <v>1.0373614225444123E-2</v>
      </c>
      <c r="AI571" s="43">
        <f>1+$AB$7*COS(AL571)</f>
        <v>0.78559198748994152</v>
      </c>
      <c r="AJ571" s="43">
        <f>SIN(AL571+RADIANS($AB$9))</f>
        <v>0.90230386563760112</v>
      </c>
      <c r="AK571" s="43">
        <f>$AB$7*SIN(AL571)</f>
        <v>0.4487470588100651</v>
      </c>
      <c r="AL571" s="43">
        <f>2*ATAN(AM571)</f>
        <v>2.0165206861049429</v>
      </c>
      <c r="AM571" s="43">
        <f>SQRT((1+$AB$7)/(1-$AB$7))*TAN(AN571/2)</f>
        <v>1.5860731094365983</v>
      </c>
      <c r="AN571" s="132">
        <f>$AU571+$AB$7*SIN(AO571)</f>
        <v>7.7695806443006248</v>
      </c>
      <c r="AO571" s="132">
        <f>$AU571+$AB$7*SIN(AP571)</f>
        <v>7.7695806293582148</v>
      </c>
      <c r="AP571" s="132">
        <f>$AU571+$AB$7*SIN(AQ571)</f>
        <v>7.769580272959157</v>
      </c>
      <c r="AQ571" s="132">
        <f>$AU571+$AB$7*SIN(AR571)</f>
        <v>7.7695717727481943</v>
      </c>
      <c r="AR571" s="132">
        <f>$AU571+$AB$7*SIN(AS571)</f>
        <v>7.7693692929443152</v>
      </c>
      <c r="AS571" s="132">
        <f>$AU571+$AB$7*SIN(AT571)</f>
        <v>7.7646814045894663</v>
      </c>
      <c r="AT571" s="132">
        <f>$AU571+$AB$7*SIN(AU571)</f>
        <v>7.6900263619108502</v>
      </c>
      <c r="AU571" s="132">
        <f>RADIANS($AB$9)+$AB$18*(F571-AB$15)</f>
        <v>7.2740133622522309</v>
      </c>
    </row>
    <row r="572" spans="1:47" ht="12.95" customHeight="1">
      <c r="A572" s="36" t="s">
        <v>1437</v>
      </c>
      <c r="B572" s="94" t="s">
        <v>288</v>
      </c>
      <c r="C572" s="215">
        <v>56592.39127</v>
      </c>
      <c r="D572" s="36">
        <v>1E-4</v>
      </c>
      <c r="E572" s="41">
        <f>+(C572-C$7)/C$8</f>
        <v>19312.449144645721</v>
      </c>
      <c r="F572" s="132">
        <f>ROUND(2*E572,0)/2</f>
        <v>19312.5</v>
      </c>
      <c r="G572" s="132">
        <f>+C572-(C$7+F572*C$8)</f>
        <v>-1.7359375000523869E-2</v>
      </c>
      <c r="K572" s="43">
        <f>G572</f>
        <v>-1.7359375000523869E-2</v>
      </c>
      <c r="M572" s="132"/>
      <c r="O572" s="132">
        <f ca="1">+C$11+C$12*F572</f>
        <v>-1.8609187975277407E-2</v>
      </c>
      <c r="P572" s="199">
        <f>+D$11+D$12*F572+D$13*F572^2</f>
        <v>-2.7233824977419482E-2</v>
      </c>
      <c r="Q572" s="200">
        <f>+C572-15018.5</f>
        <v>41573.89127</v>
      </c>
      <c r="S572" s="132">
        <f>+(P572-G572)^2</f>
        <v>9.7504762346213778E-5</v>
      </c>
      <c r="T572" s="7">
        <v>1</v>
      </c>
      <c r="U572" s="43">
        <f>+T572*S572</f>
        <v>9.7504762346213778E-5</v>
      </c>
      <c r="V572" s="132">
        <f>+G572-P572</f>
        <v>9.8744499768956134E-3</v>
      </c>
      <c r="Z572" s="43">
        <f>F572</f>
        <v>19312.5</v>
      </c>
      <c r="AA572" s="132">
        <f>AB$3+AB$4*Z572+AB$5*Z572^2+AH572</f>
        <v>-1.6859607801191986E-2</v>
      </c>
      <c r="AB572" s="132">
        <f>IF(S572&lt;&gt;0,G572-AH572, -9999)</f>
        <v>-2.7733592176751365E-2</v>
      </c>
      <c r="AC572" s="132">
        <f>+G572-P572</f>
        <v>9.8744499768956134E-3</v>
      </c>
      <c r="AD572" s="132">
        <f>IF(S572&lt;&gt;0,G572-AA572, -9999)</f>
        <v>-4.9976719933188252E-4</v>
      </c>
      <c r="AE572" s="132">
        <f>+(G572-AA572)^2*T572</f>
        <v>2.497672535280336E-7</v>
      </c>
      <c r="AF572" s="43">
        <f>IF(S572&lt;&gt;0,G572-P572, -9999)</f>
        <v>9.8744499768956134E-3</v>
      </c>
      <c r="AG572" s="7"/>
      <c r="AH572" s="43">
        <f>$AB$6*($AB$11/AI572*AJ572+$AB$12)</f>
        <v>1.0374217176227498E-2</v>
      </c>
      <c r="AI572" s="43">
        <f>1+$AB$7*COS(AL572)</f>
        <v>0.78531181158595209</v>
      </c>
      <c r="AJ572" s="43">
        <f>SIN(AL572+RADIANS($AB$9))</f>
        <v>0.90203449124538104</v>
      </c>
      <c r="AK572" s="43">
        <f>$AB$7*SIN(AL572)</f>
        <v>0.44861308538058903</v>
      </c>
      <c r="AL572" s="43">
        <f>2*ATAN(AM572)</f>
        <v>2.0171451308091104</v>
      </c>
      <c r="AM572" s="43">
        <f>SQRT((1+$AB$7)/(1-$AB$7))*TAN(AN572/2)</f>
        <v>1.5871713109245074</v>
      </c>
      <c r="AN572" s="132">
        <f>$AU572+$AB$7*SIN(AO572)</f>
        <v>7.7702703637258335</v>
      </c>
      <c r="AO572" s="132">
        <f>$AU572+$AB$7*SIN(AP572)</f>
        <v>7.7702703493757239</v>
      </c>
      <c r="AP572" s="132">
        <f>$AU572+$AB$7*SIN(AQ572)</f>
        <v>7.7702700042905084</v>
      </c>
      <c r="AQ572" s="132">
        <f>$AU572+$AB$7*SIN(AR572)</f>
        <v>7.7702617062584327</v>
      </c>
      <c r="AR572" s="132">
        <f>$AU572+$AB$7*SIN(AS572)</f>
        <v>7.7700624155722275</v>
      </c>
      <c r="AS572" s="132">
        <f>$AU572+$AB$7*SIN(AT572)</f>
        <v>7.7654104169059845</v>
      </c>
      <c r="AT572" s="132">
        <f>$AU572+$AB$7*SIN(AU572)</f>
        <v>7.6908673181408167</v>
      </c>
      <c r="AU572" s="132">
        <f>RADIANS($AB$9)+$AB$18*(F572-AB$15)</f>
        <v>7.2746742823679229</v>
      </c>
    </row>
    <row r="573" spans="1:47" ht="12.95" customHeight="1">
      <c r="A573" s="41" t="s">
        <v>354</v>
      </c>
      <c r="B573" s="94" t="s">
        <v>292</v>
      </c>
      <c r="C573" s="36">
        <v>56613.724199999997</v>
      </c>
      <c r="D573" s="36" t="s">
        <v>420</v>
      </c>
      <c r="E573" s="41">
        <f>+(C573-C$7)/C$8</f>
        <v>19374.945272131787</v>
      </c>
      <c r="F573" s="132">
        <f>ROUND(2*E573,0)/2</f>
        <v>19375</v>
      </c>
      <c r="G573" s="132">
        <f>+C573-(C$7+F573*C$8)</f>
        <v>-1.8681250003282912E-2</v>
      </c>
      <c r="K573" s="43">
        <f>G573</f>
        <v>-1.8681250003282912E-2</v>
      </c>
      <c r="M573" s="132"/>
      <c r="O573" s="132">
        <f ca="1">+C$11+C$12*F573</f>
        <v>-1.8733768995497779E-2</v>
      </c>
      <c r="P573" s="199">
        <f>+D$11+D$12*F573+D$13*F573^2</f>
        <v>-2.7327337391309735E-2</v>
      </c>
      <c r="Q573" s="200">
        <f>+C573-15018.5</f>
        <v>41595.224199999997</v>
      </c>
      <c r="S573" s="132">
        <f>+(P573-G573)^2</f>
        <v>7.4754827121396489E-5</v>
      </c>
      <c r="T573" s="7">
        <v>1</v>
      </c>
      <c r="U573" s="43">
        <f>+T573*S573</f>
        <v>7.4754827121396489E-5</v>
      </c>
      <c r="V573" s="132">
        <f>+G573-P573</f>
        <v>8.6460873880268227E-3</v>
      </c>
      <c r="Z573" s="43">
        <f>F573</f>
        <v>19375</v>
      </c>
      <c r="AA573" s="132">
        <f>AB$3+AB$4*Z573+AB$5*Z573^2+AH573</f>
        <v>-1.6945275818374225E-2</v>
      </c>
      <c r="AB573" s="132">
        <f>IF(S573&lt;&gt;0,G573-AH573, -9999)</f>
        <v>-2.9063311576218422E-2</v>
      </c>
      <c r="AC573" s="132">
        <f>+G573-P573</f>
        <v>8.6460873880268227E-3</v>
      </c>
      <c r="AD573" s="132">
        <f>IF(S573&lt;&gt;0,G573-AA573, -9999)</f>
        <v>-1.7359741849086868E-3</v>
      </c>
      <c r="AE573" s="132">
        <f>+(G573-AA573)^2*T573</f>
        <v>3.0136063706693795E-6</v>
      </c>
      <c r="AF573" s="43">
        <f>IF(S573&lt;&gt;0,G573-P573, -9999)</f>
        <v>8.6460873880268227E-3</v>
      </c>
      <c r="AG573" s="7"/>
      <c r="AH573" s="43">
        <f>$AB$6*($AB$11/AI573*AJ573+$AB$12)</f>
        <v>1.0382061572935511E-2</v>
      </c>
      <c r="AI573" s="43">
        <f>1+$AB$7*COS(AL573)</f>
        <v>0.7814496267423432</v>
      </c>
      <c r="AJ573" s="43">
        <f>SIN(AL573+RADIANS($AB$9))</f>
        <v>0.89827696941600177</v>
      </c>
      <c r="AK573" s="43">
        <f>$AB$7*SIN(AL573)</f>
        <v>0.44674428140507433</v>
      </c>
      <c r="AL573" s="43">
        <f>2*ATAN(AM573)</f>
        <v>2.0257722132071767</v>
      </c>
      <c r="AM573" s="43">
        <f>SQRT((1+$AB$7)/(1-$AB$7))*TAN(AN573/2)</f>
        <v>1.6024558868743362</v>
      </c>
      <c r="AN573" s="132">
        <f>$AU573+$AB$7*SIN(AO573)</f>
        <v>7.7798244849842249</v>
      </c>
      <c r="AO573" s="132">
        <f>$AU573+$AB$7*SIN(AP573)</f>
        <v>7.7798244770703615</v>
      </c>
      <c r="AP573" s="132">
        <f>$AU573+$AB$7*SIN(AQ573)</f>
        <v>7.7798242622963976</v>
      </c>
      <c r="AQ573" s="132">
        <f>$AU573+$AB$7*SIN(AR573)</f>
        <v>7.7798184337927312</v>
      </c>
      <c r="AR573" s="132">
        <f>$AU573+$AB$7*SIN(AS573)</f>
        <v>7.7796604349298182</v>
      </c>
      <c r="AS573" s="132">
        <f>$AU573+$AB$7*SIN(AT573)</f>
        <v>7.7754982705439586</v>
      </c>
      <c r="AT573" s="132">
        <f>$AU573+$AB$7*SIN(AU573)</f>
        <v>7.7025284338126152</v>
      </c>
      <c r="AU573" s="132">
        <f>RADIANS($AB$9)+$AB$18*(F573-AB$15)</f>
        <v>7.2838537284192011</v>
      </c>
    </row>
    <row r="574" spans="1:47" ht="12.95" customHeight="1">
      <c r="A574" s="36" t="s">
        <v>1428</v>
      </c>
      <c r="B574" s="94" t="s">
        <v>292</v>
      </c>
      <c r="C574" s="36">
        <v>56613.724199999997</v>
      </c>
      <c r="D574" s="36">
        <v>4.0000000000000002E-4</v>
      </c>
      <c r="E574" s="41">
        <f>+(C574-C$7)/C$8</f>
        <v>19374.945272131787</v>
      </c>
      <c r="F574" s="132">
        <f>ROUND(2*E574,0)/2</f>
        <v>19375</v>
      </c>
      <c r="G574" s="132">
        <f>+C574-(C$7+F574*C$8)</f>
        <v>-1.8681250003282912E-2</v>
      </c>
      <c r="K574" s="43">
        <f>G574</f>
        <v>-1.8681250003282912E-2</v>
      </c>
      <c r="O574" s="132">
        <f ca="1">+C$11+C$12*F574</f>
        <v>-1.8733768995497779E-2</v>
      </c>
      <c r="P574" s="199">
        <f>+D$11+D$12*F574+D$13*F574^2</f>
        <v>-2.7327337391309735E-2</v>
      </c>
      <c r="Q574" s="200">
        <f>+C574-15018.5</f>
        <v>41595.224199999997</v>
      </c>
      <c r="S574" s="132">
        <f>+(P574-G574)^2</f>
        <v>7.4754827121396489E-5</v>
      </c>
      <c r="T574" s="7">
        <v>1</v>
      </c>
      <c r="U574" s="43">
        <f>+T574*S574</f>
        <v>7.4754827121396489E-5</v>
      </c>
      <c r="V574" s="132">
        <f>+G574-P574</f>
        <v>8.6460873880268227E-3</v>
      </c>
      <c r="Z574" s="43">
        <f>F574</f>
        <v>19375</v>
      </c>
      <c r="AA574" s="132">
        <f>AB$3+AB$4*Z574+AB$5*Z574^2+AH574</f>
        <v>-1.6945275818374225E-2</v>
      </c>
      <c r="AB574" s="132">
        <f>IF(S574&lt;&gt;0,G574-AH574, -9999)</f>
        <v>-2.9063311576218422E-2</v>
      </c>
      <c r="AC574" s="132">
        <f>+G574-P574</f>
        <v>8.6460873880268227E-3</v>
      </c>
      <c r="AD574" s="132">
        <f>IF(S574&lt;&gt;0,G574-AA574, -9999)</f>
        <v>-1.7359741849086868E-3</v>
      </c>
      <c r="AE574" s="132">
        <f>+(G574-AA574)^2*T574</f>
        <v>3.0136063706693795E-6</v>
      </c>
      <c r="AF574" s="43">
        <f>IF(S574&lt;&gt;0,G574-P574, -9999)</f>
        <v>8.6460873880268227E-3</v>
      </c>
      <c r="AG574" s="7"/>
      <c r="AH574" s="43">
        <f>$AB$6*($AB$11/AI574*AJ574+$AB$12)</f>
        <v>1.0382061572935511E-2</v>
      </c>
      <c r="AI574" s="43">
        <f>1+$AB$7*COS(AL574)</f>
        <v>0.7814496267423432</v>
      </c>
      <c r="AJ574" s="43">
        <f>SIN(AL574+RADIANS($AB$9))</f>
        <v>0.89827696941600177</v>
      </c>
      <c r="AK574" s="43">
        <f>$AB$7*SIN(AL574)</f>
        <v>0.44674428140507433</v>
      </c>
      <c r="AL574" s="43">
        <f>2*ATAN(AM574)</f>
        <v>2.0257722132071767</v>
      </c>
      <c r="AM574" s="43">
        <f>SQRT((1+$AB$7)/(1-$AB$7))*TAN(AN574/2)</f>
        <v>1.6024558868743362</v>
      </c>
      <c r="AN574" s="132">
        <f>$AU574+$AB$7*SIN(AO574)</f>
        <v>7.7798244849842249</v>
      </c>
      <c r="AO574" s="132">
        <f>$AU574+$AB$7*SIN(AP574)</f>
        <v>7.7798244770703615</v>
      </c>
      <c r="AP574" s="132">
        <f>$AU574+$AB$7*SIN(AQ574)</f>
        <v>7.7798242622963976</v>
      </c>
      <c r="AQ574" s="132">
        <f>$AU574+$AB$7*SIN(AR574)</f>
        <v>7.7798184337927312</v>
      </c>
      <c r="AR574" s="132">
        <f>$AU574+$AB$7*SIN(AS574)</f>
        <v>7.7796604349298182</v>
      </c>
      <c r="AS574" s="132">
        <f>$AU574+$AB$7*SIN(AT574)</f>
        <v>7.7754982705439586</v>
      </c>
      <c r="AT574" s="132">
        <f>$AU574+$AB$7*SIN(AU574)</f>
        <v>7.7025284338126152</v>
      </c>
      <c r="AU574" s="132">
        <f>RADIANS($AB$9)+$AB$18*(F574-AB$15)</f>
        <v>7.2838537284192011</v>
      </c>
    </row>
    <row r="575" spans="1:47" ht="12.95" customHeight="1">
      <c r="A575" s="209" t="s">
        <v>1428</v>
      </c>
      <c r="B575" s="94"/>
      <c r="C575" s="36">
        <v>56613.72423</v>
      </c>
      <c r="D575" s="36">
        <v>4.0000000000000002E-4</v>
      </c>
      <c r="E575" s="41">
        <f>+(C575-C$7)/C$8</f>
        <v>19374.945360018635</v>
      </c>
      <c r="F575" s="132">
        <f>ROUND(2*E575,0)/2</f>
        <v>19375</v>
      </c>
      <c r="G575" s="132">
        <f>+C575-(C$7+F575*C$8)</f>
        <v>-1.8651250000402797E-2</v>
      </c>
      <c r="K575" s="43">
        <f>G575</f>
        <v>-1.8651250000402797E-2</v>
      </c>
      <c r="L575" s="132"/>
      <c r="O575" s="132">
        <f ca="1">+C$11+C$12*F575</f>
        <v>-1.8733768995497779E-2</v>
      </c>
      <c r="P575" s="199">
        <f>+D$11+D$12*F575+D$13*F575^2</f>
        <v>-2.7327337391309735E-2</v>
      </c>
      <c r="Q575" s="200">
        <f>+C575-15018.5</f>
        <v>41595.22423</v>
      </c>
      <c r="S575" s="132">
        <f>+(P575-G575)^2</f>
        <v>7.5274492414654351E-5</v>
      </c>
      <c r="T575" s="7">
        <v>1</v>
      </c>
      <c r="U575" s="43">
        <f>+T575*S575</f>
        <v>7.5274492414654351E-5</v>
      </c>
      <c r="V575" s="132">
        <f>+G575-P575</f>
        <v>8.6760873909069378E-3</v>
      </c>
      <c r="Z575" s="43">
        <f>F575</f>
        <v>19375</v>
      </c>
      <c r="AA575" s="132">
        <f>AB$3+AB$4*Z575+AB$5*Z575^2+AH575</f>
        <v>-1.6945275818374225E-2</v>
      </c>
      <c r="AB575" s="132">
        <f>IF(S575&lt;&gt;0,G575-AH575, -9999)</f>
        <v>-2.9033311573338307E-2</v>
      </c>
      <c r="AC575" s="132">
        <f>+G575-P575</f>
        <v>8.6760873909069378E-3</v>
      </c>
      <c r="AD575" s="132">
        <f>IF(S575&lt;&gt;0,G575-AA575, -9999)</f>
        <v>-1.7059741820285718E-3</v>
      </c>
      <c r="AE575" s="132">
        <f>+(G575-AA575)^2*T575</f>
        <v>2.9103479097480545E-6</v>
      </c>
      <c r="AF575" s="43">
        <f>IF(S575&lt;&gt;0,G575-P575, -9999)</f>
        <v>8.6760873909069378E-3</v>
      </c>
      <c r="AG575" s="7"/>
      <c r="AH575" s="43">
        <f>$AB$6*($AB$11/AI575*AJ575+$AB$12)</f>
        <v>1.0382061572935511E-2</v>
      </c>
      <c r="AI575" s="43">
        <f>1+$AB$7*COS(AL575)</f>
        <v>0.7814496267423432</v>
      </c>
      <c r="AJ575" s="43">
        <f>SIN(AL575+RADIANS($AB$9))</f>
        <v>0.89827696941600177</v>
      </c>
      <c r="AK575" s="43">
        <f>$AB$7*SIN(AL575)</f>
        <v>0.44674428140507433</v>
      </c>
      <c r="AL575" s="43">
        <f>2*ATAN(AM575)</f>
        <v>2.0257722132071767</v>
      </c>
      <c r="AM575" s="43">
        <f>SQRT((1+$AB$7)/(1-$AB$7))*TAN(AN575/2)</f>
        <v>1.6024558868743362</v>
      </c>
      <c r="AN575" s="132">
        <f>$AU575+$AB$7*SIN(AO575)</f>
        <v>7.7798244849842249</v>
      </c>
      <c r="AO575" s="132">
        <f>$AU575+$AB$7*SIN(AP575)</f>
        <v>7.7798244770703615</v>
      </c>
      <c r="AP575" s="132">
        <f>$AU575+$AB$7*SIN(AQ575)</f>
        <v>7.7798242622963976</v>
      </c>
      <c r="AQ575" s="132">
        <f>$AU575+$AB$7*SIN(AR575)</f>
        <v>7.7798184337927312</v>
      </c>
      <c r="AR575" s="132">
        <f>$AU575+$AB$7*SIN(AS575)</f>
        <v>7.7796604349298182</v>
      </c>
      <c r="AS575" s="132">
        <f>$AU575+$AB$7*SIN(AT575)</f>
        <v>7.7754982705439586</v>
      </c>
      <c r="AT575" s="132">
        <f>$AU575+$AB$7*SIN(AU575)</f>
        <v>7.7025284338126152</v>
      </c>
      <c r="AU575" s="132">
        <f>RADIANS($AB$9)+$AB$18*(F575-AB$15)</f>
        <v>7.2838537284192011</v>
      </c>
    </row>
    <row r="576" spans="1:47" ht="12.95" customHeight="1">
      <c r="A576" s="41" t="s">
        <v>1435</v>
      </c>
      <c r="B576" s="94" t="s">
        <v>292</v>
      </c>
      <c r="C576" s="36">
        <v>56619.868399999999</v>
      </c>
      <c r="D576" s="36">
        <v>1E-4</v>
      </c>
      <c r="E576" s="41">
        <f>+(C576-C$7)/C$8</f>
        <v>19392.945083057901</v>
      </c>
      <c r="F576" s="132">
        <f>ROUND(2*E576,0)/2</f>
        <v>19393</v>
      </c>
      <c r="G576" s="132">
        <f>+C576-(C$7+F576*C$8)</f>
        <v>-1.8745789995591622E-2</v>
      </c>
      <c r="K576" s="43">
        <f>G576</f>
        <v>-1.8745789995591622E-2</v>
      </c>
      <c r="O576" s="132">
        <f ca="1">+C$11+C$12*F576</f>
        <v>-1.8769648329321251E-2</v>
      </c>
      <c r="P576" s="199">
        <f>+D$11+D$12*F576+D$13*F576^2</f>
        <v>-2.7354293366003878E-2</v>
      </c>
      <c r="Q576" s="200">
        <f>+C576-15018.5</f>
        <v>41601.368399999999</v>
      </c>
      <c r="S576" s="132">
        <f>+(P576-G576)^2</f>
        <v>7.4106330278399178E-5</v>
      </c>
      <c r="T576" s="7">
        <v>1</v>
      </c>
      <c r="U576" s="43">
        <f>+T576*S576</f>
        <v>7.4106330278399178E-5</v>
      </c>
      <c r="V576" s="132">
        <f>+G576-P576</f>
        <v>8.6085033704122564E-3</v>
      </c>
      <c r="Z576" s="43">
        <f>F576</f>
        <v>19393</v>
      </c>
      <c r="AA576" s="132">
        <f>AB$3+AB$4*Z576+AB$5*Z576^2+AH576</f>
        <v>-1.6970154812365058E-2</v>
      </c>
      <c r="AB576" s="132">
        <f>IF(S576&lt;&gt;0,G576-AH576, -9999)</f>
        <v>-2.9129928549230442E-2</v>
      </c>
      <c r="AC576" s="132">
        <f>+G576-P576</f>
        <v>8.6085033704122564E-3</v>
      </c>
      <c r="AD576" s="132">
        <f>IF(S576&lt;&gt;0,G576-AA576, -9999)</f>
        <v>-1.7756351832265635E-3</v>
      </c>
      <c r="AE576" s="132">
        <f>+(G576-AA576)^2*T576</f>
        <v>3.1528803039120319E-6</v>
      </c>
      <c r="AF576" s="43">
        <f>IF(S576&lt;&gt;0,G576-P576, -9999)</f>
        <v>8.6085033704122564E-3</v>
      </c>
      <c r="AG576" s="7"/>
      <c r="AH576" s="43">
        <f>$AB$6*($AB$11/AI576*AJ576+$AB$12)</f>
        <v>1.038413855363882E-2</v>
      </c>
      <c r="AI576" s="43">
        <f>1+$AB$7*COS(AL576)</f>
        <v>0.78034732670423168</v>
      </c>
      <c r="AJ576" s="43">
        <f>SIN(AL576+RADIANS($AB$9))</f>
        <v>0.89718932447183486</v>
      </c>
      <c r="AK576" s="43">
        <f>$AB$7*SIN(AL576)</f>
        <v>0.44620334123941724</v>
      </c>
      <c r="AL576" s="43">
        <f>2*ATAN(AM576)</f>
        <v>2.0282411138464487</v>
      </c>
      <c r="AM576" s="43">
        <f>SQRT((1+$AB$7)/(1-$AB$7))*TAN(AN576/2)</f>
        <v>1.6068689707959982</v>
      </c>
      <c r="AN576" s="132">
        <f>$AU576+$AB$7*SIN(AO576)</f>
        <v>7.7825673676330034</v>
      </c>
      <c r="AO576" s="132">
        <f>$AU576+$AB$7*SIN(AP576)</f>
        <v>7.7825673610506385</v>
      </c>
      <c r="AP576" s="132">
        <f>$AU576+$AB$7*SIN(AQ576)</f>
        <v>7.7825671755633143</v>
      </c>
      <c r="AQ576" s="132">
        <f>$AU576+$AB$7*SIN(AR576)</f>
        <v>7.7825619488326918</v>
      </c>
      <c r="AR576" s="132">
        <f>$AU576+$AB$7*SIN(AS576)</f>
        <v>7.7824148247376161</v>
      </c>
      <c r="AS576" s="132">
        <f>$AU576+$AB$7*SIN(AT576)</f>
        <v>7.7783906985785451</v>
      </c>
      <c r="AT576" s="132">
        <f>$AU576+$AB$7*SIN(AU576)</f>
        <v>7.7058803011347505</v>
      </c>
      <c r="AU576" s="132">
        <f>RADIANS($AB$9)+$AB$18*(F576-AB$15)</f>
        <v>7.286497408881969</v>
      </c>
    </row>
    <row r="577" spans="1:48" ht="12.95" customHeight="1">
      <c r="A577" s="212" t="s">
        <v>1434</v>
      </c>
      <c r="B577" s="95" t="s">
        <v>292</v>
      </c>
      <c r="C577" s="36">
        <v>56654.345099999999</v>
      </c>
      <c r="D577" s="96">
        <v>1E-3</v>
      </c>
      <c r="E577" s="41">
        <f>+(C577-C$7)/C$8</f>
        <v>19493.946691299199</v>
      </c>
      <c r="F577" s="132">
        <f>ROUND(2*E577,0)/2</f>
        <v>19494</v>
      </c>
      <c r="G577" s="132">
        <f>+C577-(C$7+F577*C$8)</f>
        <v>-1.8196819997683633E-2</v>
      </c>
      <c r="K577" s="43">
        <f>G577</f>
        <v>-1.8196819997683633E-2</v>
      </c>
      <c r="O577" s="132">
        <f ca="1">+C$11+C$12*F577</f>
        <v>-1.897097125799737E-2</v>
      </c>
      <c r="P577" s="199">
        <f>+D$11+D$12*F577+D$13*F577^2</f>
        <v>-2.750574872126001E-2</v>
      </c>
      <c r="Q577" s="200">
        <f>+C577-15018.5</f>
        <v>41635.845099999999</v>
      </c>
      <c r="S577" s="132">
        <f>+(P577-G577)^2</f>
        <v>8.665615398062532E-5</v>
      </c>
      <c r="T577" s="7">
        <v>1</v>
      </c>
      <c r="U577" s="43">
        <f>+T577*S577</f>
        <v>8.665615398062532E-5</v>
      </c>
      <c r="V577" s="132">
        <f>+G577-P577</f>
        <v>9.3089287235763769E-3</v>
      </c>
      <c r="Z577" s="43">
        <f>F577</f>
        <v>19494</v>
      </c>
      <c r="AA577" s="132">
        <f>AB$3+AB$4*Z577+AB$5*Z577^2+AH577</f>
        <v>-1.7111447001936307E-2</v>
      </c>
      <c r="AB577" s="132">
        <f>IF(S577&lt;&gt;0,G577-AH577, -9999)</f>
        <v>-2.8591121717007336E-2</v>
      </c>
      <c r="AC577" s="132">
        <f>+G577-P577</f>
        <v>9.3089287235763769E-3</v>
      </c>
      <c r="AD577" s="132">
        <f>IF(S577&lt;&gt;0,G577-AA577, -9999)</f>
        <v>-1.085372995747326E-3</v>
      </c>
      <c r="AE577" s="132">
        <f>+(G577-AA577)^2*T577</f>
        <v>1.1780345398975248E-6</v>
      </c>
      <c r="AF577" s="43">
        <f>IF(S577&lt;&gt;0,G577-P577, -9999)</f>
        <v>9.3089287235763769E-3</v>
      </c>
      <c r="AG577" s="7"/>
      <c r="AH577" s="43">
        <f>$AB$6*($AB$11/AI577*AJ577+$AB$12)</f>
        <v>1.0394301719323703E-2</v>
      </c>
      <c r="AI577" s="43">
        <f>1+$AB$7*COS(AL577)</f>
        <v>0.77424388244745002</v>
      </c>
      <c r="AJ577" s="43">
        <f>SIN(AL577+RADIANS($AB$9))</f>
        <v>0.89104323006586639</v>
      </c>
      <c r="AK577" s="43">
        <f>$AB$7*SIN(AL577)</f>
        <v>0.44314658297993975</v>
      </c>
      <c r="AL577" s="43">
        <f>2*ATAN(AM577)</f>
        <v>2.0419665289452702</v>
      </c>
      <c r="AM577" s="43">
        <f>SQRT((1+$AB$7)/(1-$AB$7))*TAN(AN577/2)</f>
        <v>1.6317258797246155</v>
      </c>
      <c r="AN577" s="132">
        <f>$AU577+$AB$7*SIN(AO577)</f>
        <v>7.7978867592177936</v>
      </c>
      <c r="AO577" s="132">
        <f>$AU577+$AB$7*SIN(AP577)</f>
        <v>7.7978867571747497</v>
      </c>
      <c r="AP577" s="132">
        <f>$AU577+$AB$7*SIN(AQ577)</f>
        <v>7.7978866839039638</v>
      </c>
      <c r="AQ577" s="132">
        <f>$AU577+$AB$7*SIN(AR577)</f>
        <v>7.7978840562184626</v>
      </c>
      <c r="AR577" s="132">
        <f>$AU577+$AB$7*SIN(AS577)</f>
        <v>7.7977899015549959</v>
      </c>
      <c r="AS577" s="132">
        <f>$AU577+$AB$7*SIN(AT577)</f>
        <v>7.7945143583429344</v>
      </c>
      <c r="AT577" s="132">
        <f>$AU577+$AB$7*SIN(AU577)</f>
        <v>7.7246334958261844</v>
      </c>
      <c r="AU577" s="132">
        <f>RADIANS($AB$9)+$AB$18*(F577-AB$15)</f>
        <v>7.3013313937008331</v>
      </c>
    </row>
    <row r="578" spans="1:48" ht="12.95" customHeight="1">
      <c r="A578" s="216" t="s">
        <v>30</v>
      </c>
      <c r="B578" s="217" t="s">
        <v>292</v>
      </c>
      <c r="C578" s="216">
        <v>56692.575999999885</v>
      </c>
      <c r="D578" s="216" t="s">
        <v>503</v>
      </c>
      <c r="E578" s="41">
        <f>+(C578-C$7)/C$8</f>
        <v>19605.946458808878</v>
      </c>
      <c r="F578" s="132">
        <f>ROUND(2*E578,0)/2</f>
        <v>19606</v>
      </c>
      <c r="G578" s="132">
        <f>+C578-(C$7+F578*C$8)</f>
        <v>-1.8276180111570284E-2</v>
      </c>
      <c r="K578" s="43">
        <f>G578</f>
        <v>-1.8276180111570284E-2</v>
      </c>
      <c r="M578" s="132"/>
      <c r="O578" s="132">
        <f ca="1">+C$11+C$12*F578</f>
        <v>-1.9194220446232278E-2</v>
      </c>
      <c r="P578" s="199">
        <f>+D$11+D$12*F578+D$13*F578^2</f>
        <v>-2.7674100921824582E-2</v>
      </c>
      <c r="Q578" s="200">
        <f>+C578-15018.5</f>
        <v>41674.075999999885</v>
      </c>
      <c r="S578" s="132">
        <f>+(P578-G578)^2</f>
        <v>8.8320915555810807E-5</v>
      </c>
      <c r="T578" s="7">
        <v>1</v>
      </c>
      <c r="U578" s="43">
        <f>+T578*S578</f>
        <v>8.8320915555810807E-5</v>
      </c>
      <c r="V578" s="132">
        <f>+G578-P578</f>
        <v>9.3979208102542983E-3</v>
      </c>
      <c r="Z578" s="43">
        <f>F578</f>
        <v>19606</v>
      </c>
      <c r="AA578" s="132">
        <f>AB$3+AB$4*Z578+AB$5*Z578^2+AH578</f>
        <v>-1.7271438222310097E-2</v>
      </c>
      <c r="AB578" s="132">
        <f>IF(S578&lt;&gt;0,G578-AH578, -9999)</f>
        <v>-2.8678842811084768E-2</v>
      </c>
      <c r="AC578" s="132">
        <f>+G578-P578</f>
        <v>9.3979208102542983E-3</v>
      </c>
      <c r="AD578" s="132">
        <f>IF(S578&lt;&gt;0,G578-AA578, -9999)</f>
        <v>-1.0047418892601863E-3</v>
      </c>
      <c r="AE578" s="132">
        <f>+(G578-AA578)^2*T578</f>
        <v>1.0095062640341285E-6</v>
      </c>
      <c r="AF578" s="43">
        <f>IF(S578&lt;&gt;0,G578-P578, -9999)</f>
        <v>9.3979208102542983E-3</v>
      </c>
      <c r="AG578" s="7"/>
      <c r="AH578" s="43">
        <f>$AB$6*($AB$11/AI578*AJ578+$AB$12)</f>
        <v>1.0402662699514485E-2</v>
      </c>
      <c r="AI578" s="43">
        <f>1+$AB$7*COS(AL578)</f>
        <v>0.76763452152109479</v>
      </c>
      <c r="AJ578" s="43">
        <f>SIN(AL578+RADIANS($AB$9))</f>
        <v>0.88414742221842924</v>
      </c>
      <c r="AK578" s="43">
        <f>$AB$7*SIN(AL578)</f>
        <v>0.43971695786092541</v>
      </c>
      <c r="AL578" s="43">
        <f>2*ATAN(AM578)</f>
        <v>2.056938803033709</v>
      </c>
      <c r="AM578" s="43">
        <f>SQRT((1+$AB$7)/(1-$AB$7))*TAN(AN578/2)</f>
        <v>1.6594836652104894</v>
      </c>
      <c r="AN578" s="132">
        <f>$AU578+$AB$7*SIN(AO578)</f>
        <v>7.8147356287069671</v>
      </c>
      <c r="AO578" s="132">
        <f>$AU578+$AB$7*SIN(AP578)</f>
        <v>7.8147356283323948</v>
      </c>
      <c r="AP578" s="132">
        <f>$AU578+$AB$7*SIN(AQ578)</f>
        <v>7.8147356091368589</v>
      </c>
      <c r="AQ578" s="132">
        <f>$AU578+$AB$7*SIN(AR578)</f>
        <v>7.8147346254444923</v>
      </c>
      <c r="AR578" s="132">
        <f>$AU578+$AB$7*SIN(AS578)</f>
        <v>7.8146842481984065</v>
      </c>
      <c r="AS578" s="132">
        <f>$AU578+$AB$7*SIN(AT578)</f>
        <v>7.8121853684256326</v>
      </c>
      <c r="AT578" s="132">
        <f>$AU578+$AB$7*SIN(AU578)</f>
        <v>7.7453201679053718</v>
      </c>
      <c r="AU578" s="132">
        <f>RADIANS($AB$9)+$AB$18*(F578-AB$15)</f>
        <v>7.317780961024722</v>
      </c>
    </row>
    <row r="579" spans="1:48" ht="12.95" customHeight="1">
      <c r="A579" s="47" t="s">
        <v>1439</v>
      </c>
      <c r="B579" s="218" t="s">
        <v>292</v>
      </c>
      <c r="C579" s="47">
        <v>56905.576699999998</v>
      </c>
      <c r="D579" s="47">
        <v>2.0000000000000001E-4</v>
      </c>
      <c r="E579" s="41">
        <f>+(C579-C$7)/C$8</f>
        <v>20229.945079806083</v>
      </c>
      <c r="F579" s="132">
        <f>ROUND(2*E579,0)/2</f>
        <v>20230</v>
      </c>
      <c r="G579" s="132">
        <f>+C579-(C$7+F579*C$8)</f>
        <v>-1.8746900001133326E-2</v>
      </c>
      <c r="K579" s="43">
        <f>G579</f>
        <v>-1.8746900001133326E-2</v>
      </c>
      <c r="M579" s="132"/>
      <c r="O579" s="132">
        <f ca="1">+C$11+C$12*F579</f>
        <v>-2.0438037352112463E-2</v>
      </c>
      <c r="P579" s="199">
        <f>+D$11+D$12*F579+D$13*F579^2</f>
        <v>-2.8619796659751551E-2</v>
      </c>
      <c r="Q579" s="200">
        <f>+C579-15018.5</f>
        <v>41887.076699999998</v>
      </c>
      <c r="S579" s="132">
        <f>+(P579-G579)^2</f>
        <v>9.7474088431754916E-5</v>
      </c>
      <c r="T579" s="7">
        <v>1</v>
      </c>
      <c r="U579" s="43">
        <f>+T579*S579</f>
        <v>9.7474088431754916E-5</v>
      </c>
      <c r="V579" s="132">
        <f>+G579-P579</f>
        <v>9.872896658618225E-3</v>
      </c>
      <c r="Z579" s="43">
        <f>F579</f>
        <v>20230</v>
      </c>
      <c r="AA579" s="132">
        <f>AB$3+AB$4*Z579+AB$5*Z579^2+AH579</f>
        <v>-1.8223235507924672E-2</v>
      </c>
      <c r="AB579" s="132">
        <f>IF(S579&lt;&gt;0,G579-AH579, -9999)</f>
        <v>-2.9143461152960203E-2</v>
      </c>
      <c r="AC579" s="132">
        <f>+G579-P579</f>
        <v>9.872896658618225E-3</v>
      </c>
      <c r="AD579" s="132">
        <f>IF(S579&lt;&gt;0,G579-AA579, -9999)</f>
        <v>-5.2366449320865455E-4</v>
      </c>
      <c r="AE579" s="132">
        <f>+(G579-AA579)^2*T579</f>
        <v>2.7422450144747702E-7</v>
      </c>
      <c r="AF579" s="43">
        <f>IF(S579&lt;&gt;0,G579-P579, -9999)</f>
        <v>9.872896658618225E-3</v>
      </c>
      <c r="AG579" s="7"/>
      <c r="AH579" s="43">
        <f>$AB$6*($AB$11/AI579*AJ579+$AB$12)</f>
        <v>1.0396561151826878E-2</v>
      </c>
      <c r="AI579" s="43">
        <f>1+$AB$7*COS(AL579)</f>
        <v>0.73365059759865381</v>
      </c>
      <c r="AJ579" s="43">
        <f>SIN(AL579+RADIANS($AB$9))</f>
        <v>0.84450973576805177</v>
      </c>
      <c r="AK579" s="43">
        <f>$AB$7*SIN(AL579)</f>
        <v>0.42000323148714358</v>
      </c>
      <c r="AL579" s="43">
        <f>2*ATAN(AM579)</f>
        <v>2.1359557679455645</v>
      </c>
      <c r="AM579" s="43">
        <f>SQRT((1+$AB$7)/(1-$AB$7))*TAN(AN579/2)</f>
        <v>1.8182884691259149</v>
      </c>
      <c r="AN579" s="132">
        <f>$AU579+$AB$7*SIN(AO579)</f>
        <v>7.9060910991834774</v>
      </c>
      <c r="AO579" s="132">
        <f>$AU579+$AB$7*SIN(AP579)</f>
        <v>7.906091099494998</v>
      </c>
      <c r="AP579" s="132">
        <f>$AU579+$AB$7*SIN(AQ579)</f>
        <v>7.9060910874691555</v>
      </c>
      <c r="AQ579" s="132">
        <f>$AU579+$AB$7*SIN(AR579)</f>
        <v>7.9060915517089123</v>
      </c>
      <c r="AR579" s="132">
        <f>$AU579+$AB$7*SIN(AS579)</f>
        <v>7.9060736274247212</v>
      </c>
      <c r="AS579" s="132">
        <f>$AU579+$AB$7*SIN(AT579)</f>
        <v>7.9067612680574024</v>
      </c>
      <c r="AT579" s="132">
        <f>$AU579+$AB$7*SIN(AU579)</f>
        <v>7.8584264322409707</v>
      </c>
      <c r="AU579" s="132">
        <f>RADIANS($AB$9)+$AB$18*(F579-AB$15)</f>
        <v>7.4094285504006772</v>
      </c>
      <c r="AV579" s="132"/>
    </row>
    <row r="580" spans="1:48" ht="12.95" customHeight="1">
      <c r="A580" s="209" t="s">
        <v>1431</v>
      </c>
      <c r="B580" s="94"/>
      <c r="C580" s="36">
        <v>56929.812299999998</v>
      </c>
      <c r="D580" s="36">
        <v>2.9999999999999997E-4</v>
      </c>
      <c r="E580" s="41">
        <f>+(C580-C$7)/C$8</f>
        <v>20300.944757173493</v>
      </c>
      <c r="F580" s="132">
        <f>ROUND(2*E580,0)/2</f>
        <v>20301</v>
      </c>
      <c r="G580" s="132">
        <f>+C580-(C$7+F580*C$8)</f>
        <v>-1.8857030001527164E-2</v>
      </c>
      <c r="K580" s="43">
        <f>G580</f>
        <v>-1.8857030001527164E-2</v>
      </c>
      <c r="L580" s="132"/>
      <c r="O580" s="132">
        <f ca="1">+C$11+C$12*F580</f>
        <v>-2.0579561391082808E-2</v>
      </c>
      <c r="P580" s="199">
        <f>+D$11+D$12*F580+D$13*F580^2</f>
        <v>-2.8728230773758291E-2</v>
      </c>
      <c r="Q580" s="200">
        <f>+C580-15018.5</f>
        <v>41911.312299999998</v>
      </c>
      <c r="S580" s="132">
        <f>+(P580-G580)^2</f>
        <v>9.7440604685696387E-5</v>
      </c>
      <c r="T580" s="7">
        <v>1</v>
      </c>
      <c r="U580" s="43">
        <f>+T580*S580</f>
        <v>9.7440604685696387E-5</v>
      </c>
      <c r="V580" s="132">
        <f>+G580-P580</f>
        <v>9.8712007722311264E-3</v>
      </c>
      <c r="Z580" s="43">
        <f>F580</f>
        <v>20301</v>
      </c>
      <c r="AA580" s="132">
        <f>AB$3+AB$4*Z580+AB$5*Z580^2+AH580</f>
        <v>-1.8337700724712254E-2</v>
      </c>
      <c r="AB580" s="132">
        <f>IF(S580&lt;&gt;0,G580-AH580, -9999)</f>
        <v>-2.9247560050573197E-2</v>
      </c>
      <c r="AC580" s="132">
        <f>+G580-P580</f>
        <v>9.8712007722311264E-3</v>
      </c>
      <c r="AD580" s="132">
        <f>IF(S580&lt;&gt;0,G580-AA580, -9999)</f>
        <v>-5.193292768149102E-4</v>
      </c>
      <c r="AE580" s="132">
        <f>+(G580-AA580)^2*T580</f>
        <v>2.6970289775709765E-7</v>
      </c>
      <c r="AF580" s="43">
        <f>IF(S580&lt;&gt;0,G580-P580, -9999)</f>
        <v>9.8712007722311264E-3</v>
      </c>
      <c r="AG580" s="7"/>
      <c r="AH580" s="43">
        <f>$AB$6*($AB$11/AI580*AJ580+$AB$12)</f>
        <v>1.0390530049046035E-2</v>
      </c>
      <c r="AI580" s="43">
        <f>1+$AB$7*COS(AL580)</f>
        <v>0.7300678268597931</v>
      </c>
      <c r="AJ580" s="43">
        <f>SIN(AL580+RADIANS($AB$9))</f>
        <v>0.83989807729878785</v>
      </c>
      <c r="AK580" s="43">
        <f>$AB$7*SIN(AL580)</f>
        <v>0.41770963661735505</v>
      </c>
      <c r="AL580" s="43">
        <f>2*ATAN(AM580)</f>
        <v>2.1445094121137389</v>
      </c>
      <c r="AM580" s="43">
        <f>SQRT((1+$AB$7)/(1-$AB$7))*TAN(AN580/2)</f>
        <v>1.8368496589184928</v>
      </c>
      <c r="AN580" s="132">
        <f>$AU580+$AB$7*SIN(AO580)</f>
        <v>7.9162307623909784</v>
      </c>
      <c r="AO580" s="132">
        <f>$AU580+$AB$7*SIN(AP580)</f>
        <v>7.916230763238203</v>
      </c>
      <c r="AP580" s="132">
        <f>$AU580+$AB$7*SIN(AQ580)</f>
        <v>7.9162307358543504</v>
      </c>
      <c r="AQ580" s="132">
        <f>$AU580+$AB$7*SIN(AR580)</f>
        <v>7.916231620944628</v>
      </c>
      <c r="AR580" s="132">
        <f>$AU580+$AB$7*SIN(AS580)</f>
        <v>7.9162030070348282</v>
      </c>
      <c r="AS580" s="132">
        <f>$AU580+$AB$7*SIN(AT580)</f>
        <v>7.9171215025217254</v>
      </c>
      <c r="AT580" s="132">
        <f>$AU580+$AB$7*SIN(AU580)</f>
        <v>7.87106016299236</v>
      </c>
      <c r="AU580" s="132">
        <f>RADIANS($AB$9)+$AB$18*(F580-AB$15)</f>
        <v>7.4198564011149282</v>
      </c>
    </row>
    <row r="581" spans="1:48" ht="12.95" customHeight="1">
      <c r="A581" s="120" t="s">
        <v>26</v>
      </c>
      <c r="B581" s="121" t="s">
        <v>292</v>
      </c>
      <c r="C581" s="120">
        <v>56942.783100000001</v>
      </c>
      <c r="D581" s="120">
        <v>2.0000000000000001E-4</v>
      </c>
      <c r="E581" s="41">
        <f>+(C581-C$7)/C$8</f>
        <v>20338.943511699781</v>
      </c>
      <c r="F581" s="132">
        <f>ROUND(2*E581,0)/2</f>
        <v>20339</v>
      </c>
      <c r="G581" s="132">
        <f>+C581-(C$7+F581*C$8)</f>
        <v>-1.9282169996586163E-2</v>
      </c>
      <c r="K581" s="43">
        <f>G581</f>
        <v>-1.9282169996586163E-2</v>
      </c>
      <c r="L581" s="132"/>
      <c r="O581" s="132">
        <f ca="1">+C$11+C$12*F581</f>
        <v>-2.0655306651376798E-2</v>
      </c>
      <c r="P581" s="199">
        <f>+D$11+D$12*F581+D$13*F581^2</f>
        <v>-2.8786335679884523E-2</v>
      </c>
      <c r="Q581" s="200">
        <f>+C581-15018.5</f>
        <v>41924.283100000001</v>
      </c>
      <c r="S581" s="132">
        <f>+(P581-G581)^2</f>
        <v>9.03291653355862E-5</v>
      </c>
      <c r="T581" s="7">
        <v>1</v>
      </c>
      <c r="U581" s="43">
        <f>+T581*S581</f>
        <v>9.03291653355862E-5</v>
      </c>
      <c r="V581" s="132">
        <f>+G581-P581</f>
        <v>9.5041656832983608E-3</v>
      </c>
      <c r="Z581" s="43">
        <f>F581</f>
        <v>20339</v>
      </c>
      <c r="AA581" s="132">
        <f>AB$3+AB$4*Z581+AB$5*Z581^2+AH581</f>
        <v>-1.8399458190988309E-2</v>
      </c>
      <c r="AB581" s="132">
        <f>IF(S581&lt;&gt;0,G581-AH581, -9999)</f>
        <v>-2.9669047485482374E-2</v>
      </c>
      <c r="AC581" s="132">
        <f>+G581-P581</f>
        <v>9.5041656832983608E-3</v>
      </c>
      <c r="AD581" s="132">
        <f>IF(S581&lt;&gt;0,G581-AA581, -9999)</f>
        <v>-8.8271180559785362E-4</v>
      </c>
      <c r="AE581" s="132">
        <f>+(G581-AA581)^2*T581</f>
        <v>7.791801317418229E-7</v>
      </c>
      <c r="AF581" s="43">
        <f>IF(S581&lt;&gt;0,G581-P581, -9999)</f>
        <v>9.5041656832983608E-3</v>
      </c>
      <c r="AG581" s="7"/>
      <c r="AH581" s="43">
        <f>$AB$6*($AB$11/AI581*AJ581+$AB$12)</f>
        <v>1.0386877488896213E-2</v>
      </c>
      <c r="AI581" s="43">
        <f>1+$AB$7*COS(AL581)</f>
        <v>0.72817261486847129</v>
      </c>
      <c r="AJ581" s="43">
        <f>SIN(AL581+RADIANS($AB$9))</f>
        <v>0.8374232735898075</v>
      </c>
      <c r="AK581" s="43">
        <f>$AB$7*SIN(AL581)</f>
        <v>0.41647880055502584</v>
      </c>
      <c r="AL581" s="43">
        <f>2*ATAN(AM581)</f>
        <v>2.1490532505226212</v>
      </c>
      <c r="AM581" s="43">
        <f>SQRT((1+$AB$7)/(1-$AB$7))*TAN(AN581/2)</f>
        <v>1.8468287329723396</v>
      </c>
      <c r="AN581" s="132">
        <f>$AU581+$AB$7*SIN(AO581)</f>
        <v>7.9216373384173115</v>
      </c>
      <c r="AO581" s="132">
        <f>$AU581+$AB$7*SIN(AP581)</f>
        <v>7.9216373397431949</v>
      </c>
      <c r="AP581" s="132">
        <f>$AU581+$AB$7*SIN(AQ581)</f>
        <v>7.921637300308265</v>
      </c>
      <c r="AQ581" s="132">
        <f>$AU581+$AB$7*SIN(AR581)</f>
        <v>7.9216384731871736</v>
      </c>
      <c r="AR581" s="132">
        <f>$AU581+$AB$7*SIN(AS581)</f>
        <v>7.9216035805848257</v>
      </c>
      <c r="AS581" s="132">
        <f>$AU581+$AB$7*SIN(AT581)</f>
        <v>7.9226340473847889</v>
      </c>
      <c r="AT581" s="132">
        <f>$AU581+$AB$7*SIN(AU581)</f>
        <v>7.877801736285531</v>
      </c>
      <c r="AU581" s="132">
        <f>RADIANS($AB$9)+$AB$18*(F581-AB$15)</f>
        <v>7.4254375043141048</v>
      </c>
    </row>
    <row r="582" spans="1:48" ht="12.95" customHeight="1">
      <c r="A582" s="120" t="s">
        <v>26</v>
      </c>
      <c r="B582" s="121" t="s">
        <v>292</v>
      </c>
      <c r="C582" s="120">
        <v>56956.7785</v>
      </c>
      <c r="D582" s="120">
        <v>1E-4</v>
      </c>
      <c r="E582" s="41">
        <f>+(C582-C$7)/C$8</f>
        <v>20379.943894798522</v>
      </c>
      <c r="F582" s="132">
        <f>ROUND(2*E582,0)/2</f>
        <v>20380</v>
      </c>
      <c r="G582" s="132">
        <f>+C582-(C$7+F582*C$8)</f>
        <v>-1.9151399996189866E-2</v>
      </c>
      <c r="K582" s="43">
        <f>G582</f>
        <v>-1.9151399996189866E-2</v>
      </c>
      <c r="M582" s="132"/>
      <c r="O582" s="132">
        <f ca="1">+C$11+C$12*F582</f>
        <v>-2.0737031800641362E-2</v>
      </c>
      <c r="P582" s="199">
        <f>+D$11+D$12*F582+D$13*F582^2</f>
        <v>-2.8849082356477148E-2</v>
      </c>
      <c r="Q582" s="200">
        <f>+C582-15018.5</f>
        <v>41938.2785</v>
      </c>
      <c r="S582" s="132">
        <f>+(P582-G582)^2</f>
        <v>9.4045043161027105E-5</v>
      </c>
      <c r="T582" s="7">
        <v>1</v>
      </c>
      <c r="U582" s="43">
        <f>+T582*S582</f>
        <v>9.4045043161027105E-5</v>
      </c>
      <c r="V582" s="132">
        <f>+G582-P582</f>
        <v>9.6976823602872818E-3</v>
      </c>
      <c r="Z582" s="43">
        <f>F582</f>
        <v>20380</v>
      </c>
      <c r="AA582" s="132">
        <f>AB$3+AB$4*Z582+AB$5*Z582^2+AH582</f>
        <v>-1.8466474311440488E-2</v>
      </c>
      <c r="AB582" s="132">
        <f>IF(S582&lt;&gt;0,G582-AH582, -9999)</f>
        <v>-2.9534008041226526E-2</v>
      </c>
      <c r="AC582" s="132">
        <f>+G582-P582</f>
        <v>9.6976823602872818E-3</v>
      </c>
      <c r="AD582" s="132">
        <f>IF(S582&lt;&gt;0,G582-AA582, -9999)</f>
        <v>-6.8492568474937815E-4</v>
      </c>
      <c r="AE582" s="132">
        <f>+(G582-AA582)^2*T582</f>
        <v>4.6912319362940456E-7</v>
      </c>
      <c r="AF582" s="43">
        <f>IF(S582&lt;&gt;0,G582-P582, -9999)</f>
        <v>9.6976823602872818E-3</v>
      </c>
      <c r="AG582" s="7"/>
      <c r="AH582" s="43">
        <f>$AB$6*($AB$11/AI582*AJ582+$AB$12)</f>
        <v>1.038260804503666E-2</v>
      </c>
      <c r="AI582" s="43">
        <f>1+$AB$7*COS(AL582)</f>
        <v>0.72614501278889998</v>
      </c>
      <c r="AJ582" s="43">
        <f>SIN(AL582+RADIANS($AB$9))</f>
        <v>0.83474820689229612</v>
      </c>
      <c r="AK582" s="43">
        <f>$AB$7*SIN(AL582)</f>
        <v>0.41514836456236415</v>
      </c>
      <c r="AL582" s="43">
        <f>2*ATAN(AM582)</f>
        <v>2.1539294694510223</v>
      </c>
      <c r="AM582" s="43">
        <f>SQRT((1+$AB$7)/(1-$AB$7))*TAN(AN582/2)</f>
        <v>1.8576313517010132</v>
      </c>
      <c r="AN582" s="132">
        <f>$AU582+$AB$7*SIN(AO582)</f>
        <v>7.9274550553242031</v>
      </c>
      <c r="AO582" s="132">
        <f>$AU582+$AB$7*SIN(AP582)</f>
        <v>7.9274550573673404</v>
      </c>
      <c r="AP582" s="132">
        <f>$AU582+$AB$7*SIN(AQ582)</f>
        <v>7.9274550014035761</v>
      </c>
      <c r="AQ582" s="132">
        <f>$AU582+$AB$7*SIN(AR582)</f>
        <v>7.9274565342969501</v>
      </c>
      <c r="AR582" s="132">
        <f>$AU582+$AB$7*SIN(AS582)</f>
        <v>7.9274145355465304</v>
      </c>
      <c r="AS582" s="132">
        <f>$AU582+$AB$7*SIN(AT582)</f>
        <v>7.9285566942943886</v>
      </c>
      <c r="AT582" s="132">
        <f>$AU582+$AB$7*SIN(AU582)</f>
        <v>7.8850597349393459</v>
      </c>
      <c r="AU582" s="132">
        <f>RADIANS($AB$9)+$AB$18*(F582-AB$15)</f>
        <v>7.4314592209237427</v>
      </c>
    </row>
    <row r="583" spans="1:48" ht="12.95" customHeight="1">
      <c r="A583" s="120" t="s">
        <v>26</v>
      </c>
      <c r="B583" s="121" t="s">
        <v>292</v>
      </c>
      <c r="C583" s="120">
        <v>56956.7785</v>
      </c>
      <c r="D583" s="120">
        <v>1E-4</v>
      </c>
      <c r="E583" s="41">
        <f>+(C583-C$7)/C$8</f>
        <v>20379.943894798522</v>
      </c>
      <c r="F583" s="132">
        <f>ROUND(2*E583,0)/2</f>
        <v>20380</v>
      </c>
      <c r="G583" s="132">
        <f>+C583-(C$7+F583*C$8)</f>
        <v>-1.9151399996189866E-2</v>
      </c>
      <c r="K583" s="43">
        <f>G583</f>
        <v>-1.9151399996189866E-2</v>
      </c>
      <c r="L583" s="132"/>
      <c r="O583" s="132">
        <f ca="1">+C$11+C$12*F583</f>
        <v>-2.0737031800641362E-2</v>
      </c>
      <c r="P583" s="199">
        <f>+D$11+D$12*F583+D$13*F583^2</f>
        <v>-2.8849082356477148E-2</v>
      </c>
      <c r="Q583" s="200">
        <f>+C583-15018.5</f>
        <v>41938.2785</v>
      </c>
      <c r="S583" s="132">
        <f>+(P583-G583)^2</f>
        <v>9.4045043161027105E-5</v>
      </c>
      <c r="T583" s="7">
        <v>1</v>
      </c>
      <c r="U583" s="43">
        <f>+T583*S583</f>
        <v>9.4045043161027105E-5</v>
      </c>
      <c r="V583" s="132">
        <f>+G583-P583</f>
        <v>9.6976823602872818E-3</v>
      </c>
      <c r="Z583" s="43">
        <f>F583</f>
        <v>20380</v>
      </c>
      <c r="AA583" s="132">
        <f>AB$3+AB$4*Z583+AB$5*Z583^2+AH583</f>
        <v>-1.8466474311440488E-2</v>
      </c>
      <c r="AB583" s="132">
        <f>IF(S583&lt;&gt;0,G583-AH583, -9999)</f>
        <v>-2.9534008041226526E-2</v>
      </c>
      <c r="AC583" s="132">
        <f>+G583-P583</f>
        <v>9.6976823602872818E-3</v>
      </c>
      <c r="AD583" s="132">
        <f>IF(S583&lt;&gt;0,G583-AA583, -9999)</f>
        <v>-6.8492568474937815E-4</v>
      </c>
      <c r="AE583" s="132">
        <f>+(G583-AA583)^2*T583</f>
        <v>4.6912319362940456E-7</v>
      </c>
      <c r="AF583" s="43">
        <f>IF(S583&lt;&gt;0,G583-P583, -9999)</f>
        <v>9.6976823602872818E-3</v>
      </c>
      <c r="AG583" s="7"/>
      <c r="AH583" s="43">
        <f>$AB$6*($AB$11/AI583*AJ583+$AB$12)</f>
        <v>1.038260804503666E-2</v>
      </c>
      <c r="AI583" s="43">
        <f>1+$AB$7*COS(AL583)</f>
        <v>0.72614501278889998</v>
      </c>
      <c r="AJ583" s="43">
        <f>SIN(AL583+RADIANS($AB$9))</f>
        <v>0.83474820689229612</v>
      </c>
      <c r="AK583" s="43">
        <f>$AB$7*SIN(AL583)</f>
        <v>0.41514836456236415</v>
      </c>
      <c r="AL583" s="43">
        <f>2*ATAN(AM583)</f>
        <v>2.1539294694510223</v>
      </c>
      <c r="AM583" s="43">
        <f>SQRT((1+$AB$7)/(1-$AB$7))*TAN(AN583/2)</f>
        <v>1.8576313517010132</v>
      </c>
      <c r="AN583" s="132">
        <f>$AU583+$AB$7*SIN(AO583)</f>
        <v>7.9274550553242031</v>
      </c>
      <c r="AO583" s="132">
        <f>$AU583+$AB$7*SIN(AP583)</f>
        <v>7.9274550573673404</v>
      </c>
      <c r="AP583" s="132">
        <f>$AU583+$AB$7*SIN(AQ583)</f>
        <v>7.9274550014035761</v>
      </c>
      <c r="AQ583" s="132">
        <f>$AU583+$AB$7*SIN(AR583)</f>
        <v>7.9274565342969501</v>
      </c>
      <c r="AR583" s="132">
        <f>$AU583+$AB$7*SIN(AS583)</f>
        <v>7.9274145355465304</v>
      </c>
      <c r="AS583" s="132">
        <f>$AU583+$AB$7*SIN(AT583)</f>
        <v>7.9285566942943886</v>
      </c>
      <c r="AT583" s="132">
        <f>$AU583+$AB$7*SIN(AU583)</f>
        <v>7.8850597349393459</v>
      </c>
      <c r="AU583" s="132">
        <f>RADIANS($AB$9)+$AB$18*(F583-AB$15)</f>
        <v>7.4314592209237427</v>
      </c>
    </row>
    <row r="584" spans="1:48" ht="12.95" customHeight="1">
      <c r="A584" s="47" t="s">
        <v>1438</v>
      </c>
      <c r="B584" s="218"/>
      <c r="C584" s="47">
        <v>56963.434399999998</v>
      </c>
      <c r="D584" s="47">
        <v>5.0000000000000001E-4</v>
      </c>
      <c r="E584" s="41">
        <f>+(C584-C$7)/C$8</f>
        <v>20399.442762274033</v>
      </c>
      <c r="F584" s="132">
        <f>ROUND(2*E584,0)/2</f>
        <v>20399.5</v>
      </c>
      <c r="G584" s="132">
        <f>+C584-(C$7+F584*C$8)</f>
        <v>-1.9537984997441527E-2</v>
      </c>
      <c r="K584" s="43">
        <f>G584</f>
        <v>-1.9537984997441527E-2</v>
      </c>
      <c r="M584" s="132"/>
      <c r="O584" s="132">
        <f ca="1">+C$11+C$12*F584</f>
        <v>-2.0775901078950117E-2</v>
      </c>
      <c r="P584" s="199">
        <f>+D$11+D$12*F584+D$13*F584^2</f>
        <v>-2.8878945153660671E-2</v>
      </c>
      <c r="Q584" s="200">
        <f>+C584-15018.5</f>
        <v>41944.934399999998</v>
      </c>
      <c r="S584" s="132">
        <f>+(P584-G584)^2</f>
        <v>8.7253536640073578E-5</v>
      </c>
      <c r="T584" s="7">
        <v>1</v>
      </c>
      <c r="U584" s="43">
        <f>+T584*S584</f>
        <v>8.7253536640073578E-5</v>
      </c>
      <c r="V584" s="132">
        <f>+G584-P584</f>
        <v>9.3409601562191441E-3</v>
      </c>
      <c r="W584" s="219"/>
      <c r="X584" s="219"/>
      <c r="Y584" s="219"/>
      <c r="Z584" s="43">
        <f>F584</f>
        <v>20399.5</v>
      </c>
      <c r="AA584" s="132">
        <f>AB$3+AB$4*Z584+AB$5*Z584^2+AH584</f>
        <v>-1.8498486518378925E-2</v>
      </c>
      <c r="AB584" s="132">
        <f>IF(S584&lt;&gt;0,G584-AH584, -9999)</f>
        <v>-2.9918443632723273E-2</v>
      </c>
      <c r="AC584" s="132">
        <f>+G584-P584</f>
        <v>9.3409601562191441E-3</v>
      </c>
      <c r="AD584" s="132">
        <f>IF(S584&lt;&gt;0,G584-AA584, -9999)</f>
        <v>-1.0394984790626019E-3</v>
      </c>
      <c r="AE584" s="132">
        <f>+(G584-AA584)^2*T584</f>
        <v>1.0805570879734625E-6</v>
      </c>
      <c r="AF584" s="43">
        <f>IF(S584&lt;&gt;0,G584-P584, -9999)</f>
        <v>9.3409601562191441E-3</v>
      </c>
      <c r="AG584" s="7"/>
      <c r="AH584" s="43">
        <f>$AB$6*($AB$11/AI584*AJ584+$AB$12)</f>
        <v>1.0380458635281748E-2</v>
      </c>
      <c r="AI584" s="43">
        <f>1+$AB$7*COS(AL584)</f>
        <v>0.72518688810892162</v>
      </c>
      <c r="AJ584" s="43">
        <f>SIN(AL584+RADIANS($AB$9))</f>
        <v>0.83347420330664201</v>
      </c>
      <c r="AK584" s="43">
        <f>$AB$7*SIN(AL584)</f>
        <v>0.41451474298502222</v>
      </c>
      <c r="AL584" s="43">
        <f>2*ATAN(AM584)</f>
        <v>2.1562391400759533</v>
      </c>
      <c r="AM584" s="43">
        <f>SQRT((1+$AB$7)/(1-$AB$7))*TAN(AN584/2)</f>
        <v>1.8627823385435731</v>
      </c>
      <c r="AN584" s="132">
        <f>$AU584+$AB$7*SIN(AO584)</f>
        <v>7.9302163420046368</v>
      </c>
      <c r="AO584" s="132">
        <f>$AU584+$AB$7*SIN(AP584)</f>
        <v>7.9302163444752365</v>
      </c>
      <c r="AP584" s="132">
        <f>$AU584+$AB$7*SIN(AQ584)</f>
        <v>7.9302162792494642</v>
      </c>
      <c r="AQ584" s="132">
        <f>$AU584+$AB$7*SIN(AR584)</f>
        <v>7.9302180012424417</v>
      </c>
      <c r="AR584" s="132">
        <f>$AU584+$AB$7*SIN(AS584)</f>
        <v>7.9301725267433634</v>
      </c>
      <c r="AS584" s="132">
        <f>$AU584+$AB$7*SIN(AT584)</f>
        <v>7.9313644726717172</v>
      </c>
      <c r="AT584" s="132">
        <f>$AU584+$AB$7*SIN(AU584)</f>
        <v>7.8885059409175682</v>
      </c>
      <c r="AU584" s="132">
        <f>RADIANS($AB$9)+$AB$18*(F584-AB$15)</f>
        <v>7.4343232080917412</v>
      </c>
    </row>
    <row r="585" spans="1:48" ht="12.95" customHeight="1">
      <c r="A585" s="120" t="s">
        <v>26</v>
      </c>
      <c r="B585" s="121" t="s">
        <v>288</v>
      </c>
      <c r="C585" s="120">
        <v>56976.747799999997</v>
      </c>
      <c r="D585" s="120">
        <v>1E-4</v>
      </c>
      <c r="E585" s="41">
        <f>+(C585-C$7)/C$8</f>
        <v>20438.445184523254</v>
      </c>
      <c r="F585" s="132">
        <f>ROUND(2*E585,0)/2</f>
        <v>20438.5</v>
      </c>
      <c r="G585" s="132">
        <f>+C585-(C$7+F585*C$8)</f>
        <v>-1.8711155003984459E-2</v>
      </c>
      <c r="K585" s="43">
        <f>G585</f>
        <v>-1.8711155003984459E-2</v>
      </c>
      <c r="M585" s="132"/>
      <c r="O585" s="132">
        <f ca="1">+C$11+C$12*F585</f>
        <v>-2.0853639635567627E-2</v>
      </c>
      <c r="P585" s="199">
        <f>+D$11+D$12*F585+D$13*F585^2</f>
        <v>-2.8938709165864149E-2</v>
      </c>
      <c r="Q585" s="200">
        <f>+C585-15018.5</f>
        <v>41958.247799999997</v>
      </c>
      <c r="S585" s="132">
        <f>+(P585-G585)^2</f>
        <v>1.0460286413418257E-4</v>
      </c>
      <c r="T585" s="7">
        <v>1</v>
      </c>
      <c r="U585" s="43">
        <f>+T585*S585</f>
        <v>1.0460286413418257E-4</v>
      </c>
      <c r="V585" s="132">
        <f>+G585-P585</f>
        <v>1.022755416187969E-2</v>
      </c>
      <c r="Z585" s="43">
        <f>F585</f>
        <v>20438.5</v>
      </c>
      <c r="AA585" s="132">
        <f>AB$3+AB$4*Z585+AB$5*Z585^2+AH585</f>
        <v>-1.8562777512038952E-2</v>
      </c>
      <c r="AB585" s="132">
        <f>IF(S585&lt;&gt;0,G585-AH585, -9999)</f>
        <v>-2.9087086657809656E-2</v>
      </c>
      <c r="AC585" s="132">
        <f>+G585-P585</f>
        <v>1.022755416187969E-2</v>
      </c>
      <c r="AD585" s="132">
        <f>IF(S585&lt;&gt;0,G585-AA585, -9999)</f>
        <v>-1.4837749194550678E-4</v>
      </c>
      <c r="AE585" s="132">
        <f>+(G585-AA585)^2*T585</f>
        <v>2.2015880116038929E-8</v>
      </c>
      <c r="AF585" s="43">
        <f>IF(S585&lt;&gt;0,G585-P585, -9999)</f>
        <v>1.022755416187969E-2</v>
      </c>
      <c r="AG585" s="7"/>
      <c r="AH585" s="43">
        <f>$AB$6*($AB$11/AI585*AJ585+$AB$12)</f>
        <v>1.0375931653825197E-2</v>
      </c>
      <c r="AI585" s="43">
        <f>1+$AB$7*COS(AL585)</f>
        <v>0.72328256868652019</v>
      </c>
      <c r="AJ585" s="43">
        <f>SIN(AL585+RADIANS($AB$9))</f>
        <v>0.83092299841877126</v>
      </c>
      <c r="AK585" s="43">
        <f>$AB$7*SIN(AL585)</f>
        <v>0.41324590963065438</v>
      </c>
      <c r="AL585" s="43">
        <f>2*ATAN(AM585)</f>
        <v>2.1608402673626559</v>
      </c>
      <c r="AM585" s="43">
        <f>SQRT((1+$AB$7)/(1-$AB$7))*TAN(AN585/2)</f>
        <v>1.8731100385546575</v>
      </c>
      <c r="AN585" s="132">
        <f>$AU585+$AB$7*SIN(AO585)</f>
        <v>7.9357280157249299</v>
      </c>
      <c r="AO585" s="132">
        <f>$AU585+$AB$7*SIN(AP585)</f>
        <v>7.9357280192443156</v>
      </c>
      <c r="AP585" s="132">
        <f>$AU585+$AB$7*SIN(AQ585)</f>
        <v>7.9357279325818464</v>
      </c>
      <c r="AQ585" s="132">
        <f>$AU585+$AB$7*SIN(AR585)</f>
        <v>7.9357300665591035</v>
      </c>
      <c r="AR585" s="132">
        <f>$AU585+$AB$7*SIN(AS585)</f>
        <v>7.9356775033113633</v>
      </c>
      <c r="AS585" s="132">
        <f>$AU585+$AB$7*SIN(AT585)</f>
        <v>7.9369625513039068</v>
      </c>
      <c r="AT585" s="132">
        <f>$AU585+$AB$7*SIN(AU585)</f>
        <v>7.8953871719406115</v>
      </c>
      <c r="AU585" s="132">
        <f>RADIANS($AB$9)+$AB$18*(F585-AB$15)</f>
        <v>7.4400511824277382</v>
      </c>
    </row>
    <row r="586" spans="1:48" ht="12.95" customHeight="1">
      <c r="A586" s="120" t="s">
        <v>26</v>
      </c>
      <c r="B586" s="121" t="s">
        <v>288</v>
      </c>
      <c r="C586" s="120">
        <v>56976.747799999997</v>
      </c>
      <c r="D586" s="120">
        <v>1E-4</v>
      </c>
      <c r="E586" s="41">
        <f>+(C586-C$7)/C$8</f>
        <v>20438.445184523254</v>
      </c>
      <c r="F586" s="132">
        <f>ROUND(2*E586,0)/2</f>
        <v>20438.5</v>
      </c>
      <c r="G586" s="132">
        <f>+C586-(C$7+F586*C$8)</f>
        <v>-1.8711155003984459E-2</v>
      </c>
      <c r="K586" s="43">
        <f>G586</f>
        <v>-1.8711155003984459E-2</v>
      </c>
      <c r="L586" s="132"/>
      <c r="O586" s="132">
        <f ca="1">+C$11+C$12*F586</f>
        <v>-2.0853639635567627E-2</v>
      </c>
      <c r="P586" s="199">
        <f>+D$11+D$12*F586+D$13*F586^2</f>
        <v>-2.8938709165864149E-2</v>
      </c>
      <c r="Q586" s="200">
        <f>+C586-15018.5</f>
        <v>41958.247799999997</v>
      </c>
      <c r="S586" s="132">
        <f>+(P586-G586)^2</f>
        <v>1.0460286413418257E-4</v>
      </c>
      <c r="T586" s="7">
        <v>1</v>
      </c>
      <c r="U586" s="43">
        <f>+T586*S586</f>
        <v>1.0460286413418257E-4</v>
      </c>
      <c r="V586" s="132">
        <f>+G586-P586</f>
        <v>1.022755416187969E-2</v>
      </c>
      <c r="Z586" s="43">
        <f>F586</f>
        <v>20438.5</v>
      </c>
      <c r="AA586" s="132">
        <f>AB$3+AB$4*Z586+AB$5*Z586^2+AH586</f>
        <v>-1.8562777512038952E-2</v>
      </c>
      <c r="AB586" s="132">
        <f>IF(S586&lt;&gt;0,G586-AH586, -9999)</f>
        <v>-2.9087086657809656E-2</v>
      </c>
      <c r="AC586" s="132">
        <f>+G586-P586</f>
        <v>1.022755416187969E-2</v>
      </c>
      <c r="AD586" s="132">
        <f>IF(S586&lt;&gt;0,G586-AA586, -9999)</f>
        <v>-1.4837749194550678E-4</v>
      </c>
      <c r="AE586" s="132">
        <f>+(G586-AA586)^2*T586</f>
        <v>2.2015880116038929E-8</v>
      </c>
      <c r="AF586" s="43">
        <f>IF(S586&lt;&gt;0,G586-P586, -9999)</f>
        <v>1.022755416187969E-2</v>
      </c>
      <c r="AG586" s="7"/>
      <c r="AH586" s="43">
        <f>$AB$6*($AB$11/AI586*AJ586+$AB$12)</f>
        <v>1.0375931653825197E-2</v>
      </c>
      <c r="AI586" s="43">
        <f>1+$AB$7*COS(AL586)</f>
        <v>0.72328256868652019</v>
      </c>
      <c r="AJ586" s="43">
        <f>SIN(AL586+RADIANS($AB$9))</f>
        <v>0.83092299841877126</v>
      </c>
      <c r="AK586" s="43">
        <f>$AB$7*SIN(AL586)</f>
        <v>0.41324590963065438</v>
      </c>
      <c r="AL586" s="43">
        <f>2*ATAN(AM586)</f>
        <v>2.1608402673626559</v>
      </c>
      <c r="AM586" s="43">
        <f>SQRT((1+$AB$7)/(1-$AB$7))*TAN(AN586/2)</f>
        <v>1.8731100385546575</v>
      </c>
      <c r="AN586" s="132">
        <f>$AU586+$AB$7*SIN(AO586)</f>
        <v>7.9357280157249299</v>
      </c>
      <c r="AO586" s="132">
        <f>$AU586+$AB$7*SIN(AP586)</f>
        <v>7.9357280192443156</v>
      </c>
      <c r="AP586" s="132">
        <f>$AU586+$AB$7*SIN(AQ586)</f>
        <v>7.9357279325818464</v>
      </c>
      <c r="AQ586" s="132">
        <f>$AU586+$AB$7*SIN(AR586)</f>
        <v>7.9357300665591035</v>
      </c>
      <c r="AR586" s="132">
        <f>$AU586+$AB$7*SIN(AS586)</f>
        <v>7.9356775033113633</v>
      </c>
      <c r="AS586" s="132">
        <f>$AU586+$AB$7*SIN(AT586)</f>
        <v>7.9369625513039068</v>
      </c>
      <c r="AT586" s="132">
        <f>$AU586+$AB$7*SIN(AU586)</f>
        <v>7.8953871719406115</v>
      </c>
      <c r="AU586" s="132">
        <f>RADIANS($AB$9)+$AB$18*(F586-AB$15)</f>
        <v>7.4400511824277382</v>
      </c>
    </row>
    <row r="587" spans="1:48" ht="12.95" customHeight="1">
      <c r="A587" s="120" t="s">
        <v>25</v>
      </c>
      <c r="B587" s="121" t="s">
        <v>292</v>
      </c>
      <c r="C587" s="120">
        <v>57034.605799999998</v>
      </c>
      <c r="D587" s="120">
        <v>1E-4</v>
      </c>
      <c r="E587" s="41">
        <f>+(C587-C$7)/C$8</f>
        <v>20607.943745859611</v>
      </c>
      <c r="F587" s="132">
        <f>ROUND(2*E587,0)/2</f>
        <v>20608</v>
      </c>
      <c r="G587" s="132">
        <f>+C587-(C$7+F587*C$8)</f>
        <v>-1.9202240000595339E-2</v>
      </c>
      <c r="K587" s="43">
        <f>G587</f>
        <v>-1.9202240000595339E-2</v>
      </c>
      <c r="M587" s="132"/>
      <c r="O587" s="132">
        <f ca="1">+C$11+C$12*F587</f>
        <v>-2.1191503362405273E-2</v>
      </c>
      <c r="P587" s="199">
        <f>+D$11+D$12*F587+D$13*F587^2</f>
        <v>-2.9199047854954509E-2</v>
      </c>
      <c r="Q587" s="200">
        <f>+C587-15018.5</f>
        <v>42016.105799999998</v>
      </c>
      <c r="S587" s="132">
        <f>+(P587-G587)^2</f>
        <v>9.9936167276977196E-5</v>
      </c>
      <c r="T587" s="7">
        <v>1</v>
      </c>
      <c r="U587" s="43">
        <f>+T587*S587</f>
        <v>9.9936167276977196E-5</v>
      </c>
      <c r="V587" s="132">
        <f>+G587-P587</f>
        <v>9.9968078543591701E-3</v>
      </c>
      <c r="Z587" s="43">
        <f>F587</f>
        <v>20608</v>
      </c>
      <c r="AA587" s="132">
        <f>AB$3+AB$4*Z587+AB$5*Z587^2+AH587</f>
        <v>-1.8846268798246989E-2</v>
      </c>
      <c r="AB587" s="132">
        <f>IF(S587&lt;&gt;0,G587-AH587, -9999)</f>
        <v>-2.9555019057302859E-2</v>
      </c>
      <c r="AC587" s="132">
        <f>+G587-P587</f>
        <v>9.9968078543591701E-3</v>
      </c>
      <c r="AD587" s="132">
        <f>IF(S587&lt;&gt;0,G587-AA587, -9999)</f>
        <v>-3.5597120234834995E-4</v>
      </c>
      <c r="AE587" s="132">
        <f>+(G587-AA587)^2*T587</f>
        <v>1.2671549690132991E-7</v>
      </c>
      <c r="AF587" s="43">
        <f>IF(S587&lt;&gt;0,G587-P587, -9999)</f>
        <v>9.9968078543591701E-3</v>
      </c>
      <c r="AG587" s="7"/>
      <c r="AH587" s="43">
        <f>$AB$6*($AB$11/AI587*AJ587+$AB$12)</f>
        <v>1.0352779056707518E-2</v>
      </c>
      <c r="AI587" s="43">
        <f>1+$AB$7*COS(AL587)</f>
        <v>0.71518728571899892</v>
      </c>
      <c r="AJ587" s="43">
        <f>SIN(AL587+RADIANS($AB$9))</f>
        <v>0.81978962213986284</v>
      </c>
      <c r="AK587" s="43">
        <f>$AB$7*SIN(AL587)</f>
        <v>0.4077087641970506</v>
      </c>
      <c r="AL587" s="43">
        <f>2*ATAN(AM587)</f>
        <v>2.1805612601468374</v>
      </c>
      <c r="AM587" s="43">
        <f>SQRT((1+$AB$7)/(1-$AB$7))*TAN(AN587/2)</f>
        <v>1.9184045411158441</v>
      </c>
      <c r="AN587" s="132">
        <f>$AU587+$AB$7*SIN(AO587)</f>
        <v>7.9595164655128157</v>
      </c>
      <c r="AO587" s="132">
        <f>$AU587+$AB$7*SIN(AP587)</f>
        <v>7.9595164775572265</v>
      </c>
      <c r="AP587" s="132">
        <f>$AU587+$AB$7*SIN(AQ587)</f>
        <v>7.9595162476538688</v>
      </c>
      <c r="AQ587" s="132">
        <f>$AU587+$AB$7*SIN(AR587)</f>
        <v>7.9595206359561486</v>
      </c>
      <c r="AR587" s="132">
        <f>$AU587+$AB$7*SIN(AS587)</f>
        <v>7.9594368424117716</v>
      </c>
      <c r="AS587" s="132">
        <f>$AU587+$AB$7*SIN(AT587)</f>
        <v>7.9610255703240149</v>
      </c>
      <c r="AT587" s="132">
        <f>$AU587+$AB$7*SIN(AU587)</f>
        <v>7.9251200204679444</v>
      </c>
      <c r="AU587" s="132">
        <f>RADIANS($AB$9)+$AB$18*(F587-AB$15)</f>
        <v>7.4649458401188031</v>
      </c>
    </row>
    <row r="588" spans="1:48" ht="12.95" customHeight="1">
      <c r="A588" s="47" t="s">
        <v>1439</v>
      </c>
      <c r="B588" s="218" t="s">
        <v>288</v>
      </c>
      <c r="C588" s="47">
        <v>57070.2768</v>
      </c>
      <c r="D588" s="47">
        <v>2.0000000000000001E-4</v>
      </c>
      <c r="E588" s="41">
        <f>+(C588-C$7)/C$8</f>
        <v>20712.444129236665</v>
      </c>
      <c r="F588" s="132">
        <f>ROUND(2*E588,0)/2</f>
        <v>20712.5</v>
      </c>
      <c r="G588" s="132">
        <f>+C588-(C$7+F588*C$8)</f>
        <v>-1.9071374998020474E-2</v>
      </c>
      <c r="K588" s="43">
        <f>G588</f>
        <v>-1.9071374998020474E-2</v>
      </c>
      <c r="M588" s="132"/>
      <c r="O588" s="132">
        <f ca="1">+C$11+C$12*F588</f>
        <v>-2.1399802828213736E-2</v>
      </c>
      <c r="P588" s="199">
        <f>+D$11+D$12*F588+D$13*F588^2</f>
        <v>-2.9360033795317549E-2</v>
      </c>
      <c r="Q588" s="200">
        <f>+C588-15018.5</f>
        <v>42051.7768</v>
      </c>
      <c r="S588" s="132">
        <f>+(P588-G588)^2</f>
        <v>1.0585649984719849E-4</v>
      </c>
      <c r="T588" s="7">
        <v>1</v>
      </c>
      <c r="U588" s="43">
        <f>+T588*S588</f>
        <v>1.0585649984719849E-4</v>
      </c>
      <c r="V588" s="132">
        <f>+G588-P588</f>
        <v>1.0288658797297075E-2</v>
      </c>
      <c r="Z588" s="43">
        <f>F588</f>
        <v>20712.5</v>
      </c>
      <c r="AA588" s="132">
        <f>AB$3+AB$4*Z588+AB$5*Z588^2+AH588</f>
        <v>-1.9024284701816965E-2</v>
      </c>
      <c r="AB588" s="132">
        <f>IF(S588&lt;&gt;0,G588-AH588, -9999)</f>
        <v>-2.9407124091521058E-2</v>
      </c>
      <c r="AC588" s="132">
        <f>+G588-P588</f>
        <v>1.0288658797297075E-2</v>
      </c>
      <c r="AD588" s="132">
        <f>IF(S588&lt;&gt;0,G588-AA588, -9999)</f>
        <v>-4.7090296203509269E-5</v>
      </c>
      <c r="AE588" s="132">
        <f>+(G588-AA588)^2*T588</f>
        <v>2.2174959965342396E-9</v>
      </c>
      <c r="AF588" s="43">
        <f>IF(S588&lt;&gt;0,G588-P588, -9999)</f>
        <v>1.0288658797297075E-2</v>
      </c>
      <c r="AG588" s="7"/>
      <c r="AH588" s="43">
        <f>$AB$6*($AB$11/AI588*AJ588+$AB$12)</f>
        <v>1.0335749093500584E-2</v>
      </c>
      <c r="AI588" s="43">
        <f>1+$AB$7*COS(AL588)</f>
        <v>0.71033926388872004</v>
      </c>
      <c r="AJ588" s="43">
        <f>SIN(AL588+RADIANS($AB$9))</f>
        <v>0.81289316017033575</v>
      </c>
      <c r="AK588" s="43">
        <f>$AB$7*SIN(AL588)</f>
        <v>0.40427883518021174</v>
      </c>
      <c r="AL588" s="43">
        <f>2*ATAN(AM588)</f>
        <v>2.1925022410890147</v>
      </c>
      <c r="AM588" s="43">
        <f>SQRT((1+$AB$7)/(1-$AB$7))*TAN(AN588/2)</f>
        <v>1.9466721926410431</v>
      </c>
      <c r="AN588" s="132">
        <f>$AU588+$AB$7*SIN(AO588)</f>
        <v>7.9740508452037879</v>
      </c>
      <c r="AO588" s="132">
        <f>$AU588+$AB$7*SIN(AP588)</f>
        <v>7.9740508666573664</v>
      </c>
      <c r="AP588" s="132">
        <f>$AU588+$AB$7*SIN(AQ588)</f>
        <v>7.9740505065256633</v>
      </c>
      <c r="AQ588" s="132">
        <f>$AU588+$AB$7*SIN(AR588)</f>
        <v>7.9740565517542494</v>
      </c>
      <c r="AR588" s="132">
        <f>$AU588+$AB$7*SIN(AS588)</f>
        <v>7.9739550354121453</v>
      </c>
      <c r="AS588" s="132">
        <f>$AU588+$AB$7*SIN(AT588)</f>
        <v>7.9756486021450446</v>
      </c>
      <c r="AT588" s="132">
        <f>$AU588+$AB$7*SIN(AU588)</f>
        <v>7.9433089702480668</v>
      </c>
      <c r="AU588" s="132">
        <f>RADIANS($AB$9)+$AB$18*(F588-AB$15)</f>
        <v>7.4802938739165388</v>
      </c>
    </row>
    <row r="589" spans="1:48" ht="12.95" customHeight="1">
      <c r="A589" s="120" t="s">
        <v>23</v>
      </c>
      <c r="B589" s="121" t="s">
        <v>288</v>
      </c>
      <c r="C589" s="120">
        <v>57294.883199999997</v>
      </c>
      <c r="D589" s="120">
        <v>1E-4</v>
      </c>
      <c r="E589" s="41">
        <f>+(C589-C$7)/C$8</f>
        <v>21370.442360543278</v>
      </c>
      <c r="F589" s="132">
        <f>ROUND(2*E589,0)/2</f>
        <v>21370.5</v>
      </c>
      <c r="G589" s="132">
        <f>+C589-(C$7+F589*C$8)</f>
        <v>-1.9675114999699872E-2</v>
      </c>
      <c r="K589" s="43">
        <f>G589</f>
        <v>-1.9675114999699872E-2</v>
      </c>
      <c r="L589" s="132"/>
      <c r="O589" s="132">
        <f ca="1">+C$11+C$12*F589</f>
        <v>-2.271139180909381E-2</v>
      </c>
      <c r="P589" s="199">
        <f>+D$11+D$12*F589+D$13*F589^2</f>
        <v>-3.038215450429612E-2</v>
      </c>
      <c r="Q589" s="200">
        <f>+C589-15018.5</f>
        <v>42276.383199999997</v>
      </c>
      <c r="S589" s="132">
        <f>+(P589-G589)^2</f>
        <v>1.1464069495298467E-4</v>
      </c>
      <c r="T589" s="7">
        <v>1</v>
      </c>
      <c r="U589" s="43">
        <f>+T589*S589</f>
        <v>1.1464069495298467E-4</v>
      </c>
      <c r="V589" s="132">
        <f>+G589-P589</f>
        <v>1.0707039504596248E-2</v>
      </c>
      <c r="W589" s="219"/>
      <c r="X589" s="219"/>
      <c r="Y589" s="219"/>
      <c r="Z589" s="43">
        <f>F589</f>
        <v>21370.5</v>
      </c>
      <c r="AA589" s="132">
        <f>AB$3+AB$4*Z589+AB$5*Z589^2+AH589</f>
        <v>-2.0198905392135036E-2</v>
      </c>
      <c r="AB589" s="132">
        <f>IF(S589&lt;&gt;0,G589-AH589, -9999)</f>
        <v>-2.9858364111860956E-2</v>
      </c>
      <c r="AC589" s="132">
        <f>+G589-P589</f>
        <v>1.0707039504596248E-2</v>
      </c>
      <c r="AD589" s="132">
        <f>IF(S589&lt;&gt;0,G589-AA589, -9999)</f>
        <v>5.237903924351639E-4</v>
      </c>
      <c r="AE589" s="132">
        <f>+(G589-AA589)^2*T589</f>
        <v>2.74356375207383E-7</v>
      </c>
      <c r="AF589" s="43">
        <f>IF(S589&lt;&gt;0,G589-P589, -9999)</f>
        <v>1.0707039504596248E-2</v>
      </c>
      <c r="AG589" s="7"/>
      <c r="AH589" s="43">
        <f>$AB$6*($AB$11/AI589*AJ589+$AB$12)</f>
        <v>1.0183249112161084E-2</v>
      </c>
      <c r="AI589" s="43">
        <f>1+$AB$7*COS(AL589)</f>
        <v>0.68212675217521657</v>
      </c>
      <c r="AJ589" s="43">
        <f>SIN(AL589+RADIANS($AB$9))</f>
        <v>0.76909003886069371</v>
      </c>
      <c r="AK589" s="43">
        <f>$AB$7*SIN(AL589)</f>
        <v>0.38249355149665093</v>
      </c>
      <c r="AL589" s="43">
        <f>2*ATAN(AM589)</f>
        <v>2.2641886126464317</v>
      </c>
      <c r="AM589" s="43">
        <f>SQRT((1+$AB$7)/(1-$AB$7))*TAN(AN589/2)</f>
        <v>2.1313062012217241</v>
      </c>
      <c r="AN589" s="132">
        <f>$AU589+$AB$7*SIN(AO589)</f>
        <v>8.0634062238951003</v>
      </c>
      <c r="AO589" s="132">
        <f>$AU589+$AB$7*SIN(AP589)</f>
        <v>8.0634063276535262</v>
      </c>
      <c r="AP589" s="132">
        <f>$AU589+$AB$7*SIN(AQ589)</f>
        <v>8.0634053241371983</v>
      </c>
      <c r="AQ589" s="132">
        <f>$AU589+$AB$7*SIN(AR589)</f>
        <v>8.0634150296083043</v>
      </c>
      <c r="AR589" s="132">
        <f>$AU589+$AB$7*SIN(AS589)</f>
        <v>8.0633211449111037</v>
      </c>
      <c r="AS589" s="132">
        <f>$AU589+$AB$7*SIN(AT589)</f>
        <v>8.0642275941978063</v>
      </c>
      <c r="AT589" s="132">
        <f>$AU589+$AB$7*SIN(AU589)</f>
        <v>8.0553079590912162</v>
      </c>
      <c r="AU589" s="132">
        <f>RADIANS($AB$9)+$AB$18*(F589-AB$15)</f>
        <v>7.5769350819443888</v>
      </c>
    </row>
    <row r="590" spans="1:48" ht="12.95" customHeight="1">
      <c r="A590" s="220" t="s">
        <v>1445</v>
      </c>
      <c r="B590" s="221" t="s">
        <v>288</v>
      </c>
      <c r="C590" s="220">
        <v>57303.075100000002</v>
      </c>
      <c r="D590" s="220" t="s">
        <v>445</v>
      </c>
      <c r="E590" s="41">
        <f>+(C590-C$7)/C$8</f>
        <v>21394.441034272277</v>
      </c>
      <c r="F590" s="132">
        <f>ROUND(2*E590,0)/2</f>
        <v>21394.5</v>
      </c>
      <c r="G590" s="132">
        <f>+C590-(C$7+F590*C$8)</f>
        <v>-2.0127834999584593E-2</v>
      </c>
      <c r="K590" s="43">
        <f>G590</f>
        <v>-2.0127834999584593E-2</v>
      </c>
      <c r="M590" s="132"/>
      <c r="O590" s="132">
        <f ca="1">+C$11+C$12*F590</f>
        <v>-2.275923092085843E-2</v>
      </c>
      <c r="P590" s="199">
        <f>+D$11+D$12*F590+D$13*F590^2</f>
        <v>-3.0419711121097846E-2</v>
      </c>
      <c r="Q590" s="200">
        <f>+C590-15018.5</f>
        <v>42284.575100000002</v>
      </c>
      <c r="S590" s="132">
        <f>+(P590-G590)^2</f>
        <v>1.0592271410057467E-4</v>
      </c>
      <c r="T590" s="7">
        <v>1</v>
      </c>
      <c r="U590" s="43">
        <f>+T590*S590</f>
        <v>1.0592271410057467E-4</v>
      </c>
      <c r="V590" s="132">
        <f>+G590-P590</f>
        <v>1.0291876121513253E-2</v>
      </c>
      <c r="Z590" s="43">
        <f>F590</f>
        <v>21394.5</v>
      </c>
      <c r="AA590" s="132">
        <f>AB$3+AB$4*Z590+AB$5*Z590^2+AH590</f>
        <v>-2.0243422808963379E-2</v>
      </c>
      <c r="AB590" s="132">
        <f>IF(S590&lt;&gt;0,G590-AH590, -9999)</f>
        <v>-3.0304123311719056E-2</v>
      </c>
      <c r="AC590" s="132">
        <f>+G590-P590</f>
        <v>1.0291876121513253E-2</v>
      </c>
      <c r="AD590" s="132">
        <f>IF(S590&lt;&gt;0,G590-AA590, -9999)</f>
        <v>1.1558780937878654E-4</v>
      </c>
      <c r="AE590" s="132">
        <f>+(G590-AA590)^2*T590</f>
        <v>1.3360541676986695E-8</v>
      </c>
      <c r="AF590" s="43">
        <f>IF(S590&lt;&gt;0,G590-P590, -9999)</f>
        <v>1.0291876121513253E-2</v>
      </c>
      <c r="AG590" s="7"/>
      <c r="AH590" s="43">
        <f>$AB$6*($AB$11/AI590*AJ590+$AB$12)</f>
        <v>1.0176288312134464E-2</v>
      </c>
      <c r="AI590" s="43">
        <f>1+$AB$7*COS(AL590)</f>
        <v>0.68116835911098661</v>
      </c>
      <c r="AJ590" s="43">
        <f>SIN(AL590+RADIANS($AB$9))</f>
        <v>0.76748448959444671</v>
      </c>
      <c r="AK590" s="43">
        <f>$AB$7*SIN(AL590)</f>
        <v>0.38169503977287489</v>
      </c>
      <c r="AL590" s="43">
        <f>2*ATAN(AM590)</f>
        <v>2.266696874540711</v>
      </c>
      <c r="AM590" s="43">
        <f>SQRT((1+$AB$7)/(1-$AB$7))*TAN(AN590/2)</f>
        <v>2.1382758124968531</v>
      </c>
      <c r="AN590" s="132">
        <f>$AU590+$AB$7*SIN(AO590)</f>
        <v>8.0665985792845571</v>
      </c>
      <c r="AO590" s="132">
        <f>$AU590+$AB$7*SIN(AP590)</f>
        <v>8.0665986802488252</v>
      </c>
      <c r="AP590" s="132">
        <f>$AU590+$AB$7*SIN(AQ590)</f>
        <v>8.0665977182017361</v>
      </c>
      <c r="AQ590" s="132">
        <f>$AU590+$AB$7*SIN(AR590)</f>
        <v>8.0666068849796133</v>
      </c>
      <c r="AR590" s="132">
        <f>$AU590+$AB$7*SIN(AS590)</f>
        <v>8.0665195243520014</v>
      </c>
      <c r="AS590" s="132">
        <f>$AU590+$AB$7*SIN(AT590)</f>
        <v>8.0673506510019095</v>
      </c>
      <c r="AT590" s="132">
        <f>$AU590+$AB$7*SIN(AU590)</f>
        <v>8.0593093859661362</v>
      </c>
      <c r="AU590" s="132">
        <f>RADIANS($AB$9)+$AB$18*(F590-AB$15)</f>
        <v>7.5804599892280793</v>
      </c>
    </row>
    <row r="591" spans="1:48" ht="12.95" customHeight="1">
      <c r="A591" s="222" t="s">
        <v>1444</v>
      </c>
      <c r="B591" s="223" t="s">
        <v>292</v>
      </c>
      <c r="C591" s="224">
        <v>57319.63</v>
      </c>
      <c r="D591" s="225">
        <v>2E-3</v>
      </c>
      <c r="E591" s="41">
        <f>+(C591-C$7)/C$8</f>
        <v>21442.939629679418</v>
      </c>
      <c r="F591" s="132">
        <f>ROUND(2*E591,0)/2</f>
        <v>21443</v>
      </c>
      <c r="G591" s="132">
        <f>+C591-(C$7+F591*C$8)</f>
        <v>-2.0607290003681555E-2</v>
      </c>
      <c r="K591" s="43">
        <f>G591</f>
        <v>-2.0607290003681555E-2</v>
      </c>
      <c r="L591" s="132"/>
      <c r="O591" s="132">
        <f ca="1">+C$11+C$12*F591</f>
        <v>-2.2855905792549439E-2</v>
      </c>
      <c r="P591" s="199">
        <f>+D$11+D$12*F591+D$13*F591^2</f>
        <v>-3.0495665993824563E-2</v>
      </c>
      <c r="Q591" s="200">
        <f>+C591-15018.5</f>
        <v>42301.13</v>
      </c>
      <c r="S591" s="132">
        <f>+(P591-G591)^2</f>
        <v>9.7779979722436696E-5</v>
      </c>
      <c r="T591" s="7">
        <v>1</v>
      </c>
      <c r="U591" s="43">
        <f>+T591*S591</f>
        <v>9.7779979722436696E-5</v>
      </c>
      <c r="V591" s="132">
        <f>+G591-P591</f>
        <v>9.8883759901430071E-3</v>
      </c>
      <c r="Z591" s="43">
        <f>F591</f>
        <v>21443</v>
      </c>
      <c r="AA591" s="132">
        <f>AB$3+AB$4*Z591+AB$5*Z591^2+AH591</f>
        <v>-2.0333729906336622E-2</v>
      </c>
      <c r="AB591" s="132">
        <f>IF(S591&lt;&gt;0,G591-AH591, -9999)</f>
        <v>-3.0769226091169496E-2</v>
      </c>
      <c r="AC591" s="132">
        <f>+G591-P591</f>
        <v>9.8883759901430071E-3</v>
      </c>
      <c r="AD591" s="132">
        <f>IF(S591&lt;&gt;0,G591-AA591, -9999)</f>
        <v>-2.7356009734493328E-4</v>
      </c>
      <c r="AE591" s="132">
        <f>+(G591-AA591)^2*T591</f>
        <v>7.4835126859369375E-8</v>
      </c>
      <c r="AF591" s="43">
        <f>IF(S591&lt;&gt;0,G591-P591, -9999)</f>
        <v>9.8883759901430071E-3</v>
      </c>
      <c r="AG591" s="7"/>
      <c r="AH591" s="43">
        <f>$AB$6*($AB$11/AI591*AJ591+$AB$12)</f>
        <v>1.016193608748794E-2</v>
      </c>
      <c r="AI591" s="43">
        <f>1+$AB$7*COS(AL591)</f>
        <v>0.67924587451003804</v>
      </c>
      <c r="AJ591" s="43">
        <f>SIN(AL591+RADIANS($AB$9))</f>
        <v>0.76423902569885338</v>
      </c>
      <c r="AK591" s="43">
        <f>$AB$7*SIN(AL591)</f>
        <v>0.38008092506776381</v>
      </c>
      <c r="AL591" s="43">
        <f>2*ATAN(AM591)</f>
        <v>2.2717442391420133</v>
      </c>
      <c r="AM591" s="43">
        <f>SQRT((1+$AB$7)/(1-$AB$7))*TAN(AN591/2)</f>
        <v>2.15241466209191</v>
      </c>
      <c r="AN591" s="132">
        <f>$AU591+$AB$7*SIN(AO591)</f>
        <v>8.0730361540407998</v>
      </c>
      <c r="AO591" s="132">
        <f>$AU591+$AB$7*SIN(AP591)</f>
        <v>8.0730362454279607</v>
      </c>
      <c r="AP591" s="132">
        <f>$AU591+$AB$7*SIN(AQ591)</f>
        <v>8.0730353998354509</v>
      </c>
      <c r="AQ591" s="132">
        <f>$AU591+$AB$7*SIN(AR591)</f>
        <v>8.0730432238610312</v>
      </c>
      <c r="AR591" s="132">
        <f>$AU591+$AB$7*SIN(AS591)</f>
        <v>8.0729708198892958</v>
      </c>
      <c r="AS591" s="132">
        <f>$AU591+$AB$7*SIN(AT591)</f>
        <v>8.0736399534518117</v>
      </c>
      <c r="AT591" s="132">
        <f>$AU591+$AB$7*SIN(AU591)</f>
        <v>8.0673774364814257</v>
      </c>
      <c r="AU591" s="132">
        <f>RADIANS($AB$9)+$AB$18*(F591-AB$15)</f>
        <v>7.5875832393638705</v>
      </c>
      <c r="AV591" s="132"/>
    </row>
    <row r="592" spans="1:48" ht="12.95" customHeight="1">
      <c r="A592" s="120" t="s">
        <v>23</v>
      </c>
      <c r="B592" s="121" t="s">
        <v>292</v>
      </c>
      <c r="C592" s="120">
        <v>57326.798900000002</v>
      </c>
      <c r="D592" s="120">
        <v>1E-4</v>
      </c>
      <c r="E592" s="41">
        <f>+(C592-C$7)/C$8</f>
        <v>21463.941362134134</v>
      </c>
      <c r="F592" s="132">
        <f>ROUND(2*E592,0)/2</f>
        <v>21464</v>
      </c>
      <c r="G592" s="132">
        <f>+C592-(C$7+F592*C$8)</f>
        <v>-2.0015919995785225E-2</v>
      </c>
      <c r="K592" s="43">
        <f>G592</f>
        <v>-2.0015919995785225E-2</v>
      </c>
      <c r="M592" s="132"/>
      <c r="O592" s="132">
        <f ca="1">+C$11+C$12*F592</f>
        <v>-2.2897765015343484E-2</v>
      </c>
      <c r="P592" s="199">
        <f>+D$11+D$12*F592+D$13*F592^2</f>
        <v>-3.0528578246976985E-2</v>
      </c>
      <c r="Q592" s="200">
        <f>+C592-15018.5</f>
        <v>42308.298900000002</v>
      </c>
      <c r="S592" s="132">
        <f>+(P592-G592)^2</f>
        <v>1.1051598350635018E-4</v>
      </c>
      <c r="T592" s="7">
        <v>1</v>
      </c>
      <c r="U592" s="43">
        <f>+T592*S592</f>
        <v>1.1051598350635018E-4</v>
      </c>
      <c r="V592" s="132">
        <f>+G592-P592</f>
        <v>1.0512658251191759E-2</v>
      </c>
      <c r="Z592" s="43">
        <f>F592</f>
        <v>21464</v>
      </c>
      <c r="AA592" s="132">
        <f>AB$3+AB$4*Z592+AB$5*Z592^2+AH592</f>
        <v>-2.0372974321874265E-2</v>
      </c>
      <c r="AB592" s="132">
        <f>IF(S592&lt;&gt;0,G592-AH592, -9999)</f>
        <v>-3.0171523920887948E-2</v>
      </c>
      <c r="AC592" s="132">
        <f>+G592-P592</f>
        <v>1.0512658251191759E-2</v>
      </c>
      <c r="AD592" s="132">
        <f>IF(S592&lt;&gt;0,G592-AA592, -9999)</f>
        <v>3.570543260890402E-4</v>
      </c>
      <c r="AE592" s="132">
        <f>+(G592-AA592)^2*T592</f>
        <v>1.2748779177889864E-7</v>
      </c>
      <c r="AF592" s="43">
        <f>IF(S592&lt;&gt;0,G592-P592, -9999)</f>
        <v>1.0512658251191759E-2</v>
      </c>
      <c r="AG592" s="7"/>
      <c r="AH592" s="43">
        <f>$AB$6*($AB$11/AI592*AJ592+$AB$12)</f>
        <v>1.0155603925102721E-2</v>
      </c>
      <c r="AI592" s="43">
        <f>1+$AB$7*COS(AL592)</f>
        <v>0.67841933542879707</v>
      </c>
      <c r="AJ592" s="43">
        <f>SIN(AL592+RADIANS($AB$9))</f>
        <v>0.76283342884921379</v>
      </c>
      <c r="AK592" s="43">
        <f>$AB$7*SIN(AL592)</f>
        <v>0.3793818588086954</v>
      </c>
      <c r="AL592" s="43">
        <f>2*ATAN(AM592)</f>
        <v>2.2739208797160071</v>
      </c>
      <c r="AM592" s="43">
        <f>SQRT((1+$AB$7)/(1-$AB$7))*TAN(AN592/2)</f>
        <v>2.1585594460158277</v>
      </c>
      <c r="AN592" s="132">
        <f>$AU592+$AB$7*SIN(AO592)</f>
        <v>8.0758179304399675</v>
      </c>
      <c r="AO592" s="132">
        <f>$AU592+$AB$7*SIN(AP592)</f>
        <v>8.0758180158206052</v>
      </c>
      <c r="AP592" s="132">
        <f>$AU592+$AB$7*SIN(AQ592)</f>
        <v>8.0758172355523286</v>
      </c>
      <c r="AQ592" s="132">
        <f>$AU592+$AB$7*SIN(AR592)</f>
        <v>8.0758243660918829</v>
      </c>
      <c r="AR592" s="132">
        <f>$AU592+$AB$7*SIN(AS592)</f>
        <v>8.0757591947416838</v>
      </c>
      <c r="AS592" s="132">
        <f>$AU592+$AB$7*SIN(AT592)</f>
        <v>8.0763541458199803</v>
      </c>
      <c r="AT592" s="132">
        <f>$AU592+$AB$7*SIN(AU592)</f>
        <v>8.0708632692815812</v>
      </c>
      <c r="AU592" s="132">
        <f>RADIANS($AB$9)+$AB$18*(F592-AB$15)</f>
        <v>7.5906675332370996</v>
      </c>
      <c r="AV592" s="132"/>
    </row>
    <row r="593" spans="1:64" ht="12.95" customHeight="1">
      <c r="A593" s="209" t="s">
        <v>1440</v>
      </c>
      <c r="B593" s="94"/>
      <c r="C593" s="206">
        <v>57326.8</v>
      </c>
      <c r="D593" s="36">
        <v>1E-3</v>
      </c>
      <c r="E593" s="41">
        <f>+(C593-C$7)/C$8</f>
        <v>21463.944584651636</v>
      </c>
      <c r="F593" s="132">
        <f>ROUND(2*E593,0)/2</f>
        <v>21464</v>
      </c>
      <c r="G593" s="132">
        <f>+C593-(C$7+F593*C$8)</f>
        <v>-1.8915919994469732E-2</v>
      </c>
      <c r="K593" s="43">
        <f>G593</f>
        <v>-1.8915919994469732E-2</v>
      </c>
      <c r="L593" s="132"/>
      <c r="O593" s="132">
        <f ca="1">+C$11+C$12*F593</f>
        <v>-2.2897765015343484E-2</v>
      </c>
      <c r="P593" s="199">
        <f>+D$11+D$12*F593+D$13*F593^2</f>
        <v>-3.0528578246976985E-2</v>
      </c>
      <c r="Q593" s="200">
        <f>+C593-15018.5</f>
        <v>42308.3</v>
      </c>
      <c r="S593" s="132">
        <f>+(P593-G593)^2</f>
        <v>1.348538316895248E-4</v>
      </c>
      <c r="T593" s="7">
        <v>1</v>
      </c>
      <c r="U593" s="43">
        <f>+T593*S593</f>
        <v>1.348538316895248E-4</v>
      </c>
      <c r="V593" s="132">
        <f>+G593-P593</f>
        <v>1.1612658252507253E-2</v>
      </c>
      <c r="Z593" s="43">
        <f>F593</f>
        <v>21464</v>
      </c>
      <c r="AA593" s="132">
        <f>AB$3+AB$4*Z593+AB$5*Z593^2+AH593</f>
        <v>-2.0372974321874265E-2</v>
      </c>
      <c r="AB593" s="132">
        <f>IF(S593&lt;&gt;0,G593-AH593, -9999)</f>
        <v>-2.9071523919572455E-2</v>
      </c>
      <c r="AC593" s="132">
        <f>+G593-P593</f>
        <v>1.1612658252507253E-2</v>
      </c>
      <c r="AD593" s="132">
        <f>IF(S593&lt;&gt;0,G593-AA593, -9999)</f>
        <v>1.4570543274045333E-3</v>
      </c>
      <c r="AE593" s="132">
        <f>+(G593-AA593)^2*T593</f>
        <v>2.1230073130082772E-6</v>
      </c>
      <c r="AF593" s="43">
        <f>IF(S593&lt;&gt;0,G593-P593, -9999)</f>
        <v>1.1612658252507253E-2</v>
      </c>
      <c r="AG593" s="7"/>
      <c r="AH593" s="43">
        <f>$AB$6*($AB$11/AI593*AJ593+$AB$12)</f>
        <v>1.0155603925102721E-2</v>
      </c>
      <c r="AI593" s="43">
        <f>1+$AB$7*COS(AL593)</f>
        <v>0.67841933542879707</v>
      </c>
      <c r="AJ593" s="43">
        <f>SIN(AL593+RADIANS($AB$9))</f>
        <v>0.76283342884921379</v>
      </c>
      <c r="AK593" s="43">
        <f>$AB$7*SIN(AL593)</f>
        <v>0.3793818588086954</v>
      </c>
      <c r="AL593" s="43">
        <f>2*ATAN(AM593)</f>
        <v>2.2739208797160071</v>
      </c>
      <c r="AM593" s="43">
        <f>SQRT((1+$AB$7)/(1-$AB$7))*TAN(AN593/2)</f>
        <v>2.1585594460158277</v>
      </c>
      <c r="AN593" s="132">
        <f>$AU593+$AB$7*SIN(AO593)</f>
        <v>8.0758179304399675</v>
      </c>
      <c r="AO593" s="132">
        <f>$AU593+$AB$7*SIN(AP593)</f>
        <v>8.0758180158206052</v>
      </c>
      <c r="AP593" s="132">
        <f>$AU593+$AB$7*SIN(AQ593)</f>
        <v>8.0758172355523286</v>
      </c>
      <c r="AQ593" s="132">
        <f>$AU593+$AB$7*SIN(AR593)</f>
        <v>8.0758243660918829</v>
      </c>
      <c r="AR593" s="132">
        <f>$AU593+$AB$7*SIN(AS593)</f>
        <v>8.0757591947416838</v>
      </c>
      <c r="AS593" s="132">
        <f>$AU593+$AB$7*SIN(AT593)</f>
        <v>8.0763541458199803</v>
      </c>
      <c r="AT593" s="132">
        <f>$AU593+$AB$7*SIN(AU593)</f>
        <v>8.0708632692815812</v>
      </c>
      <c r="AU593" s="132">
        <f>RADIANS($AB$9)+$AB$18*(F593-AB$15)</f>
        <v>7.5906675332370996</v>
      </c>
      <c r="AV593" s="132"/>
      <c r="AX593" s="132"/>
    </row>
    <row r="594" spans="1:64" ht="12.95" customHeight="1">
      <c r="A594" s="120" t="s">
        <v>22</v>
      </c>
      <c r="B594" s="121" t="s">
        <v>292</v>
      </c>
      <c r="C594" s="120">
        <v>57338.746099999997</v>
      </c>
      <c r="D594" s="120">
        <v>1E-4</v>
      </c>
      <c r="E594" s="41">
        <f>+(C594-C$7)/C$8</f>
        <v>21498.941417649308</v>
      </c>
      <c r="F594" s="132">
        <f>ROUND(2*E594,0)/2</f>
        <v>21499</v>
      </c>
      <c r="G594" s="132">
        <f>+C594-(C$7+F594*C$8)</f>
        <v>-1.9996970004285686E-2</v>
      </c>
      <c r="K594" s="43">
        <f>G594</f>
        <v>-1.9996970004285686E-2</v>
      </c>
      <c r="L594" s="132"/>
      <c r="O594" s="132">
        <f ca="1">+C$11+C$12*F594</f>
        <v>-2.2967530386666893E-2</v>
      </c>
      <c r="P594" s="199">
        <f>+D$11+D$12*F594+D$13*F594^2</f>
        <v>-3.0583465006377156E-2</v>
      </c>
      <c r="Q594" s="200">
        <f>+C594-15018.5</f>
        <v>42320.246099999997</v>
      </c>
      <c r="S594" s="132">
        <f>+(P594-G594)^2</f>
        <v>1.1207387642930769E-4</v>
      </c>
      <c r="T594" s="7">
        <v>1</v>
      </c>
      <c r="U594" s="43">
        <f>+T594*S594</f>
        <v>1.1207387642930769E-4</v>
      </c>
      <c r="V594" s="132">
        <f>+G594-P594</f>
        <v>1.0586495002091471E-2</v>
      </c>
      <c r="Z594" s="43">
        <f>F594</f>
        <v>21499</v>
      </c>
      <c r="AA594" s="132">
        <f>AB$3+AB$4*Z594+AB$5*Z594^2+AH594</f>
        <v>-2.0438571759635364E-2</v>
      </c>
      <c r="AB594" s="132">
        <f>IF(S594&lt;&gt;0,G594-AH594, -9999)</f>
        <v>-3.0141863251027474E-2</v>
      </c>
      <c r="AC594" s="132">
        <f>+G594-P594</f>
        <v>1.0586495002091471E-2</v>
      </c>
      <c r="AD594" s="132">
        <f>IF(S594&lt;&gt;0,G594-AA594, -9999)</f>
        <v>4.4160175534967844E-4</v>
      </c>
      <c r="AE594" s="132">
        <f>+(G594-AA594)^2*T594</f>
        <v>1.9501211032791724E-7</v>
      </c>
      <c r="AF594" s="43">
        <f>IF(S594&lt;&gt;0,G594-P594, -9999)</f>
        <v>1.0586495002091471E-2</v>
      </c>
      <c r="AG594" s="7"/>
      <c r="AH594" s="43">
        <f>$AB$6*($AB$11/AI594*AJ594+$AB$12)</f>
        <v>1.0144893246741791E-2</v>
      </c>
      <c r="AI594" s="43">
        <f>1+$AB$7*COS(AL594)</f>
        <v>0.67704959519019459</v>
      </c>
      <c r="AJ594" s="43">
        <f>SIN(AL594+RADIANS($AB$9))</f>
        <v>0.7604903576211044</v>
      </c>
      <c r="AK594" s="43">
        <f>$AB$7*SIN(AL594)</f>
        <v>0.37821654465713184</v>
      </c>
      <c r="AL594" s="43">
        <f>2*ATAN(AM594)</f>
        <v>2.2775368819141004</v>
      </c>
      <c r="AM594" s="43">
        <f>SQRT((1+$AB$7)/(1-$AB$7))*TAN(AN594/2)</f>
        <v>2.1688317097835532</v>
      </c>
      <c r="AN594" s="132">
        <f>$AU594+$AB$7*SIN(AO594)</f>
        <v>8.080446721139305</v>
      </c>
      <c r="AO594" s="132">
        <f>$AU594+$AB$7*SIN(AP594)</f>
        <v>8.0804467936425493</v>
      </c>
      <c r="AP594" s="132">
        <f>$AU594+$AB$7*SIN(AQ594)</f>
        <v>8.0804461443746316</v>
      </c>
      <c r="AQ594" s="132">
        <f>$AU594+$AB$7*SIN(AR594)</f>
        <v>8.080451958515841</v>
      </c>
      <c r="AR594" s="132">
        <f>$AU594+$AB$7*SIN(AS594)</f>
        <v>8.0803998881294188</v>
      </c>
      <c r="AS594" s="132">
        <f>$AU594+$AB$7*SIN(AT594)</f>
        <v>8.0808658025661639</v>
      </c>
      <c r="AT594" s="132">
        <f>$AU594+$AB$7*SIN(AU594)</f>
        <v>8.0766628375588319</v>
      </c>
      <c r="AU594" s="132">
        <f>RADIANS($AB$9)+$AB$18*(F594-AB$15)</f>
        <v>7.5958080230258149</v>
      </c>
      <c r="AV594" s="132"/>
    </row>
    <row r="595" spans="1:64" ht="12.95" customHeight="1">
      <c r="A595" s="120" t="s">
        <v>22</v>
      </c>
      <c r="B595" s="121" t="s">
        <v>288</v>
      </c>
      <c r="C595" s="120">
        <v>57344.7189</v>
      </c>
      <c r="D595" s="120">
        <v>1E-4</v>
      </c>
      <c r="E595" s="41">
        <f>+(C595-C$7)/C$8</f>
        <v>21516.43910175782</v>
      </c>
      <c r="F595" s="132">
        <f>ROUND(2*E595,0)/2</f>
        <v>21516.5</v>
      </c>
      <c r="G595" s="132">
        <f>+C595-(C$7+F595*C$8)</f>
        <v>-2.0787494999240153E-2</v>
      </c>
      <c r="K595" s="43">
        <f>G595</f>
        <v>-2.0787494999240153E-2</v>
      </c>
      <c r="M595" s="132"/>
      <c r="O595" s="132">
        <f ca="1">+C$11+C$12*F595</f>
        <v>-2.3002413072328601E-2</v>
      </c>
      <c r="P595" s="199">
        <f>+D$11+D$12*F595+D$13*F595^2</f>
        <v>-3.0610923856770743E-2</v>
      </c>
      <c r="Q595" s="200">
        <f>+C595-15018.5</f>
        <v>42326.2189</v>
      </c>
      <c r="S595" s="132">
        <f>+(P595-G595)^2</f>
        <v>9.6499754518964762E-5</v>
      </c>
      <c r="T595" s="7">
        <v>1</v>
      </c>
      <c r="U595" s="43">
        <f>+T595*S595</f>
        <v>9.6499754518964762E-5</v>
      </c>
      <c r="V595" s="132">
        <f>+G595-P595</f>
        <v>9.8234288575305903E-3</v>
      </c>
      <c r="Z595" s="43">
        <f>F595</f>
        <v>21516.5</v>
      </c>
      <c r="AA595" s="132">
        <f>AB$3+AB$4*Z595+AB$5*Z595^2+AH595</f>
        <v>-2.0471459211882662E-2</v>
      </c>
      <c r="AB595" s="132">
        <f>IF(S595&lt;&gt;0,G595-AH595, -9999)</f>
        <v>-3.0926959644128234E-2</v>
      </c>
      <c r="AC595" s="132">
        <f>+G595-P595</f>
        <v>9.8234288575305903E-3</v>
      </c>
      <c r="AD595" s="132">
        <f>IF(S595&lt;&gt;0,G595-AA595, -9999)</f>
        <v>-3.1603578735749094E-4</v>
      </c>
      <c r="AE595" s="132">
        <f>+(G595-AA595)^2*T595</f>
        <v>9.9878618890669234E-8</v>
      </c>
      <c r="AF595" s="43">
        <f>IF(S595&lt;&gt;0,G595-P595, -9999)</f>
        <v>9.8234288575305903E-3</v>
      </c>
      <c r="AG595" s="7"/>
      <c r="AH595" s="43">
        <f>$AB$6*($AB$11/AI595*AJ595+$AB$12)</f>
        <v>1.0139464644888083E-2</v>
      </c>
      <c r="AI595" s="43">
        <f>1+$AB$7*COS(AL595)</f>
        <v>0.67636837098535407</v>
      </c>
      <c r="AJ595" s="43">
        <f>SIN(AL595+RADIANS($AB$9))</f>
        <v>0.75931864693054318</v>
      </c>
      <c r="AK595" s="43">
        <f>$AB$7*SIN(AL595)</f>
        <v>0.37763380055355744</v>
      </c>
      <c r="AL595" s="43">
        <f>2*ATAN(AM595)</f>
        <v>2.2793394186853213</v>
      </c>
      <c r="AM595" s="43">
        <f>SQRT((1+$AB$7)/(1-$AB$7))*TAN(AN595/2)</f>
        <v>2.1739824618944898</v>
      </c>
      <c r="AN595" s="132">
        <f>$AU595+$AB$7*SIN(AO595)</f>
        <v>8.0827576168202597</v>
      </c>
      <c r="AO595" s="132">
        <f>$AU595+$AB$7*SIN(AP595)</f>
        <v>8.0827576814109428</v>
      </c>
      <c r="AP595" s="132">
        <f>$AU595+$AB$7*SIN(AQ595)</f>
        <v>8.0827571087420953</v>
      </c>
      <c r="AQ595" s="132">
        <f>$AU595+$AB$7*SIN(AR595)</f>
        <v>8.0827621860445529</v>
      </c>
      <c r="AR595" s="132">
        <f>$AU595+$AB$7*SIN(AS595)</f>
        <v>8.082717166638437</v>
      </c>
      <c r="AS595" s="132">
        <f>$AU595+$AB$7*SIN(AT595)</f>
        <v>8.0831160414457592</v>
      </c>
      <c r="AT595" s="132">
        <f>$AU595+$AB$7*SIN(AU595)</f>
        <v>8.079557857878422</v>
      </c>
      <c r="AU595" s="132">
        <f>RADIANS($AB$9)+$AB$18*(F595-AB$15)</f>
        <v>7.5983782679201726</v>
      </c>
    </row>
    <row r="596" spans="1:64" ht="12.95" customHeight="1">
      <c r="A596" s="120" t="s">
        <v>22</v>
      </c>
      <c r="B596" s="121" t="s">
        <v>292</v>
      </c>
      <c r="C596" s="120">
        <v>57375.61</v>
      </c>
      <c r="D596" s="120">
        <v>1E-4</v>
      </c>
      <c r="E596" s="41">
        <f>+(C596-C$7)/C$8</f>
        <v>21606.936474776205</v>
      </c>
      <c r="F596" s="132">
        <f>ROUND(2*E596,0)/2</f>
        <v>21607</v>
      </c>
      <c r="G596" s="132">
        <f>+C596-(C$7+F596*C$8)</f>
        <v>-2.1684209998056758E-2</v>
      </c>
      <c r="K596" s="43">
        <f>G596</f>
        <v>-2.1684209998056758E-2</v>
      </c>
      <c r="L596" s="132"/>
      <c r="O596" s="132">
        <f ca="1">+C$11+C$12*F596</f>
        <v>-2.3182806389607694E-2</v>
      </c>
      <c r="P596" s="199">
        <f>+D$11+D$12*F596+D$13*F596^2</f>
        <v>-3.075308992315531E-2</v>
      </c>
      <c r="Q596" s="200">
        <f>+C596-15018.5</f>
        <v>42357.11</v>
      </c>
      <c r="S596" s="132">
        <f>+(P596-G596)^2</f>
        <v>8.2244583095855516E-5</v>
      </c>
      <c r="T596" s="7">
        <v>1</v>
      </c>
      <c r="U596" s="43">
        <f>+T596*S596</f>
        <v>8.2244583095855516E-5</v>
      </c>
      <c r="V596" s="132">
        <f>+G596-P596</f>
        <v>9.0688799250985518E-3</v>
      </c>
      <c r="Z596" s="43">
        <f>F596</f>
        <v>21607</v>
      </c>
      <c r="AA596" s="132">
        <f>AB$3+AB$4*Z596+AB$5*Z596^2+AH596</f>
        <v>-2.0642470801840944E-2</v>
      </c>
      <c r="AB596" s="132">
        <f>IF(S596&lt;&gt;0,G596-AH596, -9999)</f>
        <v>-3.1794829119371128E-2</v>
      </c>
      <c r="AC596" s="132">
        <f>+G596-P596</f>
        <v>9.0688799250985518E-3</v>
      </c>
      <c r="AD596" s="132">
        <f>IF(S596&lt;&gt;0,G596-AA596, -9999)</f>
        <v>-1.0417391962158143E-3</v>
      </c>
      <c r="AE596" s="132">
        <f>+(G596-AA596)^2*T596</f>
        <v>1.0852205529323709E-6</v>
      </c>
      <c r="AF596" s="43">
        <f>IF(S596&lt;&gt;0,G596-P596, -9999)</f>
        <v>9.0688799250985518E-3</v>
      </c>
      <c r="AG596" s="7"/>
      <c r="AH596" s="43">
        <f>$AB$6*($AB$11/AI596*AJ596+$AB$12)</f>
        <v>1.0110619121314368E-2</v>
      </c>
      <c r="AI596" s="43">
        <f>1+$AB$7*COS(AL596)</f>
        <v>0.67288380555498706</v>
      </c>
      <c r="AJ596" s="43">
        <f>SIN(AL596+RADIANS($AB$9))</f>
        <v>0.75325770863880404</v>
      </c>
      <c r="AK596" s="43">
        <f>$AB$7*SIN(AL596)</f>
        <v>0.37461942548539823</v>
      </c>
      <c r="AL596" s="43">
        <f>2*ATAN(AM596)</f>
        <v>2.2886036940311518</v>
      </c>
      <c r="AM596" s="43">
        <f>SQRT((1+$AB$7)/(1-$AB$7))*TAN(AN596/2)</f>
        <v>2.2007770253347356</v>
      </c>
      <c r="AN596" s="132">
        <f>$AU596+$AB$7*SIN(AO596)</f>
        <v>8.0946713767107727</v>
      </c>
      <c r="AO596" s="132">
        <f>$AU596+$AB$7*SIN(AP596)</f>
        <v>8.0946713817617351</v>
      </c>
      <c r="AP596" s="132">
        <f>$AU596+$AB$7*SIN(AQ596)</f>
        <v>8.094671339156136</v>
      </c>
      <c r="AQ596" s="132">
        <f>$AU596+$AB$7*SIN(AR596)</f>
        <v>8.094671698540262</v>
      </c>
      <c r="AR596" s="132">
        <f>$AU596+$AB$7*SIN(AS596)</f>
        <v>8.0946686670690102</v>
      </c>
      <c r="AS596" s="132">
        <f>$AU596+$AB$7*SIN(AT596)</f>
        <v>8.0946942369129147</v>
      </c>
      <c r="AT596" s="132">
        <f>$AU596+$AB$7*SIN(AU596)</f>
        <v>8.094478476885655</v>
      </c>
      <c r="AU596" s="132">
        <f>RADIANS($AB$9)+$AB$18*(F596-AB$15)</f>
        <v>7.611670105802423</v>
      </c>
    </row>
    <row r="597" spans="1:64" ht="12.95" customHeight="1">
      <c r="A597" s="226" t="s">
        <v>1443</v>
      </c>
      <c r="B597" s="227" t="s">
        <v>292</v>
      </c>
      <c r="C597" s="228">
        <v>57383.292300000001</v>
      </c>
      <c r="D597" s="228">
        <v>2.0999999999999999E-3</v>
      </c>
      <c r="E597" s="41">
        <f>+(C597-C$7)/C$8</f>
        <v>21629.442244034639</v>
      </c>
      <c r="F597" s="132">
        <f>ROUND(2*E597,0)/2</f>
        <v>21629.5</v>
      </c>
      <c r="G597" s="132">
        <f>+C597-(C$7+F597*C$8)</f>
        <v>-1.9714884998393245E-2</v>
      </c>
      <c r="K597" s="43">
        <f>G597</f>
        <v>-1.9714884998393245E-2</v>
      </c>
      <c r="M597" s="132"/>
      <c r="O597" s="132">
        <f ca="1">+C$11+C$12*F597</f>
        <v>-2.3227655556887029E-2</v>
      </c>
      <c r="P597" s="199">
        <f>+D$11+D$12*F597+D$13*F597^2</f>
        <v>-3.0788477890557615E-2</v>
      </c>
      <c r="Q597" s="200">
        <f>+C597-15018.5</f>
        <v>42364.792300000001</v>
      </c>
      <c r="S597" s="132">
        <f>+(P597-G597)^2</f>
        <v>1.2262445954139327E-4</v>
      </c>
      <c r="T597" s="7">
        <v>1</v>
      </c>
      <c r="U597" s="43">
        <f>+T597*S597</f>
        <v>1.2262445954139327E-4</v>
      </c>
      <c r="V597" s="132">
        <f>+G597-P597</f>
        <v>1.107359289216437E-2</v>
      </c>
      <c r="Z597" s="43">
        <f>F597</f>
        <v>21629.5</v>
      </c>
      <c r="AA597" s="132">
        <f>AB$3+AB$4*Z597+AB$5*Z597^2+AH597</f>
        <v>-2.0685229338863707E-2</v>
      </c>
      <c r="AB597" s="132">
        <f>IF(S597&lt;&gt;0,G597-AH597, -9999)</f>
        <v>-2.9818133550087153E-2</v>
      </c>
      <c r="AC597" s="132">
        <f>+G597-P597</f>
        <v>1.107359289216437E-2</v>
      </c>
      <c r="AD597" s="132">
        <f>IF(S597&lt;&gt;0,G597-AA597, -9999)</f>
        <v>9.7034434047046231E-4</v>
      </c>
      <c r="AE597" s="132">
        <f>+(G597-AA597)^2*T597</f>
        <v>9.4156813908305651E-7</v>
      </c>
      <c r="AF597" s="43">
        <f>IF(S597&lt;&gt;0,G597-P597, -9999)</f>
        <v>1.107359289216437E-2</v>
      </c>
      <c r="AG597" s="7"/>
      <c r="AH597" s="43">
        <f>$AB$6*($AB$11/AI597*AJ597+$AB$12)</f>
        <v>1.0103248551693908E-2</v>
      </c>
      <c r="AI597" s="43">
        <f>1+$AB$7*COS(AL597)</f>
        <v>0.6720273442817063</v>
      </c>
      <c r="AJ597" s="43">
        <f>SIN(AL597+RADIANS($AB$9))</f>
        <v>0.7517505290400438</v>
      </c>
      <c r="AK597" s="43">
        <f>$AB$7*SIN(AL597)</f>
        <v>0.3738698379386694</v>
      </c>
      <c r="AL597" s="43">
        <f>2*ATAN(AM597)</f>
        <v>2.2908921995350795</v>
      </c>
      <c r="AM597" s="43">
        <f>SQRT((1+$AB$7)/(1-$AB$7))*TAN(AN597/2)</f>
        <v>2.2074802575034931</v>
      </c>
      <c r="AN597" s="132">
        <f>$AU597+$AB$7*SIN(AO597)</f>
        <v>8.0976238540335377</v>
      </c>
      <c r="AO597" s="132">
        <f>$AU597+$AB$7*SIN(AP597)</f>
        <v>8.0976238386789774</v>
      </c>
      <c r="AP597" s="132">
        <f>$AU597+$AB$7*SIN(AQ597)</f>
        <v>8.0976239666579843</v>
      </c>
      <c r="AQ597" s="132">
        <f>$AU597+$AB$7*SIN(AR597)</f>
        <v>8.0976228999614825</v>
      </c>
      <c r="AR597" s="132">
        <f>$AU597+$AB$7*SIN(AS597)</f>
        <v>8.0976317906658082</v>
      </c>
      <c r="AS597" s="132">
        <f>$AU597+$AB$7*SIN(AT597)</f>
        <v>8.097557678681552</v>
      </c>
      <c r="AT597" s="132">
        <f>$AU597+$AB$7*SIN(AU597)</f>
        <v>8.0981747943842493</v>
      </c>
      <c r="AU597" s="132">
        <f>RADIANS($AB$9)+$AB$18*(F597-AB$15)</f>
        <v>7.6149747063808828</v>
      </c>
    </row>
    <row r="598" spans="1:64" ht="12.95" customHeight="1">
      <c r="A598" s="226" t="s">
        <v>1443</v>
      </c>
      <c r="B598" s="227" t="s">
        <v>292</v>
      </c>
      <c r="C598" s="228">
        <v>57383.462899999999</v>
      </c>
      <c r="D598" s="228">
        <v>1.9E-3</v>
      </c>
      <c r="E598" s="41">
        <f>+(C598-C$7)/C$8</f>
        <v>21629.942027203146</v>
      </c>
      <c r="F598" s="132">
        <f>ROUND(2*E598,0)/2</f>
        <v>21630</v>
      </c>
      <c r="G598" s="132">
        <f>+C598-(C$7+F598*C$8)</f>
        <v>-1.9788899997365661E-2</v>
      </c>
      <c r="K598" s="43">
        <f>G598</f>
        <v>-1.9788899997365661E-2</v>
      </c>
      <c r="L598" s="132"/>
      <c r="O598" s="132">
        <f ca="1">+C$11+C$12*F598</f>
        <v>-2.3228652205048793E-2</v>
      </c>
      <c r="P598" s="199">
        <f>+D$11+D$12*F598+D$13*F598^2</f>
        <v>-3.0789264483479996E-2</v>
      </c>
      <c r="Q598" s="200">
        <f>+C598-15018.5</f>
        <v>42364.962899999999</v>
      </c>
      <c r="S598" s="132">
        <f>+(P598-G598)^2</f>
        <v>1.2100801882736549E-4</v>
      </c>
      <c r="T598" s="7">
        <v>1</v>
      </c>
      <c r="U598" s="43">
        <f>+T598*S598</f>
        <v>1.2100801882736549E-4</v>
      </c>
      <c r="V598" s="132">
        <f>+G598-P598</f>
        <v>1.1000364486114335E-2</v>
      </c>
      <c r="Z598" s="43">
        <f>F598</f>
        <v>21630</v>
      </c>
      <c r="AA598" s="132">
        <f>AB$3+AB$4*Z598+AB$5*Z598^2+AH598</f>
        <v>-2.0686180615582452E-2</v>
      </c>
      <c r="AB598" s="132">
        <f>IF(S598&lt;&gt;0,G598-AH598, -9999)</f>
        <v>-2.9891983865263205E-2</v>
      </c>
      <c r="AC598" s="132">
        <f>+G598-P598</f>
        <v>1.1000364486114335E-2</v>
      </c>
      <c r="AD598" s="132">
        <f>IF(S598&lt;&gt;0,G598-AA598, -9999)</f>
        <v>8.9728061821679056E-4</v>
      </c>
      <c r="AE598" s="132">
        <f>+(G598-AA598)^2*T598</f>
        <v>8.0511250782750585E-7</v>
      </c>
      <c r="AF598" s="43">
        <f>IF(S598&lt;&gt;0,G598-P598, -9999)</f>
        <v>1.1000364486114335E-2</v>
      </c>
      <c r="AG598" s="7"/>
      <c r="AH598" s="43">
        <f>$AB$6*($AB$11/AI598*AJ598+$AB$12)</f>
        <v>1.0103083867897544E-2</v>
      </c>
      <c r="AI598" s="43">
        <f>1+$AB$7*COS(AL598)</f>
        <v>0.67200835602878373</v>
      </c>
      <c r="AJ598" s="43">
        <f>SIN(AL598+RADIANS($AB$9))</f>
        <v>0.75171703503202603</v>
      </c>
      <c r="AK598" s="43">
        <f>$AB$7*SIN(AL598)</f>
        <v>0.37385317987714944</v>
      </c>
      <c r="AL598" s="43">
        <f>2*ATAN(AM598)</f>
        <v>2.2909429890720232</v>
      </c>
      <c r="AM598" s="43">
        <f>SQRT((1+$AB$7)/(1-$AB$7))*TAN(AN598/2)</f>
        <v>2.2076294085549151</v>
      </c>
      <c r="AN598" s="132">
        <f>$AU598+$AB$7*SIN(AO598)</f>
        <v>8.0976894219677771</v>
      </c>
      <c r="AO598" s="132">
        <f>$AU598+$AB$7*SIN(AP598)</f>
        <v>8.0976894061312343</v>
      </c>
      <c r="AP598" s="132">
        <f>$AU598+$AB$7*SIN(AQ598)</f>
        <v>8.0976895380926948</v>
      </c>
      <c r="AQ598" s="132">
        <f>$AU598+$AB$7*SIN(AR598)</f>
        <v>8.0976884384927033</v>
      </c>
      <c r="AR598" s="132">
        <f>$AU598+$AB$7*SIN(AS598)</f>
        <v>8.0976976010204389</v>
      </c>
      <c r="AS598" s="132">
        <f>$AU598+$AB$7*SIN(AT598)</f>
        <v>8.0976212430173007</v>
      </c>
      <c r="AT598" s="132">
        <f>$AU598+$AB$7*SIN(AU598)</f>
        <v>8.0982568748556485</v>
      </c>
      <c r="AU598" s="132">
        <f>RADIANS($AB$9)+$AB$18*(F598-AB$15)</f>
        <v>7.615048141949293</v>
      </c>
    </row>
    <row r="599" spans="1:64" ht="12.95" customHeight="1">
      <c r="A599" s="120" t="s">
        <v>24</v>
      </c>
      <c r="B599" s="121" t="s">
        <v>288</v>
      </c>
      <c r="C599" s="120">
        <v>57634.864300000001</v>
      </c>
      <c r="D599" s="120">
        <v>1E-4</v>
      </c>
      <c r="E599" s="41">
        <f>+(C599-C$7)/C$8</f>
        <v>22366.437855229466</v>
      </c>
      <c r="F599" s="132">
        <f>ROUND(2*E599,0)/2</f>
        <v>22366.5</v>
      </c>
      <c r="G599" s="132">
        <f>+C599-(C$7+F599*C$8)</f>
        <v>-2.1212994994129986E-2</v>
      </c>
      <c r="K599" s="43">
        <f>G599</f>
        <v>-2.1212994994129986E-2</v>
      </c>
      <c r="M599" s="132"/>
      <c r="O599" s="132">
        <f ca="1">+C$11+C$12*F599</f>
        <v>-2.4696714947325657E-2</v>
      </c>
      <c r="P599" s="199">
        <f>+D$11+D$12*F599+D$13*F599^2</f>
        <v>-3.195705599438696E-2</v>
      </c>
      <c r="Q599" s="200">
        <f>+C599-15018.5</f>
        <v>42616.364300000001</v>
      </c>
      <c r="S599" s="132">
        <f>+(P599-G599)^2</f>
        <v>1.1543484677724289E-4</v>
      </c>
      <c r="T599" s="7">
        <v>1</v>
      </c>
      <c r="U599" s="43">
        <f>+T599*S599</f>
        <v>1.1543484677724289E-4</v>
      </c>
      <c r="V599" s="132">
        <f>+G599-P599</f>
        <v>1.0744061000256974E-2</v>
      </c>
      <c r="Z599" s="43">
        <f>F599</f>
        <v>22366.5</v>
      </c>
      <c r="AA599" s="132">
        <f>AB$3+AB$4*Z599+AB$5*Z599^2+AH599</f>
        <v>-2.2136653889707286E-2</v>
      </c>
      <c r="AB599" s="132">
        <f>IF(S599&lt;&gt;0,G599-AH599, -9999)</f>
        <v>-3.1033397098809659E-2</v>
      </c>
      <c r="AC599" s="132">
        <f>+G599-P599</f>
        <v>1.0744061000256974E-2</v>
      </c>
      <c r="AD599" s="132">
        <f>IF(S599&lt;&gt;0,G599-AA599, -9999)</f>
        <v>9.2365889557730063E-4</v>
      </c>
      <c r="AE599" s="132">
        <f>+(G599-AA599)^2*T599</f>
        <v>8.5314575537907879E-7</v>
      </c>
      <c r="AF599" s="43">
        <f>IF(S599&lt;&gt;0,G599-P599, -9999)</f>
        <v>1.0744061000256974E-2</v>
      </c>
      <c r="AG599" s="7"/>
      <c r="AH599" s="43">
        <f>$AB$6*($AB$11/AI599*AJ599+$AB$12)</f>
        <v>9.8204021046796718E-3</v>
      </c>
      <c r="AI599" s="43">
        <f>1+$AB$7*COS(AL599)</f>
        <v>0.64600439454490122</v>
      </c>
      <c r="AJ599" s="43">
        <f>SIN(AL599+RADIANS($AB$9))</f>
        <v>0.70240985068018635</v>
      </c>
      <c r="AK599" s="43">
        <f>$AB$7*SIN(AL599)</f>
        <v>0.34933054538313046</v>
      </c>
      <c r="AL599" s="43">
        <f>2*ATAN(AM599)</f>
        <v>2.3628272474920444</v>
      </c>
      <c r="AM599" s="43">
        <f>SQRT((1+$AB$7)/(1-$AB$7))*TAN(AN599/2)</f>
        <v>2.437042071224385</v>
      </c>
      <c r="AN599" s="132">
        <f>$AU599+$AB$7*SIN(AO599)</f>
        <v>8.1923557321822731</v>
      </c>
      <c r="AO599" s="132">
        <f>$AU599+$AB$7*SIN(AP599)</f>
        <v>8.1923522107271296</v>
      </c>
      <c r="AP599" s="132">
        <f>$AU599+$AB$7*SIN(AQ599)</f>
        <v>8.1923735404074396</v>
      </c>
      <c r="AQ599" s="132">
        <f>$AU599+$AB$7*SIN(AR599)</f>
        <v>8.1922443253551354</v>
      </c>
      <c r="AR599" s="132">
        <f>$AU599+$AB$7*SIN(AS599)</f>
        <v>8.1930263837618167</v>
      </c>
      <c r="AS599" s="132">
        <f>$AU599+$AB$7*SIN(AT599)</f>
        <v>8.1882661746287155</v>
      </c>
      <c r="AT599" s="132">
        <f>$AU599+$AB$7*SIN(AU599)</f>
        <v>8.2163104477113613</v>
      </c>
      <c r="AU599" s="132">
        <f>RADIANS($AB$9)+$AB$18*(F599-AB$15)</f>
        <v>7.7232187342175473</v>
      </c>
    </row>
    <row r="600" spans="1:64" ht="12.95" customHeight="1">
      <c r="A600" s="120" t="s">
        <v>24</v>
      </c>
      <c r="B600" s="121" t="s">
        <v>292</v>
      </c>
      <c r="C600" s="120">
        <v>57670.8753</v>
      </c>
      <c r="D600" s="120">
        <v>1E-4</v>
      </c>
      <c r="E600" s="41">
        <f>+(C600-C$7)/C$8</f>
        <v>22471.934289469904</v>
      </c>
      <c r="F600" s="132">
        <f>ROUND(2*E600,0)/2</f>
        <v>22472</v>
      </c>
      <c r="G600" s="132">
        <f>+C600-(C$7+F600*C$8)</f>
        <v>-2.2430159995565191E-2</v>
      </c>
      <c r="K600" s="43">
        <f>G600</f>
        <v>-2.2430159995565191E-2</v>
      </c>
      <c r="L600" s="132"/>
      <c r="O600" s="132">
        <f ca="1">+C$11+C$12*F600</f>
        <v>-2.490700770945764E-2</v>
      </c>
      <c r="P600" s="199">
        <f>+D$11+D$12*F600+D$13*F600^2</f>
        <v>-3.2125832192429191E-2</v>
      </c>
      <c r="Q600" s="200">
        <f>+C600-15018.5</f>
        <v>42652.3753</v>
      </c>
      <c r="S600" s="132">
        <f>+(P600-G600)^2</f>
        <v>9.4006059349041585E-5</v>
      </c>
      <c r="T600" s="7">
        <v>1</v>
      </c>
      <c r="U600" s="43">
        <f>+T600*S600</f>
        <v>9.4006059349041585E-5</v>
      </c>
      <c r="V600" s="132">
        <f>+G600-P600</f>
        <v>9.6956721968639997E-3</v>
      </c>
      <c r="Z600" s="43">
        <f>F600</f>
        <v>22472</v>
      </c>
      <c r="AA600" s="132">
        <f>AB$3+AB$4*Z600+AB$5*Z600^2+AH600</f>
        <v>-2.2352129857540655E-2</v>
      </c>
      <c r="AB600" s="132">
        <f>IF(S600&lt;&gt;0,G600-AH600, -9999)</f>
        <v>-3.2203862330453727E-2</v>
      </c>
      <c r="AC600" s="132">
        <f>+G600-P600</f>
        <v>9.6956721968639997E-3</v>
      </c>
      <c r="AD600" s="132">
        <f>IF(S600&lt;&gt;0,G600-AA600, -9999)</f>
        <v>-7.8030138024536011E-5</v>
      </c>
      <c r="AE600" s="132">
        <f>+(G600-AA600)^2*T600</f>
        <v>6.0887024401281406E-9</v>
      </c>
      <c r="AF600" s="43">
        <f>IF(S600&lt;&gt;0,G600-P600, -9999)</f>
        <v>9.6956721968639997E-3</v>
      </c>
      <c r="AG600" s="7"/>
      <c r="AH600" s="43">
        <f>$AB$6*($AB$11/AI600*AJ600+$AB$12)</f>
        <v>9.7737023348885375E-3</v>
      </c>
      <c r="AI600" s="43">
        <f>1+$AB$7*COS(AL600)</f>
        <v>0.64258052416058054</v>
      </c>
      <c r="AJ600" s="43">
        <f>SIN(AL600+RADIANS($AB$9))</f>
        <v>0.69536452765595302</v>
      </c>
      <c r="AK600" s="43">
        <f>$AB$7*SIN(AL600)</f>
        <v>0.34582659948285072</v>
      </c>
      <c r="AL600" s="43">
        <f>2*ATAN(AM600)</f>
        <v>2.3726778049486525</v>
      </c>
      <c r="AM600" s="43">
        <f>SQRT((1+$AB$7)/(1-$AB$7))*TAN(AN600/2)</f>
        <v>2.4716349393741628</v>
      </c>
      <c r="AN600" s="132">
        <f>$AU600+$AB$7*SIN(AO600)</f>
        <v>8.2056198624245216</v>
      </c>
      <c r="AO600" s="132">
        <f>$AU600+$AB$7*SIN(AP600)</f>
        <v>8.2056150294762276</v>
      </c>
      <c r="AP600" s="132">
        <f>$AU600+$AB$7*SIN(AQ600)</f>
        <v>8.2056432419386756</v>
      </c>
      <c r="AQ600" s="132">
        <f>$AU600+$AB$7*SIN(AR600)</f>
        <v>8.2054785203049203</v>
      </c>
      <c r="AR600" s="132">
        <f>$AU600+$AB$7*SIN(AS600)</f>
        <v>8.2064392238515502</v>
      </c>
      <c r="AS600" s="132">
        <f>$AU600+$AB$7*SIN(AT600)</f>
        <v>8.200800188883445</v>
      </c>
      <c r="AT600" s="132">
        <f>$AU600+$AB$7*SIN(AU600)</f>
        <v>8.2327509356131277</v>
      </c>
      <c r="AU600" s="132">
        <f>RADIANS($AB$9)+$AB$18*(F600-AB$15)</f>
        <v>7.7387136391521034</v>
      </c>
    </row>
    <row r="601" spans="1:64" ht="12.95" customHeight="1">
      <c r="A601" s="120" t="s">
        <v>24</v>
      </c>
      <c r="B601" s="121" t="s">
        <v>288</v>
      </c>
      <c r="C601" s="120">
        <v>57676.849699999999</v>
      </c>
      <c r="D601" s="120">
        <v>1E-4</v>
      </c>
      <c r="E601" s="41">
        <f>+(C601-C$7)/C$8</f>
        <v>22489.436660876585</v>
      </c>
      <c r="F601" s="132">
        <f>ROUND(2*E601,0)/2</f>
        <v>22489.5</v>
      </c>
      <c r="G601" s="132">
        <f>+C601-(C$7+F601*C$8)</f>
        <v>-2.1620685001835227E-2</v>
      </c>
      <c r="K601" s="43">
        <f>G601</f>
        <v>-2.1620685001835227E-2</v>
      </c>
      <c r="M601" s="132"/>
      <c r="O601" s="132">
        <f ca="1">+C$11+C$12*F601</f>
        <v>-2.4941890395119348E-2</v>
      </c>
      <c r="P601" s="199">
        <f>+D$11+D$12*F601+D$13*F601^2</f>
        <v>-3.2153864489861926E-2</v>
      </c>
      <c r="Q601" s="200">
        <f>+C601-15018.5</f>
        <v>42658.349699999999</v>
      </c>
      <c r="S601" s="132">
        <f>+(P601-G601)^2</f>
        <v>1.1094787012698639E-4</v>
      </c>
      <c r="T601" s="7">
        <v>1</v>
      </c>
      <c r="U601" s="43">
        <f>+T601*S601</f>
        <v>1.1094787012698639E-4</v>
      </c>
      <c r="V601" s="132">
        <f>+G601-P601</f>
        <v>1.0533179488026699E-2</v>
      </c>
      <c r="Z601" s="43">
        <f>F601</f>
        <v>22489.5</v>
      </c>
      <c r="AA601" s="132">
        <f>AB$3+AB$4*Z601+AB$5*Z601^2+AH601</f>
        <v>-2.2388050607103055E-2</v>
      </c>
      <c r="AB601" s="132">
        <f>IF(S601&lt;&gt;0,G601-AH601, -9999)</f>
        <v>-3.1386498884594098E-2</v>
      </c>
      <c r="AC601" s="132">
        <f>+G601-P601</f>
        <v>1.0533179488026699E-2</v>
      </c>
      <c r="AD601" s="132">
        <f>IF(S601&lt;&gt;0,G601-AA601, -9999)</f>
        <v>7.6736560526782793E-4</v>
      </c>
      <c r="AE601" s="132">
        <f>+(G601-AA601)^2*T601</f>
        <v>5.8884997214805986E-7</v>
      </c>
      <c r="AF601" s="43">
        <f>IF(S601&lt;&gt;0,G601-P601, -9999)</f>
        <v>1.0533179488026699E-2</v>
      </c>
      <c r="AG601" s="7"/>
      <c r="AH601" s="43">
        <f>$AB$6*($AB$11/AI601*AJ601+$AB$12)</f>
        <v>9.7658138827588711E-3</v>
      </c>
      <c r="AI601" s="43">
        <f>1+$AB$7*COS(AL601)</f>
        <v>0.6420194017679326</v>
      </c>
      <c r="AJ601" s="43">
        <f>SIN(AL601+RADIANS($AB$9))</f>
        <v>0.69419657118392797</v>
      </c>
      <c r="AK601" s="43">
        <f>$AB$7*SIN(AL601)</f>
        <v>0.34524572395412595</v>
      </c>
      <c r="AL601" s="43">
        <f>2*ATAN(AM601)</f>
        <v>2.3743017225917309</v>
      </c>
      <c r="AM601" s="43">
        <f>SQRT((1+$AB$7)/(1-$AB$7))*TAN(AN601/2)</f>
        <v>2.4774187464029715</v>
      </c>
      <c r="AN601" s="132">
        <f>$AU601+$AB$7*SIN(AO601)</f>
        <v>8.2078132947560416</v>
      </c>
      <c r="AO601" s="132">
        <f>$AU601+$AB$7*SIN(AP601)</f>
        <v>8.2078082136891908</v>
      </c>
      <c r="AP601" s="132">
        <f>$AU601+$AB$7*SIN(AQ601)</f>
        <v>8.207837698321045</v>
      </c>
      <c r="AQ601" s="132">
        <f>$AU601+$AB$7*SIN(AR601)</f>
        <v>8.2076665708290761</v>
      </c>
      <c r="AR601" s="132">
        <f>$AU601+$AB$7*SIN(AS601)</f>
        <v>8.2086586845487819</v>
      </c>
      <c r="AS601" s="132">
        <f>$AU601+$AB$7*SIN(AT601)</f>
        <v>8.2028693145988925</v>
      </c>
      <c r="AT601" s="132">
        <f>$AU601+$AB$7*SIN(AU601)</f>
        <v>8.2354665671464229</v>
      </c>
      <c r="AU601" s="132">
        <f>RADIANS($AB$9)+$AB$18*(F601-AB$15)</f>
        <v>7.7412838840464611</v>
      </c>
    </row>
    <row r="602" spans="1:64" ht="12.95" customHeight="1">
      <c r="A602" s="216" t="s">
        <v>29</v>
      </c>
      <c r="B602" s="217" t="s">
        <v>292</v>
      </c>
      <c r="C602" s="216">
        <v>57697.843000000001</v>
      </c>
      <c r="D602" s="216">
        <v>1E-4</v>
      </c>
      <c r="E602" s="41">
        <f>+(C602-C$7)/C$8</f>
        <v>22550.937821436972</v>
      </c>
      <c r="F602" s="132">
        <f>ROUND(2*E602,0)/2</f>
        <v>22551</v>
      </c>
      <c r="G602" s="132">
        <f>+C602-(C$7+F602*C$8)</f>
        <v>-2.122452999901725E-2</v>
      </c>
      <c r="K602" s="43">
        <f>G602</f>
        <v>-2.122452999901725E-2</v>
      </c>
      <c r="L602" s="132"/>
      <c r="O602" s="132">
        <f ca="1">+C$11+C$12*F602</f>
        <v>-2.5064478119016194E-2</v>
      </c>
      <c r="P602" s="199">
        <f>+D$11+D$12*F602+D$13*F602^2</f>
        <v>-3.2252459803821437E-2</v>
      </c>
      <c r="Q602" s="200">
        <f>+C602-15018.5</f>
        <v>42679.343000000001</v>
      </c>
      <c r="S602" s="132">
        <f>+(P602-G602)^2</f>
        <v>1.2161523577968852E-4</v>
      </c>
      <c r="T602" s="7">
        <v>1</v>
      </c>
      <c r="U602" s="43">
        <f>+T602*S602</f>
        <v>1.2161523577968852E-4</v>
      </c>
      <c r="V602" s="132">
        <f>+G602-P602</f>
        <v>1.1027929804804187E-2</v>
      </c>
      <c r="Z602" s="43">
        <f>F602</f>
        <v>22551</v>
      </c>
      <c r="AA602" s="132">
        <f>AB$3+AB$4*Z602+AB$5*Z602^2+AH602</f>
        <v>-2.2514684976308506E-2</v>
      </c>
      <c r="AB602" s="132">
        <f>IF(S602&lt;&gt;0,G602-AH602, -9999)</f>
        <v>-3.0962304826530181E-2</v>
      </c>
      <c r="AC602" s="132">
        <f>+G602-P602</f>
        <v>1.1027929804804187E-2</v>
      </c>
      <c r="AD602" s="132">
        <f>IF(S602&lt;&gt;0,G602-AA602, -9999)</f>
        <v>1.2901549772912566E-3</v>
      </c>
      <c r="AE602" s="132">
        <f>+(G602-AA602)^2*T602</f>
        <v>1.6644998654294027E-6</v>
      </c>
      <c r="AF602" s="43">
        <f>IF(S602&lt;&gt;0,G602-P602, -9999)</f>
        <v>1.1027929804804187E-2</v>
      </c>
      <c r="AG602" s="7"/>
      <c r="AH602" s="43">
        <f>$AB$6*($AB$11/AI602*AJ602+$AB$12)</f>
        <v>9.7377748275129291E-3</v>
      </c>
      <c r="AI602" s="43">
        <f>1+$AB$7*COS(AL602)</f>
        <v>0.64006263182853718</v>
      </c>
      <c r="AJ602" s="43">
        <f>SIN(AL602+RADIANS($AB$9))</f>
        <v>0.69009372517969891</v>
      </c>
      <c r="AK602" s="43">
        <f>$AB$7*SIN(AL602)</f>
        <v>0.34320520044573666</v>
      </c>
      <c r="AL602" s="43">
        <f>2*ATAN(AM602)</f>
        <v>2.3799862662557167</v>
      </c>
      <c r="AM602" s="43">
        <f>SQRT((1+$AB$7)/(1-$AB$7))*TAN(AN602/2)</f>
        <v>2.4978496755452109</v>
      </c>
      <c r="AN602" s="132">
        <f>$AU602+$AB$7*SIN(AO602)</f>
        <v>8.2155065268896976</v>
      </c>
      <c r="AO602" s="132">
        <f>$AU602+$AB$7*SIN(AP602)</f>
        <v>8.2155004983624362</v>
      </c>
      <c r="AP602" s="132">
        <f>$AU602+$AB$7*SIN(AQ602)</f>
        <v>8.2155347681101887</v>
      </c>
      <c r="AQ602" s="132">
        <f>$AU602+$AB$7*SIN(AR602)</f>
        <v>8.2153399170344379</v>
      </c>
      <c r="AR602" s="132">
        <f>$AU602+$AB$7*SIN(AS602)</f>
        <v>8.2164464680535865</v>
      </c>
      <c r="AS602" s="132">
        <f>$AU602+$AB$7*SIN(AT602)</f>
        <v>8.2101187464632144</v>
      </c>
      <c r="AT602" s="132">
        <f>$AU602+$AB$7*SIN(AU602)</f>
        <v>8.2449841700783768</v>
      </c>
      <c r="AU602" s="132">
        <f>RADIANS($AB$9)+$AB$18*(F602-AB$15)</f>
        <v>7.7503164589609179</v>
      </c>
    </row>
    <row r="603" spans="1:64" ht="12.95" customHeight="1">
      <c r="A603" s="216" t="s">
        <v>29</v>
      </c>
      <c r="B603" s="217" t="s">
        <v>288</v>
      </c>
      <c r="C603" s="216">
        <v>57698.013599999998</v>
      </c>
      <c r="D603" s="216">
        <v>2.9999999999999997E-4</v>
      </c>
      <c r="E603" s="41">
        <f>+(C603-C$7)/C$8</f>
        <v>22551.437604605482</v>
      </c>
      <c r="F603" s="132">
        <f>ROUND(2*E603,0)/2</f>
        <v>22551.5</v>
      </c>
      <c r="G603" s="132">
        <f>+C603-(C$7+F603*C$8)</f>
        <v>-2.1298544997989666E-2</v>
      </c>
      <c r="K603" s="43">
        <f>G603</f>
        <v>-2.1298544997989666E-2</v>
      </c>
      <c r="M603" s="132"/>
      <c r="O603" s="132">
        <f ca="1">+C$11+C$12*F603</f>
        <v>-2.5065474767177957E-2</v>
      </c>
      <c r="P603" s="199">
        <f>+D$11+D$12*F603+D$13*F603^2</f>
        <v>-3.2253261913744162E-2</v>
      </c>
      <c r="Q603" s="200">
        <f>+C603-15018.5</f>
        <v>42679.513599999998</v>
      </c>
      <c r="S603" s="132">
        <f>+(P603-G603)^2</f>
        <v>1.200058227043177E-4</v>
      </c>
      <c r="T603" s="7">
        <v>1</v>
      </c>
      <c r="U603" s="43">
        <f>+T603*S603</f>
        <v>1.200058227043177E-4</v>
      </c>
      <c r="V603" s="132">
        <f>+G603-P603</f>
        <v>1.0954716915754496E-2</v>
      </c>
      <c r="Z603" s="43">
        <f>F603</f>
        <v>22551.5</v>
      </c>
      <c r="AA603" s="132">
        <f>AB$3+AB$4*Z603+AB$5*Z603^2+AH603</f>
        <v>-2.2515717056840308E-2</v>
      </c>
      <c r="AB603" s="132">
        <f>IF(S603&lt;&gt;0,G603-AH603, -9999)</f>
        <v>-3.103608985489352E-2</v>
      </c>
      <c r="AC603" s="132">
        <f>+G603-P603</f>
        <v>1.0954716915754496E-2</v>
      </c>
      <c r="AD603" s="132">
        <f>IF(S603&lt;&gt;0,G603-AA603, -9999)</f>
        <v>1.2171720588506421E-3</v>
      </c>
      <c r="AE603" s="132">
        <f>+(G603-AA603)^2*T603</f>
        <v>1.481507820846711E-6</v>
      </c>
      <c r="AF603" s="43">
        <f>IF(S603&lt;&gt;0,G603-P603, -9999)</f>
        <v>1.0954716915754496E-2</v>
      </c>
      <c r="AG603" s="7"/>
      <c r="AH603" s="43">
        <f>$AB$6*($AB$11/AI603*AJ603+$AB$12)</f>
        <v>9.7375448569038542E-3</v>
      </c>
      <c r="AI603" s="43">
        <f>1+$AB$7*COS(AL603)</f>
        <v>0.64004681936834973</v>
      </c>
      <c r="AJ603" s="43">
        <f>SIN(AL603+RADIANS($AB$9))</f>
        <v>0.69006037975928636</v>
      </c>
      <c r="AK603" s="43">
        <f>$AB$7*SIN(AL603)</f>
        <v>0.34318861632104863</v>
      </c>
      <c r="AL603" s="43">
        <f>2*ATAN(AM603)</f>
        <v>2.3800323402726979</v>
      </c>
      <c r="AM603" s="43">
        <f>SQRT((1+$AB$7)/(1-$AB$7))*TAN(AN603/2)</f>
        <v>2.4980164558751419</v>
      </c>
      <c r="AN603" s="132">
        <f>$AU603+$AB$7*SIN(AO603)</f>
        <v>8.2155689775488252</v>
      </c>
      <c r="AO603" s="132">
        <f>$AU603+$AB$7*SIN(AP603)</f>
        <v>8.2155629408183977</v>
      </c>
      <c r="AP603" s="132">
        <f>$AU603+$AB$7*SIN(AQ603)</f>
        <v>8.2155972515305571</v>
      </c>
      <c r="AQ603" s="132">
        <f>$AU603+$AB$7*SIN(AR603)</f>
        <v>8.2154021997235205</v>
      </c>
      <c r="AR603" s="132">
        <f>$AU603+$AB$7*SIN(AS603)</f>
        <v>8.2165097070905411</v>
      </c>
      <c r="AS603" s="132">
        <f>$AU603+$AB$7*SIN(AT603)</f>
        <v>8.2101775453687438</v>
      </c>
      <c r="AT603" s="132">
        <f>$AU603+$AB$7*SIN(AU603)</f>
        <v>8.2450613836231046</v>
      </c>
      <c r="AU603" s="132">
        <f>RADIANS($AB$9)+$AB$18*(F603-AB$15)</f>
        <v>7.7503898945293281</v>
      </c>
    </row>
    <row r="604" spans="1:64" ht="12.95" customHeight="1">
      <c r="A604" s="120" t="s">
        <v>24</v>
      </c>
      <c r="B604" s="121" t="s">
        <v>288</v>
      </c>
      <c r="C604" s="120">
        <v>57702.792300000001</v>
      </c>
      <c r="D604" s="120">
        <v>1E-4</v>
      </c>
      <c r="E604" s="41">
        <f>+(C604-C$7)/C$8</f>
        <v>22565.437099490518</v>
      </c>
      <c r="F604" s="132">
        <f>ROUND(2*E604,0)/2</f>
        <v>22565.5</v>
      </c>
      <c r="G604" s="132">
        <f>+C604-(C$7+F604*C$8)</f>
        <v>-2.1470964995387476E-2</v>
      </c>
      <c r="K604" s="43">
        <f>G604</f>
        <v>-2.1470964995387476E-2</v>
      </c>
      <c r="L604" s="132"/>
      <c r="O604" s="132">
        <f ca="1">+C$11+C$12*F604</f>
        <v>-2.5093380915707321E-2</v>
      </c>
      <c r="P604" s="199">
        <f>+D$11+D$12*F604+D$13*F604^2</f>
        <v>-3.2275724409866945E-2</v>
      </c>
      <c r="Q604" s="200">
        <f>+C604-15018.5</f>
        <v>42684.292300000001</v>
      </c>
      <c r="S604" s="132">
        <f>+(P604-G604)^2</f>
        <v>1.1674282600478271E-4</v>
      </c>
      <c r="T604" s="7">
        <v>1</v>
      </c>
      <c r="U604" s="43">
        <f>+T604*S604</f>
        <v>1.1674282600478271E-4</v>
      </c>
      <c r="V604" s="132">
        <f>+G604-P604</f>
        <v>1.0804759414479469E-2</v>
      </c>
      <c r="Z604" s="43">
        <f>F604</f>
        <v>22565.5</v>
      </c>
      <c r="AA604" s="132">
        <f>AB$3+AB$4*Z604+AB$5*Z604^2+AH604</f>
        <v>-2.2544631832636993E-2</v>
      </c>
      <c r="AB604" s="132">
        <f>IF(S604&lt;&gt;0,G604-AH604, -9999)</f>
        <v>-3.1202057572617427E-2</v>
      </c>
      <c r="AC604" s="132">
        <f>+G604-P604</f>
        <v>1.0804759414479469E-2</v>
      </c>
      <c r="AD604" s="132">
        <f>IF(S604&lt;&gt;0,G604-AA604, -9999)</f>
        <v>1.0736668372495171E-3</v>
      </c>
      <c r="AE604" s="132">
        <f>+(G604-AA604)^2*T604</f>
        <v>1.1527604774093811E-6</v>
      </c>
      <c r="AF604" s="43">
        <f>IF(S604&lt;&gt;0,G604-P604, -9999)</f>
        <v>1.0804759414479469E-2</v>
      </c>
      <c r="AG604" s="7"/>
      <c r="AH604" s="43">
        <f>$AB$6*($AB$11/AI604*AJ604+$AB$12)</f>
        <v>9.7310925772299516E-3</v>
      </c>
      <c r="AI604" s="43">
        <f>1+$AB$7*COS(AL604)</f>
        <v>0.63960469706480305</v>
      </c>
      <c r="AJ604" s="43">
        <f>SIN(AL604+RADIANS($AB$9))</f>
        <v>0.68912678212955369</v>
      </c>
      <c r="AK604" s="43">
        <f>$AB$7*SIN(AL604)</f>
        <v>0.3427242977109225</v>
      </c>
      <c r="AL604" s="43">
        <f>2*ATAN(AM604)</f>
        <v>2.3813214900562096</v>
      </c>
      <c r="AM604" s="43">
        <f>SQRT((1+$AB$7)/(1-$AB$7))*TAN(AN604/2)</f>
        <v>2.5026907606825644</v>
      </c>
      <c r="AN604" s="132">
        <f>$AU604+$AB$7*SIN(AO604)</f>
        <v>8.2173169708657241</v>
      </c>
      <c r="AO604" s="132">
        <f>$AU604+$AB$7*SIN(AP604)</f>
        <v>8.2173107010531989</v>
      </c>
      <c r="AP604" s="132">
        <f>$AU604+$AB$7*SIN(AQ604)</f>
        <v>8.217346172613432</v>
      </c>
      <c r="AQ604" s="132">
        <f>$AU604+$AB$7*SIN(AR604)</f>
        <v>8.2171454480990835</v>
      </c>
      <c r="AR604" s="132">
        <f>$AU604+$AB$7*SIN(AS604)</f>
        <v>8.2182799038315739</v>
      </c>
      <c r="AS604" s="132">
        <f>$AU604+$AB$7*SIN(AT604)</f>
        <v>8.2118230085230728</v>
      </c>
      <c r="AT604" s="132">
        <f>$AU604+$AB$7*SIN(AU604)</f>
        <v>8.247222279733176</v>
      </c>
      <c r="AU604" s="132">
        <f>RADIANS($AB$9)+$AB$18*(F604-AB$15)</f>
        <v>7.7524460904448143</v>
      </c>
    </row>
    <row r="605" spans="1:64" ht="12.95" customHeight="1">
      <c r="A605" s="120" t="s">
        <v>24</v>
      </c>
      <c r="B605" s="121" t="s">
        <v>288</v>
      </c>
      <c r="C605" s="120">
        <v>57728.734600000003</v>
      </c>
      <c r="D605" s="120">
        <v>1E-4</v>
      </c>
      <c r="E605" s="41">
        <f>+(C605-C$7)/C$8</f>
        <v>22641.436659236046</v>
      </c>
      <c r="F605" s="132">
        <f>ROUND(2*E605,0)/2</f>
        <v>22641.5</v>
      </c>
      <c r="G605" s="132">
        <f>+C605-(C$7+F605*C$8)</f>
        <v>-2.1621244995913003E-2</v>
      </c>
      <c r="K605" s="43">
        <f>G605</f>
        <v>-2.1621244995913003E-2</v>
      </c>
      <c r="M605" s="132"/>
      <c r="O605" s="132">
        <f ca="1">+C$11+C$12*F605</f>
        <v>-2.5244871436295287E-2</v>
      </c>
      <c r="P605" s="199">
        <f>+D$11+D$12*F605+D$13*F605^2</f>
        <v>-3.239777885226798E-2</v>
      </c>
      <c r="Q605" s="200">
        <f>+C605-15018.5</f>
        <v>42710.234600000003</v>
      </c>
      <c r="S605" s="132">
        <f>+(P605-G605)^2</f>
        <v>1.1613368195716509E-4</v>
      </c>
      <c r="T605" s="7">
        <v>1</v>
      </c>
      <c r="U605" s="43">
        <f>+T605*S605</f>
        <v>1.1613368195716509E-4</v>
      </c>
      <c r="V605" s="132">
        <f>+G605-P605</f>
        <v>1.0776533856354978E-2</v>
      </c>
      <c r="Z605" s="43">
        <f>F605</f>
        <v>22641.5</v>
      </c>
      <c r="AA605" s="132">
        <f>AB$3+AB$4*Z605+AB$5*Z605^2+AH605</f>
        <v>-2.2702151840398463E-2</v>
      </c>
      <c r="AB605" s="132">
        <f>IF(S605&lt;&gt;0,G605-AH605, -9999)</f>
        <v>-3.131687200778252E-2</v>
      </c>
      <c r="AC605" s="132">
        <f>+G605-P605</f>
        <v>1.0776533856354978E-2</v>
      </c>
      <c r="AD605" s="132">
        <f>IF(S605&lt;&gt;0,G605-AA605, -9999)</f>
        <v>1.0809068444854603E-3</v>
      </c>
      <c r="AE605" s="132">
        <f>+(G605-AA605)^2*T605</f>
        <v>1.168359606455515E-6</v>
      </c>
      <c r="AF605" s="43">
        <f>IF(S605&lt;&gt;0,G605-P605, -9999)</f>
        <v>1.0776533856354978E-2</v>
      </c>
      <c r="AG605" s="7"/>
      <c r="AH605" s="43">
        <f>$AB$6*($AB$11/AI605*AJ605+$AB$12)</f>
        <v>9.6956270118695159E-3</v>
      </c>
      <c r="AI605" s="43">
        <f>1+$AB$7*COS(AL605)</f>
        <v>0.637225573181883</v>
      </c>
      <c r="AJ605" s="43">
        <f>SIN(AL605+RADIANS($AB$9))</f>
        <v>0.68406124794770129</v>
      </c>
      <c r="AK605" s="43">
        <f>$AB$7*SIN(AL605)</f>
        <v>0.34020498800867693</v>
      </c>
      <c r="AL605" s="43">
        <f>2*ATAN(AM605)</f>
        <v>2.3882888710376169</v>
      </c>
      <c r="AM605" s="43">
        <f>SQRT((1+$AB$7)/(1-$AB$7))*TAN(AN605/2)</f>
        <v>2.5282170677742366</v>
      </c>
      <c r="AN605" s="132">
        <f>$AU605+$AB$7*SIN(AO605)</f>
        <v>8.2267851385033044</v>
      </c>
      <c r="AO605" s="132">
        <f>$AU605+$AB$7*SIN(AP605)</f>
        <v>8.2267774841911869</v>
      </c>
      <c r="AP605" s="132">
        <f>$AU605+$AB$7*SIN(AQ605)</f>
        <v>8.2268197380917165</v>
      </c>
      <c r="AQ605" s="132">
        <f>$AU605+$AB$7*SIN(AR605)</f>
        <v>8.2265864279936132</v>
      </c>
      <c r="AR605" s="132">
        <f>$AU605+$AB$7*SIN(AS605)</f>
        <v>8.2278729458907058</v>
      </c>
      <c r="AS605" s="132">
        <f>$AU605+$AB$7*SIN(AT605)</f>
        <v>8.2207252979546439</v>
      </c>
      <c r="AT605" s="132">
        <f>$AU605+$AB$7*SIN(AU605)</f>
        <v>8.2589163463940789</v>
      </c>
      <c r="AU605" s="132">
        <f>RADIANS($AB$9)+$AB$18*(F605-AB$15)</f>
        <v>7.7636082968431683</v>
      </c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</row>
    <row r="606" spans="1:64" ht="12.95" customHeight="1">
      <c r="A606" s="120" t="s">
        <v>24</v>
      </c>
      <c r="B606" s="121" t="s">
        <v>292</v>
      </c>
      <c r="C606" s="120">
        <v>57731.633999999998</v>
      </c>
      <c r="D606" s="120">
        <v>2.0000000000000001E-4</v>
      </c>
      <c r="E606" s="41">
        <f>+(C606-C$7)/C$8</f>
        <v>22649.930629451705</v>
      </c>
      <c r="F606" s="132">
        <f>ROUND(2*E606,0)/2</f>
        <v>22650</v>
      </c>
      <c r="G606" s="132">
        <f>+C606-(C$7+F606*C$8)</f>
        <v>-2.3679500001890119E-2</v>
      </c>
      <c r="K606" s="43">
        <f>G606</f>
        <v>-2.3679500001890119E-2</v>
      </c>
      <c r="L606" s="132"/>
      <c r="O606" s="132">
        <f ca="1">+C$11+C$12*F606</f>
        <v>-2.5261814455045259E-2</v>
      </c>
      <c r="P606" s="199">
        <f>+D$11+D$12*F606+D$13*F606^2</f>
        <v>-3.2411441772566892E-2</v>
      </c>
      <c r="Q606" s="200">
        <f>+C606-15018.5</f>
        <v>42713.133999999998</v>
      </c>
      <c r="S606" s="132">
        <f>+(P606-G606)^2</f>
        <v>7.6246807086489805E-5</v>
      </c>
      <c r="T606" s="7">
        <v>1</v>
      </c>
      <c r="U606" s="43">
        <f>+T606*S606</f>
        <v>7.6246807086489805E-5</v>
      </c>
      <c r="V606" s="132">
        <f>+G606-P606</f>
        <v>8.7319417706767724E-3</v>
      </c>
      <c r="Z606" s="43">
        <f>F606</f>
        <v>22650</v>
      </c>
      <c r="AA606" s="132">
        <f>AB$3+AB$4*Z606+AB$5*Z606^2+AH606</f>
        <v>-2.2719827098814309E-2</v>
      </c>
      <c r="AB606" s="132">
        <f>IF(S606&lt;&gt;0,G606-AH606, -9999)</f>
        <v>-3.3371114675642702E-2</v>
      </c>
      <c r="AC606" s="132">
        <f>+G606-P606</f>
        <v>8.7319417706767724E-3</v>
      </c>
      <c r="AD606" s="132">
        <f>IF(S606&lt;&gt;0,G606-AA606, -9999)</f>
        <v>-9.5967290307581027E-4</v>
      </c>
      <c r="AE606" s="132">
        <f>+(G606-AA606)^2*T606</f>
        <v>9.2097208089795349E-7</v>
      </c>
      <c r="AF606" s="43">
        <f>IF(S606&lt;&gt;0,G606-P606, -9999)</f>
        <v>8.7319417706767724E-3</v>
      </c>
      <c r="AG606" s="7"/>
      <c r="AH606" s="43">
        <f>$AB$6*($AB$11/AI606*AJ606+$AB$12)</f>
        <v>9.6916146737525844E-3</v>
      </c>
      <c r="AI606" s="43">
        <f>1+$AB$7*COS(AL606)</f>
        <v>0.63696167250669888</v>
      </c>
      <c r="AJ606" s="43">
        <f>SIN(AL606+RADIANS($AB$9))</f>
        <v>0.68349498525591335</v>
      </c>
      <c r="AK606" s="43">
        <f>$AB$7*SIN(AL606)</f>
        <v>0.33992336105372922</v>
      </c>
      <c r="AL606" s="43">
        <f>2*ATAN(AM606)</f>
        <v>2.3890649029801287</v>
      </c>
      <c r="AM606" s="43">
        <f>SQRT((1+$AB$7)/(1-$AB$7))*TAN(AN606/2)</f>
        <v>2.5310880524173718</v>
      </c>
      <c r="AN606" s="132">
        <f>$AU606+$AB$7*SIN(AO606)</f>
        <v>8.2278418937559472</v>
      </c>
      <c r="AO606" s="132">
        <f>$AU606+$AB$7*SIN(AP606)</f>
        <v>8.2278340715177247</v>
      </c>
      <c r="AP606" s="132">
        <f>$AU606+$AB$7*SIN(AQ606)</f>
        <v>8.2278771360558114</v>
      </c>
      <c r="AQ606" s="132">
        <f>$AU606+$AB$7*SIN(AR606)</f>
        <v>8.2276399899560886</v>
      </c>
      <c r="AR606" s="132">
        <f>$AU606+$AB$7*SIN(AS606)</f>
        <v>8.228944123127004</v>
      </c>
      <c r="AS606" s="132">
        <f>$AU606+$AB$7*SIN(AT606)</f>
        <v>8.2217178102013317</v>
      </c>
      <c r="AT606" s="132">
        <f>$AU606+$AB$7*SIN(AU606)</f>
        <v>8.260220399594548</v>
      </c>
      <c r="AU606" s="132">
        <f>RADIANS($AB$9)+$AB$18*(F606-AB$15)</f>
        <v>7.764856701506142</v>
      </c>
    </row>
    <row r="607" spans="1:64" ht="12.95" customHeight="1">
      <c r="A607" s="120" t="s">
        <v>24</v>
      </c>
      <c r="B607" s="121" t="s">
        <v>292</v>
      </c>
      <c r="C607" s="120">
        <v>57731.636200000001</v>
      </c>
      <c r="D607" s="120">
        <v>1E-4</v>
      </c>
      <c r="E607" s="41">
        <f>+(C607-C$7)/C$8</f>
        <v>22649.937074486712</v>
      </c>
      <c r="F607" s="132">
        <f>ROUND(2*E607,0)/2</f>
        <v>22650</v>
      </c>
      <c r="G607" s="132">
        <f>+C607-(C$7+F607*C$8)</f>
        <v>-2.1479499999259133E-2</v>
      </c>
      <c r="K607" s="43">
        <f>G607</f>
        <v>-2.1479499999259133E-2</v>
      </c>
      <c r="M607" s="132"/>
      <c r="O607" s="132">
        <f ca="1">+C$11+C$12*F607</f>
        <v>-2.5261814455045259E-2</v>
      </c>
      <c r="P607" s="199">
        <f>+D$11+D$12*F607+D$13*F607^2</f>
        <v>-3.2411441772566892E-2</v>
      </c>
      <c r="Q607" s="200">
        <f>+C607-15018.5</f>
        <v>42713.136200000001</v>
      </c>
      <c r="S607" s="132">
        <f>+(P607-G607)^2</f>
        <v>1.1950735093499118E-4</v>
      </c>
      <c r="T607" s="7">
        <v>1</v>
      </c>
      <c r="U607" s="43">
        <f>+T607*S607</f>
        <v>1.1950735093499118E-4</v>
      </c>
      <c r="V607" s="132">
        <f>+G607-P607</f>
        <v>1.0931941773307759E-2</v>
      </c>
      <c r="Z607" s="43">
        <f>F607</f>
        <v>22650</v>
      </c>
      <c r="AA607" s="132">
        <f>AB$3+AB$4*Z607+AB$5*Z607^2+AH607</f>
        <v>-2.2719827098814309E-2</v>
      </c>
      <c r="AB607" s="132">
        <f>IF(S607&lt;&gt;0,G607-AH607, -9999)</f>
        <v>-3.1171114673011716E-2</v>
      </c>
      <c r="AC607" s="132">
        <f>+G607-P607</f>
        <v>1.0931941773307759E-2</v>
      </c>
      <c r="AD607" s="132">
        <f>IF(S607&lt;&gt;0,G607-AA607, -9999)</f>
        <v>1.240327099555176E-3</v>
      </c>
      <c r="AE607" s="132">
        <f>+(G607-AA607)^2*T607</f>
        <v>1.5384113138909554E-6</v>
      </c>
      <c r="AF607" s="43">
        <f>IF(S607&lt;&gt;0,G607-P607, -9999)</f>
        <v>1.0931941773307759E-2</v>
      </c>
      <c r="AG607" s="7"/>
      <c r="AH607" s="43">
        <f>$AB$6*($AB$11/AI607*AJ607+$AB$12)</f>
        <v>9.6916146737525844E-3</v>
      </c>
      <c r="AI607" s="43">
        <f>1+$AB$7*COS(AL607)</f>
        <v>0.63696167250669888</v>
      </c>
      <c r="AJ607" s="43">
        <f>SIN(AL607+RADIANS($AB$9))</f>
        <v>0.68349498525591335</v>
      </c>
      <c r="AK607" s="43">
        <f>$AB$7*SIN(AL607)</f>
        <v>0.33992336105372922</v>
      </c>
      <c r="AL607" s="43">
        <f>2*ATAN(AM607)</f>
        <v>2.3890649029801287</v>
      </c>
      <c r="AM607" s="43">
        <f>SQRT((1+$AB$7)/(1-$AB$7))*TAN(AN607/2)</f>
        <v>2.5310880524173718</v>
      </c>
      <c r="AN607" s="132">
        <f>$AU607+$AB$7*SIN(AO607)</f>
        <v>8.2278418937559472</v>
      </c>
      <c r="AO607" s="132">
        <f>$AU607+$AB$7*SIN(AP607)</f>
        <v>8.2278340715177247</v>
      </c>
      <c r="AP607" s="132">
        <f>$AU607+$AB$7*SIN(AQ607)</f>
        <v>8.2278771360558114</v>
      </c>
      <c r="AQ607" s="132">
        <f>$AU607+$AB$7*SIN(AR607)</f>
        <v>8.2276399899560886</v>
      </c>
      <c r="AR607" s="132">
        <f>$AU607+$AB$7*SIN(AS607)</f>
        <v>8.228944123127004</v>
      </c>
      <c r="AS607" s="132">
        <f>$AU607+$AB$7*SIN(AT607)</f>
        <v>8.2217178102013317</v>
      </c>
      <c r="AT607" s="132">
        <f>$AU607+$AB$7*SIN(AU607)</f>
        <v>8.260220399594548</v>
      </c>
      <c r="AU607" s="132">
        <f>RADIANS($AB$9)+$AB$18*(F607-AB$15)</f>
        <v>7.764856701506142</v>
      </c>
    </row>
    <row r="608" spans="1:64" ht="12.95" customHeight="1">
      <c r="A608" s="209" t="s">
        <v>1442</v>
      </c>
      <c r="B608" s="94"/>
      <c r="C608" s="36">
        <v>57737.609499999999</v>
      </c>
      <c r="D608" s="36">
        <v>2.0000000000000001E-4</v>
      </c>
      <c r="E608" s="41">
        <f>+(C608-C$7)/C$8</f>
        <v>22667.436223375891</v>
      </c>
      <c r="F608" s="132">
        <f>ROUND(2*E608,0)/2</f>
        <v>22667.5</v>
      </c>
      <c r="G608" s="132">
        <f>+C608-(C$7+F608*C$8)</f>
        <v>-2.1770024999568705E-2</v>
      </c>
      <c r="K608" s="43">
        <f>G608</f>
        <v>-2.1770024999568705E-2</v>
      </c>
      <c r="M608" s="132"/>
      <c r="O608" s="132">
        <f ca="1">+C$11+C$12*F608</f>
        <v>-2.5296697140706967E-2</v>
      </c>
      <c r="P608" s="199">
        <f>+D$11+D$12*F608+D$13*F608^2</f>
        <v>-3.2439578976035562E-2</v>
      </c>
      <c r="Q608" s="200">
        <f>+C608-15018.5</f>
        <v>42719.109499999999</v>
      </c>
      <c r="S608" s="132">
        <f>+(P608-G608)^2</f>
        <v>1.1383938205673973E-4</v>
      </c>
      <c r="T608" s="7">
        <v>1</v>
      </c>
      <c r="U608" s="43">
        <f>+T608*S608</f>
        <v>1.1383938205673973E-4</v>
      </c>
      <c r="V608" s="132">
        <f>+G608-P608</f>
        <v>1.0669553976466857E-2</v>
      </c>
      <c r="Z608" s="43">
        <f>F608</f>
        <v>22667.5</v>
      </c>
      <c r="AA608" s="132">
        <f>AB$3+AB$4*Z608+AB$5*Z608^2+AH608</f>
        <v>-2.2756253817298747E-2</v>
      </c>
      <c r="AB608" s="132">
        <f>IF(S608&lt;&gt;0,G608-AH608, -9999)</f>
        <v>-3.1453350158305519E-2</v>
      </c>
      <c r="AC608" s="132">
        <f>+G608-P608</f>
        <v>1.0669553976466857E-2</v>
      </c>
      <c r="AD608" s="132">
        <f>IF(S608&lt;&gt;0,G608-AA608, -9999)</f>
        <v>9.8622881773004212E-4</v>
      </c>
      <c r="AE608" s="132">
        <f>+(G608-AA608)^2*T608</f>
        <v>9.7264728092119661E-7</v>
      </c>
      <c r="AF608" s="43">
        <f>IF(S608&lt;&gt;0,G608-P608, -9999)</f>
        <v>1.0669553976466857E-2</v>
      </c>
      <c r="AG608" s="7"/>
      <c r="AH608" s="43">
        <f>$AB$6*($AB$11/AI608*AJ608+$AB$12)</f>
        <v>9.6833251587368167E-3</v>
      </c>
      <c r="AI608" s="43">
        <f>1+$AB$7*COS(AL608)</f>
        <v>0.63641972149229442</v>
      </c>
      <c r="AJ608" s="43">
        <f>SIN(AL608+RADIANS($AB$9))</f>
        <v>0.68232933093414494</v>
      </c>
      <c r="AK608" s="43">
        <f>$AB$7*SIN(AL608)</f>
        <v>0.33934363070412354</v>
      </c>
      <c r="AL608" s="43">
        <f>2*ATAN(AM608)</f>
        <v>2.3906605962965588</v>
      </c>
      <c r="AM608" s="43">
        <f>SQRT((1+$AB$7)/(1-$AB$7))*TAN(AN608/2)</f>
        <v>2.5370091877919947</v>
      </c>
      <c r="AN608" s="132">
        <f>$AU608+$AB$7*SIN(AO608)</f>
        <v>8.2300161917104813</v>
      </c>
      <c r="AO608" s="132">
        <f>$AU608+$AB$7*SIN(AP608)</f>
        <v>8.2300080150782851</v>
      </c>
      <c r="AP608" s="132">
        <f>$AU608+$AB$7*SIN(AQ608)</f>
        <v>8.2300527826412129</v>
      </c>
      <c r="AQ608" s="132">
        <f>$AU608+$AB$7*SIN(AR608)</f>
        <v>8.2298076152685464</v>
      </c>
      <c r="AR608" s="132">
        <f>$AU608+$AB$7*SIN(AS608)</f>
        <v>8.2311484019232175</v>
      </c>
      <c r="AS608" s="132">
        <f>$AU608+$AB$7*SIN(AT608)</f>
        <v>8.2237592526509413</v>
      </c>
      <c r="AT608" s="132">
        <f>$AU608+$AB$7*SIN(AU608)</f>
        <v>8.2629027839487712</v>
      </c>
      <c r="AU608" s="132">
        <f>RADIANS($AB$9)+$AB$18*(F608-AB$15)</f>
        <v>7.7674269464004997</v>
      </c>
    </row>
    <row r="609" spans="1:64" ht="12.95" customHeight="1">
      <c r="A609" s="122" t="s">
        <v>27</v>
      </c>
      <c r="B609" s="123" t="s">
        <v>288</v>
      </c>
      <c r="C609" s="122">
        <v>57807.584600000002</v>
      </c>
      <c r="D609" s="122">
        <v>1E-4</v>
      </c>
      <c r="E609" s="41">
        <f>+(C609-C$7)/C$8</f>
        <v>22872.432572703008</v>
      </c>
      <c r="F609" s="132">
        <f>ROUND(2*E609,0)/2</f>
        <v>22872.5</v>
      </c>
      <c r="G609" s="132">
        <f>+C609-(C$7+F609*C$8)</f>
        <v>-2.3016174993244931E-2</v>
      </c>
      <c r="K609" s="43">
        <f>G609</f>
        <v>-2.3016174993244931E-2</v>
      </c>
      <c r="L609" s="132"/>
      <c r="O609" s="132">
        <f ca="1">+C$11+C$12*F609</f>
        <v>-2.5705322887029786E-2</v>
      </c>
      <c r="P609" s="199">
        <f>+D$11+D$12*F609+D$13*F609^2</f>
        <v>-3.2769954278717338E-2</v>
      </c>
      <c r="Q609" s="200">
        <f>+C609-15018.5</f>
        <v>42789.084600000002</v>
      </c>
      <c r="S609" s="132">
        <f>+(P609-G609)^2</f>
        <v>9.513621034971061E-5</v>
      </c>
      <c r="T609" s="7">
        <v>1</v>
      </c>
      <c r="U609" s="43">
        <f>+T609*S609</f>
        <v>9.513621034971061E-5</v>
      </c>
      <c r="V609" s="132">
        <f>+G609-P609</f>
        <v>9.7537792854724067E-3</v>
      </c>
      <c r="Z609" s="43">
        <f>F609</f>
        <v>22872.5</v>
      </c>
      <c r="AA609" s="132">
        <f>AB$3+AB$4*Z609+AB$5*Z609^2+AH609</f>
        <v>-2.318658121239052E-2</v>
      </c>
      <c r="AB609" s="132">
        <f>IF(S609&lt;&gt;0,G609-AH609, -9999)</f>
        <v>-3.2599548059571749E-2</v>
      </c>
      <c r="AC609" s="132">
        <f>+G609-P609</f>
        <v>9.7537792854724067E-3</v>
      </c>
      <c r="AD609" s="132">
        <f>IF(S609&lt;&gt;0,G609-AA609, -9999)</f>
        <v>1.7040621914558851E-4</v>
      </c>
      <c r="AE609" s="132">
        <f>+(G609-AA609)^2*T609</f>
        <v>2.9038279523494338E-8</v>
      </c>
      <c r="AF609" s="43">
        <f>IF(S609&lt;&gt;0,G609-P609, -9999)</f>
        <v>9.7537792854724067E-3</v>
      </c>
      <c r="AG609" s="7"/>
      <c r="AH609" s="43">
        <f>$AB$6*($AB$11/AI609*AJ609+$AB$12)</f>
        <v>9.5833730663268182E-3</v>
      </c>
      <c r="AI609" s="43">
        <f>1+$AB$7*COS(AL609)</f>
        <v>0.63020653022100037</v>
      </c>
      <c r="AJ609" s="43">
        <f>SIN(AL609+RADIANS($AB$9))</f>
        <v>0.66869368803901319</v>
      </c>
      <c r="AK609" s="43">
        <f>$AB$7*SIN(AL609)</f>
        <v>0.33256203681118723</v>
      </c>
      <c r="AL609" s="43">
        <f>2*ATAN(AM609)</f>
        <v>2.4091543060113527</v>
      </c>
      <c r="AM609" s="43">
        <f>SQRT((1+$AB$7)/(1-$AB$7))*TAN(AN609/2)</f>
        <v>2.6074265977588555</v>
      </c>
      <c r="AN609" s="132">
        <f>$AU609+$AB$7*SIN(AO609)</f>
        <v>8.2553508035465253</v>
      </c>
      <c r="AO609" s="132">
        <f>$AU609+$AB$7*SIN(AP609)</f>
        <v>8.2553375170882628</v>
      </c>
      <c r="AP609" s="132">
        <f>$AU609+$AB$7*SIN(AQ609)</f>
        <v>8.2554058950857065</v>
      </c>
      <c r="AQ609" s="132">
        <f>$AU609+$AB$7*SIN(AR609)</f>
        <v>8.2550538740022112</v>
      </c>
      <c r="AR609" s="132">
        <f>$AU609+$AB$7*SIN(AS609)</f>
        <v>8.2568630299108303</v>
      </c>
      <c r="AS609" s="132">
        <f>$AU609+$AB$7*SIN(AT609)</f>
        <v>8.2474815112255886</v>
      </c>
      <c r="AT609" s="132">
        <f>$AU609+$AB$7*SIN(AU609)</f>
        <v>8.2940810708922399</v>
      </c>
      <c r="AU609" s="132">
        <f>RADIANS($AB$9)+$AB$18*(F609-AB$15)</f>
        <v>7.7975355294486892</v>
      </c>
    </row>
    <row r="610" spans="1:64" ht="12.95" customHeight="1">
      <c r="A610" s="122" t="s">
        <v>28</v>
      </c>
      <c r="B610" s="123" t="s">
        <v>292</v>
      </c>
      <c r="C610" s="122">
        <v>58009.833400000003</v>
      </c>
      <c r="D610" s="122">
        <v>1E-4</v>
      </c>
      <c r="E610" s="41">
        <f>+(C610-C$7)/C$8</f>
        <v>23464.932842881808</v>
      </c>
      <c r="F610" s="132">
        <f>ROUND(2*E610,0)/2</f>
        <v>23465</v>
      </c>
      <c r="G610" s="132">
        <f>+C610-(C$7+F610*C$8)</f>
        <v>-2.2923949996766169E-2</v>
      </c>
      <c r="K610" s="43">
        <f>G610</f>
        <v>-2.2923949996766169E-2</v>
      </c>
      <c r="M610" s="132"/>
      <c r="O610" s="132">
        <f ca="1">+C$11+C$12*F610</f>
        <v>-2.6886350958718906E-2</v>
      </c>
      <c r="P610" s="199">
        <f>+D$11+D$12*F610+D$13*F610^2</f>
        <v>-3.3732776155196403E-2</v>
      </c>
      <c r="Q610" s="200">
        <f>+C610-15018.5</f>
        <v>42991.333400000003</v>
      </c>
      <c r="S610" s="132">
        <f>+(P610-G610)^2</f>
        <v>1.1683072292316571E-4</v>
      </c>
      <c r="T610" s="7">
        <v>1</v>
      </c>
      <c r="U610" s="43">
        <f>+T610*S610</f>
        <v>1.1683072292316571E-4</v>
      </c>
      <c r="V610" s="132">
        <f>+G610-P610</f>
        <v>1.0808826158430235E-2</v>
      </c>
      <c r="Z610" s="43">
        <f>F610</f>
        <v>23465</v>
      </c>
      <c r="AA610" s="132">
        <f>AB$3+AB$4*Z610+AB$5*Z610^2+AH610</f>
        <v>-2.4466286290790423E-2</v>
      </c>
      <c r="AB610" s="132">
        <f>IF(S610&lt;&gt;0,G610-AH610, -9999)</f>
        <v>-3.2190439861172149E-2</v>
      </c>
      <c r="AC610" s="132">
        <f>+G610-P610</f>
        <v>1.0808826158430235E-2</v>
      </c>
      <c r="AD610" s="132">
        <f>IF(S610&lt;&gt;0,G610-AA610, -9999)</f>
        <v>1.5423362940242547E-3</v>
      </c>
      <c r="AE610" s="132">
        <f>+(G610-AA610)^2*T610</f>
        <v>2.378801243864472E-6</v>
      </c>
      <c r="AF610" s="43">
        <f>IF(S610&lt;&gt;0,G610-P610, -9999)</f>
        <v>1.0808826158430235E-2</v>
      </c>
      <c r="AG610" s="7"/>
      <c r="AH610" s="43">
        <f>$AB$6*($AB$11/AI610*AJ610+$AB$12)</f>
        <v>9.2664898644059784E-3</v>
      </c>
      <c r="AI610" s="43">
        <f>1+$AB$7*COS(AL610)</f>
        <v>0.6135704551709642</v>
      </c>
      <c r="AJ610" s="43">
        <f>SIN(AL610+RADIANS($AB$9))</f>
        <v>0.62951449801262405</v>
      </c>
      <c r="AK610" s="43">
        <f>$AB$7*SIN(AL610)</f>
        <v>0.31307654894996784</v>
      </c>
      <c r="AL610" s="43">
        <f>2*ATAN(AM610)</f>
        <v>2.4606766132242233</v>
      </c>
      <c r="AM610" s="43">
        <f>SQRT((1+$AB$7)/(1-$AB$7))*TAN(AN610/2)</f>
        <v>2.8228469305684674</v>
      </c>
      <c r="AN610" s="132">
        <f>$AU610+$AB$7*SIN(AO610)</f>
        <v>8.3272402562882881</v>
      </c>
      <c r="AO610" s="132">
        <f>$AU610+$AB$7*SIN(AP610)</f>
        <v>8.3271986323793037</v>
      </c>
      <c r="AP610" s="132">
        <f>$AU610+$AB$7*SIN(AQ610)</f>
        <v>8.3273822375874857</v>
      </c>
      <c r="AQ610" s="132">
        <f>$AU610+$AB$7*SIN(AR610)</f>
        <v>8.3265718495875518</v>
      </c>
      <c r="AR610" s="132">
        <f>$AU610+$AB$7*SIN(AS610)</f>
        <v>8.3301390982802914</v>
      </c>
      <c r="AS610" s="132">
        <f>$AU610+$AB$7*SIN(AT610)</f>
        <v>8.3142451855158104</v>
      </c>
      <c r="AT610" s="132">
        <f>$AU610+$AB$7*SIN(AU610)</f>
        <v>8.3816618626375519</v>
      </c>
      <c r="AU610" s="132">
        <f>RADIANS($AB$9)+$AB$18*(F610-AB$15)</f>
        <v>7.8845566780148006</v>
      </c>
    </row>
    <row r="611" spans="1:64" ht="12.95" customHeight="1">
      <c r="A611" s="122" t="s">
        <v>28</v>
      </c>
      <c r="B611" s="123" t="s">
        <v>292</v>
      </c>
      <c r="C611" s="122">
        <v>58025.876400000001</v>
      </c>
      <c r="D611" s="122">
        <v>1E-4</v>
      </c>
      <c r="E611" s="41">
        <f>+(C611-C$7)/C$8</f>
        <v>23511.931795827277</v>
      </c>
      <c r="F611" s="132">
        <f>ROUND(2*E611,0)/2</f>
        <v>23512</v>
      </c>
      <c r="G611" s="132">
        <f>+C611-(C$7+F611*C$8)</f>
        <v>-2.3281359994143713E-2</v>
      </c>
      <c r="K611" s="43">
        <f>G611</f>
        <v>-2.3281359994143713E-2</v>
      </c>
      <c r="L611" s="132"/>
      <c r="O611" s="132">
        <f ca="1">+C$11+C$12*F611</f>
        <v>-2.6980035885924625E-2</v>
      </c>
      <c r="P611" s="199">
        <f>+D$11+D$12*F611+D$13*F611^2</f>
        <v>-3.3809658015881754E-2</v>
      </c>
      <c r="Q611" s="200">
        <f>+C611-15018.5</f>
        <v>43007.376400000001</v>
      </c>
      <c r="S611" s="132">
        <f>+(P611-G611)^2</f>
        <v>1.1084505923453313E-4</v>
      </c>
      <c r="T611" s="7">
        <v>1</v>
      </c>
      <c r="U611" s="43">
        <f>+T611*S611</f>
        <v>1.1084505923453313E-4</v>
      </c>
      <c r="V611" s="132">
        <f>+G611-P611</f>
        <v>1.052829802173804E-2</v>
      </c>
      <c r="Z611" s="43">
        <f>F611</f>
        <v>23512</v>
      </c>
      <c r="AA611" s="132">
        <f>AB$3+AB$4*Z611+AB$5*Z611^2+AH611</f>
        <v>-2.4569992222492461E-2</v>
      </c>
      <c r="AB611" s="132">
        <f>IF(S611&lt;&gt;0,G611-AH611, -9999)</f>
        <v>-3.2521025787533006E-2</v>
      </c>
      <c r="AC611" s="132">
        <f>+G611-P611</f>
        <v>1.052829802173804E-2</v>
      </c>
      <c r="AD611" s="132">
        <f>IF(S611&lt;&gt;0,G611-AA611, -9999)</f>
        <v>1.2886322283487475E-3</v>
      </c>
      <c r="AE611" s="132">
        <f>+(G611-AA611)^2*T611</f>
        <v>1.6605730199390585E-6</v>
      </c>
      <c r="AF611" s="43">
        <f>IF(S611&lt;&gt;0,G611-P611, -9999)</f>
        <v>1.052829802173804E-2</v>
      </c>
      <c r="AG611" s="7"/>
      <c r="AH611" s="43">
        <f>$AB$6*($AB$11/AI611*AJ611+$AB$12)</f>
        <v>9.2396657933892928E-3</v>
      </c>
      <c r="AI611" s="43">
        <f>1+$AB$7*COS(AL611)</f>
        <v>0.61232986647054144</v>
      </c>
      <c r="AJ611" s="43">
        <f>SIN(AL611+RADIANS($AB$9))</f>
        <v>0.62642309025704412</v>
      </c>
      <c r="AK611" s="43">
        <f>$AB$7*SIN(AL611)</f>
        <v>0.31153906045382029</v>
      </c>
      <c r="AL611" s="43">
        <f>2*ATAN(AM611)</f>
        <v>2.4646489349223657</v>
      </c>
      <c r="AM611" s="43">
        <f>SQRT((1+$AB$7)/(1-$AB$7))*TAN(AN611/2)</f>
        <v>2.840760200815954</v>
      </c>
      <c r="AN611" s="132">
        <f>$AU611+$AB$7*SIN(AO611)</f>
        <v>8.332862605475011</v>
      </c>
      <c r="AO611" s="132">
        <f>$AU611+$AB$7*SIN(AP611)</f>
        <v>8.3328176102738212</v>
      </c>
      <c r="AP611" s="132">
        <f>$AU611+$AB$7*SIN(AQ611)</f>
        <v>8.3330139331177353</v>
      </c>
      <c r="AQ611" s="132">
        <f>$AU611+$AB$7*SIN(AR611)</f>
        <v>8.3321567927566793</v>
      </c>
      <c r="AR611" s="132">
        <f>$AU611+$AB$7*SIN(AS611)</f>
        <v>8.3358887119679022</v>
      </c>
      <c r="AS611" s="132">
        <f>$AU611+$AB$7*SIN(AT611)</f>
        <v>8.3194388288224399</v>
      </c>
      <c r="AT611" s="132">
        <f>$AU611+$AB$7*SIN(AU611)</f>
        <v>8.388448012629361</v>
      </c>
      <c r="AU611" s="132">
        <f>RADIANS($AB$9)+$AB$18*(F611-AB$15)</f>
        <v>7.8914596214453612</v>
      </c>
    </row>
    <row r="612" spans="1:64" ht="12.95" customHeight="1">
      <c r="A612" s="122" t="s">
        <v>28</v>
      </c>
      <c r="B612" s="123" t="s">
        <v>288</v>
      </c>
      <c r="C612" s="122">
        <v>58057.791799999999</v>
      </c>
      <c r="D612" s="122">
        <v>2.0000000000000001E-4</v>
      </c>
      <c r="E612" s="41">
        <f>+(C612-C$7)/C$8</f>
        <v>23605.4299185497</v>
      </c>
      <c r="F612" s="132">
        <f>ROUND(2*E612,0)/2</f>
        <v>23605.5</v>
      </c>
      <c r="G612" s="132">
        <f>+C612-(C$7+F612*C$8)</f>
        <v>-2.3922164997202344E-2</v>
      </c>
      <c r="K612" s="43">
        <f>G612</f>
        <v>-2.3922164997202344E-2</v>
      </c>
      <c r="M612" s="132"/>
      <c r="O612" s="132">
        <f ca="1">+C$11+C$12*F612</f>
        <v>-2.7166409092174305E-2</v>
      </c>
      <c r="P612" s="199">
        <f>+D$11+D$12*F612+D$13*F612^2</f>
        <v>-3.396282505288116E-2</v>
      </c>
      <c r="Q612" s="200">
        <f>+C612-15018.5</f>
        <v>43039.291799999999</v>
      </c>
      <c r="S612" s="132">
        <f>+(P612-G612)^2</f>
        <v>1.0081485435370412E-4</v>
      </c>
      <c r="T612" s="7">
        <v>1</v>
      </c>
      <c r="U612" s="43">
        <f>+T612*S612</f>
        <v>1.0081485435370412E-4</v>
      </c>
      <c r="V612" s="132">
        <f>+G612-P612</f>
        <v>1.0040660055678816E-2</v>
      </c>
      <c r="Z612" s="43">
        <f>F612</f>
        <v>23605.5</v>
      </c>
      <c r="AA612" s="132">
        <f>AB$3+AB$4*Z612+AB$5*Z612^2+AH612</f>
        <v>-2.4777225842530982E-2</v>
      </c>
      <c r="AB612" s="132">
        <f>IF(S612&lt;&gt;0,G612-AH612, -9999)</f>
        <v>-3.3107764207552522E-2</v>
      </c>
      <c r="AC612" s="132">
        <f>+G612-P612</f>
        <v>1.0040660055678816E-2</v>
      </c>
      <c r="AD612" s="132">
        <f>IF(S612&lt;&gt;0,G612-AA612, -9999)</f>
        <v>8.5506084532863819E-4</v>
      </c>
      <c r="AE612" s="132">
        <f>+(G612-AA612)^2*T612</f>
        <v>7.3112904921412527E-7</v>
      </c>
      <c r="AF612" s="43">
        <f>IF(S612&lt;&gt;0,G612-P612, -9999)</f>
        <v>1.0040660055678816E-2</v>
      </c>
      <c r="AG612" s="7"/>
      <c r="AH612" s="43">
        <f>$AB$6*($AB$11/AI612*AJ612+$AB$12)</f>
        <v>9.1855992103501774E-3</v>
      </c>
      <c r="AI612" s="43">
        <f>1+$AB$7*COS(AL612)</f>
        <v>0.60989467756564086</v>
      </c>
      <c r="AJ612" s="43">
        <f>SIN(AL612+RADIANS($AB$9))</f>
        <v>0.62028089929393126</v>
      </c>
      <c r="AK612" s="43">
        <f>$AB$7*SIN(AL612)</f>
        <v>0.30848428813730872</v>
      </c>
      <c r="AL612" s="43">
        <f>2*ATAN(AM612)</f>
        <v>2.4725040467949322</v>
      </c>
      <c r="AM612" s="43">
        <f>SQRT((1+$AB$7)/(1-$AB$7))*TAN(AN612/2)</f>
        <v>2.8767849351429571</v>
      </c>
      <c r="AN612" s="132">
        <f>$AU612+$AB$7*SIN(AO612)</f>
        <v>8.3440140575438075</v>
      </c>
      <c r="AO612" s="132">
        <f>$AU612+$AB$7*SIN(AP612)</f>
        <v>8.3439617597481632</v>
      </c>
      <c r="AP612" s="132">
        <f>$AU612+$AB$7*SIN(AQ612)</f>
        <v>8.3441851588861624</v>
      </c>
      <c r="AQ612" s="132">
        <f>$AU612+$AB$7*SIN(AR612)</f>
        <v>8.3432302157717704</v>
      </c>
      <c r="AR612" s="132">
        <f>$AU612+$AB$7*SIN(AS612)</f>
        <v>8.3473003348531432</v>
      </c>
      <c r="AS612" s="132">
        <f>$AU612+$AB$7*SIN(AT612)</f>
        <v>8.3297305790490679</v>
      </c>
      <c r="AT612" s="132">
        <f>$AU612+$AB$7*SIN(AU612)</f>
        <v>8.4018777094369597</v>
      </c>
      <c r="AU612" s="132">
        <f>RADIANS($AB$9)+$AB$18*(F612-AB$15)</f>
        <v>7.905192072738072</v>
      </c>
    </row>
    <row r="613" spans="1:64" ht="12.95" customHeight="1">
      <c r="A613" s="122" t="s">
        <v>28</v>
      </c>
      <c r="B613" s="123" t="s">
        <v>292</v>
      </c>
      <c r="C613" s="122">
        <v>58066.8387</v>
      </c>
      <c r="D613" s="122">
        <v>1E-4</v>
      </c>
      <c r="E613" s="41">
        <f>+(C613-C$7)/C$8</f>
        <v>23631.93336724399</v>
      </c>
      <c r="F613" s="132">
        <f>ROUND(2*E613,0)/2</f>
        <v>23632</v>
      </c>
      <c r="G613" s="132">
        <f>+C613-(C$7+F613*C$8)</f>
        <v>-2.2744959998817649E-2</v>
      </c>
      <c r="K613" s="43">
        <f>G613</f>
        <v>-2.2744959998817649E-2</v>
      </c>
      <c r="L613" s="132"/>
      <c r="O613" s="132">
        <f ca="1">+C$11+C$12*F613</f>
        <v>-2.7219231444747742E-2</v>
      </c>
      <c r="P613" s="199">
        <f>+D$11+D$12*F613+D$13*F613^2</f>
        <v>-3.4006289578825288E-2</v>
      </c>
      <c r="Q613" s="200">
        <f>+C613-15018.5</f>
        <v>43048.3387</v>
      </c>
      <c r="S613" s="132">
        <f>+(P613-G613)^2</f>
        <v>1.2681754390955505E-4</v>
      </c>
      <c r="T613" s="7">
        <v>1</v>
      </c>
      <c r="U613" s="43">
        <f>+T613*S613</f>
        <v>1.2681754390955505E-4</v>
      </c>
      <c r="V613" s="132">
        <f>+G613-P613</f>
        <v>1.126132958000764E-2</v>
      </c>
      <c r="Z613" s="43">
        <f>F613</f>
        <v>23632</v>
      </c>
      <c r="AA613" s="132">
        <f>AB$3+AB$4*Z613+AB$5*Z613^2+AH613</f>
        <v>-2.4836182639921614E-2</v>
      </c>
      <c r="AB613" s="132">
        <f>IF(S613&lt;&gt;0,G613-AH613, -9999)</f>
        <v>-3.1915066937721323E-2</v>
      </c>
      <c r="AC613" s="132">
        <f>+G613-P613</f>
        <v>1.126132958000764E-2</v>
      </c>
      <c r="AD613" s="132">
        <f>IF(S613&lt;&gt;0,G613-AA613, -9999)</f>
        <v>2.0912226411039653E-3</v>
      </c>
      <c r="AE613" s="132">
        <f>+(G613-AA613)^2*T613</f>
        <v>4.3732121346658442E-6</v>
      </c>
      <c r="AF613" s="43">
        <f>IF(S613&lt;&gt;0,G613-P613, -9999)</f>
        <v>1.126132958000764E-2</v>
      </c>
      <c r="AG613" s="7"/>
      <c r="AH613" s="43">
        <f>$AB$6*($AB$11/AI613*AJ613+$AB$12)</f>
        <v>9.1701069389036743E-3</v>
      </c>
      <c r="AI613" s="43">
        <f>1+$AB$7*COS(AL613)</f>
        <v>0.60921233594428537</v>
      </c>
      <c r="AJ613" s="43">
        <f>SIN(AL613+RADIANS($AB$9))</f>
        <v>0.61854196144601603</v>
      </c>
      <c r="AK613" s="43">
        <f>$AB$7*SIN(AL613)</f>
        <v>0.30761944060978202</v>
      </c>
      <c r="AL613" s="43">
        <f>2*ATAN(AM613)</f>
        <v>2.4747190677744713</v>
      </c>
      <c r="AM613" s="43">
        <f>SQRT((1+$AB$7)/(1-$AB$7))*TAN(AN613/2)</f>
        <v>2.8870909221555308</v>
      </c>
      <c r="AN613" s="132">
        <f>$AU613+$AB$7*SIN(AO613)</f>
        <v>8.3471666238214848</v>
      </c>
      <c r="AO613" s="132">
        <f>$AU613+$AB$7*SIN(AP613)</f>
        <v>8.347112106126179</v>
      </c>
      <c r="AP613" s="132">
        <f>$AU613+$AB$7*SIN(AQ613)</f>
        <v>8.3473436202575488</v>
      </c>
      <c r="AQ613" s="132">
        <f>$AU613+$AB$7*SIN(AR613)</f>
        <v>8.3463597868356949</v>
      </c>
      <c r="AR613" s="132">
        <f>$AU613+$AB$7*SIN(AS613)</f>
        <v>8.3505282963042582</v>
      </c>
      <c r="AS613" s="132">
        <f>$AU613+$AB$7*SIN(AT613)</f>
        <v>8.3326379805170259</v>
      </c>
      <c r="AT613" s="132">
        <f>$AU613+$AB$7*SIN(AU613)</f>
        <v>8.4056669491184568</v>
      </c>
      <c r="AU613" s="132">
        <f>RADIANS($AB$9)+$AB$18*(F613-AB$15)</f>
        <v>7.9090841578638136</v>
      </c>
    </row>
    <row r="614" spans="1:64" ht="12.95" customHeight="1">
      <c r="A614" s="120" t="s">
        <v>31</v>
      </c>
      <c r="B614" s="121" t="s">
        <v>288</v>
      </c>
      <c r="C614" s="229">
        <v>58067.008199999997</v>
      </c>
      <c r="D614" s="120" t="s">
        <v>445</v>
      </c>
      <c r="E614" s="41">
        <f>+(C614-C$7)/C$8</f>
        <v>23632.429927894995</v>
      </c>
      <c r="F614" s="132">
        <f>ROUND(2*E614,0)/2</f>
        <v>23632.5</v>
      </c>
      <c r="G614" s="132">
        <f>+C614-(C$7+F614*C$8)</f>
        <v>-2.3918974999105558E-2</v>
      </c>
      <c r="K614" s="43">
        <f>G614</f>
        <v>-2.3918974999105558E-2</v>
      </c>
      <c r="M614" s="132"/>
      <c r="O614" s="132">
        <f ca="1">+C$11+C$12*F614</f>
        <v>-2.7220228092909506E-2</v>
      </c>
      <c r="P614" s="199">
        <f>+D$11+D$12*F614+D$13*F614^2</f>
        <v>-3.4007109891544936E-2</v>
      </c>
      <c r="Q614" s="200">
        <f>+C614-15018.5</f>
        <v>43048.508199999997</v>
      </c>
      <c r="S614" s="132">
        <f>+(P614-G614)^2</f>
        <v>1.0177046560805286E-4</v>
      </c>
      <c r="T614" s="7">
        <v>1</v>
      </c>
      <c r="U614" s="43">
        <f>+T614*S614</f>
        <v>1.0177046560805286E-4</v>
      </c>
      <c r="V614" s="132">
        <f>+G614-P614</f>
        <v>1.0088134892439378E-2</v>
      </c>
      <c r="Z614" s="43">
        <f>F614</f>
        <v>23632.5</v>
      </c>
      <c r="AA614" s="132">
        <f>AB$3+AB$4*Z614+AB$5*Z614^2+AH614</f>
        <v>-2.4837295969943177E-2</v>
      </c>
      <c r="AB614" s="132">
        <f>IF(S614&lt;&gt;0,G614-AH614, -9999)</f>
        <v>-3.3088788920707317E-2</v>
      </c>
      <c r="AC614" s="132">
        <f>+G614-P614</f>
        <v>1.0088134892439378E-2</v>
      </c>
      <c r="AD614" s="132">
        <f>IF(S614&lt;&gt;0,G614-AA614, -9999)</f>
        <v>9.1832097083761888E-4</v>
      </c>
      <c r="AE614" s="132">
        <f>+(G614-AA614)^2*T614</f>
        <v>8.4331340548014684E-7</v>
      </c>
      <c r="AF614" s="43">
        <f>IF(S614&lt;&gt;0,G614-P614, -9999)</f>
        <v>1.0088134892439378E-2</v>
      </c>
      <c r="AG614" s="7"/>
      <c r="AH614" s="43">
        <f>$AB$6*($AB$11/AI614*AJ614+$AB$12)</f>
        <v>9.1698139216017573E-3</v>
      </c>
      <c r="AI614" s="43">
        <f>1+$AB$7*COS(AL614)</f>
        <v>0.60919949460252087</v>
      </c>
      <c r="AJ614" s="43">
        <f>SIN(AL614+RADIANS($AB$9))</f>
        <v>0.61850915942176177</v>
      </c>
      <c r="AK614" s="43">
        <f>$AB$7*SIN(AL614)</f>
        <v>0.30760312677258711</v>
      </c>
      <c r="AL614" s="43">
        <f>2*ATAN(AM614)</f>
        <v>2.47476081312792</v>
      </c>
      <c r="AM614" s="43">
        <f>SQRT((1+$AB$7)/(1-$AB$7))*TAN(AN614/2)</f>
        <v>2.8872857864719776</v>
      </c>
      <c r="AN614" s="132">
        <f>$AU614+$AB$7*SIN(AO614)</f>
        <v>8.3472260724839185</v>
      </c>
      <c r="AO614" s="132">
        <f>$AU614+$AB$7*SIN(AP614)</f>
        <v>8.3471715122479324</v>
      </c>
      <c r="AP614" s="132">
        <f>$AU614+$AB$7*SIN(AQ614)</f>
        <v>8.3474031813973379</v>
      </c>
      <c r="AQ614" s="132">
        <f>$AU614+$AB$7*SIN(AR614)</f>
        <v>8.3464187978771474</v>
      </c>
      <c r="AR614" s="132">
        <f>$AU614+$AB$7*SIN(AS614)</f>
        <v>8.3505891744356386</v>
      </c>
      <c r="AS614" s="132">
        <f>$AU614+$AB$7*SIN(AT614)</f>
        <v>8.332692797499524</v>
      </c>
      <c r="AT614" s="132">
        <f>$AU614+$AB$7*SIN(AU614)</f>
        <v>8.4057383718967973</v>
      </c>
      <c r="AU614" s="132">
        <f>RADIANS($AB$9)+$AB$18*(F614-AB$15)</f>
        <v>7.9091575934322238</v>
      </c>
      <c r="AV614" s="132"/>
    </row>
    <row r="615" spans="1:64" ht="12.95" customHeight="1">
      <c r="A615" s="122" t="s">
        <v>28</v>
      </c>
      <c r="B615" s="123" t="s">
        <v>292</v>
      </c>
      <c r="C615" s="122">
        <v>58086.635999999999</v>
      </c>
      <c r="D615" s="122">
        <v>1E-4</v>
      </c>
      <c r="E615" s="41">
        <f>+(C615-C$7)/C$8</f>
        <v>23689.9307724143</v>
      </c>
      <c r="F615" s="132">
        <f>ROUND(2*E615,0)/2</f>
        <v>23690</v>
      </c>
      <c r="G615" s="132">
        <f>+C615-(C$7+F615*C$8)</f>
        <v>-2.3630700001376681E-2</v>
      </c>
      <c r="K615" s="43">
        <f>G615</f>
        <v>-2.3630700001376681E-2</v>
      </c>
      <c r="L615" s="132"/>
      <c r="O615" s="132">
        <f ca="1">+C$11+C$12*F615</f>
        <v>-2.7334842631512243E-2</v>
      </c>
      <c r="P615" s="199">
        <f>+D$11+D$12*F615+D$13*F615^2</f>
        <v>-3.4101502011869449E-2</v>
      </c>
      <c r="Q615" s="200">
        <f>+C615-15018.5</f>
        <v>43068.135999999999</v>
      </c>
      <c r="S615" s="132">
        <f>+(P615-G615)^2</f>
        <v>1.0963769474293939E-4</v>
      </c>
      <c r="T615" s="7">
        <v>1</v>
      </c>
      <c r="U615" s="43">
        <f>+T615*S615</f>
        <v>1.0963769474293939E-4</v>
      </c>
      <c r="V615" s="132">
        <f>+G615-P615</f>
        <v>1.0470802010492768E-2</v>
      </c>
      <c r="Z615" s="43">
        <f>F615</f>
        <v>23690</v>
      </c>
      <c r="AA615" s="132">
        <f>AB$3+AB$4*Z615+AB$5*Z615^2+AH615</f>
        <v>-2.4965559620845061E-2</v>
      </c>
      <c r="AB615" s="132">
        <f>IF(S615&lt;&gt;0,G615-AH615, -9999)</f>
        <v>-3.2766642392401069E-2</v>
      </c>
      <c r="AC615" s="132">
        <f>+G615-P615</f>
        <v>1.0470802010492768E-2</v>
      </c>
      <c r="AD615" s="132">
        <f>IF(S615&lt;&gt;0,G615-AA615, -9999)</f>
        <v>1.3348596194683801E-3</v>
      </c>
      <c r="AE615" s="132">
        <f>+(G615-AA615)^2*T615</f>
        <v>1.7818502036872685E-6</v>
      </c>
      <c r="AF615" s="43">
        <f>IF(S615&lt;&gt;0,G615-P615, -9999)</f>
        <v>1.0470802010492768E-2</v>
      </c>
      <c r="AG615" s="7"/>
      <c r="AH615" s="43">
        <f>$AB$6*($AB$11/AI615*AJ615+$AB$12)</f>
        <v>9.1359423910243858E-3</v>
      </c>
      <c r="AI615" s="43">
        <f>1+$AB$7*COS(AL615)</f>
        <v>0.60773085195731258</v>
      </c>
      <c r="AJ615" s="43">
        <f>SIN(AL615+RADIANS($AB$9))</f>
        <v>0.61473894511606919</v>
      </c>
      <c r="AK615" s="43">
        <f>$AB$7*SIN(AL615)</f>
        <v>0.30572803946164573</v>
      </c>
      <c r="AL615" s="43">
        <f>2*ATAN(AM615)</f>
        <v>2.4795498729999941</v>
      </c>
      <c r="AM615" s="43">
        <f>SQRT((1+$AB$7)/(1-$AB$7))*TAN(AN615/2)</f>
        <v>2.9097978059733709</v>
      </c>
      <c r="AN615" s="132">
        <f>$AU615+$AB$7*SIN(AO615)</f>
        <v>8.3540543842628914</v>
      </c>
      <c r="AO615" s="132">
        <f>$AU615+$AB$7*SIN(AP615)</f>
        <v>8.3539947666872187</v>
      </c>
      <c r="AP615" s="132">
        <f>$AU615+$AB$7*SIN(AQ615)</f>
        <v>8.3542447390784424</v>
      </c>
      <c r="AQ615" s="132">
        <f>$AU615+$AB$7*SIN(AR615)</f>
        <v>8.3531958552281598</v>
      </c>
      <c r="AR615" s="132">
        <f>$AU615+$AB$7*SIN(AS615)</f>
        <v>8.3575835635793716</v>
      </c>
      <c r="AS615" s="132">
        <f>$AU615+$AB$7*SIN(AT615)</f>
        <v>8.3389870815193277</v>
      </c>
      <c r="AT615" s="132">
        <f>$AU615+$AB$7*SIN(AU615)</f>
        <v>8.4139341323227139</v>
      </c>
      <c r="AU615" s="132">
        <f>RADIANS($AB$9)+$AB$18*(F615-AB$15)</f>
        <v>7.9176026837993989</v>
      </c>
    </row>
    <row r="616" spans="1:64" ht="12.95" customHeight="1">
      <c r="A616" s="122" t="s">
        <v>28</v>
      </c>
      <c r="B616" s="123" t="s">
        <v>288</v>
      </c>
      <c r="C616" s="122">
        <v>58132.5461</v>
      </c>
      <c r="D616" s="122">
        <v>1E-4</v>
      </c>
      <c r="E616" s="41">
        <f>+(C616-C$7)/C$8</f>
        <v>23824.427227542521</v>
      </c>
      <c r="F616" s="132">
        <f>ROUND(2*E616,0)/2</f>
        <v>23824.5</v>
      </c>
      <c r="G616" s="132">
        <f>+C616-(C$7+F616*C$8)</f>
        <v>-2.4840735000907443E-2</v>
      </c>
      <c r="K616" s="43">
        <f>G616</f>
        <v>-2.4840735000907443E-2</v>
      </c>
      <c r="M616" s="132"/>
      <c r="O616" s="132">
        <f ca="1">+C$11+C$12*F616</f>
        <v>-2.7602940987026488E-2</v>
      </c>
      <c r="P616" s="199">
        <f>+D$11+D$12*F616+D$13*F616^2</f>
        <v>-3.43227323397884E-2</v>
      </c>
      <c r="Q616" s="200">
        <f>+C616-15018.5</f>
        <v>43114.0461</v>
      </c>
      <c r="S616" s="132">
        <f>+(P616-G616)^2</f>
        <v>8.9908273534545553E-5</v>
      </c>
      <c r="T616" s="7">
        <v>1</v>
      </c>
      <c r="U616" s="43">
        <f>+T616*S616</f>
        <v>8.9908273534545553E-5</v>
      </c>
      <c r="V616" s="132">
        <f>+G616-P616</f>
        <v>9.481997338880957E-3</v>
      </c>
      <c r="Z616" s="43">
        <f>F616</f>
        <v>23824.5</v>
      </c>
      <c r="AA616" s="132">
        <f>AB$3+AB$4*Z616+AB$5*Z616^2+AH616</f>
        <v>-2.5267355224844659E-2</v>
      </c>
      <c r="AB616" s="132">
        <f>IF(S616&lt;&gt;0,G616-AH616, -9999)</f>
        <v>-3.3896112115851182E-2</v>
      </c>
      <c r="AC616" s="132">
        <f>+G616-P616</f>
        <v>9.481997338880957E-3</v>
      </c>
      <c r="AD616" s="132">
        <f>IF(S616&lt;&gt;0,G616-AA616, -9999)</f>
        <v>4.2662022393721508E-4</v>
      </c>
      <c r="AE616" s="132">
        <f>+(G616-AA616)^2*T616</f>
        <v>1.8200481547223954E-7</v>
      </c>
      <c r="AF616" s="43">
        <f>IF(S616&lt;&gt;0,G616-P616, -9999)</f>
        <v>9.481997338880957E-3</v>
      </c>
      <c r="AG616" s="7"/>
      <c r="AH616" s="43">
        <f>$AB$6*($AB$11/AI616*AJ616+$AB$12)</f>
        <v>9.0553771149437419E-3</v>
      </c>
      <c r="AI616" s="43">
        <f>1+$AB$7*COS(AL616)</f>
        <v>0.60435749037686026</v>
      </c>
      <c r="AJ616" s="43">
        <f>SIN(AL616+RADIANS($AB$9))</f>
        <v>0.6059357439752493</v>
      </c>
      <c r="AK616" s="43">
        <f>$AB$7*SIN(AL616)</f>
        <v>0.30134983523854986</v>
      </c>
      <c r="AL616" s="43">
        <f>2*ATAN(AM616)</f>
        <v>2.4906631980008411</v>
      </c>
      <c r="AM616" s="43">
        <f>SQRT((1+$AB$7)/(1-$AB$7))*TAN(AN616/2)</f>
        <v>2.9632673909497984</v>
      </c>
      <c r="AN616" s="132">
        <f>$AU616+$AB$7*SIN(AO616)</f>
        <v>8.3699633453730797</v>
      </c>
      <c r="AO616" s="132">
        <f>$AU616+$AB$7*SIN(AP616)</f>
        <v>8.3698905634637519</v>
      </c>
      <c r="AP616" s="132">
        <f>$AU616+$AB$7*SIN(AQ616)</f>
        <v>8.3701871318619574</v>
      </c>
      <c r="AQ616" s="132">
        <f>$AU616+$AB$7*SIN(AR616)</f>
        <v>8.36897771533358</v>
      </c>
      <c r="AR616" s="132">
        <f>$AU616+$AB$7*SIN(AS616)</f>
        <v>8.3738936965158484</v>
      </c>
      <c r="AS616" s="132">
        <f>$AU616+$AB$7*SIN(AT616)</f>
        <v>8.3536375638310503</v>
      </c>
      <c r="AT616" s="132">
        <f>$AU616+$AB$7*SIN(AU616)</f>
        <v>8.4329668801330193</v>
      </c>
      <c r="AU616" s="132">
        <f>RADIANS($AB$9)+$AB$18*(F616-AB$15)</f>
        <v>7.9373568517017485</v>
      </c>
    </row>
    <row r="617" spans="1:64" ht="12.95" customHeight="1">
      <c r="A617" s="230" t="s">
        <v>1446</v>
      </c>
      <c r="B617" s="94"/>
      <c r="C617" s="36">
        <v>58395.894800000002</v>
      </c>
      <c r="D617" s="36">
        <v>2.9999999999999997E-4</v>
      </c>
      <c r="E617" s="41">
        <f>+(C617-C$7)/C$8</f>
        <v>24595.923404040161</v>
      </c>
      <c r="F617" s="132">
        <f>ROUND(2*E617,0)/2</f>
        <v>24596</v>
      </c>
      <c r="G617" s="132">
        <f>+C617-(C$7+F617*C$8)</f>
        <v>-2.6145879994146526E-2</v>
      </c>
      <c r="K617" s="43">
        <f>G617</f>
        <v>-2.6145879994146526E-2</v>
      </c>
      <c r="L617" s="132"/>
      <c r="O617" s="132">
        <f ca="1">+C$11+C$12*F617</f>
        <v>-2.9140769100626754E-2</v>
      </c>
      <c r="P617" s="199">
        <f>+D$11+D$12*F617+D$13*F617^2</f>
        <v>-3.5603492661995959E-2</v>
      </c>
      <c r="Q617" s="200">
        <f>+C617-15018.5</f>
        <v>43377.394800000002</v>
      </c>
      <c r="S617" s="132">
        <f>+(P617-G617)^2</f>
        <v>8.9446437375066066E-5</v>
      </c>
      <c r="T617" s="7">
        <v>1</v>
      </c>
      <c r="U617" s="43">
        <f>+T617*S617</f>
        <v>8.9446437375066066E-5</v>
      </c>
      <c r="V617" s="132">
        <f>+G617-P617</f>
        <v>9.4576126678494327E-3</v>
      </c>
      <c r="Z617" s="43">
        <f>F617</f>
        <v>24596</v>
      </c>
      <c r="AA617" s="132">
        <f>AB$3+AB$4*Z617+AB$5*Z617^2+AH617</f>
        <v>-2.7044301497111838E-2</v>
      </c>
      <c r="AB617" s="132">
        <f>IF(S617&lt;&gt;0,G617-AH617, -9999)</f>
        <v>-3.4705071159030647E-2</v>
      </c>
      <c r="AC617" s="132">
        <f>+G617-P617</f>
        <v>9.4576126678494327E-3</v>
      </c>
      <c r="AD617" s="132">
        <f>IF(S617&lt;&gt;0,G617-AA617, -9999)</f>
        <v>8.984215029653117E-4</v>
      </c>
      <c r="AE617" s="132">
        <f>+(G617-AA617)^2*T617</f>
        <v>8.0716119699044963E-7</v>
      </c>
      <c r="AF617" s="43">
        <f>IF(S617&lt;&gt;0,G617-P617, -9999)</f>
        <v>9.4576126678494327E-3</v>
      </c>
      <c r="AG617" s="7"/>
      <c r="AH617" s="43">
        <f>$AB$6*($AB$11/AI617*AJ617+$AB$12)</f>
        <v>8.5591911648841192E-3</v>
      </c>
      <c r="AI617" s="43">
        <f>1+$AB$7*COS(AL617)</f>
        <v>0.58658106153659706</v>
      </c>
      <c r="AJ617" s="43">
        <f>SIN(AL617+RADIANS($AB$9))</f>
        <v>0.55588772844877821</v>
      </c>
      <c r="AK617" s="43">
        <f>$AB$7*SIN(AL617)</f>
        <v>0.27645885758823219</v>
      </c>
      <c r="AL617" s="43">
        <f>2*ATAN(AM617)</f>
        <v>2.5521742959711844</v>
      </c>
      <c r="AM617" s="43">
        <f>SQRT((1+$AB$7)/(1-$AB$7))*TAN(AN617/2)</f>
        <v>3.2943656673401529</v>
      </c>
      <c r="AN617" s="132">
        <f>$AU617+$AB$7*SIN(AO617)</f>
        <v>8.4596065798518811</v>
      </c>
      <c r="AO617" s="132">
        <f>$AU617+$AB$7*SIN(AP617)</f>
        <v>8.4594149112735764</v>
      </c>
      <c r="AP617" s="132">
        <f>$AU617+$AB$7*SIN(AQ617)</f>
        <v>8.4600917492487842</v>
      </c>
      <c r="AQ617" s="132">
        <f>$AU617+$AB$7*SIN(AR617)</f>
        <v>8.4576986696026104</v>
      </c>
      <c r="AR617" s="132">
        <f>$AU617+$AB$7*SIN(AS617)</f>
        <v>8.466123138206914</v>
      </c>
      <c r="AS617" s="132">
        <f>$AU617+$AB$7*SIN(AT617)</f>
        <v>8.4359933766308792</v>
      </c>
      <c r="AT617" s="132">
        <f>$AU617+$AB$7*SIN(AU617)</f>
        <v>8.5384166591035981</v>
      </c>
      <c r="AU617" s="132">
        <f>RADIANS($AB$9)+$AB$18*(F617-AB$15)</f>
        <v>8.0506679337587173</v>
      </c>
    </row>
    <row r="618" spans="1:64" ht="12.95" customHeight="1">
      <c r="A618" s="124" t="s">
        <v>1453</v>
      </c>
      <c r="B618" s="125" t="s">
        <v>292</v>
      </c>
      <c r="C618" s="254">
        <v>58395.894800000002</v>
      </c>
      <c r="D618" s="126">
        <v>2.9999999999999997E-4</v>
      </c>
      <c r="E618" s="41">
        <f>+(C618-C$7)/C$8</f>
        <v>24595.923404040161</v>
      </c>
      <c r="F618" s="132">
        <f>ROUND(2*E618,0)/2</f>
        <v>24596</v>
      </c>
      <c r="G618" s="132">
        <f>+C618-(C$7+F618*C$8)</f>
        <v>-2.6145879994146526E-2</v>
      </c>
      <c r="K618" s="43">
        <f>G618</f>
        <v>-2.6145879994146526E-2</v>
      </c>
      <c r="M618" s="132"/>
      <c r="O618" s="132">
        <f ca="1">+C$11+C$12*F618</f>
        <v>-2.9140769100626754E-2</v>
      </c>
      <c r="P618" s="199">
        <f>+D$11+D$12*F618+D$13*F618^2</f>
        <v>-3.5603492661995959E-2</v>
      </c>
      <c r="Q618" s="200">
        <f>+C618-15018.5</f>
        <v>43377.394800000002</v>
      </c>
      <c r="S618" s="132">
        <f>+(P618-G618)^2</f>
        <v>8.9446437375066066E-5</v>
      </c>
      <c r="T618" s="7">
        <v>1</v>
      </c>
      <c r="U618" s="43">
        <f>+T618*S618</f>
        <v>8.9446437375066066E-5</v>
      </c>
      <c r="V618" s="132">
        <f>+G618-P618</f>
        <v>9.4576126678494327E-3</v>
      </c>
      <c r="Z618" s="43">
        <f>F618</f>
        <v>24596</v>
      </c>
      <c r="AA618" s="132">
        <f>AB$3+AB$4*Z618+AB$5*Z618^2+AH618</f>
        <v>-2.7044301497111838E-2</v>
      </c>
      <c r="AB618" s="132">
        <f>IF(S618&lt;&gt;0,G618-AH618, -9999)</f>
        <v>-3.4705071159030647E-2</v>
      </c>
      <c r="AC618" s="132">
        <f>+G618-P618</f>
        <v>9.4576126678494327E-3</v>
      </c>
      <c r="AD618" s="132">
        <f>IF(S618&lt;&gt;0,G618-AA618, -9999)</f>
        <v>8.984215029653117E-4</v>
      </c>
      <c r="AE618" s="132">
        <f>+(G618-AA618)^2*T618</f>
        <v>8.0716119699044963E-7</v>
      </c>
      <c r="AF618" s="43">
        <f>IF(S618&lt;&gt;0,G618-P618, -9999)</f>
        <v>9.4576126678494327E-3</v>
      </c>
      <c r="AG618" s="7"/>
      <c r="AH618" s="43">
        <f>$AB$6*($AB$11/AI618*AJ618+$AB$12)</f>
        <v>8.5591911648841192E-3</v>
      </c>
      <c r="AI618" s="43">
        <f>1+$AB$7*COS(AL618)</f>
        <v>0.58658106153659706</v>
      </c>
      <c r="AJ618" s="43">
        <f>SIN(AL618+RADIANS($AB$9))</f>
        <v>0.55588772844877821</v>
      </c>
      <c r="AK618" s="43">
        <f>$AB$7*SIN(AL618)</f>
        <v>0.27645885758823219</v>
      </c>
      <c r="AL618" s="43">
        <f>2*ATAN(AM618)</f>
        <v>2.5521742959711844</v>
      </c>
      <c r="AM618" s="43">
        <f>SQRT((1+$AB$7)/(1-$AB$7))*TAN(AN618/2)</f>
        <v>3.2943656673401529</v>
      </c>
      <c r="AN618" s="132">
        <f>$AU618+$AB$7*SIN(AO618)</f>
        <v>8.4596065798518811</v>
      </c>
      <c r="AO618" s="132">
        <f>$AU618+$AB$7*SIN(AP618)</f>
        <v>8.4594149112735764</v>
      </c>
      <c r="AP618" s="132">
        <f>$AU618+$AB$7*SIN(AQ618)</f>
        <v>8.4600917492487842</v>
      </c>
      <c r="AQ618" s="132">
        <f>$AU618+$AB$7*SIN(AR618)</f>
        <v>8.4576986696026104</v>
      </c>
      <c r="AR618" s="132">
        <f>$AU618+$AB$7*SIN(AS618)</f>
        <v>8.466123138206914</v>
      </c>
      <c r="AS618" s="132">
        <f>$AU618+$AB$7*SIN(AT618)</f>
        <v>8.4359933766308792</v>
      </c>
      <c r="AT618" s="132">
        <f>$AU618+$AB$7*SIN(AU618)</f>
        <v>8.5384166591035981</v>
      </c>
      <c r="AU618" s="132">
        <f>RADIANS($AB$9)+$AB$18*(F618-AB$15)</f>
        <v>8.0506679337587173</v>
      </c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</row>
    <row r="619" spans="1:64" ht="12.95" customHeight="1">
      <c r="A619" s="216" t="s">
        <v>29</v>
      </c>
      <c r="B619" s="217" t="s">
        <v>292</v>
      </c>
      <c r="C619" s="216">
        <v>58406.817900000002</v>
      </c>
      <c r="D619" s="216">
        <v>1E-4</v>
      </c>
      <c r="E619" s="41">
        <f>+(C619-C$7)/C$8</f>
        <v>24627.923295763576</v>
      </c>
      <c r="F619" s="132">
        <f>ROUND(2*E619,0)/2</f>
        <v>24628</v>
      </c>
      <c r="G619" s="132">
        <f>+C619-(C$7+F619*C$8)</f>
        <v>-2.6182839996181428E-2</v>
      </c>
      <c r="K619" s="43">
        <f>G619</f>
        <v>-2.6182839996181428E-2</v>
      </c>
      <c r="L619" s="132"/>
      <c r="O619" s="132">
        <f ca="1">+C$11+C$12*F619</f>
        <v>-2.9204554582979582E-2</v>
      </c>
      <c r="P619" s="199">
        <f>+D$11+D$12*F619+D$13*F619^2</f>
        <v>-3.5657048539308234E-2</v>
      </c>
      <c r="Q619" s="200">
        <f>+C619-15018.5</f>
        <v>43388.317900000002</v>
      </c>
      <c r="S619" s="132">
        <f>+(P619-G619)^2</f>
        <v>8.9760627518656945E-5</v>
      </c>
      <c r="T619" s="7">
        <v>1</v>
      </c>
      <c r="U619" s="43">
        <f>+T619*S619</f>
        <v>8.9760627518656945E-5</v>
      </c>
      <c r="V619" s="132">
        <f>+G619-P619</f>
        <v>9.4742085431268053E-3</v>
      </c>
      <c r="Z619" s="43">
        <f>F619</f>
        <v>24628</v>
      </c>
      <c r="AA619" s="132">
        <f>AB$3+AB$4*Z619+AB$5*Z619^2+AH619</f>
        <v>-2.7119619887486998E-2</v>
      </c>
      <c r="AB619" s="132">
        <f>IF(S619&lt;&gt;0,G619-AH619, -9999)</f>
        <v>-3.4720268648002664E-2</v>
      </c>
      <c r="AC619" s="132">
        <f>+G619-P619</f>
        <v>9.4742085431268053E-3</v>
      </c>
      <c r="AD619" s="132">
        <f>IF(S619&lt;&gt;0,G619-AA619, -9999)</f>
        <v>9.3677989130556971E-4</v>
      </c>
      <c r="AE619" s="132">
        <f>+(G619-AA619)^2*T619</f>
        <v>8.7755656475447496E-7</v>
      </c>
      <c r="AF619" s="43">
        <f>IF(S619&lt;&gt;0,G619-P619, -9999)</f>
        <v>9.4742085431268053E-3</v>
      </c>
      <c r="AG619" s="7"/>
      <c r="AH619" s="43">
        <f>$AB$6*($AB$11/AI619*AJ619+$AB$12)</f>
        <v>8.5374286518212356E-3</v>
      </c>
      <c r="AI619" s="43">
        <f>1+$AB$7*COS(AL619)</f>
        <v>0.5858981379007896</v>
      </c>
      <c r="AJ619" s="43">
        <f>SIN(AL619+RADIANS($AB$9))</f>
        <v>0.55382880233090059</v>
      </c>
      <c r="AK619" s="43">
        <f>$AB$7*SIN(AL619)</f>
        <v>0.27543486784567395</v>
      </c>
      <c r="AL619" s="43">
        <f>2*ATAN(AM619)</f>
        <v>2.5546491321788456</v>
      </c>
      <c r="AM619" s="43">
        <f>SQRT((1+$AB$7)/(1-$AB$7))*TAN(AN619/2)</f>
        <v>3.3090926346232941</v>
      </c>
      <c r="AN619" s="132">
        <f>$AU619+$AB$7*SIN(AO619)</f>
        <v>8.4632690118728178</v>
      </c>
      <c r="AO619" s="132">
        <f>$AU619+$AB$7*SIN(AP619)</f>
        <v>8.4630705767622363</v>
      </c>
      <c r="AP619" s="132">
        <f>$AU619+$AB$7*SIN(AQ619)</f>
        <v>8.4637676249586526</v>
      </c>
      <c r="AQ619" s="132">
        <f>$AU619+$AB$7*SIN(AR619)</f>
        <v>8.4613160030651944</v>
      </c>
      <c r="AR619" s="132">
        <f>$AU619+$AB$7*SIN(AS619)</f>
        <v>8.469901000985633</v>
      </c>
      <c r="AS619" s="132">
        <f>$AU619+$AB$7*SIN(AT619)</f>
        <v>8.4393573150958758</v>
      </c>
      <c r="AT619" s="132">
        <f>$AU619+$AB$7*SIN(AU619)</f>
        <v>8.5426543692036443</v>
      </c>
      <c r="AU619" s="132">
        <f>RADIANS($AB$9)+$AB$18*(F619-AB$15)</f>
        <v>8.0553678101369712</v>
      </c>
    </row>
    <row r="620" spans="1:64" ht="12.95" customHeight="1">
      <c r="A620" s="216" t="s">
        <v>29</v>
      </c>
      <c r="B620" s="217" t="s">
        <v>288</v>
      </c>
      <c r="C620" s="216">
        <v>58425.762300000002</v>
      </c>
      <c r="D620" s="216">
        <v>1E-4</v>
      </c>
      <c r="E620" s="41">
        <f>+(C620-C$7)/C$8</f>
        <v>24683.42207804745</v>
      </c>
      <c r="F620" s="132">
        <f>ROUND(2*E620,0)/2</f>
        <v>24683.5</v>
      </c>
      <c r="G620" s="132">
        <f>+C620-(C$7+F620*C$8)</f>
        <v>-2.6598504991852678E-2</v>
      </c>
      <c r="K620" s="43">
        <f>G620</f>
        <v>-2.6598504991852678E-2</v>
      </c>
      <c r="M620" s="132"/>
      <c r="O620" s="132">
        <f ca="1">+C$11+C$12*F620</f>
        <v>-2.9315182528935273E-2</v>
      </c>
      <c r="P620" s="199">
        <f>+D$11+D$12*F620+D$13*F620^2</f>
        <v>-3.5750016287687383E-2</v>
      </c>
      <c r="Q620" s="200">
        <f>+C620-15018.5</f>
        <v>43407.262300000002</v>
      </c>
      <c r="S620" s="132">
        <f>+(P620-G620)^2</f>
        <v>8.3750158997790197E-5</v>
      </c>
      <c r="T620" s="7">
        <v>1</v>
      </c>
      <c r="U620" s="43">
        <f>+T620*S620</f>
        <v>8.3750158997790197E-5</v>
      </c>
      <c r="V620" s="132">
        <f>+G620-P620</f>
        <v>9.151511295834705E-3</v>
      </c>
      <c r="Z620" s="43">
        <f>F620</f>
        <v>24683.5</v>
      </c>
      <c r="AA620" s="132">
        <f>AB$3+AB$4*Z620+AB$5*Z620^2+AH620</f>
        <v>-2.725054354401605E-2</v>
      </c>
      <c r="AB620" s="132">
        <f>IF(S620&lt;&gt;0,G620-AH620, -9999)</f>
        <v>-3.5097977735524012E-2</v>
      </c>
      <c r="AC620" s="132">
        <f>+G620-P620</f>
        <v>9.151511295834705E-3</v>
      </c>
      <c r="AD620" s="132">
        <f>IF(S620&lt;&gt;0,G620-AA620, -9999)</f>
        <v>6.520385521633712E-4</v>
      </c>
      <c r="AE620" s="132">
        <f>+(G620-AA620)^2*T620</f>
        <v>4.2515427350730535E-7</v>
      </c>
      <c r="AF620" s="43">
        <f>IF(S620&lt;&gt;0,G620-P620, -9999)</f>
        <v>9.151511295834705E-3</v>
      </c>
      <c r="AG620" s="7"/>
      <c r="AH620" s="43">
        <f>$AB$6*($AB$11/AI620*AJ620+$AB$12)</f>
        <v>8.4994727436713356E-3</v>
      </c>
      <c r="AI620" s="43">
        <f>1+$AB$7*COS(AL620)</f>
        <v>0.58472340807461898</v>
      </c>
      <c r="AJ620" s="43">
        <f>SIN(AL620+RADIANS($AB$9))</f>
        <v>0.5502611038428129</v>
      </c>
      <c r="AK620" s="43">
        <f>$AB$7*SIN(AL620)</f>
        <v>0.27366050284620536</v>
      </c>
      <c r="AL620" s="43">
        <f>2*ATAN(AM620)</f>
        <v>2.558927908131559</v>
      </c>
      <c r="AM620" s="43">
        <f>SQRT((1+$AB$7)/(1-$AB$7))*TAN(AN620/2)</f>
        <v>3.3348408441886521</v>
      </c>
      <c r="AN620" s="132">
        <f>$AU620+$AB$7*SIN(AO620)</f>
        <v>8.4696110916488454</v>
      </c>
      <c r="AO620" s="132">
        <f>$AU620+$AB$7*SIN(AP620)</f>
        <v>8.4694005378268891</v>
      </c>
      <c r="AP620" s="132">
        <f>$AU620+$AB$7*SIN(AQ620)</f>
        <v>8.4701335054018774</v>
      </c>
      <c r="AQ620" s="132">
        <f>$AU620+$AB$7*SIN(AR620)</f>
        <v>8.4675786509092834</v>
      </c>
      <c r="AR620" s="132">
        <f>$AU620+$AB$7*SIN(AS620)</f>
        <v>8.4764443879376046</v>
      </c>
      <c r="AS620" s="132">
        <f>$AU620+$AB$7*SIN(AT620)</f>
        <v>8.4451834451600281</v>
      </c>
      <c r="AT620" s="132">
        <f>$AU620+$AB$7*SIN(AU620)</f>
        <v>8.5499786309559038</v>
      </c>
      <c r="AU620" s="132">
        <f>RADIANS($AB$9)+$AB$18*(F620-AB$15)</f>
        <v>8.0635191582305072</v>
      </c>
    </row>
    <row r="621" spans="1:64" ht="12.95" customHeight="1">
      <c r="A621" s="216" t="s">
        <v>29</v>
      </c>
      <c r="B621" s="217" t="s">
        <v>288</v>
      </c>
      <c r="C621" s="216">
        <v>58488.570899999999</v>
      </c>
      <c r="D621" s="216">
        <v>1E-4</v>
      </c>
      <c r="E621" s="41">
        <f>+(C621-C$7)/C$8</f>
        <v>24867.423725867116</v>
      </c>
      <c r="F621" s="132">
        <f>ROUND(2*E621,0)/2</f>
        <v>24867.5</v>
      </c>
      <c r="G621" s="132">
        <f>+C621-(C$7+F621*C$8)</f>
        <v>-2.6036025003122631E-2</v>
      </c>
      <c r="K621" s="43">
        <f>G621</f>
        <v>-2.6036025003122631E-2</v>
      </c>
      <c r="L621" s="132"/>
      <c r="O621" s="132">
        <f ca="1">+C$11+C$12*F621</f>
        <v>-2.9681949052464046E-2</v>
      </c>
      <c r="P621" s="199">
        <f>+D$11+D$12*F621+D$13*F621^2</f>
        <v>-3.6058975742164025E-2</v>
      </c>
      <c r="Q621" s="200">
        <f>+C621-15018.5</f>
        <v>43470.070899999999</v>
      </c>
      <c r="S621" s="132">
        <f>+(P621-G621)^2</f>
        <v>1.0045954151725041E-4</v>
      </c>
      <c r="T621" s="7">
        <v>1</v>
      </c>
      <c r="U621" s="43">
        <f>+T621*S621</f>
        <v>1.0045954151725041E-4</v>
      </c>
      <c r="V621" s="132">
        <f>+G621-P621</f>
        <v>1.0022950739041393E-2</v>
      </c>
      <c r="Z621" s="43">
        <f>F621</f>
        <v>24867.5</v>
      </c>
      <c r="AA621" s="132">
        <f>AB$3+AB$4*Z621+AB$5*Z621^2+AH621</f>
        <v>-2.768722668860879E-2</v>
      </c>
      <c r="AB621" s="132">
        <f>IF(S621&lt;&gt;0,G621-AH621, -9999)</f>
        <v>-3.4407774056677866E-2</v>
      </c>
      <c r="AC621" s="132">
        <f>+G621-P621</f>
        <v>1.0022950739041393E-2</v>
      </c>
      <c r="AD621" s="132">
        <f>IF(S621&lt;&gt;0,G621-AA621, -9999)</f>
        <v>1.6512016854861589E-3</v>
      </c>
      <c r="AE621" s="132">
        <f>+(G621-AA621)^2*T621</f>
        <v>2.7264670061523317E-6</v>
      </c>
      <c r="AF621" s="43">
        <f>IF(S621&lt;&gt;0,G621-P621, -9999)</f>
        <v>1.0022950739041393E-2</v>
      </c>
      <c r="AG621" s="7"/>
      <c r="AH621" s="43">
        <f>$AB$6*($AB$11/AI621*AJ621+$AB$12)</f>
        <v>8.3717490535552327E-3</v>
      </c>
      <c r="AI621" s="43">
        <f>1+$AB$7*COS(AL621)</f>
        <v>0.5809154904363355</v>
      </c>
      <c r="AJ621" s="43">
        <f>SIN(AL621+RADIANS($AB$9))</f>
        <v>0.53846262614075291</v>
      </c>
      <c r="AK621" s="43">
        <f>$AB$7*SIN(AL621)</f>
        <v>0.26779262959047284</v>
      </c>
      <c r="AL621" s="43">
        <f>2*ATAN(AM621)</f>
        <v>2.5729932247112277</v>
      </c>
      <c r="AM621" s="43">
        <f>SQRT((1+$AB$7)/(1-$AB$7))*TAN(AN621/2)</f>
        <v>3.422133541809834</v>
      </c>
      <c r="AN621" s="132">
        <f>$AU621+$AB$7*SIN(AO621)</f>
        <v>8.4905483688160128</v>
      </c>
      <c r="AO621" s="132">
        <f>$AU621+$AB$7*SIN(AP621)</f>
        <v>8.4902940788052277</v>
      </c>
      <c r="AP621" s="132">
        <f>$AU621+$AB$7*SIN(AQ621)</f>
        <v>8.4911540187991221</v>
      </c>
      <c r="AQ621" s="132">
        <f>$AU621+$AB$7*SIN(AR621)</f>
        <v>8.4882418912438258</v>
      </c>
      <c r="AR621" s="132">
        <f>$AU621+$AB$7*SIN(AS621)</f>
        <v>8.4980577871086833</v>
      </c>
      <c r="AS621" s="132">
        <f>$AU621+$AB$7*SIN(AT621)</f>
        <v>8.464428873966277</v>
      </c>
      <c r="AT621" s="132">
        <f>$AU621+$AB$7*SIN(AU621)</f>
        <v>8.574029975177492</v>
      </c>
      <c r="AU621" s="132">
        <f>RADIANS($AB$9)+$AB$18*(F621-AB$15)</f>
        <v>8.0905434474054676</v>
      </c>
    </row>
    <row r="622" spans="1:64" ht="12.95" customHeight="1">
      <c r="A622" s="126" t="s">
        <v>1454</v>
      </c>
      <c r="B622" s="125" t="s">
        <v>288</v>
      </c>
      <c r="C622" s="254">
        <v>58740.824200000003</v>
      </c>
      <c r="D622" s="126">
        <v>1E-4</v>
      </c>
      <c r="E622" s="41">
        <f>+(C622-C$7)/C$8</f>
        <v>25606.41524721852</v>
      </c>
      <c r="F622" s="132">
        <f>ROUND(2*E622,0)/2</f>
        <v>25606.5</v>
      </c>
      <c r="G622" s="132">
        <f>+C622-(C$7+F622*C$8)</f>
        <v>-2.8930194996064529E-2</v>
      </c>
      <c r="K622" s="43">
        <f>G622</f>
        <v>-2.8930194996064529E-2</v>
      </c>
      <c r="M622" s="132"/>
      <c r="O622" s="132">
        <f ca="1">+C$11+C$12*F622</f>
        <v>-3.1154995035549728E-2</v>
      </c>
      <c r="P622" s="199">
        <f>+D$11+D$12*F622+D$13*F622^2</f>
        <v>-3.731133667159689E-2</v>
      </c>
      <c r="Q622" s="200">
        <f>+C622-15018.5</f>
        <v>43722.324200000003</v>
      </c>
      <c r="S622" s="132">
        <f>+(P622-G622)^2</f>
        <v>7.0243535785345396E-5</v>
      </c>
      <c r="T622" s="7">
        <v>1</v>
      </c>
      <c r="U622" s="43">
        <f>+T622*S622</f>
        <v>7.0243535785345396E-5</v>
      </c>
      <c r="V622" s="132">
        <f>+G622-P622</f>
        <v>8.3811416755323609E-3</v>
      </c>
      <c r="Z622" s="43">
        <f>F622</f>
        <v>25606.5</v>
      </c>
      <c r="AA622" s="132">
        <f>AB$3+AB$4*Z622+AB$5*Z622^2+AH622</f>
        <v>-2.9480090834955522E-2</v>
      </c>
      <c r="AB622" s="132">
        <f>IF(S622&lt;&gt;0,G622-AH622, -9999)</f>
        <v>-3.6761440832705897E-2</v>
      </c>
      <c r="AC622" s="132">
        <f>+G622-P622</f>
        <v>8.3811416755323609E-3</v>
      </c>
      <c r="AD622" s="132">
        <f>IF(S622&lt;&gt;0,G622-AA622, -9999)</f>
        <v>5.4989583889099303E-4</v>
      </c>
      <c r="AE622" s="132">
        <f>+(G622-AA622)^2*T622</f>
        <v>3.0238543362962897E-7</v>
      </c>
      <c r="AF622" s="43">
        <f>IF(S622&lt;&gt;0,G622-P622, -9999)</f>
        <v>8.3811416755323609E-3</v>
      </c>
      <c r="AG622" s="7"/>
      <c r="AH622" s="43">
        <f>$AB$6*($AB$11/AI622*AJ622+$AB$12)</f>
        <v>7.8312458366413696E-3</v>
      </c>
      <c r="AI622" s="43">
        <f>1+$AB$7*COS(AL622)</f>
        <v>0.56688637413614762</v>
      </c>
      <c r="AJ622" s="43">
        <f>SIN(AL622+RADIANS($AB$9))</f>
        <v>0.49153397470112847</v>
      </c>
      <c r="AK622" s="43">
        <f>$AB$7*SIN(AL622)</f>
        <v>0.24445307465905253</v>
      </c>
      <c r="AL622" s="43">
        <f>2*ATAN(AM622)</f>
        <v>2.6277544853230923</v>
      </c>
      <c r="AM622" s="43">
        <f>SQRT((1+$AB$7)/(1-$AB$7))*TAN(AN622/2)</f>
        <v>3.8062571214084171</v>
      </c>
      <c r="AN622" s="132">
        <f>$AU622+$AB$7*SIN(AO622)</f>
        <v>8.5733496031565064</v>
      </c>
      <c r="AO622" s="132">
        <f>$AU622+$AB$7*SIN(AP622)</f>
        <v>8.5728614778203518</v>
      </c>
      <c r="AP622" s="132">
        <f>$AU622+$AB$7*SIN(AQ622)</f>
        <v>8.5743505895254284</v>
      </c>
      <c r="AQ622" s="132">
        <f>$AU622+$AB$7*SIN(AR622)</f>
        <v>8.5697998361769319</v>
      </c>
      <c r="AR622" s="132">
        <f>$AU622+$AB$7*SIN(AS622)</f>
        <v>8.5836337783257868</v>
      </c>
      <c r="AS622" s="132">
        <f>$AU622+$AB$7*SIN(AT622)</f>
        <v>8.540870977660127</v>
      </c>
      <c r="AT622" s="132">
        <f>$AU622+$AB$7*SIN(AU622)</f>
        <v>8.6670967010830235</v>
      </c>
      <c r="AU622" s="132">
        <f>RADIANS($AB$9)+$AB$18*(F622-AB$15)</f>
        <v>8.1990812175157721</v>
      </c>
    </row>
    <row r="623" spans="1:64" ht="12.95" customHeight="1">
      <c r="A623" s="126" t="s">
        <v>1454</v>
      </c>
      <c r="B623" s="125" t="s">
        <v>292</v>
      </c>
      <c r="C623" s="254">
        <v>58748.8459</v>
      </c>
      <c r="D623" s="126">
        <v>1E-4</v>
      </c>
      <c r="E623" s="41">
        <f>+(C623-C$7)/C$8</f>
        <v>25629.915309603519</v>
      </c>
      <c r="F623" s="132">
        <f>ROUND(2*E623,0)/2</f>
        <v>25630</v>
      </c>
      <c r="G623" s="132">
        <f>+C623-(C$7+F623*C$8)</f>
        <v>-2.8908899999805726E-2</v>
      </c>
      <c r="K623" s="43">
        <f>G623</f>
        <v>-2.8908899999805726E-2</v>
      </c>
      <c r="M623" s="132"/>
      <c r="O623" s="132">
        <f ca="1">+C$11+C$12*F623</f>
        <v>-3.1201837499152583E-2</v>
      </c>
      <c r="P623" s="199">
        <f>+D$11+D$12*F623+D$13*F623^2</f>
        <v>-3.7351463141363603E-2</v>
      </c>
      <c r="Q623" s="200">
        <f>+C623-15018.5</f>
        <v>43730.3459</v>
      </c>
      <c r="S623" s="132">
        <f>+(P623-G623)^2</f>
        <v>7.127687239919161E-5</v>
      </c>
      <c r="T623" s="7">
        <v>1</v>
      </c>
      <c r="U623" s="43">
        <f>+T623*S623</f>
        <v>7.127687239919161E-5</v>
      </c>
      <c r="V623" s="132">
        <f>+G623-P623</f>
        <v>8.4425631415578767E-3</v>
      </c>
      <c r="Z623" s="43">
        <f>F623</f>
        <v>25630</v>
      </c>
      <c r="AA623" s="132">
        <f>AB$3+AB$4*Z623+AB$5*Z623^2+AH623</f>
        <v>-2.9538087059220387E-2</v>
      </c>
      <c r="AB623" s="132">
        <f>IF(S623&lt;&gt;0,G623-AH623, -9999)</f>
        <v>-3.6722276081948946E-2</v>
      </c>
      <c r="AC623" s="132">
        <f>+G623-P623</f>
        <v>8.4425631415578767E-3</v>
      </c>
      <c r="AD623" s="132">
        <f>IF(S623&lt;&gt;0,G623-AA623, -9999)</f>
        <v>6.2918705941466049E-4</v>
      </c>
      <c r="AE623" s="132">
        <f>+(G623-AA623)^2*T623</f>
        <v>3.958763557348675E-7</v>
      </c>
      <c r="AF623" s="43">
        <f>IF(S623&lt;&gt;0,G623-P623, -9999)</f>
        <v>8.4425631415578767E-3</v>
      </c>
      <c r="AG623" s="7"/>
      <c r="AH623" s="43">
        <f>$AB$6*($AB$11/AI623*AJ623+$AB$12)</f>
        <v>7.8133760821432162E-3</v>
      </c>
      <c r="AI623" s="43">
        <f>1+$AB$7*COS(AL623)</f>
        <v>0.56647165245962716</v>
      </c>
      <c r="AJ623" s="43">
        <f>SIN(AL623+RADIANS($AB$9))</f>
        <v>0.49005360168095347</v>
      </c>
      <c r="AK623" s="43">
        <f>$AB$7*SIN(AL623)</f>
        <v>0.24371682440510969</v>
      </c>
      <c r="AL623" s="43">
        <f>2*ATAN(AM623)</f>
        <v>2.6294535723726788</v>
      </c>
      <c r="AM623" s="43">
        <f>SQRT((1+$AB$7)/(1-$AB$7))*TAN(AN623/2)</f>
        <v>3.8194571926656287</v>
      </c>
      <c r="AN623" s="132">
        <f>$AU623+$AB$7*SIN(AO623)</f>
        <v>8.5759508205939152</v>
      </c>
      <c r="AO623" s="132">
        <f>$AU623+$AB$7*SIN(AP623)</f>
        <v>8.5754536966946304</v>
      </c>
      <c r="AP623" s="132">
        <f>$AU623+$AB$7*SIN(AQ623)</f>
        <v>8.5769657730083306</v>
      </c>
      <c r="AQ623" s="132">
        <f>$AU623+$AB$7*SIN(AR623)</f>
        <v>8.5723584654524245</v>
      </c>
      <c r="AR623" s="132">
        <f>$AU623+$AB$7*SIN(AS623)</f>
        <v>8.5863228321976113</v>
      </c>
      <c r="AS623" s="132">
        <f>$AU623+$AB$7*SIN(AT623)</f>
        <v>8.5432848913469321</v>
      </c>
      <c r="AT623" s="132">
        <f>$AU623+$AB$7*SIN(AU623)</f>
        <v>8.6699646950236353</v>
      </c>
      <c r="AU623" s="132">
        <f>RADIANS($AB$9)+$AB$18*(F623-AB$15)</f>
        <v>8.2025326892310524</v>
      </c>
    </row>
    <row r="624" spans="1:64" ht="12.95" customHeight="1">
      <c r="A624" s="126" t="s">
        <v>1454</v>
      </c>
      <c r="B624" s="125" t="s">
        <v>292</v>
      </c>
      <c r="C624" s="254">
        <v>58762.840300000003</v>
      </c>
      <c r="D624" s="126">
        <v>1E-4</v>
      </c>
      <c r="E624" s="41">
        <f>+(C624-C$7)/C$8</f>
        <v>25670.912763140906</v>
      </c>
      <c r="F624" s="132">
        <f>ROUND(2*E624,0)/2</f>
        <v>25671</v>
      </c>
      <c r="G624" s="132">
        <f>+C624-(C$7+F624*C$8)</f>
        <v>-2.9778129995975178E-2</v>
      </c>
      <c r="K624" s="43">
        <f>G624</f>
        <v>-2.9778129995975178E-2</v>
      </c>
      <c r="M624" s="132"/>
      <c r="O624" s="132">
        <f ca="1">+C$11+C$12*F624</f>
        <v>-3.1283562648417147E-2</v>
      </c>
      <c r="P624" s="199">
        <f>+D$11+D$12*F624+D$13*F624^2</f>
        <v>-3.7421515555125393E-2</v>
      </c>
      <c r="Q624" s="200">
        <f>+C624-15018.5</f>
        <v>43744.340300000003</v>
      </c>
      <c r="S624" s="132">
        <f>+(P624-G624)^2</f>
        <v>5.8421342805826039E-5</v>
      </c>
      <c r="T624" s="7">
        <v>1</v>
      </c>
      <c r="U624" s="43">
        <f>+T624*S624</f>
        <v>5.8421342805826039E-5</v>
      </c>
      <c r="V624" s="132">
        <f>+G624-P624</f>
        <v>7.6433855591502148E-3</v>
      </c>
      <c r="Z624" s="43">
        <f>F624</f>
        <v>25671</v>
      </c>
      <c r="AA624" s="132">
        <f>AB$3+AB$4*Z624+AB$5*Z624^2+AH624</f>
        <v>-2.9639412177880624E-2</v>
      </c>
      <c r="AB624" s="132">
        <f>IF(S624&lt;&gt;0,G624-AH624, -9999)</f>
        <v>-3.7560233373219946E-2</v>
      </c>
      <c r="AC624" s="132">
        <f>+G624-P624</f>
        <v>7.6433855591502148E-3</v>
      </c>
      <c r="AD624" s="132">
        <f>IF(S624&lt;&gt;0,G624-AA624, -9999)</f>
        <v>-1.3871781809455391E-4</v>
      </c>
      <c r="AE624" s="132">
        <f>+(G624-AA624)^2*T624</f>
        <v>1.924263305691375E-8</v>
      </c>
      <c r="AF624" s="43">
        <f>IF(S624&lt;&gt;0,G624-P624, -9999)</f>
        <v>7.6433855591502148E-3</v>
      </c>
      <c r="AG624" s="7"/>
      <c r="AH624" s="43">
        <f>$AB$6*($AB$11/AI624*AJ624+$AB$12)</f>
        <v>7.782103377244767E-3</v>
      </c>
      <c r="AI624" s="43">
        <f>1+$AB$7*COS(AL624)</f>
        <v>0.56575251719999464</v>
      </c>
      <c r="AJ624" s="43">
        <f>SIN(AL624+RADIANS($AB$9))</f>
        <v>0.48747256862282434</v>
      </c>
      <c r="AK624" s="43">
        <f>$AB$7*SIN(AL624)</f>
        <v>0.24243317079363647</v>
      </c>
      <c r="AL624" s="43">
        <f>2*ATAN(AM624)</f>
        <v>2.6324120614900535</v>
      </c>
      <c r="AM624" s="43">
        <f>SQRT((1+$AB$7)/(1-$AB$7))*TAN(AN624/2)</f>
        <v>3.8426470691188421</v>
      </c>
      <c r="AN624" s="132">
        <f>$AU624+$AB$7*SIN(AO624)</f>
        <v>8.5804846576536846</v>
      </c>
      <c r="AO624" s="132">
        <f>$AU624+$AB$7*SIN(AP624)</f>
        <v>8.5799716052322896</v>
      </c>
      <c r="AP624" s="132">
        <f>$AU624+$AB$7*SIN(AQ624)</f>
        <v>8.5815241493482635</v>
      </c>
      <c r="AQ624" s="132">
        <f>$AU624+$AB$7*SIN(AR624)</f>
        <v>8.5768176497169311</v>
      </c>
      <c r="AR624" s="132">
        <f>$AU624+$AB$7*SIN(AS624)</f>
        <v>8.5910096108717511</v>
      </c>
      <c r="AS624" s="132">
        <f>$AU624+$AB$7*SIN(AT624)</f>
        <v>8.547494545525721</v>
      </c>
      <c r="AT624" s="132">
        <f>$AU624+$AB$7*SIN(AU624)</f>
        <v>8.6749551010183623</v>
      </c>
      <c r="AU624" s="132">
        <f>RADIANS($AB$9)+$AB$18*(F624-AB$15)</f>
        <v>8.2085544058406903</v>
      </c>
    </row>
    <row r="625" spans="1:64" ht="12.95" customHeight="1">
      <c r="A625" s="230" t="s">
        <v>1450</v>
      </c>
      <c r="B625" s="94"/>
      <c r="C625" s="36">
        <v>58783.833599999998</v>
      </c>
      <c r="D625" s="36">
        <v>2.0000000000000001E-4</v>
      </c>
      <c r="E625" s="41">
        <f>+(C625-C$7)/C$8</f>
        <v>25732.413923701271</v>
      </c>
      <c r="F625" s="132">
        <f>ROUND(2*E625,0)/2</f>
        <v>25732.5</v>
      </c>
      <c r="G625" s="132">
        <f>+C625-(C$7+F625*C$8)</f>
        <v>-2.9381975000433158E-2</v>
      </c>
      <c r="K625" s="43">
        <f>G625</f>
        <v>-2.9381975000433158E-2</v>
      </c>
      <c r="M625" s="132"/>
      <c r="O625" s="132">
        <f ca="1">+C$11+C$12*F625</f>
        <v>-3.1406150372313993E-2</v>
      </c>
      <c r="P625" s="199">
        <f>+D$11+D$12*F625+D$13*F625^2</f>
        <v>-3.7526700323669213E-2</v>
      </c>
      <c r="Q625" s="200">
        <f>+C625-15018.5</f>
        <v>43765.333599999998</v>
      </c>
      <c r="S625" s="132">
        <f>+(P625-G625)^2</f>
        <v>6.6336550590962657E-5</v>
      </c>
      <c r="T625" s="7">
        <v>1</v>
      </c>
      <c r="U625" s="43">
        <f>+T625*S625</f>
        <v>6.6336550590962657E-5</v>
      </c>
      <c r="V625" s="132">
        <f>+G625-P625</f>
        <v>8.1447253232360545E-3</v>
      </c>
      <c r="Z625" s="43">
        <f>F625</f>
        <v>25732.5</v>
      </c>
      <c r="AA625" s="132">
        <f>AB$3+AB$4*Z625+AB$5*Z625^2+AH625</f>
        <v>-2.9791732307530822E-2</v>
      </c>
      <c r="AB625" s="132">
        <f>IF(S625&lt;&gt;0,G625-AH625, -9999)</f>
        <v>-3.7116943016571549E-2</v>
      </c>
      <c r="AC625" s="132">
        <f>+G625-P625</f>
        <v>8.1447253232360545E-3</v>
      </c>
      <c r="AD625" s="132">
        <f>IF(S625&lt;&gt;0,G625-AA625, -9999)</f>
        <v>4.0975730709766345E-4</v>
      </c>
      <c r="AE625" s="132">
        <f>+(G625-AA625)^2*T625</f>
        <v>1.6790105071992886E-7</v>
      </c>
      <c r="AF625" s="43">
        <f>IF(S625&lt;&gt;0,G625-P625, -9999)</f>
        <v>8.1447253232360545E-3</v>
      </c>
      <c r="AG625" s="7"/>
      <c r="AH625" s="43">
        <f>$AB$6*($AB$11/AI625*AJ625+$AB$12)</f>
        <v>7.734968016138391E-3</v>
      </c>
      <c r="AI625" s="43">
        <f>1+$AB$7*COS(AL625)</f>
        <v>0.56468427986237268</v>
      </c>
      <c r="AJ625" s="43">
        <f>SIN(AL625+RADIANS($AB$9))</f>
        <v>0.48360517084273202</v>
      </c>
      <c r="AK625" s="43">
        <f>$AB$7*SIN(AL625)</f>
        <v>0.24050975535361624</v>
      </c>
      <c r="AL625" s="43">
        <f>2*ATAN(AM625)</f>
        <v>2.6368359200357401</v>
      </c>
      <c r="AM625" s="43">
        <f>SQRT((1+$AB$7)/(1-$AB$7))*TAN(AN625/2)</f>
        <v>3.8778192143338095</v>
      </c>
      <c r="AN625" s="132">
        <f>$AU625+$AB$7*SIN(AO625)</f>
        <v>8.5872748749483154</v>
      </c>
      <c r="AO625" s="132">
        <f>$AU625+$AB$7*SIN(AP625)</f>
        <v>8.586737386873704</v>
      </c>
      <c r="AP625" s="132">
        <f>$AU625+$AB$7*SIN(AQ625)</f>
        <v>8.5883515736482714</v>
      </c>
      <c r="AQ625" s="132">
        <f>$AU625+$AB$7*SIN(AR625)</f>
        <v>8.5834950948345501</v>
      </c>
      <c r="AR625" s="132">
        <f>$AU625+$AB$7*SIN(AS625)</f>
        <v>8.5980284224759522</v>
      </c>
      <c r="AS625" s="132">
        <f>$AU625+$AB$7*SIN(AT625)</f>
        <v>8.553804830850412</v>
      </c>
      <c r="AT625" s="132">
        <f>$AU625+$AB$7*SIN(AU625)</f>
        <v>8.6824090116065573</v>
      </c>
      <c r="AU625" s="132">
        <f>RADIANS($AB$9)+$AB$18*(F625-AB$15)</f>
        <v>8.2175869807551489</v>
      </c>
    </row>
    <row r="626" spans="1:64" ht="12.95" customHeight="1">
      <c r="A626" s="124" t="s">
        <v>1455</v>
      </c>
      <c r="B626" s="125" t="s">
        <v>292</v>
      </c>
      <c r="C626" s="254">
        <v>58908.595000000001</v>
      </c>
      <c r="D626" s="126">
        <v>2.0000000000000001E-4</v>
      </c>
      <c r="E626" s="41">
        <f>+(C626-C$7)/C$8</f>
        <v>26097.910100726236</v>
      </c>
      <c r="F626" s="132">
        <f>ROUND(2*E626,0)/2</f>
        <v>26098</v>
      </c>
      <c r="G626" s="132">
        <f>+C626-(C$7+F626*C$8)</f>
        <v>-3.0686939993756823E-2</v>
      </c>
      <c r="K626" s="43">
        <f>G626</f>
        <v>-3.0686939993756823E-2</v>
      </c>
      <c r="M626" s="132"/>
      <c r="O626" s="132">
        <f ca="1">+C$11+C$12*F626</f>
        <v>-3.2134700178562729E-2</v>
      </c>
      <c r="P626" s="199">
        <f>+D$11+D$12*F626+D$13*F626^2</f>
        <v>-3.8154450823965208E-2</v>
      </c>
      <c r="Q626" s="200">
        <f>+C626-15018.5</f>
        <v>43890.095000000001</v>
      </c>
      <c r="S626" s="132">
        <f>+(P626-G626)^2</f>
        <v>5.5763717999279519E-5</v>
      </c>
      <c r="T626" s="7">
        <v>1</v>
      </c>
      <c r="U626" s="43">
        <f>+T626*S626</f>
        <v>5.5763717999279519E-5</v>
      </c>
      <c r="V626" s="132">
        <f>+G626-P626</f>
        <v>7.4675108302083848E-3</v>
      </c>
      <c r="Z626" s="43">
        <f>F626</f>
        <v>26098</v>
      </c>
      <c r="AA626" s="132">
        <f>AB$3+AB$4*Z626+AB$5*Z626^2+AH626</f>
        <v>-3.0705054134367089E-2</v>
      </c>
      <c r="AB626" s="132">
        <f>IF(S626&lt;&gt;0,G626-AH626, -9999)</f>
        <v>-3.8136336683354942E-2</v>
      </c>
      <c r="AC626" s="132">
        <f>+G626-P626</f>
        <v>7.4675108302083848E-3</v>
      </c>
      <c r="AD626" s="132">
        <f>IF(S626&lt;&gt;0,G626-AA626, -9999)</f>
        <v>1.8114140610266116E-5</v>
      </c>
      <c r="AE626" s="132">
        <f>+(G626-AA626)^2*T626</f>
        <v>3.2812209004849212E-10</v>
      </c>
      <c r="AF626" s="43">
        <f>IF(S626&lt;&gt;0,G626-P626, -9999)</f>
        <v>7.4675108302083848E-3</v>
      </c>
      <c r="AG626" s="7"/>
      <c r="AH626" s="43">
        <f>$AB$6*($AB$11/AI626*AJ626+$AB$12)</f>
        <v>7.4493966895981187E-3</v>
      </c>
      <c r="AI626" s="43">
        <f>1+$AB$7*COS(AL626)</f>
        <v>0.55858813469583013</v>
      </c>
      <c r="AJ626" s="43">
        <f>SIN(AL626+RADIANS($AB$9))</f>
        <v>0.46072277367082337</v>
      </c>
      <c r="AK626" s="43">
        <f>$AB$7*SIN(AL626)</f>
        <v>0.22912940402290316</v>
      </c>
      <c r="AL626" s="43">
        <f>2*ATAN(AM626)</f>
        <v>2.6627954367983984</v>
      </c>
      <c r="AM626" s="43">
        <f>SQRT((1+$AB$7)/(1-$AB$7))*TAN(AN626/2)</f>
        <v>4.097027615092494</v>
      </c>
      <c r="AN626" s="132">
        <f>$AU626+$AB$7*SIN(AO626)</f>
        <v>8.6273765824209878</v>
      </c>
      <c r="AO626" s="132">
        <f>$AU626+$AB$7*SIN(AP626)</f>
        <v>8.6266808025441506</v>
      </c>
      <c r="AP626" s="132">
        <f>$AU626+$AB$7*SIN(AQ626)</f>
        <v>8.6286828569500322</v>
      </c>
      <c r="AQ626" s="132">
        <f>$AU626+$AB$7*SIN(AR626)</f>
        <v>8.6229109410611429</v>
      </c>
      <c r="AR626" s="132">
        <f>$AU626+$AB$7*SIN(AS626)</f>
        <v>8.6394601283707821</v>
      </c>
      <c r="AS626" s="132">
        <f>$AU626+$AB$7*SIN(AT626)</f>
        <v>8.5912234840750799</v>
      </c>
      <c r="AT626" s="132">
        <f>$AU626+$AB$7*SIN(AU626)</f>
        <v>8.7259304320280275</v>
      </c>
      <c r="AU626" s="132">
        <f>RADIANS($AB$9)+$AB$18*(F626-AB$15)</f>
        <v>8.2712683812630186</v>
      </c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</row>
    <row r="627" spans="1:64" ht="12.95" customHeight="1">
      <c r="A627" s="124" t="s">
        <v>1456</v>
      </c>
      <c r="B627" s="125" t="s">
        <v>292</v>
      </c>
      <c r="C627" s="254">
        <v>59096.846299999997</v>
      </c>
      <c r="D627" s="126">
        <v>1E-4</v>
      </c>
      <c r="E627" s="41">
        <f>+(C627-C$7)/C$8</f>
        <v>26649.403835727422</v>
      </c>
      <c r="F627" s="132">
        <f>ROUND(2*E627,0)/2</f>
        <v>26649.5</v>
      </c>
      <c r="G627" s="132">
        <f>+C627-(C$7+F627*C$8)</f>
        <v>-3.2825485002831556E-2</v>
      </c>
      <c r="K627" s="43">
        <f>G627</f>
        <v>-3.2825485002831556E-2</v>
      </c>
      <c r="M627" s="132"/>
      <c r="O627" s="132">
        <f ca="1">+C$11+C$12*F627</f>
        <v>-3.3234003100987286E-2</v>
      </c>
      <c r="P627" s="199">
        <f>+D$11+D$12*F627+D$13*F627^2</f>
        <v>-3.9110174323073711E-2</v>
      </c>
      <c r="Q627" s="200">
        <f>+C627-15018.5</f>
        <v>44078.346299999997</v>
      </c>
      <c r="S627" s="132">
        <f>+(P627-G627)^2</f>
        <v>3.94973198519658E-5</v>
      </c>
      <c r="T627" s="7">
        <v>1</v>
      </c>
      <c r="U627" s="43">
        <f>+T627*S627</f>
        <v>3.94973198519658E-5</v>
      </c>
      <c r="V627" s="132">
        <f>+G627-P627</f>
        <v>6.2846893202421553E-3</v>
      </c>
      <c r="Z627" s="43">
        <f>F627</f>
        <v>26649.5</v>
      </c>
      <c r="AA627" s="132">
        <f>AB$3+AB$4*Z627+AB$5*Z627^2+AH627</f>
        <v>-3.2108254683966747E-2</v>
      </c>
      <c r="AB627" s="132">
        <f>IF(S627&lt;&gt;0,G627-AH627, -9999)</f>
        <v>-3.9827404641938513E-2</v>
      </c>
      <c r="AC627" s="132">
        <f>+G627-P627</f>
        <v>6.2846893202421553E-3</v>
      </c>
      <c r="AD627" s="132">
        <f>IF(S627&lt;&gt;0,G627-AA627, -9999)</f>
        <v>-7.1723031886480881E-4</v>
      </c>
      <c r="AE627" s="132">
        <f>+(G627-AA627)^2*T627</f>
        <v>5.1441933029891531E-7</v>
      </c>
      <c r="AF627" s="43">
        <f>IF(S627&lt;&gt;0,G627-P627, -9999)</f>
        <v>6.2846893202421553E-3</v>
      </c>
      <c r="AG627" s="7"/>
      <c r="AH627" s="43">
        <f>$AB$6*($AB$11/AI627*AJ627+$AB$12)</f>
        <v>7.0019196391069606E-3</v>
      </c>
      <c r="AI627" s="43">
        <f>1+$AB$7*COS(AL627)</f>
        <v>0.55016610992262405</v>
      </c>
      <c r="AJ627" s="43">
        <f>SIN(AL627+RADIANS($AB$9))</f>
        <v>0.42651872185543332</v>
      </c>
      <c r="AK627" s="43">
        <f>$AB$7*SIN(AL627)</f>
        <v>0.21211833951135084</v>
      </c>
      <c r="AL627" s="43">
        <f>2*ATAN(AM627)</f>
        <v>2.7009644807637656</v>
      </c>
      <c r="AM627" s="43">
        <f>SQRT((1+$AB$7)/(1-$AB$7))*TAN(AN627/2)</f>
        <v>4.4652976384158469</v>
      </c>
      <c r="AN627" s="132">
        <f>$AU627+$AB$7*SIN(AO627)</f>
        <v>8.6871151472352697</v>
      </c>
      <c r="AO627" s="132">
        <f>$AU627+$AB$7*SIN(AP627)</f>
        <v>8.6861423755748763</v>
      </c>
      <c r="AP627" s="132">
        <f>$AU627+$AB$7*SIN(AQ627)</f>
        <v>8.6887845752384845</v>
      </c>
      <c r="AQ627" s="132">
        <f>$AU627+$AB$7*SIN(AR627)</f>
        <v>8.6815930604054987</v>
      </c>
      <c r="AR627" s="132">
        <f>$AU627+$AB$7*SIN(AS627)</f>
        <v>8.7010585070695434</v>
      </c>
      <c r="AS627" s="132">
        <f>$AU627+$AB$7*SIN(AT627)</f>
        <v>8.6475364327231592</v>
      </c>
      <c r="AT627" s="132">
        <f>$AU627+$AB$7*SIN(AU627)</f>
        <v>8.7891306410482155</v>
      </c>
      <c r="AU627" s="132">
        <f>RADIANS($AB$9)+$AB$18*(F627-AB$15)</f>
        <v>8.3522678132194912</v>
      </c>
    </row>
    <row r="628" spans="1:64" ht="12.95" customHeight="1">
      <c r="A628" s="124" t="s">
        <v>1456</v>
      </c>
      <c r="B628" s="125" t="s">
        <v>292</v>
      </c>
      <c r="C628" s="254">
        <v>59138.831100000003</v>
      </c>
      <c r="D628" s="126">
        <v>1E-4</v>
      </c>
      <c r="E628" s="41">
        <f>+(C628-C$7)/C$8</f>
        <v>26772.400883637747</v>
      </c>
      <c r="F628" s="132">
        <f>ROUND(2*E628,0)/2</f>
        <v>26772.5</v>
      </c>
      <c r="G628" s="132">
        <f>+C628-(C$7+F628*C$8)</f>
        <v>-3.3833174995379522E-2</v>
      </c>
      <c r="K628" s="43">
        <f>G628</f>
        <v>-3.3833174995379522E-2</v>
      </c>
      <c r="M628" s="132"/>
      <c r="O628" s="132">
        <f ca="1">+C$11+C$12*F628</f>
        <v>-3.3479178548780977E-2</v>
      </c>
      <c r="P628" s="199">
        <f>+D$11+D$12*F628+D$13*F628^2</f>
        <v>-3.9324724534081951E-2</v>
      </c>
      <c r="Q628" s="200">
        <f>+C628-15018.5</f>
        <v>44120.331100000003</v>
      </c>
      <c r="S628" s="132">
        <f>+(P628-G628)^2</f>
        <v>3.0157116336022853E-5</v>
      </c>
      <c r="T628" s="7">
        <v>1</v>
      </c>
      <c r="U628" s="43">
        <f>+T628*S628</f>
        <v>3.0157116336022853E-5</v>
      </c>
      <c r="V628" s="132">
        <f>+G628-P628</f>
        <v>5.4915495387024282E-3</v>
      </c>
      <c r="Z628" s="43">
        <f>F628</f>
        <v>26772.5</v>
      </c>
      <c r="AA628" s="132">
        <f>AB$3+AB$4*Z628+AB$5*Z628^2+AH628</f>
        <v>-3.2425148219020913E-2</v>
      </c>
      <c r="AB628" s="132">
        <f>IF(S628&lt;&gt;0,G628-AH628, -9999)</f>
        <v>-4.073275131044056E-2</v>
      </c>
      <c r="AC628" s="132">
        <f>+G628-P628</f>
        <v>5.4915495387024282E-3</v>
      </c>
      <c r="AD628" s="132">
        <f>IF(S628&lt;&gt;0,G628-AA628, -9999)</f>
        <v>-1.4080267763586091E-3</v>
      </c>
      <c r="AE628" s="132">
        <f>+(G628-AA628)^2*T628</f>
        <v>1.9825394029428164E-6</v>
      </c>
      <c r="AF628" s="43">
        <f>IF(S628&lt;&gt;0,G628-P628, -9999)</f>
        <v>5.4915495387024282E-3</v>
      </c>
      <c r="AG628" s="7"/>
      <c r="AH628" s="43">
        <f>$AB$6*($AB$11/AI628*AJ628+$AB$12)</f>
        <v>6.8995763150610338E-3</v>
      </c>
      <c r="AI628" s="43">
        <f>1+$AB$7*COS(AL628)</f>
        <v>0.54840839552164788</v>
      </c>
      <c r="AJ628" s="43">
        <f>SIN(AL628+RADIANS($AB$9))</f>
        <v>0.4189418312575538</v>
      </c>
      <c r="AK628" s="43">
        <f>$AB$7*SIN(AL628)</f>
        <v>0.20835004531764542</v>
      </c>
      <c r="AL628" s="43">
        <f>2*ATAN(AM628)</f>
        <v>2.709325176718643</v>
      </c>
      <c r="AM628" s="43">
        <f>SQRT((1+$AB$7)/(1-$AB$7))*TAN(AN628/2)</f>
        <v>4.5544949771380505</v>
      </c>
      <c r="AN628" s="132">
        <f>$AU628+$AB$7*SIN(AO628)</f>
        <v>8.7003202994855044</v>
      </c>
      <c r="AO628" s="132">
        <f>$AU628+$AB$7*SIN(AP628)</f>
        <v>8.699280542084157</v>
      </c>
      <c r="AP628" s="132">
        <f>$AU628+$AB$7*SIN(AQ628)</f>
        <v>8.7020714412975888</v>
      </c>
      <c r="AQ628" s="132">
        <f>$AU628+$AB$7*SIN(AR628)</f>
        <v>8.6945644663104442</v>
      </c>
      <c r="AR628" s="132">
        <f>$AU628+$AB$7*SIN(AS628)</f>
        <v>8.7146452776520302</v>
      </c>
      <c r="AS628" s="132">
        <f>$AU628+$AB$7*SIN(AT628)</f>
        <v>8.6600911925088582</v>
      </c>
      <c r="AT628" s="132">
        <f>$AU628+$AB$7*SIN(AU628)</f>
        <v>8.802830871905341</v>
      </c>
      <c r="AU628" s="132">
        <f>RADIANS($AB$9)+$AB$18*(F628-AB$15)</f>
        <v>8.3703329630484049</v>
      </c>
    </row>
    <row r="629" spans="1:64" ht="12.95" customHeight="1">
      <c r="A629" s="124" t="s">
        <v>1456</v>
      </c>
      <c r="B629" s="125" t="s">
        <v>292</v>
      </c>
      <c r="C629" s="254">
        <v>59172.796499999997</v>
      </c>
      <c r="D629" s="126">
        <v>5.9999999999999995E-4</v>
      </c>
      <c r="E629" s="41">
        <f>+(C629-C$7)/C$8</f>
        <v>26871.904607154167</v>
      </c>
      <c r="F629" s="132">
        <f>ROUND(2*E629,0)/2</f>
        <v>26872</v>
      </c>
      <c r="G629" s="132">
        <f>+C629-(C$7+F629*C$8)</f>
        <v>-3.2562160005909391E-2</v>
      </c>
      <c r="K629" s="43">
        <f>G629</f>
        <v>-3.2562160005909391E-2</v>
      </c>
      <c r="M629" s="132"/>
      <c r="O629" s="132">
        <f ca="1">+C$11+C$12*F629</f>
        <v>-3.3677511532971813E-2</v>
      </c>
      <c r="P629" s="199">
        <f>+D$11+D$12*F629+D$13*F629^2</f>
        <v>-3.9498656235704997E-2</v>
      </c>
      <c r="Q629" s="200">
        <f>+C629-15018.5</f>
        <v>44154.296499999997</v>
      </c>
      <c r="S629" s="132">
        <f>+(P629-G629)^2</f>
        <v>4.8114979945968664E-5</v>
      </c>
      <c r="T629" s="7">
        <v>1</v>
      </c>
      <c r="U629" s="43">
        <f>+T629*S629</f>
        <v>4.8114979945968664E-5</v>
      </c>
      <c r="V629" s="132">
        <f>+G629-P629</f>
        <v>6.9364962297956065E-3</v>
      </c>
      <c r="Z629" s="43">
        <f>F629</f>
        <v>26872</v>
      </c>
      <c r="AA629" s="132">
        <f>AB$3+AB$4*Z629+AB$5*Z629^2+AH629</f>
        <v>-3.2682514723042323E-2</v>
      </c>
      <c r="AB629" s="132">
        <f>IF(S629&lt;&gt;0,G629-AH629, -9999)</f>
        <v>-3.9378301518572065E-2</v>
      </c>
      <c r="AC629" s="132">
        <f>+G629-P629</f>
        <v>6.9364962297956065E-3</v>
      </c>
      <c r="AD629" s="132">
        <f>IF(S629&lt;&gt;0,G629-AA629, -9999)</f>
        <v>1.203547171329325E-4</v>
      </c>
      <c r="AE629" s="132">
        <f>+(G629-AA629)^2*T629</f>
        <v>1.4485257936148196E-8</v>
      </c>
      <c r="AF629" s="43">
        <f>IF(S629&lt;&gt;0,G629-P629, -9999)</f>
        <v>6.9364962297956065E-3</v>
      </c>
      <c r="AG629" s="7"/>
      <c r="AH629" s="43">
        <f>$AB$6*($AB$11/AI629*AJ629+$AB$12)</f>
        <v>6.8161415126626757E-3</v>
      </c>
      <c r="AI629" s="43">
        <f>1+$AB$7*COS(AL629)</f>
        <v>0.54701746294696552</v>
      </c>
      <c r="AJ629" s="43">
        <f>SIN(AL629+RADIANS($AB$9))</f>
        <v>0.41282601240217343</v>
      </c>
      <c r="AK629" s="43">
        <f>$AB$7*SIN(AL629)</f>
        <v>0.20530840154312643</v>
      </c>
      <c r="AL629" s="43">
        <f>2*ATAN(AM629)</f>
        <v>2.7160501806105173</v>
      </c>
      <c r="AM629" s="43">
        <f>SQRT((1+$AB$7)/(1-$AB$7))*TAN(AN629/2)</f>
        <v>4.6287446608012424</v>
      </c>
      <c r="AN629" s="132">
        <f>$AU629+$AB$7*SIN(AO629)</f>
        <v>8.7109724964653985</v>
      </c>
      <c r="AO629" s="132">
        <f>$AU629+$AB$7*SIN(AP629)</f>
        <v>8.7098774333347269</v>
      </c>
      <c r="AP629" s="132">
        <f>$AU629+$AB$7*SIN(AQ629)</f>
        <v>8.712789503103183</v>
      </c>
      <c r="AQ629" s="132">
        <f>$AU629+$AB$7*SIN(AR629)</f>
        <v>8.7050291981959429</v>
      </c>
      <c r="AR629" s="132">
        <f>$AU629+$AB$7*SIN(AS629)</f>
        <v>8.725595643097579</v>
      </c>
      <c r="AS629" s="132">
        <f>$AU629+$AB$7*SIN(AT629)</f>
        <v>8.6702495352536495</v>
      </c>
      <c r="AT629" s="132">
        <f>$AU629+$AB$7*SIN(AU629)</f>
        <v>8.8138102425132221</v>
      </c>
      <c r="AU629" s="132">
        <f>RADIANS($AB$9)+$AB$18*(F629-AB$15)</f>
        <v>8.3849466411620401</v>
      </c>
    </row>
    <row r="630" spans="1:64" ht="12.95" customHeight="1">
      <c r="A630" s="124" t="s">
        <v>1457</v>
      </c>
      <c r="B630" s="125" t="s">
        <v>292</v>
      </c>
      <c r="C630" s="254">
        <v>59181.667800000003</v>
      </c>
      <c r="D630" s="126">
        <v>2.0000000000000001E-4</v>
      </c>
      <c r="E630" s="41">
        <f>+(C630-C$7)/C$8</f>
        <v>26897.893624873137</v>
      </c>
      <c r="F630" s="132">
        <f>ROUND(2*E630,0)/2</f>
        <v>26898</v>
      </c>
      <c r="G630" s="132">
        <f>+C630-(C$7+F630*C$8)</f>
        <v>-3.6310939998656977E-2</v>
      </c>
      <c r="K630" s="43">
        <f>G630</f>
        <v>-3.6310939998656977E-2</v>
      </c>
      <c r="M630" s="132"/>
      <c r="O630" s="132">
        <f ca="1">+C$11+C$12*F630</f>
        <v>-3.3729337237383486E-2</v>
      </c>
      <c r="P630" s="199">
        <f>+D$11+D$12*F630+D$13*F630^2</f>
        <v>-3.9544160670744122E-2</v>
      </c>
      <c r="Q630" s="200">
        <f>+C630-15018.5</f>
        <v>44163.167800000003</v>
      </c>
      <c r="S630" s="132">
        <f>+(P630-G630)^2</f>
        <v>1.0453715914411649E-5</v>
      </c>
      <c r="T630" s="7">
        <v>1</v>
      </c>
      <c r="U630" s="43">
        <f>+T630*S630</f>
        <v>1.0453715914411649E-5</v>
      </c>
      <c r="V630" s="132">
        <f>+G630-P630</f>
        <v>3.2332206720871448E-3</v>
      </c>
      <c r="Z630" s="43">
        <f>F630</f>
        <v>26898</v>
      </c>
      <c r="AA630" s="132">
        <f>AB$3+AB$4*Z630+AB$5*Z630^2+AH630</f>
        <v>-3.2749914702899299E-2</v>
      </c>
      <c r="AB630" s="132">
        <f>IF(S630&lt;&gt;0,G630-AH630, -9999)</f>
        <v>-4.3105185966501799E-2</v>
      </c>
      <c r="AC630" s="132">
        <f>+G630-P630</f>
        <v>3.2332206720871448E-3</v>
      </c>
      <c r="AD630" s="132">
        <f>IF(S630&lt;&gt;0,G630-AA630, -9999)</f>
        <v>-3.5610252957576777E-3</v>
      </c>
      <c r="AE630" s="132">
        <f>+(G630-AA630)^2*T630</f>
        <v>1.2680901157026056E-5</v>
      </c>
      <c r="AF630" s="43">
        <f>IF(S630&lt;&gt;0,G630-P630, -9999)</f>
        <v>3.2332206720871448E-3</v>
      </c>
      <c r="AG630" s="7"/>
      <c r="AH630" s="43">
        <f>$AB$6*($AB$11/AI630*AJ630+$AB$12)</f>
        <v>6.7942459678448234E-3</v>
      </c>
      <c r="AI630" s="43">
        <f>1+$AB$7*COS(AL630)</f>
        <v>0.54665851098818008</v>
      </c>
      <c r="AJ630" s="43">
        <f>SIN(AL630+RADIANS($AB$9))</f>
        <v>0.41122987672916689</v>
      </c>
      <c r="AK630" s="43">
        <f>$AB$7*SIN(AL630)</f>
        <v>0.20451457884401125</v>
      </c>
      <c r="AL630" s="43">
        <f>2*ATAN(AM630)</f>
        <v>2.7178019216507905</v>
      </c>
      <c r="AM630" s="43">
        <f>SQRT((1+$AB$7)/(1-$AB$7))*TAN(AN630/2)</f>
        <v>4.6484662599250601</v>
      </c>
      <c r="AN630" s="132">
        <f>$AU630+$AB$7*SIN(AO630)</f>
        <v>8.7137516298630775</v>
      </c>
      <c r="AO630" s="132">
        <f>$AU630+$AB$7*SIN(AP630)</f>
        <v>8.7126419650724429</v>
      </c>
      <c r="AP630" s="132">
        <f>$AU630+$AB$7*SIN(AQ630)</f>
        <v>8.7155857915757711</v>
      </c>
      <c r="AQ630" s="132">
        <f>$AU630+$AB$7*SIN(AR630)</f>
        <v>8.7077596390792866</v>
      </c>
      <c r="AR630" s="132">
        <f>$AU630+$AB$7*SIN(AS630)</f>
        <v>8.7284510609968109</v>
      </c>
      <c r="AS630" s="132">
        <f>$AU630+$AB$7*SIN(AT630)</f>
        <v>8.6729044607558592</v>
      </c>
      <c r="AT630" s="132">
        <f>$AU630+$AB$7*SIN(AU630)</f>
        <v>8.8166640989776184</v>
      </c>
      <c r="AU630" s="132">
        <f>RADIANS($AB$9)+$AB$18*(F630-AB$15)</f>
        <v>8.3887652907193715</v>
      </c>
    </row>
    <row r="631" spans="1:64" ht="12.95" customHeight="1">
      <c r="A631" s="124" t="s">
        <v>1456</v>
      </c>
      <c r="B631" s="125" t="s">
        <v>292</v>
      </c>
      <c r="C631" s="254">
        <v>59181.670400000003</v>
      </c>
      <c r="D631" s="126">
        <v>2.9999999999999997E-4</v>
      </c>
      <c r="E631" s="41">
        <f>+(C631-C$7)/C$8</f>
        <v>26897.901241732681</v>
      </c>
      <c r="F631" s="132">
        <f>ROUND(2*E631,0)/2</f>
        <v>26898</v>
      </c>
      <c r="G631" s="132">
        <f>+C631-(C$7+F631*C$8)</f>
        <v>-3.3710939998854883E-2</v>
      </c>
      <c r="K631" s="43">
        <f>G631</f>
        <v>-3.3710939998854883E-2</v>
      </c>
      <c r="M631" s="132"/>
      <c r="O631" s="132">
        <f ca="1">+C$11+C$12*F631</f>
        <v>-3.3729337237383486E-2</v>
      </c>
      <c r="P631" s="199">
        <f>+D$11+D$12*F631+D$13*F631^2</f>
        <v>-3.9544160670744122E-2</v>
      </c>
      <c r="Q631" s="200">
        <f>+C631-15018.5</f>
        <v>44163.170400000003</v>
      </c>
      <c r="S631" s="132">
        <f>+(P631-G631)^2</f>
        <v>3.4026463406955945E-5</v>
      </c>
      <c r="T631" s="7">
        <v>1</v>
      </c>
      <c r="U631" s="43">
        <f>+T631*S631</f>
        <v>3.4026463406955945E-5</v>
      </c>
      <c r="V631" s="132">
        <f>+G631-P631</f>
        <v>5.8332206718892388E-3</v>
      </c>
      <c r="Z631" s="43">
        <f>F631</f>
        <v>26898</v>
      </c>
      <c r="AA631" s="132">
        <f>AB$3+AB$4*Z631+AB$5*Z631^2+AH631</f>
        <v>-3.2749914702899299E-2</v>
      </c>
      <c r="AB631" s="132">
        <f>IF(S631&lt;&gt;0,G631-AH631, -9999)</f>
        <v>-4.0505185966699706E-2</v>
      </c>
      <c r="AC631" s="132">
        <f>+G631-P631</f>
        <v>5.8332206718892388E-3</v>
      </c>
      <c r="AD631" s="132">
        <f>IF(S631&lt;&gt;0,G631-AA631, -9999)</f>
        <v>-9.6102529595558372E-4</v>
      </c>
      <c r="AE631" s="132">
        <f>+(G631-AA631)^2*T631</f>
        <v>9.2356961946651732E-7</v>
      </c>
      <c r="AF631" s="43">
        <f>IF(S631&lt;&gt;0,G631-P631, -9999)</f>
        <v>5.8332206718892388E-3</v>
      </c>
      <c r="AG631" s="7"/>
      <c r="AH631" s="43">
        <f>$AB$6*($AB$11/AI631*AJ631+$AB$12)</f>
        <v>6.7942459678448234E-3</v>
      </c>
      <c r="AI631" s="43">
        <f>1+$AB$7*COS(AL631)</f>
        <v>0.54665851098818008</v>
      </c>
      <c r="AJ631" s="43">
        <f>SIN(AL631+RADIANS($AB$9))</f>
        <v>0.41122987672916689</v>
      </c>
      <c r="AK631" s="43">
        <f>$AB$7*SIN(AL631)</f>
        <v>0.20451457884401125</v>
      </c>
      <c r="AL631" s="43">
        <f>2*ATAN(AM631)</f>
        <v>2.7178019216507905</v>
      </c>
      <c r="AM631" s="43">
        <f>SQRT((1+$AB$7)/(1-$AB$7))*TAN(AN631/2)</f>
        <v>4.6484662599250601</v>
      </c>
      <c r="AN631" s="132">
        <f>$AU631+$AB$7*SIN(AO631)</f>
        <v>8.7137516298630775</v>
      </c>
      <c r="AO631" s="132">
        <f>$AU631+$AB$7*SIN(AP631)</f>
        <v>8.7126419650724429</v>
      </c>
      <c r="AP631" s="132">
        <f>$AU631+$AB$7*SIN(AQ631)</f>
        <v>8.7155857915757711</v>
      </c>
      <c r="AQ631" s="132">
        <f>$AU631+$AB$7*SIN(AR631)</f>
        <v>8.7077596390792866</v>
      </c>
      <c r="AR631" s="132">
        <f>$AU631+$AB$7*SIN(AS631)</f>
        <v>8.7284510609968109</v>
      </c>
      <c r="AS631" s="132">
        <f>$AU631+$AB$7*SIN(AT631)</f>
        <v>8.6729044607558592</v>
      </c>
      <c r="AT631" s="132">
        <f>$AU631+$AB$7*SIN(AU631)</f>
        <v>8.8166640989776184</v>
      </c>
      <c r="AU631" s="132">
        <f>RADIANS($AB$9)+$AB$18*(F631-AB$15)</f>
        <v>8.3887652907193715</v>
      </c>
    </row>
    <row r="632" spans="1:64" ht="12.95" customHeight="1">
      <c r="A632" s="124" t="s">
        <v>1456</v>
      </c>
      <c r="B632" s="125" t="s">
        <v>292</v>
      </c>
      <c r="C632" s="254">
        <v>59194.641499999998</v>
      </c>
      <c r="D632" s="126">
        <v>1E-4</v>
      </c>
      <c r="E632" s="41">
        <f>+(C632-C$7)/C$8</f>
        <v>26935.900875127358</v>
      </c>
      <c r="F632" s="132">
        <f>ROUND(2*E632,0)/2</f>
        <v>26936</v>
      </c>
      <c r="G632" s="132">
        <f>+C632-(C$7+F632*C$8)</f>
        <v>-3.3836080001492519E-2</v>
      </c>
      <c r="K632" s="43">
        <f>G632</f>
        <v>-3.3836080001492519E-2</v>
      </c>
      <c r="M632" s="132"/>
      <c r="O632" s="132">
        <f ca="1">+C$11+C$12*F632</f>
        <v>-3.3805082497677469E-2</v>
      </c>
      <c r="P632" s="199">
        <f>+D$11+D$12*F632+D$13*F632^2</f>
        <v>-3.9610708104807761E-2</v>
      </c>
      <c r="Q632" s="200">
        <f>+C632-15018.5</f>
        <v>44176.141499999998</v>
      </c>
      <c r="S632" s="132">
        <f>+(P632-G632)^2</f>
        <v>3.3346329731598188E-5</v>
      </c>
      <c r="T632" s="7">
        <v>1</v>
      </c>
      <c r="U632" s="43">
        <f>+T632*S632</f>
        <v>3.3346329731598188E-5</v>
      </c>
      <c r="V632" s="132">
        <f>+G632-P632</f>
        <v>5.7746281033152422E-3</v>
      </c>
      <c r="Z632" s="43">
        <f>F632</f>
        <v>26936</v>
      </c>
      <c r="AA632" s="132">
        <f>AB$3+AB$4*Z632+AB$5*Z632^2+AH632</f>
        <v>-3.2848532235850311E-2</v>
      </c>
      <c r="AB632" s="132">
        <f>IF(S632&lt;&gt;0,G632-AH632, -9999)</f>
        <v>-4.0598255870449969E-2</v>
      </c>
      <c r="AC632" s="132">
        <f>+G632-P632</f>
        <v>5.7746281033152422E-3</v>
      </c>
      <c r="AD632" s="132">
        <f>IF(S632&lt;&gt;0,G632-AA632, -9999)</f>
        <v>-9.875477656422077E-4</v>
      </c>
      <c r="AE632" s="132">
        <f>+(G632-AA632)^2*T632</f>
        <v>9.7525058942491685E-7</v>
      </c>
      <c r="AF632" s="43">
        <f>IF(S632&lt;&gt;0,G632-P632, -9999)</f>
        <v>5.7746281033152422E-3</v>
      </c>
      <c r="AG632" s="7"/>
      <c r="AH632" s="43">
        <f>$AB$6*($AB$11/AI632*AJ632+$AB$12)</f>
        <v>6.7621758689574516E-3</v>
      </c>
      <c r="AI632" s="43">
        <f>1+$AB$7*COS(AL632)</f>
        <v>0.54613722220413918</v>
      </c>
      <c r="AJ632" s="43">
        <f>SIN(AL632+RADIANS($AB$9))</f>
        <v>0.40889852206836652</v>
      </c>
      <c r="AK632" s="43">
        <f>$AB$7*SIN(AL632)</f>
        <v>0.20335510210128102</v>
      </c>
      <c r="AL632" s="43">
        <f>2*ATAN(AM632)</f>
        <v>2.7203580738952753</v>
      </c>
      <c r="AM632" s="43">
        <f>SQRT((1+$AB$7)/(1-$AB$7))*TAN(AN632/2)</f>
        <v>4.6775340199208024</v>
      </c>
      <c r="AN632" s="132">
        <f>$AU632+$AB$7*SIN(AO632)</f>
        <v>8.7178102275902685</v>
      </c>
      <c r="AO632" s="132">
        <f>$AU632+$AB$7*SIN(AP632)</f>
        <v>8.7166791178119052</v>
      </c>
      <c r="AP632" s="132">
        <f>$AU632+$AB$7*SIN(AQ632)</f>
        <v>8.719669410172326</v>
      </c>
      <c r="AQ632" s="132">
        <f>$AU632+$AB$7*SIN(AR632)</f>
        <v>8.7117473161576644</v>
      </c>
      <c r="AR632" s="132">
        <f>$AU632+$AB$7*SIN(AS632)</f>
        <v>8.7326199012028081</v>
      </c>
      <c r="AS632" s="132">
        <f>$AU632+$AB$7*SIN(AT632)</f>
        <v>8.6767851693819757</v>
      </c>
      <c r="AT632" s="132">
        <f>$AU632+$AB$7*SIN(AU632)</f>
        <v>8.8208238998952684</v>
      </c>
      <c r="AU632" s="132">
        <f>RADIANS($AB$9)+$AB$18*(F632-AB$15)</f>
        <v>8.3943463939185481</v>
      </c>
    </row>
    <row r="633" spans="1:64" ht="12.95" customHeight="1">
      <c r="A633" s="124" t="s">
        <v>1456</v>
      </c>
      <c r="B633" s="125" t="s">
        <v>292</v>
      </c>
      <c r="C633" s="254">
        <v>59206.588600000003</v>
      </c>
      <c r="D633" s="126">
        <v>1E-4</v>
      </c>
      <c r="E633" s="41">
        <f>+(C633-C$7)/C$8</f>
        <v>26970.900637686424</v>
      </c>
      <c r="F633" s="132">
        <f>ROUND(2*E633,0)/2</f>
        <v>26971</v>
      </c>
      <c r="G633" s="132">
        <f>+C633-(C$7+F633*C$8)</f>
        <v>-3.3917130000190809E-2</v>
      </c>
      <c r="K633" s="43">
        <f>G633</f>
        <v>-3.3917130000190809E-2</v>
      </c>
      <c r="M633" s="132"/>
      <c r="O633" s="132">
        <f ca="1">+C$11+C$12*F633</f>
        <v>-3.3874847869000878E-2</v>
      </c>
      <c r="P633" s="199">
        <f>+D$11+D$12*F633+D$13*F633^2</f>
        <v>-3.9672044817338825E-2</v>
      </c>
      <c r="Q633" s="200">
        <f>+C633-15018.5</f>
        <v>44188.088600000003</v>
      </c>
      <c r="S633" s="132">
        <f>+(P633-G633)^2</f>
        <v>3.311904455262978E-5</v>
      </c>
      <c r="T633" s="7">
        <v>1</v>
      </c>
      <c r="U633" s="43">
        <f>+T633*S633</f>
        <v>3.311904455262978E-5</v>
      </c>
      <c r="V633" s="132">
        <f>+G633-P633</f>
        <v>5.7549148171480158E-3</v>
      </c>
      <c r="Z633" s="43">
        <f>F633</f>
        <v>26971</v>
      </c>
      <c r="AA633" s="132">
        <f>AB$3+AB$4*Z633+AB$5*Z633^2+AH633</f>
        <v>-3.2939479120515619E-2</v>
      </c>
      <c r="AB633" s="132">
        <f>IF(S633&lt;&gt;0,G633-AH633, -9999)</f>
        <v>-4.0649695697014016E-2</v>
      </c>
      <c r="AC633" s="132">
        <f>+G633-P633</f>
        <v>5.7549148171480158E-3</v>
      </c>
      <c r="AD633" s="132">
        <f>IF(S633&lt;&gt;0,G633-AA633, -9999)</f>
        <v>-9.7765087967519038E-4</v>
      </c>
      <c r="AE633" s="132">
        <f>+(G633-AA633)^2*T633</f>
        <v>9.558012425296735E-7</v>
      </c>
      <c r="AF633" s="43">
        <f>IF(S633&lt;&gt;0,G633-P633, -9999)</f>
        <v>5.7549148171480158E-3</v>
      </c>
      <c r="AG633" s="7"/>
      <c r="AH633" s="43">
        <f>$AB$6*($AB$11/AI633*AJ633+$AB$12)</f>
        <v>6.7325656968232053E-3</v>
      </c>
      <c r="AI633" s="43">
        <f>1+$AB$7*COS(AL633)</f>
        <v>0.54566057308039362</v>
      </c>
      <c r="AJ633" s="43">
        <f>SIN(AL633+RADIANS($AB$9))</f>
        <v>0.40675274965268443</v>
      </c>
      <c r="AK633" s="43">
        <f>$AB$7*SIN(AL633)</f>
        <v>0.2022879229355056</v>
      </c>
      <c r="AL633" s="43">
        <f>2*ATAN(AM633)</f>
        <v>2.7227081643686786</v>
      </c>
      <c r="AM633" s="43">
        <f>SQRT((1+$AB$7)/(1-$AB$7))*TAN(AN633/2)</f>
        <v>4.7045668545935593</v>
      </c>
      <c r="AN633" s="132">
        <f>$AU633+$AB$7*SIN(AO633)</f>
        <v>8.7215450556693472</v>
      </c>
      <c r="AO633" s="132">
        <f>$AU633+$AB$7*SIN(AP633)</f>
        <v>8.7203940895635021</v>
      </c>
      <c r="AP633" s="132">
        <f>$AU633+$AB$7*SIN(AQ633)</f>
        <v>8.7234272226436413</v>
      </c>
      <c r="AQ633" s="132">
        <f>$AU633+$AB$7*SIN(AR633)</f>
        <v>8.7154170973498601</v>
      </c>
      <c r="AR633" s="132">
        <f>$AU633+$AB$7*SIN(AS633)</f>
        <v>8.7364549322542562</v>
      </c>
      <c r="AS633" s="132">
        <f>$AU633+$AB$7*SIN(AT633)</f>
        <v>8.6803600058585868</v>
      </c>
      <c r="AT633" s="132">
        <f>$AU633+$AB$7*SIN(AU633)</f>
        <v>8.8246435419784195</v>
      </c>
      <c r="AU633" s="132">
        <f>RADIANS($AB$9)+$AB$18*(F633-AB$15)</f>
        <v>8.3994868837072634</v>
      </c>
    </row>
    <row r="634" spans="1:64" ht="12.95" customHeight="1">
      <c r="A634" s="124" t="s">
        <v>1458</v>
      </c>
      <c r="B634" s="125" t="s">
        <v>292</v>
      </c>
      <c r="C634" s="254">
        <v>59222.976699999999</v>
      </c>
      <c r="D634" s="126" t="s">
        <v>445</v>
      </c>
      <c r="E634" s="41">
        <f>+(C634-C$7)/C$8</f>
        <v>27018.910582258231</v>
      </c>
      <c r="F634" s="132">
        <f>ROUND(2*E634,0)/2</f>
        <v>27019</v>
      </c>
      <c r="G634" s="132">
        <f>+C634-(C$7+F634*C$8)</f>
        <v>-3.0522569999448024E-2</v>
      </c>
      <c r="K634" s="43">
        <f>G634</f>
        <v>-3.0522569999448024E-2</v>
      </c>
      <c r="M634" s="132"/>
      <c r="O634" s="132">
        <f ca="1">+C$11+C$12*F634</f>
        <v>-3.3970526092530123E-2</v>
      </c>
      <c r="P634" s="199">
        <f>+D$11+D$12*F634+D$13*F634^2</f>
        <v>-3.9756230823360113E-2</v>
      </c>
      <c r="Q634" s="200">
        <f>+C634-15018.5</f>
        <v>44204.476699999999</v>
      </c>
      <c r="S634" s="132">
        <f>+(P634-G634)^2</f>
        <v>8.5260492211048877E-5</v>
      </c>
      <c r="T634" s="7">
        <v>1</v>
      </c>
      <c r="U634" s="43">
        <f>+T634*S634</f>
        <v>8.5260492211048877E-5</v>
      </c>
      <c r="V634" s="132">
        <f>+G634-P634</f>
        <v>9.233660823912089E-3</v>
      </c>
      <c r="Z634" s="43">
        <f>F634</f>
        <v>27019</v>
      </c>
      <c r="AA634" s="132">
        <f>AB$3+AB$4*Z634+AB$5*Z634^2+AH634</f>
        <v>-3.3064384600275602E-2</v>
      </c>
      <c r="AB634" s="132">
        <f>IF(S634&lt;&gt;0,G634-AH634, -9999)</f>
        <v>-3.7214416222532534E-2</v>
      </c>
      <c r="AC634" s="132">
        <f>+G634-P634</f>
        <v>9.233660823912089E-3</v>
      </c>
      <c r="AD634" s="132">
        <f>IF(S634&lt;&gt;0,G634-AA634, -9999)</f>
        <v>2.5418146008275785E-3</v>
      </c>
      <c r="AE634" s="132">
        <f>+(G634-AA634)^2*T634</f>
        <v>6.4608214649802627E-6</v>
      </c>
      <c r="AF634" s="43">
        <f>IF(S634&lt;&gt;0,G634-P634, -9999)</f>
        <v>9.233660823912089E-3</v>
      </c>
      <c r="AG634" s="7"/>
      <c r="AH634" s="43">
        <f>$AB$6*($AB$11/AI634*AJ634+$AB$12)</f>
        <v>6.6918462230845105E-3</v>
      </c>
      <c r="AI634" s="43">
        <f>1+$AB$7*COS(AL634)</f>
        <v>0.5450122861054788</v>
      </c>
      <c r="AJ634" s="43">
        <f>SIN(AL634+RADIANS($AB$9))</f>
        <v>0.40381234919835512</v>
      </c>
      <c r="AK634" s="43">
        <f>$AB$7*SIN(AL634)</f>
        <v>0.20082554325641616</v>
      </c>
      <c r="AL634" s="43">
        <f>2*ATAN(AM634)</f>
        <v>2.7259245610926595</v>
      </c>
      <c r="AM634" s="43">
        <f>SQRT((1+$AB$7)/(1-$AB$7))*TAN(AN634/2)</f>
        <v>4.7420528726564033</v>
      </c>
      <c r="AN634" s="132">
        <f>$AU634+$AB$7*SIN(AO634)</f>
        <v>8.72666191550538</v>
      </c>
      <c r="AO634" s="132">
        <f>$AU634+$AB$7*SIN(AP634)</f>
        <v>8.7254835648569813</v>
      </c>
      <c r="AP634" s="132">
        <f>$AU634+$AB$7*SIN(AQ634)</f>
        <v>8.7285754960101478</v>
      </c>
      <c r="AQ634" s="132">
        <f>$AU634+$AB$7*SIN(AR634)</f>
        <v>8.7204452109427297</v>
      </c>
      <c r="AR634" s="132">
        <f>$AU634+$AB$7*SIN(AS634)</f>
        <v>8.7417070871915943</v>
      </c>
      <c r="AS634" s="132">
        <f>$AU634+$AB$7*SIN(AT634)</f>
        <v>8.6852635016922477</v>
      </c>
      <c r="AT634" s="132">
        <f>$AU634+$AB$7*SIN(AU634)</f>
        <v>8.8298636465305584</v>
      </c>
      <c r="AU634" s="132">
        <f>RADIANS($AB$9)+$AB$18*(F634-AB$15)</f>
        <v>8.4065366982746443</v>
      </c>
    </row>
    <row r="635" spans="1:64" ht="12.95" customHeight="1">
      <c r="A635" s="124" t="s">
        <v>1456</v>
      </c>
      <c r="B635" s="125" t="s">
        <v>292</v>
      </c>
      <c r="C635" s="254">
        <v>59225.533799999997</v>
      </c>
      <c r="D635" s="126">
        <v>2.9999999999999997E-4</v>
      </c>
      <c r="E635" s="41">
        <f>+(C635-C$7)/C$8</f>
        <v>27026.401763619375</v>
      </c>
      <c r="F635" s="132">
        <f>ROUND(2*E635,0)/2</f>
        <v>27026.5</v>
      </c>
      <c r="G635" s="132">
        <f>+C635-(C$7+F635*C$8)</f>
        <v>-3.3532795001519844E-2</v>
      </c>
      <c r="K635" s="43">
        <f>G635</f>
        <v>-3.3532795001519844E-2</v>
      </c>
      <c r="M635" s="132"/>
      <c r="O635" s="132">
        <f ca="1">+C$11+C$12*F635</f>
        <v>-3.3985475814956569E-2</v>
      </c>
      <c r="P635" s="199">
        <f>+D$11+D$12*F635+D$13*F635^2</f>
        <v>-3.9769391895972277E-2</v>
      </c>
      <c r="Q635" s="200">
        <f>+C635-15018.5</f>
        <v>44207.033799999997</v>
      </c>
      <c r="S635" s="132">
        <f>+(P635-G635)^2</f>
        <v>3.8895140823893731E-5</v>
      </c>
      <c r="T635" s="7">
        <v>1</v>
      </c>
      <c r="U635" s="43">
        <f>+T635*S635</f>
        <v>3.8895140823893731E-5</v>
      </c>
      <c r="V635" s="132">
        <f>+G635-P635</f>
        <v>6.2365968944524328E-3</v>
      </c>
      <c r="Z635" s="43">
        <f>F635</f>
        <v>27026.5</v>
      </c>
      <c r="AA635" s="132">
        <f>AB$3+AB$4*Z635+AB$5*Z635^2+AH635</f>
        <v>-3.3083919641822529E-2</v>
      </c>
      <c r="AB635" s="132">
        <f>IF(S635&lt;&gt;0,G635-AH635, -9999)</f>
        <v>-4.0218267255669592E-2</v>
      </c>
      <c r="AC635" s="132">
        <f>+G635-P635</f>
        <v>6.2365968944524328E-3</v>
      </c>
      <c r="AD635" s="132">
        <f>IF(S635&lt;&gt;0,G635-AA635, -9999)</f>
        <v>-4.4887535969731496E-4</v>
      </c>
      <c r="AE635" s="132">
        <f>+(G635-AA635)^2*T635</f>
        <v>2.0148908854339388E-7</v>
      </c>
      <c r="AF635" s="43">
        <f>IF(S635&lt;&gt;0,G635-P635, -9999)</f>
        <v>6.2365968944524328E-3</v>
      </c>
      <c r="AG635" s="7"/>
      <c r="AH635" s="43">
        <f>$AB$6*($AB$11/AI635*AJ635+$AB$12)</f>
        <v>6.6854722541497503E-3</v>
      </c>
      <c r="AI635" s="43">
        <f>1+$AB$7*COS(AL635)</f>
        <v>0.54491155337309571</v>
      </c>
      <c r="AJ635" s="43">
        <f>SIN(AL635+RADIANS($AB$9))</f>
        <v>0.40335315884008188</v>
      </c>
      <c r="AK635" s="43">
        <f>$AB$7*SIN(AL635)</f>
        <v>0.20059716938658112</v>
      </c>
      <c r="AL635" s="43">
        <f>2*ATAN(AM635)</f>
        <v>2.7264264396715041</v>
      </c>
      <c r="AM635" s="43">
        <f>SQRT((1+$AB$7)/(1-$AB$7))*TAN(AN635/2)</f>
        <v>4.7479537221125234</v>
      </c>
      <c r="AN635" s="132">
        <f>$AU635+$AB$7*SIN(AO635)</f>
        <v>8.7274608856826248</v>
      </c>
      <c r="AO635" s="132">
        <f>$AU635+$AB$7*SIN(AP635)</f>
        <v>8.7262782409867832</v>
      </c>
      <c r="AP635" s="132">
        <f>$AU635+$AB$7*SIN(AQ635)</f>
        <v>8.7293793622914482</v>
      </c>
      <c r="AQ635" s="132">
        <f>$AU635+$AB$7*SIN(AR635)</f>
        <v>8.7212303652162593</v>
      </c>
      <c r="AR635" s="132">
        <f>$AU635+$AB$7*SIN(AS635)</f>
        <v>8.7425269717941028</v>
      </c>
      <c r="AS635" s="132">
        <f>$AU635+$AB$7*SIN(AT635)</f>
        <v>8.6860297695412125</v>
      </c>
      <c r="AT635" s="132">
        <f>$AU635+$AB$7*SIN(AU635)</f>
        <v>8.8306773850272684</v>
      </c>
      <c r="AU635" s="132">
        <f>RADIANS($AB$9)+$AB$18*(F635-AB$15)</f>
        <v>8.4076382318007976</v>
      </c>
    </row>
    <row r="636" spans="1:64" ht="12.95" customHeight="1">
      <c r="A636" s="230" t="s">
        <v>1451</v>
      </c>
      <c r="B636" s="94"/>
      <c r="C636" s="36">
        <v>59228.604800000001</v>
      </c>
      <c r="D636" s="36">
        <v>2.0000000000000001E-4</v>
      </c>
      <c r="E636" s="41">
        <f>+(C636-C$7)/C$8</f>
        <v>27035.398446564941</v>
      </c>
      <c r="F636" s="132">
        <f>ROUND(2*E636,0)/2</f>
        <v>27035.5</v>
      </c>
      <c r="G636" s="132">
        <f>+C636-(C$7+F636*C$8)</f>
        <v>-3.4665064995351713E-2</v>
      </c>
      <c r="K636" s="43">
        <f>G636</f>
        <v>-3.4665064995351713E-2</v>
      </c>
      <c r="M636" s="132"/>
      <c r="O636" s="132">
        <f ca="1">+C$11+C$12*F636</f>
        <v>-3.4003415481868304E-2</v>
      </c>
      <c r="P636" s="199">
        <f>+D$11+D$12*F636+D$13*F636^2</f>
        <v>-3.9785187683676115E-2</v>
      </c>
      <c r="Q636" s="200">
        <f>+C636-15018.5</f>
        <v>44210.104800000001</v>
      </c>
      <c r="S636" s="132">
        <f>+(P636-G636)^2</f>
        <v>2.6215656343494303E-5</v>
      </c>
      <c r="T636" s="7">
        <v>1</v>
      </c>
      <c r="U636" s="43">
        <f>+T636*S636</f>
        <v>2.6215656343494303E-5</v>
      </c>
      <c r="V636" s="132">
        <f>+G636-P636</f>
        <v>5.1201226883244022E-3</v>
      </c>
      <c r="Z636" s="43">
        <f>F636</f>
        <v>27035.5</v>
      </c>
      <c r="AA636" s="132">
        <f>AB$3+AB$4*Z636+AB$5*Z636^2+AH636</f>
        <v>-3.310736829520191E-2</v>
      </c>
      <c r="AB636" s="132">
        <f>IF(S636&lt;&gt;0,G636-AH636, -9999)</f>
        <v>-4.1342884383825919E-2</v>
      </c>
      <c r="AC636" s="132">
        <f>+G636-P636</f>
        <v>5.1201226883244022E-3</v>
      </c>
      <c r="AD636" s="132">
        <f>IF(S636&lt;&gt;0,G636-AA636, -9999)</f>
        <v>-1.5576967001498035E-3</v>
      </c>
      <c r="AE636" s="132">
        <f>+(G636-AA636)^2*T636</f>
        <v>2.4264190096575868E-6</v>
      </c>
      <c r="AF636" s="43">
        <f>IF(S636&lt;&gt;0,G636-P636, -9999)</f>
        <v>5.1201226883244022E-3</v>
      </c>
      <c r="AG636" s="7"/>
      <c r="AH636" s="43">
        <f>$AB$6*($AB$11/AI636*AJ636+$AB$12)</f>
        <v>6.6778193884742066E-3</v>
      </c>
      <c r="AI636" s="43">
        <f>1+$AB$7*COS(AL636)</f>
        <v>0.54479087401715864</v>
      </c>
      <c r="AJ636" s="43">
        <f>SIN(AL636+RADIANS($AB$9))</f>
        <v>0.4028022184175068</v>
      </c>
      <c r="AK636" s="43">
        <f>$AB$7*SIN(AL636)</f>
        <v>0.20032316451457888</v>
      </c>
      <c r="AL636" s="43">
        <f>2*ATAN(AM636)</f>
        <v>2.7270284513036813</v>
      </c>
      <c r="AM636" s="43">
        <f>SQRT((1+$AB$7)/(1-$AB$7))*TAN(AN636/2)</f>
        <v>4.7550504640758495</v>
      </c>
      <c r="AN636" s="132">
        <f>$AU636+$AB$7*SIN(AO636)</f>
        <v>8.7284194583240211</v>
      </c>
      <c r="AO636" s="132">
        <f>$AU636+$AB$7*SIN(AP636)</f>
        <v>8.7272316555433473</v>
      </c>
      <c r="AP636" s="132">
        <f>$AU636+$AB$7*SIN(AQ636)</f>
        <v>8.730343805633316</v>
      </c>
      <c r="AQ636" s="132">
        <f>$AU636+$AB$7*SIN(AR636)</f>
        <v>8.7221723775057658</v>
      </c>
      <c r="AR636" s="132">
        <f>$AU636+$AB$7*SIN(AS636)</f>
        <v>8.7435105604897707</v>
      </c>
      <c r="AS636" s="132">
        <f>$AU636+$AB$7*SIN(AT636)</f>
        <v>8.6869493270559524</v>
      </c>
      <c r="AT636" s="132">
        <f>$AU636+$AB$7*SIN(AU636)</f>
        <v>8.8316531936907694</v>
      </c>
      <c r="AU636" s="132">
        <f>RADIANS($AB$9)+$AB$18*(F636-AB$15)</f>
        <v>8.4089600720321815</v>
      </c>
    </row>
    <row r="637" spans="1:64" ht="12.95" customHeight="1">
      <c r="A637" s="126" t="s">
        <v>1459</v>
      </c>
      <c r="B637" s="125" t="s">
        <v>288</v>
      </c>
      <c r="C637" s="254">
        <v>59466.863599999997</v>
      </c>
      <c r="D637" s="126">
        <v>1E-4</v>
      </c>
      <c r="E637" s="41">
        <f>+(C637-C$7)/C$8</f>
        <v>27733.392221422804</v>
      </c>
      <c r="F637" s="132">
        <f>ROUND(2*E637,0)/2</f>
        <v>27733.5</v>
      </c>
      <c r="G637" s="132">
        <f>+C637-(C$7+F637*C$8)</f>
        <v>-3.6790005004149862E-2</v>
      </c>
      <c r="K637" s="43">
        <f>G637</f>
        <v>-3.6790005004149862E-2</v>
      </c>
      <c r="M637" s="132"/>
      <c r="O637" s="132">
        <f ca="1">+C$11+C$12*F637</f>
        <v>-3.5394736315689415E-2</v>
      </c>
      <c r="P637" s="199">
        <f>+D$11+D$12*F637+D$13*F637^2</f>
        <v>-4.1018548511250516E-2</v>
      </c>
      <c r="Q637" s="200">
        <f>+C637-15018.5</f>
        <v>44448.363599999997</v>
      </c>
      <c r="S637" s="132">
        <f>+(P637-G637)^2</f>
        <v>1.7880580191443102E-5</v>
      </c>
      <c r="T637" s="7">
        <v>1</v>
      </c>
      <c r="U637" s="43">
        <f>+T637*S637</f>
        <v>1.7880580191443102E-5</v>
      </c>
      <c r="V637" s="132">
        <f>+G637-P637</f>
        <v>4.2285435071006544E-3</v>
      </c>
      <c r="Z637" s="43">
        <f>F637</f>
        <v>27733.5</v>
      </c>
      <c r="AA637" s="132">
        <f>AB$3+AB$4*Z637+AB$5*Z637^2+AH637</f>
        <v>-3.494723672603265E-2</v>
      </c>
      <c r="AB637" s="132">
        <f>IF(S637&lt;&gt;0,G637-AH637, -9999)</f>
        <v>-4.2861316789367727E-2</v>
      </c>
      <c r="AC637" s="132">
        <f>+G637-P637</f>
        <v>4.2285435071006544E-3</v>
      </c>
      <c r="AD637" s="132">
        <f>IF(S637&lt;&gt;0,G637-AA637, -9999)</f>
        <v>-1.8427682781172114E-3</v>
      </c>
      <c r="AE637" s="132">
        <f>+(G637-AA637)^2*T637</f>
        <v>3.3957949268350722E-6</v>
      </c>
      <c r="AF637" s="43">
        <f>IF(S637&lt;&gt;0,G637-P637, -9999)</f>
        <v>4.2285435071006544E-3</v>
      </c>
      <c r="AG637" s="7"/>
      <c r="AH637" s="43">
        <f>$AB$6*($AB$11/AI637*AJ637+$AB$12)</f>
        <v>6.0713117852178675E-3</v>
      </c>
      <c r="AI637" s="43">
        <f>1+$AB$7*COS(AL637)</f>
        <v>0.5360744888980602</v>
      </c>
      <c r="AJ637" s="43">
        <f>SIN(AL637+RADIANS($AB$9))</f>
        <v>0.36035911275199123</v>
      </c>
      <c r="AK637" s="43">
        <f>$AB$7*SIN(AL637)</f>
        <v>0.17921450490404295</v>
      </c>
      <c r="AL637" s="43">
        <f>2*ATAN(AM637)</f>
        <v>2.7729519729178849</v>
      </c>
      <c r="AM637" s="43">
        <f>SQRT((1+$AB$7)/(1-$AB$7))*TAN(AN637/2)</f>
        <v>5.3637574817059575</v>
      </c>
      <c r="AN637" s="132">
        <f>$AU637+$AB$7*SIN(AO637)</f>
        <v>8.8021531501041661</v>
      </c>
      <c r="AO637" s="132">
        <f>$AU637+$AB$7*SIN(AP637)</f>
        <v>8.800555945380415</v>
      </c>
      <c r="AP637" s="132">
        <f>$AU637+$AB$7*SIN(AQ637)</f>
        <v>8.8045082278512474</v>
      </c>
      <c r="AQ637" s="132">
        <f>$AU637+$AB$7*SIN(AR637)</f>
        <v>8.7947076751338802</v>
      </c>
      <c r="AR637" s="132">
        <f>$AU637+$AB$7*SIN(AS637)</f>
        <v>8.8188859698669297</v>
      </c>
      <c r="AS637" s="132">
        <f>$AU637+$AB$7*SIN(AT637)</f>
        <v>8.7584406049279622</v>
      </c>
      <c r="AT637" s="132">
        <f>$AU637+$AB$7*SIN(AU637)</f>
        <v>8.9051317508538741</v>
      </c>
      <c r="AU637" s="132">
        <f>RADIANS($AB$9)+$AB$18*(F637-AB$15)</f>
        <v>8.5114761255328482</v>
      </c>
    </row>
    <row r="638" spans="1:64" ht="12.95" customHeight="1">
      <c r="A638" s="126" t="s">
        <v>1459</v>
      </c>
      <c r="B638" s="125" t="s">
        <v>292</v>
      </c>
      <c r="C638" s="254">
        <v>59473.860399999998</v>
      </c>
      <c r="D638" s="126">
        <v>1E-4</v>
      </c>
      <c r="E638" s="41">
        <f>+(C638-C$7)/C$8</f>
        <v>27753.889776366952</v>
      </c>
      <c r="F638" s="132">
        <f>ROUND(2*E638,0)/2</f>
        <v>27754</v>
      </c>
      <c r="G638" s="132">
        <f>+C638-(C$7+F638*C$8)</f>
        <v>-3.7624620003043674E-2</v>
      </c>
      <c r="K638" s="43">
        <f>G638</f>
        <v>-3.7624620003043674E-2</v>
      </c>
      <c r="M638" s="132"/>
      <c r="O638" s="132">
        <f ca="1">+C$11+C$12*F638</f>
        <v>-3.5435598890321697E-2</v>
      </c>
      <c r="P638" s="199">
        <f>+D$11+D$12*F638+D$13*F638^2</f>
        <v>-4.1055019882970695E-2</v>
      </c>
      <c r="Q638" s="200">
        <f>+C638-15018.5</f>
        <v>44455.360399999998</v>
      </c>
      <c r="S638" s="132">
        <f>+(P638-G638)^2</f>
        <v>1.1767643336203318E-5</v>
      </c>
      <c r="T638" s="7">
        <v>1</v>
      </c>
      <c r="U638" s="43">
        <f>+T638*S638</f>
        <v>1.1767643336203318E-5</v>
      </c>
      <c r="V638" s="132">
        <f>+G638-P638</f>
        <v>3.4303998799270208E-3</v>
      </c>
      <c r="Z638" s="43">
        <f>F638</f>
        <v>27754</v>
      </c>
      <c r="AA638" s="132">
        <f>AB$3+AB$4*Z638+AB$5*Z638^2+AH638</f>
        <v>-3.5001889217792681E-2</v>
      </c>
      <c r="AB638" s="132">
        <f>IF(S638&lt;&gt;0,G638-AH638, -9999)</f>
        <v>-4.3677750668221688E-2</v>
      </c>
      <c r="AC638" s="132">
        <f>+G638-P638</f>
        <v>3.4303998799270208E-3</v>
      </c>
      <c r="AD638" s="132">
        <f>IF(S638&lt;&gt;0,G638-AA638, -9999)</f>
        <v>-2.6227307852509929E-3</v>
      </c>
      <c r="AE638" s="132">
        <f>+(G638-AA638)^2*T638</f>
        <v>6.8787167719032902E-6</v>
      </c>
      <c r="AF638" s="43">
        <f>IF(S638&lt;&gt;0,G638-P638, -9999)</f>
        <v>3.4303998799270208E-3</v>
      </c>
      <c r="AG638" s="7"/>
      <c r="AH638" s="43">
        <f>$AB$6*($AB$11/AI638*AJ638+$AB$12)</f>
        <v>6.0531306651780102E-3</v>
      </c>
      <c r="AI638" s="43">
        <f>1+$AB$7*COS(AL638)</f>
        <v>0.53583706465967951</v>
      </c>
      <c r="AJ638" s="43">
        <f>SIN(AL638+RADIANS($AB$9))</f>
        <v>0.35912087305127993</v>
      </c>
      <c r="AK638" s="43">
        <f>$AB$7*SIN(AL638)</f>
        <v>0.17859867881777536</v>
      </c>
      <c r="AL638" s="43">
        <f>2*ATAN(AM638)</f>
        <v>2.7742790576332435</v>
      </c>
      <c r="AM638" s="43">
        <f>SQRT((1+$AB$7)/(1-$AB$7))*TAN(AN638/2)</f>
        <v>5.3835816262039167</v>
      </c>
      <c r="AN638" s="132">
        <f>$AU638+$AB$7*SIN(AO638)</f>
        <v>8.8043013159626895</v>
      </c>
      <c r="AO638" s="132">
        <f>$AU638+$AB$7*SIN(AP638)</f>
        <v>8.8026920688085664</v>
      </c>
      <c r="AP638" s="132">
        <f>$AU638+$AB$7*SIN(AQ638)</f>
        <v>8.8066680335262166</v>
      </c>
      <c r="AQ638" s="132">
        <f>$AU638+$AB$7*SIN(AR638)</f>
        <v>8.7968239231165875</v>
      </c>
      <c r="AR638" s="132">
        <f>$AU638+$AB$7*SIN(AS638)</f>
        <v>8.821072649707256</v>
      </c>
      <c r="AS638" s="132">
        <f>$AU638+$AB$7*SIN(AT638)</f>
        <v>8.7605469911873914</v>
      </c>
      <c r="AT638" s="132">
        <f>$AU638+$AB$7*SIN(AU638)</f>
        <v>8.9072257037751648</v>
      </c>
      <c r="AU638" s="132">
        <f>RADIANS($AB$9)+$AB$18*(F638-AB$15)</f>
        <v>8.5144869838376671</v>
      </c>
    </row>
    <row r="639" spans="1:64" ht="12.95" customHeight="1">
      <c r="A639" s="129" t="s">
        <v>1463</v>
      </c>
      <c r="B639" s="231" t="s">
        <v>288</v>
      </c>
      <c r="C639" s="232">
        <v>59511.919500000004</v>
      </c>
      <c r="D639" s="233">
        <v>1E-4</v>
      </c>
      <c r="E639" s="41">
        <f>+(C639-C$7)/C$8</f>
        <v>27865.386245234826</v>
      </c>
      <c r="F639" s="132">
        <f>ROUND(2*E639,0)/2</f>
        <v>27865.5</v>
      </c>
      <c r="G639" s="132">
        <f>+C639-(C$7+F639*C$8)</f>
        <v>-3.882996499305591E-2</v>
      </c>
      <c r="K639" s="43">
        <f>G639</f>
        <v>-3.882996499305591E-2</v>
      </c>
      <c r="M639" s="132"/>
      <c r="O639" s="132">
        <f ca="1">+C$11+C$12*F639</f>
        <v>-3.5657851430394842E-2</v>
      </c>
      <c r="P639" s="199">
        <f>+D$11+D$12*F639+D$13*F639^2</f>
        <v>-4.1253636397497767E-2</v>
      </c>
      <c r="Q639" s="200">
        <f>+C639-15018.5</f>
        <v>44493.419500000004</v>
      </c>
      <c r="S639" s="132">
        <f>+(P639-G639)^2</f>
        <v>5.8741830767091644E-6</v>
      </c>
      <c r="T639" s="7">
        <v>1</v>
      </c>
      <c r="U639" s="43">
        <f>+T639*S639</f>
        <v>5.8741830767091644E-6</v>
      </c>
      <c r="V639" s="132">
        <f>+G639-P639</f>
        <v>2.4236714044418572E-3</v>
      </c>
      <c r="Z639" s="43">
        <f>F639</f>
        <v>27865.5</v>
      </c>
      <c r="AA639" s="132">
        <f>AB$3+AB$4*Z639+AB$5*Z639^2+AH639</f>
        <v>-3.5299739614297145E-2</v>
      </c>
      <c r="AB639" s="132">
        <f>IF(S639&lt;&gt;0,G639-AH639, -9999)</f>
        <v>-4.4783861776256532E-2</v>
      </c>
      <c r="AC639" s="132">
        <f>+G639-P639</f>
        <v>2.4236714044418572E-3</v>
      </c>
      <c r="AD639" s="132">
        <f>IF(S639&lt;&gt;0,G639-AA639, -9999)</f>
        <v>-3.5302253787587654E-3</v>
      </c>
      <c r="AE639" s="132">
        <f>+(G639-AA639)^2*T639</f>
        <v>1.2462491224832468E-5</v>
      </c>
      <c r="AF639" s="43">
        <f>IF(S639&lt;&gt;0,G639-P639, -9999)</f>
        <v>2.4236714044418572E-3</v>
      </c>
      <c r="AG639" s="7"/>
      <c r="AH639" s="43">
        <f>$AB$6*($AB$11/AI639*AJ639+$AB$12)</f>
        <v>5.95389678320062E-3</v>
      </c>
      <c r="AI639" s="43">
        <f>1+$AB$7*COS(AL639)</f>
        <v>0.53456360212319631</v>
      </c>
      <c r="AJ639" s="43">
        <f>SIN(AL639+RADIANS($AB$9))</f>
        <v>0.35239409404305855</v>
      </c>
      <c r="AK639" s="43">
        <f>$AB$7*SIN(AL639)</f>
        <v>0.17525318299723722</v>
      </c>
      <c r="AL639" s="43">
        <f>2*ATAN(AM639)</f>
        <v>2.7814767421791218</v>
      </c>
      <c r="AM639" s="43">
        <f>SQRT((1+$AB$7)/(1-$AB$7))*TAN(AN639/2)</f>
        <v>5.4936179293207541</v>
      </c>
      <c r="AN639" s="132">
        <f>$AU639+$AB$7*SIN(AO639)</f>
        <v>8.8159687760387335</v>
      </c>
      <c r="AO639" s="132">
        <f>$AU639+$AB$7*SIN(AP639)</f>
        <v>8.8142943287472626</v>
      </c>
      <c r="AP639" s="132">
        <f>$AU639+$AB$7*SIN(AQ639)</f>
        <v>8.818397483881979</v>
      </c>
      <c r="AQ639" s="132">
        <f>$AU639+$AB$7*SIN(AR639)</f>
        <v>8.8083218537911545</v>
      </c>
      <c r="AR639" s="132">
        <f>$AU639+$AB$7*SIN(AS639)</f>
        <v>8.8329390767246565</v>
      </c>
      <c r="AS639" s="132">
        <f>$AU639+$AB$7*SIN(AT639)</f>
        <v>8.7720119114837125</v>
      </c>
      <c r="AT639" s="132">
        <f>$AU639+$AB$7*SIN(AU639)</f>
        <v>8.9185526376434794</v>
      </c>
      <c r="AU639" s="132">
        <f>RADIANS($AB$9)+$AB$18*(F639-AB$15)</f>
        <v>8.5308631155931458</v>
      </c>
    </row>
    <row r="640" spans="1:64" ht="12.95" customHeight="1">
      <c r="A640" s="124" t="s">
        <v>1460</v>
      </c>
      <c r="B640" s="125" t="s">
        <v>288</v>
      </c>
      <c r="C640" s="254">
        <v>59512.421300000002</v>
      </c>
      <c r="D640" s="126">
        <v>2.0000000000000001E-4</v>
      </c>
      <c r="E640" s="41">
        <f>+(C640-C$7)/C$8</f>
        <v>27866.856299126739</v>
      </c>
      <c r="F640" s="132">
        <f>ROUND(2*E640,0)/2</f>
        <v>27867</v>
      </c>
      <c r="G640" s="132">
        <f>+C640-(C$7+F640*C$8)</f>
        <v>-4.9052009999286383E-2</v>
      </c>
      <c r="K640" s="43">
        <f>G640</f>
        <v>-4.9052009999286383E-2</v>
      </c>
      <c r="M640" s="132"/>
      <c r="O640" s="132">
        <f ca="1">+C$11+C$12*F640</f>
        <v>-3.5660841374880133E-2</v>
      </c>
      <c r="P640" s="199">
        <f>+D$11+D$12*F640+D$13*F640^2</f>
        <v>-4.1256311222730296E-2</v>
      </c>
      <c r="Q640" s="200">
        <f>+C640-15018.5</f>
        <v>44493.921300000002</v>
      </c>
      <c r="S640" s="132">
        <f>+(P640-G640)^2</f>
        <v>6.0772919414798073E-5</v>
      </c>
      <c r="T640" s="7">
        <v>1</v>
      </c>
      <c r="U640" s="43">
        <f>+T640*S640</f>
        <v>6.0772919414798073E-5</v>
      </c>
      <c r="V640" s="132">
        <f>+G640-P640</f>
        <v>-7.795698776556087E-3</v>
      </c>
      <c r="Z640" s="43">
        <f>F640</f>
        <v>27867</v>
      </c>
      <c r="AA640" s="132">
        <f>AB$3+AB$4*Z640+AB$5*Z640^2+AH640</f>
        <v>-3.5303753373746125E-2</v>
      </c>
      <c r="AB640" s="132">
        <f>IF(S640&lt;&gt;0,G640-AH640, -9999)</f>
        <v>-5.5004567848270555E-2</v>
      </c>
      <c r="AC640" s="132">
        <f>+G640-P640</f>
        <v>-7.795698776556087E-3</v>
      </c>
      <c r="AD640" s="132">
        <f>IF(S640&lt;&gt;0,G640-AA640, -9999)</f>
        <v>-1.3748256625540259E-2</v>
      </c>
      <c r="AE640" s="132">
        <f>+(G640-AA640)^2*T640</f>
        <v>1.8901456024171163E-4</v>
      </c>
      <c r="AF640" s="43">
        <f>IF(S640&lt;&gt;0,G640-P640, -9999)</f>
        <v>-7.795698776556087E-3</v>
      </c>
      <c r="AG640" s="7"/>
      <c r="AH640" s="43">
        <f>$AB$6*($AB$11/AI640*AJ640+$AB$12)</f>
        <v>5.9525578489841744E-3</v>
      </c>
      <c r="AI640" s="43">
        <f>1+$AB$7*COS(AL640)</f>
        <v>0.53454667525104416</v>
      </c>
      <c r="AJ640" s="43">
        <f>SIN(AL640+RADIANS($AB$9))</f>
        <v>0.35230369133455619</v>
      </c>
      <c r="AK640" s="43">
        <f>$AB$7*SIN(AL640)</f>
        <v>0.17520822212253739</v>
      </c>
      <c r="AL640" s="43">
        <f>2*ATAN(AM640)</f>
        <v>2.7815733398180731</v>
      </c>
      <c r="AM640" s="43">
        <f>SQRT((1+$AB$7)/(1-$AB$7))*TAN(AN640/2)</f>
        <v>5.4951242783740337</v>
      </c>
      <c r="AN640" s="132">
        <f>$AU640+$AB$7*SIN(AO640)</f>
        <v>8.8161255493241555</v>
      </c>
      <c r="AO640" s="132">
        <f>$AU640+$AB$7*SIN(AP640)</f>
        <v>8.8144502289614604</v>
      </c>
      <c r="AP640" s="132">
        <f>$AU640+$AB$7*SIN(AQ640)</f>
        <v>8.8185550753726485</v>
      </c>
      <c r="AQ640" s="132">
        <f>$AU640+$AB$7*SIN(AR640)</f>
        <v>8.8084763947492846</v>
      </c>
      <c r="AR640" s="132">
        <f>$AU640+$AB$7*SIN(AS640)</f>
        <v>8.8330984042992036</v>
      </c>
      <c r="AS640" s="132">
        <f>$AU640+$AB$7*SIN(AT640)</f>
        <v>8.772166245388739</v>
      </c>
      <c r="AT640" s="132">
        <f>$AU640+$AB$7*SIN(AU640)</f>
        <v>8.9187043061126126</v>
      </c>
      <c r="AU640" s="132">
        <f>RADIANS($AB$9)+$AB$18*(F640-AB$15)</f>
        <v>8.5310834222983765</v>
      </c>
      <c r="AV640" s="132"/>
    </row>
    <row r="641" spans="1:47" ht="12.95" customHeight="1">
      <c r="A641" s="126" t="s">
        <v>1459</v>
      </c>
      <c r="B641" s="125" t="s">
        <v>292</v>
      </c>
      <c r="C641" s="254">
        <v>59574.557800000002</v>
      </c>
      <c r="D641" s="126">
        <v>2.9999999999999997E-4</v>
      </c>
      <c r="E641" s="41">
        <f>+(C641-C$7)/C$8</f>
        <v>28048.888988754392</v>
      </c>
      <c r="F641" s="132">
        <f>ROUND(2*E641,0)/2</f>
        <v>28049</v>
      </c>
      <c r="G641" s="132">
        <f>+C641-(C$7+F641*C$8)</f>
        <v>-3.7893469998380169E-2</v>
      </c>
      <c r="K641" s="43">
        <f>G641</f>
        <v>-3.7893469998380169E-2</v>
      </c>
      <c r="M641" s="132"/>
      <c r="O641" s="132">
        <f ca="1">+C$11+C$12*F641</f>
        <v>-3.6023621305761852E-2</v>
      </c>
      <c r="P641" s="199">
        <f>+D$11+D$12*F641+D$13*F641^2</f>
        <v>-4.1581419051353818E-2</v>
      </c>
      <c r="Q641" s="200">
        <f>+C641-15018.5</f>
        <v>44556.057800000002</v>
      </c>
      <c r="S641" s="132">
        <f>+(P641-G641)^2</f>
        <v>1.3600968217329235E-5</v>
      </c>
      <c r="T641" s="7">
        <v>1</v>
      </c>
      <c r="U641" s="43">
        <f>+T641*S641</f>
        <v>1.3600968217329235E-5</v>
      </c>
      <c r="V641" s="132">
        <f>+G641-P641</f>
        <v>3.6879490529736492E-3</v>
      </c>
      <c r="Z641" s="43">
        <f>F641</f>
        <v>28049</v>
      </c>
      <c r="AA641" s="132">
        <f>AB$3+AB$4*Z641+AB$5*Z641^2+AH641</f>
        <v>-3.5792079739115738E-2</v>
      </c>
      <c r="AB641" s="132">
        <f>IF(S641&lt;&gt;0,G641-AH641, -9999)</f>
        <v>-4.3682809310618249E-2</v>
      </c>
      <c r="AC641" s="132">
        <f>+G641-P641</f>
        <v>3.6879490529736492E-3</v>
      </c>
      <c r="AD641" s="132">
        <f>IF(S641&lt;&gt;0,G641-AA641, -9999)</f>
        <v>-2.101390259264431E-3</v>
      </c>
      <c r="AE641" s="132">
        <f>+(G641-AA641)^2*T641</f>
        <v>4.4158410217314322E-6</v>
      </c>
      <c r="AF641" s="43">
        <f>IF(S641&lt;&gt;0,G641-P641, -9999)</f>
        <v>3.6879490529736492E-3</v>
      </c>
      <c r="AG641" s="7"/>
      <c r="AH641" s="43">
        <f>$AB$6*($AB$11/AI641*AJ641+$AB$12)</f>
        <v>5.7893393122380801E-3</v>
      </c>
      <c r="AI641" s="43">
        <f>1+$AB$7*COS(AL641)</f>
        <v>0.53253276042255071</v>
      </c>
      <c r="AJ641" s="43">
        <f>SIN(AL641+RADIANS($AB$9))</f>
        <v>0.34135276077901183</v>
      </c>
      <c r="AK641" s="43">
        <f>$AB$7*SIN(AL641)</f>
        <v>0.16976188777531001</v>
      </c>
      <c r="AL641" s="43">
        <f>2*ATAN(AM641)</f>
        <v>2.7932490873223919</v>
      </c>
      <c r="AM641" s="43">
        <f>SQRT((1+$AB$7)/(1-$AB$7))*TAN(AN641/2)</f>
        <v>5.683283112766607</v>
      </c>
      <c r="AN641" s="132">
        <f>$AU641+$AB$7*SIN(AO641)</f>
        <v>8.8351109962727428</v>
      </c>
      <c r="AO641" s="132">
        <f>$AU641+$AB$7*SIN(AP641)</f>
        <v>8.8333308160510082</v>
      </c>
      <c r="AP641" s="132">
        <f>$AU641+$AB$7*SIN(AQ641)</f>
        <v>8.8376364581085802</v>
      </c>
      <c r="AQ641" s="132">
        <f>$AU641+$AB$7*SIN(AR641)</f>
        <v>8.8272011250818512</v>
      </c>
      <c r="AR641" s="132">
        <f>$AU641+$AB$7*SIN(AS641)</f>
        <v>8.8523691016083035</v>
      </c>
      <c r="AS641" s="132">
        <f>$AU641+$AB$7*SIN(AT641)</f>
        <v>8.7909122910858137</v>
      </c>
      <c r="AT641" s="132">
        <f>$AU641+$AB$7*SIN(AU641)</f>
        <v>8.9369681238969054</v>
      </c>
      <c r="AU641" s="132">
        <f>RADIANS($AB$9)+$AB$18*(F641-AB$15)</f>
        <v>8.5578139691996977</v>
      </c>
    </row>
    <row r="642" spans="1:47" ht="12.95" customHeight="1">
      <c r="A642" s="126" t="s">
        <v>1459</v>
      </c>
      <c r="B642" s="125" t="s">
        <v>292</v>
      </c>
      <c r="C642" s="254">
        <v>59592.308400000002</v>
      </c>
      <c r="D642" s="126">
        <v>1E-4</v>
      </c>
      <c r="E642" s="41">
        <f>+(C642-C$7)/C$8</f>
        <v>28100.8904606832</v>
      </c>
      <c r="F642" s="132">
        <f>ROUND(2*E642,0)/2</f>
        <v>28101</v>
      </c>
      <c r="G642" s="132">
        <f>+C642-(C$7+F642*C$8)</f>
        <v>-3.7391029996797442E-2</v>
      </c>
      <c r="K642" s="43">
        <f>G642</f>
        <v>-3.7391029996797442E-2</v>
      </c>
      <c r="M642" s="132"/>
      <c r="O642" s="132">
        <f ca="1">+C$11+C$12*F642</f>
        <v>-3.6127272714585199E-2</v>
      </c>
      <c r="P642" s="199">
        <f>+D$11+D$12*F642+D$13*F642^2</f>
        <v>-4.1674511897516767E-2</v>
      </c>
      <c r="Q642" s="200">
        <f>+C642-15018.5</f>
        <v>44573.808400000002</v>
      </c>
      <c r="S642" s="132">
        <f>+(P642-G642)^2</f>
        <v>1.8348217193790033E-5</v>
      </c>
      <c r="T642" s="7">
        <v>1</v>
      </c>
      <c r="U642" s="43">
        <f>+T642*S642</f>
        <v>1.8348217193790033E-5</v>
      </c>
      <c r="V642" s="132">
        <f>+G642-P642</f>
        <v>4.2834819007193242E-3</v>
      </c>
      <c r="Z642" s="43">
        <f>F642</f>
        <v>28101</v>
      </c>
      <c r="AA642" s="132">
        <f>AB$3+AB$4*Z642+AB$5*Z642^2+AH642</f>
        <v>-3.5932078897620984E-2</v>
      </c>
      <c r="AB642" s="132">
        <f>IF(S642&lt;&gt;0,G642-AH642, -9999)</f>
        <v>-4.3133462996693225E-2</v>
      </c>
      <c r="AC642" s="132">
        <f>+G642-P642</f>
        <v>4.2834819007193242E-3</v>
      </c>
      <c r="AD642" s="132">
        <f>IF(S642&lt;&gt;0,G642-AA642, -9999)</f>
        <v>-1.4589510991764587E-3</v>
      </c>
      <c r="AE642" s="132">
        <f>+(G642-AA642)^2*T642</f>
        <v>2.1285383097881972E-6</v>
      </c>
      <c r="AF642" s="43">
        <f>IF(S642&lt;&gt;0,G642-P642, -9999)</f>
        <v>4.2834819007193242E-3</v>
      </c>
      <c r="AG642" s="7"/>
      <c r="AH642" s="43">
        <f>$AB$6*($AB$11/AI642*AJ642+$AB$12)</f>
        <v>5.7424329998957795E-3</v>
      </c>
      <c r="AI642" s="43">
        <f>1+$AB$7*COS(AL642)</f>
        <v>0.53197174524789692</v>
      </c>
      <c r="AJ642" s="43">
        <f>SIN(AL642+RADIANS($AB$9))</f>
        <v>0.33823039504002128</v>
      </c>
      <c r="AK642" s="43">
        <f>$AB$7*SIN(AL642)</f>
        <v>0.16820901097413851</v>
      </c>
      <c r="AL642" s="43">
        <f>2*ATAN(AM642)</f>
        <v>2.7965689865293926</v>
      </c>
      <c r="AM642" s="43">
        <f>SQRT((1+$AB$7)/(1-$AB$7))*TAN(AN642/2)</f>
        <v>5.7390854364387991</v>
      </c>
      <c r="AN642" s="132">
        <f>$AU642+$AB$7*SIN(AO642)</f>
        <v>8.8405223489296443</v>
      </c>
      <c r="AO642" s="132">
        <f>$AU642+$AB$7*SIN(AP642)</f>
        <v>8.8387126799269566</v>
      </c>
      <c r="AP642" s="132">
        <f>$AU642+$AB$7*SIN(AQ642)</f>
        <v>8.8430739364557134</v>
      </c>
      <c r="AQ642" s="132">
        <f>$AU642+$AB$7*SIN(AR642)</f>
        <v>8.832541857071087</v>
      </c>
      <c r="AR642" s="132">
        <f>$AU642+$AB$7*SIN(AS642)</f>
        <v>8.8578528142959261</v>
      </c>
      <c r="AS642" s="132">
        <f>$AU642+$AB$7*SIN(AT642)</f>
        <v>8.7962759442896434</v>
      </c>
      <c r="AT642" s="132">
        <f>$AU642+$AB$7*SIN(AU642)</f>
        <v>8.9421363313699374</v>
      </c>
      <c r="AU642" s="132">
        <f>RADIANS($AB$9)+$AB$18*(F642-AB$15)</f>
        <v>8.5654512683143604</v>
      </c>
    </row>
    <row r="643" spans="1:47" ht="12.95" customHeight="1">
      <c r="A643" s="126" t="s">
        <v>1459</v>
      </c>
      <c r="B643" s="125" t="s">
        <v>288</v>
      </c>
      <c r="C643" s="254">
        <v>59610.569499999998</v>
      </c>
      <c r="D643" s="126">
        <v>1E-4</v>
      </c>
      <c r="E643" s="41">
        <f>+(C643-C$7)/C$8</f>
        <v>28154.387473687777</v>
      </c>
      <c r="F643" s="132">
        <f>ROUND(2*E643,0)/2</f>
        <v>28154.5</v>
      </c>
      <c r="G643" s="132">
        <f>+C643-(C$7+F643*C$8)</f>
        <v>-3.8410635002946947E-2</v>
      </c>
      <c r="K643" s="43">
        <f>G643</f>
        <v>-3.8410635002946947E-2</v>
      </c>
      <c r="M643" s="132"/>
      <c r="O643" s="132">
        <f ca="1">+C$11+C$12*F643</f>
        <v>-3.6233914067893842E-2</v>
      </c>
      <c r="P643" s="199">
        <f>+D$11+D$12*F643+D$13*F643^2</f>
        <v>-4.1770385156921615E-2</v>
      </c>
      <c r="Q643" s="200">
        <f>+C643-15018.5</f>
        <v>44592.069499999998</v>
      </c>
      <c r="S643" s="132">
        <f>+(P643-G643)^2</f>
        <v>1.1287921097132805E-5</v>
      </c>
      <c r="T643" s="7">
        <v>1</v>
      </c>
      <c r="U643" s="43">
        <f>+T643*S643</f>
        <v>1.1287921097132805E-5</v>
      </c>
      <c r="V643" s="132">
        <f>+G643-P643</f>
        <v>3.359750153974668E-3</v>
      </c>
      <c r="Z643" s="43">
        <f>F643</f>
        <v>28154.5</v>
      </c>
      <c r="AA643" s="132">
        <f>AB$3+AB$4*Z643+AB$5*Z643^2+AH643</f>
        <v>-3.6076335162780276E-2</v>
      </c>
      <c r="AB643" s="132">
        <f>IF(S643&lt;&gt;0,G643-AH643, -9999)</f>
        <v>-4.4104684997088285E-2</v>
      </c>
      <c r="AC643" s="132">
        <f>+G643-P643</f>
        <v>3.359750153974668E-3</v>
      </c>
      <c r="AD643" s="132">
        <f>IF(S643&lt;&gt;0,G643-AA643, -9999)</f>
        <v>-2.3342998401666704E-3</v>
      </c>
      <c r="AE643" s="132">
        <f>+(G643-AA643)^2*T643</f>
        <v>5.4489557438021427E-6</v>
      </c>
      <c r="AF643" s="43">
        <f>IF(S643&lt;&gt;0,G643-P643, -9999)</f>
        <v>3.359750153974668E-3</v>
      </c>
      <c r="AG643" s="7"/>
      <c r="AH643" s="43">
        <f>$AB$6*($AB$11/AI643*AJ643+$AB$12)</f>
        <v>5.6940499941413375E-3</v>
      </c>
      <c r="AI643" s="43">
        <f>1+$AB$7*COS(AL643)</f>
        <v>0.53140114338912259</v>
      </c>
      <c r="AJ643" s="43">
        <f>SIN(AL643+RADIANS($AB$9))</f>
        <v>0.33502092787578513</v>
      </c>
      <c r="AK643" s="43">
        <f>$AB$7*SIN(AL643)</f>
        <v>0.16661281523993221</v>
      </c>
      <c r="AL643" s="43">
        <f>2*ATAN(AM643)</f>
        <v>2.7999773742849392</v>
      </c>
      <c r="AM643" s="43">
        <f>SQRT((1+$AB$7)/(1-$AB$7))*TAN(AN643/2)</f>
        <v>5.7974921414491538</v>
      </c>
      <c r="AN643" s="132">
        <f>$AU643+$AB$7*SIN(AO643)</f>
        <v>8.8460838481071864</v>
      </c>
      <c r="AO643" s="132">
        <f>$AU643+$AB$7*SIN(AP643)</f>
        <v>8.8442441041140274</v>
      </c>
      <c r="AP643" s="132">
        <f>$AU643+$AB$7*SIN(AQ643)</f>
        <v>8.848661681478811</v>
      </c>
      <c r="AQ643" s="132">
        <f>$AU643+$AB$7*SIN(AR643)</f>
        <v>8.8380325913152298</v>
      </c>
      <c r="AR643" s="132">
        <f>$AU643+$AB$7*SIN(AS643)</f>
        <v>8.8634844396989454</v>
      </c>
      <c r="AS643" s="132">
        <f>$AU643+$AB$7*SIN(AT643)</f>
        <v>8.801798013231716</v>
      </c>
      <c r="AT643" s="132">
        <f>$AU643+$AB$7*SIN(AU643)</f>
        <v>8.9474306920763649</v>
      </c>
      <c r="AU643" s="132">
        <f>RADIANS($AB$9)+$AB$18*(F643-AB$15)</f>
        <v>8.5733088741342538</v>
      </c>
    </row>
    <row r="644" spans="1:47" ht="12.95" customHeight="1">
      <c r="A644" s="127" t="s">
        <v>1461</v>
      </c>
      <c r="B644" s="128" t="s">
        <v>288</v>
      </c>
      <c r="C644" s="254">
        <v>59822.885900000001</v>
      </c>
      <c r="D644" s="126">
        <v>2.0000000000000001E-4</v>
      </c>
      <c r="E644" s="41">
        <f>+(C644-C$7)/C$8</f>
        <v>28776.381395844008</v>
      </c>
      <c r="F644" s="132">
        <f>ROUND(2*E644,0)/2</f>
        <v>28776.5</v>
      </c>
      <c r="G644" s="132">
        <f>+C644-(C$7+F644*C$8)</f>
        <v>-4.0485294994141441E-2</v>
      </c>
      <c r="K644" s="43">
        <f>G644</f>
        <v>-4.0485294994141441E-2</v>
      </c>
      <c r="M644" s="132"/>
      <c r="O644" s="132">
        <f ca="1">+C$11+C$12*F644</f>
        <v>-3.747374438112698E-2</v>
      </c>
      <c r="P644" s="199">
        <f>+D$11+D$12*F644+D$13*F644^2</f>
        <v>-4.2892098827058578E-2</v>
      </c>
      <c r="Q644" s="200">
        <f>+C644-15018.5</f>
        <v>44804.385900000001</v>
      </c>
      <c r="S644" s="132">
        <f>+(P644-G644)^2</f>
        <v>5.7927046901446219E-6</v>
      </c>
      <c r="T644" s="7">
        <v>1</v>
      </c>
      <c r="U644" s="43">
        <f>+T644*S644</f>
        <v>5.7927046901446219E-6</v>
      </c>
      <c r="V644" s="132">
        <f>+G644-P644</f>
        <v>2.4068038329171371E-3</v>
      </c>
      <c r="Z644" s="43">
        <f>F644</f>
        <v>28776.5</v>
      </c>
      <c r="AA644" s="132">
        <f>AB$3+AB$4*Z644+AB$5*Z644^2+AH644</f>
        <v>-3.7769253619572209E-2</v>
      </c>
      <c r="AB644" s="132">
        <f>IF(S644&lt;&gt;0,G644-AH644, -9999)</f>
        <v>-4.560814020162781E-2</v>
      </c>
      <c r="AC644" s="132">
        <f>+G644-P644</f>
        <v>2.4068038329171371E-3</v>
      </c>
      <c r="AD644" s="132">
        <f>IF(S644&lt;&gt;0,G644-AA644, -9999)</f>
        <v>-2.7160413745692322E-3</v>
      </c>
      <c r="AE644" s="132">
        <f>+(G644-AA644)^2*T644</f>
        <v>7.3768807483719242E-6</v>
      </c>
      <c r="AF644" s="43">
        <f>IF(S644&lt;&gt;0,G644-P644, -9999)</f>
        <v>2.4068038329171371E-3</v>
      </c>
      <c r="AG644" s="7"/>
      <c r="AH644" s="43">
        <f>$AB$6*($AB$11/AI644*AJ644+$AB$12)</f>
        <v>5.1228452074863684E-3</v>
      </c>
      <c r="AI644" s="43">
        <f>1+$AB$7*COS(AL644)</f>
        <v>0.5252444468035844</v>
      </c>
      <c r="AJ644" s="43">
        <f>SIN(AL644+RADIANS($AB$9))</f>
        <v>0.29792126048215428</v>
      </c>
      <c r="AK644" s="43">
        <f>$AB$7*SIN(AL644)</f>
        <v>0.14816167968932725</v>
      </c>
      <c r="AL644" s="43">
        <f>2*ATAN(AM644)</f>
        <v>2.8390905284226964</v>
      </c>
      <c r="AM644" s="43">
        <f>SQRT((1+$AB$7)/(1-$AB$7))*TAN(AN644/2)</f>
        <v>6.5610297186296682</v>
      </c>
      <c r="AN644" s="132">
        <f>$AU644+$AB$7*SIN(AO644)</f>
        <v>8.9103194657545099</v>
      </c>
      <c r="AO644" s="132">
        <f>$AU644+$AB$7*SIN(AP644)</f>
        <v>8.9081584971670491</v>
      </c>
      <c r="AP644" s="132">
        <f>$AU644+$AB$7*SIN(AQ644)</f>
        <v>8.9131486889194598</v>
      </c>
      <c r="AQ644" s="132">
        <f>$AU644+$AB$7*SIN(AR644)</f>
        <v>8.9016036619365249</v>
      </c>
      <c r="AR644" s="132">
        <f>$AU644+$AB$7*SIN(AS644)</f>
        <v>8.9282010563280743</v>
      </c>
      <c r="AS644" s="132">
        <f>$AU644+$AB$7*SIN(AT644)</f>
        <v>8.8662973911355358</v>
      </c>
      <c r="AT644" s="132">
        <f>$AU644+$AB$7*SIN(AU644)</f>
        <v>9.0073308205040181</v>
      </c>
      <c r="AU644" s="132">
        <f>RADIANS($AB$9)+$AB$18*(F644-AB$15)</f>
        <v>8.6646627212365672</v>
      </c>
    </row>
    <row r="645" spans="1:47" ht="12.95" customHeight="1">
      <c r="A645" s="127" t="s">
        <v>1461</v>
      </c>
      <c r="B645" s="128" t="s">
        <v>288</v>
      </c>
      <c r="C645" s="254">
        <v>59874.770199999999</v>
      </c>
      <c r="D645" s="126">
        <v>2.9999999999999997E-4</v>
      </c>
      <c r="E645" s="41">
        <f>+(C645-C$7)/C$8</f>
        <v>28928.37963646663</v>
      </c>
      <c r="F645" s="132">
        <f>ROUND(2*E645,0)/2</f>
        <v>28928.5</v>
      </c>
      <c r="G645" s="132">
        <f>+C645-(C$7+F645*C$8)</f>
        <v>-4.1085855002165772E-2</v>
      </c>
      <c r="K645" s="43">
        <f>G645</f>
        <v>-4.1085855002165772E-2</v>
      </c>
      <c r="M645" s="132"/>
      <c r="O645" s="132">
        <f ca="1">+C$11+C$12*F645</f>
        <v>-3.7776725422302926E-2</v>
      </c>
      <c r="P645" s="199">
        <f>+D$11+D$12*F645+D$13*F645^2</f>
        <v>-4.3168196407983625E-2</v>
      </c>
      <c r="Q645" s="200">
        <f>+C645-15018.5</f>
        <v>44856.270199999999</v>
      </c>
      <c r="S645" s="132">
        <f>+(P645-G645)^2</f>
        <v>4.3361457303834725E-6</v>
      </c>
      <c r="T645" s="7">
        <v>1</v>
      </c>
      <c r="U645" s="43">
        <f>+T645*S645</f>
        <v>4.3361457303834725E-6</v>
      </c>
      <c r="V645" s="132">
        <f>+G645-P645</f>
        <v>2.082341405817853E-3</v>
      </c>
      <c r="Z645" s="43">
        <f>F645</f>
        <v>28928.5</v>
      </c>
      <c r="AA645" s="132">
        <f>AB$3+AB$4*Z645+AB$5*Z645^2+AH645</f>
        <v>-3.8187214926330891E-2</v>
      </c>
      <c r="AB645" s="132">
        <f>IF(S645&lt;&gt;0,G645-AH645, -9999)</f>
        <v>-4.6066836483818506E-2</v>
      </c>
      <c r="AC645" s="132">
        <f>+G645-P645</f>
        <v>2.082341405817853E-3</v>
      </c>
      <c r="AD645" s="132">
        <f>IF(S645&lt;&gt;0,G645-AA645, -9999)</f>
        <v>-2.898640075834881E-3</v>
      </c>
      <c r="AE645" s="132">
        <f>+(G645-AA645)^2*T645</f>
        <v>8.4021142892360444E-6</v>
      </c>
      <c r="AF645" s="43">
        <f>IF(S645&lt;&gt;0,G645-P645, -9999)</f>
        <v>2.082341405817853E-3</v>
      </c>
      <c r="AG645" s="7"/>
      <c r="AH645" s="43">
        <f>$AB$6*($AB$11/AI645*AJ645+$AB$12)</f>
        <v>4.9809814816527357E-3</v>
      </c>
      <c r="AI645" s="43">
        <f>1+$AB$7*COS(AL645)</f>
        <v>0.52386939179736469</v>
      </c>
      <c r="AJ645" s="43">
        <f>SIN(AL645+RADIANS($AB$9))</f>
        <v>0.28891289154049066</v>
      </c>
      <c r="AK645" s="43">
        <f>$AB$7*SIN(AL645)</f>
        <v>0.14368146210206081</v>
      </c>
      <c r="AL645" s="43">
        <f>2*ATAN(AM645)</f>
        <v>2.8485137057006327</v>
      </c>
      <c r="AM645" s="43">
        <f>SQRT((1+$AB$7)/(1-$AB$7))*TAN(AN645/2)</f>
        <v>6.7751832725540089</v>
      </c>
      <c r="AN645" s="132">
        <f>$AU645+$AB$7*SIN(AO645)</f>
        <v>8.9259044353618791</v>
      </c>
      <c r="AO645" s="132">
        <f>$AU645+$AB$7*SIN(AP645)</f>
        <v>8.9236757047945154</v>
      </c>
      <c r="AP645" s="132">
        <f>$AU645+$AB$7*SIN(AQ645)</f>
        <v>8.9287781171572167</v>
      </c>
      <c r="AQ645" s="132">
        <f>$AU645+$AB$7*SIN(AR645)</f>
        <v>8.9170756110231775</v>
      </c>
      <c r="AR645" s="132">
        <f>$AU645+$AB$7*SIN(AS645)</f>
        <v>8.9438067762022087</v>
      </c>
      <c r="AS645" s="132">
        <f>$AU645+$AB$7*SIN(AT645)</f>
        <v>8.8821492033788942</v>
      </c>
      <c r="AT645" s="132">
        <f>$AU645+$AB$7*SIN(AU645)</f>
        <v>9.0215237094541791</v>
      </c>
      <c r="AU645" s="132">
        <f>RADIANS($AB$9)+$AB$18*(F645-AB$15)</f>
        <v>8.6869871340332736</v>
      </c>
    </row>
    <row r="646" spans="1:47" ht="12.95" customHeight="1">
      <c r="A646" s="252" t="s">
        <v>1464</v>
      </c>
      <c r="B646" s="253" t="s">
        <v>292</v>
      </c>
      <c r="C646" s="126">
        <v>59987.5844</v>
      </c>
      <c r="D646" s="126">
        <v>1E-4</v>
      </c>
      <c r="E646" s="41">
        <f>+(C646-C$7)/C$8</f>
        <v>29258.875757976402</v>
      </c>
      <c r="F646" s="132">
        <f>ROUND(2*E646,0)/2</f>
        <v>29259</v>
      </c>
      <c r="G646" s="132">
        <f>+C646-(C$7+F646*C$8)</f>
        <v>-4.2409769994264934E-2</v>
      </c>
      <c r="K646" s="43">
        <f>G646</f>
        <v>-4.2409769994264934E-2</v>
      </c>
      <c r="M646" s="132"/>
      <c r="O646" s="132">
        <f ca="1">+C$11+C$12*F646</f>
        <v>-3.8435509857228246E-2</v>
      </c>
      <c r="P646" s="199">
        <f>+D$11+D$12*F646+D$13*F646^2</f>
        <v>-4.3771212231625278E-2</v>
      </c>
      <c r="Q646" s="200">
        <f>+C646-15018.5</f>
        <v>44969.0844</v>
      </c>
      <c r="S646" s="132">
        <f>+(P646-G646)^2</f>
        <v>1.8535249656687394E-6</v>
      </c>
      <c r="T646" s="7">
        <v>1</v>
      </c>
      <c r="U646" s="43">
        <f>+T646*S646</f>
        <v>1.8535249656687394E-6</v>
      </c>
      <c r="V646" s="132">
        <f>+G646-P646</f>
        <v>1.3614422373603441E-3</v>
      </c>
      <c r="Z646" s="43">
        <f>F646</f>
        <v>29259</v>
      </c>
      <c r="AA646" s="132">
        <f>AB$3+AB$4*Z646+AB$5*Z646^2+AH646</f>
        <v>-3.9101498570262266E-2</v>
      </c>
      <c r="AB646" s="132">
        <f>IF(S646&lt;&gt;0,G646-AH646, -9999)</f>
        <v>-4.7079483655627946E-2</v>
      </c>
      <c r="AC646" s="132">
        <f>+G646-P646</f>
        <v>1.3614422373603441E-3</v>
      </c>
      <c r="AD646" s="132">
        <f>IF(S646&lt;&gt;0,G646-AA646, -9999)</f>
        <v>-3.3082714240026678E-3</v>
      </c>
      <c r="AE646" s="132">
        <f>+(G646-AA646)^2*T646</f>
        <v>1.0944659814872639E-5</v>
      </c>
      <c r="AF646" s="43">
        <f>IF(S646&lt;&gt;0,G646-P646, -9999)</f>
        <v>1.3614422373603441E-3</v>
      </c>
      <c r="AG646" s="7"/>
      <c r="AH646" s="43">
        <f>$AB$6*($AB$11/AI646*AJ646+$AB$12)</f>
        <v>4.6697136613630154E-3</v>
      </c>
      <c r="AI646" s="43">
        <f>1+$AB$7*COS(AL646)</f>
        <v>0.52104811281042052</v>
      </c>
      <c r="AJ646" s="43">
        <f>SIN(AL646+RADIANS($AB$9))</f>
        <v>0.26939992437500854</v>
      </c>
      <c r="AK646" s="43">
        <f>$AB$7*SIN(AL646)</f>
        <v>0.13397689493617085</v>
      </c>
      <c r="AL646" s="43">
        <f>2*ATAN(AM646)</f>
        <v>2.868834951770018</v>
      </c>
      <c r="AM646" s="43">
        <f>SQRT((1+$AB$7)/(1-$AB$7))*TAN(AN646/2)</f>
        <v>7.2869991356498582</v>
      </c>
      <c r="AN646" s="132">
        <f>$AU646+$AB$7*SIN(AO646)</f>
        <v>8.9596495648623211</v>
      </c>
      <c r="AO646" s="132">
        <f>$AU646+$AB$7*SIN(AP646)</f>
        <v>8.9572929234599794</v>
      </c>
      <c r="AP646" s="132">
        <f>$AU646+$AB$7*SIN(AQ646)</f>
        <v>8.9625938992508178</v>
      </c>
      <c r="AQ646" s="132">
        <f>$AU646+$AB$7*SIN(AR646)</f>
        <v>8.9506499870589398</v>
      </c>
      <c r="AR646" s="132">
        <f>$AU646+$AB$7*SIN(AS646)</f>
        <v>8.9774620553228548</v>
      </c>
      <c r="AS646" s="132">
        <f>$AU646+$AB$7*SIN(AT646)</f>
        <v>8.9167464836110852</v>
      </c>
      <c r="AT646" s="132">
        <f>$AU646+$AB$7*SIN(AU646)</f>
        <v>9.0518141401329881</v>
      </c>
      <c r="AU646" s="132">
        <f>RADIANS($AB$9)+$AB$18*(F646-AB$15)</f>
        <v>8.7355280447524297</v>
      </c>
    </row>
    <row r="647" spans="1:47" ht="12.95" customHeight="1">
      <c r="A647" s="277" t="s">
        <v>1473</v>
      </c>
      <c r="B647" s="255" t="s">
        <v>292</v>
      </c>
      <c r="C647" s="278">
        <v>60170.541000000201</v>
      </c>
      <c r="D647" s="277">
        <v>2.0000000000000001E-4</v>
      </c>
      <c r="E647" s="41">
        <f>+(C647-C$7)/C$8</f>
        <v>29794.858344429886</v>
      </c>
      <c r="F647" s="132">
        <f>ROUND(2*E647,0)/2</f>
        <v>29795</v>
      </c>
      <c r="G647" s="132">
        <f>+C647-(C$7+F647*C$8)</f>
        <v>-4.835384979378432E-2</v>
      </c>
      <c r="K647" s="43">
        <f>G647</f>
        <v>-4.835384979378432E-2</v>
      </c>
      <c r="M647" s="132"/>
      <c r="O647" s="132">
        <f ca="1">+C$11+C$12*F647</f>
        <v>-3.9503916686638156E-2</v>
      </c>
      <c r="P647" s="199">
        <f>+D$11+D$12*F647+D$13*F647^2</f>
        <v>-4.4756995056963941E-2</v>
      </c>
      <c r="Q647" s="200">
        <f>+C647-15018.5</f>
        <v>45152.041000000201</v>
      </c>
      <c r="S647" s="132">
        <f>+(P647-G647)^2</f>
        <v>1.2937363997787198E-5</v>
      </c>
      <c r="T647" s="7">
        <v>1</v>
      </c>
      <c r="U647" s="43">
        <f>+T647*S647</f>
        <v>1.2937363997787198E-5</v>
      </c>
      <c r="V647" s="132">
        <f>+G647-P647</f>
        <v>-3.596854736820379E-3</v>
      </c>
      <c r="Z647" s="43">
        <f>F647</f>
        <v>29795</v>
      </c>
      <c r="AA647" s="132">
        <f>AB$3+AB$4*Z647+AB$5*Z647^2+AH647</f>
        <v>-4.0599549777745457E-2</v>
      </c>
      <c r="AB647" s="132">
        <f>IF(S647&lt;&gt;0,G647-AH647, -9999)</f>
        <v>-5.2511295073002805E-2</v>
      </c>
      <c r="AC647" s="132">
        <f>+G647-P647</f>
        <v>-3.596854736820379E-3</v>
      </c>
      <c r="AD647" s="132">
        <f>IF(S647&lt;&gt;0,G647-AA647, -9999)</f>
        <v>-7.7543000160388634E-3</v>
      </c>
      <c r="AE647" s="132">
        <f>+(G647-AA647)^2*T647</f>
        <v>6.012916873874032E-5</v>
      </c>
      <c r="AF647" s="43">
        <f>IF(S647&lt;&gt;0,G647-P647, -9999)</f>
        <v>-3.596854736820379E-3</v>
      </c>
      <c r="AG647" s="7"/>
      <c r="AH647" s="43">
        <f>$AB$6*($AB$11/AI647*AJ647+$AB$12)</f>
        <v>4.1574452792184861E-3</v>
      </c>
      <c r="AI647" s="43">
        <f>1+$AB$7*COS(AL647)</f>
        <v>0.51694689141433914</v>
      </c>
      <c r="AJ647" s="43">
        <f>SIN(AL647+RADIANS($AB$9))</f>
        <v>0.23795930540787255</v>
      </c>
      <c r="AK647" s="43">
        <f>$AB$7*SIN(AL647)</f>
        <v>0.11834024211960635</v>
      </c>
      <c r="AL647" s="43">
        <f>2*ATAN(AM647)</f>
        <v>2.9013405542049564</v>
      </c>
      <c r="AM647" s="43">
        <f>SQRT((1+$AB$7)/(1-$AB$7))*TAN(AN647/2)</f>
        <v>8.2845084768554997</v>
      </c>
      <c r="AN647" s="132">
        <f>$AU647+$AB$7*SIN(AO647)</f>
        <v>9.0139907011044116</v>
      </c>
      <c r="AO647" s="132">
        <f>$AU647+$AB$7*SIN(AP647)</f>
        <v>9.0114950887086209</v>
      </c>
      <c r="AP647" s="132">
        <f>$AU647+$AB$7*SIN(AQ647)</f>
        <v>9.0169678062909515</v>
      </c>
      <c r="AQ647" s="132">
        <f>$AU647+$AB$7*SIN(AR647)</f>
        <v>9.0049492446510566</v>
      </c>
      <c r="AR647" s="132">
        <f>$AU647+$AB$7*SIN(AS647)</f>
        <v>9.0312617321847615</v>
      </c>
      <c r="AS647" s="132">
        <f>$AU647+$AB$7*SIN(AT647)</f>
        <v>8.9732454816588003</v>
      </c>
      <c r="AT647" s="132">
        <f>$AU647+$AB$7*SIN(AU647)</f>
        <v>9.0993743014612711</v>
      </c>
      <c r="AU647" s="132">
        <f>RADIANS($AB$9)+$AB$18*(F647-AB$15)</f>
        <v>8.8142509740881856</v>
      </c>
    </row>
    <row r="648" spans="1:47" ht="12.95" customHeight="1">
      <c r="A648" s="127" t="s">
        <v>1465</v>
      </c>
      <c r="B648" s="255" t="s">
        <v>292</v>
      </c>
      <c r="C648" s="256">
        <v>60290.697999999997</v>
      </c>
      <c r="D648" s="256">
        <v>1E-4</v>
      </c>
      <c r="E648" s="41">
        <f>+(C648-C$7)/C$8</f>
        <v>30146.86564911477</v>
      </c>
      <c r="F648" s="132">
        <f>ROUND(2*E648,0)/2</f>
        <v>30147</v>
      </c>
      <c r="G648" s="132">
        <f>+C648-(C$7+F648*C$8)</f>
        <v>-4.5860410005843733E-2</v>
      </c>
      <c r="K648" s="43">
        <f>G648</f>
        <v>-4.5860410005843733E-2</v>
      </c>
      <c r="M648" s="132"/>
      <c r="O648" s="132">
        <f ca="1">+C$11+C$12*F648</f>
        <v>-4.0205556992519292E-2</v>
      </c>
      <c r="P648" s="199">
        <f>+D$11+D$12*F648+D$13*F648^2</f>
        <v>-4.5409638243257541E-2</v>
      </c>
      <c r="Q648" s="200">
        <f>+C648-15018.5</f>
        <v>45272.197999999997</v>
      </c>
      <c r="S648" s="132">
        <f>+(P648-G648)^2</f>
        <v>2.0319518194506156E-7</v>
      </c>
      <c r="T648" s="7">
        <v>1</v>
      </c>
      <c r="U648" s="43">
        <f>+T648*S648</f>
        <v>2.0319518194506156E-7</v>
      </c>
      <c r="V648" s="132">
        <f>+G648-P648</f>
        <v>-4.5077176258619123E-4</v>
      </c>
      <c r="Z648" s="43">
        <f>F648</f>
        <v>30147</v>
      </c>
      <c r="AA648" s="132">
        <f>AB$3+AB$4*Z648+AB$5*Z648^2+AH648</f>
        <v>-4.159306998540363E-2</v>
      </c>
      <c r="AB648" s="132">
        <f>IF(S648&lt;&gt;0,G648-AH648, -9999)</f>
        <v>-4.9676978263697644E-2</v>
      </c>
      <c r="AC648" s="132">
        <f>+G648-P648</f>
        <v>-4.5077176258619123E-4</v>
      </c>
      <c r="AD648" s="132">
        <f>IF(S648&lt;&gt;0,G648-AA648, -9999)</f>
        <v>-4.2673400204401024E-3</v>
      </c>
      <c r="AE648" s="132">
        <f>+(G648-AA648)^2*T648</f>
        <v>1.8210190850049733E-5</v>
      </c>
      <c r="AF648" s="43">
        <f>IF(S648&lt;&gt;0,G648-P648, -9999)</f>
        <v>-4.5077176258619123E-4</v>
      </c>
      <c r="AG648" s="7"/>
      <c r="AH648" s="43">
        <f>$AB$6*($AB$11/AI648*AJ648+$AB$12)</f>
        <v>3.8165682578539086E-3</v>
      </c>
      <c r="AI648" s="43">
        <f>1+$AB$7*COS(AL648)</f>
        <v>0.51456056431649277</v>
      </c>
      <c r="AJ648" s="43">
        <f>SIN(AL648+RADIANS($AB$9))</f>
        <v>0.21744049746238062</v>
      </c>
      <c r="AK648" s="43">
        <f>$AB$7*SIN(AL648)</f>
        <v>0.10813543777354108</v>
      </c>
      <c r="AL648" s="43">
        <f>2*ATAN(AM648)</f>
        <v>2.9224133580634137</v>
      </c>
      <c r="AM648" s="43">
        <f>SQRT((1+$AB$7)/(1-$AB$7))*TAN(AN648/2)</f>
        <v>9.0883903216723798</v>
      </c>
      <c r="AN648" s="132">
        <f>$AU648+$AB$7*SIN(AO648)</f>
        <v>9.0494388752893649</v>
      </c>
      <c r="AO648" s="132">
        <f>$AU648+$AB$7*SIN(AP648)</f>
        <v>9.0469063751444985</v>
      </c>
      <c r="AP648" s="132">
        <f>$AU648+$AB$7*SIN(AQ648)</f>
        <v>9.0523790782468581</v>
      </c>
      <c r="AQ648" s="132">
        <f>$AU648+$AB$7*SIN(AR648)</f>
        <v>9.0405376682391694</v>
      </c>
      <c r="AR648" s="132">
        <f>$AU648+$AB$7*SIN(AS648)</f>
        <v>9.0660907093955068</v>
      </c>
      <c r="AS648" s="132">
        <f>$AU648+$AB$7*SIN(AT648)</f>
        <v>9.010613691924835</v>
      </c>
      <c r="AT648" s="132">
        <f>$AU648+$AB$7*SIN(AU648)</f>
        <v>9.1296346162189543</v>
      </c>
      <c r="AU648" s="132">
        <f>RADIANS($AB$9)+$AB$18*(F648-AB$15)</f>
        <v>8.8659496142489811</v>
      </c>
    </row>
    <row r="649" spans="1:47" ht="12.95" customHeight="1">
      <c r="A649" s="127" t="s">
        <v>1465</v>
      </c>
      <c r="B649" s="255" t="s">
        <v>292</v>
      </c>
      <c r="C649" s="256">
        <v>60334.390800000001</v>
      </c>
      <c r="D649" s="256">
        <v>2.0000000000000001E-4</v>
      </c>
      <c r="E649" s="41">
        <f>+(C649-C$7)/C$8</f>
        <v>30274.866387832975</v>
      </c>
      <c r="F649" s="132">
        <f>ROUND(2*E649,0)/2</f>
        <v>30275</v>
      </c>
      <c r="G649" s="132">
        <f>+C649-(C$7+F649*C$8)</f>
        <v>-4.5608249994984362E-2</v>
      </c>
      <c r="K649" s="43">
        <f>G649</f>
        <v>-4.5608249994984362E-2</v>
      </c>
      <c r="M649" s="132"/>
      <c r="O649" s="132">
        <f ca="1">+C$11+C$12*F649</f>
        <v>-4.0460698921930612E-2</v>
      </c>
      <c r="P649" s="199">
        <f>+D$11+D$12*F649+D$13*F649^2</f>
        <v>-4.5647997617221714E-2</v>
      </c>
      <c r="Q649" s="200">
        <f>+C649-15018.5</f>
        <v>45315.890800000001</v>
      </c>
      <c r="S649" s="132">
        <f>+(P649-G649)^2</f>
        <v>1.5798734735232091E-9</v>
      </c>
      <c r="T649" s="7">
        <v>1</v>
      </c>
      <c r="U649" s="43">
        <f>+T649*S649</f>
        <v>1.5798734735232091E-9</v>
      </c>
      <c r="V649" s="132">
        <f>+G649-P649</f>
        <v>3.9747622237351621E-5</v>
      </c>
      <c r="Z649" s="43">
        <f>F649</f>
        <v>30275</v>
      </c>
      <c r="AA649" s="132">
        <f>AB$3+AB$4*Z649+AB$5*Z649^2+AH649</f>
        <v>-4.1956173569944979E-2</v>
      </c>
      <c r="AB649" s="132">
        <f>IF(S649&lt;&gt;0,G649-AH649, -9999)</f>
        <v>-4.9300074042261097E-2</v>
      </c>
      <c r="AC649" s="132">
        <f>+G649-P649</f>
        <v>3.9747622237351621E-5</v>
      </c>
      <c r="AD649" s="132">
        <f>IF(S649&lt;&gt;0,G649-AA649, -9999)</f>
        <v>-3.6520764250393828E-3</v>
      </c>
      <c r="AE649" s="132">
        <f>+(G649-AA649)^2*T649</f>
        <v>1.3337662214328438E-5</v>
      </c>
      <c r="AF649" s="43">
        <f>IF(S649&lt;&gt;0,G649-P649, -9999)</f>
        <v>3.9747622237351621E-5</v>
      </c>
      <c r="AG649" s="7"/>
      <c r="AH649" s="43">
        <f>$AB$6*($AB$11/AI649*AJ649+$AB$12)</f>
        <v>3.691824047276737E-3</v>
      </c>
      <c r="AI649" s="43">
        <f>1+$AB$7*COS(AL649)</f>
        <v>0.51375134132173628</v>
      </c>
      <c r="AJ649" s="43">
        <f>SIN(AL649+RADIANS($AB$9))</f>
        <v>0.21000282748912391</v>
      </c>
      <c r="AK649" s="43">
        <f>$AB$7*SIN(AL649)</f>
        <v>0.10443639477110839</v>
      </c>
      <c r="AL649" s="43">
        <f>2*ATAN(AM649)</f>
        <v>2.9300269640247194</v>
      </c>
      <c r="AM649" s="43">
        <f>SQRT((1+$AB$7)/(1-$AB$7))*TAN(AN649/2)</f>
        <v>9.4180413948731534</v>
      </c>
      <c r="AN649" s="132">
        <f>$AU649+$AB$7*SIN(AO649)</f>
        <v>9.0622856958094236</v>
      </c>
      <c r="AO649" s="132">
        <f>$AU649+$AB$7*SIN(AP649)</f>
        <v>9.0597515714431918</v>
      </c>
      <c r="AP649" s="132">
        <f>$AU649+$AB$7*SIN(AQ649)</f>
        <v>9.0652006963259026</v>
      </c>
      <c r="AQ649" s="132">
        <f>$AU649+$AB$7*SIN(AR649)</f>
        <v>9.053469371351321</v>
      </c>
      <c r="AR649" s="132">
        <f>$AU649+$AB$7*SIN(AS649)</f>
        <v>9.0786617504637448</v>
      </c>
      <c r="AS649" s="132">
        <f>$AU649+$AB$7*SIN(AT649)</f>
        <v>9.02425346145235</v>
      </c>
      <c r="AT649" s="132">
        <f>$AU649+$AB$7*SIN(AU649)</f>
        <v>9.1404605981832248</v>
      </c>
      <c r="AU649" s="132">
        <f>RADIANS($AB$9)+$AB$18*(F649-AB$15)</f>
        <v>8.884749119761997</v>
      </c>
    </row>
    <row r="650" spans="1:47" ht="12.95" customHeight="1">
      <c r="A650" s="127" t="s">
        <v>1465</v>
      </c>
      <c r="B650" s="255" t="s">
        <v>292</v>
      </c>
      <c r="C650" s="256">
        <v>60341.558199999999</v>
      </c>
      <c r="D650" s="256">
        <v>1E-4</v>
      </c>
      <c r="E650" s="41">
        <f>+(C650-C$7)/C$8</f>
        <v>30295.86372594563</v>
      </c>
      <c r="F650" s="132">
        <f>ROUND(2*E650,0)/2</f>
        <v>30296</v>
      </c>
      <c r="G650" s="132">
        <f>+C650-(C$7+F650*C$8)</f>
        <v>-4.6516880000126548E-2</v>
      </c>
      <c r="K650" s="43">
        <f>G650</f>
        <v>-4.6516880000126548E-2</v>
      </c>
      <c r="M650" s="132"/>
      <c r="O650" s="132">
        <f ca="1">+C$11+C$12*F650</f>
        <v>-4.0502558144724657E-2</v>
      </c>
      <c r="P650" s="199">
        <f>+D$11+D$12*F650+D$13*F650^2</f>
        <v>-4.5687156140774579E-2</v>
      </c>
      <c r="Q650" s="200">
        <f>+C650-15018.5</f>
        <v>45323.058199999999</v>
      </c>
      <c r="S650" s="132">
        <f>+(P650-G650)^2</f>
        <v>6.8844168277792602E-7</v>
      </c>
      <c r="T650" s="7">
        <v>1</v>
      </c>
      <c r="U650" s="43">
        <f>+T650*S650</f>
        <v>6.8844168277792602E-7</v>
      </c>
      <c r="V650" s="132">
        <f>+G650-P650</f>
        <v>-8.2972385935196902E-4</v>
      </c>
      <c r="Z650" s="43">
        <f>F650</f>
        <v>30296</v>
      </c>
      <c r="AA650" s="132">
        <f>AB$3+AB$4*Z650+AB$5*Z650^2+AH650</f>
        <v>-4.2015835971531877E-2</v>
      </c>
      <c r="AB650" s="132">
        <f>IF(S650&lt;&gt;0,G650-AH650, -9999)</f>
        <v>-5.018820016936925E-2</v>
      </c>
      <c r="AC650" s="132">
        <f>+G650-P650</f>
        <v>-8.2972385935196902E-4</v>
      </c>
      <c r="AD650" s="132">
        <f>IF(S650&lt;&gt;0,G650-AA650, -9999)</f>
        <v>-4.501044028594671E-3</v>
      </c>
      <c r="AE650" s="132">
        <f>+(G650-AA650)^2*T650</f>
        <v>2.0259397347347744E-5</v>
      </c>
      <c r="AF650" s="43">
        <f>IF(S650&lt;&gt;0,G650-P650, -9999)</f>
        <v>-8.2972385935196902E-4</v>
      </c>
      <c r="AG650" s="7"/>
      <c r="AH650" s="43">
        <f>$AB$6*($AB$11/AI650*AJ650+$AB$12)</f>
        <v>3.6713201692426989E-3</v>
      </c>
      <c r="AI650" s="43">
        <f>1+$AB$7*COS(AL650)</f>
        <v>0.51362151690153302</v>
      </c>
      <c r="AJ650" s="43">
        <f>SIN(AL650+RADIANS($AB$9))</f>
        <v>0.20878375111265482</v>
      </c>
      <c r="AK650" s="43">
        <f>$AB$7*SIN(AL650)</f>
        <v>0.10383010063575815</v>
      </c>
      <c r="AL650" s="43">
        <f>2*ATAN(AM650)</f>
        <v>2.9312736782706588</v>
      </c>
      <c r="AM650" s="43">
        <f>SQRT((1+$AB$7)/(1-$AB$7))*TAN(AN650/2)</f>
        <v>9.4742864302592515</v>
      </c>
      <c r="AN650" s="132">
        <f>$AU650+$AB$7*SIN(AO650)</f>
        <v>9.0643912525144703</v>
      </c>
      <c r="AO650" s="132">
        <f>$AU650+$AB$7*SIN(AP650)</f>
        <v>9.0618574839372563</v>
      </c>
      <c r="AP650" s="132">
        <f>$AU650+$AB$7*SIN(AQ650)</f>
        <v>9.0673015155720673</v>
      </c>
      <c r="AQ650" s="132">
        <f>$AU650+$AB$7*SIN(AR650)</f>
        <v>9.0555905892594808</v>
      </c>
      <c r="AR650" s="132">
        <f>$AU650+$AB$7*SIN(AS650)</f>
        <v>9.0807195283014401</v>
      </c>
      <c r="AS650" s="132">
        <f>$AU650+$AB$7*SIN(AT650)</f>
        <v>9.0264938164048019</v>
      </c>
      <c r="AT650" s="132">
        <f>$AU650+$AB$7*SIN(AU650)</f>
        <v>9.1422280308998225</v>
      </c>
      <c r="AU650" s="132">
        <f>RADIANS($AB$9)+$AB$18*(F650-AB$15)</f>
        <v>8.8878334136352262</v>
      </c>
    </row>
    <row r="651" spans="1:47" ht="12.95" customHeight="1">
      <c r="A651" s="124" t="s">
        <v>1474</v>
      </c>
      <c r="B651" s="253" t="s">
        <v>288</v>
      </c>
      <c r="C651" s="281">
        <v>60343.436999999998</v>
      </c>
      <c r="D651" s="280">
        <v>2.0000000000000001E-4</v>
      </c>
      <c r="E651" s="41">
        <f>+(C651-C$7)/C$8</f>
        <v>30301.3677858343</v>
      </c>
      <c r="F651" s="132">
        <f>ROUND(2*E651,0)/2</f>
        <v>30301.5</v>
      </c>
      <c r="G651" s="132">
        <f>+C651-(C$7+F651*C$8)</f>
        <v>-4.5131045000744052E-2</v>
      </c>
      <c r="K651" s="43">
        <f>G651</f>
        <v>-4.5131045000744052E-2</v>
      </c>
      <c r="M651" s="132"/>
      <c r="O651" s="132">
        <f ca="1">+C$11+C$12*F651</f>
        <v>-4.0513521274504048E-2</v>
      </c>
      <c r="P651" s="199">
        <f>+D$11+D$12*F651+D$13*F651^2</f>
        <v>-4.5697414398824632E-2</v>
      </c>
      <c r="Q651" s="200">
        <f>+C651-15018.5</f>
        <v>45324.936999999998</v>
      </c>
      <c r="S651" s="132">
        <f>+(P651-G651)^2</f>
        <v>3.2077429508215796E-7</v>
      </c>
      <c r="T651" s="7">
        <v>1</v>
      </c>
      <c r="U651" s="43">
        <f>+T651*S651</f>
        <v>3.2077429508215796E-7</v>
      </c>
      <c r="V651" s="132">
        <f>+G651-P651</f>
        <v>5.6636939808057951E-4</v>
      </c>
      <c r="Z651" s="43">
        <f>F651</f>
        <v>30301.5</v>
      </c>
      <c r="AA651" s="132">
        <f>AB$3+AB$4*Z651+AB$5*Z651^2+AH651</f>
        <v>-4.2031466033990779E-2</v>
      </c>
      <c r="AB651" s="132">
        <f>IF(S651&lt;&gt;0,G651-AH651, -9999)</f>
        <v>-4.8796993365577905E-2</v>
      </c>
      <c r="AC651" s="132">
        <f>+G651-P651</f>
        <v>5.6636939808057951E-4</v>
      </c>
      <c r="AD651" s="132">
        <f>IF(S651&lt;&gt;0,G651-AA651, -9999)</f>
        <v>-3.0995789667532733E-3</v>
      </c>
      <c r="AE651" s="132">
        <f>+(G651-AA651)^2*T651</f>
        <v>9.6073897711392903E-6</v>
      </c>
      <c r="AF651" s="43">
        <f>IF(S651&lt;&gt;0,G651-P651, -9999)</f>
        <v>5.6636939808057951E-4</v>
      </c>
      <c r="AG651" s="7"/>
      <c r="AH651" s="43">
        <f>$AB$6*($AB$11/AI651*AJ651+$AB$12)</f>
        <v>3.6659483648338537E-3</v>
      </c>
      <c r="AI651" s="43">
        <f>1+$AB$7*COS(AL651)</f>
        <v>0.51358765157142927</v>
      </c>
      <c r="AJ651" s="43">
        <f>SIN(AL651+RADIANS($AB$9))</f>
        <v>0.20846452292923656</v>
      </c>
      <c r="AK651" s="43">
        <f>$AB$7*SIN(AL651)</f>
        <v>0.10367133603557004</v>
      </c>
      <c r="AL651" s="43">
        <f>2*ATAN(AM651)</f>
        <v>2.9316000888280636</v>
      </c>
      <c r="AM651" s="43">
        <f>SQRT((1+$AB$7)/(1-$AB$7))*TAN(AN651/2)</f>
        <v>9.4891222246657545</v>
      </c>
      <c r="AN651" s="132">
        <f>$AU651+$AB$7*SIN(AO651)</f>
        <v>9.0649426101155708</v>
      </c>
      <c r="AO651" s="132">
        <f>$AU651+$AB$7*SIN(AP651)</f>
        <v>9.0624089639758001</v>
      </c>
      <c r="AP651" s="132">
        <f>$AU651+$AB$7*SIN(AQ651)</f>
        <v>9.0678516043346722</v>
      </c>
      <c r="AQ651" s="132">
        <f>$AU651+$AB$7*SIN(AR651)</f>
        <v>9.0561461294709034</v>
      </c>
      <c r="AR651" s="132">
        <f>$AU651+$AB$7*SIN(AS651)</f>
        <v>9.0812582550900558</v>
      </c>
      <c r="AS651" s="132">
        <f>$AU651+$AB$7*SIN(AT651)</f>
        <v>9.0270806956218159</v>
      </c>
      <c r="AT651" s="132">
        <f>$AU651+$AB$7*SIN(AU651)</f>
        <v>9.1426905295277603</v>
      </c>
      <c r="AU651" s="132">
        <f>RADIANS($AB$9)+$AB$18*(F651-AB$15)</f>
        <v>8.8886412048877386</v>
      </c>
    </row>
    <row r="652" spans="1:47" ht="12.95" customHeight="1">
      <c r="AA652" s="132"/>
      <c r="AB652" s="132"/>
      <c r="AC652" s="132"/>
      <c r="AD652" s="132"/>
      <c r="AE652" s="132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1:47" ht="12.95" customHeight="1">
      <c r="AA653" s="132"/>
      <c r="AB653" s="132"/>
      <c r="AC653" s="132"/>
      <c r="AD653" s="132"/>
      <c r="AE653" s="132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1:47" ht="12.95" customHeight="1">
      <c r="AA654" s="132"/>
      <c r="AB654" s="132"/>
      <c r="AC654" s="132"/>
      <c r="AD654" s="132"/>
      <c r="AE654" s="132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1:47" ht="12.95" customHeight="1">
      <c r="AA655" s="132"/>
      <c r="AB655" s="132"/>
      <c r="AC655" s="132"/>
      <c r="AD655" s="132"/>
      <c r="AE655" s="132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1:47" ht="12.95" customHeight="1">
      <c r="AA656" s="132"/>
      <c r="AB656" s="132"/>
      <c r="AC656" s="132"/>
      <c r="AD656" s="132"/>
      <c r="AE656" s="132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64" ht="12.95" customHeight="1">
      <c r="AA657" s="132"/>
      <c r="AB657" s="132"/>
      <c r="AC657" s="132"/>
      <c r="AD657" s="132"/>
      <c r="AE657" s="132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64" ht="12.95" customHeight="1">
      <c r="AA658" s="132"/>
      <c r="AB658" s="132"/>
      <c r="AC658" s="132"/>
      <c r="AD658" s="132"/>
      <c r="AE658" s="132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64" ht="12.95" customHeight="1">
      <c r="AA659" s="132"/>
      <c r="AB659" s="132"/>
      <c r="AC659" s="132"/>
      <c r="AD659" s="132"/>
      <c r="AE659" s="132"/>
      <c r="AG659" s="7"/>
      <c r="AN659" s="132"/>
      <c r="AO659" s="132"/>
      <c r="AP659" s="132"/>
      <c r="AQ659" s="132"/>
      <c r="AR659" s="132"/>
      <c r="AS659" s="132"/>
      <c r="AT659" s="132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</row>
    <row r="660" spans="27:64" ht="12.95" customHeight="1">
      <c r="AA660" s="132"/>
      <c r="AB660" s="132"/>
      <c r="AC660" s="132"/>
      <c r="AD660" s="132"/>
      <c r="AE660" s="132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64" ht="12.95" customHeight="1">
      <c r="AA661" s="132"/>
      <c r="AB661" s="132"/>
      <c r="AC661" s="132"/>
      <c r="AD661" s="132"/>
      <c r="AE661" s="132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64" ht="12.95" customHeight="1">
      <c r="AA662" s="132"/>
      <c r="AB662" s="132"/>
      <c r="AC662" s="132"/>
      <c r="AD662" s="132"/>
      <c r="AE662" s="132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64" ht="12.95" customHeight="1">
      <c r="AA663" s="132"/>
      <c r="AB663" s="132"/>
      <c r="AC663" s="132"/>
      <c r="AD663" s="132"/>
      <c r="AE663" s="132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64" ht="12.95" customHeight="1">
      <c r="AA664" s="132"/>
      <c r="AB664" s="132"/>
      <c r="AC664" s="132"/>
      <c r="AD664" s="132"/>
      <c r="AE664" s="132"/>
      <c r="AG664" s="7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</row>
    <row r="665" spans="27:64" ht="12.95" customHeight="1">
      <c r="AA665" s="132"/>
      <c r="AB665" s="132"/>
      <c r="AC665" s="132"/>
      <c r="AD665" s="132"/>
      <c r="AE665" s="132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64" ht="12.95" customHeight="1">
      <c r="AA666" s="132"/>
      <c r="AB666" s="132"/>
      <c r="AC666" s="132"/>
      <c r="AD666" s="132"/>
      <c r="AE666" s="132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64" ht="12.95" customHeight="1">
      <c r="AA667" s="132"/>
      <c r="AB667" s="132"/>
      <c r="AC667" s="132"/>
      <c r="AD667" s="132"/>
      <c r="AE667" s="132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64" ht="12.95" customHeight="1">
      <c r="AA668" s="132"/>
      <c r="AB668" s="132"/>
      <c r="AC668" s="132"/>
      <c r="AD668" s="132"/>
      <c r="AE668" s="132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64" ht="12.95" customHeight="1">
      <c r="AA669" s="132"/>
      <c r="AB669" s="132"/>
      <c r="AC669" s="132"/>
      <c r="AD669" s="132"/>
      <c r="AE669" s="132"/>
      <c r="AG669" s="7"/>
      <c r="AN669" s="132"/>
      <c r="AO669" s="132"/>
      <c r="AP669" s="132"/>
      <c r="AQ669" s="132"/>
      <c r="AR669" s="132"/>
      <c r="AS669" s="132"/>
      <c r="AT669" s="132"/>
      <c r="AU669" s="132"/>
      <c r="AV669" s="132"/>
      <c r="AX669" s="132"/>
    </row>
    <row r="670" spans="27:64" ht="12.95" customHeight="1">
      <c r="AA670" s="132"/>
      <c r="AB670" s="132"/>
      <c r="AC670" s="132"/>
      <c r="AD670" s="132"/>
      <c r="AE670" s="132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64" ht="12.95" customHeight="1">
      <c r="AA671" s="132"/>
      <c r="AB671" s="132"/>
      <c r="AC671" s="132"/>
      <c r="AD671" s="132"/>
      <c r="AE671" s="132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64" ht="12.95" customHeight="1">
      <c r="AA672" s="132"/>
      <c r="AB672" s="132"/>
      <c r="AC672" s="132"/>
      <c r="AD672" s="132"/>
      <c r="AE672" s="132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64" ht="12.95" customHeight="1">
      <c r="AA689" s="132"/>
      <c r="AB689" s="132"/>
      <c r="AC689" s="132"/>
      <c r="AD689" s="132"/>
      <c r="AE689" s="132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64" ht="12.95" customHeight="1">
      <c r="AA690" s="132"/>
      <c r="AB690" s="132"/>
      <c r="AC690" s="132"/>
      <c r="AD690" s="132"/>
      <c r="AE690" s="132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64" ht="12.95" customHeight="1">
      <c r="AA691" s="132"/>
      <c r="AB691" s="132"/>
      <c r="AC691" s="132"/>
      <c r="AD691" s="132"/>
      <c r="AE691" s="132"/>
      <c r="AG691" s="7"/>
      <c r="AN691" s="132"/>
      <c r="AO691" s="132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</row>
    <row r="692" spans="27:64" ht="12.95" customHeight="1">
      <c r="AA692" s="132"/>
      <c r="AB692" s="132"/>
      <c r="AC692" s="132"/>
      <c r="AD692" s="132"/>
      <c r="AE692" s="132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64" ht="12.95" customHeight="1">
      <c r="AA693" s="132"/>
      <c r="AB693" s="132"/>
      <c r="AC693" s="132"/>
      <c r="AD693" s="132"/>
      <c r="AE693" s="132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64" ht="12.95" customHeight="1">
      <c r="AA694" s="132"/>
      <c r="AB694" s="132"/>
      <c r="AC694" s="132"/>
      <c r="AD694" s="132"/>
      <c r="AE694" s="132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64" ht="12.95" customHeight="1">
      <c r="AA695" s="132"/>
      <c r="AB695" s="132"/>
      <c r="AC695" s="132"/>
      <c r="AD695" s="132"/>
      <c r="AE695" s="132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64" ht="12.95" customHeight="1">
      <c r="AA696" s="132"/>
      <c r="AB696" s="132"/>
      <c r="AC696" s="132"/>
      <c r="AD696" s="132"/>
      <c r="AE696" s="132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64" ht="12.95" customHeight="1">
      <c r="AA697" s="132"/>
      <c r="AB697" s="132"/>
      <c r="AC697" s="132"/>
      <c r="AD697" s="132"/>
      <c r="AE697" s="132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64" ht="12.95" customHeight="1">
      <c r="AA698" s="132"/>
      <c r="AB698" s="132"/>
      <c r="AC698" s="132"/>
      <c r="AD698" s="132"/>
      <c r="AE698" s="132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64" ht="12.95" customHeight="1">
      <c r="AA699" s="132"/>
      <c r="AB699" s="132"/>
      <c r="AC699" s="132"/>
      <c r="AD699" s="132"/>
      <c r="AE699" s="132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64" ht="12.95" customHeight="1">
      <c r="AA700" s="132"/>
      <c r="AB700" s="132"/>
      <c r="AC700" s="132"/>
      <c r="AD700" s="132"/>
      <c r="AE700" s="132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64" ht="12.95" customHeight="1">
      <c r="AA701" s="132"/>
      <c r="AB701" s="132"/>
      <c r="AC701" s="132"/>
      <c r="AD701" s="132"/>
      <c r="AE701" s="132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64" ht="12.95" customHeight="1">
      <c r="AA702" s="132"/>
      <c r="AB702" s="132"/>
      <c r="AC702" s="132"/>
      <c r="AD702" s="132"/>
      <c r="AE702" s="132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64" ht="12.95" customHeight="1">
      <c r="AA703" s="132"/>
      <c r="AB703" s="132"/>
      <c r="AC703" s="132"/>
      <c r="AD703" s="132"/>
      <c r="AE703" s="132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64" ht="12.95" customHeight="1">
      <c r="AA704" s="132"/>
      <c r="AB704" s="132"/>
      <c r="AC704" s="132"/>
      <c r="AD704" s="132"/>
      <c r="AE704" s="132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64" ht="12.95" customHeight="1">
      <c r="AA721" s="132"/>
      <c r="AB721" s="132"/>
      <c r="AC721" s="132"/>
      <c r="AD721" s="132"/>
      <c r="AE721" s="132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64" ht="12.95" customHeight="1">
      <c r="AA722" s="132"/>
      <c r="AB722" s="132"/>
      <c r="AC722" s="132"/>
      <c r="AD722" s="132"/>
      <c r="AE722" s="132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64" ht="12.95" customHeight="1">
      <c r="AA723" s="132"/>
      <c r="AB723" s="132"/>
      <c r="AC723" s="132"/>
      <c r="AD723" s="132"/>
      <c r="AE723" s="132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64" ht="12.95" customHeight="1">
      <c r="AA724" s="132"/>
      <c r="AB724" s="132"/>
      <c r="AC724" s="132"/>
      <c r="AD724" s="132"/>
      <c r="AE724" s="132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64" ht="12.95" customHeight="1">
      <c r="AA725" s="132"/>
      <c r="AB725" s="132"/>
      <c r="AC725" s="132"/>
      <c r="AD725" s="132"/>
      <c r="AE725" s="132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64" ht="12.95" customHeight="1">
      <c r="AA726" s="132"/>
      <c r="AB726" s="132"/>
      <c r="AC726" s="132"/>
      <c r="AD726" s="132"/>
      <c r="AE726" s="132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64" ht="12.95" customHeight="1">
      <c r="AA727" s="132"/>
      <c r="AB727" s="132"/>
      <c r="AC727" s="132"/>
      <c r="AD727" s="132"/>
      <c r="AE727" s="132"/>
      <c r="AG727" s="7"/>
      <c r="AN727" s="132"/>
      <c r="AO727" s="132"/>
      <c r="AP727" s="132"/>
      <c r="AQ727" s="132"/>
      <c r="AR727" s="132"/>
      <c r="AS727" s="132"/>
      <c r="AT727" s="132"/>
      <c r="AU727" s="132"/>
      <c r="AV727" s="132"/>
    </row>
    <row r="728" spans="27:64" ht="12.95" customHeight="1">
      <c r="AA728" s="132"/>
      <c r="AB728" s="132"/>
      <c r="AC728" s="132"/>
      <c r="AD728" s="132"/>
      <c r="AE728" s="132"/>
      <c r="AG728" s="7"/>
      <c r="AN728" s="132"/>
      <c r="AO728" s="132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</row>
    <row r="729" spans="27:64" ht="12.95" customHeight="1">
      <c r="AA729" s="132"/>
      <c r="AB729" s="132"/>
      <c r="AC729" s="132"/>
      <c r="AD729" s="132"/>
      <c r="AE729" s="132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64" ht="12.95" customHeight="1">
      <c r="AA730" s="132"/>
      <c r="AB730" s="132"/>
      <c r="AC730" s="132"/>
      <c r="AD730" s="132"/>
      <c r="AE730" s="132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64" ht="12.95" customHeight="1">
      <c r="AA731" s="132"/>
      <c r="AB731" s="132"/>
      <c r="AC731" s="132"/>
      <c r="AD731" s="132"/>
      <c r="AE731" s="132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64" ht="12.95" customHeight="1">
      <c r="AA732" s="132"/>
      <c r="AB732" s="132"/>
      <c r="AC732" s="132"/>
      <c r="AD732" s="132"/>
      <c r="AE732" s="132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64" ht="12.95" customHeight="1">
      <c r="AA733" s="132"/>
      <c r="AB733" s="132"/>
      <c r="AC733" s="132"/>
      <c r="AD733" s="132"/>
      <c r="AE733" s="132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64" ht="12.95" customHeight="1">
      <c r="AA734" s="132"/>
      <c r="AB734" s="132"/>
      <c r="AC734" s="132"/>
      <c r="AD734" s="132"/>
      <c r="AE734" s="132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64" ht="12.95" customHeight="1">
      <c r="AA735" s="132"/>
      <c r="AB735" s="132"/>
      <c r="AC735" s="132"/>
      <c r="AD735" s="132"/>
      <c r="AE735" s="132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64" ht="12.95" customHeight="1">
      <c r="AA736" s="132"/>
      <c r="AB736" s="132"/>
      <c r="AC736" s="132"/>
      <c r="AD736" s="132"/>
      <c r="AE736" s="132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64" ht="12.95" customHeight="1">
      <c r="AA737" s="132"/>
      <c r="AB737" s="132"/>
      <c r="AC737" s="132"/>
      <c r="AD737" s="132"/>
      <c r="AE737" s="132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64" ht="12.95" customHeight="1">
      <c r="AA738" s="132"/>
      <c r="AB738" s="132"/>
      <c r="AC738" s="132"/>
      <c r="AD738" s="132"/>
      <c r="AE738" s="132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64" ht="12.95" customHeight="1">
      <c r="AA739" s="132"/>
      <c r="AB739" s="132"/>
      <c r="AC739" s="132"/>
      <c r="AD739" s="132"/>
      <c r="AE739" s="132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64" ht="12.95" customHeight="1">
      <c r="AA740" s="132"/>
      <c r="AB740" s="132"/>
      <c r="AC740" s="132"/>
      <c r="AD740" s="132"/>
      <c r="AE740" s="132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64" ht="12.95" customHeight="1">
      <c r="AA741" s="132"/>
      <c r="AB741" s="132"/>
      <c r="AC741" s="132"/>
      <c r="AD741" s="132"/>
      <c r="AE741" s="132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64" ht="12.95" customHeight="1">
      <c r="AA742" s="132"/>
      <c r="AB742" s="132"/>
      <c r="AC742" s="132"/>
      <c r="AD742" s="132"/>
      <c r="AE742" s="132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64" ht="12.95" customHeight="1">
      <c r="AA743" s="132"/>
      <c r="AB743" s="132"/>
      <c r="AC743" s="132"/>
      <c r="AD743" s="132"/>
      <c r="AE743" s="132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64" ht="12.95" customHeight="1">
      <c r="AA744" s="132"/>
      <c r="AB744" s="132"/>
      <c r="AC744" s="132"/>
      <c r="AD744" s="132"/>
      <c r="AE744" s="132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64" ht="12.95" customHeight="1">
      <c r="AA745" s="132"/>
      <c r="AB745" s="132"/>
      <c r="AC745" s="132"/>
      <c r="AD745" s="132"/>
      <c r="AE745" s="132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64" ht="12.95" customHeight="1">
      <c r="AA746" s="132"/>
      <c r="AB746" s="132"/>
      <c r="AC746" s="132"/>
      <c r="AD746" s="132"/>
      <c r="AE746" s="132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64" ht="12.95" customHeight="1">
      <c r="AA747" s="132"/>
      <c r="AB747" s="132"/>
      <c r="AC747" s="132"/>
      <c r="AD747" s="132"/>
      <c r="AE747" s="132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64" ht="12.95" customHeight="1">
      <c r="AA748" s="132"/>
      <c r="AB748" s="132"/>
      <c r="AC748" s="132"/>
      <c r="AD748" s="132"/>
      <c r="AE748" s="132"/>
      <c r="AG748" s="7"/>
      <c r="AN748" s="132"/>
      <c r="AO748" s="132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2"/>
      <c r="BF748" s="132"/>
      <c r="BG748" s="132"/>
      <c r="BH748" s="132"/>
      <c r="BI748" s="132"/>
      <c r="BJ748" s="132"/>
      <c r="BK748" s="132"/>
      <c r="BL748" s="132"/>
    </row>
    <row r="749" spans="27:64" ht="12.95" customHeight="1">
      <c r="AA749" s="132"/>
      <c r="AB749" s="132"/>
      <c r="AC749" s="132"/>
      <c r="AD749" s="132"/>
      <c r="AE749" s="132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64" ht="12.95" customHeight="1">
      <c r="AA750" s="132"/>
      <c r="AB750" s="132"/>
      <c r="AC750" s="132"/>
      <c r="AD750" s="132"/>
      <c r="AE750" s="132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64" ht="12.95" customHeight="1">
      <c r="AA751" s="132"/>
      <c r="AB751" s="132"/>
      <c r="AC751" s="132"/>
      <c r="AD751" s="132"/>
      <c r="AE751" s="132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64" ht="12.95" customHeight="1">
      <c r="AA752" s="132"/>
      <c r="AB752" s="132"/>
      <c r="AC752" s="132"/>
      <c r="AD752" s="132"/>
      <c r="AE752" s="132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8" ht="12.95" customHeight="1">
      <c r="AA753" s="132"/>
      <c r="AB753" s="132"/>
      <c r="AC753" s="132"/>
      <c r="AD753" s="132"/>
      <c r="AE753" s="132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8" ht="12.95" customHeight="1">
      <c r="AA754" s="132"/>
      <c r="AB754" s="132"/>
      <c r="AC754" s="132"/>
      <c r="AD754" s="132"/>
      <c r="AE754" s="132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8" ht="12.95" customHeight="1">
      <c r="AA755" s="132"/>
      <c r="AB755" s="132"/>
      <c r="AC755" s="132"/>
      <c r="AD755" s="132"/>
      <c r="AE755" s="132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8" ht="12.95" customHeight="1">
      <c r="AA756" s="132"/>
      <c r="AB756" s="132"/>
      <c r="AC756" s="132"/>
      <c r="AD756" s="132"/>
      <c r="AE756" s="132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8" ht="12.95" customHeight="1">
      <c r="AA757" s="132"/>
      <c r="AB757" s="132"/>
      <c r="AC757" s="132"/>
      <c r="AD757" s="132"/>
      <c r="AE757" s="132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8" ht="12.95" customHeight="1">
      <c r="AA758" s="132"/>
      <c r="AB758" s="132"/>
      <c r="AC758" s="132"/>
      <c r="AD758" s="132"/>
      <c r="AE758" s="132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8" ht="12.95" customHeight="1">
      <c r="AA759" s="132"/>
      <c r="AB759" s="132"/>
      <c r="AC759" s="132"/>
      <c r="AD759" s="132"/>
      <c r="AE759" s="132"/>
      <c r="AG759" s="7"/>
      <c r="AN759" s="132"/>
      <c r="AO759" s="132"/>
      <c r="AP759" s="132"/>
      <c r="AQ759" s="132"/>
      <c r="AR759" s="132"/>
      <c r="AS759" s="132"/>
      <c r="AT759" s="132"/>
      <c r="AU759" s="132"/>
      <c r="AV759" s="132"/>
    </row>
    <row r="760" spans="27:48" ht="12.95" customHeight="1">
      <c r="AA760" s="132"/>
      <c r="AB760" s="132"/>
      <c r="AC760" s="132"/>
      <c r="AD760" s="132"/>
      <c r="AE760" s="132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8" ht="12.95" customHeight="1">
      <c r="AA761" s="132"/>
      <c r="AB761" s="132"/>
      <c r="AC761" s="132"/>
      <c r="AD761" s="132"/>
      <c r="AE761" s="132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8" ht="12.95" customHeight="1">
      <c r="AA762" s="132"/>
      <c r="AB762" s="132"/>
      <c r="AC762" s="132"/>
      <c r="AD762" s="132"/>
      <c r="AE762" s="132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8" ht="12.95" customHeight="1">
      <c r="AA763" s="132"/>
      <c r="AB763" s="132"/>
      <c r="AC763" s="132"/>
      <c r="AD763" s="132"/>
      <c r="AE763" s="132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8" ht="12.95" customHeight="1">
      <c r="AA764" s="132"/>
      <c r="AB764" s="132"/>
      <c r="AC764" s="132"/>
      <c r="AD764" s="132"/>
      <c r="AE764" s="132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8" ht="12.95" customHeight="1">
      <c r="AA765" s="132"/>
      <c r="AB765" s="132"/>
      <c r="AC765" s="132"/>
      <c r="AD765" s="132"/>
      <c r="AE765" s="132"/>
      <c r="AG765" s="7"/>
      <c r="AN765" s="132"/>
      <c r="AO765" s="132"/>
      <c r="AP765" s="132"/>
      <c r="AQ765" s="132"/>
      <c r="AR765" s="132"/>
      <c r="AS765" s="132"/>
      <c r="AT765" s="132"/>
      <c r="AU765" s="132"/>
    </row>
    <row r="766" spans="27:48" ht="12.95" customHeight="1">
      <c r="AA766" s="132"/>
      <c r="AB766" s="132"/>
      <c r="AC766" s="132"/>
      <c r="AD766" s="132"/>
      <c r="AE766" s="132"/>
      <c r="AG766" s="7"/>
      <c r="AN766" s="132"/>
      <c r="AO766" s="132"/>
      <c r="AP766" s="132"/>
      <c r="AQ766" s="132"/>
      <c r="AR766" s="132"/>
      <c r="AS766" s="132"/>
      <c r="AT766" s="132"/>
      <c r="AU766" s="132"/>
    </row>
    <row r="767" spans="27:48" ht="12.95" customHeight="1">
      <c r="AA767" s="132"/>
      <c r="AB767" s="132"/>
      <c r="AC767" s="132"/>
      <c r="AD767" s="132"/>
      <c r="AE767" s="132"/>
      <c r="AG767" s="7"/>
      <c r="AN767" s="132"/>
      <c r="AO767" s="132"/>
      <c r="AP767" s="132"/>
      <c r="AQ767" s="132"/>
      <c r="AR767" s="132"/>
      <c r="AS767" s="132"/>
      <c r="AT767" s="132"/>
      <c r="AU767" s="132"/>
    </row>
    <row r="768" spans="27:48" ht="12.95" customHeight="1">
      <c r="AA768" s="132"/>
      <c r="AB768" s="132"/>
      <c r="AC768" s="132"/>
      <c r="AD768" s="132"/>
      <c r="AE768" s="132"/>
      <c r="AG768" s="7"/>
      <c r="AN768" s="132"/>
      <c r="AO768" s="132"/>
      <c r="AP768" s="132"/>
      <c r="AQ768" s="132"/>
      <c r="AR768" s="132"/>
      <c r="AS768" s="132"/>
      <c r="AT768" s="132"/>
      <c r="AU768" s="132"/>
    </row>
    <row r="769" spans="27:64" ht="12.95" customHeight="1">
      <c r="AA769" s="132"/>
      <c r="AB769" s="132"/>
      <c r="AC769" s="132"/>
      <c r="AD769" s="132"/>
      <c r="AE769" s="132"/>
      <c r="AG769" s="7"/>
      <c r="AN769" s="132"/>
      <c r="AO769" s="132"/>
      <c r="AP769" s="132"/>
      <c r="AQ769" s="132"/>
      <c r="AR769" s="132"/>
      <c r="AS769" s="132"/>
      <c r="AT769" s="132"/>
      <c r="AU769" s="132"/>
      <c r="AV769" s="132"/>
      <c r="AX769" s="132"/>
      <c r="AY769" s="132"/>
      <c r="AZ769" s="132"/>
      <c r="BA769" s="132"/>
      <c r="BB769" s="132"/>
      <c r="BC769" s="132"/>
      <c r="BD769" s="132"/>
      <c r="BE769" s="132"/>
      <c r="BF769" s="132"/>
      <c r="BG769" s="132"/>
      <c r="BH769" s="132"/>
      <c r="BI769" s="132"/>
      <c r="BJ769" s="132"/>
      <c r="BK769" s="132"/>
      <c r="BL769" s="132"/>
    </row>
    <row r="770" spans="27:64" ht="12.95" customHeight="1">
      <c r="AA770" s="132"/>
      <c r="AB770" s="132"/>
      <c r="AC770" s="132"/>
      <c r="AD770" s="132"/>
      <c r="AE770" s="132"/>
      <c r="AG770" s="7"/>
      <c r="AN770" s="132"/>
      <c r="AO770" s="132"/>
      <c r="AP770" s="132"/>
      <c r="AQ770" s="132"/>
      <c r="AR770" s="132"/>
      <c r="AS770" s="132"/>
      <c r="AT770" s="132"/>
      <c r="AU770" s="132"/>
    </row>
    <row r="771" spans="27:64" ht="12.95" customHeight="1">
      <c r="AA771" s="132"/>
      <c r="AB771" s="132"/>
      <c r="AC771" s="132"/>
      <c r="AD771" s="132"/>
      <c r="AE771" s="132"/>
      <c r="AG771" s="7"/>
      <c r="AN771" s="132"/>
      <c r="AO771" s="132"/>
      <c r="AP771" s="132"/>
      <c r="AQ771" s="132"/>
      <c r="AR771" s="132"/>
      <c r="AS771" s="132"/>
      <c r="AT771" s="132"/>
      <c r="AU771" s="132"/>
    </row>
    <row r="772" spans="27:64" ht="12.95" customHeight="1">
      <c r="AA772" s="132"/>
      <c r="AB772" s="132"/>
      <c r="AC772" s="132"/>
      <c r="AD772" s="132"/>
      <c r="AE772" s="132"/>
      <c r="AG772" s="7"/>
      <c r="AN772" s="132"/>
      <c r="AO772" s="132"/>
      <c r="AP772" s="132"/>
      <c r="AQ772" s="132"/>
      <c r="AR772" s="132"/>
      <c r="AS772" s="132"/>
      <c r="AT772" s="132"/>
      <c r="AU772" s="132"/>
    </row>
    <row r="773" spans="27:64" ht="12.95" customHeight="1">
      <c r="AA773" s="132"/>
      <c r="AB773" s="132"/>
      <c r="AC773" s="132"/>
      <c r="AD773" s="132"/>
      <c r="AE773" s="132"/>
      <c r="AG773" s="7"/>
      <c r="AN773" s="132"/>
      <c r="AO773" s="132"/>
      <c r="AP773" s="132"/>
      <c r="AQ773" s="132"/>
      <c r="AR773" s="132"/>
      <c r="AS773" s="132"/>
      <c r="AT773" s="132"/>
      <c r="AU773" s="132"/>
    </row>
    <row r="774" spans="27:64" ht="12.95" customHeight="1">
      <c r="AA774" s="132"/>
      <c r="AB774" s="132"/>
      <c r="AC774" s="132"/>
      <c r="AD774" s="132"/>
      <c r="AE774" s="132"/>
      <c r="AG774" s="7"/>
      <c r="AN774" s="132"/>
      <c r="AO774" s="132"/>
      <c r="AP774" s="132"/>
      <c r="AQ774" s="132"/>
      <c r="AR774" s="132"/>
      <c r="AS774" s="132"/>
      <c r="AT774" s="132"/>
      <c r="AU774" s="132"/>
      <c r="AV774" s="132"/>
      <c r="AW774" s="132"/>
      <c r="AX774" s="132"/>
      <c r="AY774" s="132"/>
      <c r="AZ774" s="132"/>
      <c r="BA774" s="132"/>
      <c r="BB774" s="132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</row>
    <row r="775" spans="27:64" ht="12.95" customHeight="1">
      <c r="AA775" s="132"/>
      <c r="AB775" s="132"/>
      <c r="AC775" s="132"/>
      <c r="AD775" s="132"/>
      <c r="AE775" s="132"/>
      <c r="AG775" s="7"/>
      <c r="AN775" s="132"/>
      <c r="AO775" s="132"/>
      <c r="AP775" s="132"/>
      <c r="AQ775" s="132"/>
      <c r="AR775" s="132"/>
      <c r="AS775" s="132"/>
      <c r="AT775" s="132"/>
      <c r="AU775" s="132"/>
    </row>
    <row r="776" spans="27:64" ht="12.95" customHeight="1">
      <c r="AA776" s="132"/>
      <c r="AB776" s="132"/>
      <c r="AC776" s="132"/>
      <c r="AD776" s="132"/>
      <c r="AE776" s="132"/>
      <c r="AG776" s="7"/>
      <c r="AN776" s="132"/>
      <c r="AO776" s="132"/>
      <c r="AP776" s="132"/>
      <c r="AQ776" s="132"/>
      <c r="AR776" s="132"/>
      <c r="AS776" s="132"/>
      <c r="AT776" s="132"/>
      <c r="AU776" s="132"/>
    </row>
    <row r="777" spans="27:64" ht="12.95" customHeight="1">
      <c r="AA777" s="132"/>
      <c r="AB777" s="132"/>
      <c r="AC777" s="132"/>
      <c r="AD777" s="132"/>
      <c r="AE777" s="132"/>
      <c r="AG777" s="7"/>
      <c r="AN777" s="132"/>
      <c r="AO777" s="132"/>
      <c r="AP777" s="132"/>
      <c r="AQ777" s="132"/>
      <c r="AR777" s="132"/>
      <c r="AS777" s="132"/>
      <c r="AT777" s="132"/>
      <c r="AU777" s="132"/>
    </row>
    <row r="778" spans="27:64" ht="12.95" customHeight="1">
      <c r="AA778" s="132"/>
      <c r="AB778" s="132"/>
      <c r="AC778" s="132"/>
      <c r="AD778" s="132"/>
      <c r="AE778" s="132"/>
      <c r="AG778" s="7"/>
      <c r="AN778" s="132"/>
      <c r="AO778" s="132"/>
      <c r="AP778" s="132"/>
      <c r="AQ778" s="132"/>
      <c r="AR778" s="132"/>
      <c r="AS778" s="132"/>
      <c r="AT778" s="132"/>
      <c r="AU778" s="132"/>
    </row>
    <row r="779" spans="27:64" ht="12.95" customHeight="1">
      <c r="AA779" s="132"/>
      <c r="AB779" s="132"/>
      <c r="AC779" s="132"/>
      <c r="AD779" s="132"/>
      <c r="AE779" s="132"/>
      <c r="AG779" s="7"/>
      <c r="AN779" s="132"/>
      <c r="AO779" s="132"/>
      <c r="AP779" s="132"/>
      <c r="AQ779" s="132"/>
      <c r="AR779" s="132"/>
      <c r="AS779" s="132"/>
      <c r="AT779" s="132"/>
      <c r="AU779" s="132"/>
    </row>
    <row r="780" spans="27:64" ht="12.95" customHeight="1">
      <c r="AA780" s="132"/>
      <c r="AB780" s="132"/>
      <c r="AC780" s="132"/>
      <c r="AD780" s="132"/>
      <c r="AE780" s="132"/>
      <c r="AG780" s="7"/>
      <c r="AN780" s="132"/>
      <c r="AO780" s="132"/>
      <c r="AP780" s="132"/>
      <c r="AQ780" s="132"/>
      <c r="AR780" s="132"/>
      <c r="AS780" s="132"/>
      <c r="AT780" s="132"/>
      <c r="AU780" s="132"/>
    </row>
    <row r="781" spans="27:64" ht="12.95" customHeight="1">
      <c r="AA781" s="132"/>
      <c r="AB781" s="132"/>
      <c r="AC781" s="132"/>
      <c r="AD781" s="132"/>
      <c r="AE781" s="132"/>
      <c r="AG781" s="7"/>
      <c r="AN781" s="132"/>
      <c r="AO781" s="132"/>
      <c r="AP781" s="132"/>
      <c r="AQ781" s="132"/>
      <c r="AR781" s="132"/>
      <c r="AS781" s="132"/>
      <c r="AT781" s="132"/>
      <c r="AU781" s="132"/>
    </row>
    <row r="782" spans="27:64" ht="12.95" customHeight="1">
      <c r="AA782" s="132"/>
      <c r="AB782" s="132"/>
      <c r="AC782" s="132"/>
      <c r="AD782" s="132"/>
      <c r="AE782" s="132"/>
      <c r="AG782" s="7"/>
      <c r="AN782" s="132"/>
      <c r="AO782" s="132"/>
      <c r="AP782" s="132"/>
      <c r="AQ782" s="132"/>
      <c r="AR782" s="132"/>
      <c r="AS782" s="132"/>
      <c r="AT782" s="132"/>
      <c r="AU782" s="132"/>
    </row>
    <row r="783" spans="27:64" ht="12.95" customHeight="1">
      <c r="AA783" s="132"/>
      <c r="AB783" s="132"/>
      <c r="AC783" s="132"/>
      <c r="AD783" s="132"/>
      <c r="AE783" s="132"/>
      <c r="AG783" s="7"/>
      <c r="AN783" s="132"/>
      <c r="AO783" s="132"/>
      <c r="AP783" s="132"/>
      <c r="AQ783" s="132"/>
      <c r="AR783" s="132"/>
      <c r="AS783" s="132"/>
      <c r="AT783" s="132"/>
      <c r="AU783" s="132"/>
      <c r="AV783" s="132"/>
    </row>
    <row r="784" spans="27:64" ht="12.95" customHeight="1">
      <c r="AA784" s="132"/>
      <c r="AB784" s="132"/>
      <c r="AC784" s="132"/>
      <c r="AD784" s="132"/>
      <c r="AE784" s="132"/>
      <c r="AG784" s="7"/>
      <c r="AN784" s="132"/>
      <c r="AO784" s="132"/>
      <c r="AP784" s="132"/>
      <c r="AQ784" s="132"/>
      <c r="AR784" s="132"/>
      <c r="AS784" s="132"/>
      <c r="AT784" s="132"/>
      <c r="AU784" s="132"/>
    </row>
    <row r="785" spans="27:47" ht="12.95" customHeight="1">
      <c r="AA785" s="132"/>
      <c r="AB785" s="132"/>
      <c r="AC785" s="132"/>
      <c r="AD785" s="132"/>
      <c r="AE785" s="132"/>
      <c r="AG785" s="7"/>
      <c r="AN785" s="132"/>
      <c r="AO785" s="132"/>
      <c r="AP785" s="132"/>
      <c r="AQ785" s="132"/>
      <c r="AR785" s="132"/>
      <c r="AS785" s="132"/>
      <c r="AT785" s="132"/>
      <c r="AU785" s="132"/>
    </row>
    <row r="786" spans="27:47" ht="12.95" customHeight="1">
      <c r="AA786" s="132"/>
      <c r="AB786" s="132"/>
      <c r="AC786" s="132"/>
      <c r="AD786" s="132"/>
      <c r="AE786" s="132"/>
      <c r="AG786" s="7"/>
      <c r="AN786" s="132"/>
      <c r="AO786" s="132"/>
      <c r="AP786" s="132"/>
      <c r="AQ786" s="132"/>
      <c r="AR786" s="132"/>
      <c r="AS786" s="132"/>
      <c r="AT786" s="132"/>
      <c r="AU786" s="132"/>
    </row>
    <row r="787" spans="27:47" ht="12.95" customHeight="1">
      <c r="AA787" s="132"/>
      <c r="AB787" s="132"/>
      <c r="AC787" s="132"/>
      <c r="AD787" s="132"/>
      <c r="AE787" s="132"/>
      <c r="AG787" s="7"/>
      <c r="AN787" s="132"/>
      <c r="AO787" s="132"/>
      <c r="AP787" s="132"/>
      <c r="AQ787" s="132"/>
      <c r="AR787" s="132"/>
      <c r="AS787" s="132"/>
      <c r="AT787" s="132"/>
      <c r="AU787" s="132"/>
    </row>
    <row r="788" spans="27:47" ht="12.95" customHeight="1">
      <c r="AA788" s="132"/>
      <c r="AB788" s="132"/>
      <c r="AC788" s="132"/>
      <c r="AD788" s="132"/>
      <c r="AE788" s="132"/>
      <c r="AG788" s="7"/>
      <c r="AN788" s="132"/>
      <c r="AO788" s="132"/>
      <c r="AP788" s="132"/>
      <c r="AQ788" s="132"/>
      <c r="AR788" s="132"/>
      <c r="AS788" s="132"/>
      <c r="AT788" s="132"/>
      <c r="AU788" s="132"/>
    </row>
    <row r="789" spans="27:47" ht="12.95" customHeight="1">
      <c r="AA789" s="132"/>
      <c r="AB789" s="132"/>
      <c r="AC789" s="132"/>
      <c r="AD789" s="132"/>
      <c r="AE789" s="132"/>
      <c r="AG789" s="7"/>
      <c r="AN789" s="132"/>
      <c r="AO789" s="132"/>
      <c r="AP789" s="132"/>
      <c r="AQ789" s="132"/>
      <c r="AR789" s="132"/>
      <c r="AS789" s="132"/>
      <c r="AT789" s="132"/>
      <c r="AU789" s="132"/>
    </row>
    <row r="790" spans="27:47" ht="12.95" customHeight="1">
      <c r="AA790" s="132"/>
      <c r="AB790" s="132"/>
      <c r="AC790" s="132"/>
      <c r="AD790" s="132"/>
      <c r="AE790" s="132"/>
      <c r="AG790" s="7"/>
      <c r="AN790" s="132"/>
      <c r="AO790" s="132"/>
      <c r="AP790" s="132"/>
      <c r="AQ790" s="132"/>
      <c r="AR790" s="132"/>
      <c r="AS790" s="132"/>
      <c r="AT790" s="132"/>
      <c r="AU790" s="132"/>
    </row>
    <row r="791" spans="27:47" ht="12.95" customHeight="1">
      <c r="AA791" s="132"/>
      <c r="AB791" s="132"/>
      <c r="AC791" s="132"/>
      <c r="AD791" s="132"/>
      <c r="AE791" s="132"/>
      <c r="AG791" s="7"/>
      <c r="AN791" s="132"/>
      <c r="AO791" s="132"/>
      <c r="AP791" s="132"/>
      <c r="AQ791" s="132"/>
      <c r="AR791" s="132"/>
      <c r="AS791" s="132"/>
      <c r="AT791" s="132"/>
      <c r="AU791" s="132"/>
    </row>
    <row r="792" spans="27:47" ht="12.95" customHeight="1">
      <c r="AA792" s="132"/>
      <c r="AB792" s="132"/>
      <c r="AC792" s="132"/>
      <c r="AD792" s="132"/>
      <c r="AE792" s="132"/>
      <c r="AG792" s="7"/>
      <c r="AN792" s="132"/>
      <c r="AO792" s="132"/>
      <c r="AP792" s="132"/>
      <c r="AQ792" s="132"/>
      <c r="AR792" s="132"/>
      <c r="AS792" s="132"/>
      <c r="AT792" s="132"/>
      <c r="AU792" s="132"/>
    </row>
    <row r="793" spans="27:47" ht="12.95" customHeight="1">
      <c r="AA793" s="132"/>
      <c r="AB793" s="132"/>
      <c r="AC793" s="132"/>
      <c r="AD793" s="132"/>
      <c r="AE793" s="132"/>
      <c r="AG793" s="7"/>
      <c r="AN793" s="132"/>
      <c r="AO793" s="132"/>
      <c r="AP793" s="132"/>
      <c r="AQ793" s="132"/>
      <c r="AR793" s="132"/>
      <c r="AS793" s="132"/>
      <c r="AT793" s="132"/>
      <c r="AU793" s="132"/>
    </row>
    <row r="794" spans="27:47" ht="12.95" customHeight="1">
      <c r="AA794" s="132"/>
      <c r="AB794" s="132"/>
      <c r="AC794" s="132"/>
      <c r="AD794" s="132"/>
      <c r="AE794" s="132"/>
      <c r="AG794" s="7"/>
      <c r="AN794" s="132"/>
      <c r="AO794" s="132"/>
      <c r="AP794" s="132"/>
      <c r="AQ794" s="132"/>
      <c r="AR794" s="132"/>
      <c r="AS794" s="132"/>
      <c r="AT794" s="132"/>
      <c r="AU794" s="132"/>
    </row>
    <row r="795" spans="27:47" ht="12.95" customHeight="1">
      <c r="AA795" s="132"/>
      <c r="AB795" s="132"/>
      <c r="AC795" s="132"/>
      <c r="AD795" s="132"/>
      <c r="AE795" s="132"/>
      <c r="AG795" s="7"/>
      <c r="AN795" s="132"/>
      <c r="AO795" s="132"/>
      <c r="AP795" s="132"/>
      <c r="AQ795" s="132"/>
      <c r="AR795" s="132"/>
      <c r="AS795" s="132"/>
      <c r="AT795" s="132"/>
      <c r="AU795" s="132"/>
    </row>
    <row r="796" spans="27:47" ht="12.95" customHeight="1">
      <c r="AA796" s="132"/>
      <c r="AB796" s="132"/>
      <c r="AC796" s="132"/>
      <c r="AD796" s="132"/>
      <c r="AE796" s="132"/>
      <c r="AG796" s="7"/>
      <c r="AN796" s="132"/>
      <c r="AO796" s="132"/>
      <c r="AP796" s="132"/>
      <c r="AQ796" s="132"/>
      <c r="AR796" s="132"/>
      <c r="AS796" s="132"/>
      <c r="AT796" s="132"/>
      <c r="AU796" s="132"/>
    </row>
    <row r="797" spans="27:47" ht="12.95" customHeight="1">
      <c r="AA797" s="132"/>
      <c r="AB797" s="132"/>
      <c r="AC797" s="132"/>
      <c r="AD797" s="132"/>
      <c r="AE797" s="132"/>
      <c r="AG797" s="7"/>
      <c r="AN797" s="132"/>
      <c r="AO797" s="132"/>
      <c r="AP797" s="132"/>
      <c r="AQ797" s="132"/>
      <c r="AR797" s="132"/>
      <c r="AS797" s="132"/>
      <c r="AT797" s="132"/>
      <c r="AU797" s="132"/>
    </row>
    <row r="798" spans="27:47" ht="12.95" customHeight="1">
      <c r="AA798" s="132"/>
      <c r="AB798" s="132"/>
      <c r="AC798" s="132"/>
      <c r="AD798" s="132"/>
      <c r="AE798" s="132"/>
      <c r="AG798" s="7"/>
      <c r="AN798" s="132"/>
      <c r="AO798" s="132"/>
      <c r="AP798" s="132"/>
      <c r="AQ798" s="132"/>
      <c r="AR798" s="132"/>
      <c r="AS798" s="132"/>
      <c r="AT798" s="132"/>
      <c r="AU798" s="132"/>
    </row>
    <row r="799" spans="27:47" ht="12.95" customHeight="1">
      <c r="AA799" s="132"/>
      <c r="AB799" s="132"/>
      <c r="AC799" s="132"/>
      <c r="AD799" s="132"/>
      <c r="AE799" s="132"/>
      <c r="AG799" s="7"/>
      <c r="AN799" s="132"/>
      <c r="AO799" s="132"/>
      <c r="AP799" s="132"/>
      <c r="AQ799" s="132"/>
      <c r="AR799" s="132"/>
      <c r="AS799" s="132"/>
      <c r="AT799" s="132"/>
      <c r="AU799" s="132"/>
    </row>
    <row r="800" spans="27:47" ht="12.95" customHeight="1">
      <c r="AA800" s="132"/>
      <c r="AB800" s="132"/>
      <c r="AC800" s="132"/>
      <c r="AD800" s="132"/>
      <c r="AE800" s="132"/>
      <c r="AG800" s="7"/>
      <c r="AN800" s="132"/>
      <c r="AO800" s="132"/>
      <c r="AP800" s="132"/>
      <c r="AQ800" s="132"/>
      <c r="AR800" s="132"/>
      <c r="AS800" s="132"/>
      <c r="AT800" s="132"/>
      <c r="AU800" s="132"/>
    </row>
    <row r="801" spans="27:47" ht="12.95" customHeight="1">
      <c r="AA801" s="132"/>
      <c r="AB801" s="132"/>
      <c r="AC801" s="132"/>
      <c r="AD801" s="132"/>
      <c r="AE801" s="132"/>
      <c r="AG801" s="7"/>
      <c r="AN801" s="132"/>
      <c r="AO801" s="132"/>
      <c r="AP801" s="132"/>
      <c r="AQ801" s="132"/>
      <c r="AR801" s="132"/>
      <c r="AS801" s="132"/>
      <c r="AT801" s="132"/>
      <c r="AU801" s="132"/>
    </row>
    <row r="802" spans="27:47" ht="12.95" customHeight="1">
      <c r="AA802" s="132"/>
      <c r="AB802" s="132"/>
      <c r="AC802" s="132"/>
      <c r="AD802" s="132"/>
      <c r="AE802" s="132"/>
      <c r="AG802" s="7"/>
      <c r="AN802" s="132"/>
      <c r="AO802" s="132"/>
      <c r="AP802" s="132"/>
      <c r="AQ802" s="132"/>
      <c r="AR802" s="132"/>
      <c r="AS802" s="132"/>
      <c r="AT802" s="132"/>
      <c r="AU802" s="132"/>
    </row>
    <row r="803" spans="27:47" ht="12.95" customHeight="1">
      <c r="AA803" s="132"/>
      <c r="AB803" s="132"/>
      <c r="AC803" s="132"/>
      <c r="AD803" s="132"/>
      <c r="AE803" s="132"/>
      <c r="AG803" s="7"/>
      <c r="AN803" s="132"/>
      <c r="AO803" s="132"/>
      <c r="AP803" s="132"/>
      <c r="AQ803" s="132"/>
      <c r="AR803" s="132"/>
      <c r="AS803" s="132"/>
      <c r="AT803" s="132"/>
      <c r="AU803" s="132"/>
    </row>
    <row r="804" spans="27:47" ht="12.95" customHeight="1">
      <c r="AA804" s="132"/>
      <c r="AB804" s="132"/>
      <c r="AC804" s="132"/>
      <c r="AD804" s="132"/>
      <c r="AE804" s="132"/>
      <c r="AG804" s="7"/>
      <c r="AN804" s="132"/>
      <c r="AO804" s="132"/>
      <c r="AP804" s="132"/>
      <c r="AQ804" s="132"/>
      <c r="AR804" s="132"/>
      <c r="AS804" s="132"/>
      <c r="AT804" s="132"/>
      <c r="AU804" s="132"/>
    </row>
    <row r="805" spans="27:47" ht="12.95" customHeight="1">
      <c r="AA805" s="132"/>
      <c r="AB805" s="132"/>
      <c r="AC805" s="132"/>
      <c r="AD805" s="132"/>
      <c r="AE805" s="132"/>
      <c r="AG805" s="7"/>
      <c r="AN805" s="132"/>
      <c r="AO805" s="132"/>
      <c r="AP805" s="132"/>
      <c r="AQ805" s="132"/>
      <c r="AR805" s="132"/>
      <c r="AS805" s="132"/>
      <c r="AT805" s="132"/>
      <c r="AU805" s="132"/>
    </row>
    <row r="806" spans="27:47" ht="12.95" customHeight="1">
      <c r="AA806" s="132"/>
      <c r="AB806" s="132"/>
      <c r="AC806" s="132"/>
      <c r="AD806" s="132"/>
      <c r="AE806" s="132"/>
      <c r="AG806" s="7"/>
      <c r="AN806" s="132"/>
      <c r="AO806" s="132"/>
      <c r="AP806" s="132"/>
      <c r="AQ806" s="132"/>
      <c r="AR806" s="132"/>
      <c r="AS806" s="132"/>
      <c r="AT806" s="132"/>
      <c r="AU806" s="132"/>
    </row>
    <row r="807" spans="27:47" ht="12.95" customHeight="1">
      <c r="AA807" s="132"/>
      <c r="AB807" s="132"/>
      <c r="AC807" s="132"/>
      <c r="AD807" s="132"/>
      <c r="AE807" s="132"/>
      <c r="AG807" s="7"/>
      <c r="AN807" s="132"/>
      <c r="AO807" s="132"/>
      <c r="AP807" s="132"/>
      <c r="AQ807" s="132"/>
      <c r="AR807" s="132"/>
      <c r="AS807" s="132"/>
      <c r="AT807" s="132"/>
      <c r="AU807" s="132"/>
    </row>
    <row r="808" spans="27:47" ht="12.95" customHeight="1">
      <c r="AA808" s="132"/>
      <c r="AB808" s="132"/>
      <c r="AC808" s="132"/>
      <c r="AD808" s="132"/>
      <c r="AE808" s="132"/>
      <c r="AG808" s="7"/>
      <c r="AN808" s="132"/>
      <c r="AO808" s="132"/>
      <c r="AP808" s="132"/>
      <c r="AQ808" s="132"/>
      <c r="AR808" s="132"/>
      <c r="AS808" s="132"/>
      <c r="AT808" s="132"/>
      <c r="AU808" s="132"/>
    </row>
    <row r="809" spans="27:47" ht="12.95" customHeight="1">
      <c r="AA809" s="132"/>
      <c r="AB809" s="132"/>
      <c r="AC809" s="132"/>
      <c r="AD809" s="132"/>
      <c r="AE809" s="132"/>
      <c r="AG809" s="7"/>
      <c r="AN809" s="132"/>
      <c r="AO809" s="132"/>
      <c r="AP809" s="132"/>
      <c r="AQ809" s="132"/>
      <c r="AR809" s="132"/>
      <c r="AS809" s="132"/>
      <c r="AT809" s="132"/>
      <c r="AU809" s="132"/>
    </row>
    <row r="810" spans="27:47" ht="12.95" customHeight="1">
      <c r="AA810" s="132"/>
      <c r="AB810" s="132"/>
      <c r="AC810" s="132"/>
      <c r="AD810" s="132"/>
      <c r="AE810" s="132"/>
      <c r="AG810" s="7"/>
      <c r="AN810" s="132"/>
      <c r="AO810" s="132"/>
      <c r="AP810" s="132"/>
      <c r="AQ810" s="132"/>
      <c r="AR810" s="132"/>
      <c r="AS810" s="132"/>
      <c r="AT810" s="132"/>
      <c r="AU810" s="132"/>
    </row>
    <row r="811" spans="27:47" ht="12.95" customHeight="1">
      <c r="AA811" s="132"/>
      <c r="AB811" s="132"/>
      <c r="AC811" s="132"/>
      <c r="AD811" s="132"/>
      <c r="AE811" s="132"/>
      <c r="AG811" s="7"/>
      <c r="AN811" s="132"/>
      <c r="AO811" s="132"/>
      <c r="AP811" s="132"/>
      <c r="AQ811" s="132"/>
      <c r="AR811" s="132"/>
      <c r="AS811" s="132"/>
      <c r="AT811" s="132"/>
      <c r="AU811" s="132"/>
    </row>
    <row r="812" spans="27:47" ht="12.95" customHeight="1">
      <c r="AA812" s="132"/>
      <c r="AB812" s="132"/>
      <c r="AC812" s="132"/>
      <c r="AD812" s="132"/>
      <c r="AE812" s="132"/>
      <c r="AG812" s="7"/>
      <c r="AN812" s="132"/>
      <c r="AO812" s="132"/>
      <c r="AP812" s="132"/>
      <c r="AQ812" s="132"/>
      <c r="AR812" s="132"/>
      <c r="AS812" s="132"/>
      <c r="AT812" s="132"/>
      <c r="AU812" s="132"/>
    </row>
    <row r="813" spans="27:47" ht="12.95" customHeight="1">
      <c r="AA813" s="132"/>
      <c r="AB813" s="132"/>
      <c r="AC813" s="132"/>
      <c r="AD813" s="132"/>
      <c r="AE813" s="132"/>
      <c r="AG813" s="7"/>
      <c r="AN813" s="132"/>
      <c r="AO813" s="132"/>
      <c r="AP813" s="132"/>
      <c r="AQ813" s="132"/>
      <c r="AR813" s="132"/>
      <c r="AS813" s="132"/>
      <c r="AT813" s="132"/>
      <c r="AU813" s="132"/>
    </row>
    <row r="814" spans="27:47" ht="12.95" customHeight="1">
      <c r="AA814" s="132"/>
      <c r="AB814" s="132"/>
      <c r="AC814" s="132"/>
      <c r="AD814" s="132"/>
      <c r="AE814" s="132"/>
      <c r="AG814" s="7"/>
      <c r="AN814" s="132"/>
      <c r="AO814" s="132"/>
      <c r="AP814" s="132"/>
      <c r="AQ814" s="132"/>
      <c r="AR814" s="132"/>
      <c r="AS814" s="132"/>
      <c r="AT814" s="132"/>
      <c r="AU814" s="132"/>
    </row>
    <row r="815" spans="27:47" ht="12.95" customHeight="1">
      <c r="AA815" s="132"/>
      <c r="AB815" s="132"/>
      <c r="AC815" s="132"/>
      <c r="AD815" s="132"/>
      <c r="AE815" s="132"/>
      <c r="AG815" s="7"/>
      <c r="AN815" s="132"/>
      <c r="AO815" s="132"/>
      <c r="AP815" s="132"/>
      <c r="AQ815" s="132"/>
      <c r="AR815" s="132"/>
      <c r="AS815" s="132"/>
      <c r="AT815" s="132"/>
      <c r="AU815" s="132"/>
    </row>
    <row r="816" spans="27:47" ht="12.95" customHeight="1">
      <c r="AA816" s="132"/>
      <c r="AB816" s="132"/>
      <c r="AC816" s="132"/>
      <c r="AD816" s="132"/>
      <c r="AE816" s="132"/>
      <c r="AG816" s="7"/>
      <c r="AN816" s="132"/>
      <c r="AO816" s="132"/>
      <c r="AP816" s="132"/>
      <c r="AQ816" s="132"/>
      <c r="AR816" s="132"/>
      <c r="AS816" s="132"/>
      <c r="AT816" s="132"/>
      <c r="AU816" s="132"/>
    </row>
    <row r="817" spans="27:64" ht="12.95" customHeight="1">
      <c r="AA817" s="132"/>
      <c r="AB817" s="132"/>
      <c r="AC817" s="132"/>
      <c r="AD817" s="132"/>
      <c r="AE817" s="132"/>
      <c r="AG817" s="7"/>
      <c r="AN817" s="132"/>
      <c r="AO817" s="132"/>
      <c r="AP817" s="132"/>
      <c r="AQ817" s="132"/>
      <c r="AR817" s="132"/>
      <c r="AS817" s="132"/>
      <c r="AT817" s="132"/>
      <c r="AU817" s="132"/>
    </row>
    <row r="818" spans="27:64" ht="12.95" customHeight="1">
      <c r="AA818" s="132"/>
      <c r="AB818" s="132"/>
      <c r="AC818" s="132"/>
      <c r="AD818" s="132"/>
      <c r="AE818" s="132"/>
      <c r="AG818" s="7"/>
      <c r="AN818" s="132"/>
      <c r="AO818" s="132"/>
      <c r="AP818" s="132"/>
      <c r="AQ818" s="132"/>
      <c r="AR818" s="132"/>
      <c r="AS818" s="132"/>
      <c r="AT818" s="132"/>
      <c r="AU818" s="132"/>
    </row>
    <row r="819" spans="27:64" ht="12.95" customHeight="1">
      <c r="AA819" s="132"/>
      <c r="AB819" s="132"/>
      <c r="AC819" s="132"/>
      <c r="AD819" s="132"/>
      <c r="AE819" s="132"/>
      <c r="AG819" s="7"/>
      <c r="AN819" s="132"/>
      <c r="AO819" s="132"/>
      <c r="AP819" s="132"/>
      <c r="AQ819" s="132"/>
      <c r="AR819" s="132"/>
      <c r="AS819" s="132"/>
      <c r="AT819" s="132"/>
      <c r="AU819" s="132"/>
    </row>
    <row r="820" spans="27:64" ht="12.95" customHeight="1">
      <c r="AA820" s="132"/>
      <c r="AB820" s="132"/>
      <c r="AC820" s="132"/>
      <c r="AD820" s="132"/>
      <c r="AE820" s="132"/>
      <c r="AG820" s="7"/>
      <c r="AN820" s="132"/>
      <c r="AO820" s="132"/>
      <c r="AP820" s="132"/>
      <c r="AQ820" s="132"/>
      <c r="AR820" s="132"/>
      <c r="AS820" s="132"/>
      <c r="AT820" s="132"/>
      <c r="AU820" s="132"/>
    </row>
    <row r="821" spans="27:64" ht="12.95" customHeight="1">
      <c r="AA821" s="132"/>
      <c r="AB821" s="132"/>
      <c r="AC821" s="132"/>
      <c r="AD821" s="132"/>
      <c r="AE821" s="132"/>
      <c r="AG821" s="7"/>
      <c r="AN821" s="132"/>
      <c r="AO821" s="132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27:64" ht="12.95" customHeight="1">
      <c r="AA822" s="132"/>
      <c r="AB822" s="132"/>
      <c r="AC822" s="132"/>
      <c r="AD822" s="132"/>
      <c r="AE822" s="132"/>
      <c r="AG822" s="7"/>
      <c r="AN822" s="132"/>
      <c r="AO822" s="132"/>
      <c r="AP822" s="132"/>
      <c r="AQ822" s="132"/>
      <c r="AR822" s="132"/>
      <c r="AS822" s="132"/>
      <c r="AT822" s="132"/>
      <c r="AU822" s="132"/>
      <c r="AV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</row>
    <row r="823" spans="27:64" ht="12.95" customHeight="1">
      <c r="AA823" s="132"/>
      <c r="AB823" s="132"/>
      <c r="AC823" s="132"/>
      <c r="AD823" s="132"/>
      <c r="AE823" s="132"/>
      <c r="AG823" s="7"/>
      <c r="AN823" s="132"/>
      <c r="AO823" s="132"/>
      <c r="AP823" s="132"/>
      <c r="AQ823" s="132"/>
      <c r="AR823" s="132"/>
      <c r="AS823" s="132"/>
      <c r="AT823" s="132"/>
      <c r="AU823" s="132"/>
    </row>
    <row r="824" spans="27:64" ht="12.95" customHeight="1">
      <c r="AA824" s="132"/>
      <c r="AB824" s="132"/>
      <c r="AC824" s="132"/>
      <c r="AD824" s="132"/>
      <c r="AE824" s="132"/>
      <c r="AG824" s="7"/>
      <c r="AN824" s="132"/>
      <c r="AO824" s="132"/>
      <c r="AP824" s="132"/>
      <c r="AQ824" s="132"/>
      <c r="AR824" s="132"/>
      <c r="AS824" s="132"/>
      <c r="AT824" s="132"/>
      <c r="AU824" s="132"/>
    </row>
    <row r="825" spans="27:64" ht="12.95" customHeight="1">
      <c r="AA825" s="132"/>
      <c r="AB825" s="132"/>
      <c r="AC825" s="132"/>
      <c r="AD825" s="132"/>
      <c r="AE825" s="132"/>
      <c r="AG825" s="7"/>
      <c r="AN825" s="132"/>
      <c r="AO825" s="132"/>
      <c r="AP825" s="132"/>
      <c r="AQ825" s="132"/>
      <c r="AR825" s="132"/>
      <c r="AS825" s="132"/>
      <c r="AT825" s="132"/>
      <c r="AU825" s="132"/>
    </row>
    <row r="826" spans="27:64" ht="12.95" customHeight="1">
      <c r="AA826" s="132"/>
      <c r="AB826" s="132"/>
      <c r="AC826" s="132"/>
      <c r="AD826" s="132"/>
      <c r="AE826" s="132"/>
      <c r="AG826" s="7"/>
      <c r="AN826" s="132"/>
      <c r="AO826" s="132"/>
      <c r="AP826" s="132"/>
      <c r="AQ826" s="132"/>
      <c r="AR826" s="132"/>
      <c r="AS826" s="132"/>
      <c r="AT826" s="132"/>
      <c r="AU826" s="132"/>
    </row>
    <row r="827" spans="27:64" ht="12.95" customHeight="1">
      <c r="AA827" s="132"/>
      <c r="AB827" s="132"/>
      <c r="AC827" s="132"/>
      <c r="AD827" s="132"/>
      <c r="AE827" s="132"/>
      <c r="AG827" s="7"/>
      <c r="AN827" s="132"/>
      <c r="AO827" s="132"/>
      <c r="AP827" s="132"/>
      <c r="AQ827" s="132"/>
      <c r="AR827" s="132"/>
      <c r="AS827" s="132"/>
      <c r="AT827" s="132"/>
      <c r="AU827" s="132"/>
    </row>
    <row r="828" spans="27:64" ht="12.95" customHeight="1">
      <c r="AA828" s="132"/>
      <c r="AB828" s="132"/>
      <c r="AC828" s="132"/>
      <c r="AD828" s="132"/>
      <c r="AE828" s="132"/>
      <c r="AG828" s="7"/>
      <c r="AN828" s="132"/>
      <c r="AO828" s="132"/>
      <c r="AP828" s="132"/>
      <c r="AQ828" s="132"/>
      <c r="AR828" s="132"/>
      <c r="AS828" s="132"/>
      <c r="AT828" s="132"/>
      <c r="AU828" s="132"/>
    </row>
    <row r="829" spans="27:64" ht="12.95" customHeight="1">
      <c r="AA829" s="132"/>
      <c r="AB829" s="132"/>
      <c r="AC829" s="132"/>
      <c r="AD829" s="132"/>
      <c r="AE829" s="132"/>
      <c r="AG829" s="7"/>
      <c r="AN829" s="132"/>
      <c r="AO829" s="132"/>
      <c r="AP829" s="132"/>
      <c r="AQ829" s="132"/>
      <c r="AR829" s="132"/>
      <c r="AS829" s="132"/>
      <c r="AT829" s="132"/>
      <c r="AU829" s="132"/>
    </row>
    <row r="830" spans="27:64" ht="12.95" customHeight="1">
      <c r="AA830" s="132"/>
      <c r="AB830" s="132"/>
      <c r="AC830" s="132"/>
      <c r="AD830" s="132"/>
      <c r="AE830" s="132"/>
      <c r="AG830" s="7"/>
      <c r="AN830" s="132"/>
      <c r="AO830" s="132"/>
      <c r="AP830" s="132"/>
      <c r="AQ830" s="132"/>
      <c r="AR830" s="132"/>
      <c r="AS830" s="132"/>
      <c r="AT830" s="132"/>
      <c r="AU830" s="132"/>
    </row>
    <row r="831" spans="27:64" ht="12.95" customHeight="1">
      <c r="AA831" s="132"/>
      <c r="AB831" s="132"/>
      <c r="AC831" s="132"/>
      <c r="AD831" s="132"/>
      <c r="AE831" s="132"/>
      <c r="AG831" s="7"/>
      <c r="AN831" s="132"/>
      <c r="AO831" s="132"/>
      <c r="AP831" s="132"/>
      <c r="AQ831" s="132"/>
      <c r="AR831" s="132"/>
      <c r="AS831" s="132"/>
      <c r="AT831" s="132"/>
      <c r="AU831" s="132"/>
    </row>
    <row r="832" spans="27:64" ht="12.95" customHeight="1">
      <c r="AA832" s="132"/>
      <c r="AB832" s="132"/>
      <c r="AC832" s="132"/>
      <c r="AD832" s="132"/>
      <c r="AE832" s="132"/>
      <c r="AG832" s="7"/>
      <c r="AN832" s="132"/>
      <c r="AO832" s="132"/>
      <c r="AP832" s="132"/>
      <c r="AQ832" s="132"/>
      <c r="AR832" s="132"/>
      <c r="AS832" s="132"/>
      <c r="AT832" s="132"/>
      <c r="AU832" s="132"/>
    </row>
    <row r="833" spans="27:50" ht="12.95" customHeight="1">
      <c r="AA833" s="132"/>
      <c r="AB833" s="132"/>
      <c r="AC833" s="132"/>
      <c r="AD833" s="132"/>
      <c r="AE833" s="132"/>
      <c r="AG833" s="7"/>
      <c r="AN833" s="132"/>
      <c r="AO833" s="132"/>
      <c r="AP833" s="132"/>
      <c r="AQ833" s="132"/>
      <c r="AR833" s="132"/>
      <c r="AS833" s="132"/>
      <c r="AT833" s="132"/>
      <c r="AU833" s="132"/>
      <c r="AV833" s="132"/>
      <c r="AX833" s="132"/>
    </row>
    <row r="834" spans="27:50" ht="12.95" customHeight="1">
      <c r="AA834" s="132"/>
      <c r="AB834" s="132"/>
      <c r="AC834" s="132"/>
      <c r="AD834" s="132"/>
      <c r="AE834" s="132"/>
      <c r="AG834" s="7"/>
      <c r="AN834" s="132"/>
      <c r="AO834" s="132"/>
      <c r="AP834" s="132"/>
      <c r="AQ834" s="132"/>
      <c r="AR834" s="132"/>
      <c r="AS834" s="132"/>
      <c r="AT834" s="132"/>
      <c r="AU834" s="132"/>
    </row>
    <row r="835" spans="27:50" ht="12.95" customHeight="1">
      <c r="AA835" s="132"/>
      <c r="AB835" s="132"/>
      <c r="AC835" s="132"/>
      <c r="AD835" s="132"/>
      <c r="AE835" s="132"/>
      <c r="AG835" s="7"/>
      <c r="AN835" s="132"/>
      <c r="AO835" s="132"/>
      <c r="AP835" s="132"/>
      <c r="AQ835" s="132"/>
      <c r="AR835" s="132"/>
      <c r="AS835" s="132"/>
      <c r="AT835" s="132"/>
      <c r="AU835" s="132"/>
    </row>
    <row r="836" spans="27:50" ht="12.95" customHeight="1">
      <c r="AA836" s="132"/>
      <c r="AB836" s="132"/>
      <c r="AC836" s="132"/>
      <c r="AD836" s="132"/>
      <c r="AE836" s="132"/>
      <c r="AG836" s="7"/>
      <c r="AN836" s="132"/>
      <c r="AO836" s="132"/>
      <c r="AP836" s="132"/>
      <c r="AQ836" s="132"/>
      <c r="AR836" s="132"/>
      <c r="AS836" s="132"/>
      <c r="AT836" s="132"/>
      <c r="AU836" s="132"/>
    </row>
    <row r="837" spans="27:50" ht="12.95" customHeight="1">
      <c r="AA837" s="132"/>
      <c r="AB837" s="132"/>
      <c r="AC837" s="132"/>
      <c r="AD837" s="132"/>
      <c r="AE837" s="132"/>
      <c r="AG837" s="7"/>
      <c r="AN837" s="132"/>
      <c r="AO837" s="132"/>
      <c r="AP837" s="132"/>
      <c r="AQ837" s="132"/>
      <c r="AR837" s="132"/>
      <c r="AS837" s="132"/>
      <c r="AT837" s="132"/>
      <c r="AU837" s="132"/>
    </row>
    <row r="838" spans="27:50" ht="12.95" customHeight="1">
      <c r="AA838" s="132"/>
      <c r="AB838" s="132"/>
      <c r="AC838" s="132"/>
      <c r="AD838" s="132"/>
      <c r="AE838" s="132"/>
      <c r="AG838" s="7"/>
      <c r="AN838" s="132"/>
      <c r="AO838" s="132"/>
      <c r="AP838" s="132"/>
      <c r="AQ838" s="132"/>
      <c r="AR838" s="132"/>
      <c r="AS838" s="132"/>
      <c r="AT838" s="132"/>
      <c r="AU838" s="132"/>
    </row>
    <row r="839" spans="27:50" ht="12.95" customHeight="1">
      <c r="AA839" s="132"/>
      <c r="AB839" s="132"/>
      <c r="AC839" s="132"/>
      <c r="AD839" s="132"/>
      <c r="AE839" s="132"/>
      <c r="AG839" s="7"/>
      <c r="AN839" s="132"/>
      <c r="AO839" s="132"/>
      <c r="AP839" s="132"/>
      <c r="AQ839" s="132"/>
      <c r="AR839" s="132"/>
      <c r="AS839" s="132"/>
      <c r="AT839" s="132"/>
      <c r="AU839" s="132"/>
    </row>
    <row r="840" spans="27:50" ht="12.95" customHeight="1">
      <c r="AA840" s="132"/>
      <c r="AB840" s="132"/>
      <c r="AC840" s="132"/>
      <c r="AD840" s="132"/>
      <c r="AE840" s="132"/>
      <c r="AG840" s="7"/>
      <c r="AN840" s="132"/>
      <c r="AO840" s="132"/>
      <c r="AP840" s="132"/>
      <c r="AQ840" s="132"/>
      <c r="AR840" s="132"/>
      <c r="AS840" s="132"/>
      <c r="AT840" s="132"/>
      <c r="AU840" s="132"/>
    </row>
    <row r="841" spans="27:50" ht="12.95" customHeight="1">
      <c r="AA841" s="132"/>
      <c r="AB841" s="132"/>
      <c r="AC841" s="132"/>
      <c r="AD841" s="132"/>
      <c r="AE841" s="132"/>
      <c r="AG841" s="7"/>
      <c r="AN841" s="132"/>
      <c r="AO841" s="132"/>
      <c r="AP841" s="132"/>
      <c r="AQ841" s="132"/>
      <c r="AR841" s="132"/>
      <c r="AS841" s="132"/>
      <c r="AT841" s="132"/>
      <c r="AU841" s="132"/>
    </row>
    <row r="842" spans="27:50" ht="12.95" customHeight="1">
      <c r="AA842" s="132"/>
      <c r="AB842" s="132"/>
      <c r="AC842" s="132"/>
      <c r="AD842" s="132"/>
      <c r="AE842" s="132"/>
      <c r="AG842" s="7"/>
      <c r="AN842" s="132"/>
      <c r="AO842" s="132"/>
      <c r="AP842" s="132"/>
      <c r="AQ842" s="132"/>
      <c r="AR842" s="132"/>
      <c r="AS842" s="132"/>
      <c r="AT842" s="132"/>
      <c r="AU842" s="132"/>
    </row>
    <row r="843" spans="27:50" ht="12.95" customHeight="1">
      <c r="AA843" s="132"/>
      <c r="AB843" s="132"/>
      <c r="AC843" s="132"/>
      <c r="AD843" s="132"/>
      <c r="AE843" s="132"/>
      <c r="AG843" s="7"/>
      <c r="AN843" s="132"/>
      <c r="AO843" s="132"/>
      <c r="AP843" s="132"/>
      <c r="AQ843" s="132"/>
      <c r="AR843" s="132"/>
      <c r="AS843" s="132"/>
      <c r="AT843" s="132"/>
      <c r="AU843" s="132"/>
    </row>
    <row r="844" spans="27:50" ht="12.95" customHeight="1">
      <c r="AA844" s="132"/>
      <c r="AB844" s="132"/>
      <c r="AC844" s="132"/>
      <c r="AD844" s="132"/>
      <c r="AE844" s="132"/>
      <c r="AG844" s="7"/>
      <c r="AN844" s="132"/>
      <c r="AO844" s="132"/>
      <c r="AP844" s="132"/>
      <c r="AQ844" s="132"/>
      <c r="AR844" s="132"/>
      <c r="AS844" s="132"/>
      <c r="AT844" s="132"/>
      <c r="AU844" s="132"/>
    </row>
    <row r="845" spans="27:50" ht="12.95" customHeight="1">
      <c r="AA845" s="132"/>
      <c r="AB845" s="132"/>
      <c r="AC845" s="132"/>
      <c r="AD845" s="132"/>
      <c r="AE845" s="132"/>
      <c r="AG845" s="7"/>
      <c r="AN845" s="132"/>
      <c r="AO845" s="132"/>
      <c r="AP845" s="132"/>
      <c r="AQ845" s="132"/>
      <c r="AR845" s="132"/>
      <c r="AS845" s="132"/>
      <c r="AT845" s="132"/>
      <c r="AU845" s="132"/>
    </row>
    <row r="846" spans="27:50" ht="12.95" customHeight="1">
      <c r="AA846" s="132"/>
      <c r="AB846" s="132"/>
      <c r="AC846" s="132"/>
      <c r="AD846" s="132"/>
      <c r="AE846" s="132"/>
      <c r="AG846" s="7"/>
      <c r="AN846" s="132"/>
      <c r="AO846" s="132"/>
      <c r="AP846" s="132"/>
      <c r="AQ846" s="132"/>
      <c r="AR846" s="132"/>
      <c r="AS846" s="132"/>
      <c r="AT846" s="132"/>
      <c r="AU846" s="132"/>
    </row>
    <row r="847" spans="27:50" ht="12.95" customHeight="1">
      <c r="AA847" s="132"/>
      <c r="AB847" s="132"/>
      <c r="AC847" s="132"/>
      <c r="AD847" s="132"/>
      <c r="AE847" s="132"/>
      <c r="AG847" s="7"/>
      <c r="AN847" s="132"/>
      <c r="AO847" s="132"/>
      <c r="AP847" s="132"/>
      <c r="AQ847" s="132"/>
      <c r="AR847" s="132"/>
      <c r="AS847" s="132"/>
      <c r="AT847" s="132"/>
      <c r="AU847" s="132"/>
    </row>
    <row r="848" spans="27:50" ht="12.95" customHeight="1">
      <c r="AA848" s="132"/>
      <c r="AB848" s="132"/>
      <c r="AC848" s="132"/>
      <c r="AD848" s="132"/>
      <c r="AE848" s="132"/>
      <c r="AG848" s="7"/>
      <c r="AN848" s="132"/>
      <c r="AO848" s="132"/>
      <c r="AP848" s="132"/>
      <c r="AQ848" s="132"/>
      <c r="AR848" s="132"/>
      <c r="AS848" s="132"/>
      <c r="AT848" s="132"/>
      <c r="AU848" s="132"/>
    </row>
    <row r="849" spans="27:47" ht="12.95" customHeight="1">
      <c r="AA849" s="132"/>
      <c r="AB849" s="132"/>
      <c r="AC849" s="132"/>
      <c r="AD849" s="132"/>
      <c r="AE849" s="132"/>
      <c r="AG849" s="7"/>
      <c r="AN849" s="132"/>
      <c r="AO849" s="132"/>
      <c r="AP849" s="132"/>
      <c r="AQ849" s="132"/>
      <c r="AR849" s="132"/>
      <c r="AS849" s="132"/>
      <c r="AT849" s="132"/>
      <c r="AU849" s="132"/>
    </row>
    <row r="850" spans="27:47" ht="12.95" customHeight="1">
      <c r="AA850" s="132"/>
      <c r="AB850" s="132"/>
      <c r="AC850" s="132"/>
      <c r="AD850" s="132"/>
      <c r="AE850" s="132"/>
      <c r="AG850" s="7"/>
      <c r="AN850" s="132"/>
      <c r="AO850" s="132"/>
      <c r="AP850" s="132"/>
      <c r="AQ850" s="132"/>
      <c r="AR850" s="132"/>
      <c r="AS850" s="132"/>
      <c r="AT850" s="132"/>
      <c r="AU850" s="132"/>
    </row>
    <row r="851" spans="27:47" ht="12.95" customHeight="1">
      <c r="AA851" s="132"/>
      <c r="AB851" s="132"/>
      <c r="AC851" s="132"/>
      <c r="AD851" s="132"/>
      <c r="AE851" s="132"/>
      <c r="AG851" s="7"/>
      <c r="AN851" s="132"/>
      <c r="AO851" s="132"/>
      <c r="AP851" s="132"/>
      <c r="AQ851" s="132"/>
      <c r="AR851" s="132"/>
      <c r="AS851" s="132"/>
      <c r="AT851" s="132"/>
      <c r="AU851" s="132"/>
    </row>
    <row r="852" spans="27:47" ht="12.95" customHeight="1">
      <c r="AA852" s="132"/>
      <c r="AB852" s="132"/>
      <c r="AC852" s="132"/>
      <c r="AD852" s="132"/>
      <c r="AE852" s="132"/>
      <c r="AG852" s="7"/>
      <c r="AN852" s="132"/>
      <c r="AO852" s="132"/>
      <c r="AP852" s="132"/>
      <c r="AQ852" s="132"/>
      <c r="AR852" s="132"/>
      <c r="AS852" s="132"/>
      <c r="AT852" s="132"/>
      <c r="AU852" s="132"/>
    </row>
    <row r="853" spans="27:47" ht="12.95" customHeight="1">
      <c r="AA853" s="132"/>
      <c r="AB853" s="132"/>
      <c r="AC853" s="132"/>
      <c r="AD853" s="132"/>
      <c r="AE853" s="132"/>
      <c r="AG853" s="7"/>
      <c r="AN853" s="132"/>
      <c r="AO853" s="132"/>
      <c r="AP853" s="132"/>
      <c r="AQ853" s="132"/>
      <c r="AR853" s="132"/>
      <c r="AS853" s="132"/>
      <c r="AT853" s="132"/>
      <c r="AU853" s="132"/>
    </row>
    <row r="854" spans="27:47" ht="12.95" customHeight="1">
      <c r="AA854" s="132"/>
      <c r="AB854" s="132"/>
      <c r="AC854" s="132"/>
      <c r="AD854" s="132"/>
      <c r="AE854" s="132"/>
      <c r="AG854" s="7"/>
      <c r="AN854" s="132"/>
      <c r="AO854" s="132"/>
      <c r="AP854" s="132"/>
      <c r="AQ854" s="132"/>
      <c r="AR854" s="132"/>
      <c r="AS854" s="132"/>
      <c r="AT854" s="132"/>
      <c r="AU854" s="132"/>
    </row>
    <row r="855" spans="27:47" ht="12.95" customHeight="1">
      <c r="AA855" s="132"/>
      <c r="AB855" s="132"/>
      <c r="AC855" s="132"/>
      <c r="AD855" s="132"/>
      <c r="AE855" s="132"/>
      <c r="AG855" s="7"/>
      <c r="AN855" s="132"/>
      <c r="AO855" s="132"/>
      <c r="AP855" s="132"/>
      <c r="AQ855" s="132"/>
      <c r="AR855" s="132"/>
      <c r="AS855" s="132"/>
      <c r="AT855" s="132"/>
      <c r="AU855" s="132"/>
    </row>
    <row r="856" spans="27:47" ht="12.95" customHeight="1">
      <c r="AA856" s="132"/>
      <c r="AB856" s="132"/>
      <c r="AC856" s="132"/>
      <c r="AD856" s="132"/>
      <c r="AE856" s="132"/>
      <c r="AG856" s="7"/>
      <c r="AN856" s="132"/>
      <c r="AO856" s="132"/>
      <c r="AP856" s="132"/>
      <c r="AQ856" s="132"/>
      <c r="AR856" s="132"/>
      <c r="AS856" s="132"/>
      <c r="AT856" s="132"/>
      <c r="AU856" s="132"/>
    </row>
    <row r="857" spans="27:47" ht="12.95" customHeight="1">
      <c r="AA857" s="132"/>
      <c r="AB857" s="132"/>
      <c r="AC857" s="132"/>
      <c r="AD857" s="132"/>
      <c r="AE857" s="132"/>
      <c r="AG857" s="7"/>
      <c r="AN857" s="132"/>
      <c r="AO857" s="132"/>
      <c r="AP857" s="132"/>
      <c r="AQ857" s="132"/>
      <c r="AR857" s="132"/>
      <c r="AS857" s="132"/>
      <c r="AT857" s="132"/>
      <c r="AU857" s="132"/>
    </row>
    <row r="858" spans="27:47" ht="12.95" customHeight="1">
      <c r="AA858" s="132"/>
      <c r="AB858" s="132"/>
      <c r="AC858" s="132"/>
      <c r="AD858" s="132"/>
      <c r="AE858" s="132"/>
      <c r="AG858" s="7"/>
      <c r="AN858" s="132"/>
      <c r="AO858" s="132"/>
      <c r="AP858" s="132"/>
      <c r="AQ858" s="132"/>
      <c r="AR858" s="132"/>
      <c r="AS858" s="132"/>
      <c r="AT858" s="132"/>
      <c r="AU858" s="132"/>
    </row>
    <row r="859" spans="27:47" ht="12.95" customHeight="1">
      <c r="AA859" s="132"/>
      <c r="AB859" s="132"/>
      <c r="AC859" s="132"/>
      <c r="AD859" s="132"/>
      <c r="AE859" s="132"/>
      <c r="AG859" s="7"/>
      <c r="AN859" s="132"/>
      <c r="AO859" s="132"/>
      <c r="AP859" s="132"/>
      <c r="AQ859" s="132"/>
      <c r="AR859" s="132"/>
      <c r="AS859" s="132"/>
      <c r="AT859" s="132"/>
      <c r="AU859" s="132"/>
    </row>
    <row r="860" spans="27:47" ht="12.95" customHeight="1">
      <c r="AA860" s="132"/>
      <c r="AB860" s="132"/>
      <c r="AC860" s="132"/>
      <c r="AD860" s="132"/>
      <c r="AE860" s="132"/>
      <c r="AG860" s="7"/>
      <c r="AN860" s="132"/>
      <c r="AO860" s="132"/>
      <c r="AP860" s="132"/>
      <c r="AQ860" s="132"/>
      <c r="AR860" s="132"/>
      <c r="AS860" s="132"/>
      <c r="AT860" s="132"/>
      <c r="AU860" s="132"/>
    </row>
    <row r="861" spans="27:47" ht="12.95" customHeight="1">
      <c r="AA861" s="132"/>
      <c r="AB861" s="132"/>
      <c r="AC861" s="132"/>
      <c r="AD861" s="132"/>
      <c r="AE861" s="132"/>
      <c r="AG861" s="7"/>
      <c r="AN861" s="132"/>
      <c r="AO861" s="132"/>
      <c r="AP861" s="132"/>
      <c r="AQ861" s="132"/>
      <c r="AR861" s="132"/>
      <c r="AS861" s="132"/>
      <c r="AT861" s="132"/>
      <c r="AU861" s="132"/>
    </row>
    <row r="862" spans="27:47" ht="12.95" customHeight="1">
      <c r="AA862" s="132"/>
      <c r="AB862" s="132"/>
      <c r="AC862" s="132"/>
      <c r="AD862" s="132"/>
      <c r="AE862" s="132"/>
      <c r="AG862" s="7"/>
      <c r="AN862" s="132"/>
      <c r="AO862" s="132"/>
      <c r="AP862" s="132"/>
      <c r="AQ862" s="132"/>
      <c r="AR862" s="132"/>
      <c r="AS862" s="132"/>
      <c r="AT862" s="132"/>
      <c r="AU862" s="132"/>
    </row>
    <row r="863" spans="27:47" ht="12.95" customHeight="1">
      <c r="AA863" s="132"/>
      <c r="AB863" s="132"/>
      <c r="AC863" s="132"/>
      <c r="AD863" s="132"/>
      <c r="AE863" s="132"/>
      <c r="AG863" s="7"/>
      <c r="AN863" s="132"/>
      <c r="AO863" s="132"/>
      <c r="AP863" s="132"/>
      <c r="AQ863" s="132"/>
      <c r="AR863" s="132"/>
      <c r="AS863" s="132"/>
      <c r="AT863" s="132"/>
      <c r="AU863" s="132"/>
    </row>
    <row r="864" spans="27:47" ht="12.95" customHeight="1">
      <c r="AA864" s="132"/>
      <c r="AB864" s="132"/>
      <c r="AC864" s="132"/>
      <c r="AD864" s="132"/>
      <c r="AE864" s="132"/>
      <c r="AG864" s="7"/>
      <c r="AN864" s="132"/>
      <c r="AO864" s="132"/>
      <c r="AP864" s="132"/>
      <c r="AQ864" s="132"/>
      <c r="AR864" s="132"/>
      <c r="AS864" s="132"/>
      <c r="AT864" s="132"/>
      <c r="AU864" s="132"/>
    </row>
    <row r="865" spans="27:47" ht="12.95" customHeight="1">
      <c r="AA865" s="132"/>
      <c r="AB865" s="132"/>
      <c r="AC865" s="132"/>
      <c r="AD865" s="132"/>
      <c r="AE865" s="132"/>
      <c r="AG865" s="7"/>
      <c r="AN865" s="132"/>
      <c r="AO865" s="132"/>
      <c r="AP865" s="132"/>
      <c r="AQ865" s="132"/>
      <c r="AR865" s="132"/>
      <c r="AS865" s="132"/>
      <c r="AT865" s="132"/>
      <c r="AU865" s="132"/>
    </row>
    <row r="866" spans="27:47" ht="12.95" customHeight="1">
      <c r="AA866" s="132"/>
      <c r="AB866" s="132"/>
      <c r="AC866" s="132"/>
      <c r="AD866" s="132"/>
      <c r="AE866" s="132"/>
      <c r="AG866" s="7"/>
      <c r="AN866" s="132"/>
      <c r="AO866" s="132"/>
      <c r="AP866" s="132"/>
      <c r="AQ866" s="132"/>
      <c r="AR866" s="132"/>
      <c r="AS866" s="132"/>
      <c r="AT866" s="132"/>
      <c r="AU866" s="132"/>
    </row>
    <row r="867" spans="27:47" ht="12.95" customHeight="1">
      <c r="AA867" s="132"/>
      <c r="AB867" s="132"/>
      <c r="AC867" s="132"/>
      <c r="AD867" s="132"/>
      <c r="AE867" s="132"/>
      <c r="AG867" s="7"/>
      <c r="AN867" s="132"/>
      <c r="AO867" s="132"/>
      <c r="AP867" s="132"/>
      <c r="AQ867" s="132"/>
      <c r="AR867" s="132"/>
      <c r="AS867" s="132"/>
      <c r="AT867" s="132"/>
      <c r="AU867" s="132"/>
    </row>
    <row r="868" spans="27:47" ht="12.95" customHeight="1">
      <c r="AA868" s="132"/>
      <c r="AB868" s="132"/>
      <c r="AC868" s="132"/>
      <c r="AD868" s="132"/>
      <c r="AE868" s="132"/>
      <c r="AG868" s="7"/>
      <c r="AN868" s="132"/>
      <c r="AO868" s="132"/>
      <c r="AP868" s="132"/>
      <c r="AQ868" s="132"/>
      <c r="AR868" s="132"/>
      <c r="AS868" s="132"/>
      <c r="AT868" s="132"/>
      <c r="AU868" s="132"/>
    </row>
    <row r="869" spans="27:47" ht="12.95" customHeight="1">
      <c r="AA869" s="132"/>
      <c r="AB869" s="132"/>
      <c r="AC869" s="132"/>
      <c r="AD869" s="132"/>
      <c r="AE869" s="132"/>
      <c r="AG869" s="7"/>
      <c r="AN869" s="132"/>
      <c r="AO869" s="132"/>
      <c r="AP869" s="132"/>
      <c r="AQ869" s="132"/>
      <c r="AR869" s="132"/>
      <c r="AS869" s="132"/>
      <c r="AT869" s="132"/>
      <c r="AU869" s="132"/>
    </row>
    <row r="870" spans="27:47" ht="12.95" customHeight="1">
      <c r="AA870" s="132"/>
      <c r="AB870" s="132"/>
      <c r="AC870" s="132"/>
      <c r="AD870" s="132"/>
      <c r="AE870" s="132"/>
      <c r="AG870" s="7"/>
      <c r="AN870" s="132"/>
      <c r="AO870" s="132"/>
      <c r="AP870" s="132"/>
      <c r="AQ870" s="132"/>
      <c r="AR870" s="132"/>
      <c r="AS870" s="132"/>
      <c r="AT870" s="132"/>
      <c r="AU870" s="132"/>
    </row>
    <row r="871" spans="27:47" ht="12.95" customHeight="1">
      <c r="AA871" s="132"/>
      <c r="AB871" s="132"/>
      <c r="AC871" s="132"/>
      <c r="AD871" s="132"/>
      <c r="AE871" s="132"/>
      <c r="AG871" s="7"/>
      <c r="AN871" s="132"/>
      <c r="AO871" s="132"/>
      <c r="AP871" s="132"/>
      <c r="AQ871" s="132"/>
      <c r="AR871" s="132"/>
      <c r="AS871" s="132"/>
      <c r="AT871" s="132"/>
      <c r="AU871" s="132"/>
    </row>
    <row r="872" spans="27:47" ht="12.95" customHeight="1">
      <c r="AA872" s="132"/>
      <c r="AB872" s="132"/>
      <c r="AC872" s="132"/>
      <c r="AD872" s="132"/>
      <c r="AE872" s="132"/>
      <c r="AG872" s="7"/>
      <c r="AN872" s="132"/>
      <c r="AO872" s="132"/>
      <c r="AP872" s="132"/>
      <c r="AQ872" s="132"/>
      <c r="AR872" s="132"/>
      <c r="AS872" s="132"/>
      <c r="AT872" s="132"/>
      <c r="AU872" s="132"/>
    </row>
    <row r="873" spans="27:47" ht="12.95" customHeight="1">
      <c r="AA873" s="132"/>
      <c r="AB873" s="132"/>
      <c r="AC873" s="132"/>
      <c r="AD873" s="132"/>
      <c r="AE873" s="132"/>
      <c r="AG873" s="7"/>
      <c r="AN873" s="132"/>
      <c r="AO873" s="132"/>
      <c r="AP873" s="132"/>
      <c r="AQ873" s="132"/>
      <c r="AR873" s="132"/>
      <c r="AS873" s="132"/>
      <c r="AT873" s="132"/>
      <c r="AU873" s="132"/>
    </row>
    <row r="874" spans="27:47" ht="12.95" customHeight="1">
      <c r="AA874" s="132"/>
      <c r="AB874" s="132"/>
      <c r="AC874" s="132"/>
      <c r="AD874" s="132"/>
      <c r="AE874" s="132"/>
      <c r="AG874" s="7"/>
      <c r="AN874" s="132"/>
      <c r="AO874" s="132"/>
      <c r="AP874" s="132"/>
      <c r="AQ874" s="132"/>
      <c r="AR874" s="132"/>
      <c r="AS874" s="132"/>
      <c r="AT874" s="132"/>
      <c r="AU874" s="132"/>
    </row>
    <row r="875" spans="27:47" ht="12.95" customHeight="1">
      <c r="AA875" s="132"/>
      <c r="AB875" s="132"/>
      <c r="AC875" s="132"/>
      <c r="AD875" s="132"/>
      <c r="AE875" s="132"/>
      <c r="AG875" s="7"/>
      <c r="AN875" s="132"/>
      <c r="AO875" s="132"/>
      <c r="AP875" s="132"/>
      <c r="AQ875" s="132"/>
      <c r="AR875" s="132"/>
      <c r="AS875" s="132"/>
      <c r="AT875" s="132"/>
      <c r="AU875" s="132"/>
    </row>
    <row r="876" spans="27:47" ht="12.95" customHeight="1">
      <c r="AA876" s="132"/>
      <c r="AB876" s="132"/>
      <c r="AC876" s="132"/>
      <c r="AD876" s="132"/>
      <c r="AE876" s="132"/>
      <c r="AG876" s="7"/>
      <c r="AN876" s="132"/>
      <c r="AO876" s="132"/>
      <c r="AP876" s="132"/>
      <c r="AQ876" s="132"/>
      <c r="AR876" s="132"/>
      <c r="AS876" s="132"/>
      <c r="AT876" s="132"/>
      <c r="AU876" s="132"/>
    </row>
    <row r="877" spans="27:47" ht="12.95" customHeight="1">
      <c r="AA877" s="132"/>
      <c r="AB877" s="132"/>
      <c r="AC877" s="132"/>
      <c r="AD877" s="132"/>
      <c r="AE877" s="132"/>
      <c r="AG877" s="7"/>
      <c r="AN877" s="132"/>
      <c r="AO877" s="132"/>
      <c r="AP877" s="132"/>
      <c r="AQ877" s="132"/>
      <c r="AR877" s="132"/>
      <c r="AS877" s="132"/>
      <c r="AT877" s="132"/>
      <c r="AU877" s="132"/>
    </row>
    <row r="878" spans="27:47" ht="12.95" customHeight="1">
      <c r="AA878" s="132"/>
      <c r="AB878" s="132"/>
      <c r="AC878" s="132"/>
      <c r="AD878" s="132"/>
      <c r="AE878" s="132"/>
      <c r="AG878" s="7"/>
      <c r="AN878" s="132"/>
      <c r="AO878" s="132"/>
      <c r="AP878" s="132"/>
      <c r="AQ878" s="132"/>
      <c r="AR878" s="132"/>
      <c r="AS878" s="132"/>
      <c r="AT878" s="132"/>
      <c r="AU878" s="132"/>
    </row>
    <row r="879" spans="27:47" ht="12.95" customHeight="1">
      <c r="AA879" s="132"/>
      <c r="AB879" s="132"/>
      <c r="AC879" s="132"/>
      <c r="AD879" s="132"/>
      <c r="AE879" s="132"/>
      <c r="AG879" s="7"/>
      <c r="AN879" s="132"/>
      <c r="AO879" s="132"/>
      <c r="AP879" s="132"/>
      <c r="AQ879" s="132"/>
      <c r="AR879" s="132"/>
      <c r="AS879" s="132"/>
      <c r="AT879" s="132"/>
      <c r="AU879" s="132"/>
    </row>
    <row r="880" spans="27:47" ht="12.95" customHeight="1">
      <c r="AA880" s="132"/>
      <c r="AB880" s="132"/>
      <c r="AC880" s="132"/>
      <c r="AD880" s="132"/>
      <c r="AE880" s="132"/>
      <c r="AG880" s="7"/>
      <c r="AN880" s="132"/>
      <c r="AO880" s="132"/>
      <c r="AP880" s="132"/>
      <c r="AQ880" s="132"/>
      <c r="AR880" s="132"/>
      <c r="AS880" s="132"/>
      <c r="AT880" s="132"/>
      <c r="AU880" s="132"/>
    </row>
    <row r="881" spans="27:48" ht="12.95" customHeight="1">
      <c r="AA881" s="132"/>
      <c r="AB881" s="132"/>
      <c r="AC881" s="132"/>
      <c r="AD881" s="132"/>
      <c r="AE881" s="132"/>
      <c r="AG881" s="7"/>
      <c r="AN881" s="132"/>
      <c r="AO881" s="132"/>
      <c r="AP881" s="132"/>
      <c r="AQ881" s="132"/>
      <c r="AR881" s="132"/>
      <c r="AS881" s="132"/>
      <c r="AT881" s="132"/>
      <c r="AU881" s="132"/>
    </row>
    <row r="882" spans="27:48" ht="12.95" customHeight="1">
      <c r="AA882" s="132"/>
      <c r="AB882" s="132"/>
      <c r="AC882" s="132"/>
      <c r="AD882" s="132"/>
      <c r="AE882" s="132"/>
      <c r="AG882" s="7"/>
      <c r="AN882" s="132"/>
      <c r="AO882" s="132"/>
      <c r="AP882" s="132"/>
      <c r="AQ882" s="132"/>
      <c r="AR882" s="132"/>
      <c r="AS882" s="132"/>
      <c r="AT882" s="132"/>
      <c r="AU882" s="132"/>
    </row>
    <row r="883" spans="27:48" ht="12.95" customHeight="1">
      <c r="AA883" s="132"/>
      <c r="AB883" s="132"/>
      <c r="AC883" s="132"/>
      <c r="AD883" s="132"/>
      <c r="AE883" s="132"/>
      <c r="AG883" s="7"/>
      <c r="AN883" s="132"/>
      <c r="AO883" s="132"/>
      <c r="AP883" s="132"/>
      <c r="AQ883" s="132"/>
      <c r="AR883" s="132"/>
      <c r="AS883" s="132"/>
      <c r="AT883" s="132"/>
      <c r="AU883" s="132"/>
    </row>
    <row r="884" spans="27:48" ht="12.95" customHeight="1">
      <c r="AA884" s="132"/>
      <c r="AB884" s="132"/>
      <c r="AC884" s="132"/>
      <c r="AD884" s="132"/>
      <c r="AE884" s="132"/>
      <c r="AG884" s="7"/>
      <c r="AN884" s="132"/>
      <c r="AO884" s="132"/>
      <c r="AP884" s="132"/>
      <c r="AQ884" s="132"/>
      <c r="AR884" s="132"/>
      <c r="AS884" s="132"/>
      <c r="AT884" s="132"/>
      <c r="AU884" s="132"/>
    </row>
    <row r="885" spans="27:48" ht="12.95" customHeight="1">
      <c r="AA885" s="132"/>
      <c r="AB885" s="132"/>
      <c r="AC885" s="132"/>
      <c r="AD885" s="132"/>
      <c r="AE885" s="132"/>
      <c r="AG885" s="7"/>
      <c r="AN885" s="132"/>
      <c r="AO885" s="132"/>
      <c r="AP885" s="132"/>
      <c r="AQ885" s="132"/>
      <c r="AR885" s="132"/>
      <c r="AS885" s="132"/>
      <c r="AT885" s="132"/>
      <c r="AU885" s="132"/>
    </row>
    <row r="886" spans="27:48" ht="12.95" customHeight="1">
      <c r="AA886" s="132"/>
      <c r="AB886" s="132"/>
      <c r="AC886" s="132"/>
      <c r="AD886" s="132"/>
      <c r="AE886" s="132"/>
      <c r="AG886" s="7"/>
      <c r="AN886" s="132"/>
      <c r="AO886" s="132"/>
      <c r="AP886" s="132"/>
      <c r="AQ886" s="132"/>
      <c r="AR886" s="132"/>
      <c r="AS886" s="132"/>
      <c r="AT886" s="132"/>
      <c r="AU886" s="132"/>
    </row>
    <row r="887" spans="27:48" ht="12.95" customHeight="1">
      <c r="AA887" s="132"/>
      <c r="AB887" s="132"/>
      <c r="AC887" s="132"/>
      <c r="AD887" s="132"/>
      <c r="AE887" s="132"/>
      <c r="AG887" s="7"/>
      <c r="AN887" s="132"/>
      <c r="AO887" s="132"/>
      <c r="AP887" s="132"/>
      <c r="AQ887" s="132"/>
      <c r="AR887" s="132"/>
      <c r="AS887" s="132"/>
      <c r="AT887" s="132"/>
      <c r="AU887" s="132"/>
    </row>
    <row r="888" spans="27:48" ht="12.95" customHeight="1">
      <c r="AA888" s="132"/>
      <c r="AB888" s="132"/>
      <c r="AC888" s="132"/>
      <c r="AD888" s="132"/>
      <c r="AE888" s="132"/>
      <c r="AG888" s="7"/>
      <c r="AN888" s="132"/>
      <c r="AO888" s="132"/>
      <c r="AP888" s="132"/>
      <c r="AQ888" s="132"/>
      <c r="AR888" s="132"/>
      <c r="AS888" s="132"/>
      <c r="AT888" s="132"/>
      <c r="AU888" s="132"/>
      <c r="AV888" s="132"/>
    </row>
    <row r="889" spans="27:48" ht="12.95" customHeight="1">
      <c r="AA889" s="132"/>
      <c r="AB889" s="132"/>
      <c r="AC889" s="132"/>
      <c r="AD889" s="132"/>
      <c r="AE889" s="132"/>
      <c r="AG889" s="7"/>
      <c r="AN889" s="132"/>
      <c r="AO889" s="132"/>
      <c r="AP889" s="132"/>
      <c r="AQ889" s="132"/>
      <c r="AR889" s="132"/>
      <c r="AS889" s="132"/>
      <c r="AT889" s="132"/>
      <c r="AU889" s="132"/>
    </row>
    <row r="890" spans="27:48" ht="12.95" customHeight="1">
      <c r="AA890" s="132"/>
      <c r="AB890" s="132"/>
      <c r="AC890" s="132"/>
      <c r="AD890" s="132"/>
      <c r="AE890" s="132"/>
      <c r="AG890" s="7"/>
      <c r="AN890" s="132"/>
      <c r="AO890" s="132"/>
      <c r="AP890" s="132"/>
      <c r="AQ890" s="132"/>
      <c r="AR890" s="132"/>
      <c r="AS890" s="132"/>
      <c r="AT890" s="132"/>
      <c r="AU890" s="132"/>
    </row>
    <row r="891" spans="27:48" ht="12.95" customHeight="1">
      <c r="AA891" s="132"/>
      <c r="AB891" s="132"/>
      <c r="AC891" s="132"/>
      <c r="AD891" s="132"/>
      <c r="AE891" s="132"/>
      <c r="AG891" s="7"/>
      <c r="AN891" s="132"/>
      <c r="AO891" s="132"/>
      <c r="AP891" s="132"/>
      <c r="AQ891" s="132"/>
      <c r="AR891" s="132"/>
      <c r="AS891" s="132"/>
      <c r="AT891" s="132"/>
      <c r="AU891" s="132"/>
    </row>
    <row r="892" spans="27:48" ht="12.95" customHeight="1">
      <c r="AA892" s="132"/>
      <c r="AB892" s="132"/>
      <c r="AC892" s="132"/>
      <c r="AD892" s="132"/>
      <c r="AE892" s="132"/>
      <c r="AG892" s="7"/>
      <c r="AN892" s="132"/>
      <c r="AO892" s="132"/>
      <c r="AP892" s="132"/>
      <c r="AQ892" s="132"/>
      <c r="AR892" s="132"/>
      <c r="AS892" s="132"/>
      <c r="AT892" s="132"/>
      <c r="AU892" s="132"/>
    </row>
    <row r="893" spans="27:48" ht="12.95" customHeight="1">
      <c r="AA893" s="132"/>
      <c r="AB893" s="132"/>
      <c r="AC893" s="132"/>
      <c r="AD893" s="132"/>
      <c r="AE893" s="132"/>
      <c r="AG893" s="7"/>
      <c r="AN893" s="132"/>
      <c r="AO893" s="132"/>
      <c r="AP893" s="132"/>
      <c r="AQ893" s="132"/>
      <c r="AR893" s="132"/>
      <c r="AS893" s="132"/>
      <c r="AT893" s="132"/>
      <c r="AU893" s="132"/>
    </row>
    <row r="894" spans="27:48" ht="12.95" customHeight="1">
      <c r="AA894" s="132"/>
      <c r="AB894" s="132"/>
      <c r="AC894" s="132"/>
      <c r="AD894" s="132"/>
      <c r="AE894" s="132"/>
      <c r="AG894" s="7"/>
      <c r="AN894" s="132"/>
      <c r="AO894" s="132"/>
      <c r="AP894" s="132"/>
      <c r="AQ894" s="132"/>
      <c r="AR894" s="132"/>
      <c r="AS894" s="132"/>
      <c r="AT894" s="132"/>
      <c r="AU894" s="132"/>
    </row>
    <row r="895" spans="27:48" ht="12.95" customHeight="1">
      <c r="AA895" s="132"/>
      <c r="AB895" s="132"/>
      <c r="AC895" s="132"/>
      <c r="AD895" s="132"/>
      <c r="AE895" s="132"/>
      <c r="AG895" s="7"/>
      <c r="AN895" s="132"/>
      <c r="AO895" s="132"/>
      <c r="AP895" s="132"/>
      <c r="AQ895" s="132"/>
      <c r="AR895" s="132"/>
      <c r="AS895" s="132"/>
      <c r="AT895" s="132"/>
      <c r="AU895" s="132"/>
    </row>
    <row r="896" spans="27:48" ht="12.95" customHeight="1">
      <c r="AA896" s="132"/>
      <c r="AB896" s="132"/>
      <c r="AC896" s="132"/>
      <c r="AD896" s="132"/>
      <c r="AE896" s="132"/>
      <c r="AG896" s="7"/>
      <c r="AN896" s="132"/>
      <c r="AO896" s="132"/>
      <c r="AP896" s="132"/>
      <c r="AQ896" s="132"/>
      <c r="AR896" s="132"/>
      <c r="AS896" s="132"/>
      <c r="AT896" s="132"/>
      <c r="AU896" s="132"/>
    </row>
    <row r="897" spans="27:64" ht="12.95" customHeight="1">
      <c r="AA897" s="132"/>
      <c r="AB897" s="132"/>
      <c r="AC897" s="132"/>
      <c r="AD897" s="132"/>
      <c r="AE897" s="132"/>
      <c r="AG897" s="7"/>
      <c r="AN897" s="132"/>
      <c r="AO897" s="132"/>
      <c r="AP897" s="132"/>
      <c r="AQ897" s="132"/>
      <c r="AR897" s="132"/>
      <c r="AS897" s="132"/>
      <c r="AT897" s="132"/>
      <c r="AU897" s="132"/>
    </row>
    <row r="898" spans="27:64" ht="12.95" customHeight="1">
      <c r="AA898" s="132"/>
      <c r="AB898" s="132"/>
      <c r="AC898" s="132"/>
      <c r="AD898" s="132"/>
      <c r="AE898" s="132"/>
      <c r="AG898" s="7"/>
      <c r="AN898" s="132"/>
      <c r="AO898" s="132"/>
      <c r="AP898" s="132"/>
      <c r="AQ898" s="132"/>
      <c r="AR898" s="132"/>
      <c r="AS898" s="132"/>
      <c r="AT898" s="132"/>
      <c r="AU898" s="132"/>
    </row>
    <row r="899" spans="27:64" ht="12.95" customHeight="1">
      <c r="AA899" s="132"/>
      <c r="AB899" s="132"/>
      <c r="AC899" s="132"/>
      <c r="AD899" s="132"/>
      <c r="AE899" s="132"/>
      <c r="AG899" s="7"/>
      <c r="AN899" s="132"/>
      <c r="AO899" s="132"/>
      <c r="AP899" s="132"/>
      <c r="AQ899" s="132"/>
      <c r="AR899" s="132"/>
      <c r="AS899" s="132"/>
      <c r="AT899" s="132"/>
      <c r="AU899" s="132"/>
    </row>
    <row r="900" spans="27:64" ht="12.95" customHeight="1">
      <c r="AA900" s="132"/>
      <c r="AB900" s="132"/>
      <c r="AC900" s="132"/>
      <c r="AD900" s="132"/>
      <c r="AE900" s="132"/>
      <c r="AG900" s="7"/>
      <c r="AN900" s="132"/>
      <c r="AO900" s="132"/>
      <c r="AP900" s="132"/>
      <c r="AQ900" s="132"/>
      <c r="AR900" s="132"/>
      <c r="AS900" s="132"/>
      <c r="AT900" s="132"/>
      <c r="AU900" s="132"/>
    </row>
    <row r="901" spans="27:64" ht="12.95" customHeight="1">
      <c r="AA901" s="132"/>
      <c r="AB901" s="132"/>
      <c r="AC901" s="132"/>
      <c r="AD901" s="132"/>
      <c r="AE901" s="132"/>
      <c r="AG901" s="7"/>
      <c r="AN901" s="132"/>
      <c r="AO901" s="132"/>
      <c r="AP901" s="132"/>
      <c r="AQ901" s="132"/>
      <c r="AR901" s="132"/>
      <c r="AS901" s="132"/>
      <c r="AT901" s="132"/>
      <c r="AU901" s="132"/>
    </row>
    <row r="902" spans="27:64" ht="12.95" customHeight="1">
      <c r="AA902" s="132"/>
      <c r="AB902" s="132"/>
      <c r="AC902" s="132"/>
      <c r="AD902" s="132"/>
      <c r="AE902" s="132"/>
      <c r="AG902" s="7"/>
      <c r="AN902" s="132"/>
      <c r="AO902" s="132"/>
      <c r="AP902" s="132"/>
      <c r="AQ902" s="132"/>
      <c r="AR902" s="132"/>
      <c r="AS902" s="132"/>
      <c r="AT902" s="132"/>
      <c r="AU902" s="132"/>
    </row>
    <row r="903" spans="27:64" ht="12.95" customHeight="1">
      <c r="AA903" s="132"/>
      <c r="AB903" s="132"/>
      <c r="AC903" s="132"/>
      <c r="AD903" s="132"/>
      <c r="AE903" s="132"/>
      <c r="AG903" s="7"/>
      <c r="AN903" s="132"/>
      <c r="AO903" s="132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</row>
    <row r="904" spans="27:64" ht="12.95" customHeight="1">
      <c r="AA904" s="132"/>
      <c r="AB904" s="132"/>
      <c r="AC904" s="132"/>
      <c r="AD904" s="132"/>
      <c r="AE904" s="132"/>
      <c r="AG904" s="7"/>
      <c r="AN904" s="132"/>
      <c r="AO904" s="132"/>
      <c r="AP904" s="132"/>
      <c r="AQ904" s="132"/>
      <c r="AR904" s="132"/>
      <c r="AS904" s="132"/>
      <c r="AT904" s="132"/>
      <c r="AU904" s="132"/>
    </row>
    <row r="905" spans="27:64" ht="12.95" customHeight="1">
      <c r="AA905" s="132"/>
      <c r="AB905" s="132"/>
      <c r="AC905" s="132"/>
      <c r="AD905" s="132"/>
      <c r="AE905" s="132"/>
      <c r="AG905" s="7"/>
      <c r="AN905" s="132"/>
      <c r="AO905" s="132"/>
      <c r="AP905" s="132"/>
      <c r="AQ905" s="132"/>
      <c r="AR905" s="132"/>
      <c r="AS905" s="132"/>
      <c r="AT905" s="132"/>
      <c r="AU905" s="132"/>
    </row>
    <row r="906" spans="27:64" ht="12.95" customHeight="1">
      <c r="AA906" s="132"/>
      <c r="AB906" s="132"/>
      <c r="AC906" s="132"/>
      <c r="AD906" s="132"/>
      <c r="AE906" s="132"/>
      <c r="AG906" s="7"/>
      <c r="AN906" s="132"/>
      <c r="AO906" s="132"/>
      <c r="AP906" s="132"/>
      <c r="AQ906" s="132"/>
      <c r="AR906" s="132"/>
      <c r="AS906" s="132"/>
      <c r="AT906" s="132"/>
      <c r="AU906" s="132"/>
    </row>
    <row r="907" spans="27:64" ht="12.95" customHeight="1">
      <c r="AA907" s="132"/>
      <c r="AB907" s="132"/>
      <c r="AC907" s="132"/>
      <c r="AD907" s="132"/>
      <c r="AE907" s="132"/>
      <c r="AG907" s="7"/>
      <c r="AN907" s="132"/>
      <c r="AO907" s="132"/>
      <c r="AP907" s="132"/>
      <c r="AQ907" s="132"/>
      <c r="AR907" s="132"/>
      <c r="AS907" s="132"/>
      <c r="AT907" s="132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</row>
    <row r="908" spans="27:64" ht="12.95" customHeight="1">
      <c r="AA908" s="132"/>
      <c r="AB908" s="132"/>
      <c r="AC908" s="132"/>
      <c r="AD908" s="132"/>
      <c r="AE908" s="132"/>
      <c r="AG908" s="7"/>
      <c r="AN908" s="132"/>
      <c r="AO908" s="132"/>
      <c r="AP908" s="132"/>
      <c r="AQ908" s="132"/>
      <c r="AR908" s="132"/>
      <c r="AS908" s="132"/>
      <c r="AT908" s="132"/>
      <c r="AU908" s="132"/>
    </row>
    <row r="909" spans="27:64" ht="12.95" customHeight="1">
      <c r="AA909" s="132"/>
      <c r="AB909" s="132"/>
      <c r="AC909" s="132"/>
      <c r="AD909" s="132"/>
      <c r="AE909" s="132"/>
      <c r="AG909" s="7"/>
      <c r="AN909" s="132"/>
      <c r="AO909" s="132"/>
      <c r="AP909" s="132"/>
      <c r="AQ909" s="132"/>
      <c r="AR909" s="132"/>
      <c r="AS909" s="132"/>
      <c r="AT909" s="132"/>
      <c r="AU909" s="132"/>
    </row>
    <row r="910" spans="27:64" ht="12.95" customHeight="1">
      <c r="AA910" s="132"/>
      <c r="AB910" s="132"/>
      <c r="AC910" s="132"/>
      <c r="AD910" s="132"/>
      <c r="AE910" s="132"/>
      <c r="AG910" s="7"/>
      <c r="AN910" s="132"/>
      <c r="AO910" s="132"/>
      <c r="AP910" s="132"/>
      <c r="AQ910" s="132"/>
      <c r="AR910" s="132"/>
      <c r="AS910" s="132"/>
      <c r="AT910" s="132"/>
      <c r="AU910" s="132"/>
    </row>
    <row r="911" spans="27:64" ht="12.95" customHeight="1">
      <c r="AA911" s="132"/>
      <c r="AB911" s="132"/>
      <c r="AC911" s="132"/>
      <c r="AD911" s="132"/>
      <c r="AE911" s="132"/>
      <c r="AG911" s="7"/>
      <c r="AN911" s="132"/>
      <c r="AO911" s="132"/>
      <c r="AP911" s="132"/>
      <c r="AQ911" s="132"/>
      <c r="AR911" s="132"/>
      <c r="AS911" s="132"/>
      <c r="AT911" s="132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</row>
    <row r="912" spans="27:64" ht="12.95" customHeight="1">
      <c r="AA912" s="132"/>
      <c r="AB912" s="132"/>
      <c r="AC912" s="132"/>
      <c r="AD912" s="132"/>
      <c r="AE912" s="132"/>
      <c r="AG912" s="7"/>
      <c r="AN912" s="132"/>
      <c r="AO912" s="132"/>
      <c r="AP912" s="132"/>
      <c r="AQ912" s="132"/>
      <c r="AR912" s="132"/>
      <c r="AS912" s="132"/>
      <c r="AT912" s="132"/>
      <c r="AU912" s="132"/>
    </row>
    <row r="913" spans="27:64" ht="12.95" customHeight="1">
      <c r="AA913" s="132"/>
      <c r="AB913" s="132"/>
      <c r="AC913" s="132"/>
      <c r="AD913" s="132"/>
      <c r="AE913" s="132"/>
      <c r="AG913" s="7"/>
      <c r="AN913" s="132"/>
      <c r="AO913" s="132"/>
      <c r="AP913" s="132"/>
      <c r="AQ913" s="132"/>
      <c r="AR913" s="132"/>
      <c r="AS913" s="132"/>
      <c r="AT913" s="132"/>
      <c r="AU913" s="132"/>
    </row>
    <row r="914" spans="27:64" ht="12.95" customHeight="1">
      <c r="AA914" s="132"/>
      <c r="AB914" s="132"/>
      <c r="AC914" s="132"/>
      <c r="AD914" s="132"/>
      <c r="AE914" s="132"/>
      <c r="AG914" s="7"/>
      <c r="AN914" s="132"/>
      <c r="AO914" s="132"/>
      <c r="AP914" s="132"/>
      <c r="AQ914" s="132"/>
      <c r="AR914" s="132"/>
      <c r="AS914" s="132"/>
      <c r="AT914" s="132"/>
      <c r="AU914" s="132"/>
    </row>
    <row r="915" spans="27:64" ht="12.95" customHeight="1">
      <c r="AA915" s="132"/>
      <c r="AB915" s="132"/>
      <c r="AC915" s="132"/>
      <c r="AD915" s="132"/>
      <c r="AE915" s="132"/>
      <c r="AG915" s="7"/>
      <c r="AN915" s="132"/>
      <c r="AO915" s="132"/>
      <c r="AP915" s="132"/>
      <c r="AQ915" s="132"/>
      <c r="AR915" s="132"/>
      <c r="AS915" s="132"/>
      <c r="AT915" s="132"/>
      <c r="AU915" s="132"/>
    </row>
    <row r="916" spans="27:64" ht="12.95" customHeight="1">
      <c r="AA916" s="132"/>
      <c r="AB916" s="132"/>
      <c r="AC916" s="132"/>
      <c r="AD916" s="132"/>
      <c r="AE916" s="132"/>
      <c r="AG916" s="7"/>
      <c r="AN916" s="132"/>
      <c r="AO916" s="132"/>
      <c r="AP916" s="132"/>
      <c r="AQ916" s="132"/>
      <c r="AR916" s="132"/>
      <c r="AS916" s="132"/>
      <c r="AT916" s="132"/>
      <c r="AU916" s="132"/>
    </row>
    <row r="917" spans="27:64" ht="12.95" customHeight="1">
      <c r="AA917" s="132"/>
      <c r="AB917" s="132"/>
      <c r="AC917" s="132"/>
      <c r="AD917" s="132"/>
      <c r="AE917" s="132"/>
      <c r="AG917" s="7"/>
      <c r="AN917" s="132"/>
      <c r="AO917" s="132"/>
      <c r="AP917" s="132"/>
      <c r="AQ917" s="132"/>
      <c r="AR917" s="132"/>
      <c r="AS917" s="132"/>
      <c r="AT917" s="132"/>
      <c r="AU917" s="132"/>
    </row>
    <row r="918" spans="27:64" ht="12.95" customHeight="1">
      <c r="AA918" s="132"/>
      <c r="AB918" s="132"/>
      <c r="AC918" s="132"/>
      <c r="AD918" s="132"/>
      <c r="AE918" s="132"/>
      <c r="AG918" s="7"/>
      <c r="AN918" s="132"/>
      <c r="AO918" s="132"/>
      <c r="AP918" s="132"/>
      <c r="AQ918" s="132"/>
      <c r="AR918" s="132"/>
      <c r="AS918" s="132"/>
      <c r="AT918" s="132"/>
      <c r="AU918" s="132"/>
    </row>
    <row r="919" spans="27:64" ht="12.95" customHeight="1">
      <c r="AA919" s="132"/>
      <c r="AB919" s="132"/>
      <c r="AC919" s="132"/>
      <c r="AD919" s="132"/>
      <c r="AE919" s="132"/>
      <c r="AG919" s="7"/>
      <c r="AN919" s="132"/>
      <c r="AO919" s="132"/>
      <c r="AP919" s="132"/>
      <c r="AQ919" s="132"/>
      <c r="AR919" s="132"/>
      <c r="AS919" s="132"/>
      <c r="AT919" s="132"/>
      <c r="AU919" s="132"/>
    </row>
    <row r="920" spans="27:64" ht="12.95" customHeight="1">
      <c r="AA920" s="132"/>
      <c r="AB920" s="132"/>
      <c r="AC920" s="132"/>
      <c r="AD920" s="132"/>
      <c r="AE920" s="132"/>
      <c r="AG920" s="7"/>
      <c r="AN920" s="132"/>
      <c r="AO920" s="132"/>
      <c r="AP920" s="132"/>
      <c r="AQ920" s="132"/>
      <c r="AR920" s="132"/>
      <c r="AS920" s="132"/>
      <c r="AT920" s="132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</row>
    <row r="921" spans="27:64" ht="12.95" customHeight="1">
      <c r="AA921" s="132"/>
      <c r="AB921" s="132"/>
      <c r="AC921" s="132"/>
      <c r="AD921" s="132"/>
      <c r="AE921" s="132"/>
      <c r="AG921" s="7"/>
      <c r="AN921" s="132"/>
      <c r="AO921" s="132"/>
      <c r="AP921" s="132"/>
      <c r="AQ921" s="132"/>
      <c r="AR921" s="132"/>
      <c r="AS921" s="132"/>
      <c r="AT921" s="132"/>
      <c r="AU921" s="132"/>
    </row>
    <row r="922" spans="27:64" ht="12.95" customHeight="1">
      <c r="AA922" s="132"/>
      <c r="AB922" s="132"/>
      <c r="AC922" s="132"/>
      <c r="AD922" s="132"/>
      <c r="AE922" s="132"/>
      <c r="AG922" s="7"/>
      <c r="AN922" s="132"/>
      <c r="AO922" s="132"/>
      <c r="AP922" s="132"/>
      <c r="AQ922" s="132"/>
      <c r="AR922" s="132"/>
      <c r="AS922" s="132"/>
      <c r="AT922" s="132"/>
      <c r="AU922" s="132"/>
    </row>
    <row r="923" spans="27:64" ht="12.95" customHeight="1">
      <c r="AA923" s="132"/>
      <c r="AB923" s="132"/>
      <c r="AC923" s="132"/>
      <c r="AD923" s="132"/>
      <c r="AE923" s="132"/>
      <c r="AG923" s="7"/>
      <c r="AN923" s="132"/>
      <c r="AO923" s="132"/>
      <c r="AP923" s="132"/>
      <c r="AQ923" s="132"/>
      <c r="AR923" s="132"/>
      <c r="AS923" s="132"/>
      <c r="AT923" s="132"/>
      <c r="AU923" s="132"/>
    </row>
    <row r="924" spans="27:64" ht="12.95" customHeight="1">
      <c r="AA924" s="132"/>
      <c r="AB924" s="132"/>
      <c r="AC924" s="132"/>
      <c r="AD924" s="132"/>
      <c r="AE924" s="132"/>
      <c r="AG924" s="7"/>
      <c r="AN924" s="132"/>
      <c r="AO924" s="132"/>
      <c r="AP924" s="132"/>
      <c r="AQ924" s="132"/>
      <c r="AR924" s="132"/>
      <c r="AS924" s="132"/>
      <c r="AT924" s="132"/>
      <c r="AU924" s="132"/>
    </row>
    <row r="925" spans="27:64" ht="12.95" customHeight="1">
      <c r="AA925" s="132"/>
      <c r="AB925" s="132"/>
      <c r="AC925" s="132"/>
      <c r="AD925" s="132"/>
      <c r="AE925" s="132"/>
      <c r="AG925" s="7"/>
      <c r="AN925" s="132"/>
      <c r="AO925" s="132"/>
      <c r="AP925" s="132"/>
      <c r="AQ925" s="132"/>
      <c r="AR925" s="132"/>
      <c r="AS925" s="132"/>
      <c r="AT925" s="132"/>
      <c r="AU925" s="132"/>
    </row>
    <row r="926" spans="27:64" ht="12.95" customHeight="1">
      <c r="AA926" s="132"/>
      <c r="AB926" s="132"/>
      <c r="AC926" s="132"/>
      <c r="AD926" s="132"/>
      <c r="AE926" s="132"/>
      <c r="AG926" s="7"/>
      <c r="AN926" s="132"/>
      <c r="AO926" s="132"/>
      <c r="AP926" s="132"/>
      <c r="AQ926" s="132"/>
      <c r="AR926" s="132"/>
      <c r="AS926" s="132"/>
      <c r="AT926" s="132"/>
      <c r="AU926" s="132"/>
    </row>
    <row r="927" spans="27:64" ht="12.95" customHeight="1">
      <c r="AA927" s="132"/>
      <c r="AB927" s="132"/>
      <c r="AC927" s="132"/>
      <c r="AD927" s="132"/>
      <c r="AE927" s="132"/>
      <c r="AG927" s="7"/>
      <c r="AN927" s="132"/>
      <c r="AO927" s="132"/>
      <c r="AP927" s="132"/>
      <c r="AQ927" s="132"/>
      <c r="AR927" s="132"/>
      <c r="AS927" s="132"/>
      <c r="AT927" s="132"/>
      <c r="AU927" s="132"/>
    </row>
    <row r="928" spans="27:64" ht="12.95" customHeight="1">
      <c r="AA928" s="132"/>
      <c r="AB928" s="132"/>
      <c r="AC928" s="132"/>
      <c r="AD928" s="132"/>
      <c r="AE928" s="132"/>
      <c r="AG928" s="7"/>
      <c r="AN928" s="132"/>
      <c r="AO928" s="132"/>
      <c r="AP928" s="132"/>
      <c r="AQ928" s="132"/>
      <c r="AR928" s="132"/>
      <c r="AS928" s="132"/>
      <c r="AT928" s="132"/>
      <c r="AU928" s="132"/>
    </row>
    <row r="929" spans="27:64" ht="12.95" customHeight="1">
      <c r="AA929" s="132"/>
      <c r="AB929" s="132"/>
      <c r="AC929" s="132"/>
      <c r="AD929" s="132"/>
      <c r="AE929" s="132"/>
      <c r="AG929" s="7"/>
      <c r="AN929" s="132"/>
      <c r="AO929" s="132"/>
      <c r="AP929" s="132"/>
      <c r="AQ929" s="132"/>
      <c r="AR929" s="132"/>
      <c r="AS929" s="132"/>
      <c r="AT929" s="132"/>
      <c r="AU929" s="132"/>
    </row>
    <row r="930" spans="27:64" ht="12.95" customHeight="1">
      <c r="AA930" s="132"/>
      <c r="AB930" s="132"/>
      <c r="AC930" s="132"/>
      <c r="AD930" s="132"/>
      <c r="AE930" s="132"/>
      <c r="AG930" s="7"/>
      <c r="AN930" s="132"/>
      <c r="AO930" s="132"/>
      <c r="AP930" s="132"/>
      <c r="AQ930" s="132"/>
      <c r="AR930" s="132"/>
      <c r="AS930" s="132"/>
      <c r="AT930" s="132"/>
      <c r="AU930" s="132"/>
    </row>
    <row r="931" spans="27:64" ht="12.95" customHeight="1">
      <c r="AA931" s="132"/>
      <c r="AB931" s="132"/>
      <c r="AC931" s="132"/>
      <c r="AD931" s="132"/>
      <c r="AE931" s="132"/>
      <c r="AG931" s="7"/>
      <c r="AN931" s="132"/>
      <c r="AO931" s="132"/>
      <c r="AP931" s="132"/>
      <c r="AQ931" s="132"/>
      <c r="AR931" s="132"/>
      <c r="AS931" s="132"/>
      <c r="AT931" s="132"/>
      <c r="AU931" s="132"/>
    </row>
    <row r="932" spans="27:64" ht="12.95" customHeight="1">
      <c r="AA932" s="132"/>
      <c r="AB932" s="132"/>
      <c r="AC932" s="132"/>
      <c r="AD932" s="132"/>
      <c r="AE932" s="132"/>
      <c r="AG932" s="7"/>
      <c r="AN932" s="132"/>
      <c r="AO932" s="132"/>
      <c r="AP932" s="132"/>
      <c r="AQ932" s="132"/>
      <c r="AR932" s="132"/>
      <c r="AS932" s="132"/>
      <c r="AT932" s="132"/>
      <c r="AU932" s="132"/>
    </row>
    <row r="933" spans="27:64" ht="12.95" customHeight="1">
      <c r="AA933" s="132"/>
      <c r="AB933" s="132"/>
      <c r="AC933" s="132"/>
      <c r="AD933" s="132"/>
      <c r="AE933" s="132"/>
      <c r="AG933" s="7"/>
      <c r="AN933" s="132"/>
      <c r="AO933" s="132"/>
      <c r="AP933" s="132"/>
      <c r="AQ933" s="132"/>
      <c r="AR933" s="132"/>
      <c r="AS933" s="132"/>
      <c r="AT933" s="132"/>
      <c r="AU933" s="132"/>
    </row>
    <row r="934" spans="27:64" ht="12.95" customHeight="1">
      <c r="AA934" s="132"/>
      <c r="AB934" s="132"/>
      <c r="AC934" s="132"/>
      <c r="AD934" s="132"/>
      <c r="AE934" s="132"/>
      <c r="AG934" s="7"/>
      <c r="AN934" s="132"/>
      <c r="AO934" s="132"/>
      <c r="AP934" s="132"/>
      <c r="AQ934" s="132"/>
      <c r="AR934" s="132"/>
      <c r="AS934" s="132"/>
      <c r="AT934" s="132"/>
      <c r="AU934" s="132"/>
    </row>
    <row r="935" spans="27:64" ht="12.95" customHeight="1">
      <c r="AA935" s="132"/>
      <c r="AB935" s="132"/>
      <c r="AC935" s="132"/>
      <c r="AD935" s="132"/>
      <c r="AE935" s="132"/>
      <c r="AG935" s="7"/>
      <c r="AN935" s="132"/>
      <c r="AO935" s="132"/>
      <c r="AP935" s="132"/>
      <c r="AQ935" s="132"/>
      <c r="AR935" s="132"/>
      <c r="AS935" s="132"/>
      <c r="AT935" s="132"/>
      <c r="AU935" s="132"/>
    </row>
    <row r="936" spans="27:64" ht="12.95" customHeight="1">
      <c r="AA936" s="132"/>
      <c r="AB936" s="132"/>
      <c r="AC936" s="132"/>
      <c r="AD936" s="132"/>
      <c r="AE936" s="132"/>
      <c r="AG936" s="7"/>
      <c r="AN936" s="132"/>
      <c r="AO936" s="132"/>
      <c r="AP936" s="132"/>
      <c r="AQ936" s="132"/>
      <c r="AR936" s="132"/>
      <c r="AS936" s="132"/>
      <c r="AT936" s="132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32"/>
      <c r="BE936" s="132"/>
      <c r="BF936" s="132"/>
      <c r="BG936" s="132"/>
      <c r="BH936" s="132"/>
      <c r="BI936" s="132"/>
      <c r="BJ936" s="132"/>
      <c r="BK936" s="132"/>
      <c r="BL936" s="132"/>
    </row>
    <row r="937" spans="27:64" ht="12.95" customHeight="1">
      <c r="AA937" s="132"/>
      <c r="AB937" s="132"/>
      <c r="AC937" s="132"/>
      <c r="AD937" s="132"/>
      <c r="AE937" s="132"/>
      <c r="AG937" s="7"/>
      <c r="AN937" s="132"/>
      <c r="AO937" s="132"/>
      <c r="AP937" s="132"/>
      <c r="AQ937" s="132"/>
      <c r="AR937" s="132"/>
      <c r="AS937" s="132"/>
      <c r="AT937" s="132"/>
      <c r="AU937" s="132"/>
    </row>
    <row r="938" spans="27:64" ht="12.95" customHeight="1">
      <c r="AA938" s="132"/>
      <c r="AB938" s="132"/>
      <c r="AC938" s="132"/>
      <c r="AD938" s="132"/>
      <c r="AE938" s="132"/>
      <c r="AG938" s="7"/>
      <c r="AN938" s="132"/>
      <c r="AO938" s="132"/>
      <c r="AP938" s="132"/>
      <c r="AQ938" s="132"/>
      <c r="AR938" s="132"/>
      <c r="AS938" s="132"/>
      <c r="AT938" s="132"/>
      <c r="AU938" s="132"/>
    </row>
    <row r="939" spans="27:64" ht="12.95" customHeight="1">
      <c r="AA939" s="132"/>
      <c r="AB939" s="132"/>
      <c r="AC939" s="132"/>
      <c r="AD939" s="132"/>
      <c r="AE939" s="132"/>
      <c r="AG939" s="7"/>
      <c r="AN939" s="132"/>
      <c r="AO939" s="132"/>
      <c r="AP939" s="132"/>
      <c r="AQ939" s="132"/>
      <c r="AR939" s="132"/>
      <c r="AS939" s="132"/>
      <c r="AT939" s="132"/>
      <c r="AU939" s="132"/>
    </row>
    <row r="940" spans="27:64" ht="12.95" customHeight="1">
      <c r="AA940" s="132"/>
      <c r="AB940" s="132"/>
      <c r="AC940" s="132"/>
      <c r="AD940" s="132"/>
      <c r="AE940" s="132"/>
      <c r="AG940" s="7"/>
      <c r="AN940" s="132"/>
      <c r="AO940" s="132"/>
      <c r="AP940" s="132"/>
      <c r="AQ940" s="132"/>
      <c r="AR940" s="132"/>
      <c r="AS940" s="132"/>
      <c r="AT940" s="132"/>
      <c r="AU940" s="132"/>
    </row>
    <row r="941" spans="27:64" ht="12.95" customHeight="1">
      <c r="AA941" s="132"/>
      <c r="AB941" s="132"/>
      <c r="AC941" s="132"/>
      <c r="AD941" s="132"/>
      <c r="AE941" s="132"/>
      <c r="AG941" s="7"/>
      <c r="AN941" s="132"/>
      <c r="AO941" s="132"/>
      <c r="AP941" s="132"/>
      <c r="AQ941" s="132"/>
      <c r="AR941" s="132"/>
      <c r="AS941" s="132"/>
      <c r="AT941" s="132"/>
      <c r="AU941" s="132"/>
    </row>
    <row r="942" spans="27:64" ht="12.95" customHeight="1">
      <c r="AA942" s="132"/>
      <c r="AB942" s="132"/>
      <c r="AC942" s="132"/>
      <c r="AD942" s="132"/>
      <c r="AE942" s="132"/>
      <c r="AG942" s="7"/>
      <c r="AN942" s="132"/>
      <c r="AO942" s="132"/>
      <c r="AP942" s="132"/>
      <c r="AQ942" s="132"/>
      <c r="AR942" s="132"/>
      <c r="AS942" s="132"/>
      <c r="AT942" s="132"/>
      <c r="AU942" s="132"/>
    </row>
    <row r="943" spans="27:64" ht="12.95" customHeight="1">
      <c r="AA943" s="132"/>
      <c r="AB943" s="132"/>
      <c r="AC943" s="132"/>
      <c r="AD943" s="132"/>
      <c r="AE943" s="132"/>
      <c r="AG943" s="7"/>
      <c r="AN943" s="132"/>
      <c r="AO943" s="132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</row>
    <row r="944" spans="27:64" ht="12.95" customHeight="1">
      <c r="AA944" s="132"/>
      <c r="AB944" s="132"/>
      <c r="AC944" s="132"/>
      <c r="AD944" s="132"/>
      <c r="AE944" s="132"/>
      <c r="AG944" s="7"/>
      <c r="AN944" s="132"/>
      <c r="AO944" s="132"/>
      <c r="AP944" s="132"/>
      <c r="AQ944" s="132"/>
      <c r="AR944" s="132"/>
      <c r="AS944" s="132"/>
      <c r="AT944" s="132"/>
      <c r="AU944" s="132"/>
    </row>
    <row r="945" spans="27:64" ht="12.95" customHeight="1">
      <c r="AA945" s="132"/>
      <c r="AB945" s="132"/>
      <c r="AC945" s="132"/>
      <c r="AD945" s="132"/>
      <c r="AE945" s="132"/>
      <c r="AG945" s="7"/>
      <c r="AN945" s="132"/>
      <c r="AO945" s="132"/>
      <c r="AP945" s="132"/>
      <c r="AQ945" s="132"/>
      <c r="AR945" s="132"/>
      <c r="AS945" s="132"/>
      <c r="AT945" s="132"/>
      <c r="AU945" s="132"/>
    </row>
    <row r="946" spans="27:64" ht="12.95" customHeight="1">
      <c r="AA946" s="132"/>
      <c r="AB946" s="132"/>
      <c r="AC946" s="132"/>
      <c r="AD946" s="132"/>
      <c r="AE946" s="132"/>
      <c r="AG946" s="7"/>
      <c r="AN946" s="132"/>
      <c r="AO946" s="132"/>
      <c r="AP946" s="132"/>
      <c r="AQ946" s="132"/>
      <c r="AR946" s="132"/>
      <c r="AS946" s="132"/>
      <c r="AT946" s="132"/>
      <c r="AU946" s="132"/>
    </row>
    <row r="947" spans="27:64" ht="12.95" customHeight="1">
      <c r="AA947" s="132"/>
      <c r="AB947" s="132"/>
      <c r="AC947" s="132"/>
      <c r="AD947" s="132"/>
      <c r="AE947" s="132"/>
      <c r="AG947" s="7"/>
      <c r="AN947" s="132"/>
      <c r="AO947" s="132"/>
      <c r="AP947" s="132"/>
      <c r="AQ947" s="132"/>
      <c r="AR947" s="132"/>
      <c r="AS947" s="132"/>
      <c r="AT947" s="132"/>
      <c r="AU947" s="132"/>
    </row>
    <row r="948" spans="27:64" ht="12.95" customHeight="1">
      <c r="AA948" s="132"/>
      <c r="AB948" s="132"/>
      <c r="AC948" s="132"/>
      <c r="AD948" s="132"/>
      <c r="AE948" s="132"/>
      <c r="AG948" s="7"/>
      <c r="AN948" s="132"/>
      <c r="AO948" s="132"/>
      <c r="AP948" s="132"/>
      <c r="AQ948" s="132"/>
      <c r="AR948" s="132"/>
      <c r="AS948" s="132"/>
      <c r="AT948" s="132"/>
      <c r="AU948" s="132"/>
    </row>
    <row r="949" spans="27:64" ht="12.95" customHeight="1">
      <c r="AA949" s="132"/>
      <c r="AB949" s="132"/>
      <c r="AC949" s="132"/>
      <c r="AD949" s="132"/>
      <c r="AE949" s="132"/>
      <c r="AG949" s="7"/>
      <c r="AN949" s="132"/>
      <c r="AO949" s="132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</row>
    <row r="950" spans="27:64" ht="12.95" customHeight="1">
      <c r="AA950" s="132"/>
      <c r="AB950" s="132"/>
      <c r="AC950" s="132"/>
      <c r="AD950" s="132"/>
      <c r="AE950" s="132"/>
      <c r="AG950" s="7"/>
      <c r="AN950" s="132"/>
      <c r="AO950" s="132"/>
      <c r="AP950" s="132"/>
      <c r="AQ950" s="132"/>
      <c r="AR950" s="132"/>
      <c r="AS950" s="132"/>
      <c r="AT950" s="132"/>
      <c r="AU950" s="132"/>
    </row>
    <row r="951" spans="27:64" ht="12.95" customHeight="1">
      <c r="AA951" s="132"/>
      <c r="AB951" s="132"/>
      <c r="AC951" s="132"/>
      <c r="AD951" s="132"/>
      <c r="AE951" s="132"/>
      <c r="AG951" s="7"/>
      <c r="AN951" s="132"/>
      <c r="AO951" s="132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</row>
    <row r="952" spans="27:64" ht="12.95" customHeight="1">
      <c r="AA952" s="132"/>
      <c r="AB952" s="132"/>
      <c r="AC952" s="132"/>
      <c r="AD952" s="132"/>
      <c r="AE952" s="132"/>
      <c r="AG952" s="7"/>
      <c r="AN952" s="132"/>
      <c r="AO952" s="132"/>
      <c r="AP952" s="132"/>
      <c r="AQ952" s="132"/>
      <c r="AR952" s="132"/>
      <c r="AS952" s="132"/>
      <c r="AT952" s="132"/>
      <c r="AU952" s="132"/>
    </row>
    <row r="953" spans="27:64" ht="12.95" customHeight="1">
      <c r="AA953" s="132"/>
      <c r="AB953" s="132"/>
      <c r="AC953" s="132"/>
      <c r="AD953" s="132"/>
      <c r="AE953" s="132"/>
      <c r="AG953" s="7"/>
      <c r="AN953" s="132"/>
      <c r="AO953" s="132"/>
      <c r="AP953" s="132"/>
      <c r="AQ953" s="132"/>
      <c r="AR953" s="132"/>
      <c r="AS953" s="132"/>
      <c r="AT953" s="132"/>
      <c r="AU953" s="132"/>
      <c r="AV953" s="132"/>
    </row>
    <row r="954" spans="27:64" ht="12.95" customHeight="1">
      <c r="AA954" s="132"/>
      <c r="AB954" s="132"/>
      <c r="AC954" s="132"/>
      <c r="AD954" s="132"/>
      <c r="AE954" s="132"/>
      <c r="AG954" s="7"/>
      <c r="AN954" s="132"/>
      <c r="AO954" s="132"/>
      <c r="AP954" s="132"/>
      <c r="AQ954" s="132"/>
      <c r="AR954" s="132"/>
      <c r="AS954" s="132"/>
      <c r="AT954" s="132"/>
      <c r="AU954" s="132"/>
    </row>
    <row r="955" spans="27:64" ht="12.95" customHeight="1">
      <c r="AA955" s="132"/>
      <c r="AB955" s="132"/>
      <c r="AC955" s="132"/>
      <c r="AD955" s="132"/>
      <c r="AE955" s="132"/>
      <c r="AG955" s="7"/>
      <c r="AN955" s="132"/>
      <c r="AO955" s="132"/>
      <c r="AP955" s="132"/>
      <c r="AQ955" s="132"/>
      <c r="AR955" s="132"/>
      <c r="AS955" s="132"/>
      <c r="AT955" s="132"/>
      <c r="AU955" s="132"/>
    </row>
    <row r="956" spans="27:64" ht="12.95" customHeight="1">
      <c r="AA956" s="132"/>
      <c r="AB956" s="132"/>
      <c r="AC956" s="132"/>
      <c r="AD956" s="132"/>
      <c r="AE956" s="132"/>
      <c r="AG956" s="7"/>
      <c r="AN956" s="132"/>
      <c r="AO956" s="132"/>
      <c r="AP956" s="132"/>
      <c r="AQ956" s="132"/>
      <c r="AR956" s="132"/>
      <c r="AS956" s="132"/>
      <c r="AT956" s="132"/>
      <c r="AU956" s="132"/>
    </row>
    <row r="957" spans="27:64" ht="12.95" customHeight="1">
      <c r="AA957" s="132"/>
      <c r="AB957" s="132"/>
      <c r="AC957" s="132"/>
      <c r="AD957" s="132"/>
      <c r="AE957" s="132"/>
      <c r="AG957" s="7"/>
      <c r="AN957" s="132"/>
      <c r="AO957" s="132"/>
      <c r="AP957" s="132"/>
      <c r="AQ957" s="132"/>
      <c r="AR957" s="132"/>
      <c r="AS957" s="132"/>
      <c r="AT957" s="132"/>
      <c r="AU957" s="132"/>
    </row>
    <row r="958" spans="27:64" ht="12.95" customHeight="1">
      <c r="AA958" s="132"/>
      <c r="AB958" s="132"/>
      <c r="AC958" s="132"/>
      <c r="AD958" s="132"/>
      <c r="AE958" s="132"/>
      <c r="AG958" s="7"/>
      <c r="AN958" s="132"/>
      <c r="AO958" s="132"/>
      <c r="AP958" s="132"/>
      <c r="AQ958" s="132"/>
      <c r="AR958" s="132"/>
      <c r="AS958" s="132"/>
      <c r="AT958" s="132"/>
      <c r="AU958" s="132"/>
    </row>
    <row r="959" spans="27:64" ht="12.95" customHeight="1">
      <c r="AA959" s="132"/>
      <c r="AB959" s="132"/>
      <c r="AC959" s="132"/>
      <c r="AD959" s="132"/>
      <c r="AE959" s="132"/>
      <c r="AG959" s="7"/>
      <c r="AN959" s="132"/>
      <c r="AO959" s="132"/>
      <c r="AP959" s="132"/>
      <c r="AQ959" s="132"/>
      <c r="AR959" s="132"/>
      <c r="AS959" s="132"/>
      <c r="AT959" s="132"/>
      <c r="AU959" s="132"/>
      <c r="AV959" s="132"/>
    </row>
    <row r="960" spans="27:64" ht="12.95" customHeight="1">
      <c r="AA960" s="132"/>
      <c r="AB960" s="132"/>
      <c r="AC960" s="132"/>
      <c r="AD960" s="132"/>
      <c r="AE960" s="132"/>
      <c r="AG960" s="7"/>
      <c r="AN960" s="132"/>
      <c r="AO960" s="132"/>
      <c r="AP960" s="132"/>
      <c r="AQ960" s="132"/>
      <c r="AR960" s="132"/>
      <c r="AS960" s="132"/>
      <c r="AT960" s="132"/>
      <c r="AU960" s="132"/>
    </row>
    <row r="961" spans="27:48" ht="12.95" customHeight="1">
      <c r="AA961" s="132"/>
      <c r="AB961" s="132"/>
      <c r="AC961" s="132"/>
      <c r="AD961" s="132"/>
      <c r="AE961" s="132"/>
      <c r="AG961" s="7"/>
      <c r="AN961" s="132"/>
      <c r="AO961" s="132"/>
      <c r="AP961" s="132"/>
      <c r="AQ961" s="132"/>
      <c r="AR961" s="132"/>
      <c r="AS961" s="132"/>
      <c r="AT961" s="132"/>
      <c r="AU961" s="132"/>
    </row>
    <row r="962" spans="27:48" ht="12.95" customHeight="1">
      <c r="AA962" s="132"/>
      <c r="AB962" s="132"/>
      <c r="AC962" s="132"/>
      <c r="AD962" s="132"/>
      <c r="AE962" s="132"/>
      <c r="AG962" s="7"/>
      <c r="AN962" s="132"/>
      <c r="AO962" s="132"/>
      <c r="AP962" s="132"/>
      <c r="AQ962" s="132"/>
      <c r="AR962" s="132"/>
      <c r="AS962" s="132"/>
      <c r="AT962" s="132"/>
      <c r="AU962" s="132"/>
    </row>
    <row r="963" spans="27:48" ht="12.95" customHeight="1">
      <c r="AA963" s="132"/>
      <c r="AB963" s="132"/>
      <c r="AC963" s="132"/>
      <c r="AD963" s="132"/>
      <c r="AE963" s="132"/>
      <c r="AG963" s="7"/>
      <c r="AN963" s="132"/>
      <c r="AO963" s="132"/>
      <c r="AP963" s="132"/>
      <c r="AQ963" s="132"/>
      <c r="AR963" s="132"/>
      <c r="AS963" s="132"/>
      <c r="AT963" s="132"/>
      <c r="AU963" s="132"/>
    </row>
    <row r="964" spans="27:48" ht="12.95" customHeight="1">
      <c r="AA964" s="132"/>
      <c r="AB964" s="132"/>
      <c r="AC964" s="132"/>
      <c r="AD964" s="132"/>
      <c r="AE964" s="132"/>
      <c r="AG964" s="7"/>
      <c r="AN964" s="132"/>
      <c r="AO964" s="132"/>
      <c r="AP964" s="132"/>
      <c r="AQ964" s="132"/>
      <c r="AR964" s="132"/>
      <c r="AS964" s="132"/>
      <c r="AT964" s="132"/>
      <c r="AU964" s="132"/>
    </row>
    <row r="965" spans="27:48" ht="12.95" customHeight="1">
      <c r="AA965" s="132"/>
      <c r="AB965" s="132"/>
      <c r="AC965" s="132"/>
      <c r="AD965" s="132"/>
      <c r="AE965" s="132"/>
      <c r="AG965" s="7"/>
      <c r="AN965" s="132"/>
      <c r="AO965" s="132"/>
      <c r="AP965" s="132"/>
      <c r="AQ965" s="132"/>
      <c r="AR965" s="132"/>
      <c r="AS965" s="132"/>
      <c r="AT965" s="132"/>
      <c r="AU965" s="132"/>
    </row>
    <row r="966" spans="27:48" ht="12.95" customHeight="1">
      <c r="AA966" s="132"/>
      <c r="AB966" s="132"/>
      <c r="AC966" s="132"/>
      <c r="AD966" s="132"/>
      <c r="AE966" s="132"/>
      <c r="AG966" s="7"/>
      <c r="AN966" s="132"/>
      <c r="AO966" s="132"/>
      <c r="AP966" s="132"/>
      <c r="AQ966" s="132"/>
      <c r="AR966" s="132"/>
      <c r="AS966" s="132"/>
      <c r="AT966" s="132"/>
      <c r="AU966" s="132"/>
    </row>
    <row r="967" spans="27:48" ht="12.95" customHeight="1">
      <c r="AA967" s="132"/>
      <c r="AB967" s="132"/>
      <c r="AC967" s="132"/>
      <c r="AD967" s="132"/>
      <c r="AE967" s="132"/>
      <c r="AG967" s="7"/>
      <c r="AN967" s="132"/>
      <c r="AO967" s="132"/>
      <c r="AP967" s="132"/>
      <c r="AQ967" s="132"/>
      <c r="AR967" s="132"/>
      <c r="AS967" s="132"/>
      <c r="AT967" s="132"/>
      <c r="AU967" s="132"/>
    </row>
    <row r="968" spans="27:48" ht="12.95" customHeight="1">
      <c r="AA968" s="132"/>
      <c r="AB968" s="132"/>
      <c r="AC968" s="132"/>
      <c r="AD968" s="132"/>
      <c r="AE968" s="132"/>
      <c r="AG968" s="7"/>
      <c r="AN968" s="132"/>
      <c r="AO968" s="132"/>
      <c r="AP968" s="132"/>
      <c r="AQ968" s="132"/>
      <c r="AR968" s="132"/>
      <c r="AS968" s="132"/>
      <c r="AT968" s="132"/>
      <c r="AU968" s="132"/>
    </row>
    <row r="969" spans="27:48" ht="12.95" customHeight="1">
      <c r="AA969" s="132"/>
      <c r="AB969" s="132"/>
      <c r="AC969" s="132"/>
      <c r="AD969" s="132"/>
      <c r="AE969" s="132"/>
      <c r="AG969" s="7"/>
      <c r="AN969" s="132"/>
      <c r="AO969" s="132"/>
      <c r="AP969" s="132"/>
      <c r="AQ969" s="132"/>
      <c r="AR969" s="132"/>
      <c r="AS969" s="132"/>
      <c r="AT969" s="132"/>
      <c r="AU969" s="132"/>
    </row>
    <row r="970" spans="27:48" ht="12.95" customHeight="1">
      <c r="AA970" s="132"/>
      <c r="AB970" s="132"/>
      <c r="AC970" s="132"/>
      <c r="AD970" s="132"/>
      <c r="AE970" s="132"/>
      <c r="AG970" s="7"/>
      <c r="AN970" s="132"/>
      <c r="AO970" s="132"/>
      <c r="AP970" s="132"/>
      <c r="AQ970" s="132"/>
      <c r="AR970" s="132"/>
      <c r="AS970" s="132"/>
      <c r="AT970" s="132"/>
      <c r="AU970" s="132"/>
      <c r="AV970" s="132"/>
    </row>
    <row r="971" spans="27:48" ht="12.95" customHeight="1">
      <c r="AA971" s="132"/>
      <c r="AB971" s="132"/>
      <c r="AC971" s="132"/>
      <c r="AD971" s="132"/>
      <c r="AE971" s="132"/>
      <c r="AG971" s="7"/>
      <c r="AN971" s="132"/>
      <c r="AO971" s="132"/>
      <c r="AP971" s="132"/>
      <c r="AQ971" s="132"/>
      <c r="AR971" s="132"/>
      <c r="AS971" s="132"/>
      <c r="AT971" s="132"/>
      <c r="AU971" s="132"/>
    </row>
    <row r="972" spans="27:48" ht="12.95" customHeight="1">
      <c r="AA972" s="132"/>
      <c r="AB972" s="132"/>
      <c r="AC972" s="132"/>
      <c r="AD972" s="132"/>
      <c r="AE972" s="132"/>
      <c r="AG972" s="7"/>
      <c r="AN972" s="132"/>
      <c r="AO972" s="132"/>
      <c r="AP972" s="132"/>
      <c r="AQ972" s="132"/>
      <c r="AR972" s="132"/>
      <c r="AS972" s="132"/>
      <c r="AT972" s="132"/>
      <c r="AU972" s="132"/>
    </row>
    <row r="973" spans="27:48" ht="12.95" customHeight="1">
      <c r="AA973" s="132"/>
      <c r="AB973" s="132"/>
      <c r="AC973" s="132"/>
      <c r="AD973" s="132"/>
      <c r="AE973" s="132"/>
      <c r="AG973" s="7"/>
      <c r="AN973" s="132"/>
      <c r="AO973" s="132"/>
      <c r="AP973" s="132"/>
      <c r="AQ973" s="132"/>
      <c r="AR973" s="132"/>
      <c r="AS973" s="132"/>
      <c r="AT973" s="132"/>
      <c r="AU973" s="132"/>
    </row>
    <row r="974" spans="27:48" ht="12.95" customHeight="1">
      <c r="AA974" s="132"/>
      <c r="AB974" s="132"/>
      <c r="AC974" s="132"/>
      <c r="AD974" s="132"/>
      <c r="AE974" s="132"/>
      <c r="AG974" s="7"/>
      <c r="AN974" s="132"/>
      <c r="AO974" s="132"/>
      <c r="AP974" s="132"/>
      <c r="AQ974" s="132"/>
      <c r="AR974" s="132"/>
      <c r="AS974" s="132"/>
      <c r="AT974" s="132"/>
      <c r="AU974" s="132"/>
    </row>
    <row r="975" spans="27:48" ht="12.95" customHeight="1">
      <c r="AA975" s="132"/>
      <c r="AB975" s="132"/>
      <c r="AC975" s="132"/>
      <c r="AD975" s="132"/>
      <c r="AE975" s="132"/>
      <c r="AG975" s="7"/>
      <c r="AN975" s="132"/>
      <c r="AO975" s="132"/>
      <c r="AP975" s="132"/>
      <c r="AQ975" s="132"/>
      <c r="AR975" s="132"/>
      <c r="AS975" s="132"/>
      <c r="AT975" s="132"/>
      <c r="AU975" s="132"/>
    </row>
    <row r="976" spans="27:48" ht="12.95" customHeight="1">
      <c r="AA976" s="132"/>
      <c r="AB976" s="132"/>
      <c r="AC976" s="132"/>
      <c r="AD976" s="132"/>
      <c r="AE976" s="132"/>
      <c r="AG976" s="7"/>
      <c r="AN976" s="132"/>
      <c r="AO976" s="132"/>
      <c r="AP976" s="132"/>
      <c r="AQ976" s="132"/>
      <c r="AR976" s="132"/>
      <c r="AS976" s="132"/>
      <c r="AT976" s="132"/>
      <c r="AU976" s="132"/>
      <c r="AV976" s="132"/>
    </row>
    <row r="977" spans="27:64" ht="12.95" customHeight="1">
      <c r="AA977" s="132"/>
      <c r="AB977" s="132"/>
      <c r="AC977" s="132"/>
      <c r="AD977" s="132"/>
      <c r="AE977" s="132"/>
      <c r="AG977" s="7"/>
      <c r="AN977" s="132"/>
      <c r="AO977" s="132"/>
      <c r="AP977" s="132"/>
      <c r="AQ977" s="132"/>
      <c r="AR977" s="132"/>
      <c r="AS977" s="132"/>
      <c r="AT977" s="132"/>
      <c r="AU977" s="132"/>
    </row>
    <row r="978" spans="27:64" ht="12.95" customHeight="1">
      <c r="AA978" s="132"/>
      <c r="AB978" s="132"/>
      <c r="AC978" s="132"/>
      <c r="AD978" s="132"/>
      <c r="AE978" s="132"/>
      <c r="AG978" s="7"/>
      <c r="AN978" s="132"/>
      <c r="AO978" s="132"/>
      <c r="AP978" s="132"/>
      <c r="AQ978" s="132"/>
      <c r="AR978" s="132"/>
      <c r="AS978" s="132"/>
      <c r="AT978" s="132"/>
      <c r="AU978" s="132"/>
    </row>
    <row r="979" spans="27:64" ht="12.95" customHeight="1">
      <c r="AA979" s="132"/>
      <c r="AB979" s="132"/>
      <c r="AC979" s="132"/>
      <c r="AD979" s="132"/>
      <c r="AE979" s="132"/>
      <c r="AG979" s="7"/>
      <c r="AN979" s="132"/>
      <c r="AO979" s="132"/>
      <c r="AP979" s="132"/>
      <c r="AQ979" s="132"/>
      <c r="AR979" s="132"/>
      <c r="AS979" s="132"/>
      <c r="AT979" s="132"/>
      <c r="AU979" s="132"/>
    </row>
    <row r="980" spans="27:64" ht="12.95" customHeight="1">
      <c r="AA980" s="132"/>
      <c r="AB980" s="132"/>
      <c r="AC980" s="132"/>
      <c r="AD980" s="132"/>
      <c r="AE980" s="132"/>
      <c r="AG980" s="7"/>
      <c r="AN980" s="132"/>
      <c r="AO980" s="132"/>
      <c r="AP980" s="132"/>
      <c r="AQ980" s="132"/>
      <c r="AR980" s="132"/>
      <c r="AS980" s="132"/>
      <c r="AT980" s="132"/>
      <c r="AU980" s="132"/>
    </row>
    <row r="981" spans="27:64" ht="12.95" customHeight="1">
      <c r="AA981" s="132"/>
      <c r="AB981" s="132"/>
      <c r="AC981" s="132"/>
      <c r="AD981" s="132"/>
      <c r="AE981" s="132"/>
      <c r="AG981" s="7"/>
      <c r="AN981" s="132"/>
      <c r="AO981" s="132"/>
      <c r="AP981" s="132"/>
      <c r="AQ981" s="132"/>
      <c r="AR981" s="132"/>
      <c r="AS981" s="132"/>
      <c r="AT981" s="132"/>
      <c r="AU981" s="132"/>
    </row>
    <row r="982" spans="27:64" ht="12.95" customHeight="1">
      <c r="AA982" s="132"/>
      <c r="AB982" s="132"/>
      <c r="AC982" s="132"/>
      <c r="AD982" s="132"/>
      <c r="AE982" s="132"/>
      <c r="AG982" s="7"/>
      <c r="AN982" s="132"/>
      <c r="AO982" s="132"/>
      <c r="AP982" s="132"/>
      <c r="AQ982" s="132"/>
      <c r="AR982" s="132"/>
      <c r="AS982" s="132"/>
      <c r="AT982" s="132"/>
      <c r="AU982" s="132"/>
    </row>
    <row r="983" spans="27:64" ht="12.95" customHeight="1">
      <c r="AA983" s="132"/>
      <c r="AB983" s="132"/>
      <c r="AC983" s="132"/>
      <c r="AD983" s="132"/>
      <c r="AE983" s="132"/>
      <c r="AG983" s="7"/>
      <c r="AN983" s="132"/>
      <c r="AO983" s="132"/>
      <c r="AP983" s="132"/>
      <c r="AQ983" s="132"/>
      <c r="AR983" s="132"/>
      <c r="AS983" s="132"/>
      <c r="AT983" s="132"/>
      <c r="AU983" s="132"/>
    </row>
    <row r="984" spans="27:64" ht="12.95" customHeight="1">
      <c r="AA984" s="132"/>
      <c r="AB984" s="132"/>
      <c r="AC984" s="132"/>
      <c r="AD984" s="132"/>
      <c r="AE984" s="132"/>
      <c r="AG984" s="7"/>
      <c r="AN984" s="132"/>
      <c r="AO984" s="132"/>
      <c r="AP984" s="132"/>
      <c r="AQ984" s="132"/>
      <c r="AR984" s="132"/>
      <c r="AS984" s="132"/>
      <c r="AT984" s="132"/>
      <c r="AU984" s="132"/>
    </row>
    <row r="985" spans="27:64" ht="12.95" customHeight="1">
      <c r="AA985" s="132"/>
      <c r="AB985" s="132"/>
      <c r="AC985" s="132"/>
      <c r="AD985" s="132"/>
      <c r="AE985" s="132"/>
      <c r="AG985" s="7"/>
      <c r="AN985" s="132"/>
      <c r="AO985" s="132"/>
      <c r="AP985" s="132"/>
      <c r="AQ985" s="132"/>
      <c r="AR985" s="132"/>
      <c r="AS985" s="132"/>
      <c r="AT985" s="132"/>
      <c r="AU985" s="132"/>
    </row>
    <row r="986" spans="27:64" ht="12.95" customHeight="1">
      <c r="AA986" s="132"/>
      <c r="AB986" s="132"/>
      <c r="AC986" s="132"/>
      <c r="AD986" s="132"/>
      <c r="AE986" s="132"/>
      <c r="AG986" s="7"/>
      <c r="AN986" s="132"/>
      <c r="AO986" s="132"/>
      <c r="AP986" s="132"/>
      <c r="AQ986" s="132"/>
      <c r="AR986" s="132"/>
      <c r="AS986" s="132"/>
      <c r="AT986" s="132"/>
      <c r="AU986" s="132"/>
    </row>
    <row r="987" spans="27:64" ht="12.95" customHeight="1">
      <c r="AA987" s="132"/>
      <c r="AB987" s="132"/>
      <c r="AC987" s="132"/>
      <c r="AD987" s="132"/>
      <c r="AE987" s="132"/>
      <c r="AG987" s="7"/>
      <c r="AN987" s="132"/>
      <c r="AO987" s="132"/>
      <c r="AP987" s="132"/>
      <c r="AQ987" s="132"/>
      <c r="AR987" s="132"/>
      <c r="AS987" s="132"/>
      <c r="AT987" s="132"/>
      <c r="AU987" s="132"/>
    </row>
    <row r="988" spans="27:64" ht="12.95" customHeight="1">
      <c r="AA988" s="132"/>
      <c r="AB988" s="132"/>
      <c r="AC988" s="132"/>
      <c r="AD988" s="132"/>
      <c r="AE988" s="132"/>
      <c r="AG988" s="7"/>
      <c r="AN988" s="132"/>
      <c r="AO988" s="132"/>
      <c r="AP988" s="132"/>
      <c r="AQ988" s="132"/>
      <c r="AR988" s="132"/>
      <c r="AS988" s="132"/>
      <c r="AT988" s="132"/>
      <c r="AU988" s="132"/>
    </row>
    <row r="989" spans="27:64" ht="12.95" customHeight="1">
      <c r="AA989" s="132"/>
      <c r="AB989" s="132"/>
      <c r="AC989" s="132"/>
      <c r="AD989" s="132"/>
      <c r="AE989" s="132"/>
      <c r="AG989" s="7"/>
      <c r="AN989" s="132"/>
      <c r="AO989" s="132"/>
      <c r="AP989" s="132"/>
      <c r="AQ989" s="132"/>
      <c r="AR989" s="132"/>
      <c r="AS989" s="132"/>
      <c r="AT989" s="132"/>
      <c r="AU989" s="132"/>
      <c r="AV989" s="132"/>
      <c r="AW989" s="132"/>
      <c r="AX989" s="132"/>
      <c r="AY989" s="132"/>
      <c r="AZ989" s="132"/>
      <c r="BA989" s="132"/>
      <c r="BB989" s="132"/>
      <c r="BC989" s="132"/>
      <c r="BD989" s="132"/>
      <c r="BE989" s="132"/>
      <c r="BF989" s="132"/>
      <c r="BG989" s="132"/>
      <c r="BH989" s="132"/>
      <c r="BI989" s="132"/>
      <c r="BJ989" s="132"/>
      <c r="BK989" s="132"/>
      <c r="BL989" s="132"/>
    </row>
    <row r="990" spans="27:64" ht="12.95" customHeight="1">
      <c r="AA990" s="132"/>
      <c r="AB990" s="132"/>
      <c r="AC990" s="132"/>
      <c r="AD990" s="132"/>
      <c r="AE990" s="132"/>
      <c r="AG990" s="7"/>
      <c r="AN990" s="132"/>
      <c r="AO990" s="132"/>
      <c r="AP990" s="132"/>
      <c r="AQ990" s="132"/>
      <c r="AR990" s="132"/>
      <c r="AS990" s="132"/>
      <c r="AT990" s="132"/>
      <c r="AU990" s="132"/>
    </row>
    <row r="991" spans="27:64" ht="12.95" customHeight="1">
      <c r="AA991" s="132"/>
      <c r="AB991" s="132"/>
      <c r="AC991" s="132"/>
      <c r="AD991" s="132"/>
      <c r="AE991" s="132"/>
      <c r="AG991" s="7"/>
      <c r="AN991" s="132"/>
      <c r="AO991" s="132"/>
      <c r="AP991" s="132"/>
      <c r="AQ991" s="132"/>
      <c r="AR991" s="132"/>
      <c r="AS991" s="132"/>
      <c r="AT991" s="132"/>
      <c r="AU991" s="132"/>
    </row>
    <row r="992" spans="27:64" ht="12.95" customHeight="1">
      <c r="AA992" s="132"/>
      <c r="AB992" s="132"/>
      <c r="AC992" s="132"/>
      <c r="AD992" s="132"/>
      <c r="AE992" s="132"/>
      <c r="AG992" s="7"/>
      <c r="AN992" s="132"/>
      <c r="AO992" s="132"/>
      <c r="AP992" s="132"/>
      <c r="AQ992" s="132"/>
      <c r="AR992" s="132"/>
      <c r="AS992" s="132"/>
      <c r="AT992" s="132"/>
      <c r="AU992" s="132"/>
    </row>
    <row r="993" spans="27:64" ht="12.95" customHeight="1">
      <c r="AA993" s="132"/>
      <c r="AB993" s="132"/>
      <c r="AC993" s="132"/>
      <c r="AD993" s="132"/>
      <c r="AE993" s="132"/>
      <c r="AG993" s="7"/>
      <c r="AN993" s="132"/>
      <c r="AO993" s="132"/>
      <c r="AP993" s="132"/>
      <c r="AQ993" s="132"/>
      <c r="AR993" s="132"/>
      <c r="AS993" s="132"/>
      <c r="AT993" s="132"/>
      <c r="AU993" s="132"/>
    </row>
    <row r="994" spans="27:64" ht="12.95" customHeight="1">
      <c r="AA994" s="132"/>
      <c r="AB994" s="132"/>
      <c r="AC994" s="132"/>
      <c r="AD994" s="132"/>
      <c r="AE994" s="132"/>
      <c r="AG994" s="7"/>
      <c r="AN994" s="132"/>
      <c r="AO994" s="132"/>
      <c r="AP994" s="132"/>
      <c r="AQ994" s="132"/>
      <c r="AR994" s="132"/>
      <c r="AS994" s="132"/>
      <c r="AT994" s="132"/>
      <c r="AU994" s="132"/>
    </row>
    <row r="995" spans="27:64" ht="12.95" customHeight="1">
      <c r="AA995" s="132"/>
      <c r="AB995" s="132"/>
      <c r="AC995" s="132"/>
      <c r="AD995" s="132"/>
      <c r="AE995" s="132"/>
      <c r="AG995" s="7"/>
      <c r="AN995" s="132"/>
      <c r="AO995" s="132"/>
      <c r="AP995" s="132"/>
      <c r="AQ995" s="132"/>
      <c r="AR995" s="132"/>
      <c r="AS995" s="132"/>
      <c r="AT995" s="132"/>
      <c r="AU995" s="132"/>
    </row>
    <row r="996" spans="27:64" ht="12.95" customHeight="1">
      <c r="AA996" s="132"/>
      <c r="AB996" s="132"/>
      <c r="AC996" s="132"/>
      <c r="AD996" s="132"/>
      <c r="AE996" s="132"/>
      <c r="AG996" s="7"/>
      <c r="AN996" s="132"/>
      <c r="AO996" s="132"/>
      <c r="AP996" s="132"/>
      <c r="AQ996" s="132"/>
      <c r="AR996" s="132"/>
      <c r="AS996" s="132"/>
      <c r="AT996" s="132"/>
      <c r="AU996" s="132"/>
    </row>
    <row r="997" spans="27:64" ht="12.95" customHeight="1">
      <c r="AA997" s="132"/>
      <c r="AB997" s="132"/>
      <c r="AC997" s="132"/>
      <c r="AD997" s="132"/>
      <c r="AE997" s="132"/>
      <c r="AG997" s="7"/>
      <c r="AN997" s="132"/>
      <c r="AO997" s="132"/>
      <c r="AP997" s="132"/>
      <c r="AQ997" s="132"/>
      <c r="AR997" s="132"/>
      <c r="AS997" s="132"/>
      <c r="AT997" s="132"/>
      <c r="AU997" s="132"/>
    </row>
    <row r="998" spans="27:64" ht="12.95" customHeight="1">
      <c r="AA998" s="132"/>
      <c r="AB998" s="132"/>
      <c r="AC998" s="132"/>
      <c r="AD998" s="132"/>
      <c r="AE998" s="132"/>
      <c r="AG998" s="7"/>
      <c r="AN998" s="132"/>
      <c r="AO998" s="132"/>
      <c r="AP998" s="132"/>
      <c r="AQ998" s="132"/>
      <c r="AR998" s="132"/>
      <c r="AS998" s="132"/>
      <c r="AT998" s="132"/>
      <c r="AU998" s="132"/>
    </row>
    <row r="999" spans="27:64" ht="12.95" customHeight="1">
      <c r="AA999" s="132"/>
      <c r="AB999" s="132"/>
      <c r="AC999" s="132"/>
      <c r="AD999" s="132"/>
      <c r="AE999" s="132"/>
      <c r="AG999" s="7"/>
      <c r="AN999" s="132"/>
      <c r="AO999" s="132"/>
      <c r="AP999" s="132"/>
      <c r="AQ999" s="132"/>
      <c r="AR999" s="132"/>
      <c r="AS999" s="132"/>
      <c r="AT999" s="132"/>
      <c r="AU999" s="132"/>
    </row>
    <row r="1000" spans="27:64" ht="12.95" customHeight="1">
      <c r="AA1000" s="132"/>
      <c r="AB1000" s="132"/>
      <c r="AC1000" s="132"/>
      <c r="AD1000" s="132"/>
      <c r="AE1000" s="132"/>
      <c r="AG1000" s="7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27:64" ht="12.95" customHeight="1">
      <c r="AA1001" s="132"/>
      <c r="AB1001" s="132"/>
      <c r="AC1001" s="132"/>
      <c r="AD1001" s="132"/>
      <c r="AE1001" s="132"/>
      <c r="AG1001" s="7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27:64" ht="12.95" customHeight="1">
      <c r="AA1002" s="132"/>
      <c r="AB1002" s="132"/>
      <c r="AC1002" s="132"/>
      <c r="AD1002" s="132"/>
      <c r="AE1002" s="132"/>
      <c r="AG1002" s="7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27:64" ht="12.95" customHeight="1">
      <c r="AA1003" s="132"/>
      <c r="AB1003" s="132"/>
      <c r="AC1003" s="132"/>
      <c r="AD1003" s="132"/>
      <c r="AE1003" s="132"/>
      <c r="AG1003" s="7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27:64" ht="12.95" customHeight="1">
      <c r="AA1004" s="132"/>
      <c r="AB1004" s="132"/>
      <c r="AC1004" s="132"/>
      <c r="AD1004" s="132"/>
      <c r="AE1004" s="132"/>
      <c r="AG1004" s="7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27:64" ht="12.95" customHeight="1">
      <c r="AA1005" s="132"/>
      <c r="AB1005" s="132"/>
      <c r="AC1005" s="132"/>
      <c r="AD1005" s="132"/>
      <c r="AE1005" s="132"/>
      <c r="AG1005" s="7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27:64" ht="12.95" customHeight="1">
      <c r="AA1006" s="132"/>
      <c r="AB1006" s="132"/>
      <c r="AC1006" s="132"/>
      <c r="AD1006" s="132"/>
      <c r="AE1006" s="132"/>
      <c r="AG1006" s="7"/>
      <c r="AN1006" s="132"/>
      <c r="AO1006" s="132"/>
      <c r="AP1006" s="132"/>
      <c r="AQ1006" s="132"/>
      <c r="AR1006" s="132"/>
      <c r="AS1006" s="132"/>
      <c r="AT1006" s="132"/>
      <c r="AU1006" s="132"/>
    </row>
    <row r="1007" spans="27:64" ht="12.95" customHeight="1">
      <c r="AA1007" s="132"/>
      <c r="AB1007" s="132"/>
      <c r="AC1007" s="132"/>
      <c r="AD1007" s="132"/>
      <c r="AE1007" s="132"/>
      <c r="AG1007" s="7"/>
      <c r="AN1007" s="132"/>
      <c r="AO1007" s="132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</row>
    <row r="1008" spans="27:64" ht="12.95" customHeight="1">
      <c r="AA1008" s="132"/>
      <c r="AB1008" s="132"/>
      <c r="AC1008" s="132"/>
      <c r="AD1008" s="132"/>
      <c r="AE1008" s="132"/>
      <c r="AG1008" s="7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27:47" ht="12.95" customHeight="1">
      <c r="AA1009" s="132"/>
      <c r="AB1009" s="132"/>
      <c r="AC1009" s="132"/>
      <c r="AD1009" s="132"/>
      <c r="AE1009" s="132"/>
      <c r="AG1009" s="7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27:47" ht="12.95" customHeight="1">
      <c r="AA1010" s="132"/>
      <c r="AB1010" s="132"/>
      <c r="AC1010" s="132"/>
      <c r="AD1010" s="132"/>
      <c r="AE1010" s="132"/>
      <c r="AG1010" s="7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27:47" ht="12.95" customHeight="1">
      <c r="AA1011" s="132"/>
      <c r="AB1011" s="132"/>
      <c r="AC1011" s="132"/>
      <c r="AD1011" s="132"/>
      <c r="AE1011" s="132"/>
      <c r="AG1011" s="7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27:47" ht="12.95" customHeight="1">
      <c r="AA1012" s="132"/>
      <c r="AB1012" s="132"/>
      <c r="AC1012" s="132"/>
      <c r="AD1012" s="132"/>
      <c r="AE1012" s="132"/>
      <c r="AG1012" s="7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27:47" ht="12.95" customHeight="1">
      <c r="AA1013" s="132"/>
      <c r="AB1013" s="132"/>
      <c r="AC1013" s="132"/>
      <c r="AD1013" s="132"/>
      <c r="AE1013" s="132"/>
      <c r="AG1013" s="7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27:47" ht="12.95" customHeight="1">
      <c r="AA1014" s="132"/>
      <c r="AB1014" s="132"/>
      <c r="AC1014" s="132"/>
      <c r="AD1014" s="132"/>
      <c r="AE1014" s="132"/>
      <c r="AG1014" s="7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27:47" ht="12.95" customHeight="1">
      <c r="AA1015" s="132"/>
      <c r="AB1015" s="132"/>
      <c r="AC1015" s="132"/>
      <c r="AD1015" s="132"/>
      <c r="AE1015" s="132"/>
      <c r="AG1015" s="7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27:47" ht="12.95" customHeight="1">
      <c r="AA1016" s="132"/>
      <c r="AB1016" s="132"/>
      <c r="AC1016" s="132"/>
      <c r="AD1016" s="132"/>
      <c r="AE1016" s="132"/>
      <c r="AG1016" s="7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27:47" ht="12.95" customHeight="1">
      <c r="AA1017" s="132"/>
      <c r="AB1017" s="132"/>
      <c r="AC1017" s="132"/>
      <c r="AD1017" s="132"/>
      <c r="AE1017" s="132"/>
      <c r="AG1017" s="7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27:47" ht="12.95" customHeight="1">
      <c r="AA1018" s="132"/>
      <c r="AB1018" s="132"/>
      <c r="AC1018" s="132"/>
      <c r="AD1018" s="132"/>
      <c r="AE1018" s="132"/>
      <c r="AG1018" s="7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27:47" ht="12.95" customHeight="1">
      <c r="AA1019" s="132"/>
      <c r="AB1019" s="132"/>
      <c r="AC1019" s="132"/>
      <c r="AD1019" s="132"/>
      <c r="AE1019" s="132"/>
      <c r="AG1019" s="7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27:47" ht="12.95" customHeight="1">
      <c r="AA1020" s="132"/>
      <c r="AB1020" s="132"/>
      <c r="AC1020" s="132"/>
      <c r="AD1020" s="132"/>
      <c r="AE1020" s="132"/>
      <c r="AG1020" s="7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27:47" ht="12.95" customHeight="1">
      <c r="AA1021" s="132"/>
      <c r="AB1021" s="132"/>
      <c r="AC1021" s="132"/>
      <c r="AD1021" s="132"/>
      <c r="AE1021" s="132"/>
      <c r="AG1021" s="7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27:47" ht="12.95" customHeight="1">
      <c r="AA1022" s="132"/>
      <c r="AB1022" s="132"/>
      <c r="AC1022" s="132"/>
      <c r="AD1022" s="132"/>
      <c r="AE1022" s="132"/>
      <c r="AG1022" s="7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27:47" ht="12.95" customHeight="1">
      <c r="AA1023" s="132"/>
      <c r="AB1023" s="132"/>
      <c r="AC1023" s="132"/>
      <c r="AD1023" s="132"/>
      <c r="AE1023" s="132"/>
      <c r="AG1023" s="7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27:47" ht="12.95" customHeight="1">
      <c r="AA1024" s="132"/>
      <c r="AB1024" s="132"/>
      <c r="AC1024" s="132"/>
      <c r="AD1024" s="132"/>
      <c r="AE1024" s="132"/>
      <c r="AG1024" s="7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27:47" ht="12.95" customHeight="1">
      <c r="AA1025" s="132"/>
      <c r="AB1025" s="132"/>
      <c r="AC1025" s="132"/>
      <c r="AD1025" s="132"/>
      <c r="AE1025" s="132"/>
      <c r="AG1025" s="7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27:47" ht="12.95" customHeight="1">
      <c r="AA1026" s="132"/>
      <c r="AB1026" s="132"/>
      <c r="AC1026" s="132"/>
      <c r="AD1026" s="132"/>
      <c r="AE1026" s="132"/>
      <c r="AG1026" s="7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27:47" ht="12.95" customHeight="1">
      <c r="AA1027" s="132"/>
      <c r="AB1027" s="132"/>
      <c r="AC1027" s="132"/>
      <c r="AD1027" s="132"/>
      <c r="AE1027" s="132"/>
      <c r="AG1027" s="7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27:47" ht="12.95" customHeight="1">
      <c r="AA1028" s="132"/>
      <c r="AB1028" s="132"/>
      <c r="AC1028" s="132"/>
      <c r="AD1028" s="132"/>
      <c r="AE1028" s="132"/>
      <c r="AG1028" s="7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27:47" ht="12.95" customHeight="1">
      <c r="AA1029" s="132"/>
      <c r="AB1029" s="132"/>
      <c r="AC1029" s="132"/>
      <c r="AD1029" s="132"/>
      <c r="AE1029" s="132"/>
      <c r="AG1029" s="7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27:47" ht="12.95" customHeight="1">
      <c r="AA1030" s="132"/>
      <c r="AB1030" s="132"/>
      <c r="AC1030" s="132"/>
      <c r="AD1030" s="132"/>
      <c r="AE1030" s="132"/>
      <c r="AG1030" s="7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27:47" ht="12.95" customHeight="1">
      <c r="AA1031" s="132"/>
      <c r="AB1031" s="132"/>
      <c r="AC1031" s="132"/>
      <c r="AD1031" s="132"/>
      <c r="AE1031" s="132"/>
      <c r="AG1031" s="7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27:47" ht="12.95" customHeight="1">
      <c r="AA1032" s="132"/>
      <c r="AB1032" s="132"/>
      <c r="AC1032" s="132"/>
      <c r="AD1032" s="132"/>
      <c r="AE1032" s="132"/>
      <c r="AG1032" s="7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27:47" ht="12.95" customHeight="1">
      <c r="AA1033" s="132"/>
      <c r="AB1033" s="132"/>
      <c r="AC1033" s="132"/>
      <c r="AD1033" s="132"/>
      <c r="AE1033" s="132"/>
      <c r="AG1033" s="7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27:47" ht="12.95" customHeight="1">
      <c r="AA1034" s="132"/>
      <c r="AB1034" s="132"/>
      <c r="AC1034" s="132"/>
      <c r="AD1034" s="132"/>
      <c r="AE1034" s="132"/>
      <c r="AG1034" s="7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27:47" ht="12.95" customHeight="1">
      <c r="AA1035" s="132"/>
      <c r="AB1035" s="132"/>
      <c r="AC1035" s="132"/>
      <c r="AD1035" s="132"/>
      <c r="AE1035" s="132"/>
      <c r="AG1035" s="7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27:47" ht="12.95" customHeight="1">
      <c r="AA1036" s="132"/>
      <c r="AB1036" s="132"/>
      <c r="AC1036" s="132"/>
      <c r="AD1036" s="132"/>
      <c r="AE1036" s="132"/>
      <c r="AG1036" s="7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27:47" ht="12.95" customHeight="1">
      <c r="AA1037" s="132"/>
      <c r="AB1037" s="132"/>
      <c r="AC1037" s="132"/>
      <c r="AD1037" s="132"/>
      <c r="AE1037" s="132"/>
      <c r="AG1037" s="7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27:47" ht="12.95" customHeight="1">
      <c r="AA1038" s="132"/>
      <c r="AB1038" s="132"/>
      <c r="AC1038" s="132"/>
      <c r="AD1038" s="132"/>
      <c r="AE1038" s="132"/>
      <c r="AG1038" s="7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27:47" ht="12.95" customHeight="1">
      <c r="AA1039" s="132"/>
      <c r="AB1039" s="132"/>
      <c r="AC1039" s="132"/>
      <c r="AD1039" s="132"/>
      <c r="AE1039" s="132"/>
      <c r="AG1039" s="7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27:47" ht="12.95" customHeight="1">
      <c r="AA1040" s="132"/>
      <c r="AB1040" s="132"/>
      <c r="AC1040" s="132"/>
      <c r="AD1040" s="132"/>
      <c r="AE1040" s="132"/>
      <c r="AG1040" s="7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27:48" ht="12.95" customHeight="1">
      <c r="AA1041" s="132"/>
      <c r="AB1041" s="132"/>
      <c r="AC1041" s="132"/>
      <c r="AD1041" s="132"/>
      <c r="AE1041" s="132"/>
      <c r="AG1041" s="7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27:48" ht="12.95" customHeight="1">
      <c r="AA1042" s="132"/>
      <c r="AB1042" s="132"/>
      <c r="AC1042" s="132"/>
      <c r="AD1042" s="132"/>
      <c r="AE1042" s="132"/>
      <c r="AG1042" s="7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27:48" ht="12.95" customHeight="1">
      <c r="AA1043" s="132"/>
      <c r="AB1043" s="132"/>
      <c r="AC1043" s="132"/>
      <c r="AD1043" s="132"/>
      <c r="AE1043" s="132"/>
      <c r="AG1043" s="7"/>
      <c r="AN1043" s="132"/>
      <c r="AO1043" s="132"/>
      <c r="AP1043" s="132"/>
      <c r="AQ1043" s="132"/>
      <c r="AR1043" s="132"/>
      <c r="AS1043" s="132"/>
      <c r="AT1043" s="132"/>
      <c r="AU1043" s="132"/>
    </row>
    <row r="1044" spans="27:48" ht="12.95" customHeight="1">
      <c r="AA1044" s="132"/>
      <c r="AB1044" s="132"/>
      <c r="AC1044" s="132"/>
      <c r="AD1044" s="132"/>
      <c r="AE1044" s="132"/>
      <c r="AG1044" s="7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27:48" ht="12.95" customHeight="1">
      <c r="AA1045" s="132"/>
      <c r="AB1045" s="132"/>
      <c r="AC1045" s="132"/>
      <c r="AD1045" s="132"/>
      <c r="AE1045" s="132"/>
      <c r="AG1045" s="7"/>
      <c r="AN1045" s="132"/>
      <c r="AO1045" s="132"/>
      <c r="AP1045" s="132"/>
      <c r="AQ1045" s="132"/>
      <c r="AR1045" s="132"/>
      <c r="AS1045" s="132"/>
      <c r="AT1045" s="132"/>
      <c r="AU1045" s="132"/>
      <c r="AV1045" s="132"/>
    </row>
    <row r="1046" spans="27:48" ht="12.95" customHeight="1">
      <c r="AA1046" s="132"/>
      <c r="AB1046" s="132"/>
      <c r="AC1046" s="132"/>
      <c r="AD1046" s="132"/>
      <c r="AE1046" s="132"/>
      <c r="AG1046" s="7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27:48" ht="12.95" customHeight="1">
      <c r="AA1047" s="132"/>
      <c r="AB1047" s="132"/>
      <c r="AC1047" s="132"/>
      <c r="AD1047" s="132"/>
      <c r="AE1047" s="132"/>
      <c r="AG1047" s="7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27:48" ht="12.95" customHeight="1">
      <c r="AA1048" s="132"/>
      <c r="AB1048" s="132"/>
      <c r="AC1048" s="132"/>
      <c r="AD1048" s="132"/>
      <c r="AE1048" s="132"/>
      <c r="AG1048" s="7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27:48" ht="12.95" customHeight="1">
      <c r="AA1049" s="132"/>
      <c r="AB1049" s="132"/>
      <c r="AC1049" s="132"/>
      <c r="AD1049" s="132"/>
      <c r="AE1049" s="132"/>
      <c r="AG1049" s="7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27:48" ht="12.95" customHeight="1">
      <c r="AA1050" s="132"/>
      <c r="AB1050" s="132"/>
      <c r="AC1050" s="132"/>
      <c r="AD1050" s="132"/>
      <c r="AE1050" s="132"/>
      <c r="AG1050" s="7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27:48" ht="12.95" customHeight="1">
      <c r="AA1051" s="132"/>
      <c r="AB1051" s="132"/>
      <c r="AC1051" s="132"/>
      <c r="AD1051" s="132"/>
      <c r="AE1051" s="132"/>
      <c r="AG1051" s="7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27:48" ht="12.95" customHeight="1">
      <c r="AA1052" s="132"/>
      <c r="AB1052" s="132"/>
      <c r="AC1052" s="132"/>
      <c r="AD1052" s="132"/>
      <c r="AE1052" s="132"/>
      <c r="AG1052" s="7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27:48" ht="12.95" customHeight="1">
      <c r="AA1053" s="132"/>
      <c r="AB1053" s="132"/>
      <c r="AC1053" s="132"/>
      <c r="AD1053" s="132"/>
      <c r="AE1053" s="132"/>
      <c r="AG1053" s="7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27:48" ht="12.95" customHeight="1">
      <c r="AA1054" s="132"/>
      <c r="AB1054" s="132"/>
      <c r="AC1054" s="132"/>
      <c r="AD1054" s="132"/>
      <c r="AE1054" s="132"/>
      <c r="AG1054" s="7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27:48" ht="12.95" customHeight="1">
      <c r="AA1055" s="132"/>
      <c r="AB1055" s="132"/>
      <c r="AC1055" s="132"/>
      <c r="AD1055" s="132"/>
      <c r="AE1055" s="132"/>
      <c r="AG1055" s="7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27:48" ht="12.95" customHeight="1">
      <c r="AA1056" s="132"/>
      <c r="AB1056" s="132"/>
      <c r="AC1056" s="132"/>
      <c r="AD1056" s="132"/>
      <c r="AE1056" s="132"/>
      <c r="AG1056" s="7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27:64" ht="12.95" customHeight="1">
      <c r="AA1057" s="132"/>
      <c r="AB1057" s="132"/>
      <c r="AC1057" s="132"/>
      <c r="AD1057" s="132"/>
      <c r="AE1057" s="132"/>
      <c r="AG1057" s="7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27:64" ht="12.95" customHeight="1">
      <c r="AA1058" s="132"/>
      <c r="AB1058" s="132"/>
      <c r="AC1058" s="132"/>
      <c r="AD1058" s="132"/>
      <c r="AE1058" s="132"/>
      <c r="AG1058" s="7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27:64" ht="12.95" customHeight="1">
      <c r="AA1059" s="132"/>
      <c r="AB1059" s="132"/>
      <c r="AC1059" s="132"/>
      <c r="AD1059" s="132"/>
      <c r="AE1059" s="132"/>
      <c r="AG1059" s="7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27:64" ht="12.95" customHeight="1">
      <c r="AA1060" s="132"/>
      <c r="AB1060" s="132"/>
      <c r="AC1060" s="132"/>
      <c r="AD1060" s="132"/>
      <c r="AE1060" s="132"/>
      <c r="AG1060" s="7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27:64" ht="12.95" customHeight="1">
      <c r="AA1061" s="132"/>
      <c r="AB1061" s="132"/>
      <c r="AC1061" s="132"/>
      <c r="AD1061" s="132"/>
      <c r="AE1061" s="132"/>
      <c r="AG1061" s="7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27:64" ht="12.95" customHeight="1">
      <c r="AA1062" s="132"/>
      <c r="AB1062" s="132"/>
      <c r="AC1062" s="132"/>
      <c r="AD1062" s="132"/>
      <c r="AE1062" s="132"/>
      <c r="AG1062" s="7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27:64" ht="12.95" customHeight="1">
      <c r="AA1063" s="132"/>
      <c r="AB1063" s="132"/>
      <c r="AC1063" s="132"/>
      <c r="AD1063" s="132"/>
      <c r="AE1063" s="132"/>
      <c r="AG1063" s="7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27:64" ht="12.95" customHeight="1">
      <c r="AA1064" s="132"/>
      <c r="AB1064" s="132"/>
      <c r="AC1064" s="132"/>
      <c r="AD1064" s="132"/>
      <c r="AE1064" s="132"/>
      <c r="AG1064" s="7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27:64" ht="12.95" customHeight="1">
      <c r="AA1065" s="132"/>
      <c r="AB1065" s="132"/>
      <c r="AC1065" s="132"/>
      <c r="AD1065" s="132"/>
      <c r="AE1065" s="132"/>
      <c r="AG1065" s="7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27:64" ht="12.95" customHeight="1">
      <c r="AA1066" s="132"/>
      <c r="AB1066" s="132"/>
      <c r="AC1066" s="132"/>
      <c r="AD1066" s="132"/>
      <c r="AE1066" s="132"/>
      <c r="AG1066" s="7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27:64" ht="12.95" customHeight="1">
      <c r="AA1067" s="132"/>
      <c r="AB1067" s="132"/>
      <c r="AC1067" s="132"/>
      <c r="AD1067" s="132"/>
      <c r="AE1067" s="132"/>
      <c r="AG1067" s="7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27:64" ht="12.95" customHeight="1">
      <c r="AA1068" s="132"/>
      <c r="AB1068" s="132"/>
      <c r="AC1068" s="132"/>
      <c r="AD1068" s="132"/>
      <c r="AE1068" s="132"/>
      <c r="AG1068" s="7"/>
      <c r="AN1068" s="132"/>
      <c r="AO1068" s="132"/>
      <c r="AP1068" s="132"/>
      <c r="AQ1068" s="132"/>
      <c r="AR1068" s="132"/>
      <c r="AS1068" s="132"/>
      <c r="AT1068" s="132"/>
      <c r="AU1068" s="132"/>
    </row>
    <row r="1069" spans="27:64" ht="12.95" customHeight="1">
      <c r="AA1069" s="132"/>
      <c r="AB1069" s="132"/>
      <c r="AC1069" s="132"/>
      <c r="AD1069" s="132"/>
      <c r="AE1069" s="132"/>
      <c r="AG1069" s="7"/>
      <c r="AN1069" s="132"/>
      <c r="AO1069" s="132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G1069" s="132"/>
      <c r="BH1069" s="132"/>
      <c r="BI1069" s="132"/>
      <c r="BJ1069" s="132"/>
      <c r="BK1069" s="132"/>
      <c r="BL1069" s="132"/>
    </row>
    <row r="1070" spans="27:64" ht="12.95" customHeight="1">
      <c r="AA1070" s="132"/>
      <c r="AB1070" s="132"/>
      <c r="AC1070" s="132"/>
      <c r="AD1070" s="132"/>
      <c r="AE1070" s="132"/>
      <c r="AG1070" s="7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27:64" ht="12.95" customHeight="1">
      <c r="AA1071" s="132"/>
      <c r="AB1071" s="132"/>
      <c r="AC1071" s="132"/>
      <c r="AD1071" s="132"/>
      <c r="AE1071" s="132"/>
      <c r="AG1071" s="7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27:64" ht="12.95" customHeight="1">
      <c r="AA1072" s="132"/>
      <c r="AB1072" s="132"/>
      <c r="AC1072" s="132"/>
      <c r="AD1072" s="132"/>
      <c r="AE1072" s="132"/>
      <c r="AG1072" s="7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27:48" ht="12.95" customHeight="1">
      <c r="AA1073" s="132"/>
      <c r="AB1073" s="132"/>
      <c r="AC1073" s="132"/>
      <c r="AD1073" s="132"/>
      <c r="AE1073" s="132"/>
      <c r="AG1073" s="7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27:48" ht="12.95" customHeight="1">
      <c r="AA1074" s="132"/>
      <c r="AB1074" s="132"/>
      <c r="AC1074" s="132"/>
      <c r="AD1074" s="132"/>
      <c r="AE1074" s="132"/>
      <c r="AG1074" s="7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27:48" ht="12.95" customHeight="1">
      <c r="AA1075" s="132"/>
      <c r="AB1075" s="132"/>
      <c r="AC1075" s="132"/>
      <c r="AD1075" s="132"/>
      <c r="AE1075" s="132"/>
      <c r="AG1075" s="7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27:48" ht="12.95" customHeight="1">
      <c r="AA1076" s="132"/>
      <c r="AB1076" s="132"/>
      <c r="AC1076" s="132"/>
      <c r="AD1076" s="132"/>
      <c r="AE1076" s="132"/>
      <c r="AG1076" s="7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27:48" ht="12.95" customHeight="1">
      <c r="AA1077" s="132"/>
      <c r="AB1077" s="132"/>
      <c r="AC1077" s="132"/>
      <c r="AD1077" s="132"/>
      <c r="AE1077" s="132"/>
      <c r="AG1077" s="7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27:48" ht="12.95" customHeight="1">
      <c r="AA1078" s="132"/>
      <c r="AB1078" s="132"/>
      <c r="AC1078" s="132"/>
      <c r="AD1078" s="132"/>
      <c r="AE1078" s="132"/>
      <c r="AG1078" s="7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27:48" ht="12.95" customHeight="1">
      <c r="AA1079" s="132"/>
      <c r="AB1079" s="132"/>
      <c r="AC1079" s="132"/>
      <c r="AD1079" s="132"/>
      <c r="AE1079" s="132"/>
      <c r="AG1079" s="7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27:48" ht="12.95" customHeight="1">
      <c r="AA1080" s="132"/>
      <c r="AB1080" s="132"/>
      <c r="AC1080" s="132"/>
      <c r="AD1080" s="132"/>
      <c r="AE1080" s="132"/>
      <c r="AG1080" s="7"/>
      <c r="AN1080" s="132"/>
      <c r="AO1080" s="132"/>
      <c r="AP1080" s="132"/>
      <c r="AQ1080" s="132"/>
      <c r="AR1080" s="132"/>
      <c r="AS1080" s="132"/>
      <c r="AT1080" s="132"/>
      <c r="AU1080" s="132"/>
    </row>
    <row r="1081" spans="27:48" ht="12.95" customHeight="1">
      <c r="AA1081" s="132"/>
      <c r="AB1081" s="132"/>
      <c r="AC1081" s="132"/>
      <c r="AD1081" s="132"/>
      <c r="AE1081" s="132"/>
      <c r="AG1081" s="7"/>
      <c r="AN1081" s="132"/>
      <c r="AO1081" s="132"/>
      <c r="AP1081" s="132"/>
      <c r="AQ1081" s="132"/>
      <c r="AR1081" s="132"/>
      <c r="AS1081" s="132"/>
      <c r="AT1081" s="132"/>
      <c r="AU1081" s="132"/>
      <c r="AV1081" s="132"/>
    </row>
    <row r="1082" spans="27:48" ht="12.95" customHeight="1">
      <c r="AA1082" s="132"/>
      <c r="AB1082" s="132"/>
      <c r="AC1082" s="132"/>
      <c r="AD1082" s="132"/>
      <c r="AE1082" s="132"/>
      <c r="AG1082" s="7"/>
      <c r="AN1082" s="132"/>
      <c r="AO1082" s="132"/>
      <c r="AP1082" s="132"/>
      <c r="AQ1082" s="132"/>
      <c r="AR1082" s="132"/>
      <c r="AS1082" s="132"/>
      <c r="AT1082" s="132"/>
      <c r="AU1082" s="132"/>
    </row>
    <row r="1083" spans="27:48" ht="12.95" customHeight="1">
      <c r="AA1083" s="132"/>
      <c r="AB1083" s="132"/>
      <c r="AC1083" s="132"/>
      <c r="AD1083" s="132"/>
      <c r="AE1083" s="132"/>
      <c r="AG1083" s="7"/>
      <c r="AN1083" s="132"/>
      <c r="AO1083" s="132"/>
      <c r="AP1083" s="132"/>
      <c r="AQ1083" s="132"/>
      <c r="AR1083" s="132"/>
      <c r="AS1083" s="132"/>
      <c r="AT1083" s="132"/>
      <c r="AU1083" s="132"/>
      <c r="AV1083" s="132"/>
    </row>
    <row r="1084" spans="27:48" ht="12.95" customHeight="1">
      <c r="AA1084" s="132"/>
      <c r="AB1084" s="132"/>
      <c r="AC1084" s="132"/>
      <c r="AD1084" s="132"/>
      <c r="AE1084" s="132"/>
      <c r="AG1084" s="7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27:48" ht="12.95" customHeight="1">
      <c r="AA1085" s="132"/>
      <c r="AB1085" s="132"/>
      <c r="AC1085" s="132"/>
      <c r="AD1085" s="132"/>
      <c r="AE1085" s="132"/>
      <c r="AG1085" s="7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27:48" ht="12.95" customHeight="1">
      <c r="AA1086" s="132"/>
      <c r="AB1086" s="132"/>
      <c r="AC1086" s="132"/>
      <c r="AD1086" s="132"/>
      <c r="AE1086" s="132"/>
      <c r="AG1086" s="7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27:48" ht="12.95" customHeight="1">
      <c r="AA1087" s="132"/>
      <c r="AB1087" s="132"/>
      <c r="AC1087" s="132"/>
      <c r="AD1087" s="132"/>
      <c r="AE1087" s="132"/>
      <c r="AG1087" s="7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27:48" ht="12.95" customHeight="1">
      <c r="AA1088" s="132"/>
      <c r="AB1088" s="132"/>
      <c r="AC1088" s="132"/>
      <c r="AD1088" s="132"/>
      <c r="AE1088" s="132"/>
      <c r="AG1088" s="7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27:47" ht="12.95" customHeight="1">
      <c r="AA1089" s="132"/>
      <c r="AB1089" s="132"/>
      <c r="AC1089" s="132"/>
      <c r="AD1089" s="132"/>
      <c r="AE1089" s="132"/>
      <c r="AG1089" s="7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27:47" ht="12.95" customHeight="1">
      <c r="AA1090" s="132"/>
      <c r="AB1090" s="132"/>
      <c r="AC1090" s="132"/>
      <c r="AD1090" s="132"/>
      <c r="AE1090" s="132"/>
      <c r="AG1090" s="7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27:47" ht="12.95" customHeight="1">
      <c r="AA1091" s="132"/>
      <c r="AB1091" s="132"/>
      <c r="AC1091" s="132"/>
      <c r="AD1091" s="132"/>
      <c r="AE1091" s="132"/>
      <c r="AG1091" s="7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27:47" ht="12.95" customHeight="1">
      <c r="AA1092" s="132"/>
      <c r="AB1092" s="132"/>
      <c r="AC1092" s="132"/>
      <c r="AD1092" s="132"/>
      <c r="AE1092" s="132"/>
      <c r="AG1092" s="7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27:47" ht="12.95" customHeight="1">
      <c r="AA1093" s="132"/>
      <c r="AB1093" s="132"/>
      <c r="AC1093" s="132"/>
      <c r="AD1093" s="132"/>
      <c r="AE1093" s="132"/>
      <c r="AG1093" s="7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27:47" ht="12.95" customHeight="1">
      <c r="AA1094" s="132"/>
      <c r="AB1094" s="132"/>
      <c r="AC1094" s="132"/>
      <c r="AD1094" s="132"/>
      <c r="AE1094" s="132"/>
      <c r="AG1094" s="7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27:47" ht="12.95" customHeight="1">
      <c r="AA1095" s="132"/>
      <c r="AB1095" s="132"/>
      <c r="AC1095" s="132"/>
      <c r="AD1095" s="132"/>
      <c r="AE1095" s="132"/>
      <c r="AG1095" s="7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27:47" ht="12.95" customHeight="1">
      <c r="AA1096" s="132"/>
      <c r="AB1096" s="132"/>
      <c r="AC1096" s="132"/>
      <c r="AD1096" s="132"/>
      <c r="AE1096" s="132"/>
      <c r="AG1096" s="7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27:47" ht="12.95" customHeight="1">
      <c r="AA1097" s="132"/>
      <c r="AB1097" s="132"/>
      <c r="AC1097" s="132"/>
      <c r="AD1097" s="132"/>
      <c r="AE1097" s="132"/>
      <c r="AG1097" s="7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27:47" ht="12.95" customHeight="1">
      <c r="AA1098" s="132"/>
      <c r="AB1098" s="132"/>
      <c r="AC1098" s="132"/>
      <c r="AD1098" s="132"/>
      <c r="AE1098" s="132"/>
      <c r="AG1098" s="7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27:47" ht="12.95" customHeight="1">
      <c r="AA1099" s="132"/>
      <c r="AB1099" s="132"/>
      <c r="AC1099" s="132"/>
      <c r="AD1099" s="132"/>
      <c r="AE1099" s="132"/>
      <c r="AG1099" s="7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27:47" ht="12.95" customHeight="1">
      <c r="AA1100" s="132"/>
      <c r="AB1100" s="132"/>
      <c r="AC1100" s="132"/>
      <c r="AD1100" s="132"/>
      <c r="AE1100" s="132"/>
      <c r="AG1100" s="7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27:47" ht="12.95" customHeight="1">
      <c r="AA1101" s="132"/>
      <c r="AB1101" s="132"/>
      <c r="AC1101" s="132"/>
      <c r="AD1101" s="132"/>
      <c r="AE1101" s="132"/>
      <c r="AG1101" s="7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27:47" ht="12.95" customHeight="1">
      <c r="AA1102" s="132"/>
      <c r="AB1102" s="132"/>
      <c r="AC1102" s="132"/>
      <c r="AD1102" s="132"/>
      <c r="AE1102" s="132"/>
      <c r="AG1102" s="7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27:47" ht="12.95" customHeight="1">
      <c r="AA1103" s="132"/>
      <c r="AB1103" s="132"/>
      <c r="AC1103" s="132"/>
      <c r="AD1103" s="132"/>
      <c r="AE1103" s="132"/>
      <c r="AG1103" s="7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27:47" ht="12.95" customHeight="1">
      <c r="AA1104" s="132"/>
      <c r="AB1104" s="132"/>
      <c r="AC1104" s="132"/>
      <c r="AD1104" s="132"/>
      <c r="AE1104" s="132"/>
      <c r="AG1104" s="7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27:47" ht="12.95" customHeight="1">
      <c r="AA1105" s="132"/>
      <c r="AB1105" s="132"/>
      <c r="AC1105" s="132"/>
      <c r="AD1105" s="132"/>
      <c r="AE1105" s="132"/>
      <c r="AG1105" s="7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27:47" ht="12.95" customHeight="1">
      <c r="AA1106" s="132"/>
      <c r="AB1106" s="132"/>
      <c r="AC1106" s="132"/>
      <c r="AD1106" s="132"/>
      <c r="AE1106" s="132"/>
      <c r="AG1106" s="7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27:47" ht="12.95" customHeight="1">
      <c r="AA1107" s="132"/>
      <c r="AB1107" s="132"/>
      <c r="AC1107" s="132"/>
      <c r="AD1107" s="132"/>
      <c r="AE1107" s="132"/>
      <c r="AG1107" s="7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27:47" ht="12.95" customHeight="1">
      <c r="AA1108" s="132"/>
      <c r="AB1108" s="132"/>
      <c r="AC1108" s="132"/>
      <c r="AD1108" s="132"/>
      <c r="AE1108" s="132"/>
      <c r="AG1108" s="7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27:47" ht="12.95" customHeight="1">
      <c r="AA1109" s="132"/>
      <c r="AB1109" s="132"/>
      <c r="AC1109" s="132"/>
      <c r="AD1109" s="132"/>
      <c r="AE1109" s="132"/>
      <c r="AG1109" s="7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27:47" ht="12.95" customHeight="1">
      <c r="AA1110" s="132"/>
      <c r="AB1110" s="132"/>
      <c r="AC1110" s="132"/>
      <c r="AD1110" s="132"/>
      <c r="AE1110" s="132"/>
      <c r="AG1110" s="7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27:47" ht="12.95" customHeight="1">
      <c r="AA1111" s="132"/>
      <c r="AB1111" s="132"/>
      <c r="AC1111" s="132"/>
      <c r="AD1111" s="132"/>
      <c r="AE1111" s="132"/>
      <c r="AG1111" s="7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27:47" ht="12.95" customHeight="1">
      <c r="AA1112" s="132"/>
      <c r="AB1112" s="132"/>
      <c r="AC1112" s="132"/>
      <c r="AD1112" s="132"/>
      <c r="AE1112" s="132"/>
      <c r="AG1112" s="7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27:47" ht="12.95" customHeight="1">
      <c r="AA1113" s="132"/>
      <c r="AB1113" s="132"/>
      <c r="AC1113" s="132"/>
      <c r="AD1113" s="132"/>
      <c r="AE1113" s="132"/>
      <c r="AG1113" s="7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27:47" ht="12.95" customHeight="1">
      <c r="AA1114" s="132"/>
      <c r="AB1114" s="132"/>
      <c r="AC1114" s="132"/>
      <c r="AD1114" s="132"/>
      <c r="AE1114" s="132"/>
      <c r="AG1114" s="7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27:47" ht="12.95" customHeight="1">
      <c r="AA1115" s="132"/>
      <c r="AB1115" s="132"/>
      <c r="AC1115" s="132"/>
      <c r="AD1115" s="132"/>
      <c r="AE1115" s="132"/>
      <c r="AG1115" s="7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27:47" ht="12.95" customHeight="1">
      <c r="AA1116" s="132"/>
      <c r="AB1116" s="132"/>
      <c r="AC1116" s="132"/>
      <c r="AD1116" s="132"/>
      <c r="AE1116" s="132"/>
      <c r="AG1116" s="7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27:47" ht="12.95" customHeight="1">
      <c r="AA1117" s="132"/>
      <c r="AB1117" s="132"/>
      <c r="AC1117" s="132"/>
      <c r="AD1117" s="132"/>
      <c r="AE1117" s="132"/>
      <c r="AG1117" s="7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27:47" ht="12.95" customHeight="1">
      <c r="AA1118" s="132"/>
      <c r="AB1118" s="132"/>
      <c r="AC1118" s="132"/>
      <c r="AD1118" s="132"/>
      <c r="AE1118" s="132"/>
      <c r="AG1118" s="7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27:47" ht="12.95" customHeight="1">
      <c r="AA1119" s="132"/>
      <c r="AB1119" s="132"/>
      <c r="AC1119" s="132"/>
      <c r="AD1119" s="132"/>
      <c r="AE1119" s="132"/>
      <c r="AG1119" s="7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27:47" ht="12.95" customHeight="1">
      <c r="AA1120" s="132"/>
      <c r="AB1120" s="132"/>
      <c r="AC1120" s="132"/>
      <c r="AD1120" s="132"/>
      <c r="AE1120" s="132"/>
      <c r="AG1120" s="7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27:47" ht="12.95" customHeight="1">
      <c r="AA1121" s="132"/>
      <c r="AB1121" s="132"/>
      <c r="AC1121" s="132"/>
      <c r="AD1121" s="132"/>
      <c r="AE1121" s="132"/>
      <c r="AG1121" s="7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27:47" ht="12.95" customHeight="1">
      <c r="AA1122" s="132"/>
      <c r="AB1122" s="132"/>
      <c r="AC1122" s="132"/>
      <c r="AD1122" s="132"/>
      <c r="AE1122" s="132"/>
      <c r="AG1122" s="7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27:47" ht="12.95" customHeight="1">
      <c r="AA1123" s="132"/>
      <c r="AB1123" s="132"/>
      <c r="AC1123" s="132"/>
      <c r="AD1123" s="132"/>
      <c r="AE1123" s="132"/>
      <c r="AG1123" s="7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27:47" ht="12.95" customHeight="1">
      <c r="AA1124" s="132"/>
      <c r="AB1124" s="132"/>
      <c r="AC1124" s="132"/>
      <c r="AD1124" s="132"/>
      <c r="AE1124" s="132"/>
      <c r="AG1124" s="7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27:47" ht="12.95" customHeight="1">
      <c r="AA1125" s="132"/>
      <c r="AB1125" s="132"/>
      <c r="AC1125" s="132"/>
      <c r="AD1125" s="132"/>
      <c r="AE1125" s="132"/>
      <c r="AG1125" s="7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27:47" ht="12.95" customHeight="1">
      <c r="AA1126" s="132"/>
      <c r="AB1126" s="132"/>
      <c r="AC1126" s="132"/>
      <c r="AD1126" s="132"/>
      <c r="AE1126" s="132"/>
      <c r="AG1126" s="7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27:47" ht="12.95" customHeight="1">
      <c r="AA1127" s="132"/>
      <c r="AB1127" s="132"/>
      <c r="AC1127" s="132"/>
      <c r="AD1127" s="132"/>
      <c r="AE1127" s="132"/>
      <c r="AG1127" s="7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27:47" ht="12.95" customHeight="1">
      <c r="AA1128" s="132"/>
      <c r="AB1128" s="132"/>
      <c r="AC1128" s="132"/>
      <c r="AD1128" s="132"/>
      <c r="AE1128" s="132"/>
      <c r="AG1128" s="7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27:47" ht="12.95" customHeight="1">
      <c r="AA1129" s="132"/>
      <c r="AB1129" s="132"/>
      <c r="AC1129" s="132"/>
      <c r="AD1129" s="132"/>
      <c r="AE1129" s="132"/>
      <c r="AG1129" s="7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27:47" ht="12.95" customHeight="1">
      <c r="AA1130" s="132"/>
      <c r="AB1130" s="132"/>
      <c r="AC1130" s="132"/>
      <c r="AD1130" s="132"/>
      <c r="AE1130" s="132"/>
      <c r="AG1130" s="7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27:47" ht="12.95" customHeight="1">
      <c r="AA1131" s="132"/>
      <c r="AB1131" s="132"/>
      <c r="AC1131" s="132"/>
      <c r="AD1131" s="132"/>
      <c r="AE1131" s="132"/>
      <c r="AG1131" s="7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27:47" ht="12.95" customHeight="1">
      <c r="AA1132" s="132"/>
      <c r="AB1132" s="132"/>
      <c r="AC1132" s="132"/>
      <c r="AD1132" s="132"/>
      <c r="AE1132" s="132"/>
      <c r="AG1132" s="7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27:47" ht="12.95" customHeight="1">
      <c r="AA1133" s="132"/>
      <c r="AB1133" s="132"/>
      <c r="AC1133" s="132"/>
      <c r="AD1133" s="132"/>
      <c r="AE1133" s="132"/>
      <c r="AG1133" s="7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27:47" ht="12.95" customHeight="1">
      <c r="AA1134" s="132"/>
      <c r="AB1134" s="132"/>
      <c r="AC1134" s="132"/>
      <c r="AD1134" s="132"/>
      <c r="AE1134" s="132"/>
      <c r="AG1134" s="7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27:47" ht="12.95" customHeight="1">
      <c r="AA1135" s="132"/>
      <c r="AB1135" s="132"/>
      <c r="AC1135" s="132"/>
      <c r="AD1135" s="132"/>
      <c r="AE1135" s="132"/>
      <c r="AG1135" s="7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27:47" ht="12.95" customHeight="1">
      <c r="AA1136" s="132"/>
      <c r="AB1136" s="132"/>
      <c r="AC1136" s="132"/>
      <c r="AD1136" s="132"/>
      <c r="AE1136" s="132"/>
      <c r="AG1136" s="7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27:47" ht="12.95" customHeight="1">
      <c r="AA1137" s="132"/>
      <c r="AB1137" s="132"/>
      <c r="AC1137" s="132"/>
      <c r="AD1137" s="132"/>
      <c r="AE1137" s="132"/>
      <c r="AG1137" s="7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27:47" ht="12.95" customHeight="1">
      <c r="AA1138" s="132"/>
      <c r="AB1138" s="132"/>
      <c r="AC1138" s="132"/>
      <c r="AD1138" s="132"/>
      <c r="AE1138" s="132"/>
      <c r="AG1138" s="7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27:47" ht="12.95" customHeight="1">
      <c r="AA1139" s="132"/>
      <c r="AB1139" s="132"/>
      <c r="AC1139" s="132"/>
      <c r="AD1139" s="132"/>
      <c r="AE1139" s="132"/>
      <c r="AG1139" s="7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27:47" ht="12.95" customHeight="1">
      <c r="AA1140" s="132"/>
      <c r="AB1140" s="132"/>
      <c r="AC1140" s="132"/>
      <c r="AD1140" s="132"/>
      <c r="AE1140" s="132"/>
      <c r="AG1140" s="7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27:47" ht="12.95" customHeight="1">
      <c r="AA1141" s="132"/>
      <c r="AB1141" s="132"/>
      <c r="AC1141" s="132"/>
      <c r="AD1141" s="132"/>
      <c r="AE1141" s="132"/>
      <c r="AG1141" s="7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27:47" ht="12.95" customHeight="1">
      <c r="AA1142" s="132"/>
      <c r="AB1142" s="132"/>
      <c r="AC1142" s="132"/>
      <c r="AD1142" s="132"/>
      <c r="AE1142" s="132"/>
      <c r="AG1142" s="7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27:47" ht="12.95" customHeight="1">
      <c r="AA1143" s="132"/>
      <c r="AB1143" s="132"/>
      <c r="AC1143" s="132"/>
      <c r="AD1143" s="132"/>
      <c r="AE1143" s="132"/>
      <c r="AG1143" s="7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27:47" ht="12.95" customHeight="1">
      <c r="AA1144" s="132"/>
      <c r="AB1144" s="132"/>
      <c r="AC1144" s="132"/>
      <c r="AD1144" s="132"/>
      <c r="AE1144" s="132"/>
      <c r="AG1144" s="7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27:47" ht="12.95" customHeight="1">
      <c r="AA1145" s="132"/>
      <c r="AB1145" s="132"/>
      <c r="AC1145" s="132"/>
      <c r="AD1145" s="132"/>
      <c r="AE1145" s="132"/>
      <c r="AG1145" s="7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27:47" ht="12.95" customHeight="1">
      <c r="AA1146" s="132"/>
      <c r="AB1146" s="132"/>
      <c r="AC1146" s="132"/>
      <c r="AD1146" s="132"/>
      <c r="AE1146" s="132"/>
      <c r="AG1146" s="7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27:47" ht="12.95" customHeight="1">
      <c r="AA1147" s="132"/>
      <c r="AB1147" s="132"/>
      <c r="AC1147" s="132"/>
      <c r="AD1147" s="132"/>
      <c r="AE1147" s="132"/>
      <c r="AG1147" s="7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27:47" ht="12.95" customHeight="1">
      <c r="AA1148" s="132"/>
      <c r="AB1148" s="132"/>
      <c r="AC1148" s="132"/>
      <c r="AD1148" s="132"/>
      <c r="AE1148" s="132"/>
      <c r="AG1148" s="7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27:47" ht="12.95" customHeight="1">
      <c r="AA1149" s="132"/>
      <c r="AB1149" s="132"/>
      <c r="AC1149" s="132"/>
      <c r="AD1149" s="132"/>
      <c r="AE1149" s="132"/>
      <c r="AG1149" s="7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27:47" ht="12.95" customHeight="1">
      <c r="AA1150" s="132"/>
      <c r="AB1150" s="132"/>
      <c r="AC1150" s="132"/>
      <c r="AD1150" s="132"/>
      <c r="AE1150" s="132"/>
      <c r="AG1150" s="7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27:47" ht="12.95" customHeight="1">
      <c r="AA1151" s="132"/>
      <c r="AB1151" s="132"/>
      <c r="AC1151" s="132"/>
      <c r="AD1151" s="132"/>
      <c r="AE1151" s="132"/>
      <c r="AG1151" s="7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27:47" ht="12.95" customHeight="1">
      <c r="AA1152" s="132"/>
      <c r="AB1152" s="132"/>
      <c r="AC1152" s="132"/>
      <c r="AD1152" s="132"/>
      <c r="AE1152" s="132"/>
      <c r="AG1152" s="7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27:48" ht="12.95" customHeight="1">
      <c r="AA1153" s="132"/>
      <c r="AB1153" s="132"/>
      <c r="AC1153" s="132"/>
      <c r="AD1153" s="132"/>
      <c r="AE1153" s="132"/>
      <c r="AG1153" s="7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27:48" ht="12.95" customHeight="1">
      <c r="AA1154" s="132"/>
      <c r="AB1154" s="132"/>
      <c r="AC1154" s="132"/>
      <c r="AD1154" s="132"/>
      <c r="AE1154" s="132"/>
      <c r="AG1154" s="7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27:48" ht="12.95" customHeight="1">
      <c r="AA1155" s="132"/>
      <c r="AB1155" s="132"/>
      <c r="AC1155" s="132"/>
      <c r="AD1155" s="132"/>
      <c r="AE1155" s="132"/>
      <c r="AG1155" s="7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27:48" ht="12.95" customHeight="1">
      <c r="AA1156" s="132"/>
      <c r="AB1156" s="132"/>
      <c r="AC1156" s="132"/>
      <c r="AD1156" s="132"/>
      <c r="AE1156" s="132"/>
      <c r="AG1156" s="7"/>
      <c r="AN1156" s="132"/>
      <c r="AO1156" s="132"/>
      <c r="AP1156" s="132"/>
      <c r="AQ1156" s="132"/>
      <c r="AR1156" s="132"/>
      <c r="AS1156" s="132"/>
      <c r="AT1156" s="132"/>
      <c r="AU1156" s="132"/>
    </row>
    <row r="1157" spans="27:48" ht="12.95" customHeight="1">
      <c r="AA1157" s="132"/>
      <c r="AB1157" s="132"/>
      <c r="AC1157" s="132"/>
      <c r="AD1157" s="132"/>
      <c r="AE1157" s="132"/>
      <c r="AG1157" s="7"/>
      <c r="AN1157" s="132"/>
      <c r="AO1157" s="132"/>
      <c r="AP1157" s="132"/>
      <c r="AQ1157" s="132"/>
      <c r="AR1157" s="132"/>
      <c r="AS1157" s="132"/>
      <c r="AT1157" s="132"/>
      <c r="AU1157" s="132"/>
      <c r="AV1157" s="132"/>
    </row>
    <row r="1158" spans="27:48" ht="12.95" customHeight="1">
      <c r="AA1158" s="132"/>
      <c r="AB1158" s="132"/>
      <c r="AC1158" s="132"/>
      <c r="AD1158" s="132"/>
      <c r="AE1158" s="132"/>
      <c r="AG1158" s="7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27:48" ht="12.95" customHeight="1">
      <c r="AA1159" s="132"/>
      <c r="AB1159" s="132"/>
      <c r="AC1159" s="132"/>
      <c r="AD1159" s="132"/>
      <c r="AE1159" s="132"/>
      <c r="AG1159" s="7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27:48" ht="12.95" customHeight="1">
      <c r="AA1160" s="132"/>
      <c r="AB1160" s="132"/>
      <c r="AC1160" s="132"/>
      <c r="AD1160" s="132"/>
      <c r="AE1160" s="132"/>
      <c r="AG1160" s="7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27:48" ht="12.95" customHeight="1">
      <c r="AA1161" s="132"/>
      <c r="AB1161" s="132"/>
      <c r="AC1161" s="132"/>
      <c r="AD1161" s="132"/>
      <c r="AE1161" s="132"/>
      <c r="AG1161" s="7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27:48" ht="12.95" customHeight="1">
      <c r="AA1162" s="132"/>
      <c r="AB1162" s="132"/>
      <c r="AC1162" s="132"/>
      <c r="AD1162" s="132"/>
      <c r="AE1162" s="132"/>
      <c r="AG1162" s="7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27:48" ht="12.95" customHeight="1">
      <c r="AA1163" s="132"/>
      <c r="AB1163" s="132"/>
      <c r="AC1163" s="132"/>
      <c r="AD1163" s="132"/>
      <c r="AE1163" s="132"/>
      <c r="AG1163" s="7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27:48" ht="12.95" customHeight="1">
      <c r="AA1164" s="132"/>
      <c r="AB1164" s="132"/>
      <c r="AC1164" s="132"/>
      <c r="AD1164" s="132"/>
      <c r="AE1164" s="132"/>
      <c r="AG1164" s="7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27:48" ht="12.95" customHeight="1">
      <c r="AA1165" s="132"/>
      <c r="AB1165" s="132"/>
      <c r="AC1165" s="132"/>
      <c r="AD1165" s="132"/>
      <c r="AE1165" s="132"/>
      <c r="AG1165" s="7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27:48" ht="12.95" customHeight="1">
      <c r="AA1166" s="132"/>
      <c r="AB1166" s="132"/>
      <c r="AC1166" s="132"/>
      <c r="AD1166" s="132"/>
      <c r="AE1166" s="132"/>
      <c r="AG1166" s="7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27:48" ht="12.95" customHeight="1">
      <c r="AA1167" s="132"/>
      <c r="AB1167" s="132"/>
      <c r="AC1167" s="132"/>
      <c r="AD1167" s="132"/>
      <c r="AE1167" s="132"/>
      <c r="AG1167" s="7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27:48" ht="12.95" customHeight="1">
      <c r="AA1168" s="132"/>
      <c r="AB1168" s="132"/>
      <c r="AC1168" s="132"/>
      <c r="AD1168" s="132"/>
      <c r="AE1168" s="132"/>
      <c r="AG1168" s="7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27:64" ht="12.95" customHeight="1">
      <c r="AA1169" s="132"/>
      <c r="AB1169" s="132"/>
      <c r="AC1169" s="132"/>
      <c r="AD1169" s="132"/>
      <c r="AE1169" s="132"/>
      <c r="AG1169" s="7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27:64" ht="12.95" customHeight="1">
      <c r="AA1170" s="132"/>
      <c r="AB1170" s="132"/>
      <c r="AC1170" s="132"/>
      <c r="AD1170" s="132"/>
      <c r="AE1170" s="132"/>
      <c r="AG1170" s="7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27:64" ht="12.95" customHeight="1">
      <c r="AA1171" s="132"/>
      <c r="AB1171" s="132"/>
      <c r="AC1171" s="132"/>
      <c r="AD1171" s="132"/>
      <c r="AE1171" s="132"/>
      <c r="AG1171" s="7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27:64" ht="12.95" customHeight="1">
      <c r="AA1172" s="132"/>
      <c r="AB1172" s="132"/>
      <c r="AC1172" s="132"/>
      <c r="AD1172" s="132"/>
      <c r="AE1172" s="132"/>
      <c r="AG1172" s="7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27:64" ht="12.95" customHeight="1">
      <c r="AA1173" s="132"/>
      <c r="AB1173" s="132"/>
      <c r="AC1173" s="132"/>
      <c r="AD1173" s="132"/>
      <c r="AE1173" s="132"/>
      <c r="AG1173" s="7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27:64" ht="12.95" customHeight="1">
      <c r="AA1174" s="132"/>
      <c r="AB1174" s="132"/>
      <c r="AC1174" s="132"/>
      <c r="AD1174" s="132"/>
      <c r="AE1174" s="132"/>
      <c r="AG1174" s="7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27:64" ht="12.95" customHeight="1">
      <c r="AA1175" s="132"/>
      <c r="AB1175" s="132"/>
      <c r="AC1175" s="132"/>
      <c r="AD1175" s="132"/>
      <c r="AE1175" s="132"/>
      <c r="AG1175" s="7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27:64" ht="12.95" customHeight="1">
      <c r="AA1176" s="132"/>
      <c r="AB1176" s="132"/>
      <c r="AC1176" s="132"/>
      <c r="AD1176" s="132"/>
      <c r="AE1176" s="132"/>
      <c r="AG1176" s="7"/>
      <c r="AN1176" s="132"/>
      <c r="AO1176" s="132"/>
      <c r="AP1176" s="132"/>
      <c r="AQ1176" s="132"/>
      <c r="AR1176" s="132"/>
      <c r="AS1176" s="132"/>
      <c r="AT1176" s="132"/>
      <c r="AU1176" s="132"/>
    </row>
    <row r="1177" spans="27:64" ht="12.95" customHeight="1">
      <c r="AA1177" s="132"/>
      <c r="AB1177" s="132"/>
      <c r="AC1177" s="132"/>
      <c r="AD1177" s="132"/>
      <c r="AE1177" s="132"/>
      <c r="AG1177" s="7"/>
      <c r="AN1177" s="132"/>
      <c r="AO1177" s="132"/>
      <c r="AP1177" s="132"/>
      <c r="AQ1177" s="132"/>
      <c r="AR1177" s="132"/>
      <c r="AS1177" s="132"/>
      <c r="AT1177" s="132"/>
      <c r="AU1177" s="132"/>
      <c r="AV1177" s="132"/>
      <c r="AW1177" s="132"/>
      <c r="AX1177" s="132"/>
      <c r="AY1177" s="132"/>
      <c r="AZ1177" s="132"/>
      <c r="BA1177" s="132"/>
      <c r="BB1177" s="132"/>
      <c r="BC1177" s="132"/>
      <c r="BD1177" s="132"/>
      <c r="BE1177" s="132"/>
      <c r="BF1177" s="132"/>
      <c r="BG1177" s="132"/>
      <c r="BH1177" s="132"/>
      <c r="BI1177" s="132"/>
      <c r="BJ1177" s="132"/>
      <c r="BK1177" s="132"/>
      <c r="BL1177" s="132"/>
    </row>
    <row r="1178" spans="27:64" ht="12.95" customHeight="1">
      <c r="AA1178" s="132"/>
      <c r="AB1178" s="132"/>
      <c r="AC1178" s="132"/>
      <c r="AD1178" s="132"/>
      <c r="AE1178" s="132"/>
      <c r="AG1178" s="7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27:64" ht="12.95" customHeight="1">
      <c r="AA1179" s="132"/>
      <c r="AB1179" s="132"/>
      <c r="AC1179" s="132"/>
      <c r="AD1179" s="132"/>
      <c r="AE1179" s="132"/>
      <c r="AG1179" s="7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27:64" ht="12.95" customHeight="1">
      <c r="AA1180" s="132"/>
      <c r="AB1180" s="132"/>
      <c r="AC1180" s="132"/>
      <c r="AD1180" s="132"/>
      <c r="AE1180" s="132"/>
      <c r="AG1180" s="7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27:64" ht="12.95" customHeight="1">
      <c r="AA1181" s="132"/>
      <c r="AB1181" s="132"/>
      <c r="AC1181" s="132"/>
      <c r="AD1181" s="132"/>
      <c r="AE1181" s="132"/>
      <c r="AG1181" s="7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27:64" ht="12.95" customHeight="1">
      <c r="AA1182" s="132"/>
      <c r="AB1182" s="132"/>
      <c r="AC1182" s="132"/>
      <c r="AD1182" s="132"/>
      <c r="AE1182" s="132"/>
      <c r="AG1182" s="7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27:64" ht="12.95" customHeight="1">
      <c r="AA1183" s="132"/>
      <c r="AB1183" s="132"/>
      <c r="AC1183" s="132"/>
      <c r="AD1183" s="132"/>
      <c r="AE1183" s="132"/>
      <c r="AG1183" s="7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27:64" ht="12.95" customHeight="1">
      <c r="AA1184" s="132"/>
      <c r="AB1184" s="132"/>
      <c r="AC1184" s="132"/>
      <c r="AD1184" s="132"/>
      <c r="AE1184" s="132"/>
      <c r="AG1184" s="7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27:48" ht="12.95" customHeight="1">
      <c r="AA1185" s="132"/>
      <c r="AB1185" s="132"/>
      <c r="AC1185" s="132"/>
      <c r="AD1185" s="132"/>
      <c r="AE1185" s="132"/>
      <c r="AG1185" s="7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27:48" ht="12.95" customHeight="1">
      <c r="AA1186" s="132"/>
      <c r="AB1186" s="132"/>
      <c r="AC1186" s="132"/>
      <c r="AD1186" s="132"/>
      <c r="AE1186" s="132"/>
      <c r="AG1186" s="7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27:48" ht="12.95" customHeight="1">
      <c r="AA1187" s="132"/>
      <c r="AB1187" s="132"/>
      <c r="AC1187" s="132"/>
      <c r="AD1187" s="132"/>
      <c r="AE1187" s="132"/>
      <c r="AG1187" s="7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27:48" ht="12.95" customHeight="1">
      <c r="AA1188" s="132"/>
      <c r="AB1188" s="132"/>
      <c r="AC1188" s="132"/>
      <c r="AD1188" s="132"/>
      <c r="AE1188" s="132"/>
      <c r="AG1188" s="7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27:48" ht="12.95" customHeight="1">
      <c r="AA1189" s="132"/>
      <c r="AB1189" s="132"/>
      <c r="AC1189" s="132"/>
      <c r="AD1189" s="132"/>
      <c r="AE1189" s="132"/>
      <c r="AG1189" s="7"/>
      <c r="AN1189" s="132"/>
      <c r="AO1189" s="132"/>
      <c r="AP1189" s="132"/>
      <c r="AQ1189" s="132"/>
      <c r="AR1189" s="132"/>
      <c r="AS1189" s="132"/>
      <c r="AT1189" s="132"/>
      <c r="AU1189" s="132"/>
    </row>
    <row r="1190" spans="27:48" ht="12.95" customHeight="1">
      <c r="AA1190" s="132"/>
      <c r="AB1190" s="132"/>
      <c r="AC1190" s="132"/>
      <c r="AD1190" s="132"/>
      <c r="AE1190" s="132"/>
      <c r="AG1190" s="7"/>
      <c r="AN1190" s="132"/>
      <c r="AO1190" s="132"/>
      <c r="AP1190" s="132"/>
      <c r="AQ1190" s="132"/>
      <c r="AR1190" s="132"/>
      <c r="AS1190" s="132"/>
      <c r="AT1190" s="132"/>
      <c r="AU1190" s="132"/>
      <c r="AV1190" s="132"/>
    </row>
    <row r="1191" spans="27:48" ht="12.95" customHeight="1">
      <c r="AA1191" s="132"/>
      <c r="AB1191" s="132"/>
      <c r="AC1191" s="132"/>
      <c r="AD1191" s="132"/>
      <c r="AE1191" s="132"/>
      <c r="AG1191" s="7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27:48" ht="12.95" customHeight="1">
      <c r="AA1192" s="132"/>
      <c r="AB1192" s="132"/>
      <c r="AC1192" s="132"/>
      <c r="AD1192" s="132"/>
      <c r="AE1192" s="132"/>
      <c r="AG1192" s="7"/>
      <c r="AN1192" s="132"/>
      <c r="AO1192" s="132"/>
      <c r="AP1192" s="132"/>
      <c r="AQ1192" s="132"/>
      <c r="AR1192" s="132"/>
      <c r="AS1192" s="132"/>
      <c r="AT1192" s="132"/>
      <c r="AU1192" s="132"/>
    </row>
    <row r="1193" spans="27:48" ht="12.95" customHeight="1">
      <c r="AA1193" s="132"/>
      <c r="AB1193" s="132"/>
      <c r="AC1193" s="132"/>
      <c r="AD1193" s="132"/>
      <c r="AE1193" s="132"/>
      <c r="AG1193" s="7"/>
      <c r="AN1193" s="132"/>
      <c r="AO1193" s="132"/>
      <c r="AP1193" s="132"/>
      <c r="AQ1193" s="132"/>
      <c r="AR1193" s="132"/>
      <c r="AS1193" s="132"/>
      <c r="AT1193" s="132"/>
      <c r="AU1193" s="132"/>
      <c r="AV1193" s="132"/>
    </row>
    <row r="1194" spans="27:48" ht="12.95" customHeight="1">
      <c r="AA1194" s="132"/>
      <c r="AB1194" s="132"/>
      <c r="AC1194" s="132"/>
      <c r="AD1194" s="132"/>
      <c r="AE1194" s="132"/>
      <c r="AG1194" s="7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27:48" ht="12.95" customHeight="1">
      <c r="AA1195" s="132"/>
      <c r="AB1195" s="132"/>
      <c r="AC1195" s="132"/>
      <c r="AD1195" s="132"/>
      <c r="AE1195" s="132"/>
      <c r="AG1195" s="7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27:48" ht="12.95" customHeight="1">
      <c r="AA1196" s="132"/>
      <c r="AB1196" s="132"/>
      <c r="AC1196" s="132"/>
      <c r="AD1196" s="132"/>
      <c r="AE1196" s="132"/>
      <c r="AG1196" s="7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27:48" ht="12.95" customHeight="1">
      <c r="AA1197" s="132"/>
      <c r="AB1197" s="132"/>
      <c r="AC1197" s="132"/>
      <c r="AD1197" s="132"/>
      <c r="AE1197" s="132"/>
      <c r="AG1197" s="7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27:48" ht="12.95" customHeight="1">
      <c r="AA1198" s="132"/>
      <c r="AB1198" s="132"/>
      <c r="AC1198" s="132"/>
      <c r="AD1198" s="132"/>
      <c r="AE1198" s="132"/>
      <c r="AG1198" s="7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27:48" ht="12.95" customHeight="1">
      <c r="AA1199" s="132"/>
      <c r="AB1199" s="132"/>
      <c r="AC1199" s="132"/>
      <c r="AD1199" s="132"/>
      <c r="AE1199" s="132"/>
      <c r="AG1199" s="7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27:48" ht="12.95" customHeight="1">
      <c r="AA1200" s="132"/>
      <c r="AB1200" s="132"/>
      <c r="AC1200" s="132"/>
      <c r="AD1200" s="132"/>
      <c r="AE1200" s="132"/>
      <c r="AG1200" s="7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27:48" ht="12.95" customHeight="1">
      <c r="AA1201" s="132"/>
      <c r="AB1201" s="132"/>
      <c r="AC1201" s="132"/>
      <c r="AD1201" s="132"/>
      <c r="AE1201" s="132"/>
      <c r="AG1201" s="7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27:48" ht="12.95" customHeight="1">
      <c r="AA1202" s="132"/>
      <c r="AB1202" s="132"/>
      <c r="AC1202" s="132"/>
      <c r="AD1202" s="132"/>
      <c r="AE1202" s="132"/>
      <c r="AG1202" s="7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27:48" ht="12.95" customHeight="1">
      <c r="AA1203" s="132"/>
      <c r="AB1203" s="132"/>
      <c r="AC1203" s="132"/>
      <c r="AD1203" s="132"/>
      <c r="AE1203" s="132"/>
      <c r="AG1203" s="7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27:48" ht="12.95" customHeight="1">
      <c r="AA1204" s="132"/>
      <c r="AB1204" s="132"/>
      <c r="AC1204" s="132"/>
      <c r="AD1204" s="132"/>
      <c r="AE1204" s="132"/>
      <c r="AG1204" s="7"/>
      <c r="AN1204" s="132"/>
      <c r="AO1204" s="132"/>
      <c r="AP1204" s="132"/>
      <c r="AQ1204" s="132"/>
      <c r="AR1204" s="132"/>
      <c r="AS1204" s="132"/>
      <c r="AT1204" s="132"/>
      <c r="AU1204" s="132"/>
    </row>
    <row r="1205" spans="27:48" ht="12.95" customHeight="1">
      <c r="AA1205" s="132"/>
      <c r="AB1205" s="132"/>
      <c r="AC1205" s="132"/>
      <c r="AD1205" s="132"/>
      <c r="AE1205" s="132"/>
      <c r="AG1205" s="7"/>
      <c r="AN1205" s="132"/>
      <c r="AO1205" s="132"/>
      <c r="AP1205" s="132"/>
      <c r="AQ1205" s="132"/>
      <c r="AR1205" s="132"/>
      <c r="AS1205" s="132"/>
      <c r="AT1205" s="132"/>
      <c r="AU1205" s="132"/>
      <c r="AV1205" s="132"/>
    </row>
    <row r="1206" spans="27:48" ht="12.95" customHeight="1">
      <c r="AA1206" s="132"/>
      <c r="AB1206" s="132"/>
      <c r="AC1206" s="132"/>
      <c r="AD1206" s="132"/>
      <c r="AE1206" s="132"/>
      <c r="AG1206" s="7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27:48" ht="12.95" customHeight="1">
      <c r="AA1207" s="132"/>
      <c r="AB1207" s="132"/>
      <c r="AC1207" s="132"/>
      <c r="AD1207" s="132"/>
      <c r="AE1207" s="132"/>
      <c r="AG1207" s="7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27:48" ht="12.95" customHeight="1">
      <c r="AA1208" s="132"/>
      <c r="AB1208" s="132"/>
      <c r="AC1208" s="132"/>
      <c r="AD1208" s="132"/>
      <c r="AE1208" s="132"/>
      <c r="AG1208" s="7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27:48" ht="12.95" customHeight="1">
      <c r="AA1209" s="132"/>
      <c r="AB1209" s="132"/>
      <c r="AC1209" s="132"/>
      <c r="AD1209" s="132"/>
      <c r="AE1209" s="132"/>
      <c r="AG1209" s="7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27:48" ht="12.95" customHeight="1">
      <c r="AA1210" s="132"/>
      <c r="AB1210" s="132"/>
      <c r="AC1210" s="132"/>
      <c r="AD1210" s="132"/>
      <c r="AE1210" s="132"/>
      <c r="AG1210" s="7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27:48" ht="12.95" customHeight="1">
      <c r="AA1211" s="132"/>
      <c r="AB1211" s="132"/>
      <c r="AC1211" s="132"/>
      <c r="AD1211" s="132"/>
      <c r="AE1211" s="132"/>
      <c r="AG1211" s="7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27:48" ht="12.95" customHeight="1">
      <c r="AA1212" s="132"/>
      <c r="AB1212" s="132"/>
      <c r="AC1212" s="132"/>
      <c r="AD1212" s="132"/>
      <c r="AE1212" s="132"/>
      <c r="AG1212" s="7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27:48" ht="12.95" customHeight="1">
      <c r="AA1213" s="132"/>
      <c r="AB1213" s="132"/>
      <c r="AC1213" s="132"/>
      <c r="AD1213" s="132"/>
      <c r="AE1213" s="132"/>
      <c r="AG1213" s="7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27:48" ht="12.95" customHeight="1">
      <c r="AA1214" s="132"/>
      <c r="AB1214" s="132"/>
      <c r="AC1214" s="132"/>
      <c r="AD1214" s="132"/>
      <c r="AE1214" s="132"/>
      <c r="AG1214" s="7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27:48" ht="12.95" customHeight="1">
      <c r="AA1215" s="132"/>
      <c r="AB1215" s="132"/>
      <c r="AC1215" s="132"/>
      <c r="AD1215" s="132"/>
      <c r="AE1215" s="132"/>
      <c r="AG1215" s="7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27:48" ht="12.95" customHeight="1">
      <c r="AA1216" s="132"/>
      <c r="AB1216" s="132"/>
      <c r="AC1216" s="132"/>
      <c r="AD1216" s="132"/>
      <c r="AE1216" s="132"/>
      <c r="AG1216" s="7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27:64" ht="12.95" customHeight="1">
      <c r="AA1217" s="132"/>
      <c r="AB1217" s="132"/>
      <c r="AC1217" s="132"/>
      <c r="AD1217" s="132"/>
      <c r="AE1217" s="132"/>
      <c r="AG1217" s="7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27:64" ht="12.95" customHeight="1">
      <c r="AA1218" s="132"/>
      <c r="AB1218" s="132"/>
      <c r="AC1218" s="132"/>
      <c r="AD1218" s="132"/>
      <c r="AE1218" s="132"/>
      <c r="AG1218" s="7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27:64" ht="12.95" customHeight="1">
      <c r="AA1219" s="132"/>
      <c r="AB1219" s="132"/>
      <c r="AC1219" s="132"/>
      <c r="AD1219" s="132"/>
      <c r="AE1219" s="132"/>
      <c r="AG1219" s="7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27:64" ht="12.95" customHeight="1">
      <c r="AA1220" s="132"/>
      <c r="AB1220" s="132"/>
      <c r="AC1220" s="132"/>
      <c r="AD1220" s="132"/>
      <c r="AE1220" s="132"/>
      <c r="AG1220" s="7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27:64" ht="12.95" customHeight="1">
      <c r="AA1221" s="132"/>
      <c r="AB1221" s="132"/>
      <c r="AC1221" s="132"/>
      <c r="AD1221" s="132"/>
      <c r="AE1221" s="132"/>
      <c r="AG1221" s="7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27:64" ht="12.95" customHeight="1">
      <c r="AA1222" s="132"/>
      <c r="AB1222" s="132"/>
      <c r="AC1222" s="132"/>
      <c r="AD1222" s="132"/>
      <c r="AE1222" s="132"/>
      <c r="AG1222" s="7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27:64" ht="12.95" customHeight="1">
      <c r="AA1223" s="132"/>
      <c r="AB1223" s="132"/>
      <c r="AC1223" s="132"/>
      <c r="AD1223" s="132"/>
      <c r="AE1223" s="132"/>
      <c r="AG1223" s="7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27:64" ht="12.95" customHeight="1">
      <c r="AA1224" s="132"/>
      <c r="AB1224" s="132"/>
      <c r="AC1224" s="132"/>
      <c r="AD1224" s="132"/>
      <c r="AE1224" s="132"/>
      <c r="AG1224" s="7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27:64" ht="12.95" customHeight="1">
      <c r="AA1225" s="132"/>
      <c r="AB1225" s="132"/>
      <c r="AC1225" s="132"/>
      <c r="AD1225" s="132"/>
      <c r="AE1225" s="132"/>
      <c r="AG1225" s="7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27:64" ht="12.95" customHeight="1">
      <c r="AA1226" s="132"/>
      <c r="AB1226" s="132"/>
      <c r="AC1226" s="132"/>
      <c r="AD1226" s="132"/>
      <c r="AE1226" s="132"/>
      <c r="AG1226" s="7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27:64" ht="12.95" customHeight="1">
      <c r="AA1227" s="132"/>
      <c r="AB1227" s="132"/>
      <c r="AC1227" s="132"/>
      <c r="AD1227" s="132"/>
      <c r="AE1227" s="132"/>
      <c r="AG1227" s="7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27:64" ht="12.95" customHeight="1">
      <c r="AA1228" s="132"/>
      <c r="AB1228" s="132"/>
      <c r="AC1228" s="132"/>
      <c r="AD1228" s="132"/>
      <c r="AE1228" s="132"/>
      <c r="AG1228" s="7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27:64" ht="12.95" customHeight="1">
      <c r="AA1229" s="132"/>
      <c r="AB1229" s="132"/>
      <c r="AC1229" s="132"/>
      <c r="AD1229" s="132"/>
      <c r="AE1229" s="132"/>
      <c r="AG1229" s="7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27:64" ht="12.95" customHeight="1">
      <c r="AA1230" s="132"/>
      <c r="AB1230" s="132"/>
      <c r="AC1230" s="132"/>
      <c r="AD1230" s="132"/>
      <c r="AE1230" s="132"/>
      <c r="AG1230" s="7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27:64" ht="12.95" customHeight="1">
      <c r="AA1231" s="132"/>
      <c r="AB1231" s="132"/>
      <c r="AC1231" s="132"/>
      <c r="AD1231" s="132"/>
      <c r="AE1231" s="132"/>
      <c r="AG1231" s="7"/>
      <c r="AN1231" s="132"/>
      <c r="AO1231" s="132"/>
      <c r="AP1231" s="132"/>
      <c r="AQ1231" s="132"/>
      <c r="AR1231" s="132"/>
      <c r="AS1231" s="132"/>
      <c r="AT1231" s="132"/>
      <c r="AU1231" s="132"/>
    </row>
    <row r="1232" spans="27:64" ht="12.95" customHeight="1">
      <c r="AA1232" s="132"/>
      <c r="AB1232" s="132"/>
      <c r="AC1232" s="132"/>
      <c r="AD1232" s="132"/>
      <c r="AE1232" s="132"/>
      <c r="AG1232" s="7"/>
      <c r="AN1232" s="132"/>
      <c r="AO1232" s="132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G1232" s="132"/>
      <c r="BH1232" s="132"/>
      <c r="BI1232" s="132"/>
      <c r="BJ1232" s="132"/>
      <c r="BK1232" s="132"/>
      <c r="BL1232" s="132"/>
    </row>
    <row r="1233" spans="27:47" ht="12.95" customHeight="1">
      <c r="AA1233" s="132"/>
      <c r="AB1233" s="132"/>
      <c r="AC1233" s="132"/>
      <c r="AD1233" s="132"/>
      <c r="AE1233" s="132"/>
      <c r="AG1233" s="7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27:47" ht="12.95" customHeight="1">
      <c r="AA1234" s="132"/>
      <c r="AB1234" s="132"/>
      <c r="AC1234" s="132"/>
      <c r="AD1234" s="132"/>
      <c r="AE1234" s="132"/>
      <c r="AG1234" s="7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27:47" ht="12.95" customHeight="1">
      <c r="AA1235" s="132"/>
      <c r="AB1235" s="132"/>
      <c r="AC1235" s="132"/>
      <c r="AD1235" s="132"/>
      <c r="AE1235" s="132"/>
      <c r="AG1235" s="7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27:47" ht="12.95" customHeight="1">
      <c r="AA1236" s="132"/>
      <c r="AB1236" s="132"/>
      <c r="AC1236" s="132"/>
      <c r="AD1236" s="132"/>
      <c r="AE1236" s="132"/>
      <c r="AG1236" s="7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27:47" ht="12.95" customHeight="1">
      <c r="AA1237" s="132"/>
      <c r="AB1237" s="132"/>
      <c r="AC1237" s="132"/>
      <c r="AD1237" s="132"/>
      <c r="AE1237" s="132"/>
      <c r="AG1237" s="7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27:47" ht="12.95" customHeight="1">
      <c r="AA1238" s="132"/>
      <c r="AB1238" s="132"/>
      <c r="AC1238" s="132"/>
      <c r="AD1238" s="132"/>
      <c r="AE1238" s="132"/>
      <c r="AG1238" s="7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27:47" ht="12.95" customHeight="1">
      <c r="AA1239" s="132"/>
      <c r="AB1239" s="132"/>
      <c r="AC1239" s="132"/>
      <c r="AD1239" s="132"/>
      <c r="AE1239" s="132"/>
      <c r="AG1239" s="7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27:47" ht="12.95" customHeight="1">
      <c r="AA1240" s="132"/>
      <c r="AB1240" s="132"/>
      <c r="AC1240" s="132"/>
      <c r="AD1240" s="132"/>
      <c r="AE1240" s="132"/>
      <c r="AG1240" s="7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27:47" ht="12.95" customHeight="1">
      <c r="AA1241" s="132"/>
      <c r="AB1241" s="132"/>
      <c r="AC1241" s="132"/>
      <c r="AD1241" s="132"/>
      <c r="AE1241" s="132"/>
      <c r="AG1241" s="7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27:47" ht="12.95" customHeight="1">
      <c r="AA1242" s="132"/>
      <c r="AB1242" s="132"/>
      <c r="AC1242" s="132"/>
      <c r="AD1242" s="132"/>
      <c r="AE1242" s="132"/>
      <c r="AG1242" s="7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27:47" ht="12.95" customHeight="1">
      <c r="AA1243" s="132"/>
      <c r="AB1243" s="132"/>
      <c r="AC1243" s="132"/>
      <c r="AD1243" s="132"/>
      <c r="AE1243" s="132"/>
      <c r="AG1243" s="7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27:47" ht="12.95" customHeight="1">
      <c r="AA1244" s="132"/>
      <c r="AB1244" s="132"/>
      <c r="AC1244" s="132"/>
      <c r="AD1244" s="132"/>
      <c r="AE1244" s="132"/>
      <c r="AG1244" s="7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27:47" ht="12.95" customHeight="1">
      <c r="AA1245" s="132"/>
      <c r="AB1245" s="132"/>
      <c r="AC1245" s="132"/>
      <c r="AD1245" s="132"/>
      <c r="AE1245" s="132"/>
      <c r="AG1245" s="7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27:47" ht="12.95" customHeight="1">
      <c r="AA1246" s="132"/>
      <c r="AB1246" s="132"/>
      <c r="AC1246" s="132"/>
      <c r="AD1246" s="132"/>
      <c r="AE1246" s="132"/>
      <c r="AG1246" s="7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27:47" ht="12.95" customHeight="1">
      <c r="AA1247" s="132"/>
      <c r="AB1247" s="132"/>
      <c r="AC1247" s="132"/>
      <c r="AD1247" s="132"/>
      <c r="AE1247" s="132"/>
      <c r="AG1247" s="7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27:47" ht="12.95" customHeight="1">
      <c r="AA1248" s="132"/>
      <c r="AB1248" s="132"/>
      <c r="AC1248" s="132"/>
      <c r="AD1248" s="132"/>
      <c r="AE1248" s="132"/>
      <c r="AG1248" s="7"/>
      <c r="AN1248" s="132"/>
      <c r="AO1248" s="132"/>
      <c r="AP1248" s="132"/>
      <c r="AQ1248" s="132"/>
      <c r="AR1248" s="132"/>
      <c r="AS1248" s="132"/>
      <c r="AT1248" s="132"/>
      <c r="AU1248" s="132"/>
    </row>
    <row r="1249" spans="27:64" ht="12.95" customHeight="1">
      <c r="AA1249" s="132"/>
      <c r="AB1249" s="132"/>
      <c r="AC1249" s="132"/>
      <c r="AD1249" s="132"/>
      <c r="AE1249" s="132"/>
      <c r="AG1249" s="7"/>
      <c r="AN1249" s="132"/>
      <c r="AO1249" s="132"/>
      <c r="AP1249" s="132"/>
      <c r="AQ1249" s="132"/>
      <c r="AR1249" s="132"/>
      <c r="AS1249" s="132"/>
      <c r="AT1249" s="132"/>
      <c r="AU1249" s="132"/>
      <c r="AV1249" s="132"/>
      <c r="AW1249" s="132"/>
      <c r="AX1249" s="132"/>
      <c r="AY1249" s="132"/>
      <c r="AZ1249" s="132"/>
      <c r="BA1249" s="132"/>
      <c r="BB1249" s="132"/>
      <c r="BC1249" s="132"/>
      <c r="BD1249" s="132"/>
      <c r="BE1249" s="132"/>
      <c r="BF1249" s="132"/>
      <c r="BG1249" s="132"/>
      <c r="BH1249" s="132"/>
      <c r="BI1249" s="132"/>
      <c r="BJ1249" s="132"/>
      <c r="BK1249" s="132"/>
      <c r="BL1249" s="132"/>
    </row>
    <row r="1250" spans="27:64" ht="12.95" customHeight="1">
      <c r="AA1250" s="132"/>
      <c r="AB1250" s="132"/>
      <c r="AC1250" s="132"/>
      <c r="AD1250" s="132"/>
      <c r="AE1250" s="132"/>
      <c r="AG1250" s="7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27:64" ht="12.95" customHeight="1">
      <c r="AA1251" s="132"/>
      <c r="AB1251" s="132"/>
      <c r="AC1251" s="132"/>
      <c r="AD1251" s="132"/>
      <c r="AE1251" s="132"/>
      <c r="AG1251" s="7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27:64" ht="12.95" customHeight="1">
      <c r="AA1252" s="132"/>
      <c r="AB1252" s="132"/>
      <c r="AC1252" s="132"/>
      <c r="AD1252" s="132"/>
      <c r="AE1252" s="132"/>
      <c r="AG1252" s="7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27:64" ht="12.95" customHeight="1">
      <c r="AA1253" s="132"/>
      <c r="AB1253" s="132"/>
      <c r="AC1253" s="132"/>
      <c r="AD1253" s="132"/>
      <c r="AE1253" s="132"/>
      <c r="AG1253" s="7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27:64" ht="12.95" customHeight="1">
      <c r="AA1254" s="132"/>
      <c r="AB1254" s="132"/>
      <c r="AC1254" s="132"/>
      <c r="AD1254" s="132"/>
      <c r="AE1254" s="132"/>
      <c r="AG1254" s="7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27:64" ht="12.95" customHeight="1">
      <c r="AA1255" s="132"/>
      <c r="AB1255" s="132"/>
      <c r="AC1255" s="132"/>
      <c r="AD1255" s="132"/>
      <c r="AE1255" s="132"/>
      <c r="AG1255" s="7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27:64" ht="12.95" customHeight="1">
      <c r="AA1256" s="132"/>
      <c r="AB1256" s="132"/>
      <c r="AC1256" s="132"/>
      <c r="AD1256" s="132"/>
      <c r="AE1256" s="132"/>
      <c r="AG1256" s="7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27:64" ht="12.95" customHeight="1">
      <c r="AA1257" s="132"/>
      <c r="AB1257" s="132"/>
      <c r="AC1257" s="132"/>
      <c r="AD1257" s="132"/>
      <c r="AE1257" s="132"/>
      <c r="AG1257" s="7"/>
      <c r="AN1257" s="132"/>
      <c r="AO1257" s="132"/>
      <c r="AP1257" s="132"/>
      <c r="AQ1257" s="132"/>
      <c r="AR1257" s="132"/>
      <c r="AS1257" s="132"/>
      <c r="AT1257" s="132"/>
      <c r="AU1257" s="132"/>
    </row>
    <row r="1258" spans="27:64" ht="12.95" customHeight="1">
      <c r="AA1258" s="132"/>
      <c r="AB1258" s="132"/>
      <c r="AC1258" s="132"/>
      <c r="AD1258" s="132"/>
      <c r="AE1258" s="132"/>
      <c r="AG1258" s="7"/>
      <c r="AN1258" s="132"/>
      <c r="AO1258" s="132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G1258" s="132"/>
      <c r="BH1258" s="132"/>
      <c r="BI1258" s="132"/>
      <c r="BJ1258" s="132"/>
      <c r="BK1258" s="132"/>
      <c r="BL1258" s="132"/>
    </row>
    <row r="1259" spans="27:64" ht="12.95" customHeight="1">
      <c r="AA1259" s="132"/>
      <c r="AB1259" s="132"/>
      <c r="AC1259" s="132"/>
      <c r="AD1259" s="132"/>
      <c r="AE1259" s="132"/>
      <c r="AG1259" s="7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27:64" ht="12.95" customHeight="1">
      <c r="AA1260" s="132"/>
      <c r="AB1260" s="132"/>
      <c r="AC1260" s="132"/>
      <c r="AD1260" s="132"/>
      <c r="AE1260" s="132"/>
      <c r="AG1260" s="7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27:64" ht="12.95" customHeight="1">
      <c r="AA1261" s="132"/>
      <c r="AB1261" s="132"/>
      <c r="AC1261" s="132"/>
      <c r="AD1261" s="132"/>
      <c r="AE1261" s="132"/>
      <c r="AG1261" s="7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27:64" ht="12.95" customHeight="1">
      <c r="AA1262" s="132"/>
      <c r="AB1262" s="132"/>
      <c r="AC1262" s="132"/>
      <c r="AD1262" s="132"/>
      <c r="AE1262" s="132"/>
      <c r="AG1262" s="7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27:64" ht="12.95" customHeight="1">
      <c r="AA1263" s="132"/>
      <c r="AB1263" s="132"/>
      <c r="AC1263" s="132"/>
      <c r="AD1263" s="132"/>
      <c r="AE1263" s="132"/>
      <c r="AG1263" s="7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27:64" ht="12.95" customHeight="1">
      <c r="AA1264" s="132"/>
      <c r="AB1264" s="132"/>
      <c r="AC1264" s="132"/>
      <c r="AD1264" s="132"/>
      <c r="AE1264" s="132"/>
      <c r="AG1264" s="7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27:47" ht="12.95" customHeight="1">
      <c r="AA1265" s="132"/>
      <c r="AB1265" s="132"/>
      <c r="AC1265" s="132"/>
      <c r="AD1265" s="132"/>
      <c r="AE1265" s="132"/>
      <c r="AG1265" s="7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27:47" ht="12.95" customHeight="1">
      <c r="AA1266" s="132"/>
      <c r="AB1266" s="132"/>
      <c r="AC1266" s="132"/>
      <c r="AD1266" s="132"/>
      <c r="AE1266" s="132"/>
      <c r="AG1266" s="7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27:47" ht="12.95" customHeight="1">
      <c r="AA1267" s="132"/>
      <c r="AB1267" s="132"/>
      <c r="AC1267" s="132"/>
      <c r="AD1267" s="132"/>
      <c r="AE1267" s="132"/>
      <c r="AG1267" s="7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27:47" ht="12.95" customHeight="1">
      <c r="AA1268" s="132"/>
      <c r="AB1268" s="132"/>
      <c r="AC1268" s="132"/>
      <c r="AD1268" s="132"/>
      <c r="AE1268" s="132"/>
      <c r="AG1268" s="7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27:47" ht="12.95" customHeight="1">
      <c r="AA1269" s="132"/>
      <c r="AB1269" s="132"/>
      <c r="AC1269" s="132"/>
      <c r="AD1269" s="132"/>
      <c r="AE1269" s="132"/>
      <c r="AG1269" s="7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27:47" ht="12.95" customHeight="1">
      <c r="AA1270" s="132"/>
      <c r="AB1270" s="132"/>
      <c r="AC1270" s="132"/>
      <c r="AD1270" s="132"/>
      <c r="AE1270" s="132"/>
      <c r="AG1270" s="7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27:47" ht="12.95" customHeight="1">
      <c r="AA1271" s="132"/>
      <c r="AB1271" s="132"/>
      <c r="AC1271" s="132"/>
      <c r="AD1271" s="132"/>
      <c r="AE1271" s="132"/>
      <c r="AG1271" s="7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27:47" ht="12.95" customHeight="1">
      <c r="AA1272" s="132"/>
      <c r="AB1272" s="132"/>
      <c r="AC1272" s="132"/>
      <c r="AD1272" s="132"/>
      <c r="AE1272" s="132"/>
      <c r="AG1272" s="7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27:47" ht="12.95" customHeight="1">
      <c r="AA1273" s="132"/>
      <c r="AB1273" s="132"/>
      <c r="AC1273" s="132"/>
      <c r="AD1273" s="132"/>
      <c r="AE1273" s="132"/>
      <c r="AG1273" s="7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27:47" ht="12.95" customHeight="1">
      <c r="AA1274" s="132"/>
      <c r="AB1274" s="132"/>
      <c r="AC1274" s="132"/>
      <c r="AD1274" s="132"/>
      <c r="AE1274" s="132"/>
      <c r="AG1274" s="7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27:47" ht="12.95" customHeight="1">
      <c r="AA1275" s="132"/>
      <c r="AB1275" s="132"/>
      <c r="AC1275" s="132"/>
      <c r="AD1275" s="132"/>
      <c r="AE1275" s="132"/>
      <c r="AG1275" s="7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27:47" ht="12.95" customHeight="1">
      <c r="AA1276" s="132"/>
      <c r="AB1276" s="132"/>
      <c r="AC1276" s="132"/>
      <c r="AD1276" s="132"/>
      <c r="AE1276" s="132"/>
      <c r="AG1276" s="7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27:47" ht="12.95" customHeight="1">
      <c r="AA1277" s="132"/>
      <c r="AB1277" s="132"/>
      <c r="AC1277" s="132"/>
      <c r="AD1277" s="132"/>
      <c r="AE1277" s="132"/>
      <c r="AG1277" s="7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27:47" ht="12.95" customHeight="1">
      <c r="AA1278" s="132"/>
      <c r="AB1278" s="132"/>
      <c r="AC1278" s="132"/>
      <c r="AD1278" s="132"/>
      <c r="AE1278" s="132"/>
      <c r="AG1278" s="7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27:47" ht="12.95" customHeight="1">
      <c r="AA1279" s="132"/>
      <c r="AB1279" s="132"/>
      <c r="AC1279" s="132"/>
      <c r="AD1279" s="132"/>
      <c r="AE1279" s="132"/>
      <c r="AG1279" s="7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27:47" ht="12.95" customHeight="1">
      <c r="AA1280" s="132"/>
      <c r="AB1280" s="132"/>
      <c r="AC1280" s="132"/>
      <c r="AD1280" s="132"/>
      <c r="AE1280" s="132"/>
      <c r="AG1280" s="7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27:64" ht="12.95" customHeight="1">
      <c r="AA1281" s="132"/>
      <c r="AB1281" s="132"/>
      <c r="AC1281" s="132"/>
      <c r="AD1281" s="132"/>
      <c r="AE1281" s="132"/>
      <c r="AG1281" s="7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27:64" ht="12.95" customHeight="1">
      <c r="AA1282" s="132"/>
      <c r="AB1282" s="132"/>
      <c r="AC1282" s="132"/>
      <c r="AD1282" s="132"/>
      <c r="AE1282" s="132"/>
      <c r="AG1282" s="7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27:64" ht="12.95" customHeight="1">
      <c r="AA1283" s="132"/>
      <c r="AB1283" s="132"/>
      <c r="AC1283" s="132"/>
      <c r="AD1283" s="132"/>
      <c r="AE1283" s="132"/>
      <c r="AG1283" s="7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27:64" ht="12.95" customHeight="1">
      <c r="AA1284" s="132"/>
      <c r="AB1284" s="132"/>
      <c r="AC1284" s="132"/>
      <c r="AD1284" s="132"/>
      <c r="AE1284" s="132"/>
      <c r="AG1284" s="7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27:64" ht="12.95" customHeight="1">
      <c r="AA1285" s="132"/>
      <c r="AB1285" s="132"/>
      <c r="AC1285" s="132"/>
      <c r="AD1285" s="132"/>
      <c r="AE1285" s="132"/>
      <c r="AG1285" s="7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27:64" ht="12.95" customHeight="1">
      <c r="AA1286" s="132"/>
      <c r="AB1286" s="132"/>
      <c r="AC1286" s="132"/>
      <c r="AD1286" s="132"/>
      <c r="AE1286" s="132"/>
      <c r="AG1286" s="7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27:64" ht="12.95" customHeight="1">
      <c r="AA1287" s="132"/>
      <c r="AB1287" s="132"/>
      <c r="AC1287" s="132"/>
      <c r="AD1287" s="132"/>
      <c r="AE1287" s="132"/>
      <c r="AG1287" s="7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27:64" ht="12.95" customHeight="1">
      <c r="AA1288" s="132"/>
      <c r="AB1288" s="132"/>
      <c r="AC1288" s="132"/>
      <c r="AD1288" s="132"/>
      <c r="AE1288" s="132"/>
      <c r="AG1288" s="7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27:64" ht="12.95" customHeight="1">
      <c r="AA1289" s="132"/>
      <c r="AB1289" s="132"/>
      <c r="AC1289" s="132"/>
      <c r="AD1289" s="132"/>
      <c r="AE1289" s="132"/>
      <c r="AG1289" s="7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27:64" ht="12.95" customHeight="1">
      <c r="AA1290" s="132"/>
      <c r="AB1290" s="132"/>
      <c r="AC1290" s="132"/>
      <c r="AD1290" s="132"/>
      <c r="AE1290" s="132"/>
      <c r="AG1290" s="7"/>
      <c r="AN1290" s="132"/>
      <c r="AO1290" s="132"/>
      <c r="AP1290" s="132"/>
      <c r="AQ1290" s="132"/>
      <c r="AR1290" s="132"/>
      <c r="AS1290" s="132"/>
      <c r="AT1290" s="132"/>
      <c r="AU1290" s="132"/>
    </row>
    <row r="1291" spans="27:64" ht="12.95" customHeight="1">
      <c r="AA1291" s="132"/>
      <c r="AB1291" s="132"/>
      <c r="AC1291" s="132"/>
      <c r="AD1291" s="132"/>
      <c r="AE1291" s="132"/>
      <c r="AG1291" s="7"/>
      <c r="AN1291" s="132"/>
      <c r="AO1291" s="132"/>
      <c r="AP1291" s="132"/>
      <c r="AQ1291" s="132"/>
      <c r="AR1291" s="132"/>
      <c r="AS1291" s="132"/>
      <c r="AT1291" s="132"/>
      <c r="AU1291" s="132"/>
      <c r="AV1291" s="132"/>
      <c r="AW1291" s="132"/>
      <c r="AX1291" s="132"/>
      <c r="AY1291" s="132"/>
      <c r="AZ1291" s="132"/>
      <c r="BA1291" s="132"/>
      <c r="BB1291" s="132"/>
      <c r="BC1291" s="132"/>
      <c r="BD1291" s="132"/>
      <c r="BE1291" s="132"/>
      <c r="BF1291" s="132"/>
      <c r="BG1291" s="132"/>
      <c r="BH1291" s="132"/>
      <c r="BI1291" s="132"/>
      <c r="BJ1291" s="132"/>
      <c r="BK1291" s="132"/>
      <c r="BL1291" s="132"/>
    </row>
    <row r="1292" spans="27:64" ht="12.95" customHeight="1">
      <c r="AA1292" s="132"/>
      <c r="AB1292" s="132"/>
      <c r="AC1292" s="132"/>
      <c r="AD1292" s="132"/>
      <c r="AE1292" s="132"/>
      <c r="AG1292" s="7"/>
      <c r="AN1292" s="132"/>
      <c r="AO1292" s="132"/>
      <c r="AP1292" s="132"/>
      <c r="AQ1292" s="132"/>
      <c r="AR1292" s="132"/>
      <c r="AS1292" s="132"/>
      <c r="AT1292" s="132"/>
      <c r="AU1292" s="132"/>
    </row>
    <row r="1293" spans="27:64" ht="12.95" customHeight="1">
      <c r="AA1293" s="132"/>
      <c r="AB1293" s="132"/>
      <c r="AC1293" s="132"/>
      <c r="AD1293" s="132"/>
      <c r="AE1293" s="132"/>
      <c r="AG1293" s="7"/>
      <c r="AN1293" s="132"/>
      <c r="AO1293" s="132"/>
      <c r="AP1293" s="132"/>
      <c r="AQ1293" s="132"/>
      <c r="AR1293" s="132"/>
      <c r="AS1293" s="132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</row>
    <row r="1294" spans="27:64" ht="12.95" customHeight="1">
      <c r="AA1294" s="132"/>
      <c r="AB1294" s="132"/>
      <c r="AC1294" s="132"/>
      <c r="AD1294" s="132"/>
      <c r="AE1294" s="132"/>
      <c r="AG1294" s="7"/>
      <c r="AN1294" s="132"/>
      <c r="AO1294" s="132"/>
      <c r="AP1294" s="132"/>
      <c r="AQ1294" s="132"/>
      <c r="AR1294" s="132"/>
      <c r="AS1294" s="132"/>
      <c r="AT1294" s="132"/>
      <c r="AU1294" s="132"/>
    </row>
    <row r="1295" spans="27:64" ht="12.95" customHeight="1">
      <c r="AA1295" s="132"/>
      <c r="AB1295" s="132"/>
      <c r="AC1295" s="132"/>
      <c r="AD1295" s="132"/>
      <c r="AE1295" s="132"/>
      <c r="AG1295" s="7"/>
      <c r="AN1295" s="132"/>
      <c r="AO1295" s="132"/>
      <c r="AP1295" s="132"/>
      <c r="AQ1295" s="132"/>
      <c r="AR1295" s="132"/>
      <c r="AS1295" s="132"/>
      <c r="AT1295" s="132"/>
      <c r="AU1295" s="132"/>
      <c r="AV1295" s="132"/>
    </row>
    <row r="1296" spans="27:64" ht="12.95" customHeight="1">
      <c r="AA1296" s="132"/>
      <c r="AB1296" s="132"/>
      <c r="AC1296" s="132"/>
      <c r="AD1296" s="132"/>
      <c r="AE1296" s="132"/>
      <c r="AG1296" s="7"/>
      <c r="AN1296" s="132"/>
      <c r="AO1296" s="132"/>
      <c r="AP1296" s="132"/>
      <c r="AQ1296" s="132"/>
      <c r="AR1296" s="132"/>
      <c r="AS1296" s="132"/>
      <c r="AT1296" s="132"/>
      <c r="AU1296" s="132"/>
    </row>
    <row r="1297" spans="27:64" ht="12.95" customHeight="1">
      <c r="AA1297" s="132"/>
      <c r="AB1297" s="132"/>
      <c r="AC1297" s="132"/>
      <c r="AD1297" s="132"/>
      <c r="AE1297" s="132"/>
      <c r="AG1297" s="7"/>
      <c r="AN1297" s="132"/>
      <c r="AO1297" s="132"/>
      <c r="AP1297" s="132"/>
      <c r="AQ1297" s="132"/>
      <c r="AR1297" s="132"/>
      <c r="AS1297" s="132"/>
      <c r="AT1297" s="132"/>
      <c r="AU1297" s="132"/>
      <c r="AV1297" s="132"/>
      <c r="AW1297" s="132"/>
      <c r="AX1297" s="132"/>
      <c r="AY1297" s="132"/>
      <c r="AZ1297" s="132"/>
      <c r="BA1297" s="132"/>
      <c r="BB1297" s="132"/>
      <c r="BC1297" s="132"/>
      <c r="BD1297" s="132"/>
      <c r="BE1297" s="132"/>
      <c r="BF1297" s="132"/>
      <c r="BG1297" s="132"/>
      <c r="BH1297" s="132"/>
      <c r="BI1297" s="132"/>
      <c r="BJ1297" s="132"/>
      <c r="BK1297" s="132"/>
      <c r="BL1297" s="132"/>
    </row>
    <row r="1298" spans="27:64" ht="12.95" customHeight="1">
      <c r="AA1298" s="132"/>
      <c r="AB1298" s="132"/>
      <c r="AC1298" s="132"/>
      <c r="AD1298" s="132"/>
      <c r="AE1298" s="132"/>
      <c r="AG1298" s="7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27:64" ht="12.95" customHeight="1">
      <c r="AA1299" s="132"/>
      <c r="AB1299" s="132"/>
      <c r="AC1299" s="132"/>
      <c r="AD1299" s="132"/>
      <c r="AE1299" s="132"/>
      <c r="AG1299" s="7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27:64" ht="12.95" customHeight="1">
      <c r="AA1300" s="132"/>
      <c r="AB1300" s="132"/>
      <c r="AC1300" s="132"/>
      <c r="AD1300" s="132"/>
      <c r="AE1300" s="132"/>
      <c r="AG1300" s="7"/>
      <c r="AN1300" s="132"/>
      <c r="AO1300" s="132"/>
      <c r="AP1300" s="132"/>
      <c r="AQ1300" s="132"/>
      <c r="AR1300" s="132"/>
      <c r="AS1300" s="132"/>
      <c r="AT1300" s="132"/>
      <c r="AU1300" s="132"/>
    </row>
    <row r="1301" spans="27:64" ht="12.95" customHeight="1">
      <c r="AA1301" s="132"/>
      <c r="AB1301" s="132"/>
      <c r="AC1301" s="132"/>
      <c r="AD1301" s="132"/>
      <c r="AE1301" s="132"/>
      <c r="AG1301" s="7"/>
      <c r="AN1301" s="132"/>
      <c r="AO1301" s="132"/>
      <c r="AP1301" s="132"/>
      <c r="AQ1301" s="132"/>
      <c r="AR1301" s="132"/>
      <c r="AS1301" s="132"/>
      <c r="AT1301" s="132"/>
      <c r="AU1301" s="132"/>
      <c r="AV1301" s="132"/>
    </row>
    <row r="1302" spans="27:64" ht="12.95" customHeight="1">
      <c r="AA1302" s="132"/>
      <c r="AB1302" s="132"/>
      <c r="AC1302" s="132"/>
      <c r="AD1302" s="132"/>
      <c r="AE1302" s="132"/>
      <c r="AG1302" s="7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27:64" ht="12.95" customHeight="1">
      <c r="AA1303" s="132"/>
      <c r="AB1303" s="132"/>
      <c r="AC1303" s="132"/>
      <c r="AD1303" s="132"/>
      <c r="AE1303" s="132"/>
      <c r="AG1303" s="7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27:64" ht="12.95" customHeight="1">
      <c r="AA1304" s="132"/>
      <c r="AB1304" s="132"/>
      <c r="AC1304" s="132"/>
      <c r="AD1304" s="132"/>
      <c r="AE1304" s="132"/>
      <c r="AG1304" s="7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27:64" ht="12.95" customHeight="1">
      <c r="AA1305" s="132"/>
      <c r="AB1305" s="132"/>
      <c r="AC1305" s="132"/>
      <c r="AD1305" s="132"/>
      <c r="AE1305" s="132"/>
      <c r="AG1305" s="7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27:64" ht="12.95" customHeight="1">
      <c r="AA1306" s="132"/>
      <c r="AB1306" s="132"/>
      <c r="AC1306" s="132"/>
      <c r="AD1306" s="132"/>
      <c r="AE1306" s="132"/>
      <c r="AG1306" s="7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27:64" ht="12.95" customHeight="1">
      <c r="AA1307" s="132"/>
      <c r="AB1307" s="132"/>
      <c r="AC1307" s="132"/>
      <c r="AD1307" s="132"/>
      <c r="AE1307" s="132"/>
      <c r="AG1307" s="7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27:64" ht="12.95" customHeight="1">
      <c r="AA1308" s="132"/>
      <c r="AB1308" s="132"/>
      <c r="AC1308" s="132"/>
      <c r="AD1308" s="132"/>
      <c r="AE1308" s="132"/>
      <c r="AG1308" s="7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27:64" ht="12.95" customHeight="1">
      <c r="AA1309" s="132"/>
      <c r="AB1309" s="132"/>
      <c r="AC1309" s="132"/>
      <c r="AD1309" s="132"/>
      <c r="AE1309" s="132"/>
      <c r="AG1309" s="7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27:64" ht="12.95" customHeight="1">
      <c r="AA1310" s="132"/>
      <c r="AB1310" s="132"/>
      <c r="AC1310" s="132"/>
      <c r="AD1310" s="132"/>
      <c r="AE1310" s="132"/>
      <c r="AG1310" s="7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27:64" ht="12.95" customHeight="1">
      <c r="AA1311" s="132"/>
      <c r="AB1311" s="132"/>
      <c r="AC1311" s="132"/>
      <c r="AD1311" s="132"/>
      <c r="AE1311" s="132"/>
      <c r="AG1311" s="7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27:64" ht="12.95" customHeight="1">
      <c r="AA1312" s="132"/>
      <c r="AB1312" s="132"/>
      <c r="AC1312" s="132"/>
      <c r="AD1312" s="132"/>
      <c r="AE1312" s="132"/>
      <c r="AG1312" s="7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27:64" ht="12.95" customHeight="1">
      <c r="AA1313" s="132"/>
      <c r="AB1313" s="132"/>
      <c r="AC1313" s="132"/>
      <c r="AD1313" s="132"/>
      <c r="AE1313" s="132"/>
      <c r="AG1313" s="7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27:64" ht="12.95" customHeight="1">
      <c r="AA1314" s="132"/>
      <c r="AB1314" s="132"/>
      <c r="AC1314" s="132"/>
      <c r="AD1314" s="132"/>
      <c r="AE1314" s="132"/>
      <c r="AG1314" s="7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27:64" ht="12.95" customHeight="1">
      <c r="AA1315" s="132"/>
      <c r="AB1315" s="132"/>
      <c r="AC1315" s="132"/>
      <c r="AD1315" s="132"/>
      <c r="AE1315" s="132"/>
      <c r="AG1315" s="7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27:64" ht="12.95" customHeight="1">
      <c r="AA1316" s="132"/>
      <c r="AB1316" s="132"/>
      <c r="AC1316" s="132"/>
      <c r="AD1316" s="132"/>
      <c r="AE1316" s="132"/>
      <c r="AG1316" s="7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27:64" ht="12.95" customHeight="1">
      <c r="AA1317" s="132"/>
      <c r="AB1317" s="132"/>
      <c r="AC1317" s="132"/>
      <c r="AD1317" s="132"/>
      <c r="AE1317" s="132"/>
      <c r="AG1317" s="7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27:64" ht="12.95" customHeight="1">
      <c r="AA1318" s="132"/>
      <c r="AB1318" s="132"/>
      <c r="AC1318" s="132"/>
      <c r="AD1318" s="132"/>
      <c r="AE1318" s="132"/>
      <c r="AG1318" s="7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27:64" ht="12.95" customHeight="1">
      <c r="AA1319" s="132"/>
      <c r="AB1319" s="132"/>
      <c r="AC1319" s="132"/>
      <c r="AD1319" s="132"/>
      <c r="AE1319" s="132"/>
      <c r="AG1319" s="7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27:64" ht="12.95" customHeight="1">
      <c r="AA1320" s="132"/>
      <c r="AB1320" s="132"/>
      <c r="AC1320" s="132"/>
      <c r="AD1320" s="132"/>
      <c r="AE1320" s="132"/>
      <c r="AG1320" s="7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27:64" ht="12.95" customHeight="1">
      <c r="AA1321" s="132"/>
      <c r="AB1321" s="132"/>
      <c r="AC1321" s="132"/>
      <c r="AD1321" s="132"/>
      <c r="AE1321" s="132"/>
      <c r="AG1321" s="7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27:64" ht="12.95" customHeight="1">
      <c r="AA1322" s="132"/>
      <c r="AB1322" s="132"/>
      <c r="AC1322" s="132"/>
      <c r="AD1322" s="132"/>
      <c r="AE1322" s="132"/>
      <c r="AG1322" s="7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27:64" ht="12.95" customHeight="1">
      <c r="AA1323" s="132"/>
      <c r="AB1323" s="132"/>
      <c r="AC1323" s="132"/>
      <c r="AD1323" s="132"/>
      <c r="AE1323" s="132"/>
      <c r="AG1323" s="7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27:64" ht="12.95" customHeight="1">
      <c r="AA1324" s="132"/>
      <c r="AB1324" s="132"/>
      <c r="AC1324" s="132"/>
      <c r="AD1324" s="132"/>
      <c r="AE1324" s="132"/>
      <c r="AG1324" s="7"/>
      <c r="AN1324" s="132"/>
      <c r="AO1324" s="132"/>
      <c r="AP1324" s="132"/>
      <c r="AQ1324" s="132"/>
      <c r="AR1324" s="132"/>
      <c r="AS1324" s="132"/>
      <c r="AT1324" s="132"/>
      <c r="AU1324" s="132"/>
    </row>
    <row r="1325" spans="27:64" ht="12.95" customHeight="1">
      <c r="AA1325" s="132"/>
      <c r="AB1325" s="132"/>
      <c r="AC1325" s="132"/>
      <c r="AD1325" s="132"/>
      <c r="AE1325" s="132"/>
      <c r="AG1325" s="7"/>
      <c r="AN1325" s="132"/>
      <c r="AO1325" s="132"/>
      <c r="AP1325" s="132"/>
      <c r="AQ1325" s="132"/>
      <c r="AR1325" s="132"/>
      <c r="AS1325" s="132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2"/>
      <c r="BF1325" s="132"/>
      <c r="BG1325" s="132"/>
      <c r="BH1325" s="132"/>
      <c r="BI1325" s="132"/>
      <c r="BJ1325" s="132"/>
      <c r="BK1325" s="132"/>
      <c r="BL1325" s="132"/>
    </row>
    <row r="1326" spans="27:64" ht="12.95" customHeight="1">
      <c r="AA1326" s="132"/>
      <c r="AB1326" s="132"/>
      <c r="AC1326" s="132"/>
      <c r="AD1326" s="132"/>
      <c r="AE1326" s="132"/>
      <c r="AG1326" s="7"/>
      <c r="AN1326" s="132"/>
      <c r="AO1326" s="132"/>
      <c r="AP1326" s="132"/>
      <c r="AQ1326" s="132"/>
      <c r="AR1326" s="132"/>
      <c r="AS1326" s="132"/>
      <c r="AT1326" s="132"/>
      <c r="AU1326" s="132"/>
    </row>
    <row r="1327" spans="27:64" ht="12.95" customHeight="1">
      <c r="AA1327" s="132"/>
      <c r="AB1327" s="132"/>
      <c r="AC1327" s="132"/>
      <c r="AD1327" s="132"/>
      <c r="AE1327" s="132"/>
      <c r="AG1327" s="7"/>
      <c r="AN1327" s="132"/>
      <c r="AO1327" s="132"/>
      <c r="AP1327" s="132"/>
      <c r="AQ1327" s="132"/>
      <c r="AR1327" s="132"/>
      <c r="AS1327" s="132"/>
      <c r="AT1327" s="132"/>
      <c r="AU1327" s="132"/>
      <c r="AV1327" s="132"/>
      <c r="AW1327" s="132"/>
      <c r="AX1327" s="132"/>
      <c r="AY1327" s="132"/>
      <c r="AZ1327" s="132"/>
      <c r="BA1327" s="132"/>
      <c r="BB1327" s="132"/>
      <c r="BC1327" s="132"/>
      <c r="BD1327" s="132"/>
      <c r="BE1327" s="132"/>
      <c r="BF1327" s="132"/>
      <c r="BG1327" s="132"/>
      <c r="BH1327" s="132"/>
      <c r="BI1327" s="132"/>
      <c r="BJ1327" s="132"/>
      <c r="BK1327" s="132"/>
      <c r="BL1327" s="132"/>
    </row>
    <row r="1328" spans="27:64" ht="12.95" customHeight="1">
      <c r="AA1328" s="132"/>
      <c r="AB1328" s="132"/>
      <c r="AC1328" s="132"/>
      <c r="AD1328" s="132"/>
      <c r="AE1328" s="132"/>
      <c r="AG1328" s="7"/>
      <c r="AN1328" s="132"/>
      <c r="AO1328" s="132"/>
      <c r="AP1328" s="132"/>
      <c r="AQ1328" s="132"/>
      <c r="AR1328" s="132"/>
      <c r="AS1328" s="132"/>
      <c r="AT1328" s="132"/>
      <c r="AU1328" s="132"/>
    </row>
    <row r="1329" spans="27:64" ht="12.95" customHeight="1">
      <c r="AA1329" s="132"/>
      <c r="AB1329" s="132"/>
      <c r="AC1329" s="132"/>
      <c r="AD1329" s="132"/>
      <c r="AE1329" s="132"/>
      <c r="AG1329" s="7"/>
      <c r="AN1329" s="132"/>
      <c r="AO1329" s="132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2"/>
      <c r="BF1329" s="132"/>
      <c r="BG1329" s="132"/>
      <c r="BH1329" s="132"/>
      <c r="BI1329" s="132"/>
      <c r="BJ1329" s="132"/>
      <c r="BK1329" s="132"/>
      <c r="BL1329" s="132"/>
    </row>
    <row r="1330" spans="27:64" ht="12.95" customHeight="1">
      <c r="AA1330" s="132"/>
      <c r="AB1330" s="132"/>
      <c r="AC1330" s="132"/>
      <c r="AD1330" s="132"/>
      <c r="AE1330" s="132"/>
      <c r="AG1330" s="7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27:64" ht="12.95" customHeight="1">
      <c r="AA1331" s="132"/>
      <c r="AB1331" s="132"/>
      <c r="AC1331" s="132"/>
      <c r="AD1331" s="132"/>
      <c r="AE1331" s="132"/>
      <c r="AG1331" s="7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27:64" ht="12.95" customHeight="1">
      <c r="AA1332" s="132"/>
      <c r="AB1332" s="132"/>
      <c r="AC1332" s="132"/>
      <c r="AD1332" s="132"/>
      <c r="AE1332" s="132"/>
      <c r="AG1332" s="7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27:64" ht="12.95" customHeight="1">
      <c r="AA1333" s="132"/>
      <c r="AB1333" s="132"/>
      <c r="AC1333" s="132"/>
      <c r="AD1333" s="132"/>
      <c r="AE1333" s="132"/>
      <c r="AG1333" s="7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27:64" ht="12.95" customHeight="1">
      <c r="AA1334" s="132"/>
      <c r="AB1334" s="132"/>
      <c r="AC1334" s="132"/>
      <c r="AD1334" s="132"/>
      <c r="AE1334" s="132"/>
      <c r="AG1334" s="7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27:64" ht="12.95" customHeight="1">
      <c r="AA1335" s="132"/>
      <c r="AB1335" s="132"/>
      <c r="AC1335" s="132"/>
      <c r="AD1335" s="132"/>
      <c r="AE1335" s="132"/>
      <c r="AG1335" s="7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27:64" ht="12.95" customHeight="1">
      <c r="AA1336" s="132"/>
      <c r="AB1336" s="132"/>
      <c r="AC1336" s="132"/>
      <c r="AD1336" s="132"/>
      <c r="AE1336" s="132"/>
      <c r="AG1336" s="7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27:64" ht="12.95" customHeight="1">
      <c r="AA1337" s="132"/>
      <c r="AB1337" s="132"/>
      <c r="AC1337" s="132"/>
      <c r="AD1337" s="132"/>
      <c r="AE1337" s="132"/>
      <c r="AG1337" s="7"/>
      <c r="AN1337" s="132"/>
      <c r="AO1337" s="132"/>
      <c r="AP1337" s="132"/>
      <c r="AQ1337" s="132"/>
      <c r="AR1337" s="132"/>
      <c r="AS1337" s="132"/>
      <c r="AT1337" s="132"/>
      <c r="AU1337" s="132"/>
    </row>
    <row r="1338" spans="27:64" ht="12.95" customHeight="1">
      <c r="AA1338" s="132"/>
      <c r="AB1338" s="132"/>
      <c r="AC1338" s="132"/>
      <c r="AD1338" s="132"/>
      <c r="AE1338" s="132"/>
      <c r="AG1338" s="7"/>
      <c r="AN1338" s="132"/>
      <c r="AO1338" s="132"/>
      <c r="AP1338" s="132"/>
      <c r="AQ1338" s="132"/>
      <c r="AR1338" s="132"/>
      <c r="AS1338" s="132"/>
      <c r="AT1338" s="132"/>
      <c r="AU1338" s="132"/>
      <c r="AV1338" s="132"/>
    </row>
    <row r="1339" spans="27:64" ht="12.95" customHeight="1">
      <c r="AA1339" s="132"/>
      <c r="AB1339" s="132"/>
      <c r="AC1339" s="132"/>
      <c r="AD1339" s="132"/>
      <c r="AE1339" s="132"/>
      <c r="AG1339" s="7"/>
      <c r="AN1339" s="132"/>
      <c r="AO1339" s="132"/>
      <c r="AP1339" s="132"/>
      <c r="AQ1339" s="132"/>
      <c r="AR1339" s="132"/>
      <c r="AS1339" s="132"/>
      <c r="AT1339" s="132"/>
      <c r="AU1339" s="132"/>
    </row>
    <row r="1340" spans="27:64" ht="12.95" customHeight="1">
      <c r="AA1340" s="132"/>
      <c r="AB1340" s="132"/>
      <c r="AC1340" s="132"/>
      <c r="AD1340" s="132"/>
      <c r="AE1340" s="132"/>
      <c r="AG1340" s="7"/>
      <c r="AN1340" s="132"/>
      <c r="AO1340" s="132"/>
      <c r="AP1340" s="132"/>
      <c r="AQ1340" s="132"/>
      <c r="AR1340" s="132"/>
      <c r="AS1340" s="132"/>
      <c r="AT1340" s="132"/>
      <c r="AU1340" s="132"/>
      <c r="AV1340" s="132"/>
    </row>
    <row r="1341" spans="27:64" ht="12.95" customHeight="1">
      <c r="AA1341" s="132"/>
      <c r="AB1341" s="132"/>
      <c r="AC1341" s="132"/>
      <c r="AD1341" s="132"/>
      <c r="AE1341" s="132"/>
      <c r="AG1341" s="7"/>
      <c r="AN1341" s="132"/>
      <c r="AO1341" s="132"/>
      <c r="AP1341" s="132"/>
      <c r="AQ1341" s="132"/>
      <c r="AR1341" s="132"/>
      <c r="AS1341" s="132"/>
      <c r="AT1341" s="132"/>
      <c r="AU1341" s="132"/>
      <c r="AV1341" s="132"/>
      <c r="AW1341" s="132"/>
      <c r="AX1341" s="132"/>
      <c r="AY1341" s="132"/>
      <c r="AZ1341" s="132"/>
      <c r="BA1341" s="132"/>
      <c r="BB1341" s="132"/>
      <c r="BC1341" s="132"/>
      <c r="BD1341" s="132"/>
      <c r="BE1341" s="132"/>
      <c r="BF1341" s="132"/>
      <c r="BG1341" s="132"/>
      <c r="BH1341" s="132"/>
      <c r="BI1341" s="132"/>
      <c r="BJ1341" s="132"/>
      <c r="BK1341" s="132"/>
      <c r="BL1341" s="132"/>
    </row>
    <row r="1342" spans="27:64" ht="12.95" customHeight="1">
      <c r="AA1342" s="132"/>
      <c r="AB1342" s="132"/>
      <c r="AC1342" s="132"/>
      <c r="AD1342" s="132"/>
      <c r="AE1342" s="132"/>
      <c r="AG1342" s="7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27:64" ht="12.95" customHeight="1">
      <c r="AA1343" s="132"/>
      <c r="AB1343" s="132"/>
      <c r="AC1343" s="132"/>
      <c r="AD1343" s="132"/>
      <c r="AE1343" s="132"/>
      <c r="AG1343" s="7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27:64" ht="12.95" customHeight="1">
      <c r="AA1344" s="132"/>
      <c r="AB1344" s="132"/>
      <c r="AC1344" s="132"/>
      <c r="AD1344" s="132"/>
      <c r="AE1344" s="132"/>
      <c r="AG1344" s="7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27:64" ht="12.95" customHeight="1">
      <c r="AA1345" s="132"/>
      <c r="AB1345" s="132"/>
      <c r="AC1345" s="132"/>
      <c r="AD1345" s="132"/>
      <c r="AE1345" s="132"/>
      <c r="AG1345" s="7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27:64" ht="12.95" customHeight="1">
      <c r="AA1346" s="132"/>
      <c r="AB1346" s="132"/>
      <c r="AC1346" s="132"/>
      <c r="AD1346" s="132"/>
      <c r="AE1346" s="132"/>
      <c r="AG1346" s="7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27:64" ht="12.95" customHeight="1">
      <c r="AA1347" s="132"/>
      <c r="AB1347" s="132"/>
      <c r="AC1347" s="132"/>
      <c r="AD1347" s="132"/>
      <c r="AE1347" s="132"/>
      <c r="AG1347" s="7"/>
      <c r="AN1347" s="132"/>
      <c r="AO1347" s="132"/>
      <c r="AP1347" s="132"/>
      <c r="AQ1347" s="132"/>
      <c r="AR1347" s="132"/>
      <c r="AS1347" s="132"/>
      <c r="AT1347" s="132"/>
      <c r="AU1347" s="132"/>
    </row>
    <row r="1348" spans="27:64" ht="12.95" customHeight="1">
      <c r="AA1348" s="132"/>
      <c r="AB1348" s="132"/>
      <c r="AC1348" s="132"/>
      <c r="AD1348" s="132"/>
      <c r="AE1348" s="132"/>
      <c r="AG1348" s="7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W1348" s="132"/>
      <c r="AX1348" s="132"/>
      <c r="AY1348" s="132"/>
      <c r="AZ1348" s="132"/>
      <c r="BA1348" s="132"/>
      <c r="BB1348" s="132"/>
      <c r="BC1348" s="132"/>
      <c r="BD1348" s="132"/>
      <c r="BE1348" s="132"/>
      <c r="BF1348" s="132"/>
      <c r="BG1348" s="132"/>
      <c r="BH1348" s="132"/>
      <c r="BI1348" s="132"/>
      <c r="BJ1348" s="132"/>
      <c r="BK1348" s="132"/>
      <c r="BL1348" s="132"/>
    </row>
    <row r="1349" spans="27:64" ht="12.95" customHeight="1">
      <c r="AA1349" s="132"/>
      <c r="AB1349" s="132"/>
      <c r="AC1349" s="132"/>
      <c r="AD1349" s="132"/>
      <c r="AE1349" s="132"/>
      <c r="AG1349" s="7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X1349" s="132"/>
    </row>
    <row r="1350" spans="27:64" ht="12.95" customHeight="1">
      <c r="AA1350" s="132"/>
      <c r="AB1350" s="132"/>
      <c r="AC1350" s="132"/>
      <c r="AD1350" s="132"/>
      <c r="AE1350" s="132"/>
      <c r="AG1350" s="7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27:64" ht="12.95" customHeight="1">
      <c r="AA1351" s="132"/>
      <c r="AB1351" s="132"/>
      <c r="AC1351" s="132"/>
      <c r="AD1351" s="132"/>
      <c r="AE1351" s="132"/>
      <c r="AG1351" s="7"/>
      <c r="AN1351" s="132"/>
      <c r="AO1351" s="132"/>
      <c r="AP1351" s="132"/>
      <c r="AQ1351" s="132"/>
      <c r="AR1351" s="132"/>
      <c r="AS1351" s="132"/>
      <c r="AT1351" s="132"/>
      <c r="AU1351" s="132"/>
      <c r="AV1351" s="132"/>
      <c r="AW1351" s="132"/>
      <c r="AX1351" s="132"/>
      <c r="AY1351" s="132"/>
      <c r="AZ1351" s="132"/>
      <c r="BA1351" s="132"/>
      <c r="BB1351" s="132"/>
      <c r="BC1351" s="132"/>
      <c r="BD1351" s="132"/>
      <c r="BE1351" s="132"/>
      <c r="BF1351" s="132"/>
      <c r="BG1351" s="132"/>
      <c r="BH1351" s="132"/>
      <c r="BI1351" s="132"/>
      <c r="BJ1351" s="132"/>
      <c r="BK1351" s="132"/>
      <c r="BL1351" s="132"/>
    </row>
    <row r="1352" spans="27:64" ht="12.95" customHeight="1">
      <c r="AA1352" s="132"/>
      <c r="AB1352" s="132"/>
      <c r="AC1352" s="132"/>
      <c r="AD1352" s="132"/>
      <c r="AE1352" s="132"/>
      <c r="AG1352" s="7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27:64" ht="12.95" customHeight="1">
      <c r="AA1353" s="132"/>
      <c r="AB1353" s="132"/>
      <c r="AC1353" s="132"/>
      <c r="AD1353" s="132"/>
      <c r="AE1353" s="132"/>
      <c r="AG1353" s="7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27:64" ht="12.95" customHeight="1">
      <c r="AA1354" s="132"/>
      <c r="AB1354" s="132"/>
      <c r="AC1354" s="132"/>
      <c r="AD1354" s="132"/>
      <c r="AE1354" s="132"/>
      <c r="AG1354" s="7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27:64" ht="12.95" customHeight="1">
      <c r="AA1355" s="132"/>
      <c r="AB1355" s="132"/>
      <c r="AC1355" s="132"/>
      <c r="AD1355" s="132"/>
      <c r="AE1355" s="132"/>
      <c r="AG1355" s="7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27:64" ht="12.95" customHeight="1">
      <c r="AA1356" s="132"/>
      <c r="AB1356" s="132"/>
      <c r="AC1356" s="132"/>
      <c r="AD1356" s="132"/>
      <c r="AE1356" s="132"/>
      <c r="AG1356" s="7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27:64" ht="12.95" customHeight="1">
      <c r="AA1357" s="132"/>
      <c r="AB1357" s="132"/>
      <c r="AC1357" s="132"/>
      <c r="AD1357" s="132"/>
      <c r="AE1357" s="132"/>
      <c r="AG1357" s="7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27:64" ht="12.95" customHeight="1">
      <c r="AA1358" s="132"/>
      <c r="AB1358" s="132"/>
      <c r="AC1358" s="132"/>
      <c r="AD1358" s="132"/>
      <c r="AE1358" s="132"/>
      <c r="AG1358" s="7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27:64" ht="12.95" customHeight="1">
      <c r="AA1359" s="132"/>
      <c r="AB1359" s="132"/>
      <c r="AC1359" s="132"/>
      <c r="AD1359" s="132"/>
      <c r="AE1359" s="132"/>
      <c r="AG1359" s="7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27:64" ht="12.95" customHeight="1">
      <c r="AA1360" s="132"/>
      <c r="AB1360" s="132"/>
      <c r="AC1360" s="132"/>
      <c r="AD1360" s="132"/>
      <c r="AE1360" s="132"/>
      <c r="AG1360" s="7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27:64" ht="12.95" customHeight="1">
      <c r="AA1361" s="132"/>
      <c r="AB1361" s="132"/>
      <c r="AC1361" s="132"/>
      <c r="AD1361" s="132"/>
      <c r="AE1361" s="132"/>
      <c r="AG1361" s="7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27:64" ht="12.95" customHeight="1">
      <c r="AA1362" s="132"/>
      <c r="AB1362" s="132"/>
      <c r="AC1362" s="132"/>
      <c r="AD1362" s="132"/>
      <c r="AE1362" s="132"/>
      <c r="AG1362" s="7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27:64" ht="12.95" customHeight="1">
      <c r="AA1363" s="132"/>
      <c r="AB1363" s="132"/>
      <c r="AC1363" s="132"/>
      <c r="AD1363" s="132"/>
      <c r="AE1363" s="132"/>
      <c r="AG1363" s="7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27:64" ht="12.95" customHeight="1">
      <c r="AA1364" s="132"/>
      <c r="AB1364" s="132"/>
      <c r="AC1364" s="132"/>
      <c r="AD1364" s="132"/>
      <c r="AE1364" s="132"/>
      <c r="AG1364" s="7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27:64" ht="12.95" customHeight="1">
      <c r="AA1365" s="132"/>
      <c r="AB1365" s="132"/>
      <c r="AC1365" s="132"/>
      <c r="AD1365" s="132"/>
      <c r="AE1365" s="132"/>
      <c r="AG1365" s="7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27:64" ht="12.95" customHeight="1">
      <c r="AA1366" s="132"/>
      <c r="AB1366" s="132"/>
      <c r="AC1366" s="132"/>
      <c r="AD1366" s="132"/>
      <c r="AE1366" s="132"/>
      <c r="AG1366" s="7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27:64" ht="12.95" customHeight="1">
      <c r="AA1367" s="132"/>
      <c r="AB1367" s="132"/>
      <c r="AC1367" s="132"/>
      <c r="AD1367" s="132"/>
      <c r="AE1367" s="132"/>
      <c r="AG1367" s="7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27:64" ht="12.95" customHeight="1">
      <c r="AA1368" s="132"/>
      <c r="AB1368" s="132"/>
      <c r="AC1368" s="132"/>
      <c r="AD1368" s="132"/>
      <c r="AE1368" s="132"/>
      <c r="AG1368" s="7"/>
      <c r="AN1368" s="132"/>
      <c r="AO1368" s="132"/>
      <c r="AP1368" s="132"/>
      <c r="AQ1368" s="132"/>
      <c r="AR1368" s="132"/>
      <c r="AS1368" s="132"/>
      <c r="AT1368" s="132"/>
      <c r="AU1368" s="132"/>
    </row>
    <row r="1369" spans="27:64" ht="12.95" customHeight="1">
      <c r="AA1369" s="132"/>
      <c r="AB1369" s="132"/>
      <c r="AC1369" s="132"/>
      <c r="AD1369" s="132"/>
      <c r="AE1369" s="132"/>
      <c r="AG1369" s="7"/>
      <c r="AN1369" s="132"/>
      <c r="AO1369" s="132"/>
      <c r="AP1369" s="132"/>
      <c r="AQ1369" s="132"/>
      <c r="AR1369" s="132"/>
      <c r="AS1369" s="132"/>
      <c r="AT1369" s="132"/>
      <c r="AU1369" s="132"/>
      <c r="AV1369" s="132"/>
      <c r="AX1369" s="132"/>
      <c r="AY1369" s="132"/>
      <c r="AZ1369" s="132"/>
      <c r="BA1369" s="132"/>
      <c r="BB1369" s="132"/>
      <c r="BC1369" s="132"/>
      <c r="BD1369" s="132"/>
      <c r="BE1369" s="132"/>
      <c r="BF1369" s="132"/>
      <c r="BG1369" s="132"/>
      <c r="BH1369" s="132"/>
      <c r="BI1369" s="132"/>
      <c r="BJ1369" s="132"/>
      <c r="BK1369" s="132"/>
      <c r="BL1369" s="132"/>
    </row>
    <row r="1370" spans="27:64" ht="12.95" customHeight="1">
      <c r="AA1370" s="132"/>
      <c r="AB1370" s="132"/>
      <c r="AC1370" s="132"/>
      <c r="AD1370" s="132"/>
      <c r="AE1370" s="132"/>
      <c r="AG1370" s="7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27:64" ht="12.95" customHeight="1">
      <c r="AA1371" s="132"/>
      <c r="AB1371" s="132"/>
      <c r="AC1371" s="132"/>
      <c r="AD1371" s="132"/>
      <c r="AE1371" s="132"/>
      <c r="AG1371" s="7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27:64" ht="12.95" customHeight="1">
      <c r="AA1372" s="132"/>
      <c r="AB1372" s="132"/>
      <c r="AC1372" s="132"/>
      <c r="AD1372" s="132"/>
      <c r="AE1372" s="132"/>
      <c r="AG1372" s="7"/>
      <c r="AN1372" s="132"/>
      <c r="AO1372" s="132"/>
      <c r="AP1372" s="132"/>
      <c r="AQ1372" s="132"/>
      <c r="AR1372" s="132"/>
      <c r="AS1372" s="132"/>
      <c r="AT1372" s="132"/>
      <c r="AU1372" s="132"/>
    </row>
    <row r="1373" spans="27:64" ht="12.95" customHeight="1">
      <c r="AA1373" s="132"/>
      <c r="AB1373" s="132"/>
      <c r="AC1373" s="132"/>
      <c r="AD1373" s="132"/>
      <c r="AE1373" s="132"/>
      <c r="AG1373" s="7"/>
      <c r="AN1373" s="132"/>
      <c r="AO1373" s="132"/>
      <c r="AP1373" s="132"/>
      <c r="AQ1373" s="132"/>
      <c r="AR1373" s="132"/>
      <c r="AS1373" s="132"/>
      <c r="AT1373" s="132"/>
      <c r="AU1373" s="132"/>
      <c r="AV1373" s="132"/>
      <c r="AX1373" s="132"/>
    </row>
    <row r="1374" spans="27:64" ht="12.95" customHeight="1">
      <c r="AA1374" s="132"/>
      <c r="AB1374" s="132"/>
      <c r="AC1374" s="132"/>
      <c r="AD1374" s="132"/>
      <c r="AE1374" s="132"/>
      <c r="AG1374" s="7"/>
      <c r="AN1374" s="132"/>
      <c r="AO1374" s="132"/>
      <c r="AP1374" s="132"/>
      <c r="AQ1374" s="132"/>
      <c r="AR1374" s="132"/>
      <c r="AS1374" s="132"/>
      <c r="AT1374" s="132"/>
      <c r="AU1374" s="132"/>
    </row>
    <row r="1375" spans="27:64" ht="12.95" customHeight="1">
      <c r="AA1375" s="132"/>
      <c r="AB1375" s="132"/>
      <c r="AC1375" s="132"/>
      <c r="AD1375" s="132"/>
      <c r="AE1375" s="132"/>
      <c r="AG1375" s="7"/>
      <c r="AN1375" s="132"/>
      <c r="AO1375" s="132"/>
      <c r="AP1375" s="132"/>
      <c r="AQ1375" s="132"/>
      <c r="AR1375" s="132"/>
      <c r="AS1375" s="132"/>
      <c r="AT1375" s="132"/>
      <c r="AU1375" s="132"/>
      <c r="AV1375" s="132"/>
      <c r="AX1375" s="132"/>
      <c r="AY1375" s="132"/>
      <c r="AZ1375" s="132"/>
      <c r="BA1375" s="132"/>
      <c r="BB1375" s="132"/>
      <c r="BC1375" s="132"/>
      <c r="BD1375" s="132"/>
      <c r="BE1375" s="132"/>
      <c r="BF1375" s="132"/>
      <c r="BG1375" s="132"/>
      <c r="BH1375" s="132"/>
      <c r="BI1375" s="132"/>
      <c r="BJ1375" s="132"/>
      <c r="BK1375" s="132"/>
      <c r="BL1375" s="132"/>
    </row>
    <row r="1376" spans="27:64" ht="12.95" customHeight="1">
      <c r="AA1376" s="132"/>
      <c r="AB1376" s="132"/>
      <c r="AC1376" s="132"/>
      <c r="AD1376" s="132"/>
      <c r="AE1376" s="132"/>
      <c r="AG1376" s="7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27:64" ht="12.95" customHeight="1">
      <c r="AA1377" s="132"/>
      <c r="AB1377" s="132"/>
      <c r="AC1377" s="132"/>
      <c r="AD1377" s="132"/>
      <c r="AE1377" s="132"/>
      <c r="AG1377" s="7"/>
      <c r="AN1377" s="132"/>
      <c r="AO1377" s="132"/>
      <c r="AP1377" s="132"/>
      <c r="AQ1377" s="132"/>
      <c r="AR1377" s="132"/>
      <c r="AS1377" s="132"/>
      <c r="AT1377" s="132"/>
      <c r="AU1377" s="132"/>
    </row>
    <row r="1378" spans="27:64" ht="12.95" customHeight="1">
      <c r="AA1378" s="132"/>
      <c r="AB1378" s="132"/>
      <c r="AC1378" s="132"/>
      <c r="AD1378" s="132"/>
      <c r="AE1378" s="132"/>
      <c r="AG1378" s="7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27:64" ht="12.95" customHeight="1">
      <c r="AA1379" s="132"/>
      <c r="AB1379" s="132"/>
      <c r="AC1379" s="132"/>
      <c r="AD1379" s="132"/>
      <c r="AE1379" s="132"/>
      <c r="AG1379" s="7"/>
      <c r="AN1379" s="132"/>
      <c r="AO1379" s="132"/>
      <c r="AP1379" s="132"/>
      <c r="AQ1379" s="132"/>
      <c r="AR1379" s="132"/>
      <c r="AS1379" s="132"/>
      <c r="AT1379" s="132"/>
      <c r="AU1379" s="132"/>
      <c r="AV1379" s="132"/>
    </row>
    <row r="1380" spans="27:64" ht="12.95" customHeight="1">
      <c r="AA1380" s="132"/>
      <c r="AB1380" s="132"/>
      <c r="AC1380" s="132"/>
      <c r="AD1380" s="132"/>
      <c r="AE1380" s="132"/>
      <c r="AG1380" s="7"/>
      <c r="AN1380" s="132"/>
      <c r="AO1380" s="132"/>
      <c r="AP1380" s="132"/>
      <c r="AQ1380" s="132"/>
      <c r="AR1380" s="132"/>
      <c r="AS1380" s="132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G1380" s="132"/>
      <c r="BH1380" s="132"/>
      <c r="BI1380" s="132"/>
      <c r="BJ1380" s="132"/>
      <c r="BK1380" s="132"/>
      <c r="BL1380" s="132"/>
    </row>
    <row r="1381" spans="27:64" ht="12.95" customHeight="1">
      <c r="AA1381" s="132"/>
      <c r="AB1381" s="132"/>
      <c r="AC1381" s="132"/>
      <c r="AD1381" s="132"/>
      <c r="AE1381" s="132"/>
      <c r="AG1381" s="7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27:64" ht="12.95" customHeight="1">
      <c r="AA1382" s="132"/>
      <c r="AB1382" s="132"/>
      <c r="AC1382" s="132"/>
      <c r="AD1382" s="132"/>
      <c r="AE1382" s="132"/>
      <c r="AG1382" s="7"/>
      <c r="AN1382" s="132"/>
      <c r="AO1382" s="132"/>
      <c r="AP1382" s="132"/>
      <c r="AQ1382" s="132"/>
      <c r="AR1382" s="132"/>
      <c r="AS1382" s="132"/>
      <c r="AT1382" s="132"/>
      <c r="AU1382" s="132"/>
    </row>
    <row r="1383" spans="27:64" ht="12.95" customHeight="1">
      <c r="AA1383" s="132"/>
      <c r="AB1383" s="132"/>
      <c r="AC1383" s="132"/>
      <c r="AD1383" s="132"/>
      <c r="AE1383" s="132"/>
      <c r="AG1383" s="7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27:64" ht="12.95" customHeight="1">
      <c r="AA1384" s="132"/>
      <c r="AB1384" s="132"/>
      <c r="AC1384" s="132"/>
      <c r="AD1384" s="132"/>
      <c r="AE1384" s="132"/>
      <c r="AG1384" s="7"/>
      <c r="AN1384" s="132"/>
      <c r="AO1384" s="132"/>
      <c r="AP1384" s="132"/>
      <c r="AQ1384" s="132"/>
      <c r="AR1384" s="132"/>
      <c r="AS1384" s="132"/>
      <c r="AT1384" s="132"/>
      <c r="AU1384" s="132"/>
      <c r="AV1384" s="132"/>
      <c r="AW1384" s="132"/>
      <c r="AX1384" s="132"/>
      <c r="AY1384" s="132"/>
      <c r="AZ1384" s="132"/>
      <c r="BA1384" s="132"/>
      <c r="BB1384" s="132"/>
      <c r="BC1384" s="132"/>
      <c r="BD1384" s="132"/>
      <c r="BE1384" s="132"/>
      <c r="BF1384" s="132"/>
      <c r="BG1384" s="132"/>
      <c r="BH1384" s="132"/>
      <c r="BI1384" s="132"/>
      <c r="BJ1384" s="132"/>
      <c r="BK1384" s="132"/>
      <c r="BL1384" s="132"/>
    </row>
    <row r="1385" spans="27:64" ht="12.95" customHeight="1">
      <c r="AA1385" s="132"/>
      <c r="AB1385" s="132"/>
      <c r="AC1385" s="132"/>
      <c r="AD1385" s="132"/>
      <c r="AE1385" s="132"/>
      <c r="AG1385" s="7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27:64" ht="12.95" customHeight="1">
      <c r="AA1386" s="132"/>
      <c r="AB1386" s="132"/>
      <c r="AC1386" s="132"/>
      <c r="AD1386" s="132"/>
      <c r="AE1386" s="132"/>
      <c r="AG1386" s="7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27:64" ht="12.95" customHeight="1">
      <c r="AA1387" s="132"/>
      <c r="AB1387" s="132"/>
      <c r="AC1387" s="132"/>
      <c r="AD1387" s="132"/>
      <c r="AE1387" s="132"/>
      <c r="AG1387" s="7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27:64" ht="12.95" customHeight="1">
      <c r="AA1388" s="132"/>
      <c r="AB1388" s="132"/>
      <c r="AC1388" s="132"/>
      <c r="AD1388" s="132"/>
      <c r="AE1388" s="132"/>
      <c r="AG1388" s="7"/>
      <c r="AN1388" s="132"/>
      <c r="AO1388" s="132"/>
      <c r="AP1388" s="132"/>
      <c r="AQ1388" s="132"/>
      <c r="AR1388" s="132"/>
      <c r="AS1388" s="132"/>
      <c r="AT1388" s="132"/>
      <c r="AU1388" s="132"/>
    </row>
    <row r="1389" spans="27:64" ht="12.95" customHeight="1">
      <c r="AA1389" s="132"/>
      <c r="AB1389" s="132"/>
      <c r="AC1389" s="132"/>
      <c r="AD1389" s="132"/>
      <c r="AE1389" s="132"/>
      <c r="AG1389" s="7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27:64" ht="12.95" customHeight="1">
      <c r="AA1390" s="132"/>
      <c r="AB1390" s="132"/>
      <c r="AC1390" s="132"/>
      <c r="AD1390" s="132"/>
      <c r="AE1390" s="132"/>
      <c r="AG1390" s="7"/>
      <c r="AN1390" s="132"/>
      <c r="AO1390" s="132"/>
      <c r="AP1390" s="132"/>
      <c r="AQ1390" s="132"/>
      <c r="AR1390" s="132"/>
      <c r="AS1390" s="132"/>
      <c r="AT1390" s="132"/>
      <c r="AU1390" s="132"/>
      <c r="AV1390" s="132"/>
      <c r="AX1390" s="132"/>
      <c r="AY1390" s="132"/>
      <c r="AZ1390" s="132"/>
      <c r="BA1390" s="132"/>
      <c r="BB1390" s="132"/>
      <c r="BC1390" s="132"/>
      <c r="BD1390" s="132"/>
      <c r="BE1390" s="132"/>
      <c r="BF1390" s="132"/>
      <c r="BG1390" s="132"/>
      <c r="BH1390" s="132"/>
      <c r="BI1390" s="132"/>
      <c r="BJ1390" s="132"/>
      <c r="BK1390" s="132"/>
      <c r="BL1390" s="132"/>
    </row>
    <row r="1391" spans="27:64" ht="12.95" customHeight="1">
      <c r="AA1391" s="132"/>
      <c r="AB1391" s="132"/>
      <c r="AC1391" s="132"/>
      <c r="AD1391" s="132"/>
      <c r="AE1391" s="132"/>
      <c r="AG1391" s="7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27:64" ht="12.95" customHeight="1">
      <c r="AA1392" s="132"/>
      <c r="AB1392" s="132"/>
      <c r="AC1392" s="132"/>
      <c r="AD1392" s="132"/>
      <c r="AE1392" s="132"/>
      <c r="AG1392" s="7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27:64" ht="12.95" customHeight="1">
      <c r="AA1393" s="132"/>
      <c r="AB1393" s="132"/>
      <c r="AC1393" s="132"/>
      <c r="AD1393" s="132"/>
      <c r="AE1393" s="132"/>
      <c r="AG1393" s="7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27:64" ht="12.95" customHeight="1">
      <c r="AA1394" s="132"/>
      <c r="AB1394" s="132"/>
      <c r="AC1394" s="132"/>
      <c r="AD1394" s="132"/>
      <c r="AE1394" s="132"/>
      <c r="AG1394" s="7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27:64" ht="12.95" customHeight="1">
      <c r="AA1395" s="132"/>
      <c r="AB1395" s="132"/>
      <c r="AC1395" s="132"/>
      <c r="AD1395" s="132"/>
      <c r="AE1395" s="132"/>
      <c r="AG1395" s="7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27:64" ht="12.95" customHeight="1">
      <c r="AA1396" s="132"/>
      <c r="AB1396" s="132"/>
      <c r="AC1396" s="132"/>
      <c r="AD1396" s="132"/>
      <c r="AE1396" s="132"/>
      <c r="AG1396" s="7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27:64" ht="12.95" customHeight="1">
      <c r="AA1397" s="132"/>
      <c r="AB1397" s="132"/>
      <c r="AC1397" s="132"/>
      <c r="AD1397" s="132"/>
      <c r="AE1397" s="132"/>
      <c r="AG1397" s="7"/>
      <c r="AN1397" s="132"/>
      <c r="AO1397" s="132"/>
      <c r="AP1397" s="132"/>
      <c r="AQ1397" s="132"/>
      <c r="AR1397" s="132"/>
      <c r="AS1397" s="132"/>
      <c r="AT1397" s="132"/>
      <c r="AU1397" s="132"/>
    </row>
    <row r="1398" spans="27:64" ht="12.95" customHeight="1">
      <c r="AA1398" s="132"/>
      <c r="AB1398" s="132"/>
      <c r="AC1398" s="132"/>
      <c r="AD1398" s="132"/>
      <c r="AE1398" s="132"/>
      <c r="AG1398" s="7"/>
      <c r="AN1398" s="132"/>
      <c r="AO1398" s="132"/>
      <c r="AP1398" s="132"/>
      <c r="AQ1398" s="132"/>
      <c r="AR1398" s="132"/>
      <c r="AS1398" s="132"/>
      <c r="AT1398" s="132"/>
      <c r="AU1398" s="132"/>
      <c r="AV1398" s="132"/>
      <c r="AX1398" s="132"/>
      <c r="AY1398" s="132"/>
      <c r="AZ1398" s="132"/>
      <c r="BA1398" s="132"/>
      <c r="BB1398" s="132"/>
      <c r="BC1398" s="132"/>
      <c r="BD1398" s="132"/>
      <c r="BE1398" s="132"/>
      <c r="BF1398" s="132"/>
      <c r="BG1398" s="132"/>
      <c r="BH1398" s="132"/>
      <c r="BI1398" s="132"/>
      <c r="BJ1398" s="132"/>
      <c r="BK1398" s="132"/>
      <c r="BL1398" s="132"/>
    </row>
    <row r="1399" spans="27:64" ht="12.95" customHeight="1">
      <c r="AA1399" s="132"/>
      <c r="AB1399" s="132"/>
      <c r="AC1399" s="132"/>
      <c r="AD1399" s="132"/>
      <c r="AE1399" s="132"/>
      <c r="AG1399" s="7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27:64" ht="12.95" customHeight="1">
      <c r="AA1400" s="132"/>
      <c r="AB1400" s="132"/>
      <c r="AC1400" s="132"/>
      <c r="AD1400" s="132"/>
      <c r="AE1400" s="132"/>
      <c r="AG1400" s="7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27:64" ht="12.95" customHeight="1">
      <c r="AA1401" s="132"/>
      <c r="AB1401" s="132"/>
      <c r="AC1401" s="132"/>
      <c r="AD1401" s="132"/>
      <c r="AE1401" s="132"/>
      <c r="AG1401" s="7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27:64" ht="12.95" customHeight="1">
      <c r="AA1402" s="132"/>
      <c r="AB1402" s="132"/>
      <c r="AC1402" s="132"/>
      <c r="AD1402" s="132"/>
      <c r="AE1402" s="132"/>
      <c r="AG1402" s="7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27:64" ht="12.95" customHeight="1">
      <c r="AA1403" s="132"/>
      <c r="AB1403" s="132"/>
      <c r="AC1403" s="132"/>
      <c r="AD1403" s="132"/>
      <c r="AE1403" s="132"/>
      <c r="AG1403" s="7"/>
      <c r="AN1403" s="132"/>
      <c r="AO1403" s="132"/>
      <c r="AP1403" s="132"/>
      <c r="AQ1403" s="132"/>
      <c r="AR1403" s="132"/>
      <c r="AS1403" s="132"/>
      <c r="AT1403" s="132"/>
      <c r="AU1403" s="132"/>
    </row>
    <row r="1404" spans="27:64" ht="12.95" customHeight="1">
      <c r="AA1404" s="132"/>
      <c r="AB1404" s="132"/>
      <c r="AC1404" s="132"/>
      <c r="AD1404" s="132"/>
      <c r="AE1404" s="132"/>
      <c r="AG1404" s="7"/>
      <c r="AN1404" s="132"/>
      <c r="AO1404" s="132"/>
      <c r="AP1404" s="132"/>
      <c r="AQ1404" s="132"/>
      <c r="AR1404" s="132"/>
      <c r="AS1404" s="132"/>
      <c r="AT1404" s="132"/>
      <c r="AU1404" s="132"/>
      <c r="AV1404" s="132"/>
      <c r="AW1404" s="132"/>
      <c r="AX1404" s="132"/>
      <c r="AY1404" s="132"/>
      <c r="AZ1404" s="132"/>
      <c r="BA1404" s="132"/>
      <c r="BB1404" s="132"/>
      <c r="BC1404" s="132"/>
      <c r="BD1404" s="132"/>
      <c r="BE1404" s="132"/>
      <c r="BF1404" s="132"/>
      <c r="BG1404" s="132"/>
      <c r="BH1404" s="132"/>
      <c r="BI1404" s="132"/>
      <c r="BJ1404" s="132"/>
      <c r="BK1404" s="132"/>
      <c r="BL1404" s="132"/>
    </row>
    <row r="1405" spans="27:64" ht="12.95" customHeight="1">
      <c r="AA1405" s="132"/>
      <c r="AB1405" s="132"/>
      <c r="AC1405" s="132"/>
      <c r="AD1405" s="132"/>
      <c r="AE1405" s="132"/>
      <c r="AG1405" s="7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27:64" ht="12.95" customHeight="1">
      <c r="AA1406" s="132"/>
      <c r="AB1406" s="132"/>
      <c r="AC1406" s="132"/>
      <c r="AD1406" s="132"/>
      <c r="AE1406" s="132"/>
      <c r="AG1406" s="7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27:64" ht="12.95" customHeight="1">
      <c r="AA1407" s="132"/>
      <c r="AB1407" s="132"/>
      <c r="AC1407" s="132"/>
      <c r="AD1407" s="132"/>
      <c r="AE1407" s="132"/>
      <c r="AG1407" s="7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27:64" ht="12.95" customHeight="1">
      <c r="AA1408" s="132"/>
      <c r="AB1408" s="132"/>
      <c r="AC1408" s="132"/>
      <c r="AD1408" s="132"/>
      <c r="AE1408" s="132"/>
      <c r="AG1408" s="7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27:64" ht="12.95" customHeight="1">
      <c r="AA1409" s="132"/>
      <c r="AB1409" s="132"/>
      <c r="AC1409" s="132"/>
      <c r="AD1409" s="132"/>
      <c r="AE1409" s="132"/>
      <c r="AG1409" s="7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27:64" ht="12.95" customHeight="1">
      <c r="AA1410" s="132"/>
      <c r="AB1410" s="132"/>
      <c r="AC1410" s="132"/>
      <c r="AD1410" s="132"/>
      <c r="AE1410" s="132"/>
      <c r="AG1410" s="7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27:64" ht="12.95" customHeight="1">
      <c r="AA1411" s="132"/>
      <c r="AB1411" s="132"/>
      <c r="AC1411" s="132"/>
      <c r="AD1411" s="132"/>
      <c r="AE1411" s="132"/>
      <c r="AG1411" s="7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27:64" ht="12.95" customHeight="1">
      <c r="AA1412" s="132"/>
      <c r="AB1412" s="132"/>
      <c r="AC1412" s="132"/>
      <c r="AD1412" s="132"/>
      <c r="AE1412" s="132"/>
      <c r="AG1412" s="7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27:64" ht="12.95" customHeight="1">
      <c r="AA1413" s="132"/>
      <c r="AB1413" s="132"/>
      <c r="AC1413" s="132"/>
      <c r="AD1413" s="132"/>
      <c r="AE1413" s="132"/>
      <c r="AG1413" s="7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27:64" ht="12.95" customHeight="1">
      <c r="AA1414" s="132"/>
      <c r="AB1414" s="132"/>
      <c r="AC1414" s="132"/>
      <c r="AD1414" s="132"/>
      <c r="AE1414" s="132"/>
      <c r="AG1414" s="7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27:64" ht="12.95" customHeight="1">
      <c r="AA1415" s="132"/>
      <c r="AB1415" s="132"/>
      <c r="AC1415" s="132"/>
      <c r="AD1415" s="132"/>
      <c r="AE1415" s="132"/>
      <c r="AG1415" s="7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27:64" ht="12.95" customHeight="1">
      <c r="AA1416" s="132"/>
      <c r="AB1416" s="132"/>
      <c r="AC1416" s="132"/>
      <c r="AD1416" s="132"/>
      <c r="AE1416" s="132"/>
      <c r="AG1416" s="7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27:64" ht="12.95" customHeight="1">
      <c r="AA1417" s="132"/>
      <c r="AB1417" s="132"/>
      <c r="AC1417" s="132"/>
      <c r="AD1417" s="132"/>
      <c r="AE1417" s="132"/>
      <c r="AG1417" s="7"/>
      <c r="AN1417" s="132"/>
      <c r="AO1417" s="132"/>
      <c r="AP1417" s="132"/>
      <c r="AQ1417" s="132"/>
      <c r="AR1417" s="132"/>
      <c r="AS1417" s="132"/>
      <c r="AT1417" s="132"/>
      <c r="AU1417" s="132"/>
    </row>
    <row r="1418" spans="27:64" ht="12.95" customHeight="1">
      <c r="AA1418" s="132"/>
      <c r="AB1418" s="132"/>
      <c r="AC1418" s="132"/>
      <c r="AD1418" s="132"/>
      <c r="AE1418" s="132"/>
      <c r="AG1418" s="7"/>
      <c r="AN1418" s="132"/>
      <c r="AO1418" s="132"/>
      <c r="AP1418" s="132"/>
      <c r="AQ1418" s="132"/>
      <c r="AR1418" s="132"/>
      <c r="AS1418" s="132"/>
      <c r="AT1418" s="132"/>
      <c r="AU1418" s="132"/>
      <c r="AV1418" s="132"/>
      <c r="AW1418" s="132"/>
      <c r="AX1418" s="132"/>
      <c r="AY1418" s="132"/>
      <c r="AZ1418" s="132"/>
      <c r="BA1418" s="132"/>
      <c r="BB1418" s="132"/>
      <c r="BC1418" s="132"/>
      <c r="BD1418" s="132"/>
      <c r="BE1418" s="132"/>
      <c r="BF1418" s="132"/>
      <c r="BG1418" s="132"/>
      <c r="BH1418" s="132"/>
      <c r="BI1418" s="132"/>
      <c r="BJ1418" s="132"/>
      <c r="BK1418" s="132"/>
      <c r="BL1418" s="132"/>
    </row>
    <row r="1419" spans="27:64" ht="12.95" customHeight="1">
      <c r="AA1419" s="132"/>
      <c r="AB1419" s="132"/>
      <c r="AC1419" s="132"/>
      <c r="AD1419" s="132"/>
      <c r="AE1419" s="132"/>
      <c r="AG1419" s="7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27:64" ht="12.95" customHeight="1">
      <c r="AA1420" s="132"/>
      <c r="AB1420" s="132"/>
      <c r="AC1420" s="132"/>
      <c r="AD1420" s="132"/>
      <c r="AE1420" s="132"/>
      <c r="AG1420" s="7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27:64" ht="12.95" customHeight="1">
      <c r="AA1421" s="132"/>
      <c r="AB1421" s="132"/>
      <c r="AC1421" s="132"/>
      <c r="AD1421" s="132"/>
      <c r="AE1421" s="132"/>
      <c r="AG1421" s="7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27:64" ht="12.95" customHeight="1">
      <c r="AA1422" s="132"/>
      <c r="AB1422" s="132"/>
      <c r="AC1422" s="132"/>
      <c r="AD1422" s="132"/>
      <c r="AE1422" s="132"/>
      <c r="AG1422" s="7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27:64" ht="12.95" customHeight="1">
      <c r="AA1423" s="132"/>
      <c r="AB1423" s="132"/>
      <c r="AC1423" s="132"/>
      <c r="AD1423" s="132"/>
      <c r="AE1423" s="132"/>
      <c r="AG1423" s="7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27:64" ht="12.95" customHeight="1">
      <c r="AA1424" s="132"/>
      <c r="AB1424" s="132"/>
      <c r="AC1424" s="132"/>
      <c r="AD1424" s="132"/>
      <c r="AE1424" s="132"/>
      <c r="AG1424" s="7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27:64" ht="12.95" customHeight="1">
      <c r="AA1425" s="132"/>
      <c r="AB1425" s="132"/>
      <c r="AC1425" s="132"/>
      <c r="AD1425" s="132"/>
      <c r="AE1425" s="132"/>
      <c r="AG1425" s="7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27:64" ht="12.95" customHeight="1">
      <c r="AA1426" s="132"/>
      <c r="AB1426" s="132"/>
      <c r="AC1426" s="132"/>
      <c r="AD1426" s="132"/>
      <c r="AE1426" s="132"/>
      <c r="AG1426" s="7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27:64" ht="12.95" customHeight="1">
      <c r="AA1427" s="132"/>
      <c r="AB1427" s="132"/>
      <c r="AC1427" s="132"/>
      <c r="AD1427" s="132"/>
      <c r="AE1427" s="132"/>
      <c r="AG1427" s="7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27:64" ht="12.95" customHeight="1">
      <c r="AA1428" s="132"/>
      <c r="AB1428" s="132"/>
      <c r="AC1428" s="132"/>
      <c r="AD1428" s="132"/>
      <c r="AE1428" s="132"/>
      <c r="AG1428" s="7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27:64" ht="12.95" customHeight="1">
      <c r="AA1429" s="132"/>
      <c r="AB1429" s="132"/>
      <c r="AC1429" s="132"/>
      <c r="AD1429" s="132"/>
      <c r="AE1429" s="132"/>
      <c r="AG1429" s="7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27:64" ht="12.95" customHeight="1">
      <c r="AA1430" s="132"/>
      <c r="AB1430" s="132"/>
      <c r="AC1430" s="132"/>
      <c r="AD1430" s="132"/>
      <c r="AE1430" s="132"/>
      <c r="AG1430" s="7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27:64" ht="12.95" customHeight="1">
      <c r="AA1431" s="132"/>
      <c r="AB1431" s="132"/>
      <c r="AC1431" s="132"/>
      <c r="AD1431" s="132"/>
      <c r="AE1431" s="132"/>
      <c r="AG1431" s="7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27:64" ht="12.95" customHeight="1">
      <c r="AA1432" s="132"/>
      <c r="AB1432" s="132"/>
      <c r="AC1432" s="132"/>
      <c r="AD1432" s="132"/>
      <c r="AE1432" s="132"/>
      <c r="AG1432" s="7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27:64" ht="12.95" customHeight="1">
      <c r="AA1433" s="132"/>
      <c r="AB1433" s="132"/>
      <c r="AC1433" s="132"/>
      <c r="AD1433" s="132"/>
      <c r="AE1433" s="132"/>
      <c r="AG1433" s="7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27:64" ht="12.95" customHeight="1">
      <c r="AA1434" s="132"/>
      <c r="AB1434" s="132"/>
      <c r="AC1434" s="132"/>
      <c r="AD1434" s="132"/>
      <c r="AE1434" s="132"/>
      <c r="AG1434" s="7"/>
      <c r="AN1434" s="132"/>
      <c r="AO1434" s="132"/>
      <c r="AP1434" s="132"/>
      <c r="AQ1434" s="132"/>
      <c r="AR1434" s="132"/>
      <c r="AS1434" s="132"/>
      <c r="AT1434" s="132"/>
      <c r="AU1434" s="132"/>
    </row>
    <row r="1435" spans="27:64" ht="12.95" customHeight="1">
      <c r="AA1435" s="132"/>
      <c r="AB1435" s="132"/>
      <c r="AC1435" s="132"/>
      <c r="AD1435" s="132"/>
      <c r="AE1435" s="132"/>
      <c r="AG1435" s="7"/>
      <c r="AN1435" s="132"/>
      <c r="AO1435" s="132"/>
      <c r="AP1435" s="132"/>
      <c r="AQ1435" s="132"/>
      <c r="AR1435" s="132"/>
      <c r="AS1435" s="132"/>
      <c r="AT1435" s="132"/>
      <c r="AU1435" s="132"/>
      <c r="AV1435" s="132"/>
      <c r="AW1435" s="132"/>
      <c r="AX1435" s="132"/>
      <c r="AY1435" s="132"/>
      <c r="AZ1435" s="132"/>
      <c r="BA1435" s="132"/>
      <c r="BB1435" s="132"/>
      <c r="BC1435" s="132"/>
      <c r="BD1435" s="132"/>
      <c r="BE1435" s="132"/>
      <c r="BF1435" s="132"/>
      <c r="BG1435" s="132"/>
      <c r="BH1435" s="132"/>
      <c r="BI1435" s="132"/>
      <c r="BJ1435" s="132"/>
      <c r="BK1435" s="132"/>
      <c r="BL1435" s="132"/>
    </row>
    <row r="1436" spans="27:64" ht="12.95" customHeight="1">
      <c r="AA1436" s="132"/>
      <c r="AB1436" s="132"/>
      <c r="AC1436" s="132"/>
      <c r="AD1436" s="132"/>
      <c r="AE1436" s="132"/>
      <c r="AG1436" s="7"/>
      <c r="AN1436" s="132"/>
      <c r="AO1436" s="132"/>
      <c r="AP1436" s="132"/>
      <c r="AQ1436" s="132"/>
      <c r="AR1436" s="132"/>
      <c r="AS1436" s="132"/>
      <c r="AT1436" s="132"/>
      <c r="AU1436" s="132"/>
    </row>
    <row r="1437" spans="27:64" ht="12.95" customHeight="1">
      <c r="AA1437" s="132"/>
      <c r="AB1437" s="132"/>
      <c r="AC1437" s="132"/>
      <c r="AD1437" s="132"/>
      <c r="AE1437" s="132"/>
      <c r="AG1437" s="7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27:64" ht="12.95" customHeight="1">
      <c r="AA1438" s="132"/>
      <c r="AB1438" s="132"/>
      <c r="AC1438" s="132"/>
      <c r="AD1438" s="132"/>
      <c r="AE1438" s="132"/>
      <c r="AG1438" s="7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27:64" ht="12.95" customHeight="1">
      <c r="AA1439" s="132"/>
      <c r="AB1439" s="132"/>
      <c r="AC1439" s="132"/>
      <c r="AD1439" s="132"/>
      <c r="AE1439" s="132"/>
      <c r="AG1439" s="7"/>
      <c r="AN1439" s="132"/>
      <c r="AO1439" s="132"/>
      <c r="AP1439" s="132"/>
      <c r="AQ1439" s="132"/>
      <c r="AR1439" s="132"/>
      <c r="AS1439" s="132"/>
      <c r="AT1439" s="132"/>
      <c r="AU1439" s="132"/>
      <c r="AV1439" s="132"/>
    </row>
    <row r="1440" spans="27:64" ht="12.95" customHeight="1">
      <c r="AA1440" s="132"/>
      <c r="AB1440" s="132"/>
      <c r="AC1440" s="132"/>
      <c r="AD1440" s="132"/>
      <c r="AE1440" s="132"/>
      <c r="AG1440" s="7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27:64" ht="12.95" customHeight="1">
      <c r="AA1441" s="132"/>
      <c r="AB1441" s="132"/>
      <c r="AC1441" s="132"/>
      <c r="AD1441" s="132"/>
      <c r="AE1441" s="132"/>
      <c r="AG1441" s="7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X1441" s="132"/>
    </row>
    <row r="1442" spans="27:64" ht="12.95" customHeight="1">
      <c r="AA1442" s="132"/>
      <c r="AB1442" s="132"/>
      <c r="AC1442" s="132"/>
      <c r="AD1442" s="132"/>
      <c r="AE1442" s="132"/>
      <c r="AG1442" s="7"/>
      <c r="AN1442" s="132"/>
      <c r="AO1442" s="132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G1442" s="132"/>
      <c r="BH1442" s="132"/>
      <c r="BI1442" s="132"/>
      <c r="BJ1442" s="132"/>
      <c r="BK1442" s="132"/>
      <c r="BL1442" s="132"/>
    </row>
    <row r="1443" spans="27:64" ht="12.95" customHeight="1">
      <c r="AA1443" s="132"/>
      <c r="AB1443" s="132"/>
      <c r="AC1443" s="132"/>
      <c r="AD1443" s="132"/>
      <c r="AE1443" s="132"/>
      <c r="AG1443" s="7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27:64" ht="12.95" customHeight="1">
      <c r="AA1444" s="132"/>
      <c r="AB1444" s="132"/>
      <c r="AC1444" s="132"/>
      <c r="AD1444" s="132"/>
      <c r="AE1444" s="132"/>
      <c r="AG1444" s="7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27:64" ht="12.95" customHeight="1">
      <c r="AA1445" s="132"/>
      <c r="AB1445" s="132"/>
      <c r="AC1445" s="132"/>
      <c r="AD1445" s="132"/>
      <c r="AE1445" s="132"/>
      <c r="AG1445" s="7"/>
      <c r="AN1445" s="132"/>
      <c r="AO1445" s="132"/>
      <c r="AP1445" s="132"/>
      <c r="AQ1445" s="132"/>
      <c r="AR1445" s="132"/>
      <c r="AS1445" s="132"/>
      <c r="AT1445" s="132"/>
      <c r="AU1445" s="132"/>
    </row>
    <row r="1446" spans="27:64" ht="12.95" customHeight="1">
      <c r="AA1446" s="132"/>
      <c r="AB1446" s="132"/>
      <c r="AC1446" s="132"/>
      <c r="AD1446" s="132"/>
      <c r="AE1446" s="132"/>
      <c r="AG1446" s="7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G1446" s="132"/>
      <c r="BH1446" s="132"/>
      <c r="BI1446" s="132"/>
      <c r="BJ1446" s="132"/>
      <c r="BK1446" s="132"/>
      <c r="BL1446" s="132"/>
    </row>
    <row r="1447" spans="27:64" ht="12.95" customHeight="1">
      <c r="AA1447" s="132"/>
      <c r="AB1447" s="132"/>
      <c r="AC1447" s="132"/>
      <c r="AD1447" s="132"/>
      <c r="AE1447" s="132"/>
      <c r="AG1447" s="7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</row>
    <row r="1448" spans="27:64" ht="12.95" customHeight="1">
      <c r="AA1448" s="132"/>
      <c r="AB1448" s="132"/>
      <c r="AC1448" s="132"/>
      <c r="AD1448" s="132"/>
      <c r="AE1448" s="132"/>
      <c r="AG1448" s="7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27:64" ht="12.95" customHeight="1">
      <c r="AA1449" s="132"/>
      <c r="AB1449" s="132"/>
      <c r="AC1449" s="132"/>
      <c r="AD1449" s="132"/>
      <c r="AE1449" s="132"/>
      <c r="AG1449" s="7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27:64" ht="12.95" customHeight="1">
      <c r="AA1450" s="132"/>
      <c r="AB1450" s="132"/>
      <c r="AC1450" s="132"/>
      <c r="AD1450" s="132"/>
      <c r="AE1450" s="132"/>
      <c r="AG1450" s="7"/>
      <c r="AN1450" s="132"/>
      <c r="AO1450" s="132"/>
      <c r="AP1450" s="132"/>
      <c r="AQ1450" s="132"/>
      <c r="AR1450" s="132"/>
      <c r="AS1450" s="132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C1450" s="132"/>
      <c r="BD1450" s="132"/>
      <c r="BE1450" s="132"/>
      <c r="BF1450" s="132"/>
      <c r="BG1450" s="132"/>
      <c r="BH1450" s="132"/>
      <c r="BI1450" s="132"/>
      <c r="BJ1450" s="132"/>
      <c r="BK1450" s="132"/>
      <c r="BL1450" s="132"/>
    </row>
    <row r="1451" spans="27:64" ht="12.95" customHeight="1">
      <c r="AA1451" s="132"/>
      <c r="AB1451" s="132"/>
      <c r="AC1451" s="132"/>
      <c r="AD1451" s="132"/>
      <c r="AE1451" s="132"/>
      <c r="AG1451" s="7"/>
      <c r="AN1451" s="132"/>
      <c r="AO1451" s="132"/>
      <c r="AP1451" s="132"/>
      <c r="AQ1451" s="132"/>
      <c r="AR1451" s="132"/>
      <c r="AS1451" s="132"/>
      <c r="AT1451" s="132"/>
      <c r="AU1451" s="132"/>
      <c r="AV1451" s="132"/>
    </row>
    <row r="1452" spans="27:64" ht="12.95" customHeight="1">
      <c r="AA1452" s="132"/>
      <c r="AB1452" s="132"/>
      <c r="AC1452" s="132"/>
      <c r="AD1452" s="132"/>
      <c r="AE1452" s="132"/>
      <c r="AG1452" s="7"/>
      <c r="AN1452" s="132"/>
      <c r="AO1452" s="132"/>
      <c r="AP1452" s="132"/>
      <c r="AQ1452" s="132"/>
      <c r="AR1452" s="132"/>
      <c r="AS1452" s="132"/>
      <c r="AT1452" s="132"/>
      <c r="AU1452" s="132"/>
    </row>
    <row r="1453" spans="27:64" ht="12.95" customHeight="1">
      <c r="AA1453" s="132"/>
      <c r="AB1453" s="132"/>
      <c r="AC1453" s="132"/>
      <c r="AD1453" s="132"/>
      <c r="AE1453" s="132"/>
      <c r="AG1453" s="7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</row>
    <row r="1454" spans="27:64" ht="12.95" customHeight="1">
      <c r="AA1454" s="132"/>
      <c r="AB1454" s="132"/>
      <c r="AC1454" s="132"/>
      <c r="AD1454" s="132"/>
      <c r="AE1454" s="132"/>
      <c r="AG1454" s="7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27:64" ht="12.95" customHeight="1">
      <c r="AA1455" s="132"/>
      <c r="AB1455" s="132"/>
      <c r="AC1455" s="132"/>
      <c r="AD1455" s="132"/>
      <c r="AE1455" s="132"/>
      <c r="AG1455" s="7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27:64" ht="12.95" customHeight="1">
      <c r="AA1456" s="132"/>
      <c r="AB1456" s="132"/>
      <c r="AC1456" s="132"/>
      <c r="AD1456" s="132"/>
      <c r="AE1456" s="132"/>
      <c r="AG1456" s="7"/>
      <c r="AN1456" s="132"/>
      <c r="AO1456" s="132"/>
      <c r="AP1456" s="132"/>
      <c r="AQ1456" s="132"/>
      <c r="AR1456" s="132"/>
      <c r="AS1456" s="132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G1456" s="132"/>
      <c r="BH1456" s="132"/>
      <c r="BI1456" s="132"/>
      <c r="BJ1456" s="132"/>
      <c r="BK1456" s="132"/>
      <c r="BL1456" s="132"/>
    </row>
    <row r="1457" spans="27:64" ht="12.95" customHeight="1">
      <c r="AA1457" s="132"/>
      <c r="AB1457" s="132"/>
      <c r="AC1457" s="132"/>
      <c r="AD1457" s="132"/>
      <c r="AE1457" s="132"/>
      <c r="AG1457" s="7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27:64" ht="12.95" customHeight="1">
      <c r="AA1458" s="132"/>
      <c r="AB1458" s="132"/>
      <c r="AC1458" s="132"/>
      <c r="AD1458" s="132"/>
      <c r="AE1458" s="132"/>
      <c r="AG1458" s="7"/>
      <c r="AN1458" s="132"/>
      <c r="AO1458" s="132"/>
      <c r="AP1458" s="132"/>
      <c r="AQ1458" s="132"/>
      <c r="AR1458" s="132"/>
      <c r="AS1458" s="132"/>
      <c r="AT1458" s="132"/>
      <c r="AU1458" s="132"/>
    </row>
    <row r="1459" spans="27:64" ht="12.95" customHeight="1">
      <c r="AA1459" s="132"/>
      <c r="AB1459" s="132"/>
      <c r="AC1459" s="132"/>
      <c r="AD1459" s="132"/>
      <c r="AE1459" s="132"/>
      <c r="AG1459" s="7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27:64" ht="12.95" customHeight="1">
      <c r="AA1460" s="132"/>
      <c r="AB1460" s="132"/>
      <c r="AC1460" s="132"/>
      <c r="AD1460" s="132"/>
      <c r="AE1460" s="132"/>
      <c r="AG1460" s="7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27:64" ht="12.95" customHeight="1">
      <c r="AA1461" s="132"/>
      <c r="AB1461" s="132"/>
      <c r="AC1461" s="132"/>
      <c r="AD1461" s="132"/>
      <c r="AE1461" s="132"/>
      <c r="AG1461" s="7"/>
      <c r="AN1461" s="132"/>
      <c r="AO1461" s="132"/>
      <c r="AP1461" s="132"/>
      <c r="AQ1461" s="132"/>
      <c r="AR1461" s="132"/>
      <c r="AS1461" s="132"/>
      <c r="AT1461" s="132"/>
      <c r="AU1461" s="132"/>
      <c r="AV1461" s="132"/>
      <c r="AW1461" s="132"/>
      <c r="AX1461" s="132"/>
      <c r="AY1461" s="132"/>
      <c r="AZ1461" s="132"/>
      <c r="BA1461" s="132"/>
      <c r="BB1461" s="132"/>
      <c r="BC1461" s="132"/>
      <c r="BD1461" s="132"/>
      <c r="BE1461" s="132"/>
      <c r="BF1461" s="132"/>
      <c r="BG1461" s="132"/>
      <c r="BH1461" s="132"/>
      <c r="BI1461" s="132"/>
      <c r="BJ1461" s="132"/>
      <c r="BK1461" s="132"/>
      <c r="BL1461" s="132"/>
    </row>
    <row r="1462" spans="27:64" ht="12.95" customHeight="1">
      <c r="AA1462" s="132"/>
      <c r="AB1462" s="132"/>
      <c r="AC1462" s="132"/>
      <c r="AD1462" s="132"/>
      <c r="AE1462" s="132"/>
      <c r="AG1462" s="7"/>
      <c r="AN1462" s="132"/>
      <c r="AO1462" s="132"/>
      <c r="AP1462" s="132"/>
      <c r="AQ1462" s="132"/>
      <c r="AR1462" s="132"/>
      <c r="AS1462" s="132"/>
      <c r="AT1462" s="132"/>
      <c r="AU1462" s="132"/>
    </row>
    <row r="1463" spans="27:64" ht="12.95" customHeight="1">
      <c r="AA1463" s="132"/>
      <c r="AB1463" s="132"/>
      <c r="AC1463" s="132"/>
      <c r="AD1463" s="132"/>
      <c r="AE1463" s="132"/>
      <c r="AG1463" s="7"/>
      <c r="AN1463" s="132"/>
      <c r="AO1463" s="132"/>
      <c r="AP1463" s="132"/>
      <c r="AQ1463" s="132"/>
      <c r="AR1463" s="132"/>
      <c r="AS1463" s="132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G1463" s="132"/>
      <c r="BH1463" s="132"/>
      <c r="BI1463" s="132"/>
      <c r="BJ1463" s="132"/>
      <c r="BK1463" s="132"/>
      <c r="BL1463" s="132"/>
    </row>
    <row r="1464" spans="27:64" ht="12.95" customHeight="1">
      <c r="AA1464" s="132"/>
      <c r="AB1464" s="132"/>
      <c r="AC1464" s="132"/>
      <c r="AD1464" s="132"/>
      <c r="AE1464" s="132"/>
      <c r="AG1464" s="7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27:64" ht="12.95" customHeight="1">
      <c r="AA1465" s="132"/>
      <c r="AB1465" s="132"/>
      <c r="AC1465" s="132"/>
      <c r="AD1465" s="132"/>
      <c r="AE1465" s="132"/>
      <c r="AG1465" s="7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27:64" ht="12.95" customHeight="1">
      <c r="AA1466" s="132"/>
      <c r="AB1466" s="132"/>
      <c r="AC1466" s="132"/>
      <c r="AD1466" s="132"/>
      <c r="AE1466" s="132"/>
      <c r="AG1466" s="7"/>
      <c r="AN1466" s="132"/>
      <c r="AO1466" s="132"/>
      <c r="AP1466" s="132"/>
      <c r="AQ1466" s="132"/>
      <c r="AR1466" s="132"/>
      <c r="AS1466" s="132"/>
      <c r="AT1466" s="132"/>
      <c r="AU1466" s="132"/>
      <c r="AV1466" s="132"/>
    </row>
    <row r="1467" spans="27:64" ht="12.95" customHeight="1">
      <c r="AA1467" s="132"/>
      <c r="AB1467" s="132"/>
      <c r="AC1467" s="132"/>
      <c r="AD1467" s="132"/>
      <c r="AE1467" s="132"/>
      <c r="AG1467" s="7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27:64" ht="12.95" customHeight="1">
      <c r="AA1468" s="132"/>
      <c r="AB1468" s="132"/>
      <c r="AC1468" s="132"/>
      <c r="AD1468" s="132"/>
      <c r="AE1468" s="132"/>
      <c r="AG1468" s="7"/>
      <c r="AN1468" s="132"/>
      <c r="AO1468" s="132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2"/>
      <c r="BF1468" s="132"/>
      <c r="BG1468" s="132"/>
      <c r="BH1468" s="132"/>
      <c r="BI1468" s="132"/>
      <c r="BJ1468" s="132"/>
      <c r="BK1468" s="132"/>
      <c r="BL1468" s="132"/>
    </row>
    <row r="1469" spans="27:64" ht="12.95" customHeight="1">
      <c r="AA1469" s="132"/>
      <c r="AB1469" s="132"/>
      <c r="AC1469" s="132"/>
      <c r="AD1469" s="132"/>
      <c r="AE1469" s="132"/>
      <c r="AG1469" s="7"/>
      <c r="AN1469" s="132"/>
      <c r="AO1469" s="132"/>
      <c r="AP1469" s="132"/>
      <c r="AQ1469" s="132"/>
      <c r="AR1469" s="132"/>
      <c r="AS1469" s="132"/>
      <c r="AT1469" s="132"/>
      <c r="AU1469" s="132"/>
    </row>
    <row r="1470" spans="27:64" ht="12.95" customHeight="1">
      <c r="AA1470" s="132"/>
      <c r="AB1470" s="132"/>
      <c r="AC1470" s="132"/>
      <c r="AD1470" s="132"/>
      <c r="AE1470" s="132"/>
      <c r="AG1470" s="7"/>
      <c r="AN1470" s="132"/>
      <c r="AO1470" s="132"/>
      <c r="AP1470" s="132"/>
      <c r="AQ1470" s="132"/>
      <c r="AR1470" s="132"/>
      <c r="AS1470" s="132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C1470" s="132"/>
      <c r="BD1470" s="132"/>
      <c r="BE1470" s="132"/>
      <c r="BF1470" s="132"/>
      <c r="BG1470" s="132"/>
      <c r="BH1470" s="132"/>
      <c r="BI1470" s="132"/>
      <c r="BJ1470" s="132"/>
      <c r="BK1470" s="132"/>
      <c r="BL1470" s="132"/>
    </row>
    <row r="1471" spans="27:64" ht="12.95" customHeight="1">
      <c r="AA1471" s="132"/>
      <c r="AB1471" s="132"/>
      <c r="AC1471" s="132"/>
      <c r="AD1471" s="132"/>
      <c r="AE1471" s="132"/>
      <c r="AG1471" s="7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27:64" ht="12.95" customHeight="1">
      <c r="AA1472" s="132"/>
      <c r="AB1472" s="132"/>
      <c r="AC1472" s="132"/>
      <c r="AD1472" s="132"/>
      <c r="AE1472" s="132"/>
      <c r="AG1472" s="7"/>
      <c r="AN1472" s="132"/>
      <c r="AO1472" s="132"/>
      <c r="AP1472" s="132"/>
      <c r="AQ1472" s="132"/>
      <c r="AR1472" s="132"/>
      <c r="AS1472" s="132"/>
      <c r="AT1472" s="132"/>
      <c r="AU1472" s="132"/>
      <c r="AV1472" s="132"/>
    </row>
    <row r="1473" spans="27:64" ht="12.95" customHeight="1">
      <c r="AA1473" s="132"/>
      <c r="AB1473" s="132"/>
      <c r="AC1473" s="132"/>
      <c r="AD1473" s="132"/>
      <c r="AE1473" s="132"/>
      <c r="AG1473" s="7"/>
      <c r="AN1473" s="132"/>
      <c r="AO1473" s="132"/>
      <c r="AP1473" s="132"/>
      <c r="AQ1473" s="132"/>
      <c r="AR1473" s="132"/>
      <c r="AS1473" s="132"/>
      <c r="AT1473" s="132"/>
      <c r="AU1473" s="132"/>
    </row>
    <row r="1474" spans="27:64" ht="12.95" customHeight="1">
      <c r="AA1474" s="132"/>
      <c r="AB1474" s="132"/>
      <c r="AC1474" s="132"/>
      <c r="AD1474" s="132"/>
      <c r="AE1474" s="132"/>
      <c r="AG1474" s="7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G1474" s="132"/>
      <c r="BH1474" s="132"/>
      <c r="BI1474" s="132"/>
      <c r="BJ1474" s="132"/>
      <c r="BK1474" s="132"/>
      <c r="BL1474" s="132"/>
    </row>
    <row r="1475" spans="27:64" ht="12.95" customHeight="1">
      <c r="AA1475" s="132"/>
      <c r="AB1475" s="132"/>
      <c r="AC1475" s="132"/>
      <c r="AD1475" s="132"/>
      <c r="AE1475" s="132"/>
      <c r="AG1475" s="7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27:64" ht="12.95" customHeight="1">
      <c r="AA1476" s="132"/>
      <c r="AB1476" s="132"/>
      <c r="AC1476" s="132"/>
      <c r="AD1476" s="132"/>
      <c r="AE1476" s="132"/>
      <c r="AG1476" s="7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X1476" s="132"/>
    </row>
    <row r="1477" spans="27:64" ht="12.95" customHeight="1">
      <c r="AA1477" s="132"/>
      <c r="AB1477" s="132"/>
      <c r="AC1477" s="132"/>
      <c r="AD1477" s="132"/>
      <c r="AE1477" s="132"/>
      <c r="AG1477" s="7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27:64" ht="12.95" customHeight="1">
      <c r="AA1478" s="132"/>
      <c r="AB1478" s="132"/>
      <c r="AC1478" s="132"/>
      <c r="AD1478" s="132"/>
      <c r="AE1478" s="132"/>
      <c r="AG1478" s="7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27:64" ht="12.95" customHeight="1">
      <c r="AA1479" s="132"/>
      <c r="AB1479" s="132"/>
      <c r="AC1479" s="132"/>
      <c r="AD1479" s="132"/>
      <c r="AE1479" s="132"/>
      <c r="AG1479" s="7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27:64" ht="12.95" customHeight="1">
      <c r="AA1480" s="132"/>
      <c r="AB1480" s="132"/>
      <c r="AC1480" s="132"/>
      <c r="AD1480" s="132"/>
      <c r="AE1480" s="132"/>
      <c r="AG1480" s="7"/>
      <c r="AN1480" s="132"/>
      <c r="AO1480" s="132"/>
      <c r="AP1480" s="132"/>
      <c r="AQ1480" s="132"/>
      <c r="AR1480" s="132"/>
      <c r="AS1480" s="132"/>
      <c r="AT1480" s="132"/>
      <c r="AU1480" s="132"/>
      <c r="AV1480" s="132"/>
      <c r="AW1480" s="132"/>
      <c r="AX1480" s="132"/>
      <c r="AY1480" s="132"/>
      <c r="AZ1480" s="132"/>
      <c r="BA1480" s="132"/>
      <c r="BB1480" s="132"/>
      <c r="BC1480" s="132"/>
      <c r="BD1480" s="132"/>
      <c r="BE1480" s="132"/>
      <c r="BF1480" s="132"/>
      <c r="BG1480" s="132"/>
      <c r="BH1480" s="132"/>
      <c r="BI1480" s="132"/>
      <c r="BJ1480" s="132"/>
      <c r="BK1480" s="132"/>
      <c r="BL1480" s="132"/>
    </row>
    <row r="1481" spans="27:64" ht="12.95" customHeight="1">
      <c r="AA1481" s="132"/>
      <c r="AB1481" s="132"/>
      <c r="AC1481" s="132"/>
      <c r="AD1481" s="132"/>
      <c r="AE1481" s="132"/>
      <c r="AG1481" s="7"/>
      <c r="AN1481" s="132"/>
      <c r="AO1481" s="132"/>
      <c r="AP1481" s="132"/>
      <c r="AQ1481" s="132"/>
      <c r="AR1481" s="132"/>
      <c r="AS1481" s="132"/>
      <c r="AT1481" s="132"/>
      <c r="AU1481" s="132"/>
      <c r="AV1481" s="132"/>
    </row>
    <row r="1482" spans="27:64" ht="12.95" customHeight="1">
      <c r="AA1482" s="132"/>
      <c r="AB1482" s="132"/>
      <c r="AC1482" s="132"/>
      <c r="AD1482" s="132"/>
      <c r="AE1482" s="132"/>
      <c r="AG1482" s="7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27:64" ht="12.95" customHeight="1">
      <c r="AA1483" s="132"/>
      <c r="AB1483" s="132"/>
      <c r="AC1483" s="132"/>
      <c r="AD1483" s="132"/>
      <c r="AE1483" s="132"/>
      <c r="AG1483" s="7"/>
      <c r="AN1483" s="132"/>
      <c r="AO1483" s="132"/>
      <c r="AP1483" s="132"/>
      <c r="AQ1483" s="132"/>
      <c r="AR1483" s="132"/>
      <c r="AS1483" s="132"/>
      <c r="AT1483" s="132"/>
      <c r="AU1483" s="132"/>
    </row>
    <row r="1484" spans="27:64" ht="12.95" customHeight="1">
      <c r="AA1484" s="132"/>
      <c r="AB1484" s="132"/>
      <c r="AC1484" s="132"/>
      <c r="AD1484" s="132"/>
      <c r="AE1484" s="132"/>
      <c r="AG1484" s="7"/>
      <c r="AN1484" s="132"/>
      <c r="AO1484" s="132"/>
      <c r="AP1484" s="132"/>
      <c r="AQ1484" s="132"/>
      <c r="AR1484" s="132"/>
      <c r="AS1484" s="132"/>
      <c r="AT1484" s="132"/>
      <c r="AU1484" s="132"/>
      <c r="AV1484" s="132"/>
    </row>
    <row r="1485" spans="27:64" ht="12.95" customHeight="1">
      <c r="AA1485" s="132"/>
      <c r="AB1485" s="132"/>
      <c r="AC1485" s="132"/>
      <c r="AD1485" s="132"/>
      <c r="AE1485" s="132"/>
      <c r="AG1485" s="7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27:64" ht="12.95" customHeight="1">
      <c r="AA1486" s="132"/>
      <c r="AB1486" s="132"/>
      <c r="AC1486" s="132"/>
      <c r="AD1486" s="132"/>
      <c r="AE1486" s="132"/>
      <c r="AG1486" s="7"/>
      <c r="AN1486" s="132"/>
      <c r="AO1486" s="132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2"/>
      <c r="BF1486" s="132"/>
      <c r="BG1486" s="132"/>
      <c r="BH1486" s="132"/>
      <c r="BI1486" s="132"/>
      <c r="BJ1486" s="132"/>
      <c r="BK1486" s="132"/>
      <c r="BL1486" s="132"/>
    </row>
    <row r="1487" spans="27:64" ht="12.95" customHeight="1">
      <c r="AA1487" s="132"/>
      <c r="AB1487" s="132"/>
      <c r="AC1487" s="132"/>
      <c r="AD1487" s="132"/>
      <c r="AE1487" s="132"/>
      <c r="AG1487" s="7"/>
      <c r="AN1487" s="132"/>
      <c r="AO1487" s="132"/>
      <c r="AP1487" s="132"/>
      <c r="AQ1487" s="132"/>
      <c r="AR1487" s="132"/>
      <c r="AS1487" s="132"/>
      <c r="AT1487" s="132"/>
      <c r="AU1487" s="132"/>
    </row>
    <row r="1488" spans="27:64" ht="12.95" customHeight="1">
      <c r="AA1488" s="132"/>
      <c r="AB1488" s="132"/>
      <c r="AC1488" s="132"/>
      <c r="AD1488" s="132"/>
      <c r="AE1488" s="132"/>
      <c r="AG1488" s="7"/>
      <c r="AN1488" s="132"/>
      <c r="AO1488" s="132"/>
      <c r="AP1488" s="132"/>
      <c r="AQ1488" s="132"/>
      <c r="AR1488" s="132"/>
      <c r="AS1488" s="132"/>
      <c r="AT1488" s="132"/>
      <c r="AU1488" s="132"/>
      <c r="AV1488" s="132"/>
      <c r="AX1488" s="132"/>
    </row>
    <row r="1489" spans="27:64" ht="12.95" customHeight="1">
      <c r="AA1489" s="132"/>
      <c r="AB1489" s="132"/>
      <c r="AC1489" s="132"/>
      <c r="AD1489" s="132"/>
      <c r="AE1489" s="132"/>
      <c r="AG1489" s="7"/>
      <c r="AN1489" s="132"/>
      <c r="AO1489" s="132"/>
      <c r="AP1489" s="132"/>
      <c r="AQ1489" s="132"/>
      <c r="AR1489" s="132"/>
      <c r="AS1489" s="132"/>
      <c r="AT1489" s="132"/>
      <c r="AU1489" s="132"/>
      <c r="AV1489" s="132"/>
    </row>
    <row r="1490" spans="27:64" ht="12.95" customHeight="1">
      <c r="AA1490" s="132"/>
      <c r="AB1490" s="132"/>
      <c r="AC1490" s="132"/>
      <c r="AD1490" s="132"/>
      <c r="AE1490" s="132"/>
      <c r="AG1490" s="7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27:64" ht="12.95" customHeight="1">
      <c r="AA1491" s="132"/>
      <c r="AB1491" s="132"/>
      <c r="AC1491" s="132"/>
      <c r="AD1491" s="132"/>
      <c r="AE1491" s="132"/>
      <c r="AG1491" s="7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27:64" ht="12.95" customHeight="1">
      <c r="AA1492" s="132"/>
      <c r="AB1492" s="132"/>
      <c r="AC1492" s="132"/>
      <c r="AD1492" s="132"/>
      <c r="AE1492" s="132"/>
      <c r="AG1492" s="7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27:64" ht="12.95" customHeight="1">
      <c r="AA1493" s="132"/>
      <c r="AB1493" s="132"/>
      <c r="AC1493" s="132"/>
      <c r="AD1493" s="132"/>
      <c r="AE1493" s="132"/>
      <c r="AG1493" s="7"/>
      <c r="AN1493" s="132"/>
      <c r="AO1493" s="132"/>
      <c r="AP1493" s="132"/>
      <c r="AQ1493" s="132"/>
      <c r="AR1493" s="132"/>
      <c r="AS1493" s="132"/>
      <c r="AT1493" s="132"/>
      <c r="AU1493" s="132"/>
    </row>
    <row r="1494" spans="27:64" ht="12.95" customHeight="1">
      <c r="AA1494" s="132"/>
      <c r="AB1494" s="132"/>
      <c r="AC1494" s="132"/>
      <c r="AD1494" s="132"/>
      <c r="AE1494" s="132"/>
      <c r="AG1494" s="7"/>
      <c r="AN1494" s="132"/>
      <c r="AO1494" s="132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2"/>
      <c r="BF1494" s="132"/>
      <c r="BG1494" s="132"/>
      <c r="BH1494" s="132"/>
      <c r="BI1494" s="132"/>
      <c r="BJ1494" s="132"/>
      <c r="BK1494" s="132"/>
      <c r="BL1494" s="132"/>
    </row>
    <row r="1495" spans="27:64" ht="12.95" customHeight="1">
      <c r="AA1495" s="132"/>
      <c r="AB1495" s="132"/>
      <c r="AC1495" s="132"/>
      <c r="AD1495" s="132"/>
      <c r="AE1495" s="132"/>
      <c r="AG1495" s="7"/>
      <c r="AN1495" s="132"/>
      <c r="AO1495" s="132"/>
      <c r="AP1495" s="132"/>
      <c r="AQ1495" s="132"/>
      <c r="AR1495" s="132"/>
      <c r="AS1495" s="132"/>
      <c r="AT1495" s="132"/>
      <c r="AU1495" s="132"/>
    </row>
    <row r="1496" spans="27:64" ht="12.95" customHeight="1">
      <c r="AA1496" s="132"/>
      <c r="AB1496" s="132"/>
      <c r="AC1496" s="132"/>
      <c r="AD1496" s="132"/>
      <c r="AE1496" s="132"/>
      <c r="AG1496" s="7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C1496" s="132"/>
      <c r="BD1496" s="132"/>
      <c r="BE1496" s="132"/>
      <c r="BF1496" s="132"/>
      <c r="BG1496" s="132"/>
      <c r="BH1496" s="132"/>
      <c r="BI1496" s="132"/>
      <c r="BJ1496" s="132"/>
      <c r="BK1496" s="132"/>
      <c r="BL1496" s="132"/>
    </row>
    <row r="1497" spans="27:64" ht="12.95" customHeight="1">
      <c r="AA1497" s="132"/>
      <c r="AB1497" s="132"/>
      <c r="AC1497" s="132"/>
      <c r="AD1497" s="132"/>
      <c r="AE1497" s="132"/>
      <c r="AG1497" s="7"/>
      <c r="AN1497" s="132"/>
      <c r="AO1497" s="132"/>
      <c r="AP1497" s="132"/>
      <c r="AQ1497" s="132"/>
      <c r="AR1497" s="132"/>
      <c r="AS1497" s="132"/>
      <c r="AT1497" s="132"/>
      <c r="AU1497" s="132"/>
      <c r="AV1497" s="132"/>
      <c r="AX1497" s="132"/>
    </row>
    <row r="1498" spans="27:64" ht="12.95" customHeight="1">
      <c r="AA1498" s="132"/>
      <c r="AB1498" s="132"/>
      <c r="AC1498" s="132"/>
      <c r="AD1498" s="132"/>
      <c r="AE1498" s="132"/>
      <c r="AG1498" s="7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27:64" ht="12.95" customHeight="1">
      <c r="AA1499" s="132"/>
      <c r="AB1499" s="132"/>
      <c r="AC1499" s="132"/>
      <c r="AD1499" s="132"/>
      <c r="AE1499" s="132"/>
      <c r="AG1499" s="7"/>
      <c r="AN1499" s="132"/>
      <c r="AO1499" s="132"/>
      <c r="AP1499" s="132"/>
      <c r="AQ1499" s="132"/>
      <c r="AR1499" s="132"/>
      <c r="AS1499" s="132"/>
      <c r="AT1499" s="132"/>
      <c r="AU1499" s="132"/>
      <c r="AV1499" s="132"/>
    </row>
    <row r="1500" spans="27:64" ht="12.95" customHeight="1">
      <c r="AA1500" s="132"/>
      <c r="AB1500" s="132"/>
      <c r="AC1500" s="132"/>
      <c r="AD1500" s="132"/>
      <c r="AE1500" s="132"/>
      <c r="AG1500" s="7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X1500" s="132"/>
    </row>
    <row r="1501" spans="27:64" ht="12.95" customHeight="1">
      <c r="AA1501" s="132"/>
      <c r="AB1501" s="132"/>
      <c r="AC1501" s="132"/>
      <c r="AD1501" s="132"/>
      <c r="AE1501" s="132"/>
      <c r="AG1501" s="7"/>
      <c r="AN1501" s="132"/>
      <c r="AO1501" s="132"/>
      <c r="AP1501" s="132"/>
      <c r="AQ1501" s="132"/>
      <c r="AR1501" s="132"/>
      <c r="AS1501" s="132"/>
      <c r="AT1501" s="132"/>
      <c r="AU1501" s="132"/>
      <c r="AV1501" s="132"/>
      <c r="AW1501" s="132"/>
      <c r="AX1501" s="132"/>
      <c r="AY1501" s="132"/>
      <c r="AZ1501" s="132"/>
      <c r="BA1501" s="132"/>
      <c r="BB1501" s="132"/>
      <c r="BC1501" s="132"/>
      <c r="BD1501" s="132"/>
      <c r="BE1501" s="132"/>
      <c r="BF1501" s="132"/>
      <c r="BG1501" s="132"/>
      <c r="BH1501" s="132"/>
      <c r="BI1501" s="132"/>
      <c r="BJ1501" s="132"/>
      <c r="BK1501" s="132"/>
      <c r="BL1501" s="132"/>
    </row>
    <row r="1502" spans="27:64" ht="12.95" customHeight="1">
      <c r="AA1502" s="132"/>
      <c r="AB1502" s="132"/>
      <c r="AC1502" s="132"/>
      <c r="AD1502" s="132"/>
      <c r="AE1502" s="132"/>
      <c r="AG1502" s="7"/>
      <c r="AN1502" s="132"/>
      <c r="AO1502" s="132"/>
      <c r="AP1502" s="132"/>
      <c r="AQ1502" s="132"/>
      <c r="AR1502" s="132"/>
      <c r="AS1502" s="132"/>
      <c r="AT1502" s="132"/>
      <c r="AU1502" s="132"/>
      <c r="AV1502" s="132"/>
    </row>
    <row r="1503" spans="27:64" ht="12.95" customHeight="1">
      <c r="AA1503" s="132"/>
      <c r="AB1503" s="132"/>
      <c r="AC1503" s="132"/>
      <c r="AD1503" s="132"/>
      <c r="AE1503" s="132"/>
      <c r="AG1503" s="7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X1503" s="132"/>
    </row>
    <row r="1504" spans="27:64" ht="12.95" customHeight="1">
      <c r="AA1504" s="132"/>
      <c r="AB1504" s="132"/>
      <c r="AC1504" s="132"/>
      <c r="AD1504" s="132"/>
      <c r="AE1504" s="132"/>
      <c r="AG1504" s="7"/>
      <c r="AN1504" s="132"/>
      <c r="AO1504" s="132"/>
      <c r="AP1504" s="132"/>
      <c r="AQ1504" s="132"/>
      <c r="AR1504" s="132"/>
      <c r="AS1504" s="132"/>
      <c r="AT1504" s="132"/>
      <c r="AU1504" s="132"/>
      <c r="AV1504" s="132"/>
      <c r="AW1504" s="132"/>
      <c r="AX1504" s="132"/>
      <c r="AY1504" s="132"/>
      <c r="AZ1504" s="132"/>
      <c r="BA1504" s="132"/>
      <c r="BB1504" s="132"/>
      <c r="BC1504" s="132"/>
      <c r="BD1504" s="132"/>
      <c r="BE1504" s="132"/>
      <c r="BF1504" s="132"/>
      <c r="BG1504" s="132"/>
      <c r="BH1504" s="132"/>
      <c r="BI1504" s="132"/>
      <c r="BJ1504" s="132"/>
      <c r="BK1504" s="132"/>
      <c r="BL1504" s="132"/>
    </row>
    <row r="1505" spans="27:64" ht="12.95" customHeight="1">
      <c r="AA1505" s="132"/>
      <c r="AB1505" s="132"/>
      <c r="AC1505" s="132"/>
      <c r="AD1505" s="132"/>
      <c r="AE1505" s="132"/>
      <c r="AG1505" s="7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27:64" ht="12.95" customHeight="1">
      <c r="AA1506" s="132"/>
      <c r="AB1506" s="132"/>
      <c r="AC1506" s="132"/>
      <c r="AD1506" s="132"/>
      <c r="AE1506" s="132"/>
      <c r="AG1506" s="7"/>
      <c r="AN1506" s="132"/>
      <c r="AO1506" s="132"/>
      <c r="AP1506" s="132"/>
      <c r="AQ1506" s="132"/>
      <c r="AR1506" s="132"/>
      <c r="AS1506" s="132"/>
      <c r="AT1506" s="132"/>
      <c r="AU1506" s="132"/>
      <c r="AV1506" s="132"/>
    </row>
    <row r="1507" spans="27:64" ht="12.95" customHeight="1">
      <c r="AA1507" s="132"/>
      <c r="AB1507" s="132"/>
      <c r="AC1507" s="132"/>
      <c r="AD1507" s="132"/>
      <c r="AE1507" s="132"/>
      <c r="AG1507" s="7"/>
      <c r="AN1507" s="132"/>
      <c r="AO1507" s="132"/>
      <c r="AP1507" s="132"/>
      <c r="AQ1507" s="132"/>
      <c r="AR1507" s="132"/>
      <c r="AS1507" s="132"/>
      <c r="AT1507" s="132"/>
      <c r="AU1507" s="132"/>
      <c r="AV1507" s="132"/>
      <c r="AX1507" s="132"/>
      <c r="AY1507" s="132"/>
      <c r="AZ1507" s="132"/>
      <c r="BA1507" s="132"/>
      <c r="BB1507" s="132"/>
      <c r="BC1507" s="132"/>
      <c r="BD1507" s="132"/>
      <c r="BE1507" s="132"/>
      <c r="BF1507" s="132"/>
      <c r="BG1507" s="132"/>
      <c r="BH1507" s="132"/>
      <c r="BI1507" s="132"/>
      <c r="BJ1507" s="132"/>
      <c r="BK1507" s="132"/>
      <c r="BL1507" s="132"/>
    </row>
    <row r="1508" spans="27:64" ht="12.95" customHeight="1">
      <c r="AA1508" s="132"/>
      <c r="AB1508" s="132"/>
      <c r="AC1508" s="132"/>
      <c r="AD1508" s="132"/>
      <c r="AE1508" s="132"/>
      <c r="AG1508" s="7"/>
      <c r="AN1508" s="132"/>
      <c r="AO1508" s="132"/>
      <c r="AP1508" s="132"/>
      <c r="AQ1508" s="132"/>
      <c r="AR1508" s="132"/>
      <c r="AS1508" s="132"/>
      <c r="AT1508" s="132"/>
      <c r="AU1508" s="132"/>
      <c r="AV1508" s="132"/>
    </row>
    <row r="1509" spans="27:64" ht="12.95" customHeight="1">
      <c r="AA1509" s="132"/>
      <c r="AB1509" s="132"/>
      <c r="AC1509" s="132"/>
      <c r="AD1509" s="132"/>
      <c r="AE1509" s="132"/>
      <c r="AG1509" s="7"/>
      <c r="AN1509" s="132"/>
      <c r="AO1509" s="132"/>
      <c r="AP1509" s="132"/>
      <c r="AQ1509" s="132"/>
      <c r="AR1509" s="132"/>
      <c r="AS1509" s="132"/>
      <c r="AT1509" s="132"/>
      <c r="AU1509" s="132"/>
      <c r="AV1509" s="132"/>
      <c r="AX1509" s="132"/>
      <c r="AY1509" s="132"/>
      <c r="AZ1509" s="132"/>
      <c r="BA1509" s="132"/>
      <c r="BB1509" s="132"/>
      <c r="BC1509" s="132"/>
      <c r="BD1509" s="132"/>
      <c r="BE1509" s="132"/>
      <c r="BF1509" s="132"/>
      <c r="BG1509" s="132"/>
      <c r="BH1509" s="132"/>
      <c r="BI1509" s="132"/>
      <c r="BJ1509" s="132"/>
      <c r="BK1509" s="132"/>
      <c r="BL1509" s="132"/>
    </row>
    <row r="1510" spans="27:64" ht="12.95" customHeight="1">
      <c r="AA1510" s="132"/>
      <c r="AB1510" s="132"/>
      <c r="AC1510" s="132"/>
      <c r="AD1510" s="132"/>
      <c r="AE1510" s="132"/>
      <c r="AG1510" s="7"/>
      <c r="AN1510" s="132"/>
      <c r="AO1510" s="132"/>
      <c r="AP1510" s="132"/>
      <c r="AQ1510" s="132"/>
      <c r="AR1510" s="132"/>
      <c r="AS1510" s="132"/>
      <c r="AT1510" s="132"/>
      <c r="AU1510" s="132"/>
    </row>
    <row r="1511" spans="27:64" ht="12.95" customHeight="1">
      <c r="AA1511" s="132"/>
      <c r="AB1511" s="132"/>
      <c r="AC1511" s="132"/>
      <c r="AD1511" s="132"/>
      <c r="AE1511" s="132"/>
      <c r="AG1511" s="7"/>
      <c r="AN1511" s="132"/>
      <c r="AO1511" s="132"/>
      <c r="AP1511" s="132"/>
      <c r="AQ1511" s="132"/>
      <c r="AR1511" s="132"/>
      <c r="AS1511" s="132"/>
      <c r="AT1511" s="132"/>
      <c r="AU1511" s="132"/>
      <c r="AV1511" s="132"/>
      <c r="AX1511" s="132"/>
    </row>
    <row r="1512" spans="27:64" ht="12.95" customHeight="1">
      <c r="AA1512" s="132"/>
      <c r="AB1512" s="132"/>
      <c r="AC1512" s="132"/>
      <c r="AD1512" s="132"/>
      <c r="AE1512" s="132"/>
      <c r="AG1512" s="7"/>
      <c r="AN1512" s="132"/>
      <c r="AO1512" s="132"/>
      <c r="AP1512" s="132"/>
      <c r="AQ1512" s="132"/>
      <c r="AR1512" s="132"/>
      <c r="AS1512" s="132"/>
      <c r="AT1512" s="132"/>
      <c r="AU1512" s="132"/>
    </row>
    <row r="1513" spans="27:64" ht="12.95" customHeight="1">
      <c r="AA1513" s="132"/>
      <c r="AB1513" s="132"/>
      <c r="AC1513" s="132"/>
      <c r="AD1513" s="132"/>
      <c r="AE1513" s="132"/>
      <c r="AG1513" s="7"/>
      <c r="AN1513" s="132"/>
      <c r="AO1513" s="132"/>
      <c r="AP1513" s="132"/>
      <c r="AQ1513" s="132"/>
      <c r="AR1513" s="132"/>
      <c r="AS1513" s="132"/>
      <c r="AT1513" s="132"/>
      <c r="AU1513" s="132"/>
      <c r="AV1513" s="132"/>
    </row>
    <row r="1514" spans="27:64" ht="12.95" customHeight="1">
      <c r="AA1514" s="132"/>
      <c r="AB1514" s="132"/>
      <c r="AC1514" s="132"/>
      <c r="AD1514" s="132"/>
      <c r="AE1514" s="132"/>
      <c r="AG1514" s="7"/>
      <c r="AN1514" s="132"/>
      <c r="AO1514" s="132"/>
      <c r="AP1514" s="132"/>
      <c r="AQ1514" s="132"/>
      <c r="AR1514" s="132"/>
      <c r="AS1514" s="132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2"/>
      <c r="BF1514" s="132"/>
      <c r="BG1514" s="132"/>
      <c r="BH1514" s="132"/>
      <c r="BI1514" s="132"/>
      <c r="BJ1514" s="132"/>
      <c r="BK1514" s="132"/>
      <c r="BL1514" s="132"/>
    </row>
    <row r="1515" spans="27:64" ht="12.95" customHeight="1">
      <c r="AA1515" s="132"/>
      <c r="AB1515" s="132"/>
      <c r="AC1515" s="132"/>
      <c r="AD1515" s="132"/>
      <c r="AE1515" s="132"/>
      <c r="AG1515" s="7"/>
      <c r="AN1515" s="132"/>
      <c r="AO1515" s="132"/>
      <c r="AP1515" s="132"/>
      <c r="AQ1515" s="132"/>
      <c r="AR1515" s="132"/>
      <c r="AS1515" s="132"/>
      <c r="AT1515" s="132"/>
      <c r="AU1515" s="132"/>
    </row>
    <row r="1516" spans="27:64" ht="12.95" customHeight="1">
      <c r="AA1516" s="132"/>
      <c r="AB1516" s="132"/>
      <c r="AC1516" s="132"/>
      <c r="AD1516" s="132"/>
      <c r="AE1516" s="132"/>
      <c r="AG1516" s="7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X1516" s="132"/>
    </row>
    <row r="1517" spans="27:64" ht="12.95" customHeight="1">
      <c r="AA1517" s="132"/>
      <c r="AB1517" s="132"/>
      <c r="AC1517" s="132"/>
      <c r="AD1517" s="132"/>
      <c r="AE1517" s="132"/>
      <c r="AG1517" s="7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27:64" ht="12.95" customHeight="1">
      <c r="AA1518" s="132"/>
      <c r="AB1518" s="132"/>
      <c r="AC1518" s="132"/>
      <c r="AD1518" s="132"/>
      <c r="AE1518" s="132"/>
      <c r="AG1518" s="7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27:64" ht="12.95" customHeight="1">
      <c r="AA1519" s="132"/>
      <c r="AB1519" s="132"/>
      <c r="AC1519" s="132"/>
      <c r="AD1519" s="132"/>
      <c r="AE1519" s="132"/>
      <c r="AG1519" s="7"/>
      <c r="AN1519" s="132"/>
      <c r="AO1519" s="132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2"/>
      <c r="BF1519" s="132"/>
      <c r="BG1519" s="132"/>
      <c r="BH1519" s="132"/>
      <c r="BI1519" s="132"/>
      <c r="BJ1519" s="132"/>
      <c r="BK1519" s="132"/>
      <c r="BL1519" s="132"/>
    </row>
    <row r="1520" spans="27:64" ht="12.95" customHeight="1">
      <c r="AA1520" s="132"/>
      <c r="AB1520" s="132"/>
      <c r="AC1520" s="132"/>
      <c r="AD1520" s="132"/>
      <c r="AE1520" s="132"/>
      <c r="AG1520" s="7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27:64" ht="12.95" customHeight="1">
      <c r="AA1521" s="132"/>
      <c r="AB1521" s="132"/>
      <c r="AC1521" s="132"/>
      <c r="AD1521" s="132"/>
      <c r="AE1521" s="132"/>
      <c r="AG1521" s="7"/>
      <c r="AN1521" s="132"/>
      <c r="AO1521" s="132"/>
      <c r="AP1521" s="132"/>
      <c r="AQ1521" s="132"/>
      <c r="AR1521" s="132"/>
      <c r="AS1521" s="132"/>
      <c r="AT1521" s="132"/>
      <c r="AU1521" s="132"/>
      <c r="AV1521" s="132"/>
    </row>
    <row r="1522" spans="27:64" ht="12.95" customHeight="1">
      <c r="AA1522" s="132"/>
      <c r="AB1522" s="132"/>
      <c r="AC1522" s="132"/>
      <c r="AD1522" s="132"/>
      <c r="AE1522" s="132"/>
      <c r="AG1522" s="7"/>
      <c r="AN1522" s="132"/>
      <c r="AO1522" s="132"/>
      <c r="AP1522" s="132"/>
      <c r="AQ1522" s="132"/>
      <c r="AR1522" s="132"/>
      <c r="AS1522" s="132"/>
      <c r="AT1522" s="132"/>
      <c r="AU1522" s="132"/>
      <c r="AV1522" s="132"/>
      <c r="AX1522" s="132"/>
      <c r="AY1522" s="132"/>
      <c r="AZ1522" s="132"/>
      <c r="BA1522" s="132"/>
      <c r="BB1522" s="132"/>
      <c r="BC1522" s="132"/>
      <c r="BD1522" s="132"/>
      <c r="BE1522" s="132"/>
      <c r="BF1522" s="132"/>
      <c r="BG1522" s="132"/>
      <c r="BH1522" s="132"/>
      <c r="BI1522" s="132"/>
      <c r="BJ1522" s="132"/>
      <c r="BK1522" s="132"/>
      <c r="BL1522" s="132"/>
    </row>
    <row r="1523" spans="27:64" ht="12.95" customHeight="1">
      <c r="AA1523" s="132"/>
      <c r="AB1523" s="132"/>
      <c r="AC1523" s="132"/>
      <c r="AD1523" s="132"/>
      <c r="AE1523" s="132"/>
      <c r="AG1523" s="7"/>
      <c r="AN1523" s="132"/>
      <c r="AO1523" s="132"/>
      <c r="AP1523" s="132"/>
      <c r="AQ1523" s="132"/>
      <c r="AR1523" s="132"/>
      <c r="AS1523" s="132"/>
      <c r="AT1523" s="132"/>
      <c r="AU1523" s="132"/>
      <c r="AV1523" s="132"/>
    </row>
    <row r="1524" spans="27:64" ht="12.95" customHeight="1">
      <c r="AA1524" s="132"/>
      <c r="AB1524" s="132"/>
      <c r="AC1524" s="132"/>
      <c r="AD1524" s="132"/>
      <c r="AE1524" s="132"/>
      <c r="AG1524" s="7"/>
      <c r="AN1524" s="132"/>
      <c r="AO1524" s="132"/>
      <c r="AP1524" s="132"/>
      <c r="AQ1524" s="132"/>
      <c r="AR1524" s="132"/>
      <c r="AS1524" s="132"/>
      <c r="AT1524" s="132"/>
      <c r="AU1524" s="132"/>
      <c r="AV1524" s="132"/>
      <c r="AX1524" s="132"/>
      <c r="AY1524" s="132"/>
      <c r="AZ1524" s="132"/>
      <c r="BA1524" s="132"/>
      <c r="BB1524" s="132"/>
      <c r="BC1524" s="132"/>
      <c r="BD1524" s="132"/>
      <c r="BE1524" s="132"/>
      <c r="BF1524" s="132"/>
      <c r="BG1524" s="132"/>
      <c r="BH1524" s="132"/>
      <c r="BI1524" s="132"/>
      <c r="BJ1524" s="132"/>
      <c r="BK1524" s="132"/>
      <c r="BL1524" s="132"/>
    </row>
    <row r="1525" spans="27:64" ht="12.95" customHeight="1">
      <c r="AA1525" s="132"/>
      <c r="AB1525" s="132"/>
      <c r="AC1525" s="132"/>
      <c r="AD1525" s="132"/>
      <c r="AE1525" s="132"/>
      <c r="AG1525" s="7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27:64" ht="12.95" customHeight="1">
      <c r="AA1526" s="132"/>
      <c r="AB1526" s="132"/>
      <c r="AC1526" s="132"/>
      <c r="AD1526" s="132"/>
      <c r="AE1526" s="132"/>
      <c r="AG1526" s="7"/>
      <c r="AN1526" s="132"/>
      <c r="AO1526" s="132"/>
      <c r="AP1526" s="132"/>
      <c r="AQ1526" s="132"/>
      <c r="AR1526" s="132"/>
      <c r="AS1526" s="132"/>
      <c r="AT1526" s="132"/>
      <c r="AU1526" s="132"/>
      <c r="AV1526" s="132"/>
    </row>
    <row r="1527" spans="27:64" ht="12.95" customHeight="1">
      <c r="AA1527" s="132"/>
      <c r="AB1527" s="132"/>
      <c r="AC1527" s="132"/>
      <c r="AD1527" s="132"/>
      <c r="AE1527" s="132"/>
      <c r="AG1527" s="7"/>
      <c r="AN1527" s="132"/>
      <c r="AO1527" s="132"/>
      <c r="AP1527" s="132"/>
      <c r="AQ1527" s="132"/>
      <c r="AR1527" s="132"/>
      <c r="AS1527" s="132"/>
      <c r="AT1527" s="132"/>
      <c r="AU1527" s="132"/>
      <c r="AV1527" s="132"/>
      <c r="AX1527" s="132"/>
    </row>
    <row r="1528" spans="27:64" ht="12.95" customHeight="1">
      <c r="AA1528" s="132"/>
      <c r="AB1528" s="132"/>
      <c r="AC1528" s="132"/>
      <c r="AD1528" s="132"/>
      <c r="AE1528" s="132"/>
      <c r="AG1528" s="7"/>
      <c r="AN1528" s="132"/>
      <c r="AO1528" s="132"/>
      <c r="AP1528" s="132"/>
      <c r="AQ1528" s="132"/>
      <c r="AR1528" s="132"/>
      <c r="AS1528" s="132"/>
      <c r="AT1528" s="132"/>
      <c r="AU1528" s="132"/>
      <c r="AV1528" s="132"/>
    </row>
    <row r="1529" spans="27:64" ht="12.95" customHeight="1">
      <c r="AA1529" s="132"/>
      <c r="AB1529" s="132"/>
      <c r="AC1529" s="132"/>
      <c r="AD1529" s="132"/>
      <c r="AE1529" s="132"/>
      <c r="AG1529" s="7"/>
      <c r="AN1529" s="132"/>
      <c r="AO1529" s="132"/>
      <c r="AP1529" s="132"/>
      <c r="AQ1529" s="132"/>
      <c r="AR1529" s="132"/>
      <c r="AS1529" s="132"/>
      <c r="AT1529" s="132"/>
      <c r="AU1529" s="132"/>
      <c r="AV1529" s="132"/>
      <c r="AX1529" s="132"/>
    </row>
    <row r="1530" spans="27:64" ht="12.95" customHeight="1">
      <c r="AA1530" s="132"/>
      <c r="AB1530" s="132"/>
      <c r="AC1530" s="132"/>
      <c r="AD1530" s="132"/>
      <c r="AE1530" s="132"/>
      <c r="AG1530" s="7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27:64" ht="12.95" customHeight="1">
      <c r="AA1531" s="132"/>
      <c r="AB1531" s="132"/>
      <c r="AC1531" s="132"/>
      <c r="AD1531" s="132"/>
      <c r="AE1531" s="132"/>
      <c r="AG1531" s="7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27:64" ht="12.95" customHeight="1">
      <c r="AA1532" s="132"/>
      <c r="AB1532" s="132"/>
      <c r="AC1532" s="132"/>
      <c r="AD1532" s="132"/>
      <c r="AE1532" s="132"/>
      <c r="AG1532" s="7"/>
      <c r="AN1532" s="132"/>
      <c r="AO1532" s="132"/>
      <c r="AP1532" s="132"/>
      <c r="AQ1532" s="132"/>
      <c r="AR1532" s="132"/>
      <c r="AS1532" s="132"/>
      <c r="AT1532" s="132"/>
      <c r="AU1532" s="132"/>
      <c r="AV1532" s="132"/>
    </row>
    <row r="1533" spans="27:64" ht="12.95" customHeight="1">
      <c r="AA1533" s="132"/>
      <c r="AB1533" s="132"/>
      <c r="AC1533" s="132"/>
      <c r="AD1533" s="132"/>
      <c r="AE1533" s="132"/>
      <c r="AG1533" s="7"/>
      <c r="AN1533" s="132"/>
      <c r="AO1533" s="132"/>
      <c r="AP1533" s="132"/>
      <c r="AQ1533" s="132"/>
      <c r="AR1533" s="132"/>
      <c r="AS1533" s="132"/>
      <c r="AT1533" s="132"/>
      <c r="AU1533" s="132"/>
    </row>
    <row r="1534" spans="27:64" ht="12.95" customHeight="1">
      <c r="AA1534" s="132"/>
      <c r="AB1534" s="132"/>
      <c r="AC1534" s="132"/>
      <c r="AD1534" s="132"/>
      <c r="AE1534" s="132"/>
      <c r="AG1534" s="7"/>
      <c r="AN1534" s="132"/>
      <c r="AO1534" s="132"/>
      <c r="AP1534" s="132"/>
      <c r="AQ1534" s="132"/>
      <c r="AR1534" s="132"/>
      <c r="AS1534" s="132"/>
      <c r="AT1534" s="132"/>
      <c r="AU1534" s="132"/>
      <c r="AV1534" s="132"/>
    </row>
    <row r="1535" spans="27:64" ht="12.95" customHeight="1">
      <c r="AA1535" s="132"/>
      <c r="AB1535" s="132"/>
      <c r="AC1535" s="132"/>
      <c r="AD1535" s="132"/>
      <c r="AE1535" s="132"/>
      <c r="AG1535" s="7"/>
      <c r="AN1535" s="132"/>
      <c r="AO1535" s="132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2"/>
      <c r="BF1535" s="132"/>
      <c r="BG1535" s="132"/>
      <c r="BH1535" s="132"/>
      <c r="BI1535" s="132"/>
      <c r="BJ1535" s="132"/>
      <c r="BK1535" s="132"/>
      <c r="BL1535" s="132"/>
    </row>
    <row r="1536" spans="27:64" ht="12.95" customHeight="1">
      <c r="AA1536" s="132"/>
      <c r="AB1536" s="132"/>
      <c r="AC1536" s="132"/>
      <c r="AD1536" s="132"/>
      <c r="AE1536" s="132"/>
      <c r="AG1536" s="7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27:64" ht="12.95" customHeight="1">
      <c r="AA1537" s="132"/>
      <c r="AB1537" s="132"/>
      <c r="AC1537" s="132"/>
      <c r="AD1537" s="132"/>
      <c r="AE1537" s="132"/>
      <c r="AG1537" s="7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27:64" ht="12.95" customHeight="1">
      <c r="AA1538" s="132"/>
      <c r="AB1538" s="132"/>
      <c r="AC1538" s="132"/>
      <c r="AD1538" s="132"/>
      <c r="AE1538" s="132"/>
      <c r="AG1538" s="7"/>
      <c r="AN1538" s="132"/>
      <c r="AO1538" s="132"/>
      <c r="AP1538" s="132"/>
      <c r="AQ1538" s="132"/>
      <c r="AR1538" s="132"/>
      <c r="AS1538" s="132"/>
      <c r="AT1538" s="132"/>
      <c r="AU1538" s="132"/>
    </row>
    <row r="1539" spans="27:64" ht="12.95" customHeight="1">
      <c r="AA1539" s="132"/>
      <c r="AB1539" s="132"/>
      <c r="AC1539" s="132"/>
      <c r="AD1539" s="132"/>
      <c r="AE1539" s="132"/>
      <c r="AG1539" s="7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27:64" ht="12.95" customHeight="1">
      <c r="AA1540" s="132"/>
      <c r="AB1540" s="132"/>
      <c r="AC1540" s="132"/>
      <c r="AD1540" s="132"/>
      <c r="AE1540" s="132"/>
      <c r="AG1540" s="7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27:64" ht="12.95" customHeight="1">
      <c r="AA1541" s="132"/>
      <c r="AB1541" s="132"/>
      <c r="AC1541" s="132"/>
      <c r="AD1541" s="132"/>
      <c r="AE1541" s="132"/>
      <c r="AG1541" s="7"/>
      <c r="AN1541" s="132"/>
      <c r="AO1541" s="132"/>
      <c r="AP1541" s="132"/>
      <c r="AQ1541" s="132"/>
      <c r="AR1541" s="132"/>
      <c r="AS1541" s="132"/>
      <c r="AT1541" s="132"/>
      <c r="AU1541" s="132"/>
      <c r="AV1541" s="132"/>
    </row>
    <row r="1542" spans="27:64" ht="12.95" customHeight="1">
      <c r="AA1542" s="132"/>
      <c r="AB1542" s="132"/>
      <c r="AC1542" s="132"/>
      <c r="AD1542" s="132"/>
      <c r="AE1542" s="132"/>
      <c r="AG1542" s="7"/>
      <c r="AN1542" s="132"/>
      <c r="AO1542" s="132"/>
      <c r="AP1542" s="132"/>
      <c r="AQ1542" s="132"/>
      <c r="AR1542" s="132"/>
      <c r="AS1542" s="132"/>
      <c r="AT1542" s="132"/>
      <c r="AU1542" s="132"/>
    </row>
    <row r="1543" spans="27:64" ht="12.95" customHeight="1">
      <c r="AA1543" s="132"/>
      <c r="AB1543" s="132"/>
      <c r="AC1543" s="132"/>
      <c r="AD1543" s="132"/>
      <c r="AE1543" s="132"/>
      <c r="AG1543" s="7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27:64" ht="12.95" customHeight="1">
      <c r="AA1544" s="132"/>
      <c r="AB1544" s="132"/>
      <c r="AC1544" s="132"/>
      <c r="AD1544" s="132"/>
      <c r="AE1544" s="132"/>
      <c r="AG1544" s="7"/>
      <c r="AN1544" s="132"/>
      <c r="AO1544" s="132"/>
      <c r="AP1544" s="132"/>
      <c r="AQ1544" s="132"/>
      <c r="AR1544" s="132"/>
      <c r="AS1544" s="132"/>
      <c r="AT1544" s="132"/>
      <c r="AU1544" s="132"/>
      <c r="AV1544" s="132"/>
      <c r="AX1544" s="132"/>
      <c r="AY1544" s="132"/>
      <c r="AZ1544" s="132"/>
      <c r="BA1544" s="132"/>
      <c r="BB1544" s="132"/>
      <c r="BC1544" s="132"/>
      <c r="BD1544" s="132"/>
      <c r="BE1544" s="132"/>
      <c r="BF1544" s="132"/>
      <c r="BG1544" s="132"/>
      <c r="BH1544" s="132"/>
      <c r="BI1544" s="132"/>
      <c r="BJ1544" s="132"/>
      <c r="BK1544" s="132"/>
      <c r="BL1544" s="132"/>
    </row>
    <row r="1545" spans="27:64" ht="12.95" customHeight="1">
      <c r="AA1545" s="132"/>
      <c r="AB1545" s="132"/>
      <c r="AC1545" s="132"/>
      <c r="AD1545" s="132"/>
      <c r="AE1545" s="132"/>
      <c r="AG1545" s="7"/>
      <c r="AN1545" s="132"/>
      <c r="AO1545" s="132"/>
      <c r="AP1545" s="132"/>
      <c r="AQ1545" s="132"/>
      <c r="AR1545" s="132"/>
      <c r="AS1545" s="132"/>
      <c r="AT1545" s="132"/>
      <c r="AU1545" s="132"/>
    </row>
    <row r="1546" spans="27:64" ht="12.95" customHeight="1">
      <c r="AA1546" s="132"/>
      <c r="AB1546" s="132"/>
      <c r="AC1546" s="132"/>
      <c r="AD1546" s="132"/>
      <c r="AE1546" s="132"/>
      <c r="AG1546" s="7"/>
      <c r="AN1546" s="132"/>
      <c r="AO1546" s="132"/>
      <c r="AP1546" s="132"/>
      <c r="AQ1546" s="132"/>
      <c r="AR1546" s="132"/>
      <c r="AS1546" s="132"/>
      <c r="AT1546" s="132"/>
      <c r="AU1546" s="132"/>
      <c r="AV1546" s="132"/>
    </row>
    <row r="1547" spans="27:64" ht="12.95" customHeight="1">
      <c r="AA1547" s="132"/>
      <c r="AB1547" s="132"/>
      <c r="AC1547" s="132"/>
      <c r="AD1547" s="132"/>
      <c r="AE1547" s="132"/>
      <c r="AG1547" s="7"/>
      <c r="AN1547" s="132"/>
      <c r="AO1547" s="132"/>
      <c r="AP1547" s="132"/>
      <c r="AQ1547" s="132"/>
      <c r="AR1547" s="132"/>
      <c r="AS1547" s="132"/>
      <c r="AT1547" s="132"/>
      <c r="AU1547" s="132"/>
    </row>
    <row r="1548" spans="27:64" ht="12.95" customHeight="1">
      <c r="AA1548" s="132"/>
      <c r="AB1548" s="132"/>
      <c r="AC1548" s="132"/>
      <c r="AD1548" s="132"/>
      <c r="AE1548" s="132"/>
      <c r="AG1548" s="7"/>
      <c r="AN1548" s="132"/>
      <c r="AO1548" s="132"/>
      <c r="AP1548" s="132"/>
      <c r="AQ1548" s="132"/>
      <c r="AR1548" s="132"/>
      <c r="AS1548" s="132"/>
      <c r="AT1548" s="132"/>
      <c r="AU1548" s="132"/>
      <c r="AV1548" s="132"/>
      <c r="AW1548" s="132"/>
      <c r="AX1548" s="132"/>
      <c r="AY1548" s="132"/>
      <c r="AZ1548" s="132"/>
      <c r="BA1548" s="132"/>
      <c r="BB1548" s="132"/>
      <c r="BC1548" s="132"/>
      <c r="BD1548" s="132"/>
      <c r="BE1548" s="132"/>
      <c r="BF1548" s="132"/>
      <c r="BG1548" s="132"/>
      <c r="BH1548" s="132"/>
      <c r="BI1548" s="132"/>
      <c r="BJ1548" s="132"/>
      <c r="BK1548" s="132"/>
      <c r="BL1548" s="132"/>
    </row>
    <row r="1549" spans="27:64" ht="12.95" customHeight="1">
      <c r="AA1549" s="132"/>
      <c r="AB1549" s="132"/>
      <c r="AC1549" s="132"/>
      <c r="AD1549" s="132"/>
      <c r="AE1549" s="132"/>
      <c r="AG1549" s="7"/>
      <c r="AN1549" s="132"/>
      <c r="AO1549" s="132"/>
      <c r="AP1549" s="132"/>
      <c r="AQ1549" s="132"/>
      <c r="AR1549" s="132"/>
      <c r="AS1549" s="132"/>
      <c r="AT1549" s="132"/>
      <c r="AU1549" s="132"/>
    </row>
    <row r="1550" spans="27:64" ht="12.95" customHeight="1">
      <c r="AA1550" s="132"/>
      <c r="AB1550" s="132"/>
      <c r="AC1550" s="132"/>
      <c r="AD1550" s="132"/>
      <c r="AE1550" s="132"/>
      <c r="AG1550" s="7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27:64" ht="12.95" customHeight="1">
      <c r="AA1551" s="132"/>
      <c r="AB1551" s="132"/>
      <c r="AC1551" s="132"/>
      <c r="AD1551" s="132"/>
      <c r="AE1551" s="132"/>
      <c r="AG1551" s="7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27:64" ht="12.95" customHeight="1">
      <c r="AA1552" s="132"/>
      <c r="AB1552" s="132"/>
      <c r="AC1552" s="132"/>
      <c r="AD1552" s="132"/>
      <c r="AE1552" s="132"/>
      <c r="AG1552" s="7"/>
      <c r="AN1552" s="132"/>
      <c r="AO1552" s="132"/>
      <c r="AP1552" s="132"/>
      <c r="AQ1552" s="132"/>
      <c r="AR1552" s="132"/>
      <c r="AS1552" s="132"/>
      <c r="AT1552" s="132"/>
      <c r="AU1552" s="132"/>
      <c r="AV1552" s="132"/>
      <c r="AX1552" s="132"/>
    </row>
    <row r="1553" spans="27:64" ht="12.95" customHeight="1">
      <c r="AA1553" s="132"/>
      <c r="AB1553" s="132"/>
      <c r="AC1553" s="132"/>
      <c r="AD1553" s="132"/>
      <c r="AE1553" s="132"/>
      <c r="AG1553" s="7"/>
      <c r="AN1553" s="132"/>
      <c r="AO1553" s="132"/>
      <c r="AP1553" s="132"/>
      <c r="AQ1553" s="132"/>
      <c r="AR1553" s="132"/>
      <c r="AS1553" s="132"/>
      <c r="AT1553" s="132"/>
      <c r="AU1553" s="132"/>
      <c r="AV1553" s="132"/>
    </row>
    <row r="1554" spans="27:64" ht="12.95" customHeight="1">
      <c r="AA1554" s="132"/>
      <c r="AB1554" s="132"/>
      <c r="AC1554" s="132"/>
      <c r="AD1554" s="132"/>
      <c r="AE1554" s="132"/>
      <c r="AG1554" s="7"/>
      <c r="AN1554" s="132"/>
      <c r="AO1554" s="132"/>
      <c r="AP1554" s="132"/>
      <c r="AQ1554" s="132"/>
      <c r="AR1554" s="132"/>
      <c r="AS1554" s="132"/>
      <c r="AT1554" s="132"/>
      <c r="AU1554" s="132"/>
    </row>
    <row r="1555" spans="27:64" ht="12.95" customHeight="1">
      <c r="AA1555" s="132"/>
      <c r="AB1555" s="132"/>
      <c r="AC1555" s="132"/>
      <c r="AD1555" s="132"/>
      <c r="AE1555" s="132"/>
      <c r="AG1555" s="7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27:64" ht="12.95" customHeight="1">
      <c r="AA1556" s="132"/>
      <c r="AB1556" s="132"/>
      <c r="AC1556" s="132"/>
      <c r="AD1556" s="132"/>
      <c r="AE1556" s="132"/>
      <c r="AG1556" s="7"/>
      <c r="AN1556" s="132"/>
      <c r="AO1556" s="132"/>
      <c r="AP1556" s="132"/>
      <c r="AQ1556" s="132"/>
      <c r="AR1556" s="132"/>
      <c r="AS1556" s="132"/>
      <c r="AT1556" s="132"/>
      <c r="AU1556" s="132"/>
      <c r="AV1556" s="132"/>
    </row>
    <row r="1557" spans="27:64" ht="12.95" customHeight="1">
      <c r="AA1557" s="132"/>
      <c r="AB1557" s="132"/>
      <c r="AC1557" s="132"/>
      <c r="AD1557" s="132"/>
      <c r="AE1557" s="132"/>
      <c r="AG1557" s="7"/>
      <c r="AN1557" s="132"/>
      <c r="AO1557" s="132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2"/>
      <c r="BF1557" s="132"/>
      <c r="BG1557" s="132"/>
      <c r="BH1557" s="132"/>
      <c r="BI1557" s="132"/>
      <c r="BJ1557" s="132"/>
      <c r="BK1557" s="132"/>
      <c r="BL1557" s="132"/>
    </row>
    <row r="1558" spans="27:64" ht="12.95" customHeight="1">
      <c r="AA1558" s="132"/>
      <c r="AB1558" s="132"/>
      <c r="AC1558" s="132"/>
      <c r="AD1558" s="132"/>
      <c r="AE1558" s="132"/>
      <c r="AG1558" s="7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27:64" ht="12.95" customHeight="1">
      <c r="AA1559" s="132"/>
      <c r="AB1559" s="132"/>
      <c r="AC1559" s="132"/>
      <c r="AD1559" s="132"/>
      <c r="AE1559" s="132"/>
      <c r="AG1559" s="7"/>
      <c r="AN1559" s="132"/>
      <c r="AO1559" s="132"/>
      <c r="AP1559" s="132"/>
      <c r="AQ1559" s="132"/>
      <c r="AR1559" s="132"/>
      <c r="AS1559" s="132"/>
      <c r="AT1559" s="132"/>
      <c r="AU1559" s="132"/>
    </row>
    <row r="1560" spans="27:64" ht="12.95" customHeight="1">
      <c r="AA1560" s="132"/>
      <c r="AB1560" s="132"/>
      <c r="AC1560" s="132"/>
      <c r="AD1560" s="132"/>
      <c r="AE1560" s="132"/>
      <c r="AG1560" s="7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W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27:64" ht="12.95" customHeight="1">
      <c r="AA1561" s="132"/>
      <c r="AB1561" s="132"/>
      <c r="AC1561" s="132"/>
      <c r="AD1561" s="132"/>
      <c r="AE1561" s="132"/>
      <c r="AG1561" s="7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  <c r="AY1561" s="132"/>
      <c r="AZ1561" s="132"/>
      <c r="BA1561" s="132"/>
      <c r="BB1561" s="132"/>
      <c r="BC1561" s="132"/>
      <c r="BD1561" s="132"/>
      <c r="BE1561" s="132"/>
      <c r="BF1561" s="132"/>
      <c r="BG1561" s="132"/>
      <c r="BH1561" s="132"/>
      <c r="BI1561" s="132"/>
      <c r="BJ1561" s="132"/>
      <c r="BK1561" s="132"/>
      <c r="BL1561" s="132"/>
    </row>
    <row r="1562" spans="27:64" ht="12.95" customHeight="1">
      <c r="AA1562" s="132"/>
      <c r="AB1562" s="132"/>
      <c r="AC1562" s="132"/>
      <c r="AD1562" s="132"/>
      <c r="AE1562" s="132"/>
      <c r="AG1562" s="7"/>
      <c r="AN1562" s="132"/>
      <c r="AO1562" s="132"/>
      <c r="AP1562" s="132"/>
      <c r="AQ1562" s="132"/>
      <c r="AR1562" s="132"/>
      <c r="AS1562" s="132"/>
      <c r="AT1562" s="132"/>
      <c r="AU1562" s="132"/>
      <c r="AV1562" s="132"/>
      <c r="AX1562" s="132"/>
    </row>
    <row r="1563" spans="27:64" ht="12.95" customHeight="1">
      <c r="AA1563" s="132"/>
      <c r="AB1563" s="132"/>
      <c r="AC1563" s="132"/>
      <c r="AD1563" s="132"/>
      <c r="AE1563" s="132"/>
      <c r="AG1563" s="7"/>
      <c r="AN1563" s="132"/>
      <c r="AO1563" s="132"/>
      <c r="AP1563" s="132"/>
      <c r="AQ1563" s="132"/>
      <c r="AR1563" s="132"/>
      <c r="AS1563" s="132"/>
      <c r="AT1563" s="132"/>
      <c r="AU1563" s="132"/>
    </row>
    <row r="1564" spans="27:64" ht="12.95" customHeight="1">
      <c r="AA1564" s="132"/>
      <c r="AB1564" s="132"/>
      <c r="AC1564" s="132"/>
      <c r="AD1564" s="132"/>
      <c r="AE1564" s="132"/>
      <c r="AG1564" s="7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27:64" ht="12.95" customHeight="1">
      <c r="AA1565" s="132"/>
      <c r="AB1565" s="132"/>
      <c r="AC1565" s="132"/>
      <c r="AD1565" s="132"/>
      <c r="AE1565" s="132"/>
      <c r="AG1565" s="7"/>
      <c r="AN1565" s="132"/>
      <c r="AO1565" s="132"/>
      <c r="AP1565" s="132"/>
      <c r="AQ1565" s="132"/>
      <c r="AR1565" s="132"/>
      <c r="AS1565" s="132"/>
      <c r="AT1565" s="132"/>
      <c r="AU1565" s="132"/>
      <c r="AV1565" s="132"/>
    </row>
    <row r="1566" spans="27:64" ht="12.95" customHeight="1">
      <c r="AA1566" s="132"/>
      <c r="AB1566" s="132"/>
      <c r="AC1566" s="132"/>
      <c r="AD1566" s="132"/>
      <c r="AE1566" s="132"/>
      <c r="AG1566" s="7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</row>
    <row r="1567" spans="27:64" ht="12.95" customHeight="1">
      <c r="AA1567" s="132"/>
      <c r="AB1567" s="132"/>
      <c r="AC1567" s="132"/>
      <c r="AD1567" s="132"/>
      <c r="AE1567" s="132"/>
      <c r="AG1567" s="7"/>
      <c r="AN1567" s="132"/>
      <c r="AO1567" s="132"/>
      <c r="AP1567" s="132"/>
      <c r="AQ1567" s="132"/>
      <c r="AR1567" s="132"/>
      <c r="AS1567" s="132"/>
      <c r="AT1567" s="132"/>
      <c r="AU1567" s="132"/>
      <c r="AV1567" s="132"/>
      <c r="AX1567" s="132"/>
      <c r="AY1567" s="132"/>
      <c r="AZ1567" s="132"/>
      <c r="BA1567" s="132"/>
      <c r="BB1567" s="132"/>
      <c r="BC1567" s="132"/>
      <c r="BD1567" s="132"/>
      <c r="BE1567" s="132"/>
      <c r="BF1567" s="132"/>
      <c r="BG1567" s="132"/>
      <c r="BH1567" s="132"/>
      <c r="BI1567" s="132"/>
      <c r="BJ1567" s="132"/>
      <c r="BK1567" s="132"/>
      <c r="BL1567" s="132"/>
    </row>
    <row r="1568" spans="27:64" ht="12.95" customHeight="1">
      <c r="AA1568" s="132"/>
      <c r="AB1568" s="132"/>
      <c r="AC1568" s="132"/>
      <c r="AD1568" s="132"/>
      <c r="AE1568" s="132"/>
      <c r="AG1568" s="7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27:64" ht="12.95" customHeight="1">
      <c r="AA1569" s="132"/>
      <c r="AB1569" s="132"/>
      <c r="AC1569" s="132"/>
      <c r="AD1569" s="132"/>
      <c r="AE1569" s="132"/>
      <c r="AG1569" s="7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27:64" ht="12.95" customHeight="1">
      <c r="AA1570" s="132"/>
      <c r="AB1570" s="132"/>
      <c r="AC1570" s="132"/>
      <c r="AD1570" s="132"/>
      <c r="AE1570" s="132"/>
      <c r="AG1570" s="7"/>
      <c r="AN1570" s="132"/>
      <c r="AO1570" s="132"/>
      <c r="AP1570" s="132"/>
      <c r="AQ1570" s="132"/>
      <c r="AR1570" s="132"/>
      <c r="AS1570" s="132"/>
      <c r="AT1570" s="132"/>
      <c r="AU1570" s="132"/>
      <c r="AV1570" s="132"/>
    </row>
    <row r="1571" spans="27:64" ht="12.95" customHeight="1">
      <c r="AA1571" s="132"/>
      <c r="AB1571" s="132"/>
      <c r="AC1571" s="132"/>
      <c r="AD1571" s="132"/>
      <c r="AE1571" s="132"/>
      <c r="AG1571" s="7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</row>
    <row r="1572" spans="27:64" ht="12.95" customHeight="1">
      <c r="AA1572" s="132"/>
      <c r="AB1572" s="132"/>
      <c r="AC1572" s="132"/>
      <c r="AD1572" s="132"/>
      <c r="AE1572" s="132"/>
      <c r="AG1572" s="7"/>
      <c r="AN1572" s="132"/>
      <c r="AO1572" s="132"/>
      <c r="AP1572" s="132"/>
      <c r="AQ1572" s="132"/>
      <c r="AR1572" s="132"/>
      <c r="AS1572" s="132"/>
      <c r="AT1572" s="132"/>
      <c r="AU1572" s="132"/>
      <c r="AV1572" s="132"/>
      <c r="AX1572" s="132"/>
      <c r="AY1572" s="132"/>
      <c r="AZ1572" s="132"/>
      <c r="BA1572" s="132"/>
      <c r="BB1572" s="132"/>
      <c r="BC1572" s="132"/>
      <c r="BD1572" s="132"/>
      <c r="BE1572" s="132"/>
      <c r="BF1572" s="132"/>
      <c r="BG1572" s="132"/>
      <c r="BH1572" s="132"/>
      <c r="BI1572" s="132"/>
      <c r="BJ1572" s="132"/>
      <c r="BK1572" s="132"/>
      <c r="BL1572" s="132"/>
    </row>
    <row r="1573" spans="27:64" ht="12.95" customHeight="1">
      <c r="AA1573" s="132"/>
      <c r="AB1573" s="132"/>
      <c r="AC1573" s="132"/>
      <c r="AD1573" s="132"/>
      <c r="AE1573" s="132"/>
      <c r="AG1573" s="7"/>
      <c r="AN1573" s="132"/>
      <c r="AO1573" s="132"/>
      <c r="AP1573" s="132"/>
      <c r="AQ1573" s="132"/>
      <c r="AR1573" s="132"/>
      <c r="AS1573" s="132"/>
      <c r="AT1573" s="132"/>
      <c r="AU1573" s="132"/>
    </row>
    <row r="1574" spans="27:64" ht="12.95" customHeight="1">
      <c r="AA1574" s="132"/>
      <c r="AB1574" s="132"/>
      <c r="AC1574" s="132"/>
      <c r="AD1574" s="132"/>
      <c r="AE1574" s="132"/>
      <c r="AG1574" s="7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27:64" ht="12.95" customHeight="1">
      <c r="AA1575" s="132"/>
      <c r="AB1575" s="132"/>
      <c r="AC1575" s="132"/>
      <c r="AD1575" s="132"/>
      <c r="AE1575" s="132"/>
      <c r="AG1575" s="7"/>
      <c r="AN1575" s="132"/>
      <c r="AO1575" s="132"/>
      <c r="AP1575" s="132"/>
      <c r="AQ1575" s="132"/>
      <c r="AR1575" s="132"/>
      <c r="AS1575" s="132"/>
      <c r="AT1575" s="132"/>
      <c r="AU1575" s="132"/>
      <c r="AV1575" s="132"/>
    </row>
    <row r="1576" spans="27:64" ht="12.95" customHeight="1">
      <c r="AA1576" s="132"/>
      <c r="AB1576" s="132"/>
      <c r="AC1576" s="132"/>
      <c r="AD1576" s="132"/>
      <c r="AE1576" s="132"/>
      <c r="AG1576" s="7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X1576" s="132"/>
    </row>
    <row r="1577" spans="27:64" ht="12.95" customHeight="1">
      <c r="AA1577" s="132"/>
      <c r="AB1577" s="132"/>
      <c r="AC1577" s="132"/>
      <c r="AD1577" s="132"/>
      <c r="AE1577" s="132"/>
      <c r="AG1577" s="7"/>
      <c r="AN1577" s="132"/>
      <c r="AO1577" s="132"/>
      <c r="AP1577" s="132"/>
      <c r="AQ1577" s="132"/>
      <c r="AR1577" s="132"/>
      <c r="AS1577" s="132"/>
      <c r="AT1577" s="132"/>
      <c r="AU1577" s="132"/>
      <c r="AV1577" s="132"/>
    </row>
    <row r="1578" spans="27:64" ht="12.95" customHeight="1">
      <c r="AA1578" s="132"/>
      <c r="AB1578" s="132"/>
      <c r="AC1578" s="132"/>
      <c r="AD1578" s="132"/>
      <c r="AE1578" s="132"/>
      <c r="AG1578" s="7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27:64" ht="12.95" customHeight="1">
      <c r="AA1579" s="132"/>
      <c r="AB1579" s="132"/>
      <c r="AC1579" s="132"/>
      <c r="AD1579" s="132"/>
      <c r="AE1579" s="132"/>
      <c r="AG1579" s="7"/>
      <c r="AN1579" s="132"/>
      <c r="AO1579" s="132"/>
      <c r="AP1579" s="132"/>
      <c r="AQ1579" s="132"/>
      <c r="AR1579" s="132"/>
      <c r="AS1579" s="132"/>
      <c r="AT1579" s="132"/>
      <c r="AU1579" s="132"/>
    </row>
    <row r="1580" spans="27:64" ht="12.95" customHeight="1">
      <c r="AA1580" s="132"/>
      <c r="AB1580" s="132"/>
      <c r="AC1580" s="132"/>
      <c r="AD1580" s="132"/>
      <c r="AE1580" s="132"/>
      <c r="AG1580" s="7"/>
      <c r="AN1580" s="132"/>
      <c r="AO1580" s="132"/>
      <c r="AP1580" s="132"/>
      <c r="AQ1580" s="132"/>
      <c r="AR1580" s="132"/>
      <c r="AS1580" s="132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2"/>
      <c r="BF1580" s="132"/>
      <c r="BG1580" s="132"/>
      <c r="BH1580" s="132"/>
      <c r="BI1580" s="132"/>
      <c r="BJ1580" s="132"/>
      <c r="BK1580" s="132"/>
      <c r="BL1580" s="132"/>
    </row>
    <row r="1581" spans="27:64" ht="12.95" customHeight="1">
      <c r="AA1581" s="132"/>
      <c r="AB1581" s="132"/>
      <c r="AC1581" s="132"/>
      <c r="AD1581" s="132"/>
      <c r="AE1581" s="132"/>
      <c r="AG1581" s="7"/>
      <c r="AN1581" s="132"/>
      <c r="AO1581" s="132"/>
      <c r="AP1581" s="132"/>
      <c r="AQ1581" s="132"/>
      <c r="AR1581" s="132"/>
      <c r="AS1581" s="132"/>
      <c r="AT1581" s="132"/>
      <c r="AU1581" s="132"/>
    </row>
    <row r="1582" spans="27:64" ht="12.95" customHeight="1">
      <c r="AA1582" s="132"/>
      <c r="AB1582" s="132"/>
      <c r="AC1582" s="132"/>
      <c r="AD1582" s="132"/>
      <c r="AE1582" s="132"/>
      <c r="AG1582" s="7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27:64" ht="12.95" customHeight="1">
      <c r="AA1583" s="132"/>
      <c r="AB1583" s="132"/>
      <c r="AC1583" s="132"/>
      <c r="AD1583" s="132"/>
      <c r="AE1583" s="132"/>
      <c r="AG1583" s="7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27:64" ht="12.95" customHeight="1">
      <c r="AA1584" s="132"/>
      <c r="AB1584" s="132"/>
      <c r="AC1584" s="132"/>
      <c r="AD1584" s="132"/>
      <c r="AE1584" s="132"/>
      <c r="AG1584" s="7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27:64" ht="12.95" customHeight="1">
      <c r="AA1585" s="132"/>
      <c r="AB1585" s="132"/>
      <c r="AC1585" s="132"/>
      <c r="AD1585" s="132"/>
      <c r="AE1585" s="132"/>
      <c r="AG1585" s="7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27:64" ht="12.95" customHeight="1">
      <c r="AA1586" s="132"/>
      <c r="AB1586" s="132"/>
      <c r="AC1586" s="132"/>
      <c r="AD1586" s="132"/>
      <c r="AE1586" s="132"/>
      <c r="AG1586" s="7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2"/>
      <c r="BF1586" s="132"/>
      <c r="BG1586" s="132"/>
      <c r="BH1586" s="132"/>
      <c r="BI1586" s="132"/>
      <c r="BJ1586" s="132"/>
      <c r="BK1586" s="132"/>
      <c r="BL1586" s="132"/>
    </row>
    <row r="1587" spans="27:64" ht="12.95" customHeight="1">
      <c r="AA1587" s="132"/>
      <c r="AB1587" s="132"/>
      <c r="AC1587" s="132"/>
      <c r="AD1587" s="132"/>
      <c r="AE1587" s="132"/>
      <c r="AG1587" s="7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X1587" s="132"/>
    </row>
    <row r="1588" spans="27:64" ht="12.95" customHeight="1">
      <c r="AA1588" s="132"/>
      <c r="AB1588" s="132"/>
      <c r="AC1588" s="132"/>
      <c r="AD1588" s="132"/>
      <c r="AE1588" s="132"/>
      <c r="AG1588" s="7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2"/>
      <c r="BF1588" s="132"/>
      <c r="BG1588" s="132"/>
      <c r="BH1588" s="132"/>
      <c r="BI1588" s="132"/>
      <c r="BJ1588" s="132"/>
      <c r="BK1588" s="132"/>
      <c r="BL1588" s="132"/>
    </row>
    <row r="1589" spans="27:64" ht="12.95" customHeight="1">
      <c r="AA1589" s="132"/>
      <c r="AB1589" s="132"/>
      <c r="AC1589" s="132"/>
      <c r="AD1589" s="132"/>
      <c r="AE1589" s="132"/>
      <c r="AG1589" s="7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X1589" s="132"/>
    </row>
    <row r="1590" spans="27:64" ht="12.95" customHeight="1">
      <c r="AA1590" s="132"/>
      <c r="AB1590" s="132"/>
      <c r="AC1590" s="132"/>
      <c r="AD1590" s="132"/>
      <c r="AE1590" s="132"/>
      <c r="AG1590" s="7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27:64" ht="12.95" customHeight="1">
      <c r="AA1591" s="132"/>
      <c r="AB1591" s="132"/>
      <c r="AC1591" s="132"/>
      <c r="AD1591" s="132"/>
      <c r="AE1591" s="132"/>
      <c r="AG1591" s="7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27:64" ht="12.95" customHeight="1">
      <c r="AA1592" s="132"/>
      <c r="AB1592" s="132"/>
      <c r="AC1592" s="132"/>
      <c r="AD1592" s="132"/>
      <c r="AE1592" s="132"/>
      <c r="AG1592" s="7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27:64" ht="12.95" customHeight="1">
      <c r="AA1593" s="132"/>
      <c r="AB1593" s="132"/>
      <c r="AC1593" s="132"/>
      <c r="AD1593" s="132"/>
      <c r="AE1593" s="132"/>
      <c r="AG1593" s="7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W1593" s="132"/>
      <c r="AX1593" s="132"/>
      <c r="AY1593" s="132"/>
      <c r="AZ1593" s="132"/>
      <c r="BA1593" s="132"/>
      <c r="BB1593" s="132"/>
      <c r="BC1593" s="132"/>
      <c r="BD1593" s="132"/>
      <c r="BE1593" s="132"/>
      <c r="BF1593" s="132"/>
      <c r="BG1593" s="132"/>
      <c r="BH1593" s="132"/>
      <c r="BI1593" s="132"/>
      <c r="BJ1593" s="132"/>
      <c r="BK1593" s="132"/>
      <c r="BL1593" s="132"/>
    </row>
    <row r="1594" spans="27:64" ht="12.95" customHeight="1">
      <c r="AA1594" s="132"/>
      <c r="AB1594" s="132"/>
      <c r="AC1594" s="132"/>
      <c r="AD1594" s="132"/>
      <c r="AE1594" s="132"/>
      <c r="AG1594" s="7"/>
      <c r="AN1594" s="132"/>
      <c r="AO1594" s="132"/>
      <c r="AP1594" s="132"/>
      <c r="AQ1594" s="132"/>
      <c r="AR1594" s="132"/>
      <c r="AS1594" s="132"/>
      <c r="AT1594" s="132"/>
      <c r="AU1594" s="132"/>
      <c r="AV1594" s="132"/>
      <c r="AX1594" s="132"/>
    </row>
    <row r="1595" spans="27:64" ht="12.95" customHeight="1">
      <c r="AA1595" s="132"/>
      <c r="AB1595" s="132"/>
      <c r="AC1595" s="132"/>
      <c r="AD1595" s="132"/>
      <c r="AE1595" s="132"/>
      <c r="AG1595" s="7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27:64" ht="12.95" customHeight="1">
      <c r="AA1596" s="132"/>
      <c r="AB1596" s="132"/>
      <c r="AC1596" s="132"/>
      <c r="AD1596" s="132"/>
      <c r="AE1596" s="132"/>
      <c r="AG1596" s="7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27:64" ht="12.95" customHeight="1">
      <c r="AA1597" s="132"/>
      <c r="AB1597" s="132"/>
      <c r="AC1597" s="132"/>
      <c r="AD1597" s="132"/>
      <c r="AE1597" s="132"/>
      <c r="AG1597" s="7"/>
      <c r="AN1597" s="132"/>
      <c r="AO1597" s="132"/>
      <c r="AP1597" s="132"/>
      <c r="AQ1597" s="132"/>
      <c r="AR1597" s="132"/>
      <c r="AS1597" s="132"/>
      <c r="AT1597" s="132"/>
      <c r="AU1597" s="132"/>
    </row>
    <row r="1598" spans="27:64" ht="12.95" customHeight="1">
      <c r="AA1598" s="132"/>
      <c r="AB1598" s="132"/>
      <c r="AC1598" s="132"/>
      <c r="AD1598" s="132"/>
      <c r="AE1598" s="132"/>
      <c r="AG1598" s="7"/>
      <c r="AN1598" s="132"/>
      <c r="AO1598" s="132"/>
      <c r="AP1598" s="132"/>
      <c r="AQ1598" s="132"/>
      <c r="AR1598" s="132"/>
      <c r="AS1598" s="132"/>
      <c r="AT1598" s="132"/>
      <c r="AU1598" s="132"/>
      <c r="AV1598" s="132"/>
    </row>
    <row r="1599" spans="27:64" ht="12.95" customHeight="1">
      <c r="AA1599" s="132"/>
      <c r="AB1599" s="132"/>
      <c r="AC1599" s="132"/>
      <c r="AD1599" s="132"/>
      <c r="AE1599" s="132"/>
      <c r="AG1599" s="7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X1599" s="132"/>
    </row>
    <row r="1600" spans="27:64" ht="12.95" customHeight="1">
      <c r="AA1600" s="132"/>
      <c r="AB1600" s="132"/>
      <c r="AC1600" s="132"/>
      <c r="AD1600" s="132"/>
      <c r="AE1600" s="132"/>
      <c r="AG1600" s="7"/>
      <c r="AN1600" s="132"/>
      <c r="AO1600" s="132"/>
      <c r="AP1600" s="132"/>
      <c r="AQ1600" s="132"/>
      <c r="AR1600" s="132"/>
      <c r="AS1600" s="132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C1600" s="132"/>
      <c r="BD1600" s="132"/>
      <c r="BE1600" s="132"/>
      <c r="BF1600" s="132"/>
      <c r="BG1600" s="132"/>
      <c r="BH1600" s="132"/>
      <c r="BI1600" s="132"/>
      <c r="BJ1600" s="132"/>
      <c r="BK1600" s="132"/>
      <c r="BL1600" s="132"/>
    </row>
    <row r="1601" spans="27:64" ht="12.95" customHeight="1">
      <c r="AA1601" s="132"/>
      <c r="AB1601" s="132"/>
      <c r="AC1601" s="132"/>
      <c r="AD1601" s="132"/>
      <c r="AE1601" s="132"/>
      <c r="AG1601" s="7"/>
      <c r="AN1601" s="132"/>
      <c r="AO1601" s="132"/>
      <c r="AP1601" s="132"/>
      <c r="AQ1601" s="132"/>
      <c r="AR1601" s="132"/>
      <c r="AS1601" s="132"/>
      <c r="AT1601" s="132"/>
      <c r="AU1601" s="132"/>
      <c r="AV1601" s="132"/>
    </row>
    <row r="1602" spans="27:64" ht="12.95" customHeight="1">
      <c r="AA1602" s="132"/>
      <c r="AB1602" s="132"/>
      <c r="AC1602" s="132"/>
      <c r="AD1602" s="132"/>
      <c r="AE1602" s="132"/>
      <c r="AG1602" s="7"/>
      <c r="AN1602" s="132"/>
      <c r="AO1602" s="132"/>
      <c r="AP1602" s="132"/>
      <c r="AQ1602" s="132"/>
      <c r="AR1602" s="132"/>
      <c r="AS1602" s="132"/>
      <c r="AT1602" s="132"/>
      <c r="AU1602" s="132"/>
      <c r="AV1602" s="132"/>
      <c r="AX1602" s="132"/>
    </row>
    <row r="1603" spans="27:64" ht="12.95" customHeight="1">
      <c r="AA1603" s="132"/>
      <c r="AB1603" s="132"/>
      <c r="AC1603" s="132"/>
      <c r="AD1603" s="132"/>
      <c r="AE1603" s="132"/>
      <c r="AG1603" s="7"/>
      <c r="AN1603" s="132"/>
      <c r="AO1603" s="132"/>
      <c r="AP1603" s="132"/>
      <c r="AQ1603" s="132"/>
      <c r="AR1603" s="132"/>
      <c r="AS1603" s="132"/>
      <c r="AT1603" s="132"/>
      <c r="AU1603" s="132"/>
    </row>
    <row r="1604" spans="27:64" ht="12.95" customHeight="1">
      <c r="AA1604" s="132"/>
      <c r="AB1604" s="132"/>
      <c r="AC1604" s="132"/>
      <c r="AD1604" s="132"/>
      <c r="AE1604" s="132"/>
      <c r="AG1604" s="7"/>
      <c r="AN1604" s="132"/>
      <c r="AO1604" s="132"/>
      <c r="AP1604" s="132"/>
      <c r="AQ1604" s="132"/>
      <c r="AR1604" s="132"/>
      <c r="AS1604" s="132"/>
      <c r="AT1604" s="132"/>
      <c r="AU1604" s="132"/>
      <c r="AV1604" s="132"/>
      <c r="AX1604" s="132"/>
    </row>
    <row r="1605" spans="27:64" ht="12.95" customHeight="1">
      <c r="AA1605" s="132"/>
      <c r="AB1605" s="132"/>
      <c r="AC1605" s="132"/>
      <c r="AD1605" s="132"/>
      <c r="AE1605" s="132"/>
      <c r="AG1605" s="7"/>
      <c r="AN1605" s="132"/>
      <c r="AO1605" s="132"/>
      <c r="AP1605" s="132"/>
      <c r="AQ1605" s="132"/>
      <c r="AR1605" s="132"/>
      <c r="AS1605" s="132"/>
      <c r="AT1605" s="132"/>
      <c r="AU1605" s="132"/>
    </row>
    <row r="1606" spans="27:64" ht="12.95" customHeight="1">
      <c r="AA1606" s="132"/>
      <c r="AB1606" s="132"/>
      <c r="AC1606" s="132"/>
      <c r="AD1606" s="132"/>
      <c r="AE1606" s="132"/>
      <c r="AG1606" s="7"/>
      <c r="AN1606" s="132"/>
      <c r="AO1606" s="132"/>
      <c r="AP1606" s="132"/>
      <c r="AQ1606" s="132"/>
      <c r="AR1606" s="132"/>
      <c r="AS1606" s="132"/>
      <c r="AT1606" s="132"/>
      <c r="AU1606" s="132"/>
      <c r="AV1606" s="132"/>
    </row>
    <row r="1607" spans="27:64" ht="12.95" customHeight="1">
      <c r="AA1607" s="132"/>
      <c r="AB1607" s="132"/>
      <c r="AC1607" s="132"/>
      <c r="AD1607" s="132"/>
      <c r="AE1607" s="132"/>
      <c r="AG1607" s="7"/>
      <c r="AN1607" s="132"/>
      <c r="AO1607" s="132"/>
      <c r="AP1607" s="132"/>
      <c r="AQ1607" s="132"/>
      <c r="AR1607" s="132"/>
      <c r="AS1607" s="132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C1607" s="132"/>
      <c r="BD1607" s="132"/>
      <c r="BE1607" s="132"/>
      <c r="BF1607" s="132"/>
      <c r="BG1607" s="132"/>
      <c r="BH1607" s="132"/>
      <c r="BI1607" s="132"/>
      <c r="BJ1607" s="132"/>
      <c r="BK1607" s="132"/>
      <c r="BL1607" s="132"/>
    </row>
    <row r="1608" spans="27:64" ht="12.95" customHeight="1">
      <c r="AA1608" s="132"/>
      <c r="AB1608" s="132"/>
      <c r="AC1608" s="132"/>
      <c r="AD1608" s="132"/>
      <c r="AE1608" s="132"/>
      <c r="AG1608" s="7"/>
      <c r="AN1608" s="132"/>
      <c r="AO1608" s="132"/>
      <c r="AP1608" s="132"/>
      <c r="AQ1608" s="132"/>
      <c r="AR1608" s="132"/>
      <c r="AS1608" s="132"/>
      <c r="AT1608" s="132"/>
      <c r="AU1608" s="132"/>
    </row>
    <row r="1609" spans="27:64" ht="12.95" customHeight="1">
      <c r="AA1609" s="132"/>
      <c r="AB1609" s="132"/>
      <c r="AC1609" s="132"/>
      <c r="AD1609" s="132"/>
      <c r="AE1609" s="132"/>
      <c r="AG1609" s="7"/>
      <c r="AN1609" s="132"/>
      <c r="AO1609" s="132"/>
      <c r="AP1609" s="132"/>
      <c r="AQ1609" s="132"/>
      <c r="AR1609" s="132"/>
      <c r="AS1609" s="132"/>
      <c r="AT1609" s="132"/>
      <c r="AU1609" s="132"/>
      <c r="AV1609" s="132"/>
    </row>
    <row r="1610" spans="27:64" ht="12.95" customHeight="1">
      <c r="AA1610" s="132"/>
      <c r="AB1610" s="132"/>
      <c r="AC1610" s="132"/>
      <c r="AD1610" s="132"/>
      <c r="AE1610" s="132"/>
      <c r="AG1610" s="7"/>
      <c r="AN1610" s="132"/>
      <c r="AO1610" s="132"/>
      <c r="AP1610" s="132"/>
      <c r="AQ1610" s="132"/>
      <c r="AR1610" s="132"/>
      <c r="AS1610" s="132"/>
      <c r="AT1610" s="132"/>
      <c r="AU1610" s="132"/>
    </row>
    <row r="1611" spans="27:64" ht="12.95" customHeight="1">
      <c r="AA1611" s="132"/>
      <c r="AB1611" s="132"/>
      <c r="AC1611" s="132"/>
      <c r="AD1611" s="132"/>
      <c r="AE1611" s="132"/>
      <c r="AG1611" s="7"/>
      <c r="AN1611" s="132"/>
      <c r="AO1611" s="132"/>
      <c r="AP1611" s="132"/>
      <c r="AQ1611" s="132"/>
      <c r="AR1611" s="132"/>
      <c r="AS1611" s="132"/>
      <c r="AT1611" s="132"/>
      <c r="AU1611" s="132"/>
      <c r="AV1611" s="132"/>
      <c r="AX1611" s="132"/>
    </row>
    <row r="1612" spans="27:64" ht="12.95" customHeight="1">
      <c r="AA1612" s="132"/>
      <c r="AB1612" s="132"/>
      <c r="AC1612" s="132"/>
      <c r="AD1612" s="132"/>
      <c r="AE1612" s="132"/>
      <c r="AG1612" s="7"/>
      <c r="AN1612" s="132"/>
      <c r="AO1612" s="132"/>
      <c r="AP1612" s="132"/>
      <c r="AQ1612" s="132"/>
      <c r="AR1612" s="132"/>
      <c r="AS1612" s="132"/>
      <c r="AT1612" s="132"/>
      <c r="AU1612" s="132"/>
      <c r="AV1612" s="132"/>
    </row>
    <row r="1613" spans="27:64" ht="12.95" customHeight="1">
      <c r="AA1613" s="132"/>
      <c r="AB1613" s="132"/>
      <c r="AC1613" s="132"/>
      <c r="AD1613" s="132"/>
      <c r="AE1613" s="132"/>
      <c r="AG1613" s="7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27:64" ht="12.95" customHeight="1">
      <c r="AA1614" s="132"/>
      <c r="AB1614" s="132"/>
      <c r="AC1614" s="132"/>
      <c r="AD1614" s="132"/>
      <c r="AE1614" s="132"/>
      <c r="AG1614" s="7"/>
      <c r="AN1614" s="132"/>
      <c r="AO1614" s="132"/>
      <c r="AP1614" s="132"/>
      <c r="AQ1614" s="132"/>
      <c r="AR1614" s="132"/>
      <c r="AS1614" s="132"/>
      <c r="AT1614" s="132"/>
      <c r="AU1614" s="132"/>
    </row>
    <row r="1615" spans="27:64" ht="12.95" customHeight="1">
      <c r="AA1615" s="132"/>
      <c r="AB1615" s="132"/>
      <c r="AC1615" s="132"/>
      <c r="AD1615" s="132"/>
      <c r="AE1615" s="132"/>
      <c r="AG1615" s="7"/>
      <c r="AN1615" s="132"/>
      <c r="AO1615" s="132"/>
      <c r="AP1615" s="132"/>
      <c r="AQ1615" s="132"/>
      <c r="AR1615" s="132"/>
      <c r="AS1615" s="132"/>
      <c r="AT1615" s="132"/>
      <c r="AU1615" s="132"/>
      <c r="AV1615" s="132"/>
      <c r="AX1615" s="132"/>
      <c r="AY1615" s="132"/>
      <c r="AZ1615" s="132"/>
      <c r="BA1615" s="132"/>
      <c r="BB1615" s="132"/>
      <c r="BC1615" s="132"/>
      <c r="BD1615" s="132"/>
      <c r="BE1615" s="132"/>
      <c r="BF1615" s="132"/>
      <c r="BG1615" s="132"/>
      <c r="BH1615" s="132"/>
      <c r="BI1615" s="132"/>
      <c r="BJ1615" s="132"/>
      <c r="BK1615" s="132"/>
      <c r="BL1615" s="132"/>
    </row>
    <row r="1616" spans="27:64" ht="12.95" customHeight="1">
      <c r="AA1616" s="132"/>
      <c r="AB1616" s="132"/>
      <c r="AC1616" s="132"/>
      <c r="AD1616" s="132"/>
      <c r="AE1616" s="132"/>
      <c r="AG1616" s="7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27:64" ht="12.95" customHeight="1">
      <c r="AA1617" s="132"/>
      <c r="AB1617" s="132"/>
      <c r="AC1617" s="132"/>
      <c r="AD1617" s="132"/>
      <c r="AE1617" s="132"/>
      <c r="AG1617" s="7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27:64" ht="12.95" customHeight="1">
      <c r="AA1618" s="132"/>
      <c r="AB1618" s="132"/>
      <c r="AC1618" s="132"/>
      <c r="AD1618" s="132"/>
      <c r="AE1618" s="132"/>
      <c r="AG1618" s="7"/>
      <c r="AN1618" s="132"/>
      <c r="AO1618" s="132"/>
      <c r="AP1618" s="132"/>
      <c r="AQ1618" s="132"/>
      <c r="AR1618" s="132"/>
      <c r="AS1618" s="132"/>
      <c r="AT1618" s="132"/>
      <c r="AU1618" s="132"/>
      <c r="AV1618" s="132"/>
    </row>
    <row r="1619" spans="27:64" ht="12.95" customHeight="1">
      <c r="AA1619" s="132"/>
      <c r="AB1619" s="132"/>
      <c r="AC1619" s="132"/>
      <c r="AD1619" s="132"/>
      <c r="AE1619" s="132"/>
      <c r="AG1619" s="7"/>
      <c r="AN1619" s="132"/>
      <c r="AO1619" s="132"/>
      <c r="AP1619" s="132"/>
      <c r="AQ1619" s="132"/>
      <c r="AR1619" s="132"/>
      <c r="AS1619" s="132"/>
      <c r="AT1619" s="132"/>
      <c r="AU1619" s="132"/>
      <c r="AV1619" s="132"/>
      <c r="AX1619" s="132"/>
    </row>
    <row r="1620" spans="27:64" ht="12.95" customHeight="1">
      <c r="AA1620" s="132"/>
      <c r="AB1620" s="132"/>
      <c r="AC1620" s="132"/>
      <c r="AD1620" s="132"/>
      <c r="AE1620" s="132"/>
      <c r="AG1620" s="7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27:64" ht="12.95" customHeight="1">
      <c r="AA1621" s="132"/>
      <c r="AB1621" s="132"/>
      <c r="AC1621" s="132"/>
      <c r="AD1621" s="132"/>
      <c r="AE1621" s="132"/>
      <c r="AG1621" s="7"/>
      <c r="AN1621" s="132"/>
      <c r="AO1621" s="132"/>
      <c r="AP1621" s="132"/>
      <c r="AQ1621" s="132"/>
      <c r="AR1621" s="132"/>
      <c r="AS1621" s="132"/>
      <c r="AT1621" s="132"/>
      <c r="AU1621" s="132"/>
      <c r="AV1621" s="132"/>
    </row>
    <row r="1622" spans="27:64" ht="12.95" customHeight="1">
      <c r="AA1622" s="132"/>
      <c r="AB1622" s="132"/>
      <c r="AC1622" s="132"/>
      <c r="AD1622" s="132"/>
      <c r="AE1622" s="132"/>
      <c r="AG1622" s="7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W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27:64" ht="12.95" customHeight="1">
      <c r="AA1623" s="132"/>
      <c r="AB1623" s="132"/>
      <c r="AC1623" s="132"/>
      <c r="AD1623" s="132"/>
      <c r="AE1623" s="132"/>
      <c r="AG1623" s="7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  <c r="AY1623" s="132"/>
      <c r="AZ1623" s="132"/>
      <c r="BA1623" s="132"/>
      <c r="BB1623" s="132"/>
      <c r="BC1623" s="132"/>
      <c r="BD1623" s="132"/>
      <c r="BE1623" s="132"/>
      <c r="BF1623" s="132"/>
      <c r="BG1623" s="132"/>
      <c r="BH1623" s="132"/>
      <c r="BI1623" s="132"/>
      <c r="BJ1623" s="132"/>
      <c r="BK1623" s="132"/>
      <c r="BL1623" s="132"/>
    </row>
    <row r="1624" spans="27:64" ht="12.95" customHeight="1">
      <c r="AA1624" s="132"/>
      <c r="AB1624" s="132"/>
      <c r="AC1624" s="132"/>
      <c r="AD1624" s="132"/>
      <c r="AE1624" s="132"/>
      <c r="AG1624" s="7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X1624" s="132"/>
    </row>
    <row r="1625" spans="27:64" ht="12.95" customHeight="1">
      <c r="AA1625" s="132"/>
      <c r="AB1625" s="132"/>
      <c r="AC1625" s="132"/>
      <c r="AD1625" s="132"/>
      <c r="AE1625" s="132"/>
      <c r="AG1625" s="7"/>
      <c r="AN1625" s="132"/>
      <c r="AO1625" s="132"/>
      <c r="AP1625" s="132"/>
      <c r="AQ1625" s="132"/>
      <c r="AR1625" s="132"/>
      <c r="AS1625" s="132"/>
      <c r="AT1625" s="132"/>
      <c r="AU1625" s="132"/>
      <c r="AV1625" s="132"/>
      <c r="AW1625" s="132"/>
      <c r="AX1625" s="132"/>
      <c r="AY1625" s="132"/>
      <c r="AZ1625" s="132"/>
      <c r="BA1625" s="132"/>
      <c r="BB1625" s="132"/>
      <c r="BC1625" s="132"/>
      <c r="BD1625" s="132"/>
      <c r="BE1625" s="132"/>
      <c r="BF1625" s="132"/>
      <c r="BG1625" s="132"/>
      <c r="BH1625" s="132"/>
      <c r="BI1625" s="132"/>
      <c r="BJ1625" s="132"/>
      <c r="BK1625" s="132"/>
      <c r="BL1625" s="132"/>
    </row>
    <row r="1626" spans="27:64" ht="12.95" customHeight="1">
      <c r="AA1626" s="132"/>
      <c r="AB1626" s="132"/>
      <c r="AC1626" s="132"/>
      <c r="AD1626" s="132"/>
      <c r="AE1626" s="132"/>
      <c r="AG1626" s="7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27:64" ht="12.95" customHeight="1">
      <c r="AA1627" s="132"/>
      <c r="AB1627" s="132"/>
      <c r="AC1627" s="132"/>
      <c r="AD1627" s="132"/>
      <c r="AE1627" s="132"/>
      <c r="AG1627" s="7"/>
      <c r="AN1627" s="132"/>
      <c r="AO1627" s="132"/>
      <c r="AP1627" s="132"/>
      <c r="AQ1627" s="132"/>
      <c r="AR1627" s="132"/>
      <c r="AS1627" s="132"/>
      <c r="AT1627" s="132"/>
      <c r="AU1627" s="132"/>
    </row>
    <row r="1628" spans="27:64" ht="12.95" customHeight="1">
      <c r="AA1628" s="132"/>
      <c r="AB1628" s="132"/>
      <c r="AC1628" s="132"/>
      <c r="AD1628" s="132"/>
      <c r="AE1628" s="132"/>
      <c r="AG1628" s="7"/>
      <c r="AN1628" s="132"/>
      <c r="AO1628" s="132"/>
      <c r="AP1628" s="132"/>
      <c r="AQ1628" s="132"/>
      <c r="AR1628" s="132"/>
      <c r="AS1628" s="132"/>
      <c r="AT1628" s="132"/>
      <c r="AU1628" s="132"/>
      <c r="AV1628" s="132"/>
      <c r="AX1628" s="132"/>
      <c r="AY1628" s="132"/>
      <c r="AZ1628" s="132"/>
      <c r="BA1628" s="132"/>
      <c r="BB1628" s="132"/>
      <c r="BC1628" s="132"/>
      <c r="BD1628" s="132"/>
      <c r="BE1628" s="132"/>
      <c r="BF1628" s="132"/>
      <c r="BG1628" s="132"/>
      <c r="BH1628" s="132"/>
      <c r="BI1628" s="132"/>
      <c r="BJ1628" s="132"/>
      <c r="BK1628" s="132"/>
      <c r="BL1628" s="132"/>
    </row>
    <row r="1629" spans="27:64" ht="12.95" customHeight="1">
      <c r="AA1629" s="132"/>
      <c r="AB1629" s="132"/>
      <c r="AC1629" s="132"/>
      <c r="AD1629" s="132"/>
      <c r="AE1629" s="132"/>
      <c r="AG1629" s="7"/>
      <c r="AN1629" s="132"/>
      <c r="AO1629" s="132"/>
      <c r="AP1629" s="132"/>
      <c r="AQ1629" s="132"/>
      <c r="AR1629" s="132"/>
      <c r="AS1629" s="132"/>
      <c r="AT1629" s="132"/>
      <c r="AU1629" s="132"/>
      <c r="AV1629" s="132"/>
    </row>
    <row r="1630" spans="27:64" ht="12.95" customHeight="1">
      <c r="AA1630" s="132"/>
      <c r="AB1630" s="132"/>
      <c r="AC1630" s="132"/>
      <c r="AD1630" s="132"/>
      <c r="AE1630" s="132"/>
      <c r="AG1630" s="7"/>
      <c r="AN1630" s="132"/>
      <c r="AO1630" s="132"/>
      <c r="AP1630" s="132"/>
      <c r="AQ1630" s="132"/>
      <c r="AR1630" s="132"/>
      <c r="AS1630" s="132"/>
      <c r="AT1630" s="132"/>
      <c r="AU1630" s="132"/>
      <c r="AV1630" s="132"/>
      <c r="AW1630" s="132"/>
      <c r="AX1630" s="132"/>
      <c r="AY1630" s="132"/>
      <c r="AZ1630" s="132"/>
      <c r="BA1630" s="132"/>
      <c r="BB1630" s="132"/>
      <c r="BC1630" s="132"/>
      <c r="BD1630" s="132"/>
      <c r="BE1630" s="132"/>
      <c r="BF1630" s="132"/>
      <c r="BG1630" s="132"/>
      <c r="BH1630" s="132"/>
      <c r="BI1630" s="132"/>
      <c r="BJ1630" s="132"/>
      <c r="BK1630" s="132"/>
      <c r="BL1630" s="132"/>
    </row>
    <row r="1631" spans="27:64" ht="12.95" customHeight="1">
      <c r="AA1631" s="132"/>
      <c r="AB1631" s="132"/>
      <c r="AC1631" s="132"/>
      <c r="AD1631" s="132"/>
      <c r="AE1631" s="132"/>
      <c r="AG1631" s="7"/>
      <c r="AN1631" s="132"/>
      <c r="AO1631" s="132"/>
      <c r="AP1631" s="132"/>
      <c r="AQ1631" s="132"/>
      <c r="AR1631" s="132"/>
      <c r="AS1631" s="132"/>
      <c r="AT1631" s="132"/>
      <c r="AU1631" s="132"/>
    </row>
    <row r="1632" spans="27:64" ht="12.95" customHeight="1">
      <c r="AA1632" s="132"/>
      <c r="AB1632" s="132"/>
      <c r="AC1632" s="132"/>
      <c r="AD1632" s="132"/>
      <c r="AE1632" s="132"/>
      <c r="AG1632" s="7"/>
      <c r="AN1632" s="132"/>
      <c r="AO1632" s="132"/>
      <c r="AP1632" s="132"/>
      <c r="AQ1632" s="132"/>
      <c r="AR1632" s="132"/>
      <c r="AS1632" s="132"/>
      <c r="AT1632" s="132"/>
      <c r="AU1632" s="132"/>
      <c r="AV1632" s="132"/>
      <c r="AW1632" s="132"/>
      <c r="AX1632" s="132"/>
      <c r="AY1632" s="132"/>
      <c r="AZ1632" s="132"/>
      <c r="BA1632" s="132"/>
      <c r="BB1632" s="132"/>
      <c r="BC1632" s="132"/>
      <c r="BD1632" s="132"/>
      <c r="BE1632" s="132"/>
      <c r="BF1632" s="132"/>
      <c r="BG1632" s="132"/>
      <c r="BH1632" s="132"/>
      <c r="BI1632" s="132"/>
      <c r="BJ1632" s="132"/>
      <c r="BK1632" s="132"/>
      <c r="BL1632" s="132"/>
    </row>
    <row r="1633" spans="27:64" ht="12.95" customHeight="1">
      <c r="AA1633" s="132"/>
      <c r="AB1633" s="132"/>
      <c r="AC1633" s="132"/>
      <c r="AD1633" s="132"/>
      <c r="AE1633" s="132"/>
      <c r="AG1633" s="7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27:64" ht="12.95" customHeight="1">
      <c r="AA1634" s="132"/>
      <c r="AB1634" s="132"/>
      <c r="AC1634" s="132"/>
      <c r="AD1634" s="132"/>
      <c r="AE1634" s="132"/>
      <c r="AG1634" s="7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27:64" ht="12.95" customHeight="1">
      <c r="AA1635" s="132"/>
      <c r="AB1635" s="132"/>
      <c r="AC1635" s="132"/>
      <c r="AD1635" s="132"/>
      <c r="AE1635" s="132"/>
      <c r="AG1635" s="7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27:64" ht="12.95" customHeight="1">
      <c r="AA1636" s="132"/>
      <c r="AB1636" s="132"/>
      <c r="AC1636" s="132"/>
      <c r="AD1636" s="132"/>
      <c r="AE1636" s="132"/>
      <c r="AG1636" s="7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27:64" ht="12.95" customHeight="1">
      <c r="AA1637" s="132"/>
      <c r="AB1637" s="132"/>
      <c r="AC1637" s="132"/>
      <c r="AD1637" s="132"/>
      <c r="AE1637" s="132"/>
      <c r="AG1637" s="7"/>
      <c r="AN1637" s="132"/>
      <c r="AO1637" s="132"/>
      <c r="AP1637" s="132"/>
      <c r="AQ1637" s="132"/>
      <c r="AR1637" s="132"/>
      <c r="AS1637" s="132"/>
      <c r="AT1637" s="132"/>
      <c r="AU1637" s="132"/>
    </row>
    <row r="1638" spans="27:64" ht="12.95" customHeight="1">
      <c r="AA1638" s="132"/>
      <c r="AB1638" s="132"/>
      <c r="AC1638" s="132"/>
      <c r="AD1638" s="132"/>
      <c r="AE1638" s="132"/>
      <c r="AG1638" s="7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27:64" ht="12.95" customHeight="1">
      <c r="AA1639" s="132"/>
      <c r="AB1639" s="132"/>
      <c r="AC1639" s="132"/>
      <c r="AD1639" s="132"/>
      <c r="AE1639" s="132"/>
      <c r="AG1639" s="7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X1639" s="132"/>
    </row>
    <row r="1640" spans="27:64" ht="12.95" customHeight="1">
      <c r="AA1640" s="132"/>
      <c r="AB1640" s="132"/>
      <c r="AC1640" s="132"/>
      <c r="AD1640" s="132"/>
      <c r="AE1640" s="132"/>
      <c r="AG1640" s="7"/>
      <c r="AN1640" s="132"/>
      <c r="AO1640" s="132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2"/>
      <c r="BF1640" s="132"/>
      <c r="BG1640" s="132"/>
      <c r="BH1640" s="132"/>
      <c r="BI1640" s="132"/>
      <c r="BJ1640" s="132"/>
      <c r="BK1640" s="132"/>
      <c r="BL1640" s="132"/>
    </row>
    <row r="1641" spans="27:64" ht="12.95" customHeight="1">
      <c r="AA1641" s="132"/>
      <c r="AB1641" s="132"/>
      <c r="AC1641" s="132"/>
      <c r="AD1641" s="132"/>
      <c r="AE1641" s="132"/>
      <c r="AG1641" s="7"/>
      <c r="AN1641" s="132"/>
      <c r="AO1641" s="132"/>
      <c r="AP1641" s="132"/>
      <c r="AQ1641" s="132"/>
      <c r="AR1641" s="132"/>
      <c r="AS1641" s="132"/>
      <c r="AT1641" s="132"/>
      <c r="AU1641" s="132"/>
    </row>
    <row r="1642" spans="27:64" ht="12.95" customHeight="1">
      <c r="AA1642" s="132"/>
      <c r="AB1642" s="132"/>
      <c r="AC1642" s="132"/>
      <c r="AD1642" s="132"/>
      <c r="AE1642" s="132"/>
      <c r="AG1642" s="7"/>
      <c r="AN1642" s="132"/>
      <c r="AO1642" s="132"/>
      <c r="AP1642" s="132"/>
      <c r="AQ1642" s="132"/>
      <c r="AR1642" s="132"/>
      <c r="AS1642" s="132"/>
      <c r="AT1642" s="132"/>
      <c r="AU1642" s="132"/>
      <c r="AV1642" s="132"/>
      <c r="AX1642" s="132"/>
      <c r="AY1642" s="132"/>
      <c r="AZ1642" s="132"/>
      <c r="BA1642" s="132"/>
      <c r="BB1642" s="132"/>
      <c r="BC1642" s="132"/>
      <c r="BD1642" s="132"/>
      <c r="BE1642" s="132"/>
      <c r="BF1642" s="132"/>
      <c r="BG1642" s="132"/>
      <c r="BH1642" s="132"/>
      <c r="BI1642" s="132"/>
      <c r="BJ1642" s="132"/>
      <c r="BK1642" s="132"/>
      <c r="BL1642" s="132"/>
    </row>
    <row r="1643" spans="27:64" ht="12.95" customHeight="1">
      <c r="AA1643" s="132"/>
      <c r="AB1643" s="132"/>
      <c r="AC1643" s="132"/>
      <c r="AD1643" s="132"/>
      <c r="AE1643" s="132"/>
      <c r="AG1643" s="7"/>
      <c r="AN1643" s="132"/>
      <c r="AO1643" s="132"/>
      <c r="AP1643" s="132"/>
      <c r="AQ1643" s="132"/>
      <c r="AR1643" s="132"/>
      <c r="AS1643" s="132"/>
      <c r="AT1643" s="132"/>
      <c r="AU1643" s="132"/>
      <c r="AV1643" s="142"/>
    </row>
    <row r="1644" spans="27:64" ht="12.95" customHeight="1">
      <c r="AA1644" s="132"/>
      <c r="AB1644" s="132"/>
      <c r="AC1644" s="132"/>
      <c r="AD1644" s="132"/>
      <c r="AE1644" s="132"/>
      <c r="AG1644" s="7"/>
      <c r="AN1644" s="132"/>
      <c r="AO1644" s="132"/>
      <c r="AP1644" s="132"/>
      <c r="AQ1644" s="132"/>
      <c r="AR1644" s="132"/>
      <c r="AS1644" s="132"/>
      <c r="AT1644" s="132"/>
      <c r="AU1644" s="132"/>
      <c r="AV1644" s="132"/>
    </row>
    <row r="1645" spans="27:64" ht="12.95" customHeight="1">
      <c r="AA1645" s="132"/>
      <c r="AB1645" s="132"/>
      <c r="AC1645" s="132"/>
      <c r="AD1645" s="132"/>
      <c r="AE1645" s="132"/>
      <c r="AG1645" s="7"/>
      <c r="AN1645" s="132"/>
      <c r="AO1645" s="132"/>
      <c r="AP1645" s="132"/>
      <c r="AQ1645" s="132"/>
      <c r="AR1645" s="132"/>
      <c r="AS1645" s="132"/>
      <c r="AT1645" s="132"/>
      <c r="AU1645" s="132"/>
      <c r="AV1645" s="132"/>
      <c r="AX1645" s="132"/>
      <c r="AY1645" s="132"/>
      <c r="AZ1645" s="132"/>
      <c r="BA1645" s="132"/>
      <c r="BB1645" s="132"/>
      <c r="BC1645" s="132"/>
      <c r="BD1645" s="132"/>
      <c r="BE1645" s="132"/>
      <c r="BF1645" s="132"/>
      <c r="BG1645" s="132"/>
      <c r="BH1645" s="132"/>
      <c r="BI1645" s="132"/>
      <c r="BJ1645" s="132"/>
      <c r="BK1645" s="132"/>
      <c r="BL1645" s="132"/>
    </row>
    <row r="1646" spans="27:64" ht="12.95" customHeight="1">
      <c r="AA1646" s="132"/>
      <c r="AB1646" s="132"/>
      <c r="AC1646" s="132"/>
      <c r="AD1646" s="132"/>
      <c r="AE1646" s="132"/>
      <c r="AG1646" s="7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27:64" ht="12.95" customHeight="1">
      <c r="AA1647" s="132"/>
      <c r="AB1647" s="132"/>
      <c r="AC1647" s="132"/>
      <c r="AD1647" s="132"/>
      <c r="AE1647" s="132"/>
      <c r="AG1647" s="7"/>
      <c r="AN1647" s="132"/>
      <c r="AO1647" s="132"/>
      <c r="AP1647" s="132"/>
      <c r="AQ1647" s="132"/>
      <c r="AR1647" s="132"/>
      <c r="AS1647" s="132"/>
      <c r="AT1647" s="132"/>
      <c r="AU1647" s="132"/>
      <c r="AV1647" s="132"/>
    </row>
    <row r="1648" spans="27:64" ht="12.95" customHeight="1">
      <c r="AA1648" s="132"/>
      <c r="AB1648" s="132"/>
      <c r="AC1648" s="132"/>
      <c r="AD1648" s="132"/>
      <c r="AE1648" s="132"/>
      <c r="AG1648" s="7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27:64" ht="12.95" customHeight="1">
      <c r="AA1649" s="132"/>
      <c r="AB1649" s="132"/>
      <c r="AC1649" s="132"/>
      <c r="AD1649" s="132"/>
      <c r="AE1649" s="132"/>
      <c r="AG1649" s="7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27:64" ht="12.95" customHeight="1">
      <c r="AA1650" s="132"/>
      <c r="AB1650" s="132"/>
      <c r="AC1650" s="132"/>
      <c r="AD1650" s="132"/>
      <c r="AE1650" s="132"/>
      <c r="AG1650" s="7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27:64" ht="12.95" customHeight="1">
      <c r="AA1651" s="132"/>
      <c r="AB1651" s="132"/>
      <c r="AC1651" s="132"/>
      <c r="AD1651" s="132"/>
      <c r="AE1651" s="132"/>
      <c r="AG1651" s="7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27:64" ht="12.95" customHeight="1">
      <c r="AA1652" s="132"/>
      <c r="AB1652" s="132"/>
      <c r="AC1652" s="132"/>
      <c r="AD1652" s="132"/>
      <c r="AE1652" s="132"/>
      <c r="AG1652" s="7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27:64" ht="12.95" customHeight="1">
      <c r="AA1653" s="132"/>
      <c r="AB1653" s="132"/>
      <c r="AC1653" s="132"/>
      <c r="AD1653" s="132"/>
      <c r="AE1653" s="132"/>
      <c r="AG1653" s="7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27:64" ht="12.95" customHeight="1">
      <c r="AA1654" s="132"/>
      <c r="AB1654" s="132"/>
      <c r="AC1654" s="132"/>
      <c r="AD1654" s="132"/>
      <c r="AE1654" s="132"/>
      <c r="AG1654" s="7"/>
      <c r="AN1654" s="132"/>
      <c r="AO1654" s="132"/>
      <c r="AP1654" s="132"/>
      <c r="AQ1654" s="132"/>
      <c r="AR1654" s="132"/>
      <c r="AS1654" s="132"/>
      <c r="AT1654" s="132"/>
      <c r="AU1654" s="132"/>
    </row>
    <row r="1655" spans="27:64" ht="12.95" customHeight="1">
      <c r="AA1655" s="132"/>
      <c r="AB1655" s="132"/>
      <c r="AC1655" s="132"/>
      <c r="AD1655" s="132"/>
      <c r="AE1655" s="132"/>
      <c r="AG1655" s="7"/>
      <c r="AN1655" s="132"/>
      <c r="AO1655" s="132"/>
      <c r="AP1655" s="132"/>
      <c r="AQ1655" s="132"/>
      <c r="AR1655" s="132"/>
      <c r="AS1655" s="132"/>
      <c r="AT1655" s="132"/>
      <c r="AU1655" s="132"/>
      <c r="AV1655" s="132"/>
    </row>
    <row r="1656" spans="27:64" ht="12.95" customHeight="1">
      <c r="AA1656" s="132"/>
      <c r="AB1656" s="132"/>
      <c r="AC1656" s="132"/>
      <c r="AD1656" s="132"/>
      <c r="AE1656" s="132"/>
      <c r="AG1656" s="7"/>
      <c r="AN1656" s="132"/>
      <c r="AO1656" s="132"/>
      <c r="AP1656" s="132"/>
      <c r="AQ1656" s="132"/>
      <c r="AR1656" s="132"/>
      <c r="AS1656" s="132"/>
      <c r="AT1656" s="132"/>
      <c r="AU1656" s="132"/>
      <c r="AV1656" s="132"/>
      <c r="AW1656" s="132"/>
      <c r="AX1656" s="132"/>
      <c r="AY1656" s="132"/>
      <c r="AZ1656" s="132"/>
      <c r="BA1656" s="132"/>
      <c r="BB1656" s="132"/>
      <c r="BC1656" s="132"/>
      <c r="BD1656" s="132"/>
      <c r="BE1656" s="132"/>
      <c r="BF1656" s="132"/>
      <c r="BG1656" s="132"/>
      <c r="BH1656" s="132"/>
      <c r="BI1656" s="132"/>
      <c r="BJ1656" s="132"/>
      <c r="BK1656" s="132"/>
      <c r="BL1656" s="132"/>
    </row>
    <row r="1657" spans="27:64" ht="12.95" customHeight="1">
      <c r="AA1657" s="132"/>
      <c r="AB1657" s="132"/>
      <c r="AC1657" s="132"/>
      <c r="AD1657" s="132"/>
      <c r="AE1657" s="132"/>
      <c r="AG1657" s="7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27:64" ht="12.95" customHeight="1">
      <c r="AA1658" s="132"/>
      <c r="AB1658" s="132"/>
      <c r="AC1658" s="132"/>
      <c r="AD1658" s="132"/>
      <c r="AE1658" s="132"/>
      <c r="AG1658" s="7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27:64" ht="12.95" customHeight="1">
      <c r="AA1659" s="132"/>
      <c r="AB1659" s="132"/>
      <c r="AC1659" s="132"/>
      <c r="AD1659" s="132"/>
      <c r="AE1659" s="132"/>
      <c r="AG1659" s="7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27:64" ht="12.95" customHeight="1">
      <c r="AA1660" s="132"/>
      <c r="AB1660" s="132"/>
      <c r="AC1660" s="132"/>
      <c r="AD1660" s="132"/>
      <c r="AE1660" s="132"/>
      <c r="AG1660" s="7"/>
      <c r="AN1660" s="132"/>
      <c r="AO1660" s="132"/>
      <c r="AP1660" s="132"/>
      <c r="AQ1660" s="132"/>
      <c r="AR1660" s="132"/>
      <c r="AS1660" s="132"/>
      <c r="AT1660" s="132"/>
      <c r="AU1660" s="132"/>
    </row>
    <row r="1661" spans="27:64" ht="12.95" customHeight="1">
      <c r="AA1661" s="132"/>
      <c r="AB1661" s="132"/>
      <c r="AC1661" s="132"/>
      <c r="AD1661" s="132"/>
      <c r="AE1661" s="132"/>
      <c r="AG1661" s="7"/>
      <c r="AN1661" s="132"/>
      <c r="AO1661" s="132"/>
      <c r="AP1661" s="132"/>
      <c r="AQ1661" s="132"/>
      <c r="AR1661" s="132"/>
      <c r="AS1661" s="132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C1661" s="132"/>
      <c r="BD1661" s="132"/>
      <c r="BE1661" s="132"/>
      <c r="BF1661" s="132"/>
      <c r="BG1661" s="132"/>
      <c r="BH1661" s="132"/>
      <c r="BI1661" s="132"/>
      <c r="BJ1661" s="132"/>
      <c r="BK1661" s="132"/>
      <c r="BL1661" s="132"/>
    </row>
    <row r="1662" spans="27:64" ht="12.95" customHeight="1">
      <c r="AA1662" s="132"/>
      <c r="AB1662" s="132"/>
      <c r="AC1662" s="132"/>
      <c r="AD1662" s="132"/>
      <c r="AE1662" s="132"/>
      <c r="AG1662" s="7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27:64" ht="12.95" customHeight="1">
      <c r="AA1663" s="132"/>
      <c r="AB1663" s="132"/>
      <c r="AC1663" s="132"/>
      <c r="AD1663" s="132"/>
      <c r="AE1663" s="132"/>
      <c r="AG1663" s="7"/>
      <c r="AN1663" s="132"/>
      <c r="AO1663" s="132"/>
      <c r="AP1663" s="132"/>
      <c r="AQ1663" s="132"/>
      <c r="AR1663" s="132"/>
      <c r="AS1663" s="132"/>
      <c r="AT1663" s="132"/>
      <c r="AU1663" s="132"/>
    </row>
    <row r="1664" spans="27:64" ht="12.95" customHeight="1">
      <c r="AA1664" s="132"/>
      <c r="AB1664" s="132"/>
      <c r="AC1664" s="132"/>
      <c r="AD1664" s="132"/>
      <c r="AE1664" s="132"/>
      <c r="AG1664" s="7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</row>
    <row r="1665" spans="27:64" ht="12.95" customHeight="1">
      <c r="AA1665" s="132"/>
      <c r="AB1665" s="132"/>
      <c r="AC1665" s="132"/>
      <c r="AD1665" s="132"/>
      <c r="AE1665" s="132"/>
      <c r="AG1665" s="7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27:64" ht="12.95" customHeight="1">
      <c r="AA1666" s="132"/>
      <c r="AB1666" s="132"/>
      <c r="AC1666" s="132"/>
      <c r="AD1666" s="132"/>
      <c r="AE1666" s="132"/>
      <c r="AG1666" s="7"/>
      <c r="AN1666" s="132"/>
      <c r="AO1666" s="132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2"/>
      <c r="BF1666" s="132"/>
      <c r="BG1666" s="132"/>
      <c r="BH1666" s="132"/>
      <c r="BI1666" s="132"/>
      <c r="BJ1666" s="132"/>
      <c r="BK1666" s="132"/>
      <c r="BL1666" s="132"/>
    </row>
    <row r="1667" spans="27:64" ht="12.95" customHeight="1">
      <c r="AA1667" s="132"/>
      <c r="AB1667" s="132"/>
      <c r="AC1667" s="132"/>
      <c r="AD1667" s="132"/>
      <c r="AE1667" s="132"/>
      <c r="AG1667" s="7"/>
      <c r="AN1667" s="132"/>
      <c r="AO1667" s="132"/>
      <c r="AP1667" s="132"/>
      <c r="AQ1667" s="132"/>
      <c r="AR1667" s="132"/>
      <c r="AS1667" s="132"/>
      <c r="AT1667" s="132"/>
      <c r="AU1667" s="132"/>
      <c r="AV1667" s="132"/>
    </row>
    <row r="1668" spans="27:64" ht="12.95" customHeight="1">
      <c r="AA1668" s="132"/>
      <c r="AB1668" s="132"/>
      <c r="AC1668" s="132"/>
      <c r="AD1668" s="132"/>
      <c r="AE1668" s="132"/>
      <c r="AG1668" s="7"/>
      <c r="AN1668" s="132"/>
      <c r="AO1668" s="132"/>
      <c r="AP1668" s="132"/>
      <c r="AQ1668" s="132"/>
      <c r="AR1668" s="132"/>
      <c r="AS1668" s="132"/>
      <c r="AT1668" s="132"/>
      <c r="AU1668" s="132"/>
    </row>
    <row r="1669" spans="27:64" ht="12.95" customHeight="1">
      <c r="AA1669" s="132"/>
      <c r="AB1669" s="132"/>
      <c r="AC1669" s="132"/>
      <c r="AD1669" s="132"/>
      <c r="AE1669" s="132"/>
      <c r="AG1669" s="7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27:64" ht="12.95" customHeight="1">
      <c r="AA1670" s="132"/>
      <c r="AB1670" s="132"/>
      <c r="AC1670" s="132"/>
      <c r="AD1670" s="132"/>
      <c r="AE1670" s="132"/>
      <c r="AG1670" s="7"/>
      <c r="AN1670" s="132"/>
      <c r="AO1670" s="132"/>
      <c r="AP1670" s="132"/>
      <c r="AQ1670" s="132"/>
      <c r="AR1670" s="132"/>
      <c r="AS1670" s="132"/>
      <c r="AT1670" s="132"/>
      <c r="AU1670" s="132"/>
      <c r="AV1670" s="132"/>
    </row>
    <row r="1671" spans="27:64" ht="12.95" customHeight="1">
      <c r="AA1671" s="132"/>
      <c r="AB1671" s="132"/>
      <c r="AC1671" s="132"/>
      <c r="AD1671" s="132"/>
      <c r="AE1671" s="132"/>
      <c r="AG1671" s="7"/>
      <c r="AN1671" s="132"/>
      <c r="AO1671" s="132"/>
      <c r="AP1671" s="132"/>
      <c r="AQ1671" s="132"/>
      <c r="AR1671" s="132"/>
      <c r="AS1671" s="132"/>
      <c r="AT1671" s="132"/>
      <c r="AU1671" s="132"/>
    </row>
    <row r="1672" spans="27:64" ht="12.95" customHeight="1">
      <c r="AA1672" s="132"/>
      <c r="AB1672" s="132"/>
      <c r="AC1672" s="132"/>
      <c r="AD1672" s="132"/>
      <c r="AE1672" s="132"/>
      <c r="AG1672" s="7"/>
      <c r="AN1672" s="132"/>
      <c r="AO1672" s="132"/>
      <c r="AP1672" s="132"/>
      <c r="AQ1672" s="132"/>
      <c r="AR1672" s="132"/>
      <c r="AS1672" s="132"/>
      <c r="AT1672" s="132"/>
      <c r="AU1672" s="132"/>
      <c r="AV1672" s="132"/>
      <c r="AX1672" s="132"/>
    </row>
    <row r="1673" spans="27:64" ht="12.95" customHeight="1">
      <c r="AA1673" s="132"/>
      <c r="AB1673" s="132"/>
      <c r="AC1673" s="132"/>
      <c r="AD1673" s="132"/>
      <c r="AE1673" s="132"/>
      <c r="AG1673" s="7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27:64" ht="12.95" customHeight="1">
      <c r="AA1674" s="132"/>
      <c r="AB1674" s="132"/>
      <c r="AC1674" s="132"/>
      <c r="AD1674" s="132"/>
      <c r="AE1674" s="132"/>
      <c r="AG1674" s="7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27:64" ht="12.95" customHeight="1">
      <c r="AA1675" s="132"/>
      <c r="AB1675" s="132"/>
      <c r="AC1675" s="132"/>
      <c r="AD1675" s="132"/>
      <c r="AE1675" s="132"/>
      <c r="AG1675" s="7"/>
      <c r="AN1675" s="132"/>
      <c r="AO1675" s="132"/>
      <c r="AP1675" s="132"/>
      <c r="AQ1675" s="132"/>
      <c r="AR1675" s="132"/>
      <c r="AS1675" s="132"/>
      <c r="AT1675" s="132"/>
      <c r="AU1675" s="132"/>
    </row>
    <row r="1676" spans="27:64" ht="12.95" customHeight="1">
      <c r="AA1676" s="132"/>
      <c r="AB1676" s="132"/>
      <c r="AC1676" s="132"/>
      <c r="AD1676" s="132"/>
      <c r="AE1676" s="132"/>
      <c r="AG1676" s="7"/>
      <c r="AN1676" s="132"/>
      <c r="AO1676" s="132"/>
      <c r="AP1676" s="132"/>
      <c r="AQ1676" s="132"/>
      <c r="AR1676" s="132"/>
      <c r="AS1676" s="132"/>
      <c r="AT1676" s="132"/>
      <c r="AU1676" s="132"/>
      <c r="AV1676" s="132"/>
      <c r="AX1676" s="132"/>
    </row>
    <row r="1677" spans="27:64" ht="12.95" customHeight="1">
      <c r="AA1677" s="132"/>
      <c r="AB1677" s="132"/>
      <c r="AC1677" s="132"/>
      <c r="AD1677" s="132"/>
      <c r="AE1677" s="132"/>
      <c r="AG1677" s="7"/>
      <c r="AN1677" s="132"/>
      <c r="AO1677" s="132"/>
      <c r="AP1677" s="132"/>
      <c r="AQ1677" s="132"/>
      <c r="AR1677" s="132"/>
      <c r="AS1677" s="132"/>
      <c r="AT1677" s="132"/>
      <c r="AU1677" s="132"/>
      <c r="AV1677" s="132"/>
    </row>
    <row r="1678" spans="27:64" ht="12.95" customHeight="1">
      <c r="AA1678" s="132"/>
      <c r="AB1678" s="132"/>
      <c r="AC1678" s="132"/>
      <c r="AD1678" s="132"/>
      <c r="AE1678" s="132"/>
      <c r="AG1678" s="7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27:64" ht="12.95" customHeight="1">
      <c r="AA1679" s="132"/>
      <c r="AB1679" s="132"/>
      <c r="AC1679" s="132"/>
      <c r="AD1679" s="132"/>
      <c r="AE1679" s="132"/>
      <c r="AG1679" s="7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27:64" ht="12.95" customHeight="1">
      <c r="AA1680" s="132"/>
      <c r="AB1680" s="132"/>
      <c r="AC1680" s="132"/>
      <c r="AD1680" s="132"/>
      <c r="AE1680" s="132"/>
      <c r="AG1680" s="7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27:64" ht="12.95" customHeight="1">
      <c r="AA1681" s="132"/>
      <c r="AB1681" s="132"/>
      <c r="AC1681" s="132"/>
      <c r="AD1681" s="132"/>
      <c r="AE1681" s="132"/>
      <c r="AG1681" s="7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W1681" s="132"/>
      <c r="AX1681" s="132"/>
      <c r="AY1681" s="132"/>
      <c r="AZ1681" s="132"/>
      <c r="BA1681" s="132"/>
      <c r="BB1681" s="132"/>
      <c r="BC1681" s="132"/>
      <c r="BD1681" s="132"/>
      <c r="BE1681" s="132"/>
      <c r="BF1681" s="132"/>
      <c r="BG1681" s="132"/>
      <c r="BH1681" s="132"/>
      <c r="BI1681" s="132"/>
      <c r="BJ1681" s="132"/>
      <c r="BK1681" s="132"/>
      <c r="BL1681" s="132"/>
    </row>
    <row r="1682" spans="27:64" ht="12.95" customHeight="1">
      <c r="AA1682" s="132"/>
      <c r="AB1682" s="132"/>
      <c r="AC1682" s="132"/>
      <c r="AD1682" s="132"/>
      <c r="AE1682" s="132"/>
      <c r="AG1682" s="7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X1682" s="132"/>
    </row>
    <row r="1683" spans="27:64" ht="12.95" customHeight="1">
      <c r="AA1683" s="132"/>
      <c r="AB1683" s="132"/>
      <c r="AC1683" s="132"/>
      <c r="AD1683" s="132"/>
      <c r="AE1683" s="132"/>
      <c r="AG1683" s="7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27:64" ht="12.95" customHeight="1">
      <c r="AA1684" s="132"/>
      <c r="AB1684" s="132"/>
      <c r="AC1684" s="132"/>
      <c r="AD1684" s="132"/>
      <c r="AE1684" s="132"/>
      <c r="AG1684" s="7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</row>
    <row r="1685" spans="27:64" ht="12.95" customHeight="1">
      <c r="AA1685" s="132"/>
      <c r="AB1685" s="132"/>
      <c r="AC1685" s="132"/>
      <c r="AD1685" s="132"/>
      <c r="AE1685" s="132"/>
      <c r="AG1685" s="7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27:64" ht="12.95" customHeight="1">
      <c r="AA1686" s="132"/>
      <c r="AB1686" s="132"/>
      <c r="AC1686" s="132"/>
      <c r="AD1686" s="132"/>
      <c r="AE1686" s="132"/>
      <c r="AG1686" s="7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</row>
    <row r="1687" spans="27:64" ht="12.95" customHeight="1">
      <c r="AA1687" s="132"/>
      <c r="AB1687" s="132"/>
      <c r="AC1687" s="132"/>
      <c r="AD1687" s="132"/>
      <c r="AE1687" s="132"/>
      <c r="AG1687" s="7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27:64" ht="12.95" customHeight="1">
      <c r="AA1688" s="132"/>
      <c r="AB1688" s="132"/>
      <c r="AC1688" s="132"/>
      <c r="AD1688" s="132"/>
      <c r="AE1688" s="132"/>
      <c r="AG1688" s="7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27:64" ht="12.95" customHeight="1">
      <c r="AA1689" s="132"/>
      <c r="AB1689" s="132"/>
      <c r="AC1689" s="132"/>
      <c r="AD1689" s="132"/>
      <c r="AE1689" s="132"/>
      <c r="AG1689" s="7"/>
      <c r="AN1689" s="132"/>
      <c r="AO1689" s="132"/>
      <c r="AP1689" s="132"/>
      <c r="AQ1689" s="132"/>
      <c r="AR1689" s="132"/>
      <c r="AS1689" s="132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C1689" s="132"/>
      <c r="BD1689" s="132"/>
      <c r="BE1689" s="132"/>
      <c r="BF1689" s="132"/>
      <c r="BG1689" s="132"/>
      <c r="BH1689" s="132"/>
      <c r="BI1689" s="132"/>
      <c r="BJ1689" s="132"/>
      <c r="BK1689" s="132"/>
      <c r="BL1689" s="132"/>
    </row>
    <row r="1690" spans="27:64" ht="12.95" customHeight="1">
      <c r="AA1690" s="132"/>
      <c r="AB1690" s="132"/>
      <c r="AC1690" s="132"/>
      <c r="AD1690" s="132"/>
      <c r="AE1690" s="132"/>
      <c r="AG1690" s="7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27:64" ht="12.95" customHeight="1">
      <c r="AA1691" s="132"/>
      <c r="AB1691" s="132"/>
      <c r="AC1691" s="132"/>
      <c r="AD1691" s="132"/>
      <c r="AE1691" s="132"/>
      <c r="AG1691" s="7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27:64" ht="12.95" customHeight="1">
      <c r="AA1692" s="132"/>
      <c r="AB1692" s="132"/>
      <c r="AC1692" s="132"/>
      <c r="AD1692" s="132"/>
      <c r="AE1692" s="132"/>
      <c r="AG1692" s="7"/>
      <c r="AN1692" s="132"/>
      <c r="AO1692" s="132"/>
      <c r="AP1692" s="132"/>
      <c r="AQ1692" s="132"/>
      <c r="AR1692" s="132"/>
      <c r="AS1692" s="132"/>
      <c r="AT1692" s="132"/>
      <c r="AU1692" s="132"/>
      <c r="AV1692" s="132"/>
    </row>
    <row r="1693" spans="27:64" ht="12.95" customHeight="1">
      <c r="AA1693" s="132"/>
      <c r="AB1693" s="132"/>
      <c r="AC1693" s="132"/>
      <c r="AD1693" s="132"/>
      <c r="AE1693" s="132"/>
      <c r="AG1693" s="7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X1693" s="132"/>
    </row>
    <row r="1694" spans="27:64" ht="12.95" customHeight="1">
      <c r="AA1694" s="132"/>
      <c r="AB1694" s="132"/>
      <c r="AC1694" s="132"/>
      <c r="AD1694" s="132"/>
      <c r="AE1694" s="132"/>
      <c r="AG1694" s="7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27:64" ht="12.95" customHeight="1">
      <c r="AA1695" s="132"/>
      <c r="AB1695" s="132"/>
      <c r="AC1695" s="132"/>
      <c r="AD1695" s="132"/>
      <c r="AE1695" s="132"/>
      <c r="AG1695" s="7"/>
      <c r="AN1695" s="132"/>
      <c r="AO1695" s="132"/>
      <c r="AP1695" s="132"/>
      <c r="AQ1695" s="132"/>
      <c r="AR1695" s="132"/>
      <c r="AS1695" s="132"/>
      <c r="AT1695" s="132"/>
      <c r="AU1695" s="132"/>
      <c r="AV1695" s="132"/>
      <c r="AW1695" s="132"/>
      <c r="AX1695" s="132"/>
      <c r="AY1695" s="132"/>
      <c r="AZ1695" s="132"/>
      <c r="BA1695" s="132"/>
      <c r="BB1695" s="132"/>
      <c r="BC1695" s="132"/>
      <c r="BD1695" s="132"/>
      <c r="BE1695" s="132"/>
      <c r="BF1695" s="132"/>
      <c r="BG1695" s="132"/>
      <c r="BH1695" s="132"/>
      <c r="BI1695" s="132"/>
      <c r="BJ1695" s="132"/>
      <c r="BK1695" s="132"/>
      <c r="BL1695" s="132"/>
    </row>
    <row r="1696" spans="27:64" ht="12.95" customHeight="1">
      <c r="AA1696" s="132"/>
      <c r="AB1696" s="132"/>
      <c r="AC1696" s="132"/>
      <c r="AD1696" s="132"/>
      <c r="AE1696" s="132"/>
      <c r="AG1696" s="7"/>
      <c r="AN1696" s="132"/>
      <c r="AO1696" s="132"/>
      <c r="AP1696" s="132"/>
      <c r="AQ1696" s="132"/>
      <c r="AR1696" s="132"/>
      <c r="AS1696" s="132"/>
      <c r="AT1696" s="132"/>
      <c r="AU1696" s="132"/>
    </row>
    <row r="1697" spans="27:64" ht="12.95" customHeight="1">
      <c r="AA1697" s="132"/>
      <c r="AB1697" s="132"/>
      <c r="AC1697" s="132"/>
      <c r="AD1697" s="132"/>
      <c r="AE1697" s="132"/>
      <c r="AG1697" s="7"/>
      <c r="AN1697" s="132"/>
      <c r="AO1697" s="132"/>
      <c r="AP1697" s="132"/>
      <c r="AQ1697" s="132"/>
      <c r="AR1697" s="132"/>
      <c r="AS1697" s="132"/>
      <c r="AT1697" s="132"/>
      <c r="AU1697" s="132"/>
      <c r="AV1697" s="132"/>
      <c r="AX1697" s="132"/>
    </row>
    <row r="1698" spans="27:64" ht="12.95" customHeight="1">
      <c r="AA1698" s="132"/>
      <c r="AB1698" s="132"/>
      <c r="AC1698" s="132"/>
      <c r="AD1698" s="132"/>
      <c r="AE1698" s="132"/>
      <c r="AG1698" s="7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27:64" ht="12.95" customHeight="1">
      <c r="AA1699" s="132"/>
      <c r="AB1699" s="132"/>
      <c r="AC1699" s="132"/>
      <c r="AD1699" s="132"/>
      <c r="AE1699" s="132"/>
      <c r="AG1699" s="7"/>
      <c r="AN1699" s="132"/>
      <c r="AO1699" s="132"/>
      <c r="AP1699" s="132"/>
      <c r="AQ1699" s="132"/>
      <c r="AR1699" s="132"/>
      <c r="AS1699" s="132"/>
      <c r="AT1699" s="132"/>
      <c r="AU1699" s="132"/>
      <c r="AV1699" s="132"/>
    </row>
    <row r="1700" spans="27:64" ht="12.95" customHeight="1">
      <c r="AA1700" s="132"/>
      <c r="AB1700" s="132"/>
      <c r="AC1700" s="132"/>
      <c r="AD1700" s="132"/>
      <c r="AE1700" s="132"/>
      <c r="AG1700" s="7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27:64" ht="12.95" customHeight="1">
      <c r="AA1701" s="132"/>
      <c r="AB1701" s="132"/>
      <c r="AC1701" s="132"/>
      <c r="AD1701" s="132"/>
      <c r="AE1701" s="132"/>
      <c r="AG1701" s="7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27:64" ht="12.95" customHeight="1">
      <c r="AA1702" s="132"/>
      <c r="AB1702" s="132"/>
      <c r="AC1702" s="132"/>
      <c r="AD1702" s="132"/>
      <c r="AE1702" s="132"/>
      <c r="AG1702" s="7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27:64" ht="12.95" customHeight="1">
      <c r="AA1703" s="132"/>
      <c r="AB1703" s="132"/>
      <c r="AC1703" s="132"/>
      <c r="AD1703" s="132"/>
      <c r="AE1703" s="132"/>
      <c r="AG1703" s="7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27:64" ht="12.95" customHeight="1">
      <c r="AA1704" s="132"/>
      <c r="AB1704" s="132"/>
      <c r="AC1704" s="132"/>
      <c r="AD1704" s="132"/>
      <c r="AE1704" s="132"/>
      <c r="AG1704" s="7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27:64" ht="12.95" customHeight="1">
      <c r="AA1705" s="132"/>
      <c r="AB1705" s="132"/>
      <c r="AC1705" s="132"/>
      <c r="AD1705" s="132"/>
      <c r="AE1705" s="132"/>
      <c r="AG1705" s="7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27:64" ht="12.95" customHeight="1">
      <c r="AA1706" s="132"/>
      <c r="AB1706" s="132"/>
      <c r="AC1706" s="132"/>
      <c r="AD1706" s="132"/>
      <c r="AE1706" s="132"/>
      <c r="AG1706" s="7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27:64" ht="12.95" customHeight="1">
      <c r="AA1707" s="132"/>
      <c r="AB1707" s="132"/>
      <c r="AC1707" s="132"/>
      <c r="AD1707" s="132"/>
      <c r="AE1707" s="132"/>
      <c r="AG1707" s="7"/>
      <c r="AN1707" s="132"/>
      <c r="AO1707" s="132"/>
      <c r="AP1707" s="132"/>
      <c r="AQ1707" s="132"/>
      <c r="AR1707" s="132"/>
      <c r="AS1707" s="132"/>
      <c r="AT1707" s="132"/>
      <c r="AU1707" s="132"/>
    </row>
    <row r="1708" spans="27:64" ht="12.95" customHeight="1">
      <c r="AA1708" s="132"/>
      <c r="AB1708" s="132"/>
      <c r="AC1708" s="132"/>
      <c r="AD1708" s="132"/>
      <c r="AE1708" s="132"/>
      <c r="AG1708" s="7"/>
      <c r="AN1708" s="132"/>
      <c r="AO1708" s="132"/>
      <c r="AP1708" s="132"/>
      <c r="AQ1708" s="132"/>
      <c r="AR1708" s="132"/>
      <c r="AS1708" s="132"/>
      <c r="AT1708" s="132"/>
      <c r="AU1708" s="132"/>
      <c r="AV1708" s="132"/>
    </row>
    <row r="1709" spans="27:64" ht="12.95" customHeight="1">
      <c r="AA1709" s="132"/>
      <c r="AB1709" s="132"/>
      <c r="AC1709" s="132"/>
      <c r="AD1709" s="132"/>
      <c r="AE1709" s="132"/>
      <c r="AG1709" s="7"/>
      <c r="AN1709" s="132"/>
      <c r="AO1709" s="132"/>
      <c r="AP1709" s="132"/>
      <c r="AQ1709" s="132"/>
      <c r="AR1709" s="132"/>
      <c r="AS1709" s="132"/>
      <c r="AT1709" s="132"/>
      <c r="AU1709" s="132"/>
      <c r="AV1709" s="132"/>
      <c r="AW1709" s="132"/>
      <c r="AX1709" s="132"/>
      <c r="AY1709" s="132"/>
      <c r="AZ1709" s="132"/>
      <c r="BA1709" s="132"/>
      <c r="BB1709" s="132"/>
      <c r="BC1709" s="132"/>
      <c r="BD1709" s="132"/>
      <c r="BE1709" s="132"/>
      <c r="BF1709" s="132"/>
      <c r="BG1709" s="132"/>
      <c r="BH1709" s="132"/>
      <c r="BI1709" s="132"/>
      <c r="BJ1709" s="132"/>
      <c r="BK1709" s="132"/>
      <c r="BL1709" s="132"/>
    </row>
    <row r="1710" spans="27:64" ht="12.95" customHeight="1">
      <c r="AA1710" s="132"/>
      <c r="AB1710" s="132"/>
      <c r="AC1710" s="132"/>
      <c r="AD1710" s="132"/>
      <c r="AE1710" s="132"/>
      <c r="AG1710" s="7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27:64" ht="12.95" customHeight="1">
      <c r="AA1711" s="132"/>
      <c r="AB1711" s="132"/>
      <c r="AC1711" s="132"/>
      <c r="AD1711" s="132"/>
      <c r="AE1711" s="132"/>
      <c r="AG1711" s="7"/>
      <c r="AN1711" s="132"/>
      <c r="AO1711" s="132"/>
      <c r="AP1711" s="132"/>
      <c r="AQ1711" s="132"/>
      <c r="AR1711" s="132"/>
      <c r="AS1711" s="132"/>
      <c r="AT1711" s="132"/>
      <c r="AU1711" s="132"/>
      <c r="AV1711" s="132"/>
    </row>
    <row r="1712" spans="27:64" ht="12.95" customHeight="1">
      <c r="AA1712" s="132"/>
      <c r="AB1712" s="132"/>
      <c r="AC1712" s="132"/>
      <c r="AD1712" s="132"/>
      <c r="AE1712" s="132"/>
      <c r="AG1712" s="7"/>
      <c r="AN1712" s="132"/>
      <c r="AO1712" s="132"/>
      <c r="AP1712" s="132"/>
      <c r="AQ1712" s="132"/>
      <c r="AR1712" s="132"/>
      <c r="AS1712" s="132"/>
      <c r="AT1712" s="132"/>
      <c r="AU1712" s="132"/>
      <c r="AV1712" s="132"/>
      <c r="AX1712" s="132"/>
    </row>
    <row r="1713" spans="27:64" ht="12.95" customHeight="1">
      <c r="AA1713" s="132"/>
      <c r="AB1713" s="132"/>
      <c r="AC1713" s="132"/>
      <c r="AD1713" s="132"/>
      <c r="AE1713" s="132"/>
      <c r="AG1713" s="7"/>
      <c r="AN1713" s="132"/>
      <c r="AO1713" s="132"/>
      <c r="AP1713" s="132"/>
      <c r="AQ1713" s="132"/>
      <c r="AR1713" s="132"/>
      <c r="AS1713" s="132"/>
      <c r="AT1713" s="132"/>
      <c r="AU1713" s="132"/>
      <c r="AV1713" s="132"/>
    </row>
    <row r="1714" spans="27:64" ht="12.95" customHeight="1">
      <c r="AA1714" s="132"/>
      <c r="AB1714" s="132"/>
      <c r="AC1714" s="132"/>
      <c r="AD1714" s="132"/>
      <c r="AE1714" s="132"/>
      <c r="AG1714" s="7"/>
      <c r="AN1714" s="132"/>
      <c r="AO1714" s="132"/>
      <c r="AP1714" s="132"/>
      <c r="AQ1714" s="132"/>
      <c r="AR1714" s="132"/>
      <c r="AS1714" s="132"/>
      <c r="AT1714" s="132"/>
      <c r="AU1714" s="132"/>
    </row>
    <row r="1715" spans="27:64" ht="12.95" customHeight="1">
      <c r="AA1715" s="132"/>
      <c r="AB1715" s="132"/>
      <c r="AC1715" s="132"/>
      <c r="AD1715" s="132"/>
      <c r="AE1715" s="132"/>
      <c r="AG1715" s="7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</row>
    <row r="1716" spans="27:64" ht="12.95" customHeight="1">
      <c r="AA1716" s="132"/>
      <c r="AB1716" s="132"/>
      <c r="AC1716" s="132"/>
      <c r="AD1716" s="132"/>
      <c r="AE1716" s="132"/>
      <c r="AG1716" s="7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27:64" ht="12.95" customHeight="1">
      <c r="AA1717" s="132"/>
      <c r="AB1717" s="132"/>
      <c r="AC1717" s="132"/>
      <c r="AD1717" s="132"/>
      <c r="AE1717" s="132"/>
      <c r="AG1717" s="7"/>
      <c r="AN1717" s="132"/>
      <c r="AO1717" s="132"/>
      <c r="AP1717" s="132"/>
      <c r="AQ1717" s="132"/>
      <c r="AR1717" s="132"/>
      <c r="AS1717" s="132"/>
      <c r="AT1717" s="132"/>
      <c r="AU1717" s="132"/>
      <c r="AV1717" s="132"/>
      <c r="AW1717" s="132"/>
      <c r="AX1717" s="132"/>
      <c r="AY1717" s="132"/>
      <c r="AZ1717" s="132"/>
      <c r="BA1717" s="132"/>
      <c r="BB1717" s="132"/>
      <c r="BC1717" s="132"/>
      <c r="BD1717" s="132"/>
      <c r="BE1717" s="132"/>
      <c r="BF1717" s="132"/>
      <c r="BG1717" s="132"/>
      <c r="BH1717" s="132"/>
      <c r="BI1717" s="132"/>
      <c r="BJ1717" s="132"/>
      <c r="BK1717" s="132"/>
      <c r="BL1717" s="132"/>
    </row>
    <row r="1718" spans="27:64" ht="12.95" customHeight="1">
      <c r="AA1718" s="132"/>
      <c r="AB1718" s="132"/>
      <c r="AC1718" s="132"/>
      <c r="AD1718" s="132"/>
      <c r="AE1718" s="132"/>
      <c r="AG1718" s="7"/>
      <c r="AN1718" s="132"/>
      <c r="AO1718" s="132"/>
      <c r="AP1718" s="132"/>
      <c r="AQ1718" s="132"/>
      <c r="AR1718" s="132"/>
      <c r="AS1718" s="132"/>
      <c r="AT1718" s="132"/>
      <c r="AU1718" s="132"/>
      <c r="AV1718" s="132"/>
    </row>
    <row r="1719" spans="27:64" ht="12.95" customHeight="1">
      <c r="AA1719" s="132"/>
      <c r="AB1719" s="132"/>
      <c r="AC1719" s="132"/>
      <c r="AD1719" s="132"/>
      <c r="AE1719" s="132"/>
      <c r="AG1719" s="7"/>
      <c r="AN1719" s="132"/>
      <c r="AO1719" s="132"/>
      <c r="AP1719" s="132"/>
      <c r="AQ1719" s="132"/>
      <c r="AR1719" s="132"/>
      <c r="AS1719" s="132"/>
      <c r="AT1719" s="132"/>
      <c r="AU1719" s="132"/>
    </row>
    <row r="1720" spans="27:64" ht="12.95" customHeight="1">
      <c r="AA1720" s="132"/>
      <c r="AB1720" s="132"/>
      <c r="AC1720" s="132"/>
      <c r="AD1720" s="132"/>
      <c r="AE1720" s="132"/>
      <c r="AG1720" s="7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27:64" ht="12.95" customHeight="1">
      <c r="AA1721" s="132"/>
      <c r="AB1721" s="132"/>
      <c r="AC1721" s="132"/>
      <c r="AD1721" s="132"/>
      <c r="AE1721" s="132"/>
      <c r="AG1721" s="7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27:64" ht="12.95" customHeight="1">
      <c r="AA1722" s="132"/>
      <c r="AB1722" s="132"/>
      <c r="AC1722" s="132"/>
      <c r="AD1722" s="132"/>
      <c r="AE1722" s="132"/>
      <c r="AG1722" s="7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27:64" ht="12.95" customHeight="1">
      <c r="AA1723" s="132"/>
      <c r="AB1723" s="132"/>
      <c r="AC1723" s="132"/>
      <c r="AD1723" s="132"/>
      <c r="AE1723" s="132"/>
      <c r="AG1723" s="7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27:64" ht="12.95" customHeight="1">
      <c r="AA1724" s="132"/>
      <c r="AB1724" s="132"/>
      <c r="AC1724" s="132"/>
      <c r="AD1724" s="132"/>
      <c r="AE1724" s="132"/>
      <c r="AG1724" s="7"/>
      <c r="AN1724" s="132"/>
      <c r="AO1724" s="132"/>
      <c r="AP1724" s="132"/>
      <c r="AQ1724" s="132"/>
      <c r="AR1724" s="132"/>
      <c r="AS1724" s="132"/>
      <c r="AT1724" s="132"/>
      <c r="AU1724" s="132"/>
      <c r="AV1724" s="132"/>
    </row>
    <row r="1725" spans="27:64" ht="12.95" customHeight="1">
      <c r="AA1725" s="132"/>
      <c r="AB1725" s="132"/>
      <c r="AC1725" s="132"/>
      <c r="AD1725" s="132"/>
      <c r="AE1725" s="132"/>
      <c r="AG1725" s="7"/>
      <c r="AN1725" s="132"/>
      <c r="AO1725" s="132"/>
      <c r="AP1725" s="132"/>
      <c r="AQ1725" s="132"/>
      <c r="AR1725" s="132"/>
      <c r="AS1725" s="132"/>
      <c r="AT1725" s="132"/>
      <c r="AU1725" s="132"/>
      <c r="AV1725" s="132"/>
      <c r="AX1725" s="132"/>
      <c r="AY1725" s="132"/>
      <c r="AZ1725" s="132"/>
      <c r="BA1725" s="132"/>
      <c r="BB1725" s="132"/>
      <c r="BC1725" s="132"/>
      <c r="BD1725" s="132"/>
      <c r="BE1725" s="132"/>
      <c r="BF1725" s="132"/>
      <c r="BG1725" s="132"/>
      <c r="BH1725" s="132"/>
      <c r="BI1725" s="132"/>
      <c r="BJ1725" s="132"/>
      <c r="BK1725" s="132"/>
      <c r="BL1725" s="132"/>
    </row>
    <row r="1726" spans="27:64" ht="12.95" customHeight="1">
      <c r="AA1726" s="132"/>
      <c r="AB1726" s="132"/>
      <c r="AC1726" s="132"/>
      <c r="AD1726" s="132"/>
      <c r="AE1726" s="132"/>
      <c r="AG1726" s="7"/>
      <c r="AN1726" s="132"/>
      <c r="AO1726" s="132"/>
      <c r="AP1726" s="132"/>
      <c r="AQ1726" s="132"/>
      <c r="AR1726" s="132"/>
      <c r="AS1726" s="132"/>
      <c r="AT1726" s="132"/>
      <c r="AU1726" s="132"/>
    </row>
    <row r="1727" spans="27:64" ht="12.95" customHeight="1">
      <c r="AA1727" s="132"/>
      <c r="AB1727" s="132"/>
      <c r="AC1727" s="132"/>
      <c r="AD1727" s="132"/>
      <c r="AE1727" s="132"/>
      <c r="AG1727" s="7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27:64" ht="12.95" customHeight="1">
      <c r="AA1728" s="132"/>
      <c r="AB1728" s="132"/>
      <c r="AC1728" s="132"/>
      <c r="AD1728" s="132"/>
      <c r="AE1728" s="132"/>
      <c r="AG1728" s="7"/>
      <c r="AN1728" s="132"/>
      <c r="AO1728" s="132"/>
      <c r="AP1728" s="132"/>
      <c r="AQ1728" s="132"/>
      <c r="AR1728" s="132"/>
      <c r="AS1728" s="132"/>
      <c r="AT1728" s="132"/>
      <c r="AU1728" s="132"/>
      <c r="AV1728" s="132"/>
    </row>
    <row r="1729" spans="27:64" ht="12.95" customHeight="1">
      <c r="AA1729" s="132"/>
      <c r="AB1729" s="132"/>
      <c r="AC1729" s="132"/>
      <c r="AD1729" s="132"/>
      <c r="AE1729" s="132"/>
      <c r="AG1729" s="7"/>
      <c r="AN1729" s="132"/>
      <c r="AO1729" s="132"/>
      <c r="AP1729" s="132"/>
      <c r="AQ1729" s="132"/>
      <c r="AR1729" s="132"/>
      <c r="AS1729" s="132"/>
      <c r="AT1729" s="132"/>
      <c r="AU1729" s="132"/>
    </row>
    <row r="1730" spans="27:64" ht="12.95" customHeight="1">
      <c r="AA1730" s="132"/>
      <c r="AB1730" s="132"/>
      <c r="AC1730" s="132"/>
      <c r="AD1730" s="132"/>
      <c r="AE1730" s="132"/>
      <c r="AG1730" s="7"/>
      <c r="AN1730" s="132"/>
      <c r="AO1730" s="132"/>
      <c r="AP1730" s="132"/>
      <c r="AQ1730" s="132"/>
      <c r="AR1730" s="132"/>
      <c r="AS1730" s="132"/>
      <c r="AT1730" s="132"/>
      <c r="AU1730" s="132"/>
      <c r="AV1730" s="132"/>
      <c r="AX1730" s="132"/>
      <c r="AY1730" s="132"/>
      <c r="AZ1730" s="132"/>
      <c r="BA1730" s="132"/>
      <c r="BB1730" s="132"/>
      <c r="BC1730" s="132"/>
      <c r="BD1730" s="132"/>
      <c r="BE1730" s="132"/>
      <c r="BF1730" s="132"/>
      <c r="BG1730" s="132"/>
      <c r="BH1730" s="132"/>
      <c r="BI1730" s="132"/>
      <c r="BJ1730" s="132"/>
      <c r="BK1730" s="132"/>
      <c r="BL1730" s="132"/>
    </row>
    <row r="1731" spans="27:64" ht="12.95" customHeight="1">
      <c r="AA1731" s="132"/>
      <c r="AB1731" s="132"/>
      <c r="AC1731" s="132"/>
      <c r="AD1731" s="132"/>
      <c r="AE1731" s="132"/>
      <c r="AG1731" s="7"/>
      <c r="AN1731" s="132"/>
      <c r="AO1731" s="132"/>
      <c r="AP1731" s="132"/>
      <c r="AQ1731" s="132"/>
      <c r="AR1731" s="132"/>
      <c r="AS1731" s="132"/>
      <c r="AT1731" s="132"/>
      <c r="AU1731" s="132"/>
      <c r="AV1731" s="132"/>
    </row>
    <row r="1732" spans="27:64" ht="12.95" customHeight="1">
      <c r="AA1732" s="132"/>
      <c r="AB1732" s="132"/>
      <c r="AC1732" s="132"/>
      <c r="AD1732" s="132"/>
      <c r="AE1732" s="132"/>
      <c r="AG1732" s="7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27:64" ht="12.95" customHeight="1">
      <c r="AA1733" s="132"/>
      <c r="AB1733" s="132"/>
      <c r="AC1733" s="132"/>
      <c r="AD1733" s="132"/>
      <c r="AE1733" s="132"/>
      <c r="AG1733" s="7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27:64" ht="12.95" customHeight="1">
      <c r="AA1734" s="132"/>
      <c r="AB1734" s="132"/>
      <c r="AC1734" s="132"/>
      <c r="AD1734" s="132"/>
      <c r="AE1734" s="132"/>
      <c r="AG1734" s="7"/>
      <c r="AN1734" s="132"/>
      <c r="AO1734" s="132"/>
      <c r="AP1734" s="132"/>
      <c r="AQ1734" s="132"/>
      <c r="AR1734" s="132"/>
      <c r="AS1734" s="132"/>
      <c r="AT1734" s="132"/>
      <c r="AU1734" s="132"/>
    </row>
    <row r="1735" spans="27:64" ht="12.95" customHeight="1">
      <c r="AA1735" s="132"/>
      <c r="AB1735" s="132"/>
      <c r="AC1735" s="132"/>
      <c r="AD1735" s="132"/>
      <c r="AE1735" s="132"/>
      <c r="AG1735" s="7"/>
      <c r="AN1735" s="132"/>
      <c r="AO1735" s="132"/>
      <c r="AP1735" s="132"/>
      <c r="AQ1735" s="132"/>
      <c r="AR1735" s="132"/>
      <c r="AS1735" s="132"/>
      <c r="AT1735" s="132"/>
      <c r="AU1735" s="132"/>
      <c r="AV1735" s="132"/>
      <c r="AX1735" s="132"/>
      <c r="AY1735" s="132"/>
      <c r="AZ1735" s="132"/>
      <c r="BA1735" s="132"/>
      <c r="BB1735" s="132"/>
      <c r="BC1735" s="132"/>
      <c r="BD1735" s="132"/>
      <c r="BE1735" s="132"/>
      <c r="BF1735" s="132"/>
      <c r="BG1735" s="132"/>
      <c r="BH1735" s="132"/>
      <c r="BI1735" s="132"/>
      <c r="BJ1735" s="132"/>
      <c r="BK1735" s="132"/>
      <c r="BL1735" s="132"/>
    </row>
    <row r="1736" spans="27:64" ht="12.95" customHeight="1">
      <c r="AA1736" s="132"/>
      <c r="AB1736" s="132"/>
      <c r="AC1736" s="132"/>
      <c r="AD1736" s="132"/>
      <c r="AE1736" s="132"/>
      <c r="AG1736" s="7"/>
      <c r="AN1736" s="132"/>
      <c r="AO1736" s="132"/>
      <c r="AP1736" s="132"/>
      <c r="AQ1736" s="132"/>
      <c r="AR1736" s="132"/>
      <c r="AS1736" s="132"/>
      <c r="AT1736" s="132"/>
      <c r="AU1736" s="132"/>
    </row>
    <row r="1737" spans="27:64" ht="12.95" customHeight="1">
      <c r="AA1737" s="132"/>
      <c r="AB1737" s="132"/>
      <c r="AC1737" s="132"/>
      <c r="AD1737" s="132"/>
      <c r="AE1737" s="132"/>
      <c r="AG1737" s="7"/>
      <c r="AN1737" s="132"/>
      <c r="AO1737" s="132"/>
      <c r="AP1737" s="132"/>
      <c r="AQ1737" s="132"/>
      <c r="AR1737" s="132"/>
      <c r="AS1737" s="132"/>
      <c r="AT1737" s="132"/>
      <c r="AU1737" s="132"/>
      <c r="AV1737" s="132"/>
      <c r="AX1737" s="132"/>
    </row>
    <row r="1738" spans="27:64" ht="12.95" customHeight="1">
      <c r="AA1738" s="132"/>
      <c r="AB1738" s="132"/>
      <c r="AC1738" s="132"/>
      <c r="AD1738" s="132"/>
      <c r="AE1738" s="132"/>
      <c r="AG1738" s="7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27:64" ht="12.95" customHeight="1">
      <c r="AA1739" s="132"/>
      <c r="AB1739" s="132"/>
      <c r="AC1739" s="132"/>
      <c r="AD1739" s="132"/>
      <c r="AE1739" s="132"/>
      <c r="AG1739" s="7"/>
      <c r="AN1739" s="132"/>
      <c r="AO1739" s="132"/>
      <c r="AP1739" s="132"/>
      <c r="AQ1739" s="132"/>
      <c r="AR1739" s="132"/>
      <c r="AS1739" s="132"/>
      <c r="AT1739" s="132"/>
      <c r="AU1739" s="132"/>
    </row>
    <row r="1740" spans="27:64" ht="12.95" customHeight="1">
      <c r="AA1740" s="132"/>
      <c r="AB1740" s="132"/>
      <c r="AC1740" s="132"/>
      <c r="AD1740" s="132"/>
      <c r="AE1740" s="132"/>
      <c r="AG1740" s="7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27:64" ht="12.95" customHeight="1">
      <c r="AA1741" s="132"/>
      <c r="AB1741" s="132"/>
      <c r="AC1741" s="132"/>
      <c r="AD1741" s="132"/>
      <c r="AE1741" s="132"/>
      <c r="AG1741" s="7"/>
      <c r="AN1741" s="132"/>
      <c r="AO1741" s="132"/>
      <c r="AP1741" s="132"/>
      <c r="AQ1741" s="132"/>
      <c r="AR1741" s="132"/>
      <c r="AS1741" s="132"/>
      <c r="AT1741" s="132"/>
      <c r="AU1741" s="132"/>
      <c r="AV1741" s="132"/>
      <c r="AW1741" s="132"/>
      <c r="AX1741" s="132"/>
      <c r="AY1741" s="132"/>
      <c r="AZ1741" s="132"/>
      <c r="BA1741" s="132"/>
      <c r="BB1741" s="132"/>
      <c r="BC1741" s="132"/>
      <c r="BD1741" s="132"/>
      <c r="BE1741" s="132"/>
      <c r="BF1741" s="132"/>
      <c r="BG1741" s="132"/>
      <c r="BH1741" s="132"/>
      <c r="BI1741" s="132"/>
      <c r="BJ1741" s="132"/>
      <c r="BK1741" s="132"/>
      <c r="BL1741" s="132"/>
    </row>
    <row r="1742" spans="27:64" ht="12.95" customHeight="1">
      <c r="AA1742" s="132"/>
      <c r="AB1742" s="132"/>
      <c r="AC1742" s="132"/>
      <c r="AD1742" s="132"/>
      <c r="AE1742" s="132"/>
      <c r="AG1742" s="7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27:64" ht="12.95" customHeight="1">
      <c r="AA1743" s="132"/>
      <c r="AB1743" s="132"/>
      <c r="AC1743" s="132"/>
      <c r="AD1743" s="132"/>
      <c r="AE1743" s="132"/>
      <c r="AG1743" s="7"/>
      <c r="AN1743" s="132"/>
      <c r="AO1743" s="132"/>
      <c r="AP1743" s="132"/>
      <c r="AQ1743" s="132"/>
      <c r="AR1743" s="132"/>
      <c r="AS1743" s="132"/>
      <c r="AT1743" s="132"/>
      <c r="AU1743" s="132"/>
    </row>
    <row r="1744" spans="27:64" ht="12.95" customHeight="1">
      <c r="AA1744" s="132"/>
      <c r="AB1744" s="132"/>
      <c r="AC1744" s="132"/>
      <c r="AD1744" s="132"/>
      <c r="AE1744" s="132"/>
      <c r="AG1744" s="7"/>
      <c r="AN1744" s="132"/>
      <c r="AO1744" s="132"/>
      <c r="AP1744" s="132"/>
      <c r="AQ1744" s="132"/>
      <c r="AR1744" s="132"/>
      <c r="AS1744" s="132"/>
      <c r="AT1744" s="132"/>
      <c r="AU1744" s="132"/>
      <c r="AV1744" s="132"/>
    </row>
    <row r="1745" spans="27:64" ht="12.95" customHeight="1">
      <c r="AA1745" s="132"/>
      <c r="AB1745" s="132"/>
      <c r="AC1745" s="132"/>
      <c r="AD1745" s="132"/>
      <c r="AE1745" s="132"/>
      <c r="AG1745" s="7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27:64" ht="12.95" customHeight="1">
      <c r="AA1746" s="132"/>
      <c r="AB1746" s="132"/>
      <c r="AC1746" s="132"/>
      <c r="AD1746" s="132"/>
      <c r="AE1746" s="132"/>
      <c r="AG1746" s="7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27:64" ht="12.95" customHeight="1">
      <c r="AA1747" s="132"/>
      <c r="AB1747" s="132"/>
      <c r="AC1747" s="132"/>
      <c r="AD1747" s="132"/>
      <c r="AE1747" s="132"/>
      <c r="AG1747" s="7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27:64" ht="12.95" customHeight="1">
      <c r="AA1748" s="132"/>
      <c r="AB1748" s="132"/>
      <c r="AC1748" s="132"/>
      <c r="AD1748" s="132"/>
      <c r="AE1748" s="132"/>
      <c r="AG1748" s="7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27:64" ht="12.95" customHeight="1">
      <c r="AA1749" s="132"/>
      <c r="AB1749" s="132"/>
      <c r="AC1749" s="132"/>
      <c r="AD1749" s="132"/>
      <c r="AE1749" s="132"/>
      <c r="AG1749" s="7"/>
      <c r="AN1749" s="132"/>
      <c r="AO1749" s="132"/>
      <c r="AP1749" s="132"/>
      <c r="AQ1749" s="132"/>
      <c r="AR1749" s="132"/>
      <c r="AS1749" s="132"/>
      <c r="AT1749" s="132"/>
      <c r="AU1749" s="132"/>
    </row>
    <row r="1750" spans="27:64" ht="12.95" customHeight="1">
      <c r="AA1750" s="132"/>
      <c r="AB1750" s="132"/>
      <c r="AC1750" s="132"/>
      <c r="AD1750" s="132"/>
      <c r="AE1750" s="132"/>
      <c r="AG1750" s="7"/>
      <c r="AN1750" s="132"/>
      <c r="AO1750" s="132"/>
      <c r="AP1750" s="132"/>
      <c r="AQ1750" s="132"/>
      <c r="AR1750" s="132"/>
      <c r="AS1750" s="132"/>
      <c r="AT1750" s="132"/>
      <c r="AU1750" s="132"/>
      <c r="AV1750" s="132"/>
    </row>
    <row r="1751" spans="27:64" ht="12.95" customHeight="1">
      <c r="AA1751" s="132"/>
      <c r="AB1751" s="132"/>
      <c r="AC1751" s="132"/>
      <c r="AD1751" s="132"/>
      <c r="AE1751" s="132"/>
      <c r="AG1751" s="7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27:64" ht="12.95" customHeight="1">
      <c r="AA1752" s="132"/>
      <c r="AB1752" s="132"/>
      <c r="AC1752" s="132"/>
      <c r="AD1752" s="132"/>
      <c r="AE1752" s="132"/>
      <c r="AG1752" s="7"/>
      <c r="AN1752" s="132"/>
      <c r="AO1752" s="132"/>
      <c r="AP1752" s="132"/>
      <c r="AQ1752" s="132"/>
      <c r="AR1752" s="132"/>
      <c r="AS1752" s="132"/>
      <c r="AT1752" s="132"/>
      <c r="AU1752" s="132"/>
    </row>
    <row r="1753" spans="27:64" ht="12.95" customHeight="1">
      <c r="AA1753" s="132"/>
      <c r="AB1753" s="132"/>
      <c r="AC1753" s="132"/>
      <c r="AD1753" s="132"/>
      <c r="AE1753" s="132"/>
      <c r="AG1753" s="7"/>
      <c r="AN1753" s="132"/>
      <c r="AO1753" s="132"/>
      <c r="AP1753" s="132"/>
      <c r="AQ1753" s="132"/>
      <c r="AR1753" s="132"/>
      <c r="AS1753" s="132"/>
      <c r="AT1753" s="132"/>
      <c r="AU1753" s="132"/>
      <c r="AV1753" s="132"/>
      <c r="AW1753" s="132"/>
      <c r="AX1753" s="132"/>
      <c r="AY1753" s="132"/>
      <c r="AZ1753" s="132"/>
      <c r="BA1753" s="132"/>
      <c r="BB1753" s="132"/>
      <c r="BC1753" s="132"/>
      <c r="BD1753" s="132"/>
      <c r="BE1753" s="132"/>
      <c r="BF1753" s="132"/>
      <c r="BG1753" s="132"/>
      <c r="BH1753" s="132"/>
      <c r="BI1753" s="132"/>
      <c r="BJ1753" s="132"/>
      <c r="BK1753" s="132"/>
      <c r="BL1753" s="132"/>
    </row>
    <row r="1754" spans="27:64" ht="12.95" customHeight="1">
      <c r="AA1754" s="132"/>
      <c r="AB1754" s="132"/>
      <c r="AC1754" s="132"/>
      <c r="AD1754" s="132"/>
      <c r="AE1754" s="132"/>
      <c r="AG1754" s="7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27:64" ht="12.95" customHeight="1">
      <c r="AA1755" s="132"/>
      <c r="AB1755" s="132"/>
      <c r="AC1755" s="132"/>
      <c r="AD1755" s="132"/>
      <c r="AE1755" s="132"/>
      <c r="AG1755" s="7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27:64" ht="12.95" customHeight="1">
      <c r="AA1756" s="132"/>
      <c r="AB1756" s="132"/>
      <c r="AC1756" s="132"/>
      <c r="AD1756" s="132"/>
      <c r="AE1756" s="132"/>
      <c r="AG1756" s="7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27:64" ht="12.95" customHeight="1">
      <c r="AA1757" s="132"/>
      <c r="AB1757" s="132"/>
      <c r="AC1757" s="132"/>
      <c r="AD1757" s="132"/>
      <c r="AE1757" s="132"/>
      <c r="AG1757" s="7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27:64" ht="12.95" customHeight="1">
      <c r="AA1758" s="132"/>
      <c r="AB1758" s="132"/>
      <c r="AC1758" s="132"/>
      <c r="AD1758" s="132"/>
      <c r="AE1758" s="132"/>
      <c r="AG1758" s="7"/>
      <c r="AN1758" s="132"/>
      <c r="AO1758" s="132"/>
      <c r="AP1758" s="132"/>
      <c r="AQ1758" s="132"/>
      <c r="AR1758" s="132"/>
      <c r="AS1758" s="132"/>
      <c r="AT1758" s="132"/>
      <c r="AU1758" s="132"/>
    </row>
    <row r="1759" spans="27:64" ht="12.95" customHeight="1">
      <c r="AA1759" s="132"/>
      <c r="AB1759" s="132"/>
      <c r="AC1759" s="132"/>
      <c r="AD1759" s="132"/>
      <c r="AE1759" s="132"/>
      <c r="AG1759" s="7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27:64" ht="12.95" customHeight="1">
      <c r="AA1760" s="132"/>
      <c r="AB1760" s="132"/>
      <c r="AC1760" s="132"/>
      <c r="AD1760" s="132"/>
      <c r="AE1760" s="132"/>
      <c r="AG1760" s="7"/>
      <c r="AN1760" s="132"/>
      <c r="AO1760" s="132"/>
      <c r="AP1760" s="132"/>
      <c r="AQ1760" s="132"/>
      <c r="AR1760" s="132"/>
      <c r="AS1760" s="132"/>
      <c r="AT1760" s="132"/>
      <c r="AU1760" s="132"/>
      <c r="AV1760" s="132"/>
      <c r="AW1760" s="132"/>
      <c r="AX1760" s="132"/>
      <c r="AY1760" s="132"/>
      <c r="AZ1760" s="132"/>
      <c r="BA1760" s="132"/>
      <c r="BB1760" s="132"/>
      <c r="BC1760" s="132"/>
      <c r="BD1760" s="132"/>
      <c r="BE1760" s="132"/>
      <c r="BF1760" s="132"/>
      <c r="BG1760" s="132"/>
      <c r="BH1760" s="132"/>
      <c r="BI1760" s="132"/>
      <c r="BJ1760" s="132"/>
      <c r="BK1760" s="132"/>
      <c r="BL1760" s="132"/>
    </row>
    <row r="1761" spans="27:64" ht="12.95" customHeight="1">
      <c r="AA1761" s="132"/>
      <c r="AB1761" s="132"/>
      <c r="AC1761" s="132"/>
      <c r="AD1761" s="132"/>
      <c r="AE1761" s="132"/>
      <c r="AG1761" s="7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27:64" ht="12.95" customHeight="1">
      <c r="AA1762" s="132"/>
      <c r="AB1762" s="132"/>
      <c r="AC1762" s="132"/>
      <c r="AD1762" s="132"/>
      <c r="AE1762" s="132"/>
      <c r="AG1762" s="7"/>
      <c r="AN1762" s="132"/>
      <c r="AO1762" s="132"/>
      <c r="AP1762" s="132"/>
      <c r="AQ1762" s="132"/>
      <c r="AR1762" s="132"/>
      <c r="AS1762" s="132"/>
      <c r="AT1762" s="132"/>
      <c r="AU1762" s="132"/>
      <c r="AV1762" s="132"/>
    </row>
    <row r="1763" spans="27:64" ht="12.95" customHeight="1">
      <c r="AA1763" s="132"/>
      <c r="AB1763" s="132"/>
      <c r="AC1763" s="132"/>
      <c r="AD1763" s="132"/>
      <c r="AE1763" s="132"/>
      <c r="AG1763" s="7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27:64" ht="12.95" customHeight="1">
      <c r="AA1764" s="132"/>
      <c r="AB1764" s="132"/>
      <c r="AC1764" s="132"/>
      <c r="AD1764" s="132"/>
      <c r="AE1764" s="132"/>
      <c r="AG1764" s="7"/>
      <c r="AN1764" s="132"/>
      <c r="AO1764" s="132"/>
      <c r="AP1764" s="132"/>
      <c r="AQ1764" s="132"/>
      <c r="AR1764" s="132"/>
      <c r="AS1764" s="132"/>
      <c r="AT1764" s="132"/>
      <c r="AU1764" s="132"/>
    </row>
    <row r="1765" spans="27:64" ht="12.95" customHeight="1">
      <c r="AA1765" s="132"/>
      <c r="AB1765" s="132"/>
      <c r="AC1765" s="132"/>
      <c r="AD1765" s="132"/>
      <c r="AE1765" s="132"/>
      <c r="AG1765" s="7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W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27:64" ht="12.95" customHeight="1">
      <c r="AA1766" s="132"/>
      <c r="AB1766" s="132"/>
      <c r="AC1766" s="132"/>
      <c r="AD1766" s="132"/>
      <c r="AE1766" s="132"/>
      <c r="AG1766" s="7"/>
      <c r="AN1766" s="132"/>
      <c r="AO1766" s="132"/>
      <c r="AP1766" s="132"/>
      <c r="AQ1766" s="132"/>
      <c r="AR1766" s="132"/>
      <c r="AS1766" s="132"/>
      <c r="AT1766" s="132"/>
      <c r="AU1766" s="132"/>
      <c r="AV1766" s="132"/>
      <c r="AX1766" s="132"/>
      <c r="AY1766" s="132"/>
      <c r="AZ1766" s="132"/>
      <c r="BA1766" s="132"/>
      <c r="BB1766" s="132"/>
      <c r="BC1766" s="132"/>
      <c r="BD1766" s="132"/>
      <c r="BE1766" s="132"/>
      <c r="BF1766" s="132"/>
      <c r="BG1766" s="132"/>
      <c r="BH1766" s="132"/>
      <c r="BI1766" s="132"/>
      <c r="BJ1766" s="132"/>
      <c r="BK1766" s="132"/>
      <c r="BL1766" s="132"/>
    </row>
    <row r="1767" spans="27:64" ht="12.95" customHeight="1">
      <c r="AA1767" s="132"/>
      <c r="AB1767" s="132"/>
      <c r="AC1767" s="132"/>
      <c r="AD1767" s="132"/>
      <c r="AE1767" s="132"/>
      <c r="AG1767" s="7"/>
      <c r="AN1767" s="132"/>
      <c r="AO1767" s="132"/>
      <c r="AP1767" s="132"/>
      <c r="AQ1767" s="132"/>
      <c r="AR1767" s="132"/>
      <c r="AS1767" s="132"/>
      <c r="AT1767" s="132"/>
      <c r="AU1767" s="132"/>
    </row>
    <row r="1768" spans="27:64" ht="12.95" customHeight="1">
      <c r="AA1768" s="132"/>
      <c r="AB1768" s="132"/>
      <c r="AC1768" s="132"/>
      <c r="AD1768" s="132"/>
      <c r="AE1768" s="132"/>
      <c r="AG1768" s="7"/>
      <c r="AN1768" s="132"/>
      <c r="AO1768" s="132"/>
      <c r="AP1768" s="132"/>
      <c r="AQ1768" s="132"/>
      <c r="AR1768" s="132"/>
      <c r="AS1768" s="132"/>
      <c r="AT1768" s="132"/>
      <c r="AU1768" s="132"/>
      <c r="AV1768" s="132"/>
    </row>
    <row r="1769" spans="27:64" ht="12.95" customHeight="1">
      <c r="AA1769" s="132"/>
      <c r="AB1769" s="132"/>
      <c r="AC1769" s="132"/>
      <c r="AD1769" s="132"/>
      <c r="AE1769" s="132"/>
      <c r="AG1769" s="7"/>
      <c r="AN1769" s="132"/>
      <c r="AO1769" s="132"/>
      <c r="AP1769" s="132"/>
      <c r="AQ1769" s="132"/>
      <c r="AR1769" s="132"/>
      <c r="AS1769" s="132"/>
      <c r="AT1769" s="132"/>
      <c r="AU1769" s="132"/>
    </row>
    <row r="1770" spans="27:64" ht="12.95" customHeight="1">
      <c r="AA1770" s="132"/>
      <c r="AB1770" s="132"/>
      <c r="AC1770" s="132"/>
      <c r="AD1770" s="132"/>
      <c r="AE1770" s="132"/>
      <c r="AG1770" s="7"/>
      <c r="AN1770" s="132"/>
      <c r="AO1770" s="132"/>
      <c r="AP1770" s="132"/>
      <c r="AQ1770" s="132"/>
      <c r="AR1770" s="132"/>
      <c r="AS1770" s="132"/>
      <c r="AT1770" s="132"/>
      <c r="AU1770" s="132"/>
      <c r="AV1770" s="132"/>
    </row>
    <row r="1771" spans="27:64" ht="12.95" customHeight="1">
      <c r="AA1771" s="132"/>
      <c r="AB1771" s="132"/>
      <c r="AC1771" s="132"/>
      <c r="AD1771" s="132"/>
      <c r="AE1771" s="132"/>
      <c r="AG1771" s="7"/>
      <c r="AN1771" s="132"/>
      <c r="AO1771" s="132"/>
      <c r="AP1771" s="132"/>
      <c r="AQ1771" s="132"/>
      <c r="AR1771" s="132"/>
      <c r="AS1771" s="132"/>
      <c r="AT1771" s="132"/>
      <c r="AU1771" s="132"/>
    </row>
    <row r="1772" spans="27:64" ht="12.95" customHeight="1">
      <c r="AA1772" s="132"/>
      <c r="AB1772" s="132"/>
      <c r="AC1772" s="132"/>
      <c r="AD1772" s="132"/>
      <c r="AE1772" s="132"/>
      <c r="AG1772" s="7"/>
      <c r="AN1772" s="132"/>
      <c r="AO1772" s="132"/>
      <c r="AP1772" s="132"/>
      <c r="AQ1772" s="132"/>
      <c r="AR1772" s="132"/>
      <c r="AS1772" s="132"/>
      <c r="AT1772" s="132"/>
      <c r="AU1772" s="132"/>
      <c r="AV1772" s="132"/>
    </row>
    <row r="1773" spans="27:64" ht="12.95" customHeight="1">
      <c r="AA1773" s="132"/>
      <c r="AB1773" s="132"/>
      <c r="AC1773" s="132"/>
      <c r="AD1773" s="132"/>
      <c r="AE1773" s="132"/>
      <c r="AG1773" s="7"/>
      <c r="AN1773" s="132"/>
      <c r="AO1773" s="132"/>
      <c r="AP1773" s="132"/>
      <c r="AQ1773" s="132"/>
      <c r="AR1773" s="132"/>
      <c r="AS1773" s="132"/>
      <c r="AT1773" s="132"/>
      <c r="AU1773" s="132"/>
      <c r="AV1773" s="132"/>
      <c r="AW1773" s="132"/>
      <c r="AX1773" s="132"/>
      <c r="AY1773" s="132"/>
      <c r="AZ1773" s="132"/>
      <c r="BA1773" s="132"/>
      <c r="BB1773" s="132"/>
      <c r="BC1773" s="132"/>
      <c r="BD1773" s="132"/>
      <c r="BE1773" s="132"/>
      <c r="BF1773" s="132"/>
      <c r="BG1773" s="132"/>
      <c r="BH1773" s="132"/>
      <c r="BI1773" s="132"/>
      <c r="BJ1773" s="132"/>
      <c r="BK1773" s="132"/>
      <c r="BL1773" s="132"/>
    </row>
    <row r="1774" spans="27:64" ht="12.95" customHeight="1">
      <c r="AA1774" s="132"/>
      <c r="AB1774" s="132"/>
      <c r="AC1774" s="132"/>
      <c r="AD1774" s="132"/>
      <c r="AE1774" s="132"/>
      <c r="AG1774" s="7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27:64" ht="12.95" customHeight="1">
      <c r="AA1775" s="132"/>
      <c r="AB1775" s="132"/>
      <c r="AC1775" s="132"/>
      <c r="AD1775" s="132"/>
      <c r="AE1775" s="132"/>
      <c r="AG1775" s="7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27:64" ht="12.95" customHeight="1">
      <c r="AA1776" s="132"/>
      <c r="AB1776" s="132"/>
      <c r="AC1776" s="132"/>
      <c r="AD1776" s="132"/>
      <c r="AE1776" s="132"/>
      <c r="AG1776" s="7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27:48" ht="12.95" customHeight="1">
      <c r="AA1777" s="132"/>
      <c r="AB1777" s="132"/>
      <c r="AC1777" s="132"/>
      <c r="AD1777" s="132"/>
      <c r="AE1777" s="132"/>
      <c r="AG1777" s="7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27:48" ht="12.95" customHeight="1">
      <c r="AA1778" s="132"/>
      <c r="AB1778" s="132"/>
      <c r="AC1778" s="132"/>
      <c r="AD1778" s="132"/>
      <c r="AE1778" s="132"/>
      <c r="AG1778" s="7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27:48" ht="12.95" customHeight="1">
      <c r="AA1779" s="132"/>
      <c r="AB1779" s="132"/>
      <c r="AC1779" s="132"/>
      <c r="AD1779" s="132"/>
      <c r="AE1779" s="132"/>
      <c r="AG1779" s="7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27:48" ht="12.95" customHeight="1">
      <c r="AA1780" s="132"/>
      <c r="AB1780" s="132"/>
      <c r="AC1780" s="132"/>
      <c r="AD1780" s="132"/>
      <c r="AE1780" s="132"/>
      <c r="AG1780" s="7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27:48" ht="12.95" customHeight="1">
      <c r="AA1781" s="132"/>
      <c r="AB1781" s="132"/>
      <c r="AC1781" s="132"/>
      <c r="AD1781" s="132"/>
      <c r="AE1781" s="132"/>
      <c r="AG1781" s="7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27:48" ht="12.95" customHeight="1">
      <c r="AA1782" s="132"/>
      <c r="AB1782" s="132"/>
      <c r="AC1782" s="132"/>
      <c r="AD1782" s="132"/>
      <c r="AE1782" s="132"/>
      <c r="AG1782" s="7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27:48" ht="12.95" customHeight="1">
      <c r="AA1783" s="132"/>
      <c r="AB1783" s="132"/>
      <c r="AC1783" s="132"/>
      <c r="AD1783" s="132"/>
      <c r="AE1783" s="132"/>
      <c r="AG1783" s="7"/>
      <c r="AN1783" s="132"/>
      <c r="AO1783" s="132"/>
      <c r="AP1783" s="132"/>
      <c r="AQ1783" s="132"/>
      <c r="AR1783" s="132"/>
      <c r="AS1783" s="132"/>
      <c r="AT1783" s="132"/>
      <c r="AU1783" s="132"/>
    </row>
    <row r="1784" spans="27:48" ht="12.95" customHeight="1">
      <c r="AA1784" s="132"/>
      <c r="AB1784" s="132"/>
      <c r="AC1784" s="132"/>
      <c r="AD1784" s="132"/>
      <c r="AE1784" s="132"/>
      <c r="AG1784" s="7"/>
      <c r="AN1784" s="132"/>
      <c r="AO1784" s="132"/>
      <c r="AP1784" s="132"/>
      <c r="AQ1784" s="132"/>
      <c r="AR1784" s="132"/>
      <c r="AS1784" s="132"/>
      <c r="AT1784" s="132"/>
      <c r="AU1784" s="132"/>
      <c r="AV1784" s="132"/>
    </row>
    <row r="1785" spans="27:48" ht="12.95" customHeight="1">
      <c r="AA1785" s="132"/>
      <c r="AB1785" s="132"/>
      <c r="AC1785" s="132"/>
      <c r="AD1785" s="132"/>
      <c r="AE1785" s="132"/>
      <c r="AG1785" s="7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27:48" ht="12.95" customHeight="1">
      <c r="AA1786" s="132"/>
      <c r="AB1786" s="132"/>
      <c r="AC1786" s="132"/>
      <c r="AD1786" s="132"/>
      <c r="AE1786" s="132"/>
      <c r="AG1786" s="7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27:48" ht="12.95" customHeight="1">
      <c r="AA1787" s="132"/>
      <c r="AB1787" s="132"/>
      <c r="AC1787" s="132"/>
      <c r="AD1787" s="132"/>
      <c r="AE1787" s="132"/>
      <c r="AG1787" s="7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27:48" ht="12.95" customHeight="1">
      <c r="AA1788" s="132"/>
      <c r="AB1788" s="132"/>
      <c r="AC1788" s="132"/>
      <c r="AD1788" s="132"/>
      <c r="AE1788" s="132"/>
      <c r="AG1788" s="7"/>
      <c r="AN1788" s="132"/>
      <c r="AO1788" s="132"/>
      <c r="AP1788" s="132"/>
      <c r="AQ1788" s="132"/>
      <c r="AR1788" s="132"/>
      <c r="AS1788" s="132"/>
      <c r="AT1788" s="132"/>
      <c r="AU1788" s="132"/>
    </row>
    <row r="1789" spans="27:48" ht="12.95" customHeight="1">
      <c r="AA1789" s="132"/>
      <c r="AB1789" s="132"/>
      <c r="AC1789" s="132"/>
      <c r="AD1789" s="132"/>
      <c r="AE1789" s="132"/>
      <c r="AG1789" s="7"/>
      <c r="AN1789" s="132"/>
      <c r="AO1789" s="132"/>
      <c r="AP1789" s="132"/>
      <c r="AQ1789" s="132"/>
      <c r="AR1789" s="132"/>
      <c r="AS1789" s="132"/>
      <c r="AT1789" s="132"/>
      <c r="AU1789" s="132"/>
      <c r="AV1789" s="132"/>
    </row>
    <row r="1790" spans="27:48" ht="12.95" customHeight="1">
      <c r="AA1790" s="132"/>
      <c r="AB1790" s="132"/>
      <c r="AC1790" s="132"/>
      <c r="AD1790" s="132"/>
      <c r="AE1790" s="132"/>
      <c r="AG1790" s="7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27:48" ht="12.95" customHeight="1">
      <c r="AA1791" s="132"/>
      <c r="AB1791" s="132"/>
      <c r="AC1791" s="132"/>
      <c r="AD1791" s="132"/>
      <c r="AE1791" s="132"/>
      <c r="AG1791" s="7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27:48" ht="12.95" customHeight="1">
      <c r="AA1792" s="132"/>
      <c r="AB1792" s="132"/>
      <c r="AC1792" s="132"/>
      <c r="AD1792" s="132"/>
      <c r="AE1792" s="132"/>
      <c r="AG1792" s="7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27:64" ht="12.95" customHeight="1">
      <c r="AA1793" s="132"/>
      <c r="AB1793" s="132"/>
      <c r="AC1793" s="132"/>
      <c r="AD1793" s="132"/>
      <c r="AE1793" s="132"/>
      <c r="AG1793" s="7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27:64" ht="12.95" customHeight="1">
      <c r="AA1794" s="132"/>
      <c r="AB1794" s="132"/>
      <c r="AC1794" s="132"/>
      <c r="AD1794" s="132"/>
      <c r="AE1794" s="132"/>
      <c r="AG1794" s="7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27:64" ht="12.95" customHeight="1">
      <c r="AA1795" s="132"/>
      <c r="AB1795" s="132"/>
      <c r="AC1795" s="132"/>
      <c r="AD1795" s="132"/>
      <c r="AE1795" s="132"/>
      <c r="AG1795" s="7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27:64" ht="12.95" customHeight="1">
      <c r="AA1796" s="132"/>
      <c r="AB1796" s="132"/>
      <c r="AC1796" s="132"/>
      <c r="AD1796" s="132"/>
      <c r="AE1796" s="132"/>
      <c r="AG1796" s="7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27:64" ht="12.95" customHeight="1">
      <c r="AA1797" s="132"/>
      <c r="AB1797" s="132"/>
      <c r="AC1797" s="132"/>
      <c r="AD1797" s="132"/>
      <c r="AE1797" s="132"/>
      <c r="AG1797" s="7"/>
      <c r="AN1797" s="132"/>
      <c r="AO1797" s="132"/>
      <c r="AP1797" s="132"/>
      <c r="AQ1797" s="132"/>
      <c r="AR1797" s="132"/>
      <c r="AS1797" s="132"/>
      <c r="AT1797" s="132"/>
      <c r="AU1797" s="132"/>
    </row>
    <row r="1798" spans="27:64" ht="12.95" customHeight="1">
      <c r="AA1798" s="132"/>
      <c r="AB1798" s="132"/>
      <c r="AC1798" s="132"/>
      <c r="AD1798" s="132"/>
      <c r="AE1798" s="132"/>
      <c r="AG1798" s="7"/>
      <c r="AN1798" s="132"/>
      <c r="AO1798" s="132"/>
      <c r="AP1798" s="132"/>
      <c r="AQ1798" s="132"/>
      <c r="AR1798" s="132"/>
      <c r="AS1798" s="132"/>
      <c r="AT1798" s="132"/>
      <c r="AU1798" s="132"/>
      <c r="AV1798" s="132"/>
    </row>
    <row r="1799" spans="27:64" ht="12.95" customHeight="1">
      <c r="AA1799" s="132"/>
      <c r="AB1799" s="132"/>
      <c r="AC1799" s="132"/>
      <c r="AD1799" s="132"/>
      <c r="AE1799" s="132"/>
      <c r="AG1799" s="7"/>
      <c r="AN1799" s="132"/>
      <c r="AO1799" s="132"/>
      <c r="AP1799" s="132"/>
      <c r="AQ1799" s="132"/>
      <c r="AR1799" s="132"/>
      <c r="AS1799" s="132"/>
      <c r="AT1799" s="132"/>
      <c r="AU1799" s="132"/>
    </row>
    <row r="1800" spans="27:64" ht="12.95" customHeight="1">
      <c r="AA1800" s="132"/>
      <c r="AB1800" s="132"/>
      <c r="AC1800" s="132"/>
      <c r="AD1800" s="132"/>
      <c r="AE1800" s="132"/>
      <c r="AG1800" s="7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X1800" s="132"/>
    </row>
    <row r="1801" spans="27:64" ht="12.95" customHeight="1">
      <c r="AA1801" s="132"/>
      <c r="AB1801" s="132"/>
      <c r="AC1801" s="132"/>
      <c r="AD1801" s="132"/>
      <c r="AE1801" s="132"/>
      <c r="AG1801" s="7"/>
      <c r="AN1801" s="132"/>
      <c r="AO1801" s="132"/>
      <c r="AP1801" s="132"/>
      <c r="AQ1801" s="132"/>
      <c r="AR1801" s="132"/>
      <c r="AS1801" s="132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2"/>
      <c r="BF1801" s="132"/>
      <c r="BG1801" s="132"/>
      <c r="BH1801" s="132"/>
      <c r="BI1801" s="132"/>
      <c r="BJ1801" s="132"/>
      <c r="BK1801" s="132"/>
      <c r="BL1801" s="132"/>
    </row>
    <row r="1802" spans="27:64" ht="12.95" customHeight="1">
      <c r="AA1802" s="132"/>
      <c r="AB1802" s="132"/>
      <c r="AC1802" s="132"/>
      <c r="AD1802" s="132"/>
      <c r="AE1802" s="132"/>
      <c r="AG1802" s="7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27:64" ht="12.95" customHeight="1">
      <c r="AA1803" s="132"/>
      <c r="AB1803" s="132"/>
      <c r="AC1803" s="132"/>
      <c r="AD1803" s="132"/>
      <c r="AE1803" s="132"/>
      <c r="AG1803" s="7"/>
      <c r="AN1803" s="132"/>
      <c r="AO1803" s="132"/>
      <c r="AP1803" s="132"/>
      <c r="AQ1803" s="132"/>
      <c r="AR1803" s="132"/>
      <c r="AS1803" s="132"/>
      <c r="AT1803" s="132"/>
      <c r="AU1803" s="132"/>
    </row>
    <row r="1804" spans="27:64" ht="12.95" customHeight="1">
      <c r="AA1804" s="132"/>
      <c r="AB1804" s="132"/>
      <c r="AC1804" s="132"/>
      <c r="AD1804" s="132"/>
      <c r="AE1804" s="132"/>
      <c r="AG1804" s="7"/>
      <c r="AN1804" s="132"/>
      <c r="AO1804" s="132"/>
      <c r="AP1804" s="132"/>
      <c r="AQ1804" s="132"/>
      <c r="AR1804" s="132"/>
      <c r="AS1804" s="132"/>
      <c r="AT1804" s="132"/>
      <c r="AU1804" s="132"/>
    </row>
    <row r="1805" spans="27:64" ht="12.95" customHeight="1">
      <c r="AA1805" s="132"/>
      <c r="AB1805" s="132"/>
      <c r="AC1805" s="132"/>
      <c r="AD1805" s="132"/>
      <c r="AE1805" s="132"/>
      <c r="AG1805" s="7"/>
      <c r="AN1805" s="132"/>
      <c r="AO1805" s="132"/>
      <c r="AP1805" s="132"/>
      <c r="AQ1805" s="132"/>
      <c r="AR1805" s="132"/>
      <c r="AS1805" s="132"/>
      <c r="AT1805" s="132"/>
      <c r="AU1805" s="132"/>
      <c r="AV1805" s="132"/>
      <c r="AX1805" s="132"/>
    </row>
    <row r="1806" spans="27:64" ht="12.95" customHeight="1">
      <c r="AA1806" s="132"/>
      <c r="AB1806" s="132"/>
      <c r="AC1806" s="132"/>
      <c r="AD1806" s="132"/>
      <c r="AE1806" s="132"/>
      <c r="AG1806" s="7"/>
      <c r="AN1806" s="132"/>
      <c r="AO1806" s="132"/>
      <c r="AP1806" s="132"/>
      <c r="AQ1806" s="132"/>
      <c r="AR1806" s="132"/>
      <c r="AS1806" s="132"/>
      <c r="AT1806" s="132"/>
      <c r="AU1806" s="132"/>
      <c r="AV1806" s="132"/>
      <c r="AW1806" s="132"/>
      <c r="AX1806" s="132"/>
      <c r="AY1806" s="132"/>
      <c r="AZ1806" s="132"/>
      <c r="BA1806" s="132"/>
      <c r="BB1806" s="132"/>
      <c r="BC1806" s="132"/>
      <c r="BD1806" s="132"/>
      <c r="BE1806" s="132"/>
      <c r="BF1806" s="132"/>
      <c r="BG1806" s="132"/>
      <c r="BH1806" s="132"/>
      <c r="BI1806" s="132"/>
      <c r="BJ1806" s="132"/>
      <c r="BK1806" s="132"/>
      <c r="BL1806" s="132"/>
    </row>
    <row r="1807" spans="27:64" ht="12.95" customHeight="1">
      <c r="AA1807" s="132"/>
      <c r="AB1807" s="132"/>
      <c r="AC1807" s="132"/>
      <c r="AD1807" s="132"/>
      <c r="AE1807" s="132"/>
      <c r="AG1807" s="7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27:64" ht="12.95" customHeight="1">
      <c r="AA1808" s="132"/>
      <c r="AB1808" s="132"/>
      <c r="AC1808" s="132"/>
      <c r="AD1808" s="132"/>
      <c r="AE1808" s="132"/>
      <c r="AG1808" s="7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27:64" ht="12.95" customHeight="1">
      <c r="AA1809" s="132"/>
      <c r="AB1809" s="132"/>
      <c r="AC1809" s="132"/>
      <c r="AD1809" s="132"/>
      <c r="AE1809" s="132"/>
      <c r="AG1809" s="7"/>
      <c r="AN1809" s="132"/>
      <c r="AO1809" s="132"/>
      <c r="AP1809" s="132"/>
      <c r="AQ1809" s="132"/>
      <c r="AR1809" s="132"/>
      <c r="AS1809" s="132"/>
      <c r="AT1809" s="132"/>
      <c r="AU1809" s="132"/>
    </row>
    <row r="1810" spans="27:64" ht="12.95" customHeight="1">
      <c r="AA1810" s="132"/>
      <c r="AB1810" s="132"/>
      <c r="AC1810" s="132"/>
      <c r="AD1810" s="132"/>
      <c r="AE1810" s="132"/>
      <c r="AG1810" s="7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27:64" ht="12.95" customHeight="1">
      <c r="AA1811" s="132"/>
      <c r="AB1811" s="132"/>
      <c r="AC1811" s="132"/>
      <c r="AD1811" s="132"/>
      <c r="AE1811" s="132"/>
      <c r="AG1811" s="7"/>
      <c r="AN1811" s="132"/>
      <c r="AO1811" s="132"/>
      <c r="AP1811" s="132"/>
      <c r="AQ1811" s="132"/>
      <c r="AR1811" s="132"/>
      <c r="AS1811" s="132"/>
      <c r="AT1811" s="132"/>
      <c r="AU1811" s="132"/>
      <c r="AV1811" s="132"/>
      <c r="AX1811" s="132"/>
    </row>
    <row r="1812" spans="27:64" ht="12.95" customHeight="1">
      <c r="AA1812" s="132"/>
      <c r="AB1812" s="132"/>
      <c r="AC1812" s="132"/>
      <c r="AD1812" s="132"/>
      <c r="AE1812" s="132"/>
      <c r="AG1812" s="7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27:64" ht="12.95" customHeight="1">
      <c r="AA1813" s="132"/>
      <c r="AB1813" s="132"/>
      <c r="AC1813" s="132"/>
      <c r="AD1813" s="132"/>
      <c r="AE1813" s="132"/>
      <c r="AG1813" s="7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27:64" ht="12.95" customHeight="1">
      <c r="AA1814" s="132"/>
      <c r="AB1814" s="132"/>
      <c r="AC1814" s="132"/>
      <c r="AD1814" s="132"/>
      <c r="AE1814" s="132"/>
      <c r="AG1814" s="7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27:64" ht="12.95" customHeight="1">
      <c r="AA1815" s="132"/>
      <c r="AB1815" s="132"/>
      <c r="AC1815" s="132"/>
      <c r="AD1815" s="132"/>
      <c r="AE1815" s="132"/>
      <c r="AG1815" s="7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27:64" ht="12.95" customHeight="1">
      <c r="AA1816" s="132"/>
      <c r="AB1816" s="132"/>
      <c r="AC1816" s="132"/>
      <c r="AD1816" s="132"/>
      <c r="AE1816" s="132"/>
      <c r="AG1816" s="7"/>
      <c r="AN1816" s="132"/>
      <c r="AO1816" s="132"/>
      <c r="AP1816" s="132"/>
      <c r="AQ1816" s="132"/>
      <c r="AR1816" s="132"/>
      <c r="AS1816" s="132"/>
      <c r="AT1816" s="132"/>
      <c r="AU1816" s="132"/>
    </row>
    <row r="1817" spans="27:64" ht="12.95" customHeight="1">
      <c r="AA1817" s="132"/>
      <c r="AB1817" s="132"/>
      <c r="AC1817" s="132"/>
      <c r="AD1817" s="132"/>
      <c r="AE1817" s="132"/>
      <c r="AG1817" s="7"/>
      <c r="AN1817" s="132"/>
      <c r="AO1817" s="132"/>
      <c r="AP1817" s="132"/>
      <c r="AQ1817" s="132"/>
      <c r="AR1817" s="132"/>
      <c r="AS1817" s="132"/>
      <c r="AT1817" s="132"/>
      <c r="AU1817" s="132"/>
    </row>
    <row r="1818" spans="27:64" ht="12.95" customHeight="1">
      <c r="AA1818" s="132"/>
      <c r="AB1818" s="132"/>
      <c r="AC1818" s="132"/>
      <c r="AD1818" s="132"/>
      <c r="AE1818" s="132"/>
      <c r="AG1818" s="7"/>
      <c r="AN1818" s="132"/>
      <c r="AO1818" s="132"/>
      <c r="AP1818" s="132"/>
      <c r="AQ1818" s="132"/>
      <c r="AR1818" s="132"/>
      <c r="AS1818" s="132"/>
      <c r="AT1818" s="132"/>
      <c r="AU1818" s="132"/>
      <c r="AV1818" s="132"/>
      <c r="AX1818" s="132"/>
      <c r="AY1818" s="132"/>
      <c r="AZ1818" s="132"/>
      <c r="BA1818" s="132"/>
      <c r="BB1818" s="132"/>
      <c r="BC1818" s="132"/>
      <c r="BD1818" s="132"/>
      <c r="BE1818" s="132"/>
      <c r="BF1818" s="132"/>
      <c r="BG1818" s="132"/>
      <c r="BH1818" s="132"/>
      <c r="BI1818" s="132"/>
      <c r="BJ1818" s="132"/>
      <c r="BK1818" s="132"/>
      <c r="BL1818" s="132"/>
    </row>
    <row r="1819" spans="27:64" ht="12.95" customHeight="1">
      <c r="AA1819" s="132"/>
      <c r="AB1819" s="132"/>
      <c r="AC1819" s="132"/>
      <c r="AD1819" s="132"/>
      <c r="AE1819" s="132"/>
      <c r="AG1819" s="7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27:64" ht="12.95" customHeight="1">
      <c r="AA1820" s="132"/>
      <c r="AB1820" s="132"/>
      <c r="AC1820" s="132"/>
      <c r="AD1820" s="132"/>
      <c r="AE1820" s="132"/>
      <c r="AG1820" s="7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27:64" ht="12.95" customHeight="1">
      <c r="AA1821" s="132"/>
      <c r="AB1821" s="132"/>
      <c r="AC1821" s="132"/>
      <c r="AD1821" s="132"/>
      <c r="AE1821" s="132"/>
      <c r="AG1821" s="7"/>
      <c r="AN1821" s="132"/>
      <c r="AO1821" s="132"/>
      <c r="AP1821" s="132"/>
      <c r="AQ1821" s="132"/>
      <c r="AR1821" s="132"/>
      <c r="AS1821" s="132"/>
      <c r="AT1821" s="132"/>
      <c r="AU1821" s="132"/>
      <c r="AV1821" s="132"/>
    </row>
    <row r="1822" spans="27:64" ht="12.95" customHeight="1">
      <c r="AA1822" s="132"/>
      <c r="AB1822" s="132"/>
      <c r="AC1822" s="132"/>
      <c r="AD1822" s="132"/>
      <c r="AE1822" s="132"/>
      <c r="AG1822" s="7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27:64" ht="12.95" customHeight="1">
      <c r="AA1823" s="132"/>
      <c r="AB1823" s="132"/>
      <c r="AC1823" s="132"/>
      <c r="AD1823" s="132"/>
      <c r="AE1823" s="132"/>
      <c r="AG1823" s="7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27:64" ht="12.95" customHeight="1">
      <c r="AA1824" s="132"/>
      <c r="AB1824" s="132"/>
      <c r="AC1824" s="132"/>
      <c r="AD1824" s="132"/>
      <c r="AE1824" s="132"/>
      <c r="AG1824" s="7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27:64" ht="12.95" customHeight="1">
      <c r="AA1825" s="132"/>
      <c r="AB1825" s="132"/>
      <c r="AC1825" s="132"/>
      <c r="AD1825" s="132"/>
      <c r="AE1825" s="132"/>
      <c r="AG1825" s="7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27:64" ht="12.95" customHeight="1">
      <c r="AA1826" s="132"/>
      <c r="AB1826" s="132"/>
      <c r="AC1826" s="132"/>
      <c r="AD1826" s="132"/>
      <c r="AE1826" s="132"/>
      <c r="AG1826" s="7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27:64" ht="12.95" customHeight="1">
      <c r="AA1827" s="132"/>
      <c r="AB1827" s="132"/>
      <c r="AC1827" s="132"/>
      <c r="AD1827" s="132"/>
      <c r="AE1827" s="132"/>
      <c r="AG1827" s="7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27:64" ht="12.95" customHeight="1">
      <c r="AA1828" s="132"/>
      <c r="AB1828" s="132"/>
      <c r="AC1828" s="132"/>
      <c r="AD1828" s="132"/>
      <c r="AE1828" s="132"/>
      <c r="AG1828" s="7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27:64" ht="12.95" customHeight="1">
      <c r="AA1829" s="132"/>
      <c r="AB1829" s="132"/>
      <c r="AC1829" s="132"/>
      <c r="AD1829" s="132"/>
      <c r="AE1829" s="132"/>
      <c r="AG1829" s="7"/>
      <c r="AN1829" s="132"/>
      <c r="AO1829" s="132"/>
      <c r="AP1829" s="132"/>
      <c r="AQ1829" s="132"/>
      <c r="AR1829" s="132"/>
      <c r="AS1829" s="132"/>
      <c r="AT1829" s="132"/>
      <c r="AU1829" s="132"/>
    </row>
    <row r="1830" spans="27:64" ht="12.95" customHeight="1">
      <c r="AA1830" s="132"/>
      <c r="AB1830" s="132"/>
      <c r="AC1830" s="132"/>
      <c r="AD1830" s="132"/>
      <c r="AE1830" s="132"/>
      <c r="AG1830" s="7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27:64" ht="12.95" customHeight="1">
      <c r="AA1831" s="132"/>
      <c r="AB1831" s="132"/>
      <c r="AC1831" s="132"/>
      <c r="AD1831" s="132"/>
      <c r="AE1831" s="132"/>
      <c r="AG1831" s="7"/>
      <c r="AN1831" s="132"/>
      <c r="AO1831" s="132"/>
      <c r="AP1831" s="132"/>
      <c r="AQ1831" s="132"/>
      <c r="AR1831" s="132"/>
      <c r="AS1831" s="132"/>
      <c r="AT1831" s="132"/>
      <c r="AU1831" s="132"/>
      <c r="AV1831" s="132"/>
      <c r="AW1831" s="132"/>
      <c r="AX1831" s="132"/>
      <c r="AY1831" s="132"/>
      <c r="AZ1831" s="132"/>
      <c r="BA1831" s="132"/>
      <c r="BB1831" s="132"/>
      <c r="BC1831" s="132"/>
      <c r="BD1831" s="132"/>
      <c r="BE1831" s="132"/>
      <c r="BF1831" s="132"/>
      <c r="BG1831" s="132"/>
      <c r="BH1831" s="132"/>
      <c r="BI1831" s="132"/>
      <c r="BJ1831" s="132"/>
      <c r="BK1831" s="132"/>
      <c r="BL1831" s="132"/>
    </row>
    <row r="1832" spans="27:64" ht="12.95" customHeight="1">
      <c r="AA1832" s="132"/>
      <c r="AB1832" s="132"/>
      <c r="AC1832" s="132"/>
      <c r="AD1832" s="132"/>
      <c r="AE1832" s="132"/>
      <c r="AG1832" s="7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27:64" ht="12.95" customHeight="1">
      <c r="AA1833" s="132"/>
      <c r="AB1833" s="132"/>
      <c r="AC1833" s="132"/>
      <c r="AD1833" s="132"/>
      <c r="AE1833" s="132"/>
      <c r="AG1833" s="7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27:64" ht="12.95" customHeight="1">
      <c r="AA1834" s="132"/>
      <c r="AB1834" s="132"/>
      <c r="AC1834" s="132"/>
      <c r="AD1834" s="132"/>
      <c r="AE1834" s="132"/>
      <c r="AG1834" s="7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27:64" ht="12.95" customHeight="1">
      <c r="AA1835" s="132"/>
      <c r="AB1835" s="132"/>
      <c r="AC1835" s="132"/>
      <c r="AD1835" s="132"/>
      <c r="AE1835" s="132"/>
      <c r="AG1835" s="7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27:64" ht="12.95" customHeight="1">
      <c r="AA1836" s="132"/>
      <c r="AB1836" s="132"/>
      <c r="AC1836" s="132"/>
      <c r="AD1836" s="132"/>
      <c r="AE1836" s="132"/>
      <c r="AG1836" s="7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27:64" ht="12.95" customHeight="1">
      <c r="AA1837" s="132"/>
      <c r="AB1837" s="132"/>
      <c r="AC1837" s="132"/>
      <c r="AD1837" s="132"/>
      <c r="AE1837" s="132"/>
      <c r="AG1837" s="7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27:64" ht="12.95" customHeight="1">
      <c r="AA1838" s="132"/>
      <c r="AB1838" s="132"/>
      <c r="AC1838" s="132"/>
      <c r="AD1838" s="132"/>
      <c r="AE1838" s="132"/>
      <c r="AG1838" s="7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27:64" ht="12.95" customHeight="1">
      <c r="AA1839" s="132"/>
      <c r="AB1839" s="132"/>
      <c r="AC1839" s="132"/>
      <c r="AD1839" s="132"/>
      <c r="AE1839" s="132"/>
      <c r="AG1839" s="7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27:64" ht="12.95" customHeight="1">
      <c r="AA1840" s="132"/>
      <c r="AB1840" s="132"/>
      <c r="AC1840" s="132"/>
      <c r="AD1840" s="132"/>
      <c r="AE1840" s="132"/>
      <c r="AG1840" s="7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27:64" ht="12.95" customHeight="1">
      <c r="AA1841" s="132"/>
      <c r="AB1841" s="132"/>
      <c r="AC1841" s="132"/>
      <c r="AD1841" s="132"/>
      <c r="AE1841" s="132"/>
      <c r="AG1841" s="7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27:64" ht="12.95" customHeight="1">
      <c r="AA1842" s="132"/>
      <c r="AB1842" s="132"/>
      <c r="AC1842" s="132"/>
      <c r="AD1842" s="132"/>
      <c r="AE1842" s="132"/>
      <c r="AG1842" s="7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27:64" ht="12.95" customHeight="1">
      <c r="AA1843" s="132"/>
      <c r="AB1843" s="132"/>
      <c r="AC1843" s="132"/>
      <c r="AD1843" s="132"/>
      <c r="AE1843" s="132"/>
      <c r="AG1843" s="7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27:64" ht="12.95" customHeight="1">
      <c r="AA1844" s="132"/>
      <c r="AB1844" s="132"/>
      <c r="AC1844" s="132"/>
      <c r="AD1844" s="132"/>
      <c r="AE1844" s="132"/>
      <c r="AG1844" s="7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27:64" ht="12.95" customHeight="1">
      <c r="AA1845" s="132"/>
      <c r="AB1845" s="132"/>
      <c r="AC1845" s="132"/>
      <c r="AD1845" s="132"/>
      <c r="AE1845" s="132"/>
      <c r="AG1845" s="7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27:64" ht="12.95" customHeight="1">
      <c r="AA1846" s="132"/>
      <c r="AB1846" s="132"/>
      <c r="AC1846" s="132"/>
      <c r="AD1846" s="132"/>
      <c r="AE1846" s="132"/>
      <c r="AG1846" s="7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27:64" ht="12.95" customHeight="1">
      <c r="AA1847" s="132"/>
      <c r="AB1847" s="132"/>
      <c r="AC1847" s="132"/>
      <c r="AD1847" s="132"/>
      <c r="AE1847" s="132"/>
      <c r="AG1847" s="7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27:64" ht="12.95" customHeight="1">
      <c r="AA1848" s="132"/>
      <c r="AB1848" s="132"/>
      <c r="AC1848" s="132"/>
      <c r="AD1848" s="132"/>
      <c r="AE1848" s="132"/>
      <c r="AG1848" s="7"/>
      <c r="AN1848" s="132"/>
      <c r="AO1848" s="132"/>
      <c r="AP1848" s="132"/>
      <c r="AQ1848" s="132"/>
      <c r="AR1848" s="132"/>
      <c r="AS1848" s="132"/>
      <c r="AT1848" s="132"/>
      <c r="AU1848" s="132"/>
    </row>
    <row r="1849" spans="27:64" ht="12.95" customHeight="1">
      <c r="AA1849" s="132"/>
      <c r="AB1849" s="132"/>
      <c r="AC1849" s="132"/>
      <c r="AD1849" s="132"/>
      <c r="AE1849" s="132"/>
      <c r="AG1849" s="7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27:64" ht="12.95" customHeight="1">
      <c r="AA1850" s="132"/>
      <c r="AB1850" s="132"/>
      <c r="AC1850" s="132"/>
      <c r="AD1850" s="132"/>
      <c r="AE1850" s="132"/>
      <c r="AG1850" s="7"/>
      <c r="AN1850" s="132"/>
      <c r="AO1850" s="132"/>
      <c r="AP1850" s="132"/>
      <c r="AQ1850" s="132"/>
      <c r="AR1850" s="132"/>
      <c r="AS1850" s="132"/>
      <c r="AT1850" s="132"/>
      <c r="AU1850" s="132"/>
      <c r="AV1850" s="132"/>
    </row>
    <row r="1851" spans="27:64" ht="12.95" customHeight="1">
      <c r="AA1851" s="132"/>
      <c r="AB1851" s="132"/>
      <c r="AC1851" s="132"/>
      <c r="AD1851" s="132"/>
      <c r="AE1851" s="132"/>
      <c r="AG1851" s="7"/>
      <c r="AN1851" s="132"/>
      <c r="AO1851" s="132"/>
      <c r="AP1851" s="132"/>
      <c r="AQ1851" s="132"/>
      <c r="AR1851" s="132"/>
      <c r="AS1851" s="132"/>
      <c r="AT1851" s="132"/>
      <c r="AU1851" s="132"/>
    </row>
    <row r="1852" spans="27:64" ht="12.95" customHeight="1">
      <c r="AA1852" s="132"/>
      <c r="AB1852" s="132"/>
      <c r="AC1852" s="132"/>
      <c r="AD1852" s="132"/>
      <c r="AE1852" s="132"/>
      <c r="AG1852" s="7"/>
      <c r="AN1852" s="132"/>
      <c r="AO1852" s="132"/>
      <c r="AP1852" s="132"/>
      <c r="AQ1852" s="132"/>
      <c r="AR1852" s="132"/>
      <c r="AS1852" s="132"/>
      <c r="AT1852" s="132"/>
      <c r="AU1852" s="132"/>
      <c r="AV1852" s="132"/>
      <c r="AW1852" s="132"/>
      <c r="AX1852" s="132"/>
      <c r="AY1852" s="132"/>
      <c r="AZ1852" s="132"/>
      <c r="BA1852" s="132"/>
      <c r="BB1852" s="132"/>
      <c r="BC1852" s="132"/>
      <c r="BD1852" s="132"/>
      <c r="BE1852" s="132"/>
      <c r="BF1852" s="132"/>
      <c r="BG1852" s="132"/>
      <c r="BH1852" s="132"/>
      <c r="BI1852" s="132"/>
      <c r="BJ1852" s="132"/>
      <c r="BK1852" s="132"/>
      <c r="BL1852" s="132"/>
    </row>
    <row r="1853" spans="27:64" ht="12.95" customHeight="1">
      <c r="AA1853" s="132"/>
      <c r="AB1853" s="132"/>
      <c r="AC1853" s="132"/>
      <c r="AD1853" s="132"/>
      <c r="AE1853" s="132"/>
      <c r="AG1853" s="7"/>
      <c r="AN1853" s="132"/>
      <c r="AO1853" s="132"/>
      <c r="AP1853" s="132"/>
      <c r="AQ1853" s="132"/>
      <c r="AR1853" s="132"/>
      <c r="AS1853" s="132"/>
      <c r="AT1853" s="132"/>
      <c r="AU1853" s="132"/>
      <c r="AV1853" s="132"/>
    </row>
    <row r="1854" spans="27:64" ht="12.95" customHeight="1">
      <c r="AA1854" s="132"/>
      <c r="AB1854" s="132"/>
      <c r="AC1854" s="132"/>
      <c r="AD1854" s="132"/>
      <c r="AE1854" s="132"/>
      <c r="AG1854" s="7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27:64" ht="12.95" customHeight="1">
      <c r="AA1855" s="132"/>
      <c r="AB1855" s="132"/>
      <c r="AC1855" s="132"/>
      <c r="AD1855" s="132"/>
      <c r="AE1855" s="132"/>
      <c r="AG1855" s="7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27:64" ht="12.95" customHeight="1">
      <c r="AA1856" s="132"/>
      <c r="AB1856" s="132"/>
      <c r="AC1856" s="132"/>
      <c r="AD1856" s="132"/>
      <c r="AE1856" s="132"/>
      <c r="AG1856" s="7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27:47" ht="12.95" customHeight="1">
      <c r="AA1857" s="132"/>
      <c r="AB1857" s="132"/>
      <c r="AC1857" s="132"/>
      <c r="AD1857" s="132"/>
      <c r="AE1857" s="132"/>
      <c r="AG1857" s="7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27:47" ht="12.95" customHeight="1">
      <c r="AA1858" s="132"/>
      <c r="AB1858" s="132"/>
      <c r="AC1858" s="132"/>
      <c r="AD1858" s="132"/>
      <c r="AE1858" s="132"/>
      <c r="AG1858" s="7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27:47" ht="12.95" customHeight="1">
      <c r="AA1859" s="132"/>
      <c r="AB1859" s="132"/>
      <c r="AC1859" s="132"/>
      <c r="AD1859" s="132"/>
      <c r="AE1859" s="132"/>
      <c r="AG1859" s="7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27:47" ht="12.95" customHeight="1">
      <c r="AA1860" s="132"/>
      <c r="AB1860" s="132"/>
      <c r="AC1860" s="132"/>
      <c r="AD1860" s="132"/>
      <c r="AE1860" s="132"/>
      <c r="AG1860" s="7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27:47" ht="12.95" customHeight="1">
      <c r="AA1861" s="132"/>
      <c r="AB1861" s="132"/>
      <c r="AC1861" s="132"/>
      <c r="AD1861" s="132"/>
      <c r="AE1861" s="132"/>
      <c r="AG1861" s="7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27:47" ht="12.95" customHeight="1">
      <c r="AA1862" s="132"/>
      <c r="AB1862" s="132"/>
      <c r="AC1862" s="132"/>
      <c r="AD1862" s="132"/>
      <c r="AE1862" s="132"/>
      <c r="AG1862" s="7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27:47" ht="12.95" customHeight="1">
      <c r="AA1863" s="132"/>
      <c r="AB1863" s="132"/>
      <c r="AC1863" s="132"/>
      <c r="AD1863" s="132"/>
      <c r="AE1863" s="132"/>
      <c r="AG1863" s="7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27:47" ht="12.95" customHeight="1">
      <c r="AA1864" s="132"/>
      <c r="AB1864" s="132"/>
      <c r="AC1864" s="132"/>
      <c r="AD1864" s="132"/>
      <c r="AE1864" s="132"/>
      <c r="AG1864" s="7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27:47" ht="12.95" customHeight="1">
      <c r="AA1865" s="132"/>
      <c r="AB1865" s="132"/>
      <c r="AC1865" s="132"/>
      <c r="AD1865" s="132"/>
      <c r="AE1865" s="132"/>
      <c r="AG1865" s="7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27:47" ht="12.95" customHeight="1">
      <c r="AA1866" s="132"/>
      <c r="AB1866" s="132"/>
      <c r="AC1866" s="132"/>
      <c r="AD1866" s="132"/>
      <c r="AE1866" s="132"/>
      <c r="AG1866" s="7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27:47" ht="12.95" customHeight="1">
      <c r="AA1867" s="132"/>
      <c r="AB1867" s="132"/>
      <c r="AC1867" s="132"/>
      <c r="AD1867" s="132"/>
      <c r="AE1867" s="132"/>
      <c r="AG1867" s="7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27:47" ht="12.95" customHeight="1">
      <c r="AA1868" s="132"/>
      <c r="AB1868" s="132"/>
      <c r="AC1868" s="132"/>
      <c r="AD1868" s="132"/>
      <c r="AE1868" s="132"/>
      <c r="AG1868" s="7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27:47" ht="12.95" customHeight="1">
      <c r="AA1869" s="132"/>
      <c r="AB1869" s="132"/>
      <c r="AC1869" s="132"/>
      <c r="AD1869" s="132"/>
      <c r="AE1869" s="132"/>
      <c r="AG1869" s="7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27:47" ht="12.95" customHeight="1">
      <c r="AA1870" s="132"/>
      <c r="AB1870" s="132"/>
      <c r="AC1870" s="132"/>
      <c r="AD1870" s="132"/>
      <c r="AE1870" s="132"/>
      <c r="AG1870" s="7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27:47" ht="12.95" customHeight="1">
      <c r="AA1871" s="132"/>
      <c r="AB1871" s="132"/>
      <c r="AC1871" s="132"/>
      <c r="AD1871" s="132"/>
      <c r="AE1871" s="132"/>
      <c r="AG1871" s="7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27:47" ht="12.95" customHeight="1">
      <c r="AA1872" s="132"/>
      <c r="AB1872" s="132"/>
      <c r="AC1872" s="132"/>
      <c r="AD1872" s="132"/>
      <c r="AE1872" s="132"/>
      <c r="AG1872" s="7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27:47" ht="12.95" customHeight="1">
      <c r="AA1873" s="132"/>
      <c r="AB1873" s="132"/>
      <c r="AC1873" s="132"/>
      <c r="AD1873" s="132"/>
      <c r="AE1873" s="132"/>
      <c r="AG1873" s="7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27:47" ht="12.95" customHeight="1">
      <c r="AA1874" s="132"/>
      <c r="AB1874" s="132"/>
      <c r="AC1874" s="132"/>
      <c r="AD1874" s="132"/>
      <c r="AE1874" s="132"/>
      <c r="AG1874" s="7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27:47" ht="12.95" customHeight="1">
      <c r="AA1875" s="132"/>
      <c r="AB1875" s="132"/>
      <c r="AC1875" s="132"/>
      <c r="AD1875" s="132"/>
      <c r="AE1875" s="132"/>
      <c r="AG1875" s="7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27:47" ht="12.95" customHeight="1">
      <c r="AA1876" s="132"/>
      <c r="AB1876" s="132"/>
      <c r="AC1876" s="132"/>
      <c r="AD1876" s="132"/>
      <c r="AE1876" s="132"/>
      <c r="AG1876" s="7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27:47" ht="12.95" customHeight="1">
      <c r="AA1877" s="132"/>
      <c r="AB1877" s="132"/>
      <c r="AC1877" s="132"/>
      <c r="AD1877" s="132"/>
      <c r="AE1877" s="132"/>
      <c r="AG1877" s="7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27:47" ht="12.95" customHeight="1">
      <c r="AA1878" s="132"/>
      <c r="AB1878" s="132"/>
      <c r="AC1878" s="132"/>
      <c r="AD1878" s="132"/>
      <c r="AE1878" s="132"/>
      <c r="AG1878" s="7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27:47" ht="12.95" customHeight="1">
      <c r="AA1879" s="132"/>
      <c r="AB1879" s="132"/>
      <c r="AC1879" s="132"/>
      <c r="AD1879" s="132"/>
      <c r="AE1879" s="132"/>
      <c r="AG1879" s="7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27:47" ht="12.95" customHeight="1">
      <c r="AA1880" s="132"/>
      <c r="AB1880" s="132"/>
      <c r="AC1880" s="132"/>
      <c r="AD1880" s="132"/>
      <c r="AE1880" s="132"/>
      <c r="AG1880" s="7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27:47" ht="12.95" customHeight="1">
      <c r="AA1881" s="132"/>
      <c r="AB1881" s="132"/>
      <c r="AC1881" s="132"/>
      <c r="AD1881" s="132"/>
      <c r="AE1881" s="132"/>
      <c r="AG1881" s="7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27:47" ht="12.95" customHeight="1">
      <c r="AA1882" s="132"/>
      <c r="AB1882" s="132"/>
      <c r="AC1882" s="132"/>
      <c r="AD1882" s="132"/>
      <c r="AE1882" s="132"/>
      <c r="AG1882" s="7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27:47" ht="12.95" customHeight="1">
      <c r="AA1883" s="132"/>
      <c r="AB1883" s="132"/>
      <c r="AC1883" s="132"/>
      <c r="AD1883" s="132"/>
      <c r="AE1883" s="132"/>
      <c r="AG1883" s="7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27:47" ht="12.95" customHeight="1">
      <c r="AA1884" s="132"/>
      <c r="AB1884" s="132"/>
      <c r="AC1884" s="132"/>
      <c r="AD1884" s="132"/>
      <c r="AE1884" s="132"/>
      <c r="AG1884" s="7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27:47" ht="12.95" customHeight="1">
      <c r="AA1885" s="132"/>
      <c r="AB1885" s="132"/>
      <c r="AC1885" s="132"/>
      <c r="AD1885" s="132"/>
      <c r="AE1885" s="132"/>
      <c r="AG1885" s="7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27:47" ht="12.95" customHeight="1">
      <c r="AA1886" s="132"/>
      <c r="AB1886" s="132"/>
      <c r="AC1886" s="132"/>
      <c r="AD1886" s="132"/>
      <c r="AE1886" s="132"/>
      <c r="AG1886" s="7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27:47" ht="12.95" customHeight="1">
      <c r="AA1887" s="132"/>
      <c r="AB1887" s="132"/>
      <c r="AC1887" s="132"/>
      <c r="AD1887" s="132"/>
      <c r="AE1887" s="132"/>
      <c r="AG1887" s="7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27:47" ht="12.95" customHeight="1">
      <c r="AA1888" s="132"/>
      <c r="AB1888" s="132"/>
      <c r="AC1888" s="132"/>
      <c r="AD1888" s="132"/>
      <c r="AE1888" s="132"/>
      <c r="AG1888" s="7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27:47" ht="12.95" customHeight="1">
      <c r="AA1889" s="132"/>
      <c r="AB1889" s="132"/>
      <c r="AC1889" s="132"/>
      <c r="AD1889" s="132"/>
      <c r="AE1889" s="132"/>
      <c r="AG1889" s="7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27:47" ht="12.95" customHeight="1">
      <c r="AA1890" s="132"/>
      <c r="AB1890" s="132"/>
      <c r="AC1890" s="132"/>
      <c r="AD1890" s="132"/>
      <c r="AE1890" s="132"/>
      <c r="AG1890" s="7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27:47" ht="12.95" customHeight="1">
      <c r="AA1891" s="132"/>
      <c r="AB1891" s="132"/>
      <c r="AC1891" s="132"/>
      <c r="AD1891" s="132"/>
      <c r="AE1891" s="132"/>
      <c r="AG1891" s="7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27:47" ht="12.95" customHeight="1">
      <c r="AA1892" s="132"/>
      <c r="AB1892" s="132"/>
      <c r="AC1892" s="132"/>
      <c r="AD1892" s="132"/>
      <c r="AE1892" s="132"/>
      <c r="AG1892" s="7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27:47" ht="12.95" customHeight="1">
      <c r="AA1893" s="132"/>
      <c r="AB1893" s="132"/>
      <c r="AC1893" s="132"/>
      <c r="AD1893" s="132"/>
      <c r="AE1893" s="132"/>
      <c r="AG1893" s="7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27:47" ht="12.95" customHeight="1">
      <c r="AA1894" s="132"/>
      <c r="AB1894" s="132"/>
      <c r="AC1894" s="132"/>
      <c r="AD1894" s="132"/>
      <c r="AE1894" s="132"/>
      <c r="AG1894" s="7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27:47" ht="12.95" customHeight="1">
      <c r="AA1895" s="132"/>
      <c r="AB1895" s="132"/>
      <c r="AC1895" s="132"/>
      <c r="AD1895" s="132"/>
      <c r="AE1895" s="132"/>
      <c r="AG1895" s="7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27:47" ht="12.95" customHeight="1">
      <c r="AA1896" s="132"/>
      <c r="AB1896" s="132"/>
      <c r="AC1896" s="132"/>
      <c r="AD1896" s="132"/>
      <c r="AE1896" s="132"/>
      <c r="AG1896" s="7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27:47" ht="12.95" customHeight="1">
      <c r="AA1897" s="132"/>
      <c r="AB1897" s="132"/>
      <c r="AC1897" s="132"/>
      <c r="AD1897" s="132"/>
      <c r="AE1897" s="132"/>
      <c r="AG1897" s="7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27:47" ht="12.95" customHeight="1">
      <c r="AA1898" s="132"/>
      <c r="AB1898" s="132"/>
      <c r="AC1898" s="132"/>
      <c r="AD1898" s="132"/>
      <c r="AE1898" s="132"/>
      <c r="AG1898" s="7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27:47" ht="12.95" customHeight="1">
      <c r="AA1899" s="132"/>
      <c r="AB1899" s="132"/>
      <c r="AC1899" s="132"/>
      <c r="AD1899" s="132"/>
      <c r="AE1899" s="132"/>
      <c r="AG1899" s="7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27:47" ht="12.95" customHeight="1">
      <c r="AA1900" s="132"/>
      <c r="AB1900" s="132"/>
      <c r="AC1900" s="132"/>
      <c r="AD1900" s="132"/>
      <c r="AE1900" s="132"/>
      <c r="AG1900" s="7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27:47" ht="12.95" customHeight="1">
      <c r="AA1901" s="132"/>
      <c r="AB1901" s="132"/>
      <c r="AC1901" s="132"/>
      <c r="AD1901" s="132"/>
      <c r="AE1901" s="132"/>
      <c r="AG1901" s="7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27:47" ht="12.95" customHeight="1">
      <c r="AA1902" s="132"/>
      <c r="AB1902" s="132"/>
      <c r="AC1902" s="132"/>
      <c r="AD1902" s="132"/>
      <c r="AE1902" s="132"/>
      <c r="AG1902" s="7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27:47" ht="12.95" customHeight="1">
      <c r="AA1903" s="132"/>
      <c r="AB1903" s="132"/>
      <c r="AC1903" s="132"/>
      <c r="AD1903" s="132"/>
      <c r="AE1903" s="132"/>
      <c r="AG1903" s="7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27:47" ht="12.95" customHeight="1">
      <c r="AA1904" s="132"/>
      <c r="AB1904" s="132"/>
      <c r="AC1904" s="132"/>
      <c r="AD1904" s="132"/>
      <c r="AE1904" s="132"/>
      <c r="AG1904" s="7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27:48" ht="12.95" customHeight="1">
      <c r="AA1905" s="132"/>
      <c r="AB1905" s="132"/>
      <c r="AC1905" s="132"/>
      <c r="AD1905" s="132"/>
      <c r="AE1905" s="132"/>
      <c r="AG1905" s="7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27:48" ht="12.95" customHeight="1">
      <c r="AA1906" s="132"/>
      <c r="AB1906" s="132"/>
      <c r="AC1906" s="132"/>
      <c r="AD1906" s="132"/>
      <c r="AE1906" s="132"/>
      <c r="AG1906" s="7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27:48" ht="12.95" customHeight="1">
      <c r="AA1907" s="132"/>
      <c r="AB1907" s="132"/>
      <c r="AC1907" s="132"/>
      <c r="AD1907" s="132"/>
      <c r="AE1907" s="132"/>
      <c r="AG1907" s="7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27:48" ht="12.95" customHeight="1">
      <c r="AA1908" s="132"/>
      <c r="AB1908" s="132"/>
      <c r="AC1908" s="132"/>
      <c r="AD1908" s="132"/>
      <c r="AE1908" s="132"/>
      <c r="AG1908" s="7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27:48" ht="12.95" customHeight="1">
      <c r="AA1909" s="132"/>
      <c r="AB1909" s="132"/>
      <c r="AC1909" s="132"/>
      <c r="AD1909" s="132"/>
      <c r="AE1909" s="132"/>
      <c r="AG1909" s="7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27:48" ht="12.95" customHeight="1">
      <c r="AA1910" s="132"/>
      <c r="AB1910" s="132"/>
      <c r="AC1910" s="132"/>
      <c r="AD1910" s="132"/>
      <c r="AE1910" s="132"/>
      <c r="AG1910" s="7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27:48" ht="12.95" customHeight="1">
      <c r="AA1911" s="132"/>
      <c r="AB1911" s="132"/>
      <c r="AC1911" s="132"/>
      <c r="AD1911" s="132"/>
      <c r="AE1911" s="132"/>
      <c r="AG1911" s="7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27:48" ht="12.95" customHeight="1">
      <c r="AA1912" s="132"/>
      <c r="AB1912" s="132"/>
      <c r="AC1912" s="132"/>
      <c r="AD1912" s="132"/>
      <c r="AE1912" s="132"/>
      <c r="AG1912" s="7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27:48" ht="12.95" customHeight="1">
      <c r="AA1913" s="132"/>
      <c r="AB1913" s="132"/>
      <c r="AC1913" s="132"/>
      <c r="AD1913" s="132"/>
      <c r="AE1913" s="132"/>
      <c r="AG1913" s="7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27:48" ht="12.95" customHeight="1">
      <c r="AA1914" s="132"/>
      <c r="AB1914" s="132"/>
      <c r="AC1914" s="132"/>
      <c r="AD1914" s="132"/>
      <c r="AE1914" s="132"/>
      <c r="AG1914" s="7"/>
      <c r="AN1914" s="132"/>
      <c r="AO1914" s="132"/>
      <c r="AP1914" s="132"/>
      <c r="AQ1914" s="132"/>
      <c r="AR1914" s="132"/>
      <c r="AS1914" s="132"/>
      <c r="AT1914" s="132"/>
      <c r="AU1914" s="132"/>
    </row>
    <row r="1915" spans="27:48" ht="12.95" customHeight="1">
      <c r="AA1915" s="132"/>
      <c r="AB1915" s="132"/>
      <c r="AC1915" s="132"/>
      <c r="AD1915" s="132"/>
      <c r="AE1915" s="132"/>
      <c r="AG1915" s="7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27:48" ht="12.95" customHeight="1">
      <c r="AA1916" s="132"/>
      <c r="AB1916" s="132"/>
      <c r="AC1916" s="132"/>
      <c r="AD1916" s="132"/>
      <c r="AE1916" s="132"/>
      <c r="AG1916" s="7"/>
      <c r="AN1916" s="132"/>
      <c r="AO1916" s="132"/>
      <c r="AP1916" s="132"/>
      <c r="AQ1916" s="132"/>
      <c r="AR1916" s="132"/>
      <c r="AS1916" s="132"/>
      <c r="AT1916" s="132"/>
      <c r="AU1916" s="132"/>
      <c r="AV1916" s="132"/>
    </row>
    <row r="1917" spans="27:48" ht="12.95" customHeight="1">
      <c r="AA1917" s="132"/>
      <c r="AB1917" s="132"/>
      <c r="AC1917" s="132"/>
      <c r="AD1917" s="132"/>
      <c r="AE1917" s="132"/>
      <c r="AG1917" s="7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27:48" ht="12.95" customHeight="1">
      <c r="AA1918" s="132"/>
      <c r="AB1918" s="132"/>
      <c r="AC1918" s="132"/>
      <c r="AD1918" s="132"/>
      <c r="AE1918" s="132"/>
      <c r="AG1918" s="7"/>
      <c r="AN1918" s="132"/>
      <c r="AO1918" s="132"/>
      <c r="AP1918" s="132"/>
      <c r="AQ1918" s="132"/>
      <c r="AR1918" s="132"/>
      <c r="AS1918" s="132"/>
      <c r="AT1918" s="132"/>
      <c r="AU1918" s="132"/>
    </row>
    <row r="1919" spans="27:48" ht="12.95" customHeight="1">
      <c r="AA1919" s="132"/>
      <c r="AB1919" s="132"/>
      <c r="AC1919" s="132"/>
      <c r="AD1919" s="132"/>
      <c r="AE1919" s="132"/>
      <c r="AG1919" s="7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27:48" ht="12.95" customHeight="1">
      <c r="AA1920" s="132"/>
      <c r="AB1920" s="132"/>
      <c r="AC1920" s="132"/>
      <c r="AD1920" s="132"/>
      <c r="AE1920" s="132"/>
      <c r="AG1920" s="7"/>
      <c r="AN1920" s="132"/>
      <c r="AO1920" s="132"/>
      <c r="AP1920" s="132"/>
      <c r="AQ1920" s="132"/>
      <c r="AR1920" s="132"/>
      <c r="AS1920" s="132"/>
      <c r="AT1920" s="132"/>
      <c r="AU1920" s="132"/>
      <c r="AV1920" s="132"/>
    </row>
    <row r="1921" spans="27:48" ht="12.95" customHeight="1">
      <c r="AA1921" s="132"/>
      <c r="AB1921" s="132"/>
      <c r="AC1921" s="132"/>
      <c r="AD1921" s="132"/>
      <c r="AE1921" s="132"/>
      <c r="AG1921" s="7"/>
      <c r="AN1921" s="132"/>
      <c r="AO1921" s="132"/>
      <c r="AP1921" s="132"/>
      <c r="AQ1921" s="132"/>
      <c r="AR1921" s="132"/>
      <c r="AS1921" s="132"/>
      <c r="AT1921" s="132"/>
      <c r="AU1921" s="132"/>
    </row>
    <row r="1922" spans="27:48" ht="12.95" customHeight="1">
      <c r="AA1922" s="132"/>
      <c r="AB1922" s="132"/>
      <c r="AC1922" s="132"/>
      <c r="AD1922" s="132"/>
      <c r="AE1922" s="132"/>
      <c r="AG1922" s="7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27:48" ht="12.95" customHeight="1">
      <c r="AA1923" s="132"/>
      <c r="AB1923" s="132"/>
      <c r="AC1923" s="132"/>
      <c r="AD1923" s="132"/>
      <c r="AE1923" s="132"/>
      <c r="AG1923" s="7"/>
      <c r="AN1923" s="132"/>
      <c r="AO1923" s="132"/>
      <c r="AP1923" s="132"/>
      <c r="AQ1923" s="132"/>
      <c r="AR1923" s="132"/>
      <c r="AS1923" s="132"/>
      <c r="AT1923" s="132"/>
      <c r="AU1923" s="132"/>
      <c r="AV1923" s="132"/>
    </row>
    <row r="1924" spans="27:48" ht="12.95" customHeight="1">
      <c r="AA1924" s="132"/>
      <c r="AB1924" s="132"/>
      <c r="AC1924" s="132"/>
      <c r="AD1924" s="132"/>
      <c r="AE1924" s="132"/>
      <c r="AG1924" s="7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27:48" ht="12.95" customHeight="1">
      <c r="AA1925" s="132"/>
      <c r="AB1925" s="132"/>
      <c r="AC1925" s="132"/>
      <c r="AD1925" s="132"/>
      <c r="AE1925" s="132"/>
      <c r="AG1925" s="7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27:48" ht="12.95" customHeight="1">
      <c r="AA1926" s="132"/>
      <c r="AB1926" s="132"/>
      <c r="AC1926" s="132"/>
      <c r="AD1926" s="132"/>
      <c r="AE1926" s="132"/>
      <c r="AG1926" s="7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27:48" ht="12.95" customHeight="1">
      <c r="AA1927" s="132"/>
      <c r="AB1927" s="132"/>
      <c r="AC1927" s="132"/>
      <c r="AD1927" s="132"/>
      <c r="AE1927" s="132"/>
      <c r="AG1927" s="7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27:48" ht="12.95" customHeight="1">
      <c r="AA1928" s="132"/>
      <c r="AB1928" s="132"/>
      <c r="AC1928" s="132"/>
      <c r="AD1928" s="132"/>
      <c r="AE1928" s="132"/>
      <c r="AG1928" s="7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27:48" ht="12.95" customHeight="1">
      <c r="AA1929" s="132"/>
      <c r="AB1929" s="132"/>
      <c r="AC1929" s="132"/>
      <c r="AD1929" s="132"/>
      <c r="AE1929" s="132"/>
      <c r="AG1929" s="7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27:48" ht="12.95" customHeight="1">
      <c r="AA1930" s="132"/>
      <c r="AB1930" s="132"/>
      <c r="AC1930" s="132"/>
      <c r="AD1930" s="132"/>
      <c r="AE1930" s="132"/>
      <c r="AG1930" s="7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27:48" ht="12.95" customHeight="1">
      <c r="AA1931" s="132"/>
      <c r="AB1931" s="132"/>
      <c r="AC1931" s="132"/>
      <c r="AD1931" s="132"/>
      <c r="AE1931" s="132"/>
      <c r="AG1931" s="7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27:48" ht="12.95" customHeight="1">
      <c r="AA1932" s="132"/>
      <c r="AB1932" s="132"/>
      <c r="AC1932" s="132"/>
      <c r="AD1932" s="132"/>
      <c r="AE1932" s="132"/>
      <c r="AG1932" s="7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27:48" ht="12.95" customHeight="1">
      <c r="AA1933" s="132"/>
      <c r="AB1933" s="132"/>
      <c r="AC1933" s="132"/>
      <c r="AD1933" s="132"/>
      <c r="AE1933" s="132"/>
      <c r="AG1933" s="7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27:48" ht="12.95" customHeight="1">
      <c r="AA1934" s="132"/>
      <c r="AB1934" s="132"/>
      <c r="AC1934" s="132"/>
      <c r="AD1934" s="132"/>
      <c r="AE1934" s="132"/>
      <c r="AG1934" s="7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27:48" ht="12.95" customHeight="1">
      <c r="AA1935" s="132"/>
      <c r="AB1935" s="132"/>
      <c r="AC1935" s="132"/>
      <c r="AD1935" s="132"/>
      <c r="AE1935" s="132"/>
      <c r="AG1935" s="7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27:48" ht="12.95" customHeight="1">
      <c r="AA1936" s="132"/>
      <c r="AB1936" s="132"/>
      <c r="AC1936" s="132"/>
      <c r="AD1936" s="132"/>
      <c r="AE1936" s="132"/>
      <c r="AG1936" s="7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27:47" ht="12.95" customHeight="1">
      <c r="AA1937" s="132"/>
      <c r="AB1937" s="132"/>
      <c r="AC1937" s="132"/>
      <c r="AD1937" s="132"/>
      <c r="AE1937" s="132"/>
      <c r="AG1937" s="7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27:47" ht="12.95" customHeight="1">
      <c r="AA1938" s="132"/>
      <c r="AB1938" s="132"/>
      <c r="AC1938" s="132"/>
      <c r="AD1938" s="132"/>
      <c r="AE1938" s="132"/>
      <c r="AG1938" s="7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27:47" ht="12.95" customHeight="1">
      <c r="AA1939" s="132"/>
      <c r="AB1939" s="132"/>
      <c r="AC1939" s="132"/>
      <c r="AD1939" s="132"/>
      <c r="AE1939" s="132"/>
      <c r="AG1939" s="7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27:47" ht="12.95" customHeight="1">
      <c r="AA1940" s="132"/>
      <c r="AB1940" s="132"/>
      <c r="AC1940" s="132"/>
      <c r="AD1940" s="132"/>
      <c r="AE1940" s="132"/>
      <c r="AG1940" s="7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27:47" ht="12.95" customHeight="1">
      <c r="AA1941" s="132"/>
      <c r="AB1941" s="132"/>
      <c r="AC1941" s="132"/>
      <c r="AD1941" s="132"/>
      <c r="AE1941" s="132"/>
      <c r="AG1941" s="7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27:47" ht="12.95" customHeight="1">
      <c r="AA1942" s="132"/>
      <c r="AB1942" s="132"/>
      <c r="AC1942" s="132"/>
      <c r="AD1942" s="132"/>
      <c r="AE1942" s="132"/>
      <c r="AG1942" s="7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27:47" ht="12.95" customHeight="1">
      <c r="AA1943" s="132"/>
      <c r="AB1943" s="132"/>
      <c r="AC1943" s="132"/>
      <c r="AD1943" s="132"/>
      <c r="AE1943" s="132"/>
      <c r="AG1943" s="7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27:47" ht="12.95" customHeight="1">
      <c r="AA1944" s="132"/>
      <c r="AB1944" s="132"/>
      <c r="AC1944" s="132"/>
      <c r="AD1944" s="132"/>
      <c r="AE1944" s="132"/>
      <c r="AG1944" s="7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27:47" ht="12.95" customHeight="1">
      <c r="AA1945" s="132"/>
      <c r="AB1945" s="132"/>
      <c r="AC1945" s="132"/>
      <c r="AD1945" s="132"/>
      <c r="AE1945" s="132"/>
      <c r="AG1945" s="7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27:47" ht="12.95" customHeight="1">
      <c r="AA1946" s="132"/>
      <c r="AB1946" s="132"/>
      <c r="AC1946" s="132"/>
      <c r="AD1946" s="132"/>
      <c r="AE1946" s="132"/>
      <c r="AG1946" s="7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27:47" ht="12.95" customHeight="1">
      <c r="AA1947" s="132"/>
      <c r="AB1947" s="132"/>
      <c r="AC1947" s="132"/>
      <c r="AD1947" s="132"/>
      <c r="AE1947" s="132"/>
      <c r="AG1947" s="7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27:47" ht="12.95" customHeight="1">
      <c r="AA1948" s="132"/>
      <c r="AB1948" s="132"/>
      <c r="AC1948" s="132"/>
      <c r="AD1948" s="132"/>
      <c r="AE1948" s="132"/>
      <c r="AG1948" s="7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27:47" ht="12.95" customHeight="1">
      <c r="AA1949" s="132"/>
      <c r="AB1949" s="132"/>
      <c r="AC1949" s="132"/>
      <c r="AD1949" s="132"/>
      <c r="AE1949" s="132"/>
      <c r="AG1949" s="7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27:47" ht="12.95" customHeight="1">
      <c r="AA1950" s="132"/>
      <c r="AB1950" s="132"/>
      <c r="AC1950" s="132"/>
      <c r="AD1950" s="132"/>
      <c r="AE1950" s="132"/>
      <c r="AG1950" s="7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27:47" ht="12.95" customHeight="1">
      <c r="AA1951" s="132"/>
      <c r="AB1951" s="132"/>
      <c r="AC1951" s="132"/>
      <c r="AD1951" s="132"/>
      <c r="AE1951" s="132"/>
      <c r="AG1951" s="7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27:47" ht="12.95" customHeight="1">
      <c r="AA1952" s="132"/>
      <c r="AB1952" s="132"/>
      <c r="AC1952" s="132"/>
      <c r="AD1952" s="132"/>
      <c r="AE1952" s="132"/>
      <c r="AG1952" s="7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26:79" ht="12.95" customHeight="1">
      <c r="Z1953" s="202"/>
      <c r="AA1953" s="202"/>
      <c r="AB1953" s="132"/>
      <c r="AC1953" s="202"/>
      <c r="AD1953" s="202"/>
      <c r="AE1953" s="202"/>
      <c r="AF1953" s="202"/>
      <c r="AG1953" s="218"/>
      <c r="AH1953" s="202"/>
      <c r="AI1953" s="202"/>
      <c r="AJ1953" s="202"/>
      <c r="AK1953" s="202"/>
      <c r="AL1953" s="202"/>
      <c r="AM1953" s="202"/>
      <c r="AN1953" s="202"/>
      <c r="AO1953" s="202"/>
      <c r="AP1953" s="202"/>
      <c r="AQ1953" s="202"/>
      <c r="AR1953" s="202"/>
      <c r="AS1953" s="202"/>
      <c r="AT1953" s="202"/>
      <c r="AU1953" s="202"/>
      <c r="AV1953" s="202"/>
      <c r="AW1953" s="202"/>
      <c r="AX1953" s="202"/>
      <c r="AY1953" s="202"/>
      <c r="AZ1953" s="202"/>
      <c r="BA1953" s="202"/>
      <c r="BB1953" s="202"/>
      <c r="BC1953" s="202"/>
      <c r="BD1953" s="202"/>
      <c r="BE1953" s="202"/>
      <c r="BF1953" s="202"/>
      <c r="BG1953" s="202"/>
      <c r="BH1953" s="202"/>
      <c r="BI1953" s="202"/>
      <c r="BJ1953" s="202"/>
      <c r="BK1953" s="202"/>
      <c r="BL1953" s="202"/>
      <c r="BM1953" s="202"/>
      <c r="BN1953" s="202"/>
      <c r="BO1953" s="202"/>
      <c r="BP1953" s="202"/>
      <c r="BQ1953" s="202"/>
      <c r="BR1953" s="202"/>
      <c r="BS1953" s="202"/>
      <c r="BT1953" s="202"/>
      <c r="BU1953" s="202"/>
      <c r="BV1953" s="202"/>
      <c r="BW1953" s="202"/>
      <c r="BX1953" s="202"/>
      <c r="BY1953" s="202"/>
      <c r="BZ1953" s="202"/>
      <c r="CA1953" s="202"/>
    </row>
    <row r="1954" spans="26:79" ht="12.95" customHeight="1">
      <c r="Z1954" s="202"/>
      <c r="AA1954" s="202"/>
      <c r="AB1954" s="132"/>
      <c r="AC1954" s="202"/>
      <c r="AD1954" s="202"/>
      <c r="AE1954" s="202"/>
      <c r="AF1954" s="202"/>
      <c r="AG1954" s="218"/>
      <c r="AH1954" s="202"/>
      <c r="AI1954" s="202"/>
      <c r="AJ1954" s="202"/>
      <c r="AK1954" s="202"/>
      <c r="AL1954" s="202"/>
      <c r="AM1954" s="202"/>
      <c r="AN1954" s="202"/>
      <c r="AO1954" s="202"/>
      <c r="AP1954" s="202"/>
      <c r="AQ1954" s="202"/>
      <c r="AR1954" s="202"/>
      <c r="AS1954" s="202"/>
      <c r="AT1954" s="202"/>
      <c r="AU1954" s="202"/>
      <c r="AV1954" s="202"/>
      <c r="AW1954" s="202"/>
      <c r="AX1954" s="202"/>
      <c r="AY1954" s="202"/>
      <c r="AZ1954" s="202"/>
      <c r="BA1954" s="202"/>
      <c r="BB1954" s="202"/>
      <c r="BC1954" s="202"/>
      <c r="BD1954" s="202"/>
      <c r="BE1954" s="202"/>
      <c r="BF1954" s="202"/>
      <c r="BG1954" s="202"/>
      <c r="BH1954" s="202"/>
      <c r="BI1954" s="202"/>
      <c r="BJ1954" s="202"/>
      <c r="BK1954" s="202"/>
      <c r="BL1954" s="202"/>
      <c r="BM1954" s="202"/>
      <c r="BN1954" s="202"/>
      <c r="BO1954" s="202"/>
      <c r="BP1954" s="202"/>
      <c r="BQ1954" s="202"/>
      <c r="BR1954" s="202"/>
      <c r="BS1954" s="202"/>
      <c r="BT1954" s="202"/>
      <c r="BU1954" s="202"/>
      <c r="BV1954" s="202"/>
      <c r="BW1954" s="202"/>
      <c r="BX1954" s="202"/>
      <c r="BY1954" s="202"/>
      <c r="BZ1954" s="202"/>
      <c r="CA1954" s="202"/>
    </row>
    <row r="1955" spans="26:79" ht="12.95" customHeight="1">
      <c r="Z1955" s="202"/>
      <c r="AA1955" s="202"/>
      <c r="AB1955" s="132"/>
      <c r="AC1955" s="202"/>
      <c r="AD1955" s="202"/>
      <c r="AE1955" s="202"/>
      <c r="AF1955" s="202"/>
      <c r="AG1955" s="218"/>
      <c r="AH1955" s="202"/>
      <c r="AI1955" s="202"/>
      <c r="AJ1955" s="202"/>
      <c r="AK1955" s="202"/>
      <c r="AL1955" s="202"/>
      <c r="AM1955" s="202"/>
      <c r="AN1955" s="202"/>
      <c r="AO1955" s="202"/>
      <c r="AP1955" s="202"/>
      <c r="AQ1955" s="202"/>
      <c r="AR1955" s="202"/>
      <c r="AS1955" s="202"/>
      <c r="AT1955" s="202"/>
      <c r="AU1955" s="202"/>
      <c r="AV1955" s="202"/>
      <c r="AW1955" s="202"/>
      <c r="AX1955" s="202"/>
      <c r="AY1955" s="202"/>
      <c r="AZ1955" s="202"/>
      <c r="BA1955" s="202"/>
      <c r="BB1955" s="202"/>
      <c r="BC1955" s="202"/>
      <c r="BD1955" s="202"/>
      <c r="BE1955" s="202"/>
      <c r="BF1955" s="202"/>
      <c r="BG1955" s="202"/>
      <c r="BH1955" s="202"/>
      <c r="BI1955" s="202"/>
      <c r="BJ1955" s="202"/>
      <c r="BK1955" s="202"/>
      <c r="BL1955" s="202"/>
      <c r="BM1955" s="202"/>
      <c r="BN1955" s="202"/>
      <c r="BO1955" s="202"/>
      <c r="BP1955" s="202"/>
      <c r="BQ1955" s="202"/>
      <c r="BR1955" s="202"/>
      <c r="BS1955" s="202"/>
      <c r="BT1955" s="202"/>
      <c r="BU1955" s="202"/>
      <c r="BV1955" s="202"/>
      <c r="BW1955" s="202"/>
      <c r="BX1955" s="202"/>
      <c r="BY1955" s="202"/>
      <c r="BZ1955" s="202"/>
      <c r="CA1955" s="202"/>
    </row>
    <row r="1956" spans="26:79" ht="12.95" customHeight="1">
      <c r="Z1956" s="202"/>
      <c r="AA1956" s="202"/>
      <c r="AB1956" s="132"/>
      <c r="AC1956" s="202"/>
      <c r="AD1956" s="202"/>
      <c r="AE1956" s="202"/>
      <c r="AF1956" s="202"/>
      <c r="AG1956" s="218"/>
      <c r="AH1956" s="202"/>
      <c r="AI1956" s="202"/>
      <c r="AJ1956" s="202"/>
      <c r="AK1956" s="202"/>
      <c r="AL1956" s="202"/>
      <c r="AM1956" s="202"/>
      <c r="AN1956" s="202"/>
      <c r="AO1956" s="202"/>
      <c r="AP1956" s="202"/>
      <c r="AQ1956" s="202"/>
      <c r="AR1956" s="202"/>
      <c r="AS1956" s="202"/>
      <c r="AT1956" s="202"/>
      <c r="AU1956" s="202"/>
      <c r="AV1956" s="202"/>
      <c r="AW1956" s="202"/>
      <c r="AX1956" s="202"/>
      <c r="AY1956" s="202"/>
      <c r="AZ1956" s="202"/>
      <c r="BA1956" s="202"/>
      <c r="BB1956" s="202"/>
      <c r="BC1956" s="202"/>
      <c r="BD1956" s="202"/>
      <c r="BE1956" s="202"/>
      <c r="BF1956" s="202"/>
      <c r="BG1956" s="202"/>
      <c r="BH1956" s="202"/>
      <c r="BI1956" s="202"/>
      <c r="BJ1956" s="202"/>
      <c r="BK1956" s="202"/>
      <c r="BL1956" s="202"/>
      <c r="BM1956" s="202"/>
      <c r="BN1956" s="202"/>
      <c r="BO1956" s="202"/>
      <c r="BP1956" s="202"/>
      <c r="BQ1956" s="202"/>
      <c r="BR1956" s="202"/>
      <c r="BS1956" s="202"/>
      <c r="BT1956" s="202"/>
      <c r="BU1956" s="202"/>
      <c r="BV1956" s="202"/>
      <c r="BW1956" s="202"/>
      <c r="BX1956" s="202"/>
      <c r="BY1956" s="202"/>
      <c r="BZ1956" s="202"/>
      <c r="CA1956" s="202"/>
    </row>
    <row r="1957" spans="26:79" ht="12.95" customHeight="1">
      <c r="Z1957" s="202"/>
      <c r="AA1957" s="202"/>
      <c r="AB1957" s="132"/>
      <c r="AC1957" s="202"/>
      <c r="AD1957" s="202"/>
      <c r="AE1957" s="202"/>
      <c r="AF1957" s="202"/>
      <c r="AG1957" s="218"/>
      <c r="AH1957" s="202"/>
      <c r="AI1957" s="202"/>
      <c r="AJ1957" s="202"/>
      <c r="AK1957" s="202"/>
      <c r="AL1957" s="202"/>
      <c r="AM1957" s="202"/>
      <c r="AN1957" s="202"/>
      <c r="AO1957" s="202"/>
      <c r="AP1957" s="202"/>
      <c r="AQ1957" s="202"/>
      <c r="AR1957" s="202"/>
      <c r="AS1957" s="202"/>
      <c r="AT1957" s="202"/>
      <c r="AU1957" s="202"/>
      <c r="AV1957" s="202"/>
      <c r="AW1957" s="202"/>
      <c r="AX1957" s="202"/>
      <c r="AY1957" s="202"/>
      <c r="AZ1957" s="202"/>
      <c r="BA1957" s="202"/>
      <c r="BB1957" s="202"/>
      <c r="BC1957" s="202"/>
      <c r="BD1957" s="202"/>
      <c r="BE1957" s="202"/>
      <c r="BF1957" s="202"/>
      <c r="BG1957" s="202"/>
      <c r="BH1957" s="202"/>
      <c r="BI1957" s="202"/>
      <c r="BJ1957" s="202"/>
      <c r="BK1957" s="202"/>
      <c r="BL1957" s="202"/>
      <c r="BM1957" s="202"/>
      <c r="BN1957" s="202"/>
      <c r="BO1957" s="202"/>
      <c r="BP1957" s="202"/>
      <c r="BQ1957" s="202"/>
      <c r="BR1957" s="202"/>
      <c r="BS1957" s="202"/>
      <c r="BT1957" s="202"/>
      <c r="BU1957" s="202"/>
      <c r="BV1957" s="202"/>
      <c r="BW1957" s="202"/>
      <c r="BX1957" s="202"/>
      <c r="BY1957" s="202"/>
      <c r="BZ1957" s="202"/>
      <c r="CA1957" s="202"/>
    </row>
    <row r="1958" spans="26:79" ht="12.95" customHeight="1">
      <c r="Z1958" s="202"/>
      <c r="AA1958" s="202"/>
      <c r="AB1958" s="132"/>
      <c r="AC1958" s="202"/>
      <c r="AD1958" s="202"/>
      <c r="AE1958" s="202"/>
      <c r="AF1958" s="202"/>
      <c r="AG1958" s="218"/>
      <c r="AH1958" s="202"/>
      <c r="AI1958" s="202"/>
      <c r="AJ1958" s="202"/>
      <c r="AK1958" s="202"/>
      <c r="AL1958" s="202"/>
      <c r="AM1958" s="202"/>
      <c r="AN1958" s="202"/>
      <c r="AO1958" s="202"/>
      <c r="AP1958" s="202"/>
      <c r="AQ1958" s="202"/>
      <c r="AR1958" s="202"/>
      <c r="AS1958" s="202"/>
      <c r="AT1958" s="202"/>
      <c r="AU1958" s="202"/>
      <c r="AV1958" s="202"/>
      <c r="AW1958" s="202"/>
      <c r="AX1958" s="202"/>
      <c r="AY1958" s="202"/>
      <c r="AZ1958" s="202"/>
      <c r="BA1958" s="202"/>
      <c r="BB1958" s="202"/>
      <c r="BC1958" s="202"/>
      <c r="BD1958" s="202"/>
      <c r="BE1958" s="202"/>
      <c r="BF1958" s="202"/>
      <c r="BG1958" s="202"/>
      <c r="BH1958" s="202"/>
      <c r="BI1958" s="202"/>
      <c r="BJ1958" s="202"/>
      <c r="BK1958" s="202"/>
      <c r="BL1958" s="202"/>
      <c r="BM1958" s="202"/>
      <c r="BN1958" s="202"/>
      <c r="BO1958" s="202"/>
      <c r="BP1958" s="202"/>
      <c r="BQ1958" s="202"/>
      <c r="BR1958" s="202"/>
      <c r="BS1958" s="202"/>
      <c r="BT1958" s="202"/>
      <c r="BU1958" s="202"/>
      <c r="BV1958" s="202"/>
      <c r="BW1958" s="202"/>
      <c r="BX1958" s="202"/>
      <c r="BY1958" s="202"/>
      <c r="BZ1958" s="202"/>
      <c r="CA1958" s="202"/>
    </row>
    <row r="1959" spans="26:79" ht="12.95" customHeight="1">
      <c r="Z1959" s="202"/>
      <c r="AA1959" s="202"/>
      <c r="AB1959" s="132"/>
      <c r="AC1959" s="202"/>
      <c r="AD1959" s="202"/>
      <c r="AE1959" s="202"/>
      <c r="AF1959" s="202"/>
      <c r="AG1959" s="218"/>
      <c r="AH1959" s="202"/>
      <c r="AI1959" s="202"/>
      <c r="AJ1959" s="202"/>
      <c r="AK1959" s="202"/>
      <c r="AL1959" s="202"/>
      <c r="AM1959" s="202"/>
      <c r="AN1959" s="202"/>
      <c r="AO1959" s="202"/>
      <c r="AP1959" s="202"/>
      <c r="AQ1959" s="202"/>
      <c r="AR1959" s="202"/>
      <c r="AS1959" s="202"/>
      <c r="AT1959" s="202"/>
      <c r="AU1959" s="202"/>
    </row>
    <row r="1960" spans="26:79" ht="12.95" customHeight="1">
      <c r="Z1960" s="202"/>
      <c r="AA1960" s="202"/>
      <c r="AB1960" s="132"/>
      <c r="AC1960" s="202"/>
      <c r="AD1960" s="202"/>
      <c r="AE1960" s="202"/>
      <c r="AF1960" s="202"/>
      <c r="AG1960" s="218"/>
      <c r="AH1960" s="202"/>
      <c r="AI1960" s="202"/>
      <c r="AJ1960" s="202"/>
      <c r="AK1960" s="202"/>
      <c r="AL1960" s="202"/>
      <c r="AM1960" s="202"/>
      <c r="AN1960" s="202"/>
      <c r="AO1960" s="202"/>
      <c r="AP1960" s="202"/>
      <c r="AQ1960" s="202"/>
      <c r="AR1960" s="202"/>
      <c r="AS1960" s="202"/>
      <c r="AT1960" s="202"/>
      <c r="AU1960" s="202"/>
    </row>
    <row r="1961" spans="26:79" ht="12.95" customHeight="1">
      <c r="Z1961" s="202"/>
      <c r="AA1961" s="202"/>
      <c r="AB1961" s="132"/>
      <c r="AC1961" s="202"/>
      <c r="AD1961" s="202"/>
      <c r="AE1961" s="202"/>
      <c r="AF1961" s="202"/>
      <c r="AG1961" s="218"/>
      <c r="AH1961" s="202"/>
      <c r="AI1961" s="202"/>
      <c r="AJ1961" s="202"/>
      <c r="AK1961" s="202"/>
      <c r="AL1961" s="202"/>
      <c r="AM1961" s="202"/>
      <c r="AN1961" s="202"/>
      <c r="AO1961" s="202"/>
      <c r="AP1961" s="202"/>
      <c r="AQ1961" s="202"/>
      <c r="AR1961" s="202"/>
      <c r="AS1961" s="202"/>
      <c r="AT1961" s="202"/>
      <c r="AU1961" s="202"/>
    </row>
    <row r="1962" spans="26:79" ht="12.95" customHeight="1">
      <c r="Z1962" s="202"/>
      <c r="AA1962" s="202"/>
      <c r="AB1962" s="132"/>
      <c r="AC1962" s="202"/>
      <c r="AD1962" s="202"/>
      <c r="AE1962" s="202"/>
      <c r="AF1962" s="202"/>
      <c r="AG1962" s="218"/>
      <c r="AH1962" s="202"/>
      <c r="AI1962" s="202"/>
      <c r="AJ1962" s="202"/>
      <c r="AK1962" s="202"/>
      <c r="AL1962" s="202"/>
      <c r="AM1962" s="202"/>
      <c r="AN1962" s="202"/>
      <c r="AO1962" s="202"/>
      <c r="AP1962" s="202"/>
      <c r="AQ1962" s="202"/>
      <c r="AR1962" s="202"/>
      <c r="AS1962" s="202"/>
      <c r="AT1962" s="202"/>
      <c r="AU1962" s="202"/>
    </row>
    <row r="1963" spans="26:79" ht="12.95" customHeight="1">
      <c r="Z1963" s="202"/>
      <c r="AA1963" s="202"/>
      <c r="AB1963" s="132"/>
      <c r="AC1963" s="202"/>
      <c r="AD1963" s="202"/>
      <c r="AE1963" s="202"/>
      <c r="AF1963" s="202"/>
      <c r="AG1963" s="218"/>
      <c r="AH1963" s="202"/>
      <c r="AI1963" s="202"/>
      <c r="AJ1963" s="202"/>
      <c r="AK1963" s="202"/>
      <c r="AL1963" s="202"/>
      <c r="AM1963" s="202"/>
      <c r="AN1963" s="202"/>
      <c r="AO1963" s="202"/>
      <c r="AP1963" s="202"/>
      <c r="AQ1963" s="202"/>
      <c r="AR1963" s="202"/>
      <c r="AS1963" s="202"/>
      <c r="AT1963" s="202"/>
      <c r="AU1963" s="202"/>
    </row>
    <row r="1964" spans="26:79" ht="12.95" customHeight="1">
      <c r="Z1964" s="202"/>
      <c r="AA1964" s="202"/>
      <c r="AB1964" s="132"/>
      <c r="AC1964" s="202"/>
      <c r="AD1964" s="202"/>
      <c r="AE1964" s="202"/>
      <c r="AF1964" s="202"/>
      <c r="AG1964" s="218"/>
      <c r="AH1964" s="202"/>
      <c r="AI1964" s="202"/>
      <c r="AJ1964" s="202"/>
      <c r="AK1964" s="202"/>
      <c r="AL1964" s="202"/>
      <c r="AM1964" s="202"/>
      <c r="AN1964" s="202"/>
      <c r="AO1964" s="202"/>
      <c r="AP1964" s="202"/>
      <c r="AQ1964" s="202"/>
      <c r="AR1964" s="202"/>
      <c r="AS1964" s="202"/>
      <c r="AT1964" s="202"/>
      <c r="AU1964" s="202"/>
    </row>
    <row r="1965" spans="26:79" ht="12.95" customHeight="1">
      <c r="Z1965" s="202"/>
      <c r="AA1965" s="202"/>
      <c r="AB1965" s="132"/>
      <c r="AC1965" s="202"/>
      <c r="AD1965" s="202"/>
      <c r="AE1965" s="202"/>
      <c r="AF1965" s="202"/>
      <c r="AG1965" s="218"/>
      <c r="AH1965" s="202"/>
      <c r="AI1965" s="202"/>
      <c r="AJ1965" s="202"/>
      <c r="AK1965" s="202"/>
      <c r="AL1965" s="202"/>
      <c r="AM1965" s="202"/>
      <c r="AN1965" s="202"/>
      <c r="AO1965" s="202"/>
      <c r="AP1965" s="202"/>
      <c r="AQ1965" s="202"/>
      <c r="AR1965" s="202"/>
      <c r="AS1965" s="202"/>
      <c r="AT1965" s="202"/>
      <c r="AU1965" s="202"/>
    </row>
    <row r="1966" spans="26:79" ht="12.95" customHeight="1">
      <c r="Z1966" s="202"/>
      <c r="AA1966" s="202"/>
      <c r="AB1966" s="132"/>
      <c r="AC1966" s="202"/>
      <c r="AD1966" s="202"/>
      <c r="AE1966" s="202"/>
      <c r="AF1966" s="202"/>
      <c r="AG1966" s="218"/>
      <c r="AH1966" s="202"/>
      <c r="AI1966" s="202"/>
      <c r="AJ1966" s="202"/>
      <c r="AK1966" s="202"/>
      <c r="AL1966" s="202"/>
      <c r="AM1966" s="202"/>
      <c r="AN1966" s="202"/>
      <c r="AO1966" s="202"/>
      <c r="AP1966" s="202"/>
      <c r="AQ1966" s="202"/>
      <c r="AR1966" s="202"/>
      <c r="AS1966" s="202"/>
      <c r="AT1966" s="202"/>
      <c r="AU1966" s="202"/>
    </row>
    <row r="1967" spans="26:79" ht="12.95" customHeight="1">
      <c r="Z1967" s="202"/>
      <c r="AA1967" s="202"/>
      <c r="AB1967" s="132"/>
      <c r="AC1967" s="202"/>
      <c r="AD1967" s="202"/>
      <c r="AE1967" s="202"/>
      <c r="AF1967" s="202"/>
      <c r="AG1967" s="218"/>
      <c r="AH1967" s="202"/>
      <c r="AI1967" s="202"/>
      <c r="AJ1967" s="202"/>
      <c r="AK1967" s="202"/>
      <c r="AL1967" s="202"/>
      <c r="AM1967" s="202"/>
      <c r="AN1967" s="202"/>
      <c r="AO1967" s="202"/>
      <c r="AP1967" s="202"/>
      <c r="AQ1967" s="202"/>
      <c r="AR1967" s="202"/>
      <c r="AS1967" s="202"/>
      <c r="AT1967" s="202"/>
      <c r="AU1967" s="202"/>
    </row>
    <row r="1968" spans="26:79" ht="12.95" customHeight="1">
      <c r="Z1968" s="202"/>
      <c r="AA1968" s="202"/>
      <c r="AB1968" s="132"/>
      <c r="AC1968" s="202"/>
      <c r="AD1968" s="202"/>
      <c r="AE1968" s="202"/>
      <c r="AF1968" s="202"/>
      <c r="AG1968" s="218"/>
      <c r="AH1968" s="202"/>
      <c r="AI1968" s="202"/>
      <c r="AJ1968" s="202"/>
      <c r="AK1968" s="202"/>
      <c r="AL1968" s="202"/>
      <c r="AM1968" s="202"/>
      <c r="AN1968" s="202"/>
      <c r="AO1968" s="202"/>
      <c r="AP1968" s="202"/>
      <c r="AQ1968" s="202"/>
      <c r="AR1968" s="202"/>
      <c r="AS1968" s="202"/>
      <c r="AT1968" s="202"/>
      <c r="AU1968" s="202"/>
    </row>
    <row r="1969" spans="26:47" ht="12.95" customHeight="1">
      <c r="Z1969" s="202"/>
      <c r="AA1969" s="202"/>
      <c r="AB1969" s="132"/>
      <c r="AC1969" s="202"/>
      <c r="AD1969" s="202"/>
      <c r="AE1969" s="202"/>
      <c r="AF1969" s="202"/>
      <c r="AG1969" s="218"/>
      <c r="AH1969" s="202"/>
      <c r="AI1969" s="202"/>
      <c r="AJ1969" s="202"/>
      <c r="AK1969" s="202"/>
      <c r="AL1969" s="202"/>
      <c r="AM1969" s="202"/>
      <c r="AN1969" s="202"/>
      <c r="AO1969" s="202"/>
      <c r="AP1969" s="202"/>
      <c r="AQ1969" s="202"/>
      <c r="AR1969" s="202"/>
      <c r="AS1969" s="202"/>
      <c r="AT1969" s="202"/>
      <c r="AU1969" s="202"/>
    </row>
    <row r="1970" spans="26:47" ht="12.95" customHeight="1">
      <c r="Z1970" s="202"/>
      <c r="AA1970" s="202"/>
      <c r="AB1970" s="132"/>
      <c r="AC1970" s="202"/>
      <c r="AD1970" s="202"/>
      <c r="AE1970" s="202"/>
      <c r="AF1970" s="202"/>
      <c r="AG1970" s="218"/>
      <c r="AH1970" s="202"/>
      <c r="AI1970" s="202"/>
      <c r="AJ1970" s="202"/>
      <c r="AK1970" s="202"/>
      <c r="AL1970" s="202"/>
      <c r="AM1970" s="202"/>
      <c r="AN1970" s="202"/>
      <c r="AO1970" s="202"/>
      <c r="AP1970" s="202"/>
      <c r="AQ1970" s="202"/>
      <c r="AR1970" s="202"/>
      <c r="AS1970" s="202"/>
      <c r="AT1970" s="202"/>
      <c r="AU1970" s="202"/>
    </row>
    <row r="1971" spans="26:47" ht="12.95" customHeight="1">
      <c r="Z1971" s="202"/>
      <c r="AA1971" s="202"/>
      <c r="AB1971" s="132"/>
      <c r="AC1971" s="202"/>
      <c r="AD1971" s="202"/>
      <c r="AE1971" s="202"/>
      <c r="AF1971" s="202"/>
      <c r="AG1971" s="218"/>
      <c r="AH1971" s="202"/>
      <c r="AI1971" s="202"/>
      <c r="AJ1971" s="202"/>
      <c r="AK1971" s="202"/>
      <c r="AL1971" s="202"/>
      <c r="AM1971" s="202"/>
      <c r="AN1971" s="202"/>
      <c r="AO1971" s="202"/>
      <c r="AP1971" s="202"/>
      <c r="AQ1971" s="202"/>
      <c r="AR1971" s="202"/>
      <c r="AS1971" s="202"/>
      <c r="AT1971" s="202"/>
      <c r="AU1971" s="202"/>
    </row>
    <row r="1972" spans="26:47" ht="12.95" customHeight="1">
      <c r="Z1972" s="202"/>
      <c r="AA1972" s="202"/>
      <c r="AB1972" s="132"/>
      <c r="AC1972" s="202"/>
      <c r="AD1972" s="202"/>
      <c r="AE1972" s="202"/>
      <c r="AF1972" s="202"/>
      <c r="AG1972" s="218"/>
      <c r="AH1972" s="202"/>
      <c r="AI1972" s="202"/>
      <c r="AJ1972" s="202"/>
      <c r="AK1972" s="202"/>
      <c r="AL1972" s="202"/>
      <c r="AM1972" s="202"/>
      <c r="AN1972" s="202"/>
      <c r="AO1972" s="202"/>
      <c r="AP1972" s="202"/>
      <c r="AQ1972" s="202"/>
      <c r="AR1972" s="202"/>
      <c r="AS1972" s="202"/>
      <c r="AT1972" s="202"/>
      <c r="AU1972" s="202"/>
    </row>
    <row r="1973" spans="26:47" ht="12.95" customHeight="1">
      <c r="Z1973" s="202"/>
      <c r="AA1973" s="202"/>
      <c r="AB1973" s="132"/>
      <c r="AC1973" s="202"/>
      <c r="AD1973" s="202"/>
      <c r="AE1973" s="202"/>
      <c r="AF1973" s="202"/>
      <c r="AG1973" s="218"/>
      <c r="AH1973" s="202"/>
      <c r="AI1973" s="202"/>
      <c r="AJ1973" s="202"/>
      <c r="AK1973" s="202"/>
      <c r="AL1973" s="202"/>
      <c r="AM1973" s="202"/>
      <c r="AN1973" s="202"/>
      <c r="AO1973" s="202"/>
      <c r="AP1973" s="202"/>
      <c r="AQ1973" s="202"/>
      <c r="AR1973" s="202"/>
      <c r="AS1973" s="202"/>
      <c r="AT1973" s="202"/>
      <c r="AU1973" s="202"/>
    </row>
    <row r="1974" spans="26:47" ht="12.95" customHeight="1">
      <c r="Z1974" s="202"/>
      <c r="AA1974" s="202"/>
      <c r="AB1974" s="132"/>
      <c r="AC1974" s="202"/>
      <c r="AD1974" s="202"/>
      <c r="AE1974" s="202"/>
      <c r="AF1974" s="202"/>
      <c r="AG1974" s="218"/>
      <c r="AH1974" s="202"/>
      <c r="AI1974" s="202"/>
      <c r="AJ1974" s="202"/>
      <c r="AK1974" s="202"/>
      <c r="AL1974" s="202"/>
      <c r="AM1974" s="202"/>
      <c r="AN1974" s="202"/>
      <c r="AO1974" s="202"/>
      <c r="AP1974" s="202"/>
      <c r="AQ1974" s="202"/>
      <c r="AR1974" s="202"/>
      <c r="AS1974" s="202"/>
      <c r="AT1974" s="202"/>
      <c r="AU1974" s="202"/>
    </row>
    <row r="1975" spans="26:47" ht="12.95" customHeight="1">
      <c r="Z1975" s="202"/>
      <c r="AA1975" s="202"/>
      <c r="AB1975" s="132"/>
      <c r="AC1975" s="202"/>
      <c r="AD1975" s="202"/>
      <c r="AE1975" s="202"/>
      <c r="AF1975" s="202"/>
      <c r="AG1975" s="218"/>
      <c r="AH1975" s="202"/>
      <c r="AI1975" s="202"/>
      <c r="AJ1975" s="202"/>
      <c r="AK1975" s="202"/>
      <c r="AL1975" s="202"/>
      <c r="AM1975" s="202"/>
      <c r="AN1975" s="202"/>
      <c r="AO1975" s="202"/>
      <c r="AP1975" s="202"/>
      <c r="AQ1975" s="202"/>
      <c r="AR1975" s="202"/>
      <c r="AS1975" s="202"/>
      <c r="AT1975" s="202"/>
      <c r="AU1975" s="202"/>
    </row>
    <row r="1976" spans="26:47" ht="12.95" customHeight="1">
      <c r="Z1976" s="202"/>
      <c r="AA1976" s="202"/>
      <c r="AB1976" s="132"/>
      <c r="AC1976" s="202"/>
      <c r="AD1976" s="202"/>
      <c r="AE1976" s="202"/>
      <c r="AF1976" s="202"/>
      <c r="AG1976" s="218"/>
      <c r="AH1976" s="202"/>
      <c r="AI1976" s="202"/>
      <c r="AJ1976" s="202"/>
      <c r="AK1976" s="202"/>
      <c r="AL1976" s="202"/>
      <c r="AM1976" s="202"/>
      <c r="AN1976" s="202"/>
      <c r="AO1976" s="202"/>
      <c r="AP1976" s="202"/>
      <c r="AQ1976" s="202"/>
      <c r="AR1976" s="202"/>
      <c r="AS1976" s="202"/>
      <c r="AT1976" s="202"/>
      <c r="AU1976" s="202"/>
    </row>
    <row r="1977" spans="26:47" ht="12.95" customHeight="1">
      <c r="Z1977" s="202"/>
      <c r="AA1977" s="202"/>
      <c r="AB1977" s="132"/>
      <c r="AC1977" s="202"/>
      <c r="AD1977" s="202"/>
      <c r="AE1977" s="202"/>
      <c r="AF1977" s="202"/>
      <c r="AG1977" s="218"/>
      <c r="AH1977" s="202"/>
      <c r="AI1977" s="202"/>
      <c r="AJ1977" s="202"/>
      <c r="AK1977" s="202"/>
      <c r="AL1977" s="202"/>
      <c r="AM1977" s="202"/>
      <c r="AN1977" s="202"/>
      <c r="AO1977" s="202"/>
      <c r="AP1977" s="202"/>
      <c r="AQ1977" s="202"/>
      <c r="AR1977" s="202"/>
      <c r="AS1977" s="202"/>
      <c r="AT1977" s="202"/>
      <c r="AU1977" s="202"/>
    </row>
    <row r="1978" spans="26:47" ht="12.95" customHeight="1">
      <c r="Z1978" s="202"/>
      <c r="AA1978" s="202"/>
      <c r="AB1978" s="132"/>
      <c r="AC1978" s="202"/>
      <c r="AD1978" s="202"/>
      <c r="AE1978" s="202"/>
      <c r="AF1978" s="202"/>
      <c r="AG1978" s="218"/>
      <c r="AH1978" s="202"/>
      <c r="AI1978" s="202"/>
      <c r="AJ1978" s="202"/>
      <c r="AK1978" s="202"/>
      <c r="AL1978" s="202"/>
      <c r="AM1978" s="202"/>
      <c r="AN1978" s="202"/>
      <c r="AO1978" s="202"/>
      <c r="AP1978" s="202"/>
      <c r="AQ1978" s="202"/>
      <c r="AR1978" s="202"/>
      <c r="AS1978" s="202"/>
      <c r="AT1978" s="202"/>
      <c r="AU1978" s="202"/>
    </row>
    <row r="1979" spans="26:47" ht="12.95" customHeight="1">
      <c r="Z1979" s="202"/>
      <c r="AA1979" s="202"/>
      <c r="AB1979" s="132"/>
      <c r="AC1979" s="202"/>
      <c r="AD1979" s="202"/>
      <c r="AE1979" s="202"/>
      <c r="AF1979" s="202"/>
      <c r="AG1979" s="218"/>
      <c r="AH1979" s="202"/>
      <c r="AI1979" s="202"/>
      <c r="AJ1979" s="202"/>
      <c r="AK1979" s="202"/>
      <c r="AL1979" s="202"/>
      <c r="AM1979" s="202"/>
      <c r="AN1979" s="202"/>
      <c r="AO1979" s="202"/>
      <c r="AP1979" s="202"/>
      <c r="AQ1979" s="202"/>
      <c r="AR1979" s="202"/>
      <c r="AS1979" s="202"/>
      <c r="AT1979" s="202"/>
      <c r="AU1979" s="202"/>
    </row>
    <row r="1980" spans="26:47" ht="12.95" customHeight="1">
      <c r="Z1980" s="202"/>
      <c r="AA1980" s="202"/>
      <c r="AB1980" s="132"/>
      <c r="AC1980" s="202"/>
      <c r="AD1980" s="202"/>
      <c r="AE1980" s="202"/>
      <c r="AF1980" s="202"/>
      <c r="AG1980" s="218"/>
      <c r="AH1980" s="202"/>
      <c r="AI1980" s="202"/>
      <c r="AJ1980" s="202"/>
      <c r="AK1980" s="202"/>
      <c r="AL1980" s="202"/>
      <c r="AM1980" s="202"/>
      <c r="AN1980" s="202"/>
      <c r="AO1980" s="202"/>
      <c r="AP1980" s="202"/>
      <c r="AQ1980" s="202"/>
      <c r="AR1980" s="202"/>
      <c r="AS1980" s="202"/>
      <c r="AT1980" s="202"/>
      <c r="AU1980" s="202"/>
    </row>
    <row r="1981" spans="26:47" ht="12.95" customHeight="1">
      <c r="Z1981" s="202"/>
      <c r="AA1981" s="202"/>
      <c r="AB1981" s="132"/>
      <c r="AC1981" s="202"/>
      <c r="AD1981" s="202"/>
      <c r="AE1981" s="202"/>
      <c r="AF1981" s="202"/>
      <c r="AG1981" s="218"/>
      <c r="AH1981" s="202"/>
      <c r="AI1981" s="202"/>
      <c r="AJ1981" s="202"/>
      <c r="AK1981" s="202"/>
      <c r="AL1981" s="202"/>
      <c r="AM1981" s="202"/>
      <c r="AN1981" s="202"/>
      <c r="AO1981" s="202"/>
      <c r="AP1981" s="202"/>
      <c r="AQ1981" s="202"/>
      <c r="AR1981" s="202"/>
      <c r="AS1981" s="202"/>
      <c r="AT1981" s="202"/>
      <c r="AU1981" s="202"/>
    </row>
    <row r="1982" spans="26:47" ht="12.95" customHeight="1">
      <c r="Z1982" s="202"/>
      <c r="AA1982" s="202"/>
      <c r="AB1982" s="132"/>
      <c r="AC1982" s="202"/>
      <c r="AD1982" s="202"/>
      <c r="AE1982" s="202"/>
      <c r="AF1982" s="202"/>
      <c r="AG1982" s="218"/>
      <c r="AH1982" s="202"/>
      <c r="AI1982" s="202"/>
      <c r="AJ1982" s="202"/>
      <c r="AK1982" s="202"/>
      <c r="AL1982" s="202"/>
      <c r="AM1982" s="202"/>
      <c r="AN1982" s="202"/>
      <c r="AO1982" s="202"/>
      <c r="AP1982" s="202"/>
      <c r="AQ1982" s="202"/>
      <c r="AR1982" s="202"/>
      <c r="AS1982" s="202"/>
      <c r="AT1982" s="202"/>
      <c r="AU1982" s="202"/>
    </row>
    <row r="1983" spans="26:47" ht="12.95" customHeight="1">
      <c r="Z1983" s="202"/>
      <c r="AA1983" s="202"/>
      <c r="AB1983" s="132"/>
      <c r="AC1983" s="202"/>
      <c r="AD1983" s="202"/>
      <c r="AE1983" s="202"/>
      <c r="AF1983" s="202"/>
      <c r="AG1983" s="218"/>
      <c r="AH1983" s="202"/>
      <c r="AI1983" s="202"/>
      <c r="AJ1983" s="202"/>
      <c r="AK1983" s="202"/>
      <c r="AL1983" s="202"/>
      <c r="AM1983" s="202"/>
      <c r="AN1983" s="202"/>
      <c r="AO1983" s="202"/>
      <c r="AP1983" s="202"/>
      <c r="AQ1983" s="202"/>
      <c r="AR1983" s="202"/>
      <c r="AS1983" s="202"/>
      <c r="AT1983" s="202"/>
      <c r="AU1983" s="202"/>
    </row>
    <row r="1984" spans="26:47" ht="12.95" customHeight="1">
      <c r="Z1984" s="202"/>
      <c r="AA1984" s="202"/>
      <c r="AB1984" s="132"/>
      <c r="AC1984" s="202"/>
      <c r="AD1984" s="202"/>
      <c r="AE1984" s="202"/>
      <c r="AF1984" s="202"/>
      <c r="AG1984" s="218"/>
      <c r="AH1984" s="202"/>
      <c r="AI1984" s="202"/>
      <c r="AJ1984" s="202"/>
      <c r="AK1984" s="202"/>
      <c r="AL1984" s="202"/>
      <c r="AM1984" s="202"/>
      <c r="AN1984" s="202"/>
      <c r="AO1984" s="202"/>
      <c r="AP1984" s="202"/>
      <c r="AQ1984" s="202"/>
      <c r="AR1984" s="202"/>
      <c r="AS1984" s="202"/>
      <c r="AT1984" s="202"/>
      <c r="AU1984" s="202"/>
    </row>
    <row r="1985" spans="26:47" ht="12.95" customHeight="1">
      <c r="Z1985" s="202"/>
      <c r="AA1985" s="202"/>
      <c r="AB1985" s="132"/>
      <c r="AC1985" s="202"/>
      <c r="AD1985" s="202"/>
      <c r="AE1985" s="202"/>
      <c r="AF1985" s="202"/>
      <c r="AG1985" s="218"/>
      <c r="AH1985" s="202"/>
      <c r="AI1985" s="202"/>
      <c r="AJ1985" s="202"/>
      <c r="AK1985" s="202"/>
      <c r="AL1985" s="202"/>
      <c r="AM1985" s="202"/>
      <c r="AN1985" s="202"/>
      <c r="AO1985" s="202"/>
      <c r="AP1985" s="202"/>
      <c r="AQ1985" s="202"/>
      <c r="AR1985" s="202"/>
      <c r="AS1985" s="202"/>
      <c r="AT1985" s="202"/>
      <c r="AU1985" s="202"/>
    </row>
    <row r="1986" spans="26:47" ht="12.95" customHeight="1">
      <c r="Z1986" s="202"/>
      <c r="AA1986" s="202"/>
      <c r="AB1986" s="132"/>
      <c r="AC1986" s="202"/>
      <c r="AD1986" s="202"/>
      <c r="AE1986" s="202"/>
      <c r="AF1986" s="202"/>
      <c r="AG1986" s="218"/>
      <c r="AH1986" s="202"/>
      <c r="AI1986" s="202"/>
      <c r="AJ1986" s="202"/>
      <c r="AK1986" s="202"/>
      <c r="AL1986" s="202"/>
      <c r="AM1986" s="202"/>
      <c r="AN1986" s="202"/>
      <c r="AO1986" s="202"/>
      <c r="AP1986" s="202"/>
      <c r="AQ1986" s="202"/>
      <c r="AR1986" s="202"/>
      <c r="AS1986" s="202"/>
      <c r="AT1986" s="202"/>
      <c r="AU1986" s="202"/>
    </row>
    <row r="1987" spans="26:47" ht="12.95" customHeight="1">
      <c r="Z1987" s="202"/>
      <c r="AA1987" s="202"/>
      <c r="AB1987" s="132"/>
      <c r="AC1987" s="202"/>
      <c r="AD1987" s="202"/>
      <c r="AE1987" s="202"/>
      <c r="AF1987" s="202"/>
      <c r="AG1987" s="218"/>
      <c r="AH1987" s="202"/>
      <c r="AI1987" s="202"/>
      <c r="AJ1987" s="202"/>
      <c r="AK1987" s="202"/>
      <c r="AL1987" s="202"/>
      <c r="AM1987" s="202"/>
      <c r="AN1987" s="202"/>
      <c r="AO1987" s="202"/>
      <c r="AP1987" s="202"/>
      <c r="AQ1987" s="202"/>
      <c r="AR1987" s="202"/>
      <c r="AS1987" s="202"/>
      <c r="AT1987" s="202"/>
      <c r="AU1987" s="202"/>
    </row>
    <row r="1988" spans="26:47" ht="12.95" customHeight="1">
      <c r="Z1988" s="202"/>
      <c r="AA1988" s="202"/>
      <c r="AB1988" s="132"/>
      <c r="AC1988" s="202"/>
      <c r="AD1988" s="202"/>
      <c r="AE1988" s="202"/>
      <c r="AF1988" s="202"/>
      <c r="AG1988" s="218"/>
      <c r="AH1988" s="202"/>
      <c r="AI1988" s="202"/>
      <c r="AJ1988" s="202"/>
      <c r="AK1988" s="202"/>
      <c r="AL1988" s="202"/>
      <c r="AM1988" s="202"/>
      <c r="AN1988" s="202"/>
      <c r="AO1988" s="202"/>
      <c r="AP1988" s="202"/>
      <c r="AQ1988" s="202"/>
      <c r="AR1988" s="202"/>
      <c r="AS1988" s="202"/>
      <c r="AT1988" s="202"/>
      <c r="AU1988" s="202"/>
    </row>
    <row r="1989" spans="26:47" ht="12.95" customHeight="1">
      <c r="Z1989" s="202"/>
      <c r="AA1989" s="202"/>
      <c r="AB1989" s="132"/>
      <c r="AC1989" s="202"/>
      <c r="AD1989" s="202"/>
      <c r="AE1989" s="202"/>
      <c r="AF1989" s="202"/>
      <c r="AG1989" s="218"/>
      <c r="AH1989" s="202"/>
      <c r="AI1989" s="202"/>
      <c r="AJ1989" s="202"/>
      <c r="AK1989" s="202"/>
      <c r="AL1989" s="202"/>
      <c r="AM1989" s="202"/>
      <c r="AN1989" s="202"/>
      <c r="AO1989" s="202"/>
      <c r="AP1989" s="202"/>
      <c r="AQ1989" s="202"/>
      <c r="AR1989" s="202"/>
      <c r="AS1989" s="202"/>
      <c r="AT1989" s="202"/>
      <c r="AU1989" s="202"/>
    </row>
    <row r="1990" spans="26:47" ht="12.95" customHeight="1">
      <c r="Z1990" s="202"/>
      <c r="AA1990" s="202"/>
      <c r="AB1990" s="132"/>
      <c r="AC1990" s="202"/>
      <c r="AD1990" s="202"/>
      <c r="AE1990" s="202"/>
      <c r="AF1990" s="202"/>
      <c r="AG1990" s="218"/>
      <c r="AH1990" s="202"/>
      <c r="AI1990" s="202"/>
      <c r="AJ1990" s="202"/>
      <c r="AK1990" s="202"/>
      <c r="AL1990" s="202"/>
      <c r="AM1990" s="202"/>
      <c r="AN1990" s="202"/>
      <c r="AO1990" s="202"/>
      <c r="AP1990" s="202"/>
      <c r="AQ1990" s="202"/>
      <c r="AR1990" s="202"/>
      <c r="AS1990" s="202"/>
      <c r="AT1990" s="202"/>
      <c r="AU1990" s="202"/>
    </row>
    <row r="1991" spans="26:47" ht="12.95" customHeight="1">
      <c r="Z1991" s="202"/>
      <c r="AA1991" s="202"/>
      <c r="AB1991" s="132"/>
      <c r="AC1991" s="202"/>
      <c r="AD1991" s="202"/>
      <c r="AE1991" s="202"/>
      <c r="AF1991" s="202"/>
      <c r="AG1991" s="218"/>
      <c r="AH1991" s="202"/>
      <c r="AI1991" s="202"/>
      <c r="AJ1991" s="202"/>
      <c r="AK1991" s="202"/>
      <c r="AL1991" s="202"/>
      <c r="AM1991" s="202"/>
      <c r="AN1991" s="202"/>
      <c r="AO1991" s="202"/>
      <c r="AP1991" s="202"/>
      <c r="AQ1991" s="202"/>
      <c r="AR1991" s="202"/>
      <c r="AS1991" s="202"/>
      <c r="AT1991" s="202"/>
      <c r="AU1991" s="202"/>
    </row>
    <row r="1992" spans="26:47" ht="12.95" customHeight="1">
      <c r="Z1992" s="202"/>
      <c r="AA1992" s="202"/>
      <c r="AB1992" s="132"/>
      <c r="AC1992" s="202"/>
      <c r="AD1992" s="202"/>
      <c r="AE1992" s="202"/>
      <c r="AF1992" s="202"/>
      <c r="AG1992" s="218"/>
      <c r="AH1992" s="202"/>
      <c r="AI1992" s="202"/>
      <c r="AJ1992" s="202"/>
      <c r="AK1992" s="202"/>
      <c r="AL1992" s="202"/>
      <c r="AM1992" s="202"/>
      <c r="AN1992" s="202"/>
      <c r="AO1992" s="202"/>
      <c r="AP1992" s="202"/>
      <c r="AQ1992" s="202"/>
      <c r="AR1992" s="202"/>
      <c r="AS1992" s="202"/>
      <c r="AT1992" s="202"/>
      <c r="AU1992" s="202"/>
    </row>
    <row r="1993" spans="26:47" ht="12.95" customHeight="1">
      <c r="Z1993" s="202"/>
      <c r="AA1993" s="202"/>
      <c r="AB1993" s="132"/>
      <c r="AC1993" s="202"/>
      <c r="AD1993" s="202"/>
      <c r="AE1993" s="202"/>
      <c r="AF1993" s="202"/>
      <c r="AG1993" s="218"/>
      <c r="AH1993" s="202"/>
      <c r="AI1993" s="202"/>
      <c r="AJ1993" s="202"/>
      <c r="AK1993" s="202"/>
      <c r="AL1993" s="202"/>
      <c r="AM1993" s="202"/>
      <c r="AN1993" s="202"/>
      <c r="AO1993" s="202"/>
      <c r="AP1993" s="202"/>
      <c r="AQ1993" s="202"/>
      <c r="AR1993" s="202"/>
      <c r="AS1993" s="202"/>
      <c r="AT1993" s="202"/>
      <c r="AU1993" s="202"/>
    </row>
    <row r="1994" spans="26:47" ht="12.95" customHeight="1">
      <c r="Z1994" s="202"/>
      <c r="AA1994" s="202"/>
      <c r="AB1994" s="132"/>
      <c r="AC1994" s="202"/>
      <c r="AD1994" s="202"/>
      <c r="AE1994" s="202"/>
      <c r="AF1994" s="202"/>
      <c r="AG1994" s="218"/>
      <c r="AH1994" s="202"/>
      <c r="AI1994" s="202"/>
      <c r="AJ1994" s="202"/>
      <c r="AK1994" s="202"/>
      <c r="AL1994" s="202"/>
      <c r="AM1994" s="202"/>
      <c r="AN1994" s="202"/>
      <c r="AO1994" s="202"/>
      <c r="AP1994" s="202"/>
      <c r="AQ1994" s="202"/>
      <c r="AR1994" s="202"/>
      <c r="AS1994" s="202"/>
      <c r="AT1994" s="202"/>
      <c r="AU1994" s="202"/>
    </row>
    <row r="1995" spans="26:47" ht="12.95" customHeight="1">
      <c r="Z1995" s="202"/>
      <c r="AA1995" s="202"/>
      <c r="AB1995" s="132"/>
      <c r="AC1995" s="202"/>
      <c r="AD1995" s="202"/>
      <c r="AE1995" s="202"/>
      <c r="AF1995" s="202"/>
      <c r="AG1995" s="218"/>
      <c r="AH1995" s="202"/>
      <c r="AI1995" s="202"/>
      <c r="AJ1995" s="202"/>
      <c r="AK1995" s="202"/>
      <c r="AL1995" s="202"/>
      <c r="AM1995" s="202"/>
      <c r="AN1995" s="202"/>
      <c r="AO1995" s="202"/>
      <c r="AP1995" s="202"/>
      <c r="AQ1995" s="202"/>
      <c r="AR1995" s="202"/>
      <c r="AS1995" s="202"/>
      <c r="AT1995" s="202"/>
      <c r="AU1995" s="202"/>
    </row>
    <row r="1996" spans="26:47" ht="12.95" customHeight="1">
      <c r="Z1996" s="202"/>
      <c r="AA1996" s="202"/>
      <c r="AB1996" s="132"/>
      <c r="AC1996" s="202"/>
      <c r="AD1996" s="202"/>
      <c r="AE1996" s="202"/>
      <c r="AF1996" s="202"/>
      <c r="AG1996" s="218"/>
      <c r="AH1996" s="202"/>
      <c r="AI1996" s="202"/>
      <c r="AJ1996" s="202"/>
      <c r="AK1996" s="202"/>
      <c r="AL1996" s="202"/>
      <c r="AM1996" s="202"/>
      <c r="AN1996" s="202"/>
      <c r="AO1996" s="202"/>
      <c r="AP1996" s="202"/>
      <c r="AQ1996" s="202"/>
      <c r="AR1996" s="202"/>
      <c r="AS1996" s="202"/>
      <c r="AT1996" s="202"/>
      <c r="AU1996" s="202"/>
    </row>
    <row r="1997" spans="26:47" ht="12.95" customHeight="1">
      <c r="Z1997" s="202"/>
      <c r="AA1997" s="202"/>
      <c r="AB1997" s="132"/>
      <c r="AC1997" s="202"/>
      <c r="AD1997" s="202"/>
      <c r="AE1997" s="202"/>
      <c r="AF1997" s="202"/>
      <c r="AG1997" s="218"/>
      <c r="AH1997" s="202"/>
      <c r="AI1997" s="202"/>
      <c r="AJ1997" s="202"/>
      <c r="AK1997" s="202"/>
      <c r="AL1997" s="202"/>
      <c r="AM1997" s="202"/>
      <c r="AN1997" s="202"/>
      <c r="AO1997" s="202"/>
      <c r="AP1997" s="202"/>
      <c r="AQ1997" s="202"/>
      <c r="AR1997" s="202"/>
      <c r="AS1997" s="202"/>
      <c r="AT1997" s="202"/>
      <c r="AU1997" s="202"/>
    </row>
    <row r="1998" spans="26:47" ht="12.95" customHeight="1">
      <c r="Z1998" s="202"/>
      <c r="AA1998" s="202"/>
      <c r="AB1998" s="132"/>
      <c r="AC1998" s="202"/>
      <c r="AD1998" s="202"/>
      <c r="AE1998" s="202"/>
      <c r="AF1998" s="202"/>
      <c r="AG1998" s="218"/>
      <c r="AH1998" s="202"/>
      <c r="AI1998" s="202"/>
      <c r="AJ1998" s="202"/>
      <c r="AK1998" s="202"/>
      <c r="AL1998" s="202"/>
      <c r="AM1998" s="202"/>
      <c r="AN1998" s="202"/>
      <c r="AO1998" s="202"/>
      <c r="AP1998" s="202"/>
      <c r="AQ1998" s="202"/>
      <c r="AR1998" s="202"/>
      <c r="AS1998" s="202"/>
      <c r="AT1998" s="202"/>
      <c r="AU1998" s="202"/>
    </row>
    <row r="1999" spans="26:47" ht="12.95" customHeight="1">
      <c r="Z1999" s="202"/>
      <c r="AA1999" s="202"/>
      <c r="AB1999" s="132"/>
      <c r="AC1999" s="202"/>
      <c r="AD1999" s="202"/>
      <c r="AE1999" s="202"/>
      <c r="AF1999" s="202"/>
      <c r="AG1999" s="218"/>
      <c r="AH1999" s="202"/>
      <c r="AI1999" s="202"/>
      <c r="AJ1999" s="202"/>
      <c r="AK1999" s="202"/>
      <c r="AL1999" s="202"/>
      <c r="AM1999" s="202"/>
      <c r="AN1999" s="202"/>
      <c r="AO1999" s="202"/>
      <c r="AP1999" s="202"/>
      <c r="AQ1999" s="202"/>
      <c r="AR1999" s="202"/>
      <c r="AS1999" s="202"/>
      <c r="AT1999" s="202"/>
      <c r="AU1999" s="202"/>
    </row>
    <row r="2000" spans="26:47" ht="12.95" customHeight="1">
      <c r="Z2000" s="202"/>
      <c r="AA2000" s="202"/>
      <c r="AB2000" s="132"/>
      <c r="AC2000" s="202"/>
      <c r="AD2000" s="202"/>
      <c r="AE2000" s="202"/>
      <c r="AF2000" s="202"/>
      <c r="AG2000" s="218"/>
      <c r="AH2000" s="202"/>
      <c r="AI2000" s="202"/>
      <c r="AJ2000" s="202"/>
      <c r="AK2000" s="202"/>
      <c r="AL2000" s="202"/>
      <c r="AM2000" s="202"/>
      <c r="AN2000" s="202"/>
      <c r="AO2000" s="202"/>
      <c r="AP2000" s="202"/>
      <c r="AQ2000" s="202"/>
      <c r="AR2000" s="202"/>
      <c r="AS2000" s="202"/>
      <c r="AT2000" s="202"/>
      <c r="AU2000" s="202"/>
    </row>
    <row r="2001" spans="26:47" ht="12.95" customHeight="1">
      <c r="Z2001" s="202"/>
      <c r="AA2001" s="202"/>
      <c r="AB2001" s="132"/>
      <c r="AC2001" s="202"/>
      <c r="AD2001" s="202"/>
      <c r="AE2001" s="202"/>
      <c r="AF2001" s="202"/>
      <c r="AG2001" s="218"/>
      <c r="AH2001" s="202"/>
      <c r="AI2001" s="202"/>
      <c r="AJ2001" s="202"/>
      <c r="AK2001" s="202"/>
      <c r="AL2001" s="202"/>
      <c r="AM2001" s="202"/>
      <c r="AN2001" s="202"/>
      <c r="AO2001" s="202"/>
      <c r="AP2001" s="202"/>
      <c r="AQ2001" s="202"/>
      <c r="AR2001" s="202"/>
      <c r="AS2001" s="202"/>
      <c r="AT2001" s="202"/>
      <c r="AU2001" s="202"/>
    </row>
    <row r="2002" spans="26:47" ht="12.95" customHeight="1">
      <c r="Z2002" s="202"/>
      <c r="AA2002" s="202"/>
      <c r="AB2002" s="132"/>
      <c r="AC2002" s="202"/>
      <c r="AD2002" s="202"/>
      <c r="AE2002" s="202"/>
      <c r="AF2002" s="202"/>
      <c r="AG2002" s="218"/>
      <c r="AH2002" s="202"/>
      <c r="AI2002" s="202"/>
      <c r="AJ2002" s="202"/>
      <c r="AK2002" s="202"/>
      <c r="AL2002" s="202"/>
      <c r="AM2002" s="202"/>
      <c r="AN2002" s="202"/>
      <c r="AO2002" s="202"/>
      <c r="AP2002" s="202"/>
      <c r="AQ2002" s="202"/>
      <c r="AR2002" s="202"/>
      <c r="AS2002" s="202"/>
      <c r="AT2002" s="202"/>
      <c r="AU2002" s="202"/>
    </row>
    <row r="2003" spans="26:47" ht="12.95" customHeight="1">
      <c r="Z2003" s="202"/>
      <c r="AA2003" s="202"/>
      <c r="AB2003" s="132"/>
      <c r="AC2003" s="202"/>
      <c r="AD2003" s="202"/>
      <c r="AE2003" s="202"/>
      <c r="AF2003" s="202"/>
      <c r="AG2003" s="218"/>
      <c r="AH2003" s="202"/>
      <c r="AI2003" s="202"/>
      <c r="AJ2003" s="202"/>
      <c r="AK2003" s="202"/>
      <c r="AL2003" s="202"/>
      <c r="AM2003" s="202"/>
      <c r="AN2003" s="202"/>
      <c r="AO2003" s="202"/>
      <c r="AP2003" s="202"/>
      <c r="AQ2003" s="202"/>
      <c r="AR2003" s="202"/>
      <c r="AS2003" s="202"/>
      <c r="AT2003" s="202"/>
      <c r="AU2003" s="202"/>
    </row>
    <row r="2004" spans="26:47" ht="12.95" customHeight="1">
      <c r="Z2004" s="202"/>
      <c r="AA2004" s="202"/>
      <c r="AB2004" s="132"/>
      <c r="AC2004" s="202"/>
      <c r="AD2004" s="202"/>
      <c r="AE2004" s="202"/>
      <c r="AF2004" s="202"/>
      <c r="AG2004" s="218"/>
      <c r="AH2004" s="202"/>
      <c r="AI2004" s="202"/>
      <c r="AJ2004" s="202"/>
      <c r="AK2004" s="202"/>
      <c r="AL2004" s="202"/>
      <c r="AM2004" s="202"/>
      <c r="AN2004" s="202"/>
      <c r="AO2004" s="202"/>
      <c r="AP2004" s="202"/>
      <c r="AQ2004" s="202"/>
      <c r="AR2004" s="202"/>
      <c r="AS2004" s="202"/>
      <c r="AT2004" s="202"/>
      <c r="AU2004" s="202"/>
    </row>
    <row r="2005" spans="26:47" ht="12.95" customHeight="1">
      <c r="Z2005" s="202"/>
      <c r="AA2005" s="202"/>
      <c r="AB2005" s="132"/>
      <c r="AC2005" s="202"/>
      <c r="AD2005" s="202"/>
      <c r="AE2005" s="202"/>
      <c r="AF2005" s="202"/>
      <c r="AG2005" s="218"/>
      <c r="AH2005" s="202"/>
      <c r="AI2005" s="202"/>
      <c r="AJ2005" s="202"/>
      <c r="AK2005" s="202"/>
      <c r="AL2005" s="202"/>
      <c r="AM2005" s="202"/>
      <c r="AN2005" s="202"/>
      <c r="AO2005" s="202"/>
      <c r="AP2005" s="202"/>
      <c r="AQ2005" s="202"/>
      <c r="AR2005" s="202"/>
      <c r="AS2005" s="202"/>
      <c r="AT2005" s="202"/>
      <c r="AU2005" s="202"/>
    </row>
    <row r="2006" spans="26:47" ht="12.95" customHeight="1">
      <c r="Z2006" s="202"/>
      <c r="AA2006" s="202"/>
      <c r="AB2006" s="132"/>
      <c r="AC2006" s="202"/>
      <c r="AD2006" s="202"/>
      <c r="AE2006" s="202"/>
      <c r="AF2006" s="202"/>
      <c r="AG2006" s="218"/>
      <c r="AH2006" s="202"/>
      <c r="AI2006" s="202"/>
      <c r="AJ2006" s="202"/>
      <c r="AK2006" s="202"/>
      <c r="AL2006" s="202"/>
      <c r="AM2006" s="202"/>
      <c r="AN2006" s="202"/>
      <c r="AO2006" s="202"/>
      <c r="AP2006" s="202"/>
      <c r="AQ2006" s="202"/>
      <c r="AR2006" s="202"/>
      <c r="AS2006" s="202"/>
      <c r="AT2006" s="202"/>
      <c r="AU2006" s="202"/>
    </row>
    <row r="2007" spans="26:47" ht="12.95" customHeight="1">
      <c r="Z2007" s="202"/>
      <c r="AA2007" s="202"/>
      <c r="AB2007" s="132"/>
      <c r="AC2007" s="202"/>
      <c r="AD2007" s="202"/>
      <c r="AE2007" s="202"/>
      <c r="AF2007" s="202"/>
      <c r="AG2007" s="218"/>
      <c r="AH2007" s="202"/>
      <c r="AI2007" s="202"/>
      <c r="AJ2007" s="202"/>
      <c r="AK2007" s="202"/>
      <c r="AL2007" s="202"/>
      <c r="AM2007" s="202"/>
      <c r="AN2007" s="202"/>
      <c r="AO2007" s="202"/>
      <c r="AP2007" s="202"/>
      <c r="AQ2007" s="202"/>
      <c r="AR2007" s="202"/>
      <c r="AS2007" s="202"/>
      <c r="AT2007" s="202"/>
      <c r="AU2007" s="202"/>
    </row>
    <row r="2008" spans="26:47" ht="12.95" customHeight="1">
      <c r="AA2008" s="132"/>
      <c r="AB2008" s="132"/>
      <c r="AC2008" s="132"/>
      <c r="AD2008" s="132"/>
      <c r="AE2008" s="132"/>
      <c r="AG2008" s="7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26:47" ht="12.95" customHeight="1">
      <c r="AA2009" s="132"/>
      <c r="AB2009" s="132"/>
      <c r="AC2009" s="132"/>
      <c r="AD2009" s="132"/>
      <c r="AE2009" s="132"/>
      <c r="AG2009" s="7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26:47" ht="12.95" customHeight="1">
      <c r="AA2010" s="132"/>
      <c r="AB2010" s="132"/>
      <c r="AC2010" s="132"/>
      <c r="AD2010" s="132"/>
      <c r="AE2010" s="132"/>
      <c r="AG2010" s="7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26:47" ht="12.95" customHeight="1">
      <c r="AA2011" s="132"/>
      <c r="AB2011" s="132"/>
      <c r="AC2011" s="132"/>
      <c r="AD2011" s="132"/>
      <c r="AE2011" s="132"/>
      <c r="AG2011" s="7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26:47" ht="12.95" customHeight="1">
      <c r="AA2012" s="132"/>
      <c r="AB2012" s="132"/>
      <c r="AC2012" s="132"/>
      <c r="AD2012" s="132"/>
      <c r="AE2012" s="132"/>
      <c r="AG2012" s="7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26:47" ht="12.95" customHeight="1">
      <c r="AA2013" s="132"/>
      <c r="AB2013" s="132"/>
      <c r="AC2013" s="132"/>
      <c r="AD2013" s="132"/>
      <c r="AE2013" s="132"/>
      <c r="AG2013" s="7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26:47" ht="12.95" customHeight="1">
      <c r="AA2014" s="132"/>
      <c r="AB2014" s="132"/>
      <c r="AC2014" s="132"/>
      <c r="AD2014" s="132"/>
      <c r="AE2014" s="132"/>
      <c r="AG2014" s="7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26:47" ht="12.95" customHeight="1">
      <c r="AA2015" s="132"/>
      <c r="AB2015" s="132"/>
      <c r="AC2015" s="132"/>
      <c r="AD2015" s="132"/>
      <c r="AE2015" s="132"/>
      <c r="AG2015" s="7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26:47" ht="12.95" customHeight="1">
      <c r="AA2016" s="132"/>
      <c r="AB2016" s="132"/>
      <c r="AC2016" s="132"/>
      <c r="AD2016" s="132"/>
      <c r="AE2016" s="132"/>
      <c r="AG2016" s="7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27:47" ht="12.95" customHeight="1">
      <c r="AA2017" s="132"/>
      <c r="AB2017" s="132"/>
      <c r="AC2017" s="132"/>
      <c r="AD2017" s="132"/>
      <c r="AE2017" s="132"/>
      <c r="AG2017" s="7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27:47" ht="12.95" customHeight="1">
      <c r="AA2018" s="132"/>
      <c r="AB2018" s="132"/>
      <c r="AC2018" s="132"/>
      <c r="AD2018" s="132"/>
      <c r="AE2018" s="132"/>
      <c r="AG2018" s="7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27:47" ht="12.95" customHeight="1">
      <c r="AA2019" s="132"/>
      <c r="AB2019" s="132"/>
      <c r="AC2019" s="132"/>
      <c r="AD2019" s="132"/>
      <c r="AE2019" s="132"/>
      <c r="AG2019" s="7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27:47" ht="12.95" customHeight="1">
      <c r="AA2020" s="132"/>
      <c r="AB2020" s="132"/>
      <c r="AC2020" s="132"/>
      <c r="AD2020" s="132"/>
      <c r="AE2020" s="132"/>
      <c r="AG2020" s="7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27:47" ht="12.95" customHeight="1">
      <c r="AA2021" s="132"/>
      <c r="AB2021" s="132"/>
      <c r="AC2021" s="132"/>
      <c r="AD2021" s="132"/>
      <c r="AE2021" s="132"/>
      <c r="AG2021" s="7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27:47" ht="12.95" customHeight="1">
      <c r="AA2022" s="132"/>
      <c r="AB2022" s="132"/>
      <c r="AC2022" s="132"/>
      <c r="AD2022" s="132"/>
      <c r="AE2022" s="132"/>
      <c r="AG2022" s="7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27:47" ht="12.95" customHeight="1">
      <c r="AA2023" s="132"/>
      <c r="AB2023" s="132"/>
      <c r="AC2023" s="132"/>
      <c r="AD2023" s="132"/>
      <c r="AE2023" s="132"/>
      <c r="AG2023" s="7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27:47" ht="12.95" customHeight="1">
      <c r="AA2024" s="132"/>
      <c r="AB2024" s="132"/>
      <c r="AC2024" s="132"/>
      <c r="AD2024" s="132"/>
      <c r="AE2024" s="132"/>
      <c r="AG2024" s="7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27:47" ht="12.95" customHeight="1">
      <c r="AA2025" s="132"/>
      <c r="AB2025" s="132"/>
      <c r="AC2025" s="132"/>
      <c r="AD2025" s="132"/>
      <c r="AE2025" s="132"/>
      <c r="AG2025" s="7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27:47" ht="12.95" customHeight="1">
      <c r="AA2026" s="132"/>
      <c r="AB2026" s="132"/>
      <c r="AC2026" s="132"/>
      <c r="AD2026" s="132"/>
      <c r="AE2026" s="132"/>
      <c r="AG2026" s="7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27:47" ht="12.95" customHeight="1">
      <c r="AA2027" s="132"/>
      <c r="AB2027" s="132"/>
      <c r="AC2027" s="132"/>
      <c r="AD2027" s="132"/>
      <c r="AE2027" s="132"/>
      <c r="AG2027" s="7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27:47" ht="12.95" customHeight="1">
      <c r="AA2028" s="132"/>
      <c r="AB2028" s="132"/>
      <c r="AC2028" s="132"/>
      <c r="AD2028" s="132"/>
      <c r="AE2028" s="132"/>
      <c r="AG2028" s="7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27:47" ht="12.95" customHeight="1">
      <c r="AA2029" s="132"/>
      <c r="AB2029" s="132"/>
      <c r="AC2029" s="132"/>
      <c r="AD2029" s="132"/>
      <c r="AE2029" s="132"/>
      <c r="AG2029" s="7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27:47" ht="12.95" customHeight="1">
      <c r="AA2030" s="132"/>
      <c r="AB2030" s="132"/>
      <c r="AC2030" s="132"/>
      <c r="AD2030" s="132"/>
      <c r="AE2030" s="132"/>
      <c r="AG2030" s="7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27:47" ht="12.95" customHeight="1">
      <c r="AA2031" s="132"/>
      <c r="AB2031" s="132"/>
      <c r="AC2031" s="132"/>
      <c r="AD2031" s="132"/>
      <c r="AE2031" s="132"/>
      <c r="AG2031" s="7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27:47" ht="12.95" customHeight="1">
      <c r="AA2032" s="132"/>
      <c r="AB2032" s="132"/>
      <c r="AC2032" s="132"/>
      <c r="AD2032" s="132"/>
      <c r="AE2032" s="132"/>
      <c r="AG2032" s="7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27:47" ht="12.95" customHeight="1">
      <c r="AA2033" s="132"/>
      <c r="AB2033" s="132"/>
      <c r="AC2033" s="132"/>
      <c r="AD2033" s="132"/>
      <c r="AE2033" s="132"/>
      <c r="AG2033" s="7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27:47" ht="12.95" customHeight="1">
      <c r="AA2034" s="132"/>
      <c r="AB2034" s="132"/>
      <c r="AC2034" s="132"/>
      <c r="AD2034" s="132"/>
      <c r="AE2034" s="132"/>
      <c r="AG2034" s="7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27:47" ht="12.95" customHeight="1">
      <c r="AA2035" s="132"/>
      <c r="AB2035" s="132"/>
      <c r="AC2035" s="132"/>
      <c r="AD2035" s="132"/>
      <c r="AE2035" s="132"/>
      <c r="AG2035" s="7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27:47" ht="12.95" customHeight="1">
      <c r="AA2036" s="132"/>
      <c r="AB2036" s="132"/>
      <c r="AC2036" s="132"/>
      <c r="AD2036" s="132"/>
      <c r="AE2036" s="132"/>
      <c r="AG2036" s="7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27:47" ht="12.95" customHeight="1">
      <c r="AA2037" s="132"/>
      <c r="AB2037" s="132"/>
      <c r="AC2037" s="132"/>
      <c r="AD2037" s="132"/>
      <c r="AE2037" s="132"/>
      <c r="AG2037" s="7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27:47" ht="12.95" customHeight="1">
      <c r="AA2038" s="132"/>
      <c r="AB2038" s="132"/>
      <c r="AC2038" s="132"/>
      <c r="AD2038" s="132"/>
      <c r="AE2038" s="132"/>
      <c r="AG2038" s="7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27:47" ht="12.95" customHeight="1">
      <c r="AA2039" s="132"/>
      <c r="AB2039" s="132"/>
      <c r="AC2039" s="132"/>
      <c r="AD2039" s="132"/>
      <c r="AE2039" s="132"/>
      <c r="AG2039" s="7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27:47" ht="12.95" customHeight="1">
      <c r="AA2040" s="132"/>
      <c r="AB2040" s="132"/>
      <c r="AC2040" s="132"/>
      <c r="AD2040" s="132"/>
      <c r="AE2040" s="132"/>
      <c r="AG2040" s="7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27:47" ht="12.95" customHeight="1">
      <c r="AA2041" s="132"/>
      <c r="AB2041" s="132"/>
      <c r="AC2041" s="132"/>
      <c r="AD2041" s="132"/>
      <c r="AE2041" s="132"/>
      <c r="AG2041" s="7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27:47" ht="12.95" customHeight="1">
      <c r="AA2042" s="132"/>
      <c r="AB2042" s="132"/>
      <c r="AC2042" s="132"/>
      <c r="AD2042" s="132"/>
      <c r="AE2042" s="132"/>
      <c r="AG2042" s="7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27:47" ht="12.95" customHeight="1">
      <c r="AA2043" s="132"/>
      <c r="AB2043" s="132"/>
      <c r="AC2043" s="132"/>
      <c r="AD2043" s="132"/>
      <c r="AE2043" s="132"/>
      <c r="AG2043" s="7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27:47" ht="12.95" customHeight="1">
      <c r="AA2044" s="132"/>
      <c r="AB2044" s="132"/>
      <c r="AC2044" s="132"/>
      <c r="AD2044" s="132"/>
      <c r="AE2044" s="132"/>
      <c r="AG2044" s="7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27:47" ht="12.95" customHeight="1">
      <c r="AA2045" s="132"/>
      <c r="AB2045" s="132"/>
      <c r="AC2045" s="132"/>
      <c r="AD2045" s="132"/>
      <c r="AE2045" s="132"/>
      <c r="AG2045" s="7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27:47" ht="12.95" customHeight="1">
      <c r="AA2046" s="132"/>
      <c r="AB2046" s="132"/>
      <c r="AC2046" s="132"/>
      <c r="AD2046" s="132"/>
      <c r="AE2046" s="132"/>
      <c r="AG2046" s="7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27:47" ht="12.95" customHeight="1">
      <c r="AA2047" s="132"/>
      <c r="AB2047" s="132"/>
      <c r="AC2047" s="132"/>
      <c r="AD2047" s="132"/>
      <c r="AE2047" s="132"/>
      <c r="AG2047" s="7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27:47" ht="12.95" customHeight="1">
      <c r="AA2048" s="132"/>
      <c r="AB2048" s="132"/>
      <c r="AC2048" s="132"/>
      <c r="AD2048" s="132"/>
      <c r="AE2048" s="132"/>
      <c r="AG2048" s="7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27:47" ht="12.95" customHeight="1">
      <c r="AA2049" s="132"/>
      <c r="AB2049" s="132"/>
      <c r="AC2049" s="132"/>
      <c r="AD2049" s="132"/>
      <c r="AE2049" s="132"/>
      <c r="AG2049" s="7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27:47" ht="12.95" customHeight="1">
      <c r="AA2050" s="132"/>
      <c r="AB2050" s="132"/>
      <c r="AC2050" s="132"/>
      <c r="AD2050" s="132"/>
      <c r="AE2050" s="132"/>
      <c r="AG2050" s="7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27:47" ht="12.95" customHeight="1">
      <c r="AA2051" s="132"/>
      <c r="AB2051" s="132"/>
      <c r="AC2051" s="132"/>
      <c r="AD2051" s="132"/>
      <c r="AE2051" s="132"/>
      <c r="AG2051" s="7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27:47" ht="12.95" customHeight="1">
      <c r="AA2052" s="132"/>
      <c r="AB2052" s="132"/>
      <c r="AC2052" s="132"/>
      <c r="AD2052" s="132"/>
      <c r="AE2052" s="132"/>
      <c r="AG2052" s="7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27:47" ht="12.95" customHeight="1">
      <c r="AA2053" s="132"/>
      <c r="AB2053" s="132"/>
      <c r="AC2053" s="132"/>
      <c r="AD2053" s="132"/>
      <c r="AE2053" s="132"/>
      <c r="AG2053" s="7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27:47" ht="12.95" customHeight="1">
      <c r="AA2054" s="132"/>
      <c r="AB2054" s="132"/>
      <c r="AC2054" s="132"/>
      <c r="AD2054" s="132"/>
      <c r="AE2054" s="132"/>
      <c r="AG2054" s="7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27:47" ht="12.95" customHeight="1">
      <c r="AA2055" s="132"/>
      <c r="AB2055" s="132"/>
      <c r="AC2055" s="132"/>
      <c r="AD2055" s="132"/>
      <c r="AE2055" s="132"/>
      <c r="AG2055" s="7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27:47" ht="12.95" customHeight="1">
      <c r="AA2056" s="132"/>
      <c r="AB2056" s="132"/>
      <c r="AC2056" s="132"/>
      <c r="AD2056" s="132"/>
      <c r="AE2056" s="132"/>
      <c r="AG2056" s="7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27:47" ht="12.95" customHeight="1">
      <c r="AA2057" s="132"/>
      <c r="AB2057" s="132"/>
      <c r="AC2057" s="132"/>
      <c r="AD2057" s="132"/>
      <c r="AE2057" s="132"/>
      <c r="AG2057" s="7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27:47" ht="12.95" customHeight="1">
      <c r="AA2058" s="132"/>
      <c r="AB2058" s="132"/>
      <c r="AC2058" s="132"/>
      <c r="AD2058" s="132"/>
      <c r="AE2058" s="132"/>
      <c r="AG2058" s="7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27:47" ht="12.95" customHeight="1">
      <c r="AA2059" s="132"/>
      <c r="AB2059" s="132"/>
      <c r="AC2059" s="132"/>
      <c r="AD2059" s="132"/>
      <c r="AE2059" s="132"/>
      <c r="AG2059" s="7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27:47" ht="12.95" customHeight="1">
      <c r="AA2060" s="132"/>
      <c r="AB2060" s="132"/>
      <c r="AC2060" s="132"/>
      <c r="AD2060" s="132"/>
      <c r="AE2060" s="132"/>
      <c r="AG2060" s="7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27:47" ht="12.95" customHeight="1">
      <c r="AA2061" s="132"/>
      <c r="AB2061" s="132"/>
      <c r="AC2061" s="132"/>
      <c r="AD2061" s="132"/>
      <c r="AE2061" s="132"/>
      <c r="AG2061" s="7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27:47" ht="12.95" customHeight="1">
      <c r="AA2062" s="132"/>
      <c r="AB2062" s="132"/>
      <c r="AC2062" s="132"/>
      <c r="AD2062" s="132"/>
      <c r="AE2062" s="132"/>
      <c r="AG2062" s="7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27:47" ht="12.95" customHeight="1">
      <c r="AA2063" s="132"/>
      <c r="AB2063" s="132"/>
      <c r="AC2063" s="132"/>
      <c r="AD2063" s="132"/>
      <c r="AE2063" s="132"/>
      <c r="AG2063" s="7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27:47" ht="12.95" customHeight="1">
      <c r="AA2064" s="132"/>
      <c r="AB2064" s="132"/>
      <c r="AC2064" s="132"/>
      <c r="AD2064" s="132"/>
      <c r="AE2064" s="132"/>
      <c r="AG2064" s="7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27:47" ht="12.95" customHeight="1">
      <c r="AA2065" s="132"/>
      <c r="AB2065" s="132"/>
      <c r="AC2065" s="132"/>
      <c r="AD2065" s="132"/>
      <c r="AE2065" s="132"/>
      <c r="AG2065" s="7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27:47" ht="12.95" customHeight="1">
      <c r="AA2066" s="132"/>
      <c r="AB2066" s="132"/>
      <c r="AC2066" s="132"/>
      <c r="AD2066" s="132"/>
      <c r="AE2066" s="132"/>
      <c r="AG2066" s="7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27:47" ht="12.95" customHeight="1">
      <c r="AA2067" s="132"/>
      <c r="AB2067" s="132"/>
      <c r="AC2067" s="132"/>
      <c r="AD2067" s="132"/>
      <c r="AE2067" s="132"/>
      <c r="AG2067" s="7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27:47" ht="12.95" customHeight="1">
      <c r="AA2068" s="132"/>
      <c r="AB2068" s="132"/>
      <c r="AC2068" s="132"/>
      <c r="AD2068" s="132"/>
      <c r="AE2068" s="132"/>
      <c r="AG2068" s="7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27:47" ht="12.95" customHeight="1">
      <c r="AA2069" s="132"/>
      <c r="AB2069" s="132"/>
      <c r="AC2069" s="132"/>
      <c r="AD2069" s="132"/>
      <c r="AE2069" s="132"/>
      <c r="AF2069" s="200"/>
      <c r="AG2069" s="7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27:47" ht="12.95" customHeight="1">
      <c r="AA2070" s="132"/>
      <c r="AB2070" s="132"/>
      <c r="AC2070" s="132"/>
      <c r="AD2070" s="132"/>
      <c r="AE2070" s="132"/>
      <c r="AF2070" s="200"/>
      <c r="AG2070" s="7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27:47" ht="12.95" customHeight="1">
      <c r="AA2071" s="132"/>
      <c r="AB2071" s="132"/>
      <c r="AC2071" s="132"/>
      <c r="AD2071" s="132"/>
      <c r="AE2071" s="132"/>
      <c r="AF2071" s="200"/>
      <c r="AG2071" s="7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27:47" ht="12.95" customHeight="1">
      <c r="AA2072" s="132"/>
      <c r="AB2072" s="132"/>
      <c r="AC2072" s="132"/>
      <c r="AD2072" s="132"/>
      <c r="AE2072" s="132"/>
      <c r="AF2072" s="200"/>
      <c r="AG2072" s="7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27:47" ht="12.95" customHeight="1">
      <c r="AA2073" s="132"/>
      <c r="AB2073" s="132"/>
      <c r="AC2073" s="132"/>
      <c r="AD2073" s="132"/>
      <c r="AE2073" s="132"/>
      <c r="AF2073" s="200"/>
      <c r="AG2073" s="7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27:47" ht="12.95" customHeight="1">
      <c r="AA2074" s="132"/>
      <c r="AB2074" s="132"/>
      <c r="AC2074" s="132"/>
      <c r="AD2074" s="132"/>
      <c r="AE2074" s="132"/>
      <c r="AF2074" s="200"/>
      <c r="AG2074" s="7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27:47" ht="12.95" customHeight="1">
      <c r="AA2075" s="132"/>
      <c r="AB2075" s="132"/>
      <c r="AC2075" s="132"/>
      <c r="AD2075" s="132"/>
      <c r="AE2075" s="132"/>
      <c r="AF2075" s="200"/>
      <c r="AG2075" s="7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27:47" ht="12.95" customHeight="1">
      <c r="AA2076" s="132"/>
      <c r="AB2076" s="132"/>
      <c r="AC2076" s="132"/>
      <c r="AD2076" s="132"/>
      <c r="AE2076" s="132"/>
      <c r="AF2076" s="200"/>
      <c r="AG2076" s="7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27:47" ht="12.95" customHeight="1">
      <c r="AA2077" s="132"/>
      <c r="AB2077" s="132"/>
      <c r="AC2077" s="132"/>
      <c r="AD2077" s="132"/>
      <c r="AE2077" s="132"/>
      <c r="AF2077" s="200"/>
      <c r="AG2077" s="7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27:47" ht="12.95" customHeight="1">
      <c r="AA2078" s="132"/>
      <c r="AB2078" s="132"/>
      <c r="AC2078" s="132"/>
      <c r="AD2078" s="132"/>
      <c r="AE2078" s="132"/>
      <c r="AF2078" s="200"/>
      <c r="AG2078" s="7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27:47" ht="12.95" customHeight="1">
      <c r="AA2079" s="132"/>
      <c r="AB2079" s="132"/>
      <c r="AC2079" s="132"/>
      <c r="AD2079" s="132"/>
      <c r="AE2079" s="132"/>
      <c r="AF2079" s="200"/>
      <c r="AG2079" s="7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27:47" ht="12.95" customHeight="1">
      <c r="AA2080" s="132"/>
      <c r="AB2080" s="132"/>
      <c r="AC2080" s="132"/>
      <c r="AD2080" s="132"/>
      <c r="AE2080" s="132"/>
      <c r="AF2080" s="200"/>
      <c r="AG2080" s="7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27:47" ht="12.95" customHeight="1">
      <c r="AA2081" s="132"/>
      <c r="AB2081" s="132"/>
      <c r="AC2081" s="132"/>
      <c r="AD2081" s="132"/>
      <c r="AE2081" s="132"/>
      <c r="AF2081" s="200"/>
      <c r="AG2081" s="7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27:47" ht="12.95" customHeight="1">
      <c r="AA2082" s="132"/>
      <c r="AB2082" s="132"/>
      <c r="AC2082" s="132"/>
      <c r="AD2082" s="132"/>
      <c r="AE2082" s="132"/>
      <c r="AF2082" s="200"/>
      <c r="AG2082" s="7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27:47" ht="12.95" customHeight="1">
      <c r="AA2083" s="132"/>
      <c r="AB2083" s="132"/>
      <c r="AC2083" s="132"/>
      <c r="AD2083" s="132"/>
      <c r="AE2083" s="132"/>
      <c r="AF2083" s="200"/>
      <c r="AG2083" s="7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27:47" ht="12.95" customHeight="1">
      <c r="AA2084" s="132"/>
      <c r="AB2084" s="132"/>
      <c r="AC2084" s="132"/>
      <c r="AD2084" s="132"/>
      <c r="AE2084" s="132"/>
      <c r="AF2084" s="200"/>
      <c r="AG2084" s="7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27:47" ht="12.95" customHeight="1">
      <c r="AA2085" s="132"/>
      <c r="AB2085" s="132"/>
      <c r="AC2085" s="132"/>
      <c r="AD2085" s="132"/>
      <c r="AE2085" s="132"/>
      <c r="AF2085" s="200"/>
      <c r="AG2085" s="7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27:47" ht="12.95" customHeight="1">
      <c r="AA2086" s="132"/>
      <c r="AB2086" s="132"/>
      <c r="AC2086" s="132"/>
      <c r="AD2086" s="132"/>
      <c r="AE2086" s="132"/>
      <c r="AF2086" s="200"/>
      <c r="AG2086" s="7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27:47" ht="12.95" customHeight="1">
      <c r="AA2087" s="132"/>
      <c r="AB2087" s="132"/>
      <c r="AC2087" s="132"/>
      <c r="AD2087" s="132"/>
      <c r="AE2087" s="132"/>
      <c r="AF2087" s="200"/>
      <c r="AG2087" s="7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27:47" ht="12.95" customHeight="1">
      <c r="AA2088" s="132"/>
      <c r="AB2088" s="132"/>
      <c r="AC2088" s="132"/>
      <c r="AD2088" s="132"/>
      <c r="AE2088" s="132"/>
      <c r="AF2088" s="200"/>
      <c r="AG2088" s="7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27:47" ht="12.95" customHeight="1">
      <c r="AA2089" s="132"/>
      <c r="AB2089" s="132"/>
      <c r="AC2089" s="132"/>
      <c r="AD2089" s="132"/>
      <c r="AE2089" s="132"/>
      <c r="AF2089" s="200"/>
      <c r="AG2089" s="7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27:47" ht="12.95" customHeight="1">
      <c r="AA2090" s="132"/>
      <c r="AB2090" s="132"/>
      <c r="AC2090" s="132"/>
      <c r="AD2090" s="132"/>
      <c r="AE2090" s="132"/>
      <c r="AF2090" s="200"/>
      <c r="AG2090" s="7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27:47" ht="12.95" customHeight="1">
      <c r="AA2091" s="132"/>
      <c r="AB2091" s="132"/>
      <c r="AC2091" s="132"/>
      <c r="AD2091" s="132"/>
      <c r="AE2091" s="132"/>
      <c r="AF2091" s="200"/>
      <c r="AG2091" s="7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27:47" ht="12.95" customHeight="1">
      <c r="AA2092" s="132"/>
      <c r="AB2092" s="132"/>
      <c r="AC2092" s="132"/>
      <c r="AD2092" s="132"/>
      <c r="AE2092" s="132"/>
      <c r="AF2092" s="200"/>
      <c r="AG2092" s="7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27:47" ht="12.95" customHeight="1">
      <c r="AA2093" s="132"/>
      <c r="AB2093" s="132"/>
      <c r="AC2093" s="132"/>
      <c r="AD2093" s="132"/>
      <c r="AE2093" s="132"/>
      <c r="AF2093" s="200"/>
      <c r="AG2093" s="7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27:47" ht="12.95" customHeight="1">
      <c r="AA2094" s="132"/>
      <c r="AB2094" s="132"/>
      <c r="AC2094" s="132"/>
      <c r="AD2094" s="132"/>
      <c r="AE2094" s="132"/>
      <c r="AF2094" s="200"/>
      <c r="AG2094" s="7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27:47" ht="12.95" customHeight="1">
      <c r="AA2095" s="132"/>
      <c r="AB2095" s="132"/>
      <c r="AC2095" s="132"/>
      <c r="AD2095" s="132"/>
      <c r="AE2095" s="132"/>
      <c r="AF2095" s="200"/>
      <c r="AG2095" s="7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27:47" ht="12.95" customHeight="1">
      <c r="AA2096" s="132"/>
      <c r="AB2096" s="132"/>
      <c r="AC2096" s="132"/>
      <c r="AD2096" s="132"/>
      <c r="AE2096" s="132"/>
      <c r="AF2096" s="200"/>
      <c r="AG2096" s="7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27:47" ht="12.95" customHeight="1">
      <c r="AA2097" s="132"/>
      <c r="AB2097" s="132"/>
      <c r="AC2097" s="132"/>
      <c r="AD2097" s="132"/>
      <c r="AE2097" s="132"/>
      <c r="AF2097" s="200"/>
      <c r="AG2097" s="7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27:47" ht="12.95" customHeight="1">
      <c r="AA2098" s="132"/>
      <c r="AB2098" s="132"/>
      <c r="AC2098" s="132"/>
      <c r="AD2098" s="132"/>
      <c r="AE2098" s="132"/>
      <c r="AF2098" s="200"/>
      <c r="AG2098" s="7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27:47" ht="12.95" customHeight="1">
      <c r="AA2099" s="132"/>
      <c r="AB2099" s="132"/>
      <c r="AC2099" s="132"/>
      <c r="AD2099" s="132"/>
      <c r="AE2099" s="132"/>
      <c r="AF2099" s="200"/>
      <c r="AG2099" s="7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27:47" ht="12.95" customHeight="1">
      <c r="AA2100" s="132"/>
      <c r="AB2100" s="132"/>
      <c r="AC2100" s="132"/>
      <c r="AD2100" s="132"/>
      <c r="AE2100" s="132"/>
      <c r="AF2100" s="200"/>
      <c r="AG2100" s="7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27:47" ht="12.95" customHeight="1">
      <c r="AA2101" s="132"/>
      <c r="AB2101" s="132"/>
      <c r="AC2101" s="132"/>
      <c r="AD2101" s="132"/>
      <c r="AE2101" s="132"/>
      <c r="AF2101" s="200"/>
      <c r="AG2101" s="7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27:47" ht="12.95" customHeight="1">
      <c r="AA2102" s="132"/>
      <c r="AB2102" s="132"/>
      <c r="AC2102" s="132"/>
      <c r="AD2102" s="132"/>
      <c r="AE2102" s="132"/>
      <c r="AF2102" s="200"/>
      <c r="AG2102" s="7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27:47" ht="12.95" customHeight="1">
      <c r="AA2103" s="132"/>
      <c r="AB2103" s="132"/>
      <c r="AC2103" s="132"/>
      <c r="AD2103" s="132"/>
      <c r="AE2103" s="132"/>
      <c r="AF2103" s="200"/>
      <c r="AG2103" s="7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27:47" ht="12.95" customHeight="1">
      <c r="AA2104" s="132"/>
      <c r="AB2104" s="132"/>
      <c r="AC2104" s="132"/>
      <c r="AD2104" s="132"/>
      <c r="AE2104" s="132"/>
      <c r="AF2104" s="200"/>
      <c r="AG2104" s="7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27:47" ht="12.95" customHeight="1">
      <c r="AA2105" s="132"/>
      <c r="AB2105" s="132"/>
      <c r="AC2105" s="132"/>
      <c r="AD2105" s="132"/>
      <c r="AE2105" s="132"/>
      <c r="AF2105" s="200"/>
      <c r="AG2105" s="7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27:47" ht="12.95" customHeight="1">
      <c r="AA2106" s="132"/>
      <c r="AB2106" s="132"/>
      <c r="AC2106" s="132"/>
      <c r="AD2106" s="132"/>
      <c r="AE2106" s="132"/>
      <c r="AF2106" s="200"/>
      <c r="AG2106" s="7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27:47" ht="12.95" customHeight="1">
      <c r="AA2107" s="132"/>
      <c r="AB2107" s="132"/>
      <c r="AC2107" s="132"/>
      <c r="AD2107" s="132"/>
      <c r="AE2107" s="132"/>
      <c r="AF2107" s="200"/>
      <c r="AG2107" s="7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27:47" ht="12.95" customHeight="1">
      <c r="AA2108" s="132"/>
      <c r="AB2108" s="132"/>
      <c r="AC2108" s="132"/>
      <c r="AD2108" s="132"/>
      <c r="AE2108" s="132"/>
      <c r="AF2108" s="200"/>
      <c r="AG2108" s="7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27:47" ht="12.95" customHeight="1">
      <c r="AA2109" s="132"/>
      <c r="AB2109" s="132"/>
      <c r="AC2109" s="132"/>
      <c r="AD2109" s="132"/>
      <c r="AE2109" s="132"/>
      <c r="AF2109" s="200"/>
      <c r="AG2109" s="7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27:47" ht="12.95" customHeight="1">
      <c r="AA2110" s="132"/>
      <c r="AB2110" s="132"/>
      <c r="AC2110" s="132"/>
      <c r="AD2110" s="132"/>
      <c r="AE2110" s="132"/>
      <c r="AF2110" s="200"/>
      <c r="AG2110" s="7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27:47" ht="12.95" customHeight="1">
      <c r="AA2111" s="132"/>
      <c r="AB2111" s="132"/>
      <c r="AC2111" s="132"/>
      <c r="AD2111" s="132"/>
      <c r="AE2111" s="132"/>
      <c r="AF2111" s="200"/>
      <c r="AG2111" s="7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27:47" ht="12.95" customHeight="1">
      <c r="AA2112" s="132"/>
      <c r="AB2112" s="132"/>
      <c r="AC2112" s="132"/>
      <c r="AD2112" s="132"/>
      <c r="AE2112" s="132"/>
      <c r="AF2112" s="200"/>
      <c r="AG2112" s="7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27:47" ht="12.95" customHeight="1">
      <c r="AA2113" s="132"/>
      <c r="AB2113" s="132"/>
      <c r="AC2113" s="132"/>
      <c r="AD2113" s="132"/>
      <c r="AE2113" s="132"/>
      <c r="AF2113" s="200"/>
      <c r="AG2113" s="7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27:47" ht="12.95" customHeight="1">
      <c r="AA2114" s="132"/>
      <c r="AB2114" s="132"/>
      <c r="AC2114" s="132"/>
      <c r="AD2114" s="132"/>
      <c r="AE2114" s="132"/>
      <c r="AF2114" s="200"/>
      <c r="AG2114" s="7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27:47" ht="12.95" customHeight="1">
      <c r="AA2115" s="132"/>
      <c r="AB2115" s="132"/>
      <c r="AC2115" s="132"/>
      <c r="AD2115" s="132"/>
      <c r="AE2115" s="132"/>
      <c r="AF2115" s="200"/>
      <c r="AG2115" s="7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27:47" ht="12.95" customHeight="1">
      <c r="AA2116" s="132"/>
      <c r="AB2116" s="132"/>
      <c r="AC2116" s="132"/>
      <c r="AD2116" s="132"/>
      <c r="AE2116" s="132"/>
      <c r="AF2116" s="200"/>
      <c r="AG2116" s="7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27:47" ht="12.95" customHeight="1">
      <c r="AA2117" s="132"/>
      <c r="AB2117" s="132"/>
      <c r="AC2117" s="132"/>
      <c r="AD2117" s="132"/>
      <c r="AE2117" s="132"/>
      <c r="AF2117" s="200"/>
      <c r="AG2117" s="7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27:47" ht="12.95" customHeight="1">
      <c r="AA2118" s="132"/>
      <c r="AB2118" s="132"/>
      <c r="AC2118" s="132"/>
      <c r="AD2118" s="132"/>
      <c r="AE2118" s="132"/>
      <c r="AF2118" s="200"/>
      <c r="AG2118" s="7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27:47" ht="12.95" customHeight="1">
      <c r="AA2119" s="132"/>
      <c r="AB2119" s="132"/>
      <c r="AC2119" s="132"/>
      <c r="AD2119" s="132"/>
      <c r="AE2119" s="132"/>
      <c r="AF2119" s="200"/>
      <c r="AG2119" s="7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27:47" ht="12.95" customHeight="1">
      <c r="AA2120" s="132"/>
      <c r="AB2120" s="132"/>
      <c r="AC2120" s="132"/>
      <c r="AD2120" s="132"/>
      <c r="AE2120" s="132"/>
      <c r="AF2120" s="200"/>
      <c r="AG2120" s="7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27:47" ht="12.95" customHeight="1">
      <c r="AA2121" s="132"/>
      <c r="AB2121" s="132"/>
      <c r="AC2121" s="132"/>
      <c r="AD2121" s="132"/>
      <c r="AE2121" s="132"/>
      <c r="AF2121" s="200"/>
      <c r="AG2121" s="7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27:47" ht="12.95" customHeight="1">
      <c r="AA2122" s="132"/>
      <c r="AB2122" s="132"/>
      <c r="AC2122" s="132"/>
      <c r="AD2122" s="132"/>
      <c r="AE2122" s="132"/>
      <c r="AF2122" s="200"/>
      <c r="AG2122" s="7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27:47" ht="12.95" customHeight="1">
      <c r="AA2123" s="132"/>
      <c r="AB2123" s="132"/>
      <c r="AC2123" s="132"/>
      <c r="AD2123" s="132"/>
      <c r="AE2123" s="132"/>
      <c r="AF2123" s="200"/>
      <c r="AG2123" s="7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27:47" ht="12.95" customHeight="1">
      <c r="AA2124" s="132"/>
      <c r="AB2124" s="132"/>
      <c r="AC2124" s="132"/>
      <c r="AD2124" s="132"/>
      <c r="AE2124" s="132"/>
      <c r="AF2124" s="200"/>
      <c r="AG2124" s="7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27:47" ht="12.95" customHeight="1">
      <c r="AA2125" s="132"/>
      <c r="AB2125" s="132"/>
      <c r="AC2125" s="132"/>
      <c r="AD2125" s="132"/>
      <c r="AE2125" s="132"/>
      <c r="AF2125" s="200"/>
      <c r="AG2125" s="7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27:47" ht="12.95" customHeight="1">
      <c r="AA2126" s="132"/>
      <c r="AB2126" s="132"/>
      <c r="AC2126" s="132"/>
      <c r="AD2126" s="132"/>
      <c r="AE2126" s="132"/>
      <c r="AF2126" s="200"/>
      <c r="AG2126" s="7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27:47" ht="12.95" customHeight="1">
      <c r="AA2127" s="132"/>
      <c r="AB2127" s="132"/>
      <c r="AC2127" s="132"/>
      <c r="AD2127" s="132"/>
      <c r="AE2127" s="132"/>
      <c r="AF2127" s="200"/>
      <c r="AG2127" s="7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27:47" ht="12.95" customHeight="1">
      <c r="AA2128" s="132"/>
      <c r="AB2128" s="132"/>
      <c r="AC2128" s="132"/>
      <c r="AD2128" s="132"/>
      <c r="AE2128" s="132"/>
      <c r="AF2128" s="200"/>
      <c r="AG2128" s="7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27:47" ht="12.95" customHeight="1">
      <c r="AA2129" s="132"/>
      <c r="AB2129" s="132"/>
      <c r="AC2129" s="132"/>
      <c r="AD2129" s="132"/>
      <c r="AE2129" s="132"/>
      <c r="AF2129" s="200"/>
      <c r="AG2129" s="7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27:47" ht="12.95" customHeight="1">
      <c r="AA2130" s="132"/>
      <c r="AB2130" s="132"/>
      <c r="AC2130" s="132"/>
      <c r="AD2130" s="132"/>
      <c r="AE2130" s="132"/>
      <c r="AF2130" s="200"/>
      <c r="AG2130" s="7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27:47" ht="12.95" customHeight="1">
      <c r="AA2131" s="132"/>
      <c r="AB2131" s="132"/>
      <c r="AC2131" s="132"/>
      <c r="AD2131" s="132"/>
      <c r="AE2131" s="132"/>
      <c r="AF2131" s="200"/>
      <c r="AG2131" s="7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27:47" ht="12.95" customHeight="1">
      <c r="AA2132" s="132"/>
      <c r="AB2132" s="132"/>
      <c r="AC2132" s="132"/>
      <c r="AD2132" s="132"/>
      <c r="AE2132" s="132"/>
      <c r="AF2132" s="200"/>
      <c r="AG2132" s="7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27:47" ht="12.95" customHeight="1">
      <c r="AA2133" s="132"/>
      <c r="AB2133" s="132"/>
      <c r="AC2133" s="132"/>
      <c r="AD2133" s="132"/>
      <c r="AE2133" s="132"/>
      <c r="AF2133" s="200"/>
      <c r="AG2133" s="7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27:47" ht="12.95" customHeight="1">
      <c r="AA2134" s="132"/>
      <c r="AB2134" s="132"/>
      <c r="AC2134" s="132"/>
      <c r="AD2134" s="132"/>
      <c r="AE2134" s="132"/>
      <c r="AF2134" s="200"/>
      <c r="AG2134" s="7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27:47" ht="12.95" customHeight="1">
      <c r="AA2135" s="132"/>
      <c r="AB2135" s="132"/>
      <c r="AC2135" s="132"/>
      <c r="AD2135" s="132"/>
      <c r="AE2135" s="132"/>
      <c r="AF2135" s="200"/>
      <c r="AG2135" s="7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27:47" ht="12.95" customHeight="1">
      <c r="AA2136" s="132"/>
      <c r="AB2136" s="132"/>
      <c r="AC2136" s="132"/>
      <c r="AD2136" s="132"/>
      <c r="AE2136" s="132"/>
      <c r="AF2136" s="200"/>
      <c r="AG2136" s="7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27:47" ht="12.95" customHeight="1">
      <c r="AA2137" s="132"/>
      <c r="AB2137" s="132"/>
      <c r="AC2137" s="132"/>
      <c r="AD2137" s="132"/>
      <c r="AE2137" s="132"/>
      <c r="AF2137" s="200"/>
      <c r="AG2137" s="7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27:47" ht="12.95" customHeight="1">
      <c r="AA2138" s="132"/>
      <c r="AB2138" s="132"/>
      <c r="AC2138" s="132"/>
      <c r="AD2138" s="132"/>
      <c r="AE2138" s="132"/>
      <c r="AF2138" s="200"/>
      <c r="AG2138" s="7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27:47" ht="12.95" customHeight="1">
      <c r="AA2139" s="132"/>
      <c r="AB2139" s="132"/>
      <c r="AC2139" s="132"/>
      <c r="AD2139" s="132"/>
      <c r="AE2139" s="132"/>
      <c r="AF2139" s="200"/>
      <c r="AG2139" s="7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27:47" ht="12.95" customHeight="1">
      <c r="AA2140" s="132"/>
      <c r="AB2140" s="132"/>
      <c r="AC2140" s="132"/>
      <c r="AD2140" s="132"/>
      <c r="AE2140" s="132"/>
      <c r="AF2140" s="200"/>
      <c r="AG2140" s="7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27:47" ht="12.95" customHeight="1">
      <c r="AA2141" s="132"/>
      <c r="AB2141" s="132"/>
      <c r="AC2141" s="132"/>
      <c r="AD2141" s="132"/>
      <c r="AE2141" s="132"/>
      <c r="AF2141" s="200"/>
      <c r="AG2141" s="7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27:47" ht="12.95" customHeight="1">
      <c r="AA2142" s="132"/>
      <c r="AB2142" s="132"/>
      <c r="AC2142" s="132"/>
      <c r="AD2142" s="132"/>
      <c r="AE2142" s="132"/>
      <c r="AF2142" s="200"/>
      <c r="AG2142" s="7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27:47" ht="12.95" customHeight="1">
      <c r="AA2143" s="132"/>
      <c r="AB2143" s="132"/>
      <c r="AC2143" s="132"/>
      <c r="AD2143" s="132"/>
      <c r="AE2143" s="132"/>
      <c r="AF2143" s="200"/>
      <c r="AG2143" s="7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27:47" ht="12.95" customHeight="1">
      <c r="AA2144" s="132"/>
      <c r="AB2144" s="132"/>
      <c r="AC2144" s="132"/>
      <c r="AD2144" s="132"/>
      <c r="AE2144" s="132"/>
      <c r="AF2144" s="200"/>
      <c r="AG2144" s="7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27:47" ht="12.95" customHeight="1">
      <c r="AA2145" s="132"/>
      <c r="AB2145" s="132"/>
      <c r="AC2145" s="132"/>
      <c r="AD2145" s="132"/>
      <c r="AE2145" s="132"/>
      <c r="AF2145" s="200"/>
      <c r="AG2145" s="7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27:47" ht="12.95" customHeight="1">
      <c r="AA2146" s="132"/>
      <c r="AB2146" s="132"/>
      <c r="AC2146" s="132"/>
      <c r="AD2146" s="132"/>
      <c r="AE2146" s="132"/>
      <c r="AF2146" s="200"/>
      <c r="AG2146" s="7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27:47" ht="12.95" customHeight="1">
      <c r="AA2147" s="132"/>
      <c r="AB2147" s="132"/>
      <c r="AC2147" s="132"/>
      <c r="AD2147" s="132"/>
      <c r="AE2147" s="132"/>
      <c r="AF2147" s="200"/>
      <c r="AG2147" s="7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27:47" ht="12.95" customHeight="1">
      <c r="AA2148" s="132"/>
      <c r="AB2148" s="132"/>
      <c r="AC2148" s="132"/>
      <c r="AD2148" s="132"/>
      <c r="AE2148" s="132"/>
      <c r="AF2148" s="200"/>
      <c r="AG2148" s="7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27:47" ht="12.95" customHeight="1">
      <c r="AA2149" s="132"/>
      <c r="AB2149" s="132"/>
      <c r="AC2149" s="132"/>
      <c r="AD2149" s="132"/>
      <c r="AE2149" s="132"/>
      <c r="AF2149" s="200"/>
      <c r="AG2149" s="7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27:47" ht="12.95" customHeight="1">
      <c r="AA2150" s="132"/>
      <c r="AB2150" s="132"/>
      <c r="AC2150" s="132"/>
      <c r="AD2150" s="132"/>
      <c r="AE2150" s="132"/>
      <c r="AF2150" s="200"/>
      <c r="AG2150" s="7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27:47" ht="12.95" customHeight="1">
      <c r="AA2151" s="132"/>
      <c r="AB2151" s="132"/>
      <c r="AC2151" s="132"/>
      <c r="AD2151" s="132"/>
      <c r="AE2151" s="132"/>
      <c r="AF2151" s="200"/>
      <c r="AG2151" s="7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27:47" ht="12.95" customHeight="1">
      <c r="AA2152" s="132"/>
      <c r="AB2152" s="132"/>
      <c r="AC2152" s="132"/>
      <c r="AD2152" s="132"/>
      <c r="AE2152" s="132"/>
      <c r="AF2152" s="200"/>
      <c r="AG2152" s="7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27:47" ht="12.95" customHeight="1">
      <c r="AA2153" s="132"/>
      <c r="AB2153" s="132"/>
      <c r="AC2153" s="132"/>
      <c r="AD2153" s="132"/>
      <c r="AE2153" s="132"/>
      <c r="AF2153" s="200"/>
      <c r="AG2153" s="7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27:47" ht="12.95" customHeight="1">
      <c r="AA2154" s="132"/>
      <c r="AB2154" s="132"/>
      <c r="AC2154" s="132"/>
      <c r="AD2154" s="132"/>
      <c r="AE2154" s="132"/>
      <c r="AF2154" s="200"/>
      <c r="AG2154" s="7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27:47" ht="12.95" customHeight="1">
      <c r="AA2155" s="132"/>
      <c r="AB2155" s="132"/>
      <c r="AC2155" s="132"/>
      <c r="AD2155" s="132"/>
      <c r="AE2155" s="132"/>
      <c r="AF2155" s="200"/>
      <c r="AG2155" s="7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27:47" ht="12.95" customHeight="1">
      <c r="AA2156" s="132"/>
      <c r="AB2156" s="132"/>
      <c r="AC2156" s="132"/>
      <c r="AD2156" s="132"/>
      <c r="AE2156" s="132"/>
      <c r="AF2156" s="200"/>
      <c r="AG2156" s="7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27:47" ht="12.95" customHeight="1">
      <c r="AA2157" s="132"/>
      <c r="AB2157" s="132"/>
      <c r="AC2157" s="132"/>
      <c r="AD2157" s="132"/>
      <c r="AE2157" s="132"/>
      <c r="AF2157" s="200"/>
      <c r="AG2157" s="7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27:47" ht="12.95" customHeight="1">
      <c r="AA2158" s="132"/>
      <c r="AB2158" s="132"/>
      <c r="AC2158" s="132"/>
      <c r="AD2158" s="132"/>
      <c r="AE2158" s="132"/>
      <c r="AF2158" s="200"/>
      <c r="AG2158" s="7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27:47" ht="12.95" customHeight="1">
      <c r="AA2159" s="132"/>
      <c r="AB2159" s="132"/>
      <c r="AC2159" s="132"/>
      <c r="AD2159" s="132"/>
      <c r="AE2159" s="132"/>
      <c r="AF2159" s="200"/>
      <c r="AG2159" s="7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27:47" ht="12.95" customHeight="1">
      <c r="AA2160" s="132"/>
      <c r="AB2160" s="132"/>
      <c r="AC2160" s="132"/>
      <c r="AD2160" s="132"/>
      <c r="AE2160" s="132"/>
      <c r="AF2160" s="200"/>
      <c r="AG2160" s="7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27:47" ht="12.95" customHeight="1">
      <c r="AA2161" s="132"/>
      <c r="AB2161" s="132"/>
      <c r="AC2161" s="132"/>
      <c r="AD2161" s="132"/>
      <c r="AE2161" s="132"/>
      <c r="AF2161" s="200"/>
      <c r="AG2161" s="7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27:47" ht="12.95" customHeight="1">
      <c r="AA2162" s="132"/>
      <c r="AB2162" s="132"/>
      <c r="AC2162" s="132"/>
      <c r="AD2162" s="132"/>
      <c r="AE2162" s="132"/>
      <c r="AF2162" s="200"/>
      <c r="AG2162" s="7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27:47" ht="12.95" customHeight="1">
      <c r="AA2163" s="132"/>
      <c r="AB2163" s="132"/>
      <c r="AC2163" s="132"/>
      <c r="AD2163" s="132"/>
      <c r="AE2163" s="132"/>
      <c r="AF2163" s="200"/>
      <c r="AG2163" s="7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27:47" ht="12.95" customHeight="1">
      <c r="AA2164" s="132"/>
      <c r="AB2164" s="132"/>
      <c r="AC2164" s="132"/>
      <c r="AD2164" s="132"/>
      <c r="AE2164" s="132"/>
      <c r="AF2164" s="200"/>
      <c r="AG2164" s="7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27:47" ht="12.95" customHeight="1">
      <c r="AA2165" s="132"/>
      <c r="AB2165" s="132"/>
      <c r="AC2165" s="132"/>
      <c r="AD2165" s="132"/>
      <c r="AE2165" s="132"/>
      <c r="AF2165" s="200"/>
      <c r="AG2165" s="7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27:47" ht="12.95" customHeight="1">
      <c r="AA2166" s="132"/>
      <c r="AB2166" s="132"/>
      <c r="AC2166" s="132"/>
      <c r="AD2166" s="132"/>
      <c r="AE2166" s="132"/>
      <c r="AF2166" s="200"/>
      <c r="AG2166" s="7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27:47" ht="12.95" customHeight="1">
      <c r="AA2167" s="132"/>
      <c r="AB2167" s="132"/>
      <c r="AC2167" s="132"/>
      <c r="AD2167" s="132"/>
      <c r="AE2167" s="132"/>
      <c r="AF2167" s="200"/>
      <c r="AG2167" s="7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27:47" ht="12.95" customHeight="1">
      <c r="AA2168" s="132"/>
      <c r="AB2168" s="132"/>
      <c r="AC2168" s="132"/>
      <c r="AD2168" s="132"/>
      <c r="AE2168" s="132"/>
      <c r="AF2168" s="200"/>
      <c r="AG2168" s="7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27:47" ht="12.95" customHeight="1">
      <c r="AA2169" s="132"/>
      <c r="AB2169" s="132"/>
      <c r="AC2169" s="132"/>
      <c r="AD2169" s="132"/>
      <c r="AE2169" s="132"/>
      <c r="AF2169" s="200"/>
      <c r="AG2169" s="7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27:47" ht="12.95" customHeight="1">
      <c r="AA2170" s="132"/>
      <c r="AB2170" s="132"/>
      <c r="AC2170" s="132"/>
      <c r="AD2170" s="132"/>
      <c r="AE2170" s="132"/>
      <c r="AF2170" s="200"/>
      <c r="AG2170" s="7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27:47" ht="12.95" customHeight="1">
      <c r="AA2171" s="132"/>
      <c r="AB2171" s="132"/>
      <c r="AC2171" s="132"/>
      <c r="AD2171" s="132"/>
      <c r="AE2171" s="132"/>
      <c r="AF2171" s="200"/>
      <c r="AG2171" s="7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27:47" ht="12.95" customHeight="1">
      <c r="AA2172" s="132"/>
      <c r="AB2172" s="132"/>
      <c r="AC2172" s="132"/>
      <c r="AD2172" s="132"/>
      <c r="AE2172" s="132"/>
      <c r="AF2172" s="200"/>
      <c r="AG2172" s="7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27:47" ht="12.95" customHeight="1">
      <c r="AA2173" s="132"/>
      <c r="AB2173" s="132"/>
      <c r="AC2173" s="132"/>
      <c r="AD2173" s="132"/>
      <c r="AE2173" s="132"/>
      <c r="AF2173" s="200"/>
      <c r="AG2173" s="7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27:47" ht="12.95" customHeight="1">
      <c r="AA2174" s="132"/>
      <c r="AB2174" s="132"/>
      <c r="AC2174" s="132"/>
      <c r="AD2174" s="132"/>
      <c r="AE2174" s="132"/>
      <c r="AF2174" s="200"/>
      <c r="AG2174" s="7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27:47" ht="12.95" customHeight="1">
      <c r="AA2175" s="132"/>
      <c r="AB2175" s="132"/>
      <c r="AC2175" s="132"/>
      <c r="AD2175" s="132"/>
      <c r="AE2175" s="132"/>
      <c r="AF2175" s="200"/>
      <c r="AG2175" s="7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27:47" ht="12.95" customHeight="1">
      <c r="AA2176" s="132"/>
      <c r="AB2176" s="132"/>
      <c r="AC2176" s="132"/>
      <c r="AD2176" s="132"/>
      <c r="AE2176" s="132"/>
      <c r="AF2176" s="200"/>
      <c r="AG2176" s="7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27:47" ht="12.95" customHeight="1">
      <c r="AA2177" s="132"/>
      <c r="AB2177" s="132"/>
      <c r="AC2177" s="132"/>
      <c r="AD2177" s="132"/>
      <c r="AE2177" s="132"/>
      <c r="AF2177" s="200"/>
      <c r="AG2177" s="7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27:47" ht="12.95" customHeight="1">
      <c r="AA2178" s="132"/>
      <c r="AB2178" s="132"/>
      <c r="AC2178" s="132"/>
      <c r="AD2178" s="132"/>
      <c r="AE2178" s="132"/>
      <c r="AF2178" s="200"/>
      <c r="AG2178" s="7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27:47" ht="12.95" customHeight="1">
      <c r="AA2179" s="132"/>
      <c r="AB2179" s="132"/>
      <c r="AC2179" s="132"/>
      <c r="AD2179" s="132"/>
      <c r="AE2179" s="132"/>
      <c r="AF2179" s="200"/>
      <c r="AG2179" s="7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27:47" ht="12.95" customHeight="1">
      <c r="AA2180" s="132"/>
      <c r="AB2180" s="132"/>
      <c r="AC2180" s="132"/>
      <c r="AD2180" s="132"/>
      <c r="AE2180" s="132"/>
      <c r="AF2180" s="200"/>
      <c r="AG2180" s="7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27:47" ht="12.95" customHeight="1">
      <c r="AA2181" s="132"/>
      <c r="AB2181" s="132"/>
      <c r="AC2181" s="132"/>
      <c r="AD2181" s="132"/>
      <c r="AE2181" s="132"/>
      <c r="AF2181" s="200"/>
      <c r="AG2181" s="7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27:47" ht="12.95" customHeight="1">
      <c r="AA2182" s="132"/>
      <c r="AB2182" s="132"/>
      <c r="AC2182" s="132"/>
      <c r="AD2182" s="132"/>
      <c r="AE2182" s="132"/>
      <c r="AF2182" s="200"/>
      <c r="AG2182" s="7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27:47" ht="12.95" customHeight="1">
      <c r="AA2183" s="132"/>
      <c r="AB2183" s="132"/>
      <c r="AC2183" s="132"/>
      <c r="AD2183" s="132"/>
      <c r="AE2183" s="132"/>
      <c r="AF2183" s="200"/>
      <c r="AG2183" s="7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27:47" ht="12.95" customHeight="1">
      <c r="AA2184" s="132"/>
      <c r="AB2184" s="132"/>
      <c r="AC2184" s="132"/>
      <c r="AD2184" s="132"/>
      <c r="AE2184" s="132"/>
      <c r="AF2184" s="200"/>
      <c r="AG2184" s="7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27:47" ht="12.95" customHeight="1">
      <c r="AA2185" s="132"/>
      <c r="AB2185" s="132"/>
      <c r="AC2185" s="132"/>
      <c r="AD2185" s="132"/>
      <c r="AE2185" s="132"/>
      <c r="AF2185" s="200"/>
      <c r="AG2185" s="7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27:47" ht="12.95" customHeight="1">
      <c r="AA2186" s="132"/>
      <c r="AB2186" s="132"/>
      <c r="AC2186" s="132"/>
      <c r="AD2186" s="132"/>
      <c r="AE2186" s="132"/>
      <c r="AF2186" s="200"/>
      <c r="AG2186" s="7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27:47" ht="12.95" customHeight="1">
      <c r="AA2187" s="132"/>
      <c r="AB2187" s="132"/>
      <c r="AC2187" s="132"/>
      <c r="AD2187" s="132"/>
      <c r="AE2187" s="132"/>
      <c r="AF2187" s="200"/>
      <c r="AG2187" s="7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27:47" ht="12.95" customHeight="1">
      <c r="AA2188" s="132"/>
      <c r="AB2188" s="132"/>
      <c r="AC2188" s="132"/>
      <c r="AD2188" s="132"/>
      <c r="AE2188" s="132"/>
      <c r="AF2188" s="200"/>
      <c r="AG2188" s="7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27:47" ht="12.95" customHeight="1">
      <c r="AA2189" s="132"/>
      <c r="AB2189" s="132"/>
      <c r="AC2189" s="132"/>
      <c r="AD2189" s="132"/>
      <c r="AE2189" s="132"/>
      <c r="AF2189" s="200"/>
      <c r="AG2189" s="7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27:47" ht="12.95" customHeight="1">
      <c r="AA2190" s="132"/>
      <c r="AB2190" s="132"/>
      <c r="AC2190" s="132"/>
      <c r="AD2190" s="132"/>
      <c r="AE2190" s="132"/>
      <c r="AF2190" s="200"/>
      <c r="AG2190" s="7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27:47" ht="12.95" customHeight="1">
      <c r="AA2191" s="132"/>
      <c r="AB2191" s="132"/>
      <c r="AC2191" s="132"/>
      <c r="AD2191" s="132"/>
      <c r="AE2191" s="132"/>
      <c r="AF2191" s="200"/>
      <c r="AG2191" s="7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27:47" ht="12.95" customHeight="1">
      <c r="AA2192" s="132"/>
      <c r="AB2192" s="132"/>
      <c r="AC2192" s="132"/>
      <c r="AD2192" s="132"/>
      <c r="AE2192" s="132"/>
      <c r="AF2192" s="200"/>
      <c r="AG2192" s="7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27:47" ht="12.95" customHeight="1">
      <c r="AA2193" s="132"/>
      <c r="AB2193" s="132"/>
      <c r="AC2193" s="132"/>
      <c r="AD2193" s="132"/>
      <c r="AE2193" s="132"/>
      <c r="AF2193" s="200"/>
      <c r="AG2193" s="7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27:47" ht="12.95" customHeight="1">
      <c r="AA2194" s="132"/>
      <c r="AB2194" s="132"/>
      <c r="AC2194" s="132"/>
      <c r="AD2194" s="132"/>
      <c r="AE2194" s="132"/>
      <c r="AF2194" s="200"/>
      <c r="AG2194" s="7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27:47" ht="12.95" customHeight="1">
      <c r="AA2195" s="132"/>
      <c r="AB2195" s="132"/>
      <c r="AC2195" s="132"/>
      <c r="AD2195" s="132"/>
      <c r="AE2195" s="132"/>
      <c r="AF2195" s="200"/>
      <c r="AG2195" s="7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27:47" ht="12.95" customHeight="1">
      <c r="AA2196" s="132"/>
      <c r="AB2196" s="132"/>
      <c r="AC2196" s="132"/>
      <c r="AD2196" s="132"/>
      <c r="AE2196" s="132"/>
      <c r="AF2196" s="200"/>
      <c r="AG2196" s="7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27:47" ht="12.95" customHeight="1">
      <c r="AA2197" s="132"/>
      <c r="AB2197" s="132"/>
      <c r="AC2197" s="132"/>
      <c r="AD2197" s="132"/>
      <c r="AE2197" s="132"/>
      <c r="AF2197" s="200"/>
      <c r="AG2197" s="7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27:47" ht="12.95" customHeight="1">
      <c r="AA2198" s="132"/>
      <c r="AB2198" s="132"/>
      <c r="AC2198" s="132"/>
      <c r="AD2198" s="132"/>
      <c r="AE2198" s="132"/>
      <c r="AF2198" s="200"/>
      <c r="AG2198" s="7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27:47" ht="12.95" customHeight="1">
      <c r="AA2199" s="132"/>
      <c r="AB2199" s="132"/>
      <c r="AC2199" s="132"/>
      <c r="AD2199" s="132"/>
      <c r="AE2199" s="132"/>
      <c r="AF2199" s="200"/>
      <c r="AG2199" s="7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27:47" ht="12.95" customHeight="1">
      <c r="AA2200" s="132"/>
      <c r="AB2200" s="132"/>
      <c r="AC2200" s="132"/>
      <c r="AD2200" s="132"/>
      <c r="AE2200" s="132"/>
      <c r="AF2200" s="200"/>
      <c r="AG2200" s="7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27:47" ht="12.95" customHeight="1">
      <c r="AA2201" s="132"/>
      <c r="AB2201" s="132"/>
      <c r="AC2201" s="132"/>
      <c r="AD2201" s="132"/>
      <c r="AE2201" s="132"/>
      <c r="AF2201" s="200"/>
      <c r="AG2201" s="7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27:47" ht="12.95" customHeight="1">
      <c r="AA2202" s="132"/>
      <c r="AB2202" s="132"/>
      <c r="AC2202" s="132"/>
      <c r="AD2202" s="132"/>
      <c r="AE2202" s="132"/>
      <c r="AF2202" s="200"/>
      <c r="AG2202" s="7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27:47" ht="12.95" customHeight="1">
      <c r="AA2203" s="132"/>
      <c r="AB2203" s="132"/>
      <c r="AC2203" s="132"/>
      <c r="AD2203" s="132"/>
      <c r="AE2203" s="132"/>
      <c r="AF2203" s="200"/>
      <c r="AG2203" s="7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27:47" ht="12.95" customHeight="1">
      <c r="AA2204" s="132"/>
      <c r="AB2204" s="132"/>
      <c r="AC2204" s="132"/>
      <c r="AD2204" s="132"/>
      <c r="AE2204" s="132"/>
      <c r="AF2204" s="200"/>
      <c r="AG2204" s="7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27:47" ht="12.95" customHeight="1">
      <c r="AA2205" s="132"/>
      <c r="AB2205" s="132"/>
      <c r="AC2205" s="132"/>
      <c r="AD2205" s="132"/>
      <c r="AE2205" s="132"/>
      <c r="AF2205" s="200"/>
      <c r="AG2205" s="7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27:47" ht="12.95" customHeight="1">
      <c r="AA2206" s="132"/>
      <c r="AB2206" s="132"/>
      <c r="AC2206" s="132"/>
      <c r="AD2206" s="132"/>
      <c r="AE2206" s="132"/>
      <c r="AF2206" s="200"/>
      <c r="AG2206" s="7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27:47" ht="12.95" customHeight="1">
      <c r="AA2207" s="132"/>
      <c r="AB2207" s="132"/>
      <c r="AC2207" s="132"/>
      <c r="AD2207" s="132"/>
      <c r="AE2207" s="132"/>
      <c r="AF2207" s="200"/>
      <c r="AG2207" s="7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27:47" ht="12.95" customHeight="1">
      <c r="AA2208" s="132"/>
      <c r="AB2208" s="132"/>
      <c r="AC2208" s="132"/>
      <c r="AD2208" s="132"/>
      <c r="AE2208" s="132"/>
      <c r="AF2208" s="200"/>
      <c r="AG2208" s="7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27:47" ht="12.95" customHeight="1">
      <c r="AA2209" s="132"/>
      <c r="AB2209" s="132"/>
      <c r="AC2209" s="132"/>
      <c r="AD2209" s="132"/>
      <c r="AE2209" s="132"/>
      <c r="AF2209" s="200"/>
      <c r="AG2209" s="7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27:47" ht="12.95" customHeight="1">
      <c r="AA2210" s="132"/>
      <c r="AB2210" s="132"/>
      <c r="AC2210" s="132"/>
      <c r="AD2210" s="132"/>
      <c r="AE2210" s="132"/>
      <c r="AF2210" s="200"/>
      <c r="AG2210" s="7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27:47" ht="12.95" customHeight="1">
      <c r="AA2211" s="132"/>
      <c r="AB2211" s="132"/>
      <c r="AC2211" s="132"/>
      <c r="AD2211" s="132"/>
      <c r="AE2211" s="132"/>
      <c r="AF2211" s="200"/>
      <c r="AG2211" s="7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27:47" ht="12.95" customHeight="1">
      <c r="AA2212" s="132"/>
      <c r="AB2212" s="132"/>
      <c r="AC2212" s="132"/>
      <c r="AD2212" s="132"/>
      <c r="AE2212" s="132"/>
      <c r="AF2212" s="200"/>
      <c r="AG2212" s="7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27:47" ht="12.95" customHeight="1">
      <c r="AA2213" s="132"/>
      <c r="AB2213" s="132"/>
      <c r="AC2213" s="132"/>
      <c r="AD2213" s="132"/>
      <c r="AE2213" s="132"/>
      <c r="AF2213" s="200"/>
      <c r="AG2213" s="7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27:47" ht="12.95" customHeight="1">
      <c r="AA2214" s="132"/>
      <c r="AB2214" s="132"/>
      <c r="AC2214" s="132"/>
      <c r="AD2214" s="132"/>
      <c r="AE2214" s="132"/>
      <c r="AF2214" s="200"/>
      <c r="AG2214" s="7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27:47" ht="12.95" customHeight="1">
      <c r="AA2215" s="132"/>
      <c r="AB2215" s="132"/>
      <c r="AC2215" s="132"/>
      <c r="AD2215" s="132"/>
      <c r="AE2215" s="132"/>
      <c r="AF2215" s="200"/>
      <c r="AG2215" s="7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27:47" ht="12.95" customHeight="1">
      <c r="AA2216" s="132"/>
      <c r="AB2216" s="132"/>
      <c r="AC2216" s="132"/>
      <c r="AD2216" s="132"/>
      <c r="AE2216" s="132"/>
      <c r="AF2216" s="200"/>
      <c r="AG2216" s="7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27:47" ht="12.95" customHeight="1">
      <c r="AA2217" s="132"/>
      <c r="AB2217" s="132"/>
      <c r="AC2217" s="132"/>
      <c r="AD2217" s="132"/>
      <c r="AE2217" s="132"/>
      <c r="AF2217" s="200"/>
      <c r="AG2217" s="7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27:47" ht="12.95" customHeight="1">
      <c r="AA2218" s="132"/>
      <c r="AB2218" s="132"/>
      <c r="AC2218" s="132"/>
      <c r="AD2218" s="132"/>
      <c r="AE2218" s="132"/>
      <c r="AF2218" s="200"/>
      <c r="AG2218" s="7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27:47" ht="12.95" customHeight="1">
      <c r="AA2219" s="132"/>
      <c r="AB2219" s="132"/>
      <c r="AC2219" s="132"/>
      <c r="AD2219" s="132"/>
      <c r="AE2219" s="132"/>
      <c r="AF2219" s="200"/>
      <c r="AG2219" s="7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27:47" ht="12.95" customHeight="1">
      <c r="AA2220" s="132"/>
      <c r="AB2220" s="132"/>
      <c r="AC2220" s="132"/>
      <c r="AD2220" s="132"/>
      <c r="AE2220" s="132"/>
      <c r="AF2220" s="200"/>
      <c r="AG2220" s="7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27:47" ht="12.95" customHeight="1">
      <c r="AA2221" s="132"/>
      <c r="AB2221" s="132"/>
      <c r="AC2221" s="132"/>
      <c r="AD2221" s="132"/>
      <c r="AE2221" s="132"/>
      <c r="AF2221" s="200"/>
      <c r="AG2221" s="7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27:47" ht="12.95" customHeight="1">
      <c r="AA2222" s="132"/>
      <c r="AB2222" s="132"/>
      <c r="AC2222" s="132"/>
      <c r="AD2222" s="132"/>
      <c r="AE2222" s="132"/>
      <c r="AF2222" s="200"/>
      <c r="AG2222" s="7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27:47" ht="12.95" customHeight="1">
      <c r="AA2223" s="132"/>
      <c r="AB2223" s="132"/>
      <c r="AC2223" s="132"/>
      <c r="AD2223" s="132"/>
      <c r="AE2223" s="132"/>
      <c r="AF2223" s="200"/>
      <c r="AG2223" s="7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27:47" ht="12.95" customHeight="1">
      <c r="AA2224" s="132"/>
      <c r="AB2224" s="132"/>
      <c r="AC2224" s="132"/>
      <c r="AD2224" s="132"/>
      <c r="AE2224" s="132"/>
      <c r="AF2224" s="200"/>
      <c r="AG2224" s="7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27:47" ht="12.95" customHeight="1">
      <c r="AA2225" s="132"/>
      <c r="AB2225" s="132"/>
      <c r="AC2225" s="132"/>
      <c r="AD2225" s="132"/>
      <c r="AE2225" s="132"/>
      <c r="AF2225" s="200"/>
      <c r="AG2225" s="7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27:47" ht="12.95" customHeight="1">
      <c r="AA2226" s="132"/>
      <c r="AB2226" s="132"/>
      <c r="AC2226" s="132"/>
      <c r="AD2226" s="132"/>
      <c r="AE2226" s="132"/>
      <c r="AF2226" s="200"/>
      <c r="AG2226" s="7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27:47" ht="12.95" customHeight="1">
      <c r="AA2227" s="132"/>
      <c r="AB2227" s="132"/>
      <c r="AC2227" s="132"/>
      <c r="AD2227" s="132"/>
      <c r="AE2227" s="132"/>
      <c r="AF2227" s="200"/>
      <c r="AG2227" s="7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27:47" ht="12.95" customHeight="1">
      <c r="AA2228" s="132"/>
      <c r="AB2228" s="132"/>
      <c r="AC2228" s="132"/>
      <c r="AD2228" s="132"/>
      <c r="AE2228" s="132"/>
      <c r="AF2228" s="200"/>
      <c r="AG2228" s="7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27:47" ht="12.95" customHeight="1">
      <c r="AA2229" s="132"/>
      <c r="AB2229" s="132"/>
      <c r="AC2229" s="132"/>
      <c r="AD2229" s="132"/>
      <c r="AE2229" s="132"/>
      <c r="AF2229" s="200"/>
      <c r="AG2229" s="7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27:47" ht="12.95" customHeight="1">
      <c r="AA2230" s="132"/>
      <c r="AB2230" s="132"/>
      <c r="AC2230" s="132"/>
      <c r="AD2230" s="132"/>
      <c r="AE2230" s="132"/>
      <c r="AF2230" s="200"/>
      <c r="AG2230" s="7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27:47" ht="12.95" customHeight="1">
      <c r="AA2231" s="132"/>
      <c r="AB2231" s="132"/>
      <c r="AC2231" s="132"/>
      <c r="AD2231" s="132"/>
      <c r="AE2231" s="132"/>
      <c r="AF2231" s="200"/>
      <c r="AG2231" s="7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27:47" ht="12.95" customHeight="1">
      <c r="AA2232" s="132"/>
      <c r="AB2232" s="132"/>
      <c r="AC2232" s="132"/>
      <c r="AD2232" s="132"/>
      <c r="AE2232" s="132"/>
      <c r="AF2232" s="200"/>
      <c r="AG2232" s="7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27:47" ht="12.95" customHeight="1">
      <c r="AA2233" s="132"/>
      <c r="AB2233" s="132"/>
      <c r="AC2233" s="132"/>
      <c r="AD2233" s="132"/>
      <c r="AE2233" s="132"/>
      <c r="AF2233" s="200"/>
      <c r="AG2233" s="7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27:47" ht="12.95" customHeight="1">
      <c r="AA2234" s="132"/>
      <c r="AB2234" s="132"/>
      <c r="AC2234" s="132"/>
      <c r="AD2234" s="132"/>
      <c r="AE2234" s="132"/>
      <c r="AF2234" s="200"/>
      <c r="AG2234" s="7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27:47" ht="12.95" customHeight="1">
      <c r="AA2235" s="132"/>
      <c r="AB2235" s="132"/>
      <c r="AC2235" s="132"/>
      <c r="AD2235" s="132"/>
      <c r="AE2235" s="132"/>
      <c r="AF2235" s="200"/>
      <c r="AG2235" s="7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27:47" ht="12.95" customHeight="1">
      <c r="AA2236" s="132"/>
      <c r="AB2236" s="132"/>
      <c r="AC2236" s="132"/>
      <c r="AD2236" s="132"/>
      <c r="AE2236" s="132"/>
      <c r="AF2236" s="200"/>
      <c r="AG2236" s="7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27:47" ht="12.95" customHeight="1">
      <c r="AA2237" s="132"/>
      <c r="AB2237" s="132"/>
      <c r="AC2237" s="132"/>
      <c r="AD2237" s="132"/>
      <c r="AE2237" s="132"/>
      <c r="AF2237" s="200"/>
      <c r="AG2237" s="7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27:47" ht="12.95" customHeight="1">
      <c r="AA2238" s="132"/>
      <c r="AB2238" s="132"/>
      <c r="AC2238" s="132"/>
      <c r="AD2238" s="132"/>
      <c r="AE2238" s="132"/>
      <c r="AF2238" s="200"/>
      <c r="AG2238" s="7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27:47" ht="12.95" customHeight="1">
      <c r="AA2239" s="132"/>
      <c r="AB2239" s="132"/>
      <c r="AC2239" s="132"/>
      <c r="AD2239" s="132"/>
      <c r="AE2239" s="132"/>
      <c r="AF2239" s="200"/>
      <c r="AG2239" s="7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27:47" ht="12.95" customHeight="1">
      <c r="AA2240" s="132"/>
      <c r="AB2240" s="132"/>
      <c r="AC2240" s="132"/>
      <c r="AD2240" s="132"/>
      <c r="AE2240" s="132"/>
      <c r="AF2240" s="200"/>
      <c r="AG2240" s="7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27:47" ht="12.95" customHeight="1">
      <c r="AA2241" s="132"/>
      <c r="AB2241" s="132"/>
      <c r="AC2241" s="132"/>
      <c r="AD2241" s="132"/>
      <c r="AE2241" s="132"/>
      <c r="AF2241" s="200"/>
      <c r="AG2241" s="7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27:47" ht="12.95" customHeight="1">
      <c r="AA2242" s="132"/>
      <c r="AB2242" s="132"/>
      <c r="AC2242" s="132"/>
      <c r="AD2242" s="132"/>
      <c r="AE2242" s="132"/>
      <c r="AF2242" s="200"/>
      <c r="AG2242" s="7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27:47" ht="12.95" customHeight="1">
      <c r="AA2243" s="132"/>
      <c r="AB2243" s="132"/>
      <c r="AC2243" s="132"/>
      <c r="AD2243" s="132"/>
      <c r="AE2243" s="132"/>
      <c r="AF2243" s="200"/>
      <c r="AG2243" s="7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27:47" ht="12.95" customHeight="1">
      <c r="AA2244" s="132"/>
      <c r="AB2244" s="132"/>
      <c r="AC2244" s="132"/>
      <c r="AD2244" s="132"/>
      <c r="AE2244" s="132"/>
      <c r="AF2244" s="200"/>
      <c r="AG2244" s="7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27:47" ht="12.95" customHeight="1">
      <c r="AA2245" s="132"/>
      <c r="AB2245" s="132"/>
      <c r="AC2245" s="132"/>
      <c r="AD2245" s="132"/>
      <c r="AE2245" s="132"/>
      <c r="AF2245" s="200"/>
      <c r="AG2245" s="7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27:47" ht="12.95" customHeight="1">
      <c r="AA2246" s="132"/>
      <c r="AB2246" s="132"/>
      <c r="AC2246" s="132"/>
      <c r="AD2246" s="132"/>
      <c r="AE2246" s="132"/>
      <c r="AF2246" s="200"/>
      <c r="AG2246" s="7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27:47" ht="12.95" customHeight="1">
      <c r="AA2247" s="132"/>
      <c r="AB2247" s="132"/>
      <c r="AC2247" s="132"/>
      <c r="AD2247" s="132"/>
      <c r="AE2247" s="132"/>
      <c r="AF2247" s="200"/>
      <c r="AG2247" s="7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27:47" ht="12.95" customHeight="1">
      <c r="AA2248" s="132"/>
      <c r="AB2248" s="132"/>
      <c r="AC2248" s="132"/>
      <c r="AD2248" s="132"/>
      <c r="AE2248" s="132"/>
      <c r="AF2248" s="200"/>
      <c r="AG2248" s="7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27:47" ht="12.95" customHeight="1">
      <c r="AA2249" s="132"/>
      <c r="AB2249" s="132"/>
      <c r="AC2249" s="132"/>
      <c r="AD2249" s="132"/>
      <c r="AE2249" s="132"/>
      <c r="AF2249" s="200"/>
      <c r="AG2249" s="7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27:47" ht="12.95" customHeight="1">
      <c r="AA2250" s="132"/>
      <c r="AB2250" s="132"/>
      <c r="AC2250" s="132"/>
      <c r="AD2250" s="132"/>
      <c r="AE2250" s="132"/>
      <c r="AF2250" s="200"/>
      <c r="AG2250" s="7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27:47" ht="12.95" customHeight="1">
      <c r="AA2251" s="132"/>
      <c r="AB2251" s="132"/>
      <c r="AC2251" s="132"/>
      <c r="AD2251" s="132"/>
      <c r="AE2251" s="132"/>
      <c r="AF2251" s="200"/>
      <c r="AG2251" s="7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27:47" ht="12.95" customHeight="1">
      <c r="AA2252" s="132"/>
      <c r="AB2252" s="132"/>
      <c r="AC2252" s="132"/>
      <c r="AD2252" s="132"/>
      <c r="AE2252" s="132"/>
      <c r="AF2252" s="200"/>
      <c r="AG2252" s="7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27:47" ht="12.95" customHeight="1">
      <c r="AA2253" s="132"/>
      <c r="AB2253" s="132"/>
      <c r="AC2253" s="132"/>
      <c r="AD2253" s="132"/>
      <c r="AE2253" s="132"/>
      <c r="AF2253" s="200"/>
      <c r="AG2253" s="7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27:47" ht="12.95" customHeight="1">
      <c r="AA2254" s="132"/>
      <c r="AB2254" s="132"/>
      <c r="AC2254" s="132"/>
      <c r="AD2254" s="132"/>
      <c r="AE2254" s="132"/>
      <c r="AF2254" s="200"/>
      <c r="AG2254" s="7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27:47" ht="12.95" customHeight="1">
      <c r="AA2255" s="132"/>
      <c r="AB2255" s="132"/>
      <c r="AC2255" s="132"/>
      <c r="AD2255" s="132"/>
      <c r="AE2255" s="132"/>
      <c r="AF2255" s="200"/>
      <c r="AG2255" s="7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27:47" ht="12.95" customHeight="1">
      <c r="AA2256" s="132"/>
      <c r="AB2256" s="132"/>
      <c r="AC2256" s="132"/>
      <c r="AD2256" s="132"/>
      <c r="AE2256" s="132"/>
      <c r="AF2256" s="200"/>
      <c r="AG2256" s="7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27:47" ht="12.95" customHeight="1">
      <c r="AA2257" s="132"/>
      <c r="AB2257" s="132"/>
      <c r="AC2257" s="132"/>
      <c r="AD2257" s="132"/>
      <c r="AE2257" s="132"/>
      <c r="AF2257" s="200"/>
      <c r="AG2257" s="7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27:47" ht="12.95" customHeight="1">
      <c r="AA2258" s="132"/>
      <c r="AB2258" s="132"/>
      <c r="AC2258" s="132"/>
      <c r="AD2258" s="132"/>
      <c r="AE2258" s="132"/>
      <c r="AF2258" s="200"/>
      <c r="AG2258" s="7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27:47" ht="12.95" customHeight="1">
      <c r="AA2259" s="132"/>
      <c r="AB2259" s="132"/>
      <c r="AC2259" s="132"/>
      <c r="AD2259" s="132"/>
      <c r="AE2259" s="132"/>
      <c r="AF2259" s="200"/>
      <c r="AG2259" s="7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27:47" ht="12.95" customHeight="1">
      <c r="AA2260" s="132"/>
      <c r="AB2260" s="132"/>
      <c r="AC2260" s="132"/>
      <c r="AD2260" s="132"/>
      <c r="AE2260" s="132"/>
      <c r="AF2260" s="200"/>
      <c r="AG2260" s="7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27:47" ht="12.95" customHeight="1">
      <c r="AA2261" s="132"/>
      <c r="AB2261" s="132"/>
      <c r="AC2261" s="132"/>
      <c r="AD2261" s="132"/>
      <c r="AE2261" s="132"/>
      <c r="AF2261" s="200"/>
      <c r="AG2261" s="7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27:47" ht="12.95" customHeight="1">
      <c r="AA2262" s="132"/>
      <c r="AB2262" s="132"/>
      <c r="AC2262" s="132"/>
      <c r="AD2262" s="132"/>
      <c r="AE2262" s="132"/>
      <c r="AF2262" s="200"/>
      <c r="AG2262" s="7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27:47" ht="12.95" customHeight="1">
      <c r="AA2263" s="132"/>
      <c r="AB2263" s="132"/>
      <c r="AC2263" s="132"/>
      <c r="AD2263" s="132"/>
      <c r="AE2263" s="132"/>
      <c r="AF2263" s="200"/>
      <c r="AG2263" s="7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27:47" ht="12.95" customHeight="1">
      <c r="AA2264" s="132"/>
      <c r="AB2264" s="132"/>
      <c r="AC2264" s="132"/>
      <c r="AD2264" s="132"/>
      <c r="AE2264" s="132"/>
      <c r="AF2264" s="200"/>
      <c r="AG2264" s="7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27:47" ht="12.95" customHeight="1">
      <c r="AA2265" s="132"/>
      <c r="AB2265" s="132"/>
      <c r="AC2265" s="132"/>
      <c r="AD2265" s="132"/>
      <c r="AE2265" s="132"/>
      <c r="AF2265" s="200"/>
      <c r="AG2265" s="7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27:47" ht="12.95" customHeight="1">
      <c r="AA2266" s="132"/>
      <c r="AB2266" s="132"/>
      <c r="AC2266" s="132"/>
      <c r="AD2266" s="132"/>
      <c r="AE2266" s="132"/>
      <c r="AF2266" s="200"/>
      <c r="AG2266" s="7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27:47" ht="12.95" customHeight="1">
      <c r="AA2267" s="132"/>
      <c r="AB2267" s="132"/>
      <c r="AC2267" s="132"/>
      <c r="AD2267" s="132"/>
      <c r="AE2267" s="132"/>
      <c r="AF2267" s="200"/>
      <c r="AG2267" s="7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27:47" ht="12.95" customHeight="1">
      <c r="AA2268" s="132"/>
      <c r="AB2268" s="132"/>
      <c r="AC2268" s="132"/>
      <c r="AD2268" s="132"/>
      <c r="AE2268" s="132"/>
      <c r="AF2268" s="200"/>
      <c r="AG2268" s="7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27:47" ht="12.95" customHeight="1">
      <c r="AA2269" s="132"/>
      <c r="AB2269" s="132"/>
      <c r="AC2269" s="132"/>
      <c r="AD2269" s="132"/>
      <c r="AE2269" s="132"/>
      <c r="AF2269" s="200"/>
      <c r="AG2269" s="7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27:47" ht="12.95" customHeight="1">
      <c r="AA2270" s="132"/>
      <c r="AB2270" s="132"/>
      <c r="AC2270" s="132"/>
      <c r="AD2270" s="132"/>
      <c r="AE2270" s="132"/>
      <c r="AF2270" s="200"/>
      <c r="AG2270" s="7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27:47" ht="12.95" customHeight="1">
      <c r="AA2271" s="132"/>
      <c r="AB2271" s="132"/>
      <c r="AC2271" s="132"/>
      <c r="AD2271" s="132"/>
      <c r="AE2271" s="132"/>
      <c r="AF2271" s="200"/>
      <c r="AG2271" s="7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27:47" ht="12.95" customHeight="1">
      <c r="AA2272" s="132"/>
      <c r="AB2272" s="132"/>
      <c r="AC2272" s="132"/>
      <c r="AD2272" s="132"/>
      <c r="AE2272" s="132"/>
      <c r="AF2272" s="200"/>
      <c r="AG2272" s="7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27:47" ht="12.95" customHeight="1">
      <c r="AA2273" s="132"/>
      <c r="AB2273" s="132"/>
      <c r="AC2273" s="132"/>
      <c r="AD2273" s="132"/>
      <c r="AE2273" s="132"/>
      <c r="AF2273" s="200"/>
      <c r="AG2273" s="7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27:47" ht="12.95" customHeight="1">
      <c r="AA2274" s="132"/>
      <c r="AB2274" s="132"/>
      <c r="AC2274" s="132"/>
      <c r="AD2274" s="132"/>
      <c r="AE2274" s="132"/>
      <c r="AF2274" s="200"/>
      <c r="AG2274" s="7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27:47" ht="12.95" customHeight="1">
      <c r="AA2275" s="132"/>
      <c r="AB2275" s="132"/>
      <c r="AC2275" s="132"/>
      <c r="AD2275" s="132"/>
      <c r="AE2275" s="132"/>
      <c r="AF2275" s="200"/>
      <c r="AG2275" s="7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27:47" ht="12.95" customHeight="1">
      <c r="AA2276" s="132"/>
      <c r="AB2276" s="132"/>
      <c r="AC2276" s="132"/>
      <c r="AD2276" s="132"/>
      <c r="AE2276" s="132"/>
      <c r="AF2276" s="200"/>
      <c r="AG2276" s="7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27:47" ht="12.95" customHeight="1">
      <c r="AA2277" s="132"/>
      <c r="AB2277" s="132"/>
      <c r="AC2277" s="132"/>
      <c r="AD2277" s="132"/>
      <c r="AE2277" s="132"/>
      <c r="AF2277" s="200"/>
      <c r="AG2277" s="7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27:47" ht="12.95" customHeight="1">
      <c r="AA2278" s="132"/>
      <c r="AB2278" s="132"/>
      <c r="AC2278" s="132"/>
      <c r="AD2278" s="132"/>
      <c r="AE2278" s="132"/>
      <c r="AF2278" s="200"/>
      <c r="AG2278" s="7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27:47" ht="12.95" customHeight="1">
      <c r="AA2279" s="132"/>
      <c r="AB2279" s="132"/>
      <c r="AC2279" s="132"/>
      <c r="AD2279" s="132"/>
      <c r="AE2279" s="132"/>
      <c r="AF2279" s="200"/>
      <c r="AG2279" s="7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27:47" ht="12.95" customHeight="1">
      <c r="AA2280" s="132"/>
      <c r="AB2280" s="132"/>
      <c r="AC2280" s="132"/>
      <c r="AD2280" s="132"/>
      <c r="AE2280" s="132"/>
      <c r="AF2280" s="200"/>
      <c r="AG2280" s="7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27:47" ht="12.95" customHeight="1">
      <c r="AA2281" s="132"/>
      <c r="AB2281" s="132"/>
      <c r="AC2281" s="132"/>
      <c r="AD2281" s="132"/>
      <c r="AE2281" s="132"/>
      <c r="AF2281" s="200"/>
      <c r="AG2281" s="7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27:47" ht="12.95" customHeight="1">
      <c r="AA2282" s="132"/>
      <c r="AB2282" s="132"/>
      <c r="AC2282" s="132"/>
      <c r="AD2282" s="132"/>
      <c r="AE2282" s="132"/>
      <c r="AF2282" s="200"/>
      <c r="AG2282" s="7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27:47" ht="12.95" customHeight="1">
      <c r="AA2283" s="132"/>
      <c r="AB2283" s="132"/>
      <c r="AC2283" s="132"/>
      <c r="AD2283" s="132"/>
      <c r="AE2283" s="132"/>
      <c r="AF2283" s="200"/>
      <c r="AG2283" s="7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27:47" ht="12.95" customHeight="1">
      <c r="AA2284" s="132"/>
      <c r="AB2284" s="132"/>
      <c r="AC2284" s="132"/>
      <c r="AD2284" s="132"/>
      <c r="AE2284" s="132"/>
      <c r="AF2284" s="200"/>
      <c r="AG2284" s="7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27:47" ht="12.95" customHeight="1">
      <c r="AA2285" s="132"/>
      <c r="AB2285" s="132"/>
      <c r="AC2285" s="132"/>
      <c r="AD2285" s="132"/>
      <c r="AE2285" s="132"/>
      <c r="AF2285" s="200"/>
      <c r="AG2285" s="7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27:47" ht="12.95" customHeight="1">
      <c r="AA2286" s="132"/>
      <c r="AB2286" s="132"/>
      <c r="AC2286" s="132"/>
      <c r="AD2286" s="132"/>
      <c r="AE2286" s="132"/>
      <c r="AF2286" s="200"/>
      <c r="AG2286" s="7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27:47" ht="12.95" customHeight="1">
      <c r="AA2287" s="132"/>
      <c r="AB2287" s="132"/>
      <c r="AC2287" s="132"/>
      <c r="AD2287" s="132"/>
      <c r="AE2287" s="132"/>
      <c r="AF2287" s="200"/>
      <c r="AG2287" s="7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27:47" ht="12.95" customHeight="1">
      <c r="AA2288" s="132"/>
      <c r="AB2288" s="132"/>
      <c r="AC2288" s="132"/>
      <c r="AD2288" s="132"/>
      <c r="AE2288" s="132"/>
      <c r="AF2288" s="200"/>
      <c r="AG2288" s="7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27:47" ht="12.95" customHeight="1">
      <c r="AA2289" s="132"/>
      <c r="AB2289" s="132"/>
      <c r="AC2289" s="132"/>
      <c r="AD2289" s="132"/>
      <c r="AE2289" s="132"/>
      <c r="AF2289" s="200"/>
      <c r="AG2289" s="7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27:47" ht="12.95" customHeight="1">
      <c r="AA2290" s="132"/>
      <c r="AB2290" s="132"/>
      <c r="AC2290" s="132"/>
      <c r="AD2290" s="132"/>
      <c r="AE2290" s="132"/>
      <c r="AF2290" s="200"/>
      <c r="AG2290" s="7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27:47" ht="12.95" customHeight="1">
      <c r="AA2291" s="132"/>
      <c r="AB2291" s="132"/>
      <c r="AC2291" s="132"/>
      <c r="AD2291" s="132"/>
      <c r="AE2291" s="132"/>
      <c r="AF2291" s="200"/>
      <c r="AG2291" s="7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27:47" ht="12.95" customHeight="1">
      <c r="AA2292" s="132"/>
      <c r="AB2292" s="132"/>
      <c r="AC2292" s="132"/>
      <c r="AD2292" s="132"/>
      <c r="AE2292" s="132"/>
      <c r="AF2292" s="200"/>
      <c r="AG2292" s="7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27:47" ht="12.95" customHeight="1">
      <c r="AA2293" s="132"/>
      <c r="AB2293" s="132"/>
      <c r="AC2293" s="132"/>
      <c r="AD2293" s="132"/>
      <c r="AE2293" s="132"/>
      <c r="AF2293" s="200"/>
      <c r="AG2293" s="7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27:47" ht="12.95" customHeight="1">
      <c r="AA2294" s="132"/>
      <c r="AB2294" s="132"/>
      <c r="AC2294" s="132"/>
      <c r="AD2294" s="132"/>
      <c r="AE2294" s="132"/>
      <c r="AF2294" s="200"/>
      <c r="AG2294" s="7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27:47" ht="12.95" customHeight="1">
      <c r="AA2295" s="132"/>
      <c r="AB2295" s="132"/>
      <c r="AC2295" s="132"/>
      <c r="AD2295" s="132"/>
      <c r="AE2295" s="132"/>
      <c r="AF2295" s="200"/>
      <c r="AG2295" s="7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27:47" ht="12.95" customHeight="1">
      <c r="AA2296" s="132"/>
      <c r="AB2296" s="132"/>
      <c r="AC2296" s="132"/>
      <c r="AD2296" s="132"/>
      <c r="AE2296" s="132"/>
      <c r="AF2296" s="200"/>
      <c r="AG2296" s="7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27:47" ht="12.95" customHeight="1">
      <c r="AA2297" s="132"/>
      <c r="AB2297" s="132"/>
      <c r="AC2297" s="132"/>
      <c r="AD2297" s="132"/>
      <c r="AE2297" s="132"/>
      <c r="AF2297" s="200"/>
      <c r="AG2297" s="7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27:47" ht="12.95" customHeight="1">
      <c r="AA2298" s="132"/>
      <c r="AB2298" s="132"/>
      <c r="AC2298" s="132"/>
      <c r="AD2298" s="132"/>
      <c r="AE2298" s="132"/>
      <c r="AF2298" s="200"/>
      <c r="AG2298" s="7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27:47" ht="12.95" customHeight="1">
      <c r="AA2299" s="132"/>
      <c r="AB2299" s="132"/>
      <c r="AC2299" s="132"/>
      <c r="AD2299" s="132"/>
      <c r="AE2299" s="132"/>
      <c r="AF2299" s="200"/>
      <c r="AG2299" s="7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27:47" ht="12.95" customHeight="1">
      <c r="AA2300" s="132"/>
      <c r="AB2300" s="132"/>
      <c r="AC2300" s="132"/>
      <c r="AD2300" s="132"/>
      <c r="AE2300" s="132"/>
      <c r="AF2300" s="200"/>
      <c r="AG2300" s="7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27:47" ht="12.95" customHeight="1">
      <c r="AA2301" s="132"/>
      <c r="AB2301" s="132"/>
      <c r="AC2301" s="132"/>
      <c r="AD2301" s="132"/>
      <c r="AE2301" s="132"/>
      <c r="AF2301" s="200"/>
      <c r="AG2301" s="7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27:47" ht="12.95" customHeight="1">
      <c r="AA2302" s="132"/>
      <c r="AB2302" s="132"/>
      <c r="AC2302" s="132"/>
      <c r="AD2302" s="132"/>
      <c r="AE2302" s="132"/>
      <c r="AF2302" s="200"/>
      <c r="AG2302" s="7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27:47" ht="12.95" customHeight="1">
      <c r="AA2303" s="132"/>
      <c r="AB2303" s="132"/>
      <c r="AC2303" s="132"/>
      <c r="AD2303" s="132"/>
      <c r="AE2303" s="132"/>
      <c r="AF2303" s="200"/>
      <c r="AG2303" s="7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27:47" ht="12.95" customHeight="1">
      <c r="AA2304" s="132"/>
      <c r="AB2304" s="132"/>
      <c r="AC2304" s="132"/>
      <c r="AD2304" s="132"/>
      <c r="AE2304" s="132"/>
      <c r="AF2304" s="200"/>
      <c r="AG2304" s="7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27:47" ht="12.95" customHeight="1">
      <c r="AA2305" s="132"/>
      <c r="AB2305" s="132"/>
      <c r="AC2305" s="132"/>
      <c r="AD2305" s="132"/>
      <c r="AE2305" s="132"/>
      <c r="AF2305" s="200"/>
      <c r="AG2305" s="7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27:47" ht="12.95" customHeight="1">
      <c r="AA2306" s="132"/>
      <c r="AB2306" s="132"/>
      <c r="AC2306" s="132"/>
      <c r="AD2306" s="132"/>
      <c r="AE2306" s="132"/>
      <c r="AF2306" s="200"/>
      <c r="AG2306" s="7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27:47" ht="12.95" customHeight="1">
      <c r="AA2307" s="132"/>
      <c r="AB2307" s="132"/>
      <c r="AC2307" s="132"/>
      <c r="AD2307" s="132"/>
      <c r="AE2307" s="132"/>
      <c r="AF2307" s="200"/>
      <c r="AG2307" s="7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27:47" ht="12.95" customHeight="1">
      <c r="AA2308" s="132"/>
      <c r="AB2308" s="132"/>
      <c r="AC2308" s="132"/>
      <c r="AD2308" s="132"/>
      <c r="AE2308" s="132"/>
      <c r="AF2308" s="200"/>
      <c r="AG2308" s="7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27:47" ht="12.95" customHeight="1">
      <c r="AA2309" s="132"/>
      <c r="AB2309" s="132"/>
      <c r="AC2309" s="132"/>
      <c r="AD2309" s="132"/>
      <c r="AE2309" s="132"/>
      <c r="AF2309" s="200"/>
      <c r="AG2309" s="7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27:47" ht="12.95" customHeight="1">
      <c r="AA2310" s="132"/>
      <c r="AB2310" s="132"/>
      <c r="AC2310" s="132"/>
      <c r="AD2310" s="132"/>
      <c r="AE2310" s="132"/>
      <c r="AF2310" s="200"/>
      <c r="AG2310" s="7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27:47" ht="12.95" customHeight="1">
      <c r="AA2311" s="132"/>
      <c r="AB2311" s="132"/>
      <c r="AC2311" s="132"/>
      <c r="AD2311" s="132"/>
      <c r="AE2311" s="132"/>
      <c r="AF2311" s="200"/>
      <c r="AG2311" s="7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27:47" ht="12.95" customHeight="1">
      <c r="AA2312" s="132"/>
      <c r="AB2312" s="132"/>
      <c r="AC2312" s="132"/>
      <c r="AD2312" s="132"/>
      <c r="AE2312" s="132"/>
      <c r="AF2312" s="200"/>
      <c r="AG2312" s="7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27:47" ht="12.95" customHeight="1">
      <c r="AA2313" s="132"/>
      <c r="AB2313" s="132"/>
      <c r="AC2313" s="132"/>
      <c r="AD2313" s="132"/>
      <c r="AE2313" s="132"/>
      <c r="AF2313" s="200"/>
      <c r="AG2313" s="7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27:47" ht="12.95" customHeight="1">
      <c r="AA2314" s="132"/>
      <c r="AB2314" s="132"/>
      <c r="AC2314" s="132"/>
      <c r="AD2314" s="132"/>
      <c r="AE2314" s="132"/>
      <c r="AF2314" s="200"/>
      <c r="AG2314" s="7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27:47" ht="12.95" customHeight="1">
      <c r="AA2315" s="132"/>
      <c r="AB2315" s="132"/>
      <c r="AC2315" s="132"/>
      <c r="AD2315" s="132"/>
      <c r="AE2315" s="132"/>
      <c r="AF2315" s="200"/>
      <c r="AG2315" s="7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27:47" ht="12.95" customHeight="1">
      <c r="AA2316" s="132"/>
      <c r="AB2316" s="132"/>
      <c r="AC2316" s="132"/>
      <c r="AD2316" s="132"/>
      <c r="AE2316" s="132"/>
      <c r="AF2316" s="200"/>
      <c r="AG2316" s="7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27:47" ht="12.95" customHeight="1">
      <c r="AA2317" s="132"/>
      <c r="AB2317" s="132"/>
      <c r="AC2317" s="132"/>
      <c r="AD2317" s="132"/>
      <c r="AE2317" s="132"/>
      <c r="AF2317" s="200"/>
      <c r="AG2317" s="7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27:47" ht="12.95" customHeight="1">
      <c r="AA2318" s="132"/>
      <c r="AB2318" s="132"/>
      <c r="AC2318" s="132"/>
      <c r="AD2318" s="132"/>
      <c r="AE2318" s="132"/>
      <c r="AF2318" s="200"/>
      <c r="AG2318" s="7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27:47" ht="12.95" customHeight="1">
      <c r="AA2319" s="132"/>
      <c r="AB2319" s="132"/>
      <c r="AC2319" s="132"/>
      <c r="AD2319" s="132"/>
      <c r="AE2319" s="132"/>
      <c r="AF2319" s="200"/>
      <c r="AG2319" s="7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27:47" ht="12.95" customHeight="1">
      <c r="AA2320" s="132"/>
      <c r="AB2320" s="132"/>
      <c r="AC2320" s="132"/>
      <c r="AD2320" s="132"/>
      <c r="AE2320" s="132"/>
      <c r="AF2320" s="200"/>
      <c r="AG2320" s="7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27:47" ht="12.95" customHeight="1">
      <c r="AA2321" s="132"/>
      <c r="AB2321" s="132"/>
      <c r="AC2321" s="132"/>
      <c r="AD2321" s="132"/>
      <c r="AE2321" s="132"/>
      <c r="AF2321" s="200"/>
      <c r="AG2321" s="7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27:47" ht="12.95" customHeight="1">
      <c r="AA2322" s="132"/>
      <c r="AB2322" s="132"/>
      <c r="AC2322" s="132"/>
      <c r="AD2322" s="132"/>
      <c r="AE2322" s="132"/>
      <c r="AF2322" s="200"/>
      <c r="AG2322" s="7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27:47" ht="12.95" customHeight="1">
      <c r="AA2323" s="132"/>
      <c r="AB2323" s="132"/>
      <c r="AC2323" s="132"/>
      <c r="AD2323" s="132"/>
      <c r="AE2323" s="132"/>
      <c r="AF2323" s="200"/>
      <c r="AG2323" s="7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27:47" ht="12.95" customHeight="1">
      <c r="AA2324" s="132"/>
      <c r="AB2324" s="132"/>
      <c r="AC2324" s="132"/>
      <c r="AD2324" s="132"/>
      <c r="AE2324" s="132"/>
      <c r="AF2324" s="200"/>
      <c r="AG2324" s="7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27:47" ht="12.95" customHeight="1">
      <c r="AA2325" s="132"/>
      <c r="AB2325" s="132"/>
      <c r="AC2325" s="132"/>
      <c r="AD2325" s="132"/>
      <c r="AE2325" s="132"/>
      <c r="AF2325" s="200"/>
      <c r="AG2325" s="7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27:47" ht="12.95" customHeight="1">
      <c r="AA2326" s="132"/>
      <c r="AB2326" s="132"/>
      <c r="AC2326" s="132"/>
      <c r="AD2326" s="132"/>
      <c r="AE2326" s="132"/>
      <c r="AF2326" s="200"/>
      <c r="AG2326" s="7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27:47" ht="12.95" customHeight="1">
      <c r="AA2327" s="132"/>
      <c r="AB2327" s="132"/>
      <c r="AC2327" s="132"/>
      <c r="AD2327" s="132"/>
      <c r="AE2327" s="132"/>
      <c r="AF2327" s="200"/>
      <c r="AG2327" s="7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27:47" ht="12.95" customHeight="1">
      <c r="AA2328" s="132"/>
      <c r="AB2328" s="132"/>
      <c r="AC2328" s="132"/>
      <c r="AD2328" s="132"/>
      <c r="AE2328" s="132"/>
      <c r="AF2328" s="200"/>
      <c r="AG2328" s="7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27:47" ht="12.95" customHeight="1">
      <c r="AA2329" s="132"/>
      <c r="AB2329" s="132"/>
      <c r="AC2329" s="132"/>
      <c r="AD2329" s="132"/>
      <c r="AE2329" s="132"/>
      <c r="AF2329" s="200"/>
      <c r="AG2329" s="7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27:47" ht="12.95" customHeight="1">
      <c r="AA2330" s="132"/>
      <c r="AB2330" s="132"/>
      <c r="AC2330" s="132"/>
      <c r="AD2330" s="132"/>
      <c r="AE2330" s="132"/>
      <c r="AF2330" s="200"/>
      <c r="AG2330" s="7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27:47" ht="12.95" customHeight="1">
      <c r="AA2331" s="132"/>
      <c r="AB2331" s="132"/>
      <c r="AC2331" s="132"/>
      <c r="AD2331" s="132"/>
      <c r="AE2331" s="132"/>
      <c r="AF2331" s="200"/>
      <c r="AG2331" s="7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27:47" ht="12.95" customHeight="1">
      <c r="AA2332" s="132"/>
      <c r="AB2332" s="132"/>
      <c r="AC2332" s="132"/>
      <c r="AD2332" s="132"/>
      <c r="AE2332" s="132"/>
      <c r="AF2332" s="200"/>
      <c r="AG2332" s="7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27:47" ht="12.95" customHeight="1">
      <c r="AA2333" s="132"/>
      <c r="AB2333" s="132"/>
      <c r="AC2333" s="132"/>
      <c r="AD2333" s="132"/>
      <c r="AE2333" s="132"/>
      <c r="AF2333" s="200"/>
      <c r="AG2333" s="7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27:47" ht="12.95" customHeight="1">
      <c r="AA2334" s="132"/>
      <c r="AB2334" s="132"/>
      <c r="AC2334" s="132"/>
      <c r="AD2334" s="132"/>
      <c r="AE2334" s="132"/>
      <c r="AF2334" s="200"/>
      <c r="AG2334" s="7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27:47" ht="12.95" customHeight="1">
      <c r="AA2335" s="132"/>
      <c r="AB2335" s="132"/>
      <c r="AC2335" s="132"/>
      <c r="AD2335" s="132"/>
      <c r="AE2335" s="132"/>
      <c r="AF2335" s="200"/>
      <c r="AG2335" s="7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27:47" ht="12.95" customHeight="1">
      <c r="AA2336" s="132"/>
      <c r="AB2336" s="132"/>
      <c r="AC2336" s="132"/>
      <c r="AD2336" s="132"/>
      <c r="AE2336" s="132"/>
      <c r="AF2336" s="200"/>
      <c r="AG2336" s="7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27:47" ht="12.95" customHeight="1">
      <c r="AA2337" s="132"/>
      <c r="AB2337" s="132"/>
      <c r="AC2337" s="132"/>
      <c r="AD2337" s="132"/>
      <c r="AE2337" s="132"/>
      <c r="AF2337" s="200"/>
      <c r="AG2337" s="7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27:47" ht="12.95" customHeight="1">
      <c r="AA2338" s="132"/>
      <c r="AB2338" s="132"/>
      <c r="AC2338" s="132"/>
      <c r="AD2338" s="132"/>
      <c r="AE2338" s="132"/>
      <c r="AF2338" s="200"/>
      <c r="AG2338" s="7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27:47" ht="12.95" customHeight="1">
      <c r="AA2339" s="132"/>
      <c r="AB2339" s="132"/>
      <c r="AC2339" s="132"/>
      <c r="AD2339" s="132"/>
      <c r="AE2339" s="132"/>
      <c r="AF2339" s="200"/>
      <c r="AG2339" s="7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27:47" ht="12.95" customHeight="1">
      <c r="AA2340" s="132"/>
      <c r="AB2340" s="132"/>
      <c r="AC2340" s="132"/>
      <c r="AD2340" s="132"/>
      <c r="AE2340" s="132"/>
      <c r="AF2340" s="200"/>
      <c r="AG2340" s="7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27:47" ht="12.95" customHeight="1">
      <c r="AA2341" s="132"/>
      <c r="AB2341" s="132"/>
      <c r="AC2341" s="132"/>
      <c r="AD2341" s="132"/>
      <c r="AE2341" s="132"/>
      <c r="AF2341" s="200"/>
      <c r="AG2341" s="7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27:47" ht="12.95" customHeight="1">
      <c r="AA2342" s="132"/>
      <c r="AB2342" s="132"/>
      <c r="AC2342" s="132"/>
      <c r="AD2342" s="132"/>
      <c r="AE2342" s="132"/>
      <c r="AF2342" s="200"/>
      <c r="AG2342" s="7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27:47" ht="12.95" customHeight="1">
      <c r="AA2343" s="132"/>
      <c r="AB2343" s="132"/>
      <c r="AC2343" s="132"/>
      <c r="AD2343" s="132"/>
      <c r="AE2343" s="132"/>
      <c r="AF2343" s="200"/>
      <c r="AG2343" s="7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27:47" ht="12.95" customHeight="1">
      <c r="AA2344" s="132"/>
      <c r="AB2344" s="132"/>
      <c r="AC2344" s="132"/>
      <c r="AD2344" s="132"/>
      <c r="AE2344" s="132"/>
      <c r="AF2344" s="200"/>
      <c r="AG2344" s="7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27:47" ht="12.95" customHeight="1">
      <c r="AA2345" s="132"/>
      <c r="AB2345" s="132"/>
      <c r="AC2345" s="132"/>
      <c r="AD2345" s="132"/>
      <c r="AE2345" s="132"/>
      <c r="AF2345" s="200"/>
      <c r="AG2345" s="7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27:47" ht="12.95" customHeight="1">
      <c r="AA2346" s="132"/>
      <c r="AB2346" s="132"/>
      <c r="AC2346" s="132"/>
      <c r="AD2346" s="132"/>
      <c r="AE2346" s="132"/>
      <c r="AF2346" s="200"/>
      <c r="AG2346" s="7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27:47" ht="12.95" customHeight="1">
      <c r="AA2347" s="132"/>
      <c r="AB2347" s="132"/>
      <c r="AC2347" s="132"/>
      <c r="AD2347" s="132"/>
      <c r="AE2347" s="132"/>
      <c r="AF2347" s="200"/>
      <c r="AG2347" s="7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27:47" ht="12.95" customHeight="1">
      <c r="AA2348" s="132"/>
      <c r="AB2348" s="132"/>
      <c r="AC2348" s="132"/>
      <c r="AD2348" s="132"/>
      <c r="AE2348" s="132"/>
      <c r="AF2348" s="200"/>
      <c r="AG2348" s="7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27:47" ht="12.95" customHeight="1">
      <c r="AA2349" s="132"/>
      <c r="AB2349" s="132"/>
      <c r="AC2349" s="132"/>
      <c r="AD2349" s="132"/>
      <c r="AE2349" s="132"/>
      <c r="AF2349" s="200"/>
      <c r="AG2349" s="7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27:47" ht="12.95" customHeight="1">
      <c r="AA2350" s="132"/>
      <c r="AB2350" s="132"/>
      <c r="AC2350" s="132"/>
      <c r="AD2350" s="132"/>
      <c r="AE2350" s="132"/>
      <c r="AF2350" s="200"/>
      <c r="AG2350" s="7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27:47" ht="12.95" customHeight="1">
      <c r="AA2351" s="132"/>
      <c r="AB2351" s="132"/>
      <c r="AC2351" s="132"/>
      <c r="AD2351" s="132"/>
      <c r="AE2351" s="132"/>
      <c r="AF2351" s="200"/>
      <c r="AG2351" s="7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27:47" ht="12.95" customHeight="1">
      <c r="AA2352" s="132"/>
      <c r="AB2352" s="132"/>
      <c r="AC2352" s="132"/>
      <c r="AD2352" s="132"/>
      <c r="AE2352" s="132"/>
      <c r="AF2352" s="200"/>
      <c r="AG2352" s="7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27:47" ht="12.95" customHeight="1">
      <c r="AA2353" s="132"/>
      <c r="AB2353" s="132"/>
      <c r="AC2353" s="132"/>
      <c r="AD2353" s="132"/>
      <c r="AE2353" s="132"/>
      <c r="AF2353" s="200"/>
      <c r="AG2353" s="7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27:47" ht="12.95" customHeight="1">
      <c r="AA2354" s="132"/>
      <c r="AB2354" s="132"/>
      <c r="AC2354" s="132"/>
      <c r="AD2354" s="132"/>
      <c r="AE2354" s="132"/>
      <c r="AF2354" s="200"/>
      <c r="AG2354" s="7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27:47" ht="12.95" customHeight="1">
      <c r="AA2355" s="132"/>
      <c r="AB2355" s="132"/>
      <c r="AC2355" s="132"/>
      <c r="AD2355" s="132"/>
      <c r="AE2355" s="132"/>
      <c r="AF2355" s="200"/>
      <c r="AG2355" s="7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27:47" ht="12.95" customHeight="1">
      <c r="AA2356" s="132"/>
      <c r="AB2356" s="132"/>
      <c r="AC2356" s="132"/>
      <c r="AD2356" s="132"/>
      <c r="AE2356" s="132"/>
      <c r="AF2356" s="200"/>
      <c r="AG2356" s="7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27:47" ht="12.95" customHeight="1">
      <c r="AA2357" s="132"/>
      <c r="AB2357" s="132"/>
      <c r="AC2357" s="132"/>
      <c r="AD2357" s="132"/>
      <c r="AE2357" s="132"/>
      <c r="AF2357" s="200"/>
      <c r="AG2357" s="7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27:47" ht="12.95" customHeight="1">
      <c r="AA2358" s="132"/>
      <c r="AB2358" s="132"/>
      <c r="AC2358" s="132"/>
      <c r="AD2358" s="132"/>
      <c r="AE2358" s="132"/>
      <c r="AF2358" s="200"/>
      <c r="AG2358" s="7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27:47" ht="12.95" customHeight="1">
      <c r="AA2359" s="132"/>
      <c r="AB2359" s="132"/>
      <c r="AC2359" s="132"/>
      <c r="AD2359" s="132"/>
      <c r="AE2359" s="132"/>
      <c r="AF2359" s="200"/>
      <c r="AG2359" s="7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27:47" ht="12.95" customHeight="1">
      <c r="AA2360" s="132"/>
      <c r="AB2360" s="132"/>
      <c r="AC2360" s="132"/>
      <c r="AD2360" s="132"/>
      <c r="AE2360" s="132"/>
      <c r="AF2360" s="200"/>
      <c r="AG2360" s="7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27:47" ht="12.95" customHeight="1">
      <c r="AA2361" s="132"/>
      <c r="AB2361" s="132"/>
      <c r="AC2361" s="132"/>
      <c r="AD2361" s="132"/>
      <c r="AE2361" s="132"/>
      <c r="AF2361" s="200"/>
      <c r="AG2361" s="7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27:47" ht="12.95" customHeight="1">
      <c r="AA2362" s="132"/>
      <c r="AB2362" s="132"/>
      <c r="AC2362" s="132"/>
      <c r="AD2362" s="132"/>
      <c r="AE2362" s="132"/>
      <c r="AF2362" s="200"/>
      <c r="AG2362" s="7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27:47" ht="12.95" customHeight="1">
      <c r="AA2363" s="132"/>
      <c r="AB2363" s="132"/>
      <c r="AC2363" s="132"/>
      <c r="AD2363" s="132"/>
      <c r="AE2363" s="132"/>
      <c r="AF2363" s="200"/>
      <c r="AG2363" s="7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27:47" ht="12.95" customHeight="1">
      <c r="AA2364" s="132"/>
      <c r="AB2364" s="132"/>
      <c r="AC2364" s="132"/>
      <c r="AD2364" s="132"/>
      <c r="AE2364" s="132"/>
      <c r="AF2364" s="200"/>
      <c r="AG2364" s="7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27:47" ht="12.95" customHeight="1">
      <c r="AA2365" s="132"/>
      <c r="AB2365" s="132"/>
      <c r="AC2365" s="132"/>
      <c r="AD2365" s="132"/>
      <c r="AE2365" s="132"/>
      <c r="AF2365" s="200"/>
      <c r="AG2365" s="7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27:47" ht="12.95" customHeight="1">
      <c r="AA2366" s="132"/>
      <c r="AB2366" s="132"/>
      <c r="AC2366" s="132"/>
      <c r="AD2366" s="132"/>
      <c r="AE2366" s="132"/>
      <c r="AF2366" s="200"/>
      <c r="AG2366" s="7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27:47" ht="12.95" customHeight="1">
      <c r="AA2367" s="132"/>
      <c r="AB2367" s="132"/>
      <c r="AC2367" s="132"/>
      <c r="AD2367" s="132"/>
      <c r="AE2367" s="132"/>
      <c r="AF2367" s="200"/>
      <c r="AG2367" s="7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27:47" ht="12.95" customHeight="1">
      <c r="AA2368" s="132"/>
      <c r="AB2368" s="132"/>
      <c r="AC2368" s="132"/>
      <c r="AD2368" s="132"/>
      <c r="AE2368" s="132"/>
      <c r="AF2368" s="200"/>
      <c r="AG2368" s="7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27:47" ht="12.95" customHeight="1">
      <c r="AA2369" s="132"/>
      <c r="AB2369" s="132"/>
      <c r="AC2369" s="132"/>
      <c r="AD2369" s="132"/>
      <c r="AE2369" s="132"/>
      <c r="AF2369" s="200"/>
      <c r="AG2369" s="7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27:47" ht="12.95" customHeight="1">
      <c r="AA2370" s="132"/>
      <c r="AB2370" s="132"/>
      <c r="AC2370" s="132"/>
      <c r="AD2370" s="132"/>
      <c r="AE2370" s="132"/>
      <c r="AF2370" s="200"/>
      <c r="AG2370" s="7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27:47" ht="12.95" customHeight="1">
      <c r="AA2371" s="132"/>
      <c r="AB2371" s="132"/>
      <c r="AC2371" s="132"/>
      <c r="AD2371" s="132"/>
      <c r="AE2371" s="132"/>
      <c r="AF2371" s="200"/>
      <c r="AG2371" s="7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27:47" ht="12.95" customHeight="1">
      <c r="AA2372" s="132"/>
      <c r="AB2372" s="132"/>
      <c r="AC2372" s="132"/>
      <c r="AD2372" s="132"/>
      <c r="AE2372" s="132"/>
      <c r="AF2372" s="200"/>
      <c r="AG2372" s="7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27:47" ht="12.95" customHeight="1">
      <c r="AA2373" s="132"/>
      <c r="AB2373" s="132"/>
      <c r="AC2373" s="132"/>
      <c r="AD2373" s="132"/>
      <c r="AE2373" s="132"/>
      <c r="AF2373" s="200"/>
      <c r="AG2373" s="7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27:47" ht="12.95" customHeight="1">
      <c r="AA2374" s="132"/>
      <c r="AB2374" s="132"/>
      <c r="AC2374" s="132"/>
      <c r="AD2374" s="132"/>
      <c r="AE2374" s="132"/>
      <c r="AF2374" s="200"/>
      <c r="AG2374" s="7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27:47" ht="12.95" customHeight="1">
      <c r="AA2375" s="132"/>
      <c r="AB2375" s="132"/>
      <c r="AC2375" s="132"/>
      <c r="AD2375" s="132"/>
      <c r="AE2375" s="132"/>
      <c r="AF2375" s="200"/>
      <c r="AG2375" s="7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27:47" ht="12.95" customHeight="1">
      <c r="AA2376" s="132"/>
      <c r="AB2376" s="132"/>
      <c r="AC2376" s="132"/>
      <c r="AD2376" s="132"/>
      <c r="AE2376" s="132"/>
      <c r="AF2376" s="200"/>
      <c r="AG2376" s="7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27:47" ht="12.95" customHeight="1">
      <c r="AA2377" s="132"/>
      <c r="AB2377" s="132"/>
      <c r="AC2377" s="132"/>
      <c r="AD2377" s="132"/>
      <c r="AE2377" s="132"/>
      <c r="AF2377" s="200"/>
      <c r="AG2377" s="7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27:47" ht="12.95" customHeight="1">
      <c r="AA2378" s="132"/>
      <c r="AB2378" s="132"/>
      <c r="AC2378" s="132"/>
      <c r="AD2378" s="132"/>
      <c r="AE2378" s="132"/>
      <c r="AF2378" s="200"/>
      <c r="AG2378" s="7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27:47" ht="12.95" customHeight="1">
      <c r="AA2379" s="132"/>
      <c r="AB2379" s="132"/>
      <c r="AC2379" s="132"/>
      <c r="AD2379" s="132"/>
      <c r="AE2379" s="132"/>
      <c r="AF2379" s="200"/>
      <c r="AG2379" s="7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27:47" ht="12.95" customHeight="1">
      <c r="AA2380" s="132"/>
      <c r="AB2380" s="132"/>
      <c r="AC2380" s="132"/>
      <c r="AD2380" s="132"/>
      <c r="AE2380" s="132"/>
      <c r="AF2380" s="200"/>
      <c r="AG2380" s="7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27:47" ht="12.95" customHeight="1">
      <c r="AA2381" s="132"/>
      <c r="AB2381" s="132"/>
      <c r="AC2381" s="132"/>
      <c r="AD2381" s="132"/>
      <c r="AE2381" s="132"/>
      <c r="AF2381" s="200"/>
      <c r="AG2381" s="7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27:47" ht="12.95" customHeight="1">
      <c r="AA2382" s="132"/>
      <c r="AB2382" s="132"/>
      <c r="AC2382" s="132"/>
      <c r="AD2382" s="132"/>
      <c r="AE2382" s="132"/>
      <c r="AF2382" s="200"/>
      <c r="AG2382" s="7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27:47" ht="12.95" customHeight="1">
      <c r="AA2383" s="132"/>
      <c r="AB2383" s="132"/>
      <c r="AC2383" s="132"/>
      <c r="AD2383" s="132"/>
      <c r="AE2383" s="132"/>
      <c r="AF2383" s="200"/>
      <c r="AG2383" s="7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27:47" ht="12.95" customHeight="1">
      <c r="AA2384" s="132"/>
      <c r="AB2384" s="132"/>
      <c r="AC2384" s="132"/>
      <c r="AD2384" s="132"/>
      <c r="AE2384" s="132"/>
      <c r="AF2384" s="200"/>
      <c r="AG2384" s="7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27:47" ht="12.95" customHeight="1">
      <c r="AA2385" s="132"/>
      <c r="AB2385" s="132"/>
      <c r="AC2385" s="132"/>
      <c r="AD2385" s="132"/>
      <c r="AE2385" s="132"/>
      <c r="AF2385" s="200"/>
      <c r="AG2385" s="7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27:47" ht="12.95" customHeight="1">
      <c r="AA2386" s="132"/>
      <c r="AB2386" s="132"/>
      <c r="AC2386" s="132"/>
      <c r="AD2386" s="132"/>
      <c r="AE2386" s="132"/>
      <c r="AF2386" s="200"/>
      <c r="AG2386" s="7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27:47" ht="12.95" customHeight="1">
      <c r="AA2387" s="132"/>
      <c r="AB2387" s="132"/>
      <c r="AC2387" s="132"/>
      <c r="AD2387" s="132"/>
      <c r="AE2387" s="132"/>
      <c r="AF2387" s="200"/>
      <c r="AG2387" s="7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27:47" ht="12.95" customHeight="1">
      <c r="AA2388" s="132"/>
      <c r="AB2388" s="132"/>
      <c r="AC2388" s="132"/>
      <c r="AD2388" s="132"/>
      <c r="AE2388" s="132"/>
      <c r="AF2388" s="200"/>
      <c r="AG2388" s="7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27:47" ht="12.95" customHeight="1">
      <c r="AA2389" s="132"/>
      <c r="AB2389" s="132"/>
      <c r="AC2389" s="132"/>
      <c r="AD2389" s="132"/>
      <c r="AE2389" s="132"/>
      <c r="AF2389" s="200"/>
      <c r="AG2389" s="7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27:47" ht="12.95" customHeight="1">
      <c r="AA2390" s="132"/>
      <c r="AB2390" s="132"/>
      <c r="AC2390" s="132"/>
      <c r="AD2390" s="132"/>
      <c r="AE2390" s="132"/>
      <c r="AF2390" s="200"/>
      <c r="AG2390" s="7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27:47" ht="12.95" customHeight="1">
      <c r="AA2391" s="132"/>
      <c r="AB2391" s="132"/>
      <c r="AC2391" s="132"/>
      <c r="AD2391" s="132"/>
      <c r="AE2391" s="132"/>
      <c r="AF2391" s="200"/>
      <c r="AG2391" s="7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27:47" ht="12.95" customHeight="1">
      <c r="AA2392" s="132"/>
      <c r="AB2392" s="132"/>
      <c r="AC2392" s="132"/>
      <c r="AD2392" s="132"/>
      <c r="AE2392" s="132"/>
      <c r="AF2392" s="200"/>
      <c r="AG2392" s="7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27:47" ht="12.95" customHeight="1">
      <c r="AA2393" s="132"/>
      <c r="AB2393" s="132"/>
      <c r="AC2393" s="132"/>
      <c r="AD2393" s="132"/>
      <c r="AE2393" s="132"/>
      <c r="AF2393" s="200"/>
      <c r="AG2393" s="7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27:47" ht="12.95" customHeight="1">
      <c r="AA2394" s="132"/>
      <c r="AB2394" s="132"/>
      <c r="AC2394" s="132"/>
      <c r="AD2394" s="132"/>
      <c r="AE2394" s="132"/>
      <c r="AF2394" s="200"/>
      <c r="AG2394" s="7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27:47" ht="12.95" customHeight="1">
      <c r="AA2395" s="132"/>
      <c r="AB2395" s="132"/>
      <c r="AC2395" s="132"/>
      <c r="AD2395" s="132"/>
      <c r="AE2395" s="132"/>
      <c r="AF2395" s="200"/>
      <c r="AG2395" s="7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27:47" ht="12.95" customHeight="1">
      <c r="AA2396" s="132"/>
      <c r="AB2396" s="132"/>
      <c r="AC2396" s="132"/>
      <c r="AD2396" s="132"/>
      <c r="AE2396" s="132"/>
      <c r="AF2396" s="200"/>
      <c r="AG2396" s="7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27:47" ht="12.95" customHeight="1">
      <c r="AA2397" s="132"/>
      <c r="AB2397" s="132"/>
      <c r="AC2397" s="132"/>
      <c r="AD2397" s="132"/>
      <c r="AE2397" s="132"/>
      <c r="AF2397" s="200"/>
      <c r="AG2397" s="7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27:47" ht="12.95" customHeight="1">
      <c r="AA2398" s="132"/>
      <c r="AB2398" s="132"/>
      <c r="AC2398" s="132"/>
      <c r="AD2398" s="132"/>
      <c r="AE2398" s="132"/>
      <c r="AF2398" s="200"/>
      <c r="AG2398" s="7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27:47" ht="12.95" customHeight="1">
      <c r="AA2399" s="132"/>
      <c r="AB2399" s="132"/>
      <c r="AC2399" s="132"/>
      <c r="AD2399" s="132"/>
      <c r="AE2399" s="132"/>
      <c r="AF2399" s="200"/>
      <c r="AG2399" s="7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27:47" ht="12.95" customHeight="1">
      <c r="AA2400" s="132"/>
      <c r="AB2400" s="132"/>
      <c r="AC2400" s="132"/>
      <c r="AD2400" s="132"/>
      <c r="AE2400" s="132"/>
      <c r="AF2400" s="200"/>
      <c r="AG2400" s="7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27:47" ht="12.95" customHeight="1">
      <c r="AA2401" s="132"/>
      <c r="AB2401" s="132"/>
      <c r="AC2401" s="132"/>
      <c r="AD2401" s="132"/>
      <c r="AE2401" s="132"/>
      <c r="AF2401" s="200"/>
      <c r="AG2401" s="7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27:47" ht="12.95" customHeight="1">
      <c r="AA2402" s="132"/>
      <c r="AB2402" s="132"/>
      <c r="AC2402" s="132"/>
      <c r="AD2402" s="132"/>
      <c r="AE2402" s="132"/>
      <c r="AF2402" s="200"/>
      <c r="AG2402" s="7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27:47" ht="12.95" customHeight="1">
      <c r="AA2403" s="132"/>
      <c r="AB2403" s="132"/>
      <c r="AC2403" s="132"/>
      <c r="AD2403" s="132"/>
      <c r="AE2403" s="132"/>
      <c r="AF2403" s="200"/>
      <c r="AG2403" s="7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27:47" ht="12.95" customHeight="1">
      <c r="AA2404" s="132"/>
      <c r="AB2404" s="132"/>
      <c r="AC2404" s="132"/>
      <c r="AD2404" s="132"/>
      <c r="AE2404" s="132"/>
      <c r="AF2404" s="200"/>
      <c r="AG2404" s="7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27:47" ht="12.95" customHeight="1">
      <c r="AA2405" s="132"/>
      <c r="AB2405" s="132"/>
      <c r="AC2405" s="132"/>
      <c r="AD2405" s="132"/>
      <c r="AE2405" s="132"/>
      <c r="AF2405" s="200"/>
      <c r="AG2405" s="7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27:47" ht="12.95" customHeight="1">
      <c r="AA2406" s="132"/>
      <c r="AB2406" s="132"/>
      <c r="AC2406" s="132"/>
      <c r="AD2406" s="132"/>
      <c r="AE2406" s="132"/>
      <c r="AF2406" s="200"/>
      <c r="AG2406" s="7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27:47" ht="12.95" customHeight="1">
      <c r="AA2407" s="132"/>
      <c r="AB2407" s="132"/>
      <c r="AC2407" s="132"/>
      <c r="AD2407" s="132"/>
      <c r="AE2407" s="132"/>
      <c r="AF2407" s="200"/>
      <c r="AG2407" s="7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27:47" ht="12.95" customHeight="1">
      <c r="AA2408" s="132"/>
      <c r="AB2408" s="132"/>
      <c r="AC2408" s="132"/>
      <c r="AD2408" s="132"/>
      <c r="AE2408" s="132"/>
      <c r="AF2408" s="200"/>
      <c r="AG2408" s="7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27:47" ht="12.95" customHeight="1">
      <c r="AA2409" s="132"/>
      <c r="AB2409" s="132"/>
      <c r="AC2409" s="132"/>
      <c r="AD2409" s="132"/>
      <c r="AE2409" s="132"/>
      <c r="AF2409" s="200"/>
      <c r="AG2409" s="7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27:47" ht="12.95" customHeight="1">
      <c r="AA2410" s="132"/>
      <c r="AB2410" s="132"/>
      <c r="AC2410" s="132"/>
      <c r="AD2410" s="132"/>
      <c r="AE2410" s="132"/>
      <c r="AF2410" s="200"/>
      <c r="AG2410" s="7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27:47" ht="12.95" customHeight="1">
      <c r="AA2411" s="132"/>
      <c r="AB2411" s="132"/>
      <c r="AC2411" s="132"/>
      <c r="AD2411" s="132"/>
      <c r="AE2411" s="132"/>
      <c r="AF2411" s="200"/>
      <c r="AG2411" s="7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27:47" ht="12.95" customHeight="1">
      <c r="AA2412" s="132"/>
      <c r="AB2412" s="132"/>
      <c r="AC2412" s="132"/>
      <c r="AD2412" s="132"/>
      <c r="AE2412" s="132"/>
      <c r="AF2412" s="200"/>
      <c r="AG2412" s="7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27:47" ht="12.95" customHeight="1">
      <c r="AA2413" s="132"/>
      <c r="AB2413" s="132"/>
      <c r="AC2413" s="132"/>
      <c r="AD2413" s="132"/>
      <c r="AE2413" s="132"/>
      <c r="AF2413" s="200"/>
      <c r="AG2413" s="7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27:47" ht="12.95" customHeight="1">
      <c r="AA2414" s="132"/>
      <c r="AB2414" s="132"/>
      <c r="AC2414" s="132"/>
      <c r="AD2414" s="132"/>
      <c r="AE2414" s="132"/>
      <c r="AF2414" s="200"/>
      <c r="AG2414" s="7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27:47" ht="12.95" customHeight="1">
      <c r="AA2415" s="132"/>
      <c r="AB2415" s="132"/>
      <c r="AC2415" s="132"/>
      <c r="AD2415" s="132"/>
      <c r="AE2415" s="132"/>
      <c r="AF2415" s="200"/>
      <c r="AG2415" s="7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27:47" ht="12.95" customHeight="1">
      <c r="AA2416" s="132"/>
      <c r="AB2416" s="132"/>
      <c r="AC2416" s="132"/>
      <c r="AD2416" s="132"/>
      <c r="AE2416" s="132"/>
      <c r="AF2416" s="200"/>
      <c r="AG2416" s="7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27:47" ht="12.95" customHeight="1">
      <c r="AA2417" s="132"/>
      <c r="AB2417" s="132"/>
      <c r="AC2417" s="132"/>
      <c r="AD2417" s="132"/>
      <c r="AE2417" s="132"/>
      <c r="AF2417" s="200"/>
      <c r="AG2417" s="7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27:47" ht="12.95" customHeight="1">
      <c r="AA2418" s="132"/>
      <c r="AB2418" s="132"/>
      <c r="AC2418" s="132"/>
      <c r="AD2418" s="132"/>
      <c r="AE2418" s="132"/>
      <c r="AF2418" s="200"/>
      <c r="AG2418" s="7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27:47" ht="12.95" customHeight="1">
      <c r="AA2419" s="132"/>
      <c r="AB2419" s="132"/>
      <c r="AC2419" s="132"/>
      <c r="AD2419" s="132"/>
      <c r="AE2419" s="132"/>
      <c r="AF2419" s="200"/>
      <c r="AG2419" s="7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27:47" ht="12.95" customHeight="1">
      <c r="AA2420" s="132"/>
      <c r="AB2420" s="132"/>
      <c r="AC2420" s="132"/>
      <c r="AD2420" s="132"/>
      <c r="AE2420" s="132"/>
      <c r="AF2420" s="200"/>
      <c r="AG2420" s="7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27:47" ht="12.95" customHeight="1">
      <c r="AA2421" s="132"/>
      <c r="AB2421" s="132"/>
      <c r="AC2421" s="132"/>
      <c r="AD2421" s="132"/>
      <c r="AE2421" s="132"/>
      <c r="AF2421" s="200"/>
      <c r="AG2421" s="7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27:47" ht="12.95" customHeight="1">
      <c r="AA2422" s="132"/>
      <c r="AB2422" s="132"/>
      <c r="AC2422" s="132"/>
      <c r="AD2422" s="132"/>
      <c r="AE2422" s="132"/>
      <c r="AF2422" s="200"/>
      <c r="AG2422" s="7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27:47" ht="12.95" customHeight="1">
      <c r="AA2423" s="132"/>
      <c r="AB2423" s="132"/>
      <c r="AC2423" s="132"/>
      <c r="AD2423" s="132"/>
      <c r="AE2423" s="132"/>
      <c r="AF2423" s="200"/>
      <c r="AG2423" s="7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27:47" ht="12.95" customHeight="1">
      <c r="AA2424" s="132"/>
      <c r="AB2424" s="132"/>
      <c r="AC2424" s="132"/>
      <c r="AD2424" s="132"/>
      <c r="AE2424" s="132"/>
      <c r="AF2424" s="200"/>
      <c r="AG2424" s="7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27:47" ht="12.95" customHeight="1">
      <c r="AA2425" s="132"/>
      <c r="AB2425" s="132"/>
      <c r="AC2425" s="132"/>
      <c r="AD2425" s="132"/>
      <c r="AE2425" s="132"/>
      <c r="AF2425" s="200"/>
      <c r="AG2425" s="7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27:47" ht="12.95" customHeight="1">
      <c r="AA2426" s="132"/>
      <c r="AB2426" s="132"/>
      <c r="AC2426" s="132"/>
      <c r="AD2426" s="132"/>
      <c r="AE2426" s="132"/>
      <c r="AF2426" s="200"/>
      <c r="AG2426" s="7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27:47" ht="12.95" customHeight="1">
      <c r="AA2427" s="132"/>
      <c r="AB2427" s="132"/>
      <c r="AC2427" s="132"/>
      <c r="AD2427" s="132"/>
      <c r="AE2427" s="132"/>
      <c r="AF2427" s="200"/>
      <c r="AG2427" s="7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27:47" ht="12.95" customHeight="1">
      <c r="AA2428" s="132"/>
      <c r="AB2428" s="132"/>
      <c r="AC2428" s="132"/>
      <c r="AD2428" s="132"/>
      <c r="AE2428" s="132"/>
      <c r="AF2428" s="200"/>
      <c r="AG2428" s="7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27:47" ht="12.95" customHeight="1">
      <c r="AA2429" s="132"/>
      <c r="AB2429" s="132"/>
      <c r="AC2429" s="132"/>
      <c r="AD2429" s="132"/>
      <c r="AE2429" s="132"/>
      <c r="AF2429" s="200"/>
      <c r="AG2429" s="7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27:47" ht="12.95" customHeight="1">
      <c r="AA2430" s="132"/>
      <c r="AB2430" s="132"/>
      <c r="AC2430" s="132"/>
      <c r="AD2430" s="132"/>
      <c r="AE2430" s="132"/>
      <c r="AF2430" s="200"/>
      <c r="AG2430" s="7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27:47" ht="12.95" customHeight="1">
      <c r="AA2431" s="132"/>
      <c r="AB2431" s="132"/>
      <c r="AC2431" s="132"/>
      <c r="AD2431" s="132"/>
      <c r="AE2431" s="132"/>
      <c r="AF2431" s="200"/>
      <c r="AG2431" s="7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27:47" ht="12.95" customHeight="1">
      <c r="AA2432" s="132"/>
      <c r="AB2432" s="132"/>
      <c r="AC2432" s="132"/>
      <c r="AD2432" s="132"/>
      <c r="AE2432" s="132"/>
      <c r="AF2432" s="200"/>
      <c r="AG2432" s="7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27:47" ht="12.95" customHeight="1">
      <c r="AA2433" s="132"/>
      <c r="AB2433" s="132"/>
      <c r="AC2433" s="132"/>
      <c r="AD2433" s="132"/>
      <c r="AE2433" s="132"/>
      <c r="AF2433" s="200"/>
      <c r="AG2433" s="7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27:47" ht="12.95" customHeight="1">
      <c r="AA2434" s="132"/>
      <c r="AB2434" s="132"/>
      <c r="AC2434" s="132"/>
      <c r="AD2434" s="132"/>
      <c r="AE2434" s="132"/>
      <c r="AF2434" s="200"/>
      <c r="AG2434" s="7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27:47" ht="12.95" customHeight="1">
      <c r="AA2435" s="132"/>
      <c r="AB2435" s="132"/>
      <c r="AC2435" s="132"/>
      <c r="AD2435" s="132"/>
      <c r="AE2435" s="132"/>
      <c r="AF2435" s="200"/>
      <c r="AG2435" s="7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27:47" ht="12.95" customHeight="1">
      <c r="AA2436" s="132"/>
      <c r="AB2436" s="132"/>
      <c r="AC2436" s="132"/>
      <c r="AD2436" s="132"/>
      <c r="AE2436" s="132"/>
      <c r="AF2436" s="200"/>
      <c r="AG2436" s="7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27:47" ht="12.95" customHeight="1">
      <c r="AA2437" s="132"/>
      <c r="AB2437" s="132"/>
      <c r="AC2437" s="132"/>
      <c r="AD2437" s="132"/>
      <c r="AE2437" s="132"/>
      <c r="AF2437" s="200"/>
      <c r="AG2437" s="7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27:47" ht="12.95" customHeight="1">
      <c r="AA2438" s="132"/>
      <c r="AB2438" s="132"/>
      <c r="AC2438" s="132"/>
      <c r="AD2438" s="132"/>
      <c r="AE2438" s="132"/>
      <c r="AF2438" s="200"/>
      <c r="AG2438" s="7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27:47" ht="12.95" customHeight="1">
      <c r="AA2439" s="132"/>
      <c r="AB2439" s="132"/>
      <c r="AC2439" s="132"/>
      <c r="AD2439" s="132"/>
      <c r="AE2439" s="132"/>
      <c r="AF2439" s="200"/>
      <c r="AG2439" s="7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27:47" ht="12.95" customHeight="1">
      <c r="AA2440" s="132"/>
      <c r="AB2440" s="132"/>
      <c r="AC2440" s="132"/>
      <c r="AD2440" s="132"/>
      <c r="AE2440" s="132"/>
      <c r="AF2440" s="200"/>
      <c r="AG2440" s="7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27:47" ht="12.95" customHeight="1">
      <c r="AA2441" s="132"/>
      <c r="AB2441" s="132"/>
      <c r="AC2441" s="132"/>
      <c r="AD2441" s="132"/>
      <c r="AE2441" s="132"/>
      <c r="AF2441" s="200"/>
      <c r="AG2441" s="7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27:47" ht="12.95" customHeight="1">
      <c r="AA2442" s="132"/>
      <c r="AB2442" s="132"/>
      <c r="AC2442" s="132"/>
      <c r="AD2442" s="132"/>
      <c r="AE2442" s="132"/>
      <c r="AF2442" s="200"/>
      <c r="AG2442" s="7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27:47" ht="12.95" customHeight="1">
      <c r="AA2443" s="132"/>
      <c r="AB2443" s="132"/>
      <c r="AC2443" s="132"/>
      <c r="AD2443" s="132"/>
      <c r="AE2443" s="132"/>
      <c r="AF2443" s="200"/>
      <c r="AG2443" s="7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27:47" ht="12.95" customHeight="1">
      <c r="AA2444" s="132"/>
      <c r="AB2444" s="132"/>
      <c r="AC2444" s="132"/>
      <c r="AD2444" s="132"/>
      <c r="AE2444" s="132"/>
      <c r="AF2444" s="200"/>
      <c r="AG2444" s="7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27:47" ht="12.95" customHeight="1">
      <c r="AA2445" s="132"/>
      <c r="AB2445" s="132"/>
      <c r="AC2445" s="132"/>
      <c r="AD2445" s="132"/>
      <c r="AE2445" s="132"/>
      <c r="AF2445" s="200"/>
      <c r="AG2445" s="7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27:47" ht="12.95" customHeight="1">
      <c r="AA2446" s="132"/>
      <c r="AB2446" s="132"/>
      <c r="AC2446" s="132"/>
      <c r="AD2446" s="132"/>
      <c r="AE2446" s="132"/>
      <c r="AF2446" s="200"/>
      <c r="AG2446" s="7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27:47" ht="12.95" customHeight="1">
      <c r="AA2447" s="132"/>
      <c r="AB2447" s="132"/>
      <c r="AC2447" s="132"/>
      <c r="AD2447" s="132"/>
      <c r="AE2447" s="132"/>
      <c r="AF2447" s="200"/>
      <c r="AG2447" s="7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27:47" ht="12.95" customHeight="1">
      <c r="AA2448" s="132"/>
      <c r="AB2448" s="132"/>
      <c r="AC2448" s="132"/>
      <c r="AD2448" s="132"/>
      <c r="AE2448" s="132"/>
      <c r="AF2448" s="200"/>
      <c r="AG2448" s="7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27:47" ht="12.95" customHeight="1">
      <c r="AA2449" s="132"/>
      <c r="AB2449" s="132"/>
      <c r="AC2449" s="132"/>
      <c r="AD2449" s="132"/>
      <c r="AE2449" s="132"/>
      <c r="AF2449" s="200"/>
      <c r="AG2449" s="7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27:47" ht="12.95" customHeight="1">
      <c r="AA2450" s="132"/>
      <c r="AB2450" s="132"/>
      <c r="AC2450" s="132"/>
      <c r="AD2450" s="132"/>
      <c r="AE2450" s="132"/>
      <c r="AF2450" s="200"/>
      <c r="AG2450" s="7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27:47" ht="12.95" customHeight="1">
      <c r="AA2451" s="132"/>
      <c r="AB2451" s="132"/>
      <c r="AC2451" s="132"/>
      <c r="AD2451" s="132"/>
      <c r="AE2451" s="132"/>
      <c r="AF2451" s="200"/>
      <c r="AG2451" s="7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27:47" ht="12.95" customHeight="1">
      <c r="AA2452" s="132"/>
      <c r="AB2452" s="132"/>
      <c r="AC2452" s="132"/>
      <c r="AD2452" s="132"/>
      <c r="AE2452" s="132"/>
      <c r="AF2452" s="200"/>
      <c r="AG2452" s="7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27:47" ht="12.95" customHeight="1">
      <c r="AA2453" s="132"/>
      <c r="AB2453" s="132"/>
      <c r="AC2453" s="132"/>
      <c r="AD2453" s="132"/>
      <c r="AE2453" s="132"/>
      <c r="AF2453" s="200"/>
      <c r="AG2453" s="7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27:47" ht="12.95" customHeight="1">
      <c r="AA2454" s="132"/>
      <c r="AB2454" s="132"/>
      <c r="AC2454" s="132"/>
      <c r="AD2454" s="132"/>
      <c r="AE2454" s="132"/>
      <c r="AF2454" s="200"/>
      <c r="AG2454" s="7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27:47" ht="12.95" customHeight="1">
      <c r="AA2455" s="132"/>
      <c r="AB2455" s="132"/>
      <c r="AC2455" s="132"/>
      <c r="AD2455" s="132"/>
      <c r="AE2455" s="132"/>
      <c r="AF2455" s="200"/>
      <c r="AG2455" s="7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27:47" ht="12.95" customHeight="1">
      <c r="AA2456" s="132"/>
      <c r="AB2456" s="132"/>
      <c r="AC2456" s="132"/>
      <c r="AD2456" s="132"/>
      <c r="AE2456" s="132"/>
      <c r="AF2456" s="200"/>
      <c r="AG2456" s="7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27:47" ht="12.95" customHeight="1">
      <c r="AA2457" s="132"/>
      <c r="AB2457" s="132"/>
      <c r="AC2457" s="132"/>
      <c r="AD2457" s="132"/>
      <c r="AE2457" s="132"/>
      <c r="AF2457" s="200"/>
      <c r="AG2457" s="7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27:47" ht="12.95" customHeight="1">
      <c r="AA2458" s="132"/>
      <c r="AB2458" s="132"/>
      <c r="AC2458" s="132"/>
      <c r="AD2458" s="132"/>
      <c r="AE2458" s="132"/>
      <c r="AF2458" s="200"/>
      <c r="AG2458" s="7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27:47" ht="12.95" customHeight="1">
      <c r="AA2459" s="132"/>
      <c r="AB2459" s="132"/>
      <c r="AC2459" s="132"/>
      <c r="AD2459" s="132"/>
      <c r="AE2459" s="132"/>
      <c r="AF2459" s="200"/>
      <c r="AG2459" s="7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27:47" ht="12.95" customHeight="1">
      <c r="AA2460" s="132"/>
      <c r="AB2460" s="132"/>
      <c r="AC2460" s="132"/>
      <c r="AD2460" s="132"/>
      <c r="AE2460" s="132"/>
      <c r="AF2460" s="200"/>
      <c r="AG2460" s="7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27:47" ht="12.95" customHeight="1">
      <c r="AA2461" s="132"/>
      <c r="AB2461" s="132"/>
      <c r="AC2461" s="132"/>
      <c r="AD2461" s="132"/>
      <c r="AE2461" s="132"/>
      <c r="AF2461" s="200"/>
      <c r="AG2461" s="7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27:47" ht="12.95" customHeight="1">
      <c r="AA2462" s="132"/>
      <c r="AB2462" s="132"/>
      <c r="AC2462" s="132"/>
      <c r="AD2462" s="132"/>
      <c r="AE2462" s="132"/>
      <c r="AF2462" s="200"/>
      <c r="AG2462" s="7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27:47" ht="12.95" customHeight="1">
      <c r="AA2463" s="132"/>
      <c r="AB2463" s="132"/>
      <c r="AC2463" s="132"/>
      <c r="AD2463" s="132"/>
      <c r="AE2463" s="132"/>
      <c r="AF2463" s="200"/>
      <c r="AG2463" s="7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27:47" ht="12.95" customHeight="1">
      <c r="AA2464" s="132"/>
      <c r="AB2464" s="132"/>
      <c r="AC2464" s="132"/>
      <c r="AD2464" s="132"/>
      <c r="AE2464" s="132"/>
      <c r="AF2464" s="200"/>
      <c r="AG2464" s="7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27:47" ht="12.95" customHeight="1">
      <c r="AA2465" s="132"/>
      <c r="AB2465" s="132"/>
      <c r="AC2465" s="132"/>
      <c r="AD2465" s="132"/>
      <c r="AE2465" s="132"/>
      <c r="AF2465" s="200"/>
      <c r="AG2465" s="7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27:47" ht="12.95" customHeight="1">
      <c r="AA2466" s="132"/>
      <c r="AB2466" s="132"/>
      <c r="AC2466" s="132"/>
      <c r="AD2466" s="132"/>
      <c r="AE2466" s="132"/>
      <c r="AF2466" s="200"/>
      <c r="AG2466" s="7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27:47" ht="12.95" customHeight="1">
      <c r="AA2467" s="132"/>
      <c r="AB2467" s="132"/>
      <c r="AC2467" s="132"/>
      <c r="AD2467" s="132"/>
      <c r="AE2467" s="132"/>
      <c r="AF2467" s="200"/>
      <c r="AG2467" s="7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27:47" ht="12.95" customHeight="1">
      <c r="AA2468" s="132"/>
      <c r="AB2468" s="132"/>
      <c r="AC2468" s="132"/>
      <c r="AD2468" s="132"/>
      <c r="AE2468" s="132"/>
      <c r="AF2468" s="200"/>
      <c r="AG2468" s="7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27:47" ht="12.95" customHeight="1">
      <c r="AA2469" s="132"/>
      <c r="AB2469" s="132"/>
      <c r="AC2469" s="132"/>
      <c r="AD2469" s="132"/>
      <c r="AE2469" s="132"/>
      <c r="AF2469" s="200"/>
      <c r="AG2469" s="7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27:47" ht="12.95" customHeight="1">
      <c r="AA2470" s="132"/>
      <c r="AB2470" s="132"/>
      <c r="AC2470" s="132"/>
      <c r="AD2470" s="132"/>
      <c r="AE2470" s="132"/>
      <c r="AF2470" s="200"/>
      <c r="AG2470" s="7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27:47" ht="12.95" customHeight="1">
      <c r="AA2471" s="132"/>
      <c r="AB2471" s="132"/>
      <c r="AC2471" s="132"/>
      <c r="AD2471" s="132"/>
      <c r="AE2471" s="132"/>
      <c r="AF2471" s="200"/>
      <c r="AG2471" s="7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27:47" ht="12.95" customHeight="1">
      <c r="AA2472" s="132"/>
      <c r="AB2472" s="132"/>
      <c r="AC2472" s="132"/>
      <c r="AD2472" s="132"/>
      <c r="AE2472" s="132"/>
      <c r="AF2472" s="200"/>
      <c r="AG2472" s="7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27:47" ht="12.95" customHeight="1">
      <c r="AA2473" s="132"/>
      <c r="AB2473" s="132"/>
      <c r="AC2473" s="132"/>
      <c r="AD2473" s="132"/>
      <c r="AE2473" s="132"/>
      <c r="AF2473" s="200"/>
      <c r="AG2473" s="7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27:47" ht="12.95" customHeight="1">
      <c r="AA2474" s="132"/>
      <c r="AB2474" s="132"/>
      <c r="AC2474" s="132"/>
      <c r="AD2474" s="132"/>
      <c r="AE2474" s="132"/>
      <c r="AF2474" s="200"/>
      <c r="AG2474" s="7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27:47" ht="12.95" customHeight="1">
      <c r="AA2475" s="132"/>
      <c r="AB2475" s="132"/>
      <c r="AC2475" s="132"/>
      <c r="AD2475" s="132"/>
      <c r="AE2475" s="132"/>
      <c r="AF2475" s="200"/>
      <c r="AG2475" s="7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27:47" ht="12.95" customHeight="1">
      <c r="AA2476" s="132"/>
      <c r="AB2476" s="132"/>
      <c r="AC2476" s="132"/>
      <c r="AD2476" s="132"/>
      <c r="AE2476" s="132"/>
      <c r="AF2476" s="200"/>
      <c r="AG2476" s="7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27:47" ht="12.95" customHeight="1">
      <c r="AA2477" s="132"/>
      <c r="AB2477" s="132"/>
      <c r="AC2477" s="132"/>
      <c r="AD2477" s="132"/>
      <c r="AE2477" s="132"/>
      <c r="AF2477" s="200"/>
      <c r="AG2477" s="7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27:47" ht="12.95" customHeight="1">
      <c r="AA2478" s="132"/>
      <c r="AB2478" s="132"/>
      <c r="AC2478" s="132"/>
      <c r="AD2478" s="132"/>
      <c r="AE2478" s="132"/>
      <c r="AF2478" s="200"/>
      <c r="AG2478" s="7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27:47" ht="12.95" customHeight="1">
      <c r="AA2479" s="132"/>
      <c r="AB2479" s="132"/>
      <c r="AC2479" s="132"/>
      <c r="AD2479" s="132"/>
      <c r="AE2479" s="132"/>
      <c r="AF2479" s="200"/>
      <c r="AG2479" s="7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27:47" ht="12.95" customHeight="1">
      <c r="AA2480" s="132"/>
      <c r="AB2480" s="132"/>
      <c r="AC2480" s="132"/>
      <c r="AD2480" s="132"/>
      <c r="AE2480" s="132"/>
      <c r="AF2480" s="200"/>
      <c r="AG2480" s="7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27:47" ht="12.95" customHeight="1">
      <c r="AA2481" s="132"/>
      <c r="AB2481" s="132"/>
      <c r="AC2481" s="132"/>
      <c r="AD2481" s="132"/>
      <c r="AE2481" s="132"/>
      <c r="AF2481" s="200"/>
      <c r="AG2481" s="7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27:47" ht="12.95" customHeight="1">
      <c r="AA2482" s="132"/>
      <c r="AB2482" s="132"/>
      <c r="AC2482" s="132"/>
      <c r="AD2482" s="132"/>
      <c r="AE2482" s="132"/>
      <c r="AF2482" s="200"/>
      <c r="AG2482" s="7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27:47" ht="12.95" customHeight="1">
      <c r="AA2483" s="132"/>
      <c r="AB2483" s="132"/>
      <c r="AC2483" s="132"/>
      <c r="AD2483" s="132"/>
      <c r="AE2483" s="132"/>
      <c r="AF2483" s="200"/>
      <c r="AG2483" s="7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27:47" ht="12.95" customHeight="1">
      <c r="AA2484" s="132"/>
      <c r="AB2484" s="132"/>
      <c r="AC2484" s="132"/>
      <c r="AD2484" s="132"/>
      <c r="AE2484" s="132"/>
      <c r="AF2484" s="200"/>
      <c r="AG2484" s="7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27:47" ht="12.95" customHeight="1">
      <c r="AA2485" s="132"/>
      <c r="AB2485" s="132"/>
      <c r="AC2485" s="132"/>
      <c r="AD2485" s="132"/>
      <c r="AE2485" s="132"/>
      <c r="AF2485" s="200"/>
      <c r="AG2485" s="7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27:47" ht="12.95" customHeight="1">
      <c r="AA2486" s="132"/>
      <c r="AB2486" s="132"/>
      <c r="AC2486" s="132"/>
      <c r="AD2486" s="132"/>
      <c r="AE2486" s="132"/>
      <c r="AF2486" s="200"/>
      <c r="AG2486" s="7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27:47" ht="12.95" customHeight="1">
      <c r="AA2487" s="132"/>
      <c r="AB2487" s="132"/>
      <c r="AC2487" s="132"/>
      <c r="AD2487" s="132"/>
      <c r="AE2487" s="132"/>
      <c r="AF2487" s="200"/>
      <c r="AG2487" s="7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27:47" ht="12.95" customHeight="1">
      <c r="AA2488" s="132"/>
      <c r="AB2488" s="132"/>
      <c r="AC2488" s="132"/>
      <c r="AD2488" s="132"/>
      <c r="AE2488" s="132"/>
      <c r="AF2488" s="200"/>
      <c r="AG2488" s="7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27:47" ht="12.95" customHeight="1">
      <c r="AA2489" s="132"/>
      <c r="AB2489" s="132"/>
      <c r="AC2489" s="132"/>
      <c r="AD2489" s="132"/>
      <c r="AE2489" s="132"/>
      <c r="AF2489" s="200"/>
      <c r="AG2489" s="7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27:47" ht="12.95" customHeight="1">
      <c r="AA2490" s="132"/>
      <c r="AB2490" s="132"/>
      <c r="AC2490" s="132"/>
      <c r="AD2490" s="132"/>
      <c r="AE2490" s="132"/>
      <c r="AF2490" s="200"/>
      <c r="AG2490" s="7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27:47" ht="12.95" customHeight="1">
      <c r="AA2491" s="132"/>
      <c r="AB2491" s="132"/>
      <c r="AC2491" s="132"/>
      <c r="AD2491" s="132"/>
      <c r="AE2491" s="132"/>
      <c r="AF2491" s="200"/>
      <c r="AG2491" s="7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27:47" ht="12.95" customHeight="1">
      <c r="AA2492" s="132"/>
      <c r="AB2492" s="132"/>
      <c r="AC2492" s="132"/>
      <c r="AD2492" s="132"/>
      <c r="AE2492" s="132"/>
      <c r="AF2492" s="200"/>
      <c r="AG2492" s="7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27:47" ht="12.95" customHeight="1">
      <c r="AA2493" s="132"/>
      <c r="AB2493" s="132"/>
      <c r="AC2493" s="132"/>
      <c r="AD2493" s="132"/>
      <c r="AE2493" s="132"/>
      <c r="AF2493" s="200"/>
      <c r="AG2493" s="7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27:47" ht="12.95" customHeight="1">
      <c r="AA2494" s="132"/>
      <c r="AB2494" s="132"/>
      <c r="AC2494" s="132"/>
      <c r="AD2494" s="132"/>
      <c r="AE2494" s="132"/>
      <c r="AF2494" s="200"/>
      <c r="AG2494" s="7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27:47" ht="12.95" customHeight="1">
      <c r="AA2495" s="132"/>
      <c r="AB2495" s="132"/>
      <c r="AC2495" s="132"/>
      <c r="AD2495" s="132"/>
      <c r="AE2495" s="132"/>
      <c r="AF2495" s="200"/>
      <c r="AG2495" s="7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27:47" ht="12.95" customHeight="1">
      <c r="AA2496" s="132"/>
      <c r="AB2496" s="132"/>
      <c r="AC2496" s="132"/>
      <c r="AD2496" s="132"/>
      <c r="AE2496" s="132"/>
      <c r="AF2496" s="200"/>
      <c r="AG2496" s="7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27:47" ht="12.95" customHeight="1">
      <c r="AA2497" s="132"/>
      <c r="AB2497" s="132"/>
      <c r="AC2497" s="132"/>
      <c r="AD2497" s="132"/>
      <c r="AE2497" s="132"/>
      <c r="AF2497" s="200"/>
      <c r="AG2497" s="7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27:47" ht="12.95" customHeight="1">
      <c r="AA2498" s="132"/>
      <c r="AB2498" s="132"/>
      <c r="AC2498" s="132"/>
      <c r="AD2498" s="132"/>
      <c r="AE2498" s="132"/>
      <c r="AF2498" s="200"/>
      <c r="AG2498" s="7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27:47" ht="12.95" customHeight="1">
      <c r="AA2499" s="132"/>
      <c r="AB2499" s="132"/>
      <c r="AC2499" s="132"/>
      <c r="AD2499" s="132"/>
      <c r="AE2499" s="132"/>
      <c r="AF2499" s="200"/>
      <c r="AG2499" s="7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27:47" ht="12.95" customHeight="1">
      <c r="AA2500" s="132"/>
      <c r="AB2500" s="132"/>
      <c r="AC2500" s="132"/>
      <c r="AD2500" s="132"/>
      <c r="AE2500" s="132"/>
      <c r="AF2500" s="200"/>
      <c r="AG2500" s="7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27:47" ht="12.95" customHeight="1">
      <c r="AA2501" s="132"/>
      <c r="AB2501" s="132"/>
      <c r="AC2501" s="132"/>
      <c r="AD2501" s="132"/>
      <c r="AE2501" s="132"/>
      <c r="AF2501" s="200"/>
      <c r="AG2501" s="7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27:47" ht="12.95" customHeight="1">
      <c r="AA2502" s="132"/>
      <c r="AB2502" s="132"/>
      <c r="AC2502" s="132"/>
      <c r="AD2502" s="132"/>
      <c r="AE2502" s="132"/>
      <c r="AF2502" s="200"/>
      <c r="AG2502" s="7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27:47" ht="12.95" customHeight="1">
      <c r="AA2503" s="132"/>
      <c r="AB2503" s="132"/>
      <c r="AC2503" s="132"/>
      <c r="AD2503" s="132"/>
      <c r="AE2503" s="132"/>
      <c r="AF2503" s="200"/>
      <c r="AG2503" s="7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27:47" ht="12.95" customHeight="1">
      <c r="AA2504" s="132"/>
      <c r="AB2504" s="132"/>
      <c r="AC2504" s="132"/>
      <c r="AD2504" s="132"/>
      <c r="AE2504" s="132"/>
      <c r="AF2504" s="200"/>
      <c r="AG2504" s="7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27:47" ht="12.95" customHeight="1">
      <c r="AA2505" s="132"/>
      <c r="AB2505" s="132"/>
      <c r="AC2505" s="132"/>
      <c r="AD2505" s="132"/>
      <c r="AE2505" s="132"/>
      <c r="AF2505" s="200"/>
      <c r="AG2505" s="7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27:47" ht="12.95" customHeight="1">
      <c r="AA2506" s="132"/>
      <c r="AB2506" s="132"/>
      <c r="AC2506" s="132"/>
      <c r="AD2506" s="132"/>
      <c r="AE2506" s="132"/>
      <c r="AF2506" s="200"/>
      <c r="AG2506" s="7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27:47" ht="12.95" customHeight="1">
      <c r="AA2507" s="132"/>
      <c r="AB2507" s="132"/>
      <c r="AC2507" s="132"/>
      <c r="AD2507" s="132"/>
      <c r="AE2507" s="132"/>
      <c r="AF2507" s="200"/>
      <c r="AG2507" s="7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27:47" ht="12.95" customHeight="1">
      <c r="AA2508" s="132"/>
      <c r="AB2508" s="132"/>
      <c r="AC2508" s="132"/>
      <c r="AD2508" s="132"/>
      <c r="AE2508" s="132"/>
      <c r="AF2508" s="200"/>
      <c r="AG2508" s="7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27:47" ht="12.95" customHeight="1">
      <c r="AA2509" s="132"/>
      <c r="AB2509" s="132"/>
      <c r="AC2509" s="132"/>
      <c r="AD2509" s="132"/>
      <c r="AE2509" s="132"/>
      <c r="AF2509" s="200"/>
      <c r="AG2509" s="7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27:47" ht="12.95" customHeight="1">
      <c r="AA2510" s="132"/>
      <c r="AB2510" s="132"/>
      <c r="AC2510" s="132"/>
      <c r="AD2510" s="132"/>
      <c r="AE2510" s="132"/>
      <c r="AF2510" s="200"/>
      <c r="AG2510" s="7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27:47" ht="12.95" customHeight="1">
      <c r="AA2511" s="132"/>
      <c r="AB2511" s="132"/>
      <c r="AC2511" s="132"/>
      <c r="AD2511" s="132"/>
      <c r="AE2511" s="132"/>
      <c r="AF2511" s="200"/>
      <c r="AG2511" s="7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27:47" ht="12.95" customHeight="1">
      <c r="AA2512" s="132"/>
      <c r="AB2512" s="132"/>
      <c r="AC2512" s="132"/>
      <c r="AD2512" s="132"/>
      <c r="AE2512" s="132"/>
      <c r="AF2512" s="200"/>
      <c r="AG2512" s="7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27:47" ht="12.95" customHeight="1">
      <c r="AA2513" s="132"/>
      <c r="AB2513" s="132"/>
      <c r="AC2513" s="132"/>
      <c r="AD2513" s="132"/>
      <c r="AE2513" s="132"/>
      <c r="AF2513" s="200"/>
      <c r="AG2513" s="7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27:47" ht="12.95" customHeight="1">
      <c r="AA2514" s="132"/>
      <c r="AB2514" s="132"/>
      <c r="AC2514" s="132"/>
      <c r="AD2514" s="132"/>
      <c r="AE2514" s="132"/>
      <c r="AF2514" s="200"/>
      <c r="AG2514" s="7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27:47" ht="12.95" customHeight="1">
      <c r="AA2515" s="132"/>
      <c r="AB2515" s="132"/>
      <c r="AC2515" s="132"/>
      <c r="AD2515" s="132"/>
      <c r="AE2515" s="132"/>
      <c r="AF2515" s="200"/>
      <c r="AG2515" s="7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27:47" ht="12.95" customHeight="1">
      <c r="AA2516" s="132"/>
      <c r="AB2516" s="132"/>
      <c r="AC2516" s="132"/>
      <c r="AD2516" s="132"/>
      <c r="AE2516" s="132"/>
      <c r="AF2516" s="200"/>
      <c r="AG2516" s="7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27:47" ht="12.95" customHeight="1">
      <c r="AA2517" s="132"/>
      <c r="AB2517" s="132"/>
      <c r="AC2517" s="132"/>
      <c r="AD2517" s="132"/>
      <c r="AE2517" s="132"/>
      <c r="AF2517" s="200"/>
      <c r="AG2517" s="7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27:47" ht="12.95" customHeight="1">
      <c r="AA2518" s="132"/>
      <c r="AB2518" s="132"/>
      <c r="AC2518" s="132"/>
      <c r="AD2518" s="132"/>
      <c r="AE2518" s="132"/>
      <c r="AF2518" s="200"/>
      <c r="AG2518" s="7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27:47" ht="12.95" customHeight="1">
      <c r="AA2519" s="132"/>
      <c r="AB2519" s="132"/>
      <c r="AC2519" s="132"/>
      <c r="AD2519" s="132"/>
      <c r="AE2519" s="132"/>
      <c r="AF2519" s="200"/>
      <c r="AG2519" s="7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27:47" ht="12.95" customHeight="1">
      <c r="AA2520" s="132"/>
      <c r="AB2520" s="132"/>
      <c r="AC2520" s="132"/>
      <c r="AD2520" s="132"/>
      <c r="AE2520" s="132"/>
      <c r="AF2520" s="200"/>
      <c r="AG2520" s="7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27:47" ht="12.95" customHeight="1">
      <c r="AA2521" s="132"/>
      <c r="AB2521" s="132"/>
      <c r="AC2521" s="132"/>
      <c r="AD2521" s="132"/>
      <c r="AE2521" s="132"/>
      <c r="AF2521" s="200"/>
      <c r="AG2521" s="7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27:47" ht="12.95" customHeight="1">
      <c r="AA2522" s="132"/>
      <c r="AB2522" s="132"/>
      <c r="AC2522" s="132"/>
      <c r="AD2522" s="132"/>
      <c r="AE2522" s="132"/>
      <c r="AF2522" s="200"/>
      <c r="AG2522" s="7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27:47" ht="12.95" customHeight="1">
      <c r="AA2523" s="132"/>
      <c r="AB2523" s="132"/>
      <c r="AC2523" s="132"/>
      <c r="AD2523" s="132"/>
      <c r="AE2523" s="132"/>
      <c r="AF2523" s="200"/>
      <c r="AG2523" s="7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27:47" ht="12.95" customHeight="1">
      <c r="AA2524" s="132"/>
      <c r="AB2524" s="132"/>
      <c r="AC2524" s="132"/>
      <c r="AD2524" s="132"/>
      <c r="AE2524" s="132"/>
      <c r="AF2524" s="200"/>
      <c r="AG2524" s="7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27:47" ht="12.95" customHeight="1">
      <c r="AA2525" s="132"/>
      <c r="AB2525" s="132"/>
      <c r="AC2525" s="132"/>
      <c r="AD2525" s="132"/>
      <c r="AE2525" s="132"/>
      <c r="AF2525" s="200"/>
      <c r="AG2525" s="7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27:47" ht="12.95" customHeight="1">
      <c r="AA2526" s="132"/>
      <c r="AB2526" s="132"/>
      <c r="AC2526" s="132"/>
      <c r="AD2526" s="132"/>
      <c r="AE2526" s="132"/>
      <c r="AF2526" s="200"/>
      <c r="AG2526" s="7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27:47" ht="12.95" customHeight="1">
      <c r="AA2527" s="132"/>
      <c r="AB2527" s="132"/>
      <c r="AC2527" s="132"/>
      <c r="AD2527" s="132"/>
      <c r="AE2527" s="132"/>
      <c r="AF2527" s="200"/>
      <c r="AG2527" s="7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27:47" ht="12.95" customHeight="1">
      <c r="AA2528" s="132"/>
      <c r="AB2528" s="132"/>
      <c r="AC2528" s="132"/>
      <c r="AD2528" s="132"/>
      <c r="AE2528" s="132"/>
      <c r="AF2528" s="200"/>
      <c r="AG2528" s="7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27:47" ht="12.95" customHeight="1">
      <c r="AA2529" s="132"/>
      <c r="AB2529" s="132"/>
      <c r="AC2529" s="132"/>
      <c r="AD2529" s="132"/>
      <c r="AE2529" s="132"/>
      <c r="AF2529" s="200"/>
      <c r="AG2529" s="7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27:47" ht="12.95" customHeight="1">
      <c r="AA2530" s="132"/>
      <c r="AB2530" s="132"/>
      <c r="AC2530" s="132"/>
      <c r="AD2530" s="132"/>
      <c r="AE2530" s="132"/>
      <c r="AF2530" s="200"/>
      <c r="AG2530" s="7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27:47" ht="12.95" customHeight="1">
      <c r="AA2531" s="132"/>
      <c r="AB2531" s="132"/>
      <c r="AC2531" s="132"/>
      <c r="AD2531" s="132"/>
      <c r="AE2531" s="132"/>
      <c r="AF2531" s="200"/>
      <c r="AG2531" s="7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27:47" ht="12.95" customHeight="1">
      <c r="AA2532" s="132"/>
      <c r="AB2532" s="132"/>
      <c r="AC2532" s="132"/>
      <c r="AD2532" s="132"/>
      <c r="AE2532" s="132"/>
      <c r="AF2532" s="200"/>
      <c r="AG2532" s="7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27:47" ht="12.95" customHeight="1">
      <c r="AA2533" s="132"/>
      <c r="AB2533" s="132"/>
      <c r="AC2533" s="132"/>
      <c r="AD2533" s="132"/>
      <c r="AE2533" s="132"/>
      <c r="AF2533" s="200"/>
      <c r="AG2533" s="7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27:47" ht="12.95" customHeight="1">
      <c r="AA2534" s="132"/>
      <c r="AB2534" s="132"/>
      <c r="AC2534" s="132"/>
      <c r="AD2534" s="132"/>
      <c r="AE2534" s="132"/>
      <c r="AF2534" s="200"/>
      <c r="AG2534" s="7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27:47" ht="12.95" customHeight="1">
      <c r="AA2535" s="132"/>
      <c r="AB2535" s="132"/>
      <c r="AC2535" s="132"/>
      <c r="AD2535" s="132"/>
      <c r="AE2535" s="132"/>
      <c r="AF2535" s="200"/>
      <c r="AG2535" s="7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27:47" ht="12.95" customHeight="1">
      <c r="AA2536" s="132"/>
      <c r="AB2536" s="132"/>
      <c r="AC2536" s="132"/>
      <c r="AD2536" s="132"/>
      <c r="AE2536" s="132"/>
      <c r="AF2536" s="200"/>
      <c r="AG2536" s="7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27:47" ht="12.95" customHeight="1">
      <c r="AA2537" s="132"/>
      <c r="AB2537" s="132"/>
      <c r="AC2537" s="132"/>
      <c r="AD2537" s="132"/>
      <c r="AE2537" s="132"/>
      <c r="AF2537" s="200"/>
      <c r="AG2537" s="7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27:47" ht="12.95" customHeight="1">
      <c r="AA2538" s="132"/>
      <c r="AB2538" s="132"/>
      <c r="AC2538" s="132"/>
      <c r="AD2538" s="132"/>
      <c r="AE2538" s="132"/>
      <c r="AF2538" s="200"/>
      <c r="AG2538" s="7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27:47" ht="12.95" customHeight="1">
      <c r="AA2539" s="132"/>
      <c r="AB2539" s="132"/>
      <c r="AC2539" s="132"/>
      <c r="AD2539" s="132"/>
      <c r="AE2539" s="132"/>
      <c r="AF2539" s="200"/>
      <c r="AG2539" s="7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27:47" ht="12.95" customHeight="1">
      <c r="AA2540" s="132"/>
      <c r="AB2540" s="132"/>
      <c r="AC2540" s="132"/>
      <c r="AD2540" s="132"/>
      <c r="AE2540" s="132"/>
      <c r="AF2540" s="200"/>
      <c r="AG2540" s="7"/>
      <c r="AN2540" s="132"/>
      <c r="AO2540" s="132"/>
      <c r="AP2540" s="132"/>
      <c r="AQ2540" s="132"/>
      <c r="AR2540" s="132"/>
      <c r="AS2540" s="132"/>
      <c r="AT2540" s="132"/>
      <c r="AU2540" s="132"/>
    </row>
  </sheetData>
  <sortState xmlns:xlrd2="http://schemas.microsoft.com/office/spreadsheetml/2017/richdata2" ref="A21:AV654">
    <sortCondition ref="C21:C654"/>
  </sortState>
  <phoneticPr fontId="8" type="noConversion"/>
  <hyperlinks>
    <hyperlink ref="H63243" r:id="rId1" display="http://vsolj.cetus-net.org/bulletin.html" xr:uid="{00000000-0004-0000-0400-000000000000}"/>
    <hyperlink ref="H63236" r:id="rId2" display="https://www.aavso.org/ejaavso" xr:uid="{00000000-0004-0000-0400-000001000000}"/>
    <hyperlink ref="I63243" r:id="rId3" display="http://vsolj.cetus-net.org/bulletin.html" xr:uid="{00000000-0004-0000-0400-000002000000}"/>
    <hyperlink ref="H63240" r:id="rId4" display="https://www.aavso.org/ejaavso" xr:uid="{00000000-0004-0000-0400-000003000000}"/>
    <hyperlink ref="I1364" r:id="rId5" display="http://vsolj.cetus-net.org/bulletin.html" xr:uid="{00000000-0004-0000-0400-000004000000}"/>
    <hyperlink ref="H1364" r:id="rId6" display="http://vsolj.cetus-net.org/bulletin.html" xr:uid="{00000000-0004-0000-0400-000005000000}"/>
    <hyperlink ref="AP4461" r:id="rId7" display="http://cdsbib.u-strasbg.fr/cgi-bin/cdsbib?1990RMxAA..21..381G" xr:uid="{00000000-0004-0000-0400-000006000000}"/>
    <hyperlink ref="AP4464" r:id="rId8" display="http://cdsbib.u-strasbg.fr/cgi-bin/cdsbib?1990RMxAA..21..381G" xr:uid="{00000000-0004-0000-0400-000007000000}"/>
    <hyperlink ref="AP4462" r:id="rId9" display="http://cdsbib.u-strasbg.fr/cgi-bin/cdsbib?1990RMxAA..21..381G" xr:uid="{00000000-0004-0000-0400-000008000000}"/>
    <hyperlink ref="AP4440" r:id="rId10" display="http://cdsbib.u-strasbg.fr/cgi-bin/cdsbib?1990RMxAA..21..381G" xr:uid="{00000000-0004-0000-0400-000009000000}"/>
    <hyperlink ref="AQ4574" r:id="rId11" display="http://cdsbib.u-strasbg.fr/cgi-bin/cdsbib?1990RMxAA..21..381G" xr:uid="{00000000-0004-0000-0400-00000A000000}"/>
    <hyperlink ref="AQ2843" r:id="rId12" display="http://cdsbib.u-strasbg.fr/cgi-bin/cdsbib?1990RMxAA..21..381G" xr:uid="{00000000-0004-0000-0400-00000B000000}"/>
    <hyperlink ref="AQ4575" r:id="rId13" display="http://cdsbib.u-strasbg.fr/cgi-bin/cdsbib?1990RMxAA..21..381G" xr:uid="{00000000-0004-0000-0400-00000C000000}"/>
    <hyperlink ref="AT3748" r:id="rId14" display="http://cdsbib.u-strasbg.fr/cgi-bin/cdsbib?1990RMxAA..21..381G" xr:uid="{00000000-0004-0000-0400-00000D000000}"/>
    <hyperlink ref="AT3745" r:id="rId15" display="http://cdsbib.u-strasbg.fr/cgi-bin/cdsbib?1990RMxAA..21..381G" xr:uid="{00000000-0004-0000-0400-00000E000000}"/>
    <hyperlink ref="AT3747" r:id="rId16" display="http://cdsbib.u-strasbg.fr/cgi-bin/cdsbib?1990RMxAA..21..381G" xr:uid="{00000000-0004-0000-0400-00000F000000}"/>
    <hyperlink ref="AT3723" r:id="rId17" display="http://cdsbib.u-strasbg.fr/cgi-bin/cdsbib?1990RMxAA..21..381G" xr:uid="{00000000-0004-0000-0400-000010000000}"/>
    <hyperlink ref="AU3884" r:id="rId18" display="http://cdsbib.u-strasbg.fr/cgi-bin/cdsbib?1990RMxAA..21..381G" xr:uid="{00000000-0004-0000-0400-000011000000}"/>
    <hyperlink ref="AU5528" r:id="rId19" display="http://cdsbib.u-strasbg.fr/cgi-bin/cdsbib?1990RMxAA..21..381G" xr:uid="{00000000-0004-0000-0400-000012000000}"/>
    <hyperlink ref="AU3885" r:id="rId20" display="http://cdsbib.u-strasbg.fr/cgi-bin/cdsbib?1990RMxAA..21..381G" xr:uid="{00000000-0004-0000-0400-000013000000}"/>
    <hyperlink ref="AT7973" r:id="rId21" display="http://cdsbib.u-strasbg.fr/cgi-bin/cdsbib?1990RMxAA..21..381G" xr:uid="{00000000-0004-0000-0400-000014000000}"/>
    <hyperlink ref="AT7976" r:id="rId22" display="http://cdsbib.u-strasbg.fr/cgi-bin/cdsbib?1990RMxAA..21..381G" xr:uid="{00000000-0004-0000-0400-000015000000}"/>
    <hyperlink ref="AT7974" r:id="rId23" display="http://cdsbib.u-strasbg.fr/cgi-bin/cdsbib?1990RMxAA..21..381G" xr:uid="{00000000-0004-0000-0400-000016000000}"/>
    <hyperlink ref="AT7952" r:id="rId24" display="http://cdsbib.u-strasbg.fr/cgi-bin/cdsbib?1990RMxAA..21..381G" xr:uid="{00000000-0004-0000-0400-000017000000}"/>
    <hyperlink ref="AU8086" r:id="rId25" display="http://cdsbib.u-strasbg.fr/cgi-bin/cdsbib?1990RMxAA..21..381G" xr:uid="{00000000-0004-0000-0400-000018000000}"/>
    <hyperlink ref="AU2638" r:id="rId26" display="http://cdsbib.u-strasbg.fr/cgi-bin/cdsbib?1990RMxAA..21..381G" xr:uid="{00000000-0004-0000-0400-000019000000}"/>
    <hyperlink ref="AU8087" r:id="rId27" display="http://cdsbib.u-strasbg.fr/cgi-bin/cdsbib?1990RMxAA..21..381G" xr:uid="{00000000-0004-0000-0400-00001A000000}"/>
    <hyperlink ref="AQ60640" r:id="rId28" display="http://cdsbib.u-strasbg.fr/cgi-bin/cdsbib?1990RMxAA..21..381G" xr:uid="{00000000-0004-0000-0400-00001B000000}"/>
    <hyperlink ref="AP8004" r:id="rId29" display="http://cdsbib.u-strasbg.fr/cgi-bin/cdsbib?1990RMxAA..21..381G" xr:uid="{00000000-0004-0000-0400-00001C000000}"/>
    <hyperlink ref="AP8007" r:id="rId30" display="http://cdsbib.u-strasbg.fr/cgi-bin/cdsbib?1990RMxAA..21..381G" xr:uid="{00000000-0004-0000-0400-00001D000000}"/>
    <hyperlink ref="AP8005" r:id="rId31" display="http://cdsbib.u-strasbg.fr/cgi-bin/cdsbib?1990RMxAA..21..381G" xr:uid="{00000000-0004-0000-0400-00001E000000}"/>
    <hyperlink ref="AP7989" r:id="rId32" display="http://cdsbib.u-strasbg.fr/cgi-bin/cdsbib?1990RMxAA..21..381G" xr:uid="{00000000-0004-0000-0400-00001F000000}"/>
    <hyperlink ref="AQ8218" r:id="rId33" display="http://cdsbib.u-strasbg.fr/cgi-bin/cdsbib?1990RMxAA..21..381G" xr:uid="{00000000-0004-0000-0400-000020000000}"/>
    <hyperlink ref="AQ8222" r:id="rId34" display="http://cdsbib.u-strasbg.fr/cgi-bin/cdsbib?1990RMxAA..21..381G" xr:uid="{00000000-0004-0000-0400-000021000000}"/>
    <hyperlink ref="AQ2727" r:id="rId35" display="http://cdsbib.u-strasbg.fr/cgi-bin/cdsbib?1990RMxAA..21..381G" xr:uid="{00000000-0004-0000-0400-000022000000}"/>
    <hyperlink ref="AQ4290" r:id="rId36" display="http://cdsbib.u-strasbg.fr/cgi-bin/cdsbib?1990RMxAA..21..381G" xr:uid="{00000000-0004-0000-0400-000023000000}"/>
    <hyperlink ref="AQ4289" r:id="rId37" display="http://cdsbib.u-strasbg.fr/cgi-bin/cdsbib?1990RMxAA..21..381G" xr:uid="{00000000-0004-0000-0400-000024000000}"/>
    <hyperlink ref="AP4044" r:id="rId38" display="http://cdsbib.u-strasbg.fr/cgi-bin/cdsbib?1990RMxAA..21..381G" xr:uid="{00000000-0004-0000-0400-000025000000}"/>
    <hyperlink ref="AP4070" r:id="rId39" display="http://cdsbib.u-strasbg.fr/cgi-bin/cdsbib?1990RMxAA..21..381G" xr:uid="{00000000-0004-0000-0400-000026000000}"/>
    <hyperlink ref="AP4071" r:id="rId40" display="http://cdsbib.u-strasbg.fr/cgi-bin/cdsbib?1990RMxAA..21..381G" xr:uid="{00000000-0004-0000-0400-000027000000}"/>
    <hyperlink ref="AP4067" r:id="rId41" display="http://cdsbib.u-strasbg.fr/cgi-bin/cdsbib?1990RMxAA..21..381G" xr:uid="{00000000-0004-0000-04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39"/>
  <sheetViews>
    <sheetView workbookViewId="0">
      <selection activeCell="D11" sqref="D11"/>
    </sheetView>
  </sheetViews>
  <sheetFormatPr defaultRowHeight="12.75"/>
  <cols>
    <col min="2" max="2" width="10.28515625" customWidth="1"/>
  </cols>
  <sheetData>
    <row r="1" spans="1:19" ht="18">
      <c r="A1" s="59" t="s">
        <v>371</v>
      </c>
      <c r="B1" s="39"/>
      <c r="C1" s="39"/>
      <c r="D1" s="60" t="s">
        <v>372</v>
      </c>
      <c r="E1" s="39"/>
      <c r="F1" s="39"/>
      <c r="G1" s="39"/>
      <c r="H1" s="39"/>
      <c r="K1" s="61" t="s">
        <v>373</v>
      </c>
      <c r="L1" s="39" t="s">
        <v>374</v>
      </c>
      <c r="M1" s="39">
        <f ca="1">F18*H18-G18*G18</f>
        <v>140372.76326433942</v>
      </c>
      <c r="N1" s="39"/>
      <c r="O1" s="39"/>
      <c r="P1" s="39"/>
      <c r="Q1" s="39"/>
      <c r="R1" s="39">
        <v>1</v>
      </c>
      <c r="S1" s="39" t="s">
        <v>375</v>
      </c>
    </row>
    <row r="2" spans="1:19">
      <c r="A2" s="109" t="s">
        <v>35</v>
      </c>
      <c r="B2" s="108"/>
      <c r="C2" s="108"/>
      <c r="D2" s="108"/>
      <c r="E2" s="108"/>
      <c r="F2" s="108"/>
      <c r="G2" s="108"/>
      <c r="H2" s="110"/>
      <c r="K2" s="61" t="s">
        <v>376</v>
      </c>
      <c r="L2" s="39" t="s">
        <v>377</v>
      </c>
      <c r="M2" s="39">
        <f ca="1">+D18*H18-F18*G18</f>
        <v>72083.495545803569</v>
      </c>
      <c r="N2" s="39"/>
      <c r="O2" s="39"/>
      <c r="P2" s="39"/>
      <c r="Q2" s="39"/>
      <c r="R2" s="39">
        <v>2</v>
      </c>
      <c r="S2" s="39" t="s">
        <v>277</v>
      </c>
    </row>
    <row r="3" spans="1:19" ht="13.5" thickBot="1">
      <c r="A3" s="39" t="s">
        <v>378</v>
      </c>
      <c r="B3" s="39" t="s">
        <v>379</v>
      </c>
      <c r="C3" s="39"/>
      <c r="D3" s="39"/>
      <c r="E3" s="62" t="s">
        <v>380</v>
      </c>
      <c r="F3" s="62" t="s">
        <v>381</v>
      </c>
      <c r="G3" s="62" t="s">
        <v>382</v>
      </c>
      <c r="H3" s="62" t="s">
        <v>383</v>
      </c>
      <c r="K3" s="61" t="s">
        <v>384</v>
      </c>
      <c r="L3" s="39" t="s">
        <v>385</v>
      </c>
      <c r="M3" s="39">
        <f ca="1">+D18*G18-F18*F18</f>
        <v>9188.337613342097</v>
      </c>
      <c r="N3" s="39"/>
      <c r="O3" s="39"/>
      <c r="P3" s="39"/>
      <c r="Q3" s="39"/>
      <c r="R3" s="39">
        <v>3</v>
      </c>
      <c r="S3" s="39" t="s">
        <v>386</v>
      </c>
    </row>
    <row r="4" spans="1:19">
      <c r="A4" s="39" t="s">
        <v>387</v>
      </c>
      <c r="B4" s="39" t="s">
        <v>388</v>
      </c>
      <c r="C4" s="39"/>
      <c r="D4" s="63" t="s">
        <v>389</v>
      </c>
      <c r="E4" s="64">
        <f ca="1">(E18*M1-I18*M2+J18*M3)/M7</f>
        <v>8.9883058487565393E-2</v>
      </c>
      <c r="F4" s="65">
        <f ca="1">+E7/M7*M18</f>
        <v>1.5498271904509867E-2</v>
      </c>
      <c r="G4" s="66">
        <f>+B18</f>
        <v>1</v>
      </c>
      <c r="H4" s="67">
        <f ca="1">ABS(F4/E4)</f>
        <v>0.17242706429103022</v>
      </c>
      <c r="K4" s="61" t="s">
        <v>390</v>
      </c>
      <c r="L4" s="39" t="s">
        <v>391</v>
      </c>
      <c r="M4" s="39">
        <f ca="1">+D17*H18-F18*F18</f>
        <v>37076.602477045497</v>
      </c>
      <c r="N4" s="39"/>
      <c r="O4" s="39"/>
      <c r="P4" s="39"/>
      <c r="Q4" s="39"/>
      <c r="R4" s="39">
        <v>4</v>
      </c>
      <c r="S4" s="39" t="s">
        <v>392</v>
      </c>
    </row>
    <row r="5" spans="1:19">
      <c r="A5" s="39" t="s">
        <v>393</v>
      </c>
      <c r="B5" s="68">
        <v>40323</v>
      </c>
      <c r="C5" s="39"/>
      <c r="D5" s="69" t="s">
        <v>394</v>
      </c>
      <c r="E5" s="70">
        <f ca="1">+(-E18*M2+I18*M4-J18*M5)/M7</f>
        <v>-5.9923729001336294E-2</v>
      </c>
      <c r="F5" s="71">
        <f ca="1">N18*E7/M7</f>
        <v>7.9651107117617512E-3</v>
      </c>
      <c r="G5" s="72">
        <f>+B18/A18</f>
        <v>1E-4</v>
      </c>
      <c r="H5" s="67">
        <f ca="1">ABS(F5/E5)</f>
        <v>0.13292081191382682</v>
      </c>
      <c r="K5" s="61" t="s">
        <v>395</v>
      </c>
      <c r="L5" s="39" t="s">
        <v>396</v>
      </c>
      <c r="M5" s="39">
        <f ca="1">+D17*G18-D18*F18</f>
        <v>4733.9928707500803</v>
      </c>
      <c r="N5" s="39"/>
      <c r="O5" s="39"/>
      <c r="P5" s="39"/>
      <c r="Q5" s="39"/>
      <c r="R5" s="39">
        <v>5</v>
      </c>
      <c r="S5" s="39" t="s">
        <v>397</v>
      </c>
    </row>
    <row r="6" spans="1:19" ht="13.5" thickBot="1">
      <c r="A6" s="39"/>
      <c r="B6" s="39"/>
      <c r="D6" s="73" t="s">
        <v>398</v>
      </c>
      <c r="E6" s="74">
        <f ca="1">+(E18*M3-I18*M5+J18*M6)/M7</f>
        <v>7.6667881118260683E-3</v>
      </c>
      <c r="F6" s="75">
        <f ca="1">O18*E7/M7</f>
        <v>1.0178870077073448E-3</v>
      </c>
      <c r="G6" s="76">
        <f>+B18/A18^2</f>
        <v>1E-8</v>
      </c>
      <c r="H6" s="67">
        <f ca="1">ABS(F6/E6)</f>
        <v>0.13276576747141972</v>
      </c>
      <c r="K6" s="77" t="s">
        <v>399</v>
      </c>
      <c r="L6" s="78" t="s">
        <v>400</v>
      </c>
      <c r="M6" s="78">
        <f ca="1">+D17*F18-D18*D18</f>
        <v>605.5018011899374</v>
      </c>
      <c r="N6" s="39"/>
      <c r="O6" s="39"/>
      <c r="P6" s="39"/>
      <c r="Q6" s="39"/>
      <c r="R6" s="39">
        <v>6</v>
      </c>
      <c r="S6" s="39" t="s">
        <v>401</v>
      </c>
    </row>
    <row r="7" spans="1:19">
      <c r="B7" s="39"/>
      <c r="C7" s="39"/>
      <c r="D7" s="60" t="s">
        <v>402</v>
      </c>
      <c r="E7" s="79">
        <f ca="1">SQRT(L18/(D17-3))</f>
        <v>9.1638503312896434E-4</v>
      </c>
      <c r="F7" s="39"/>
      <c r="G7" s="80">
        <f>+B22</f>
        <v>-2.4653279993799515E-2</v>
      </c>
      <c r="H7" s="39"/>
      <c r="K7" s="61" t="s">
        <v>403</v>
      </c>
      <c r="L7" s="39" t="s">
        <v>404</v>
      </c>
      <c r="M7" s="39">
        <f ca="1">+D17*M1-D18*M2+F18*M3</f>
        <v>490.76351927407086</v>
      </c>
      <c r="N7" s="39"/>
      <c r="O7" s="39"/>
      <c r="P7" s="39"/>
      <c r="Q7" s="39"/>
      <c r="R7" s="39">
        <v>7</v>
      </c>
      <c r="S7" s="39" t="s">
        <v>405</v>
      </c>
    </row>
    <row r="8" spans="1:19">
      <c r="B8" s="39"/>
      <c r="C8" s="39"/>
      <c r="D8" s="60" t="s">
        <v>406</v>
      </c>
      <c r="E8" s="39"/>
      <c r="F8" s="81">
        <f ca="1">CORREL(INDIRECT(E12):INDIRECT(E13),INDIRECT(K12):INDIRECT(K13))</f>
        <v>0.65133192768536496</v>
      </c>
      <c r="G8" s="79"/>
      <c r="H8" s="39"/>
      <c r="I8" s="80"/>
      <c r="J8" s="39"/>
      <c r="K8" s="39"/>
      <c r="L8" s="39"/>
      <c r="M8" s="39"/>
      <c r="N8" s="39"/>
      <c r="O8" s="39"/>
      <c r="P8" s="39"/>
      <c r="Q8" s="39"/>
      <c r="R8" s="39">
        <v>8</v>
      </c>
      <c r="S8" s="39" t="s">
        <v>407</v>
      </c>
    </row>
    <row r="9" spans="1:19">
      <c r="A9" s="39"/>
      <c r="B9" s="39"/>
      <c r="C9" s="39"/>
      <c r="D9" s="39"/>
      <c r="E9" s="82">
        <f ca="1">E6*G6</f>
        <v>7.6667881118260684E-11</v>
      </c>
      <c r="F9" s="83">
        <f ca="1">H6</f>
        <v>0.13276576747141972</v>
      </c>
      <c r="G9" s="84">
        <f ca="1">F8</f>
        <v>0.65133192768536496</v>
      </c>
      <c r="I9" s="80"/>
      <c r="J9" s="39"/>
      <c r="K9" s="39"/>
      <c r="L9" s="39"/>
      <c r="M9" s="39"/>
      <c r="N9" s="39"/>
      <c r="O9" s="39"/>
      <c r="P9" s="39"/>
      <c r="Q9" s="39"/>
      <c r="R9" s="39">
        <v>9</v>
      </c>
      <c r="S9" s="39" t="s">
        <v>292</v>
      </c>
    </row>
    <row r="10" spans="1:19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>
        <v>10</v>
      </c>
      <c r="S10" s="39" t="s">
        <v>408</v>
      </c>
    </row>
    <row r="11" spans="1:19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>
        <v>11</v>
      </c>
      <c r="S11" s="39" t="s">
        <v>280</v>
      </c>
    </row>
    <row r="12" spans="1:19">
      <c r="A12" s="85">
        <v>21</v>
      </c>
      <c r="B12" s="39" t="s">
        <v>409</v>
      </c>
      <c r="C12" s="86">
        <v>21</v>
      </c>
      <c r="D12" s="2" t="str">
        <f>D$15&amp;$C12</f>
        <v>D21</v>
      </c>
      <c r="E12" s="2" t="str">
        <f t="shared" ref="E12:O12" si="0">E15&amp;$C12</f>
        <v>E21</v>
      </c>
      <c r="F12" s="2" t="str">
        <f t="shared" si="0"/>
        <v>F21</v>
      </c>
      <c r="G12" s="2" t="str">
        <f t="shared" si="0"/>
        <v>G21</v>
      </c>
      <c r="H12" s="2" t="str">
        <f t="shared" si="0"/>
        <v>H21</v>
      </c>
      <c r="I12" s="2" t="str">
        <f t="shared" si="0"/>
        <v>I21</v>
      </c>
      <c r="J12" s="2" t="str">
        <f t="shared" si="0"/>
        <v>J21</v>
      </c>
      <c r="K12" s="2" t="str">
        <f t="shared" si="0"/>
        <v>K21</v>
      </c>
      <c r="L12" s="2" t="str">
        <f t="shared" si="0"/>
        <v>L21</v>
      </c>
      <c r="M12" s="2" t="str">
        <f t="shared" si="0"/>
        <v>M21</v>
      </c>
      <c r="N12" s="2" t="str">
        <f t="shared" si="0"/>
        <v>N21</v>
      </c>
      <c r="O12" s="2" t="str">
        <f t="shared" si="0"/>
        <v>O21</v>
      </c>
      <c r="P12" s="39"/>
      <c r="Q12" s="39"/>
      <c r="R12" s="39">
        <v>12</v>
      </c>
      <c r="S12" s="39" t="s">
        <v>410</v>
      </c>
    </row>
    <row r="13" spans="1:19">
      <c r="A13" s="85">
        <f>20+COUNT(A21:A1446)</f>
        <v>100</v>
      </c>
      <c r="B13" s="39" t="s">
        <v>411</v>
      </c>
      <c r="C13" s="86">
        <v>100</v>
      </c>
      <c r="D13" s="2" t="str">
        <f>D$15&amp;$C13</f>
        <v>D100</v>
      </c>
      <c r="E13" s="2" t="str">
        <f t="shared" ref="E13:O13" si="1">E$15&amp;$C13</f>
        <v>E100</v>
      </c>
      <c r="F13" s="2" t="str">
        <f t="shared" si="1"/>
        <v>F100</v>
      </c>
      <c r="G13" s="2" t="str">
        <f t="shared" si="1"/>
        <v>G100</v>
      </c>
      <c r="H13" s="2" t="str">
        <f t="shared" si="1"/>
        <v>H100</v>
      </c>
      <c r="I13" s="2" t="str">
        <f t="shared" si="1"/>
        <v>I100</v>
      </c>
      <c r="J13" s="2" t="str">
        <f t="shared" si="1"/>
        <v>J100</v>
      </c>
      <c r="K13" s="2" t="str">
        <f t="shared" si="1"/>
        <v>K100</v>
      </c>
      <c r="L13" s="2" t="str">
        <f t="shared" si="1"/>
        <v>L100</v>
      </c>
      <c r="M13" s="2" t="str">
        <f t="shared" si="1"/>
        <v>M100</v>
      </c>
      <c r="N13" s="2" t="str">
        <f t="shared" si="1"/>
        <v>N100</v>
      </c>
      <c r="O13" s="2" t="str">
        <f t="shared" si="1"/>
        <v>O100</v>
      </c>
      <c r="P13" s="39"/>
      <c r="Q13" s="39"/>
      <c r="R13" s="39">
        <v>13</v>
      </c>
      <c r="S13" s="39" t="s">
        <v>412</v>
      </c>
    </row>
    <row r="14" spans="1:19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14</v>
      </c>
      <c r="S14" s="39" t="s">
        <v>413</v>
      </c>
    </row>
    <row r="15" spans="1:19">
      <c r="A15" s="2"/>
      <c r="B15" s="39"/>
      <c r="C15" s="39"/>
      <c r="D15" s="2" t="str">
        <f t="shared" ref="D15:O15" si="2">VLOOKUP(D16,$R1:$S26,2,FALSE)</f>
        <v>D</v>
      </c>
      <c r="E15" s="2" t="str">
        <f t="shared" si="2"/>
        <v>E</v>
      </c>
      <c r="F15" s="2" t="str">
        <f t="shared" si="2"/>
        <v>F</v>
      </c>
      <c r="G15" s="2" t="str">
        <f t="shared" si="2"/>
        <v>G</v>
      </c>
      <c r="H15" s="2" t="str">
        <f t="shared" si="2"/>
        <v>H</v>
      </c>
      <c r="I15" s="2" t="str">
        <f t="shared" si="2"/>
        <v>I</v>
      </c>
      <c r="J15" s="2" t="str">
        <f t="shared" si="2"/>
        <v>J</v>
      </c>
      <c r="K15" s="2" t="str">
        <f t="shared" si="2"/>
        <v>K</v>
      </c>
      <c r="L15" s="2" t="str">
        <f t="shared" si="2"/>
        <v>L</v>
      </c>
      <c r="M15" s="2" t="str">
        <f t="shared" si="2"/>
        <v>M</v>
      </c>
      <c r="N15" s="2" t="str">
        <f t="shared" si="2"/>
        <v>N</v>
      </c>
      <c r="O15" s="2" t="str">
        <f t="shared" si="2"/>
        <v>O</v>
      </c>
      <c r="P15" s="39"/>
      <c r="Q15" s="39"/>
      <c r="R15" s="39">
        <v>15</v>
      </c>
      <c r="S15" s="39" t="s">
        <v>414</v>
      </c>
    </row>
    <row r="16" spans="1:19">
      <c r="A16" s="2"/>
      <c r="B16" s="39"/>
      <c r="C16" s="39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39"/>
      <c r="Q16" s="39"/>
      <c r="R16" s="39">
        <v>16</v>
      </c>
      <c r="S16" s="39" t="s">
        <v>415</v>
      </c>
    </row>
    <row r="17" spans="1:19">
      <c r="A17" s="60" t="s">
        <v>416</v>
      </c>
      <c r="B17" s="39"/>
      <c r="C17" s="39" t="s">
        <v>417</v>
      </c>
      <c r="D17" s="39">
        <f>C13-C12+1</f>
        <v>80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17</v>
      </c>
      <c r="S17" s="39" t="s">
        <v>418</v>
      </c>
    </row>
    <row r="18" spans="1:19">
      <c r="A18" s="87">
        <v>10000</v>
      </c>
      <c r="B18" s="87">
        <v>1</v>
      </c>
      <c r="C18" s="39" t="s">
        <v>419</v>
      </c>
      <c r="D18" s="39">
        <f ca="1">SUM(INDIRECT(D12):INDIRECT(D13))</f>
        <v>303.93790000000013</v>
      </c>
      <c r="E18" s="39">
        <f ca="1">SUM(INDIRECT(E12):INDIRECT(E13))</f>
        <v>-2.1113639197646989</v>
      </c>
      <c r="F18" s="39">
        <f ca="1">SUM(INDIRECT(F12):INDIRECT(F13))</f>
        <v>1162.2968607200003</v>
      </c>
      <c r="G18" s="39">
        <f ca="1">SUM(INDIRECT(G12):INDIRECT(G13))</f>
        <v>4475.0007486822451</v>
      </c>
      <c r="H18" s="39">
        <f ca="1">SUM(INDIRECT(H12):INDIRECT(H13))</f>
        <v>17350.132436457665</v>
      </c>
      <c r="I18" s="39">
        <f ca="1">SUM(INDIRECT(I12):INDIRECT(I13))</f>
        <v>-8.0214115186552171</v>
      </c>
      <c r="J18" s="39">
        <f ca="1">SUM(INDIRECT(J12):INDIRECT(J13))</f>
        <v>-30.668146332233064</v>
      </c>
      <c r="K18" s="39"/>
      <c r="L18" s="39">
        <f ca="1">SUM(INDIRECT(L12):INDIRECT(L13))</f>
        <v>6.4661637728593522E-5</v>
      </c>
      <c r="M18" s="39">
        <f ca="1">SQRT(SUM(INDIRECT(M12):INDIRECT(M13)))</f>
        <v>8299.9898378450671</v>
      </c>
      <c r="N18" s="39">
        <f ca="1">SQRT(SUM(INDIRECT(N12):INDIRECT(N13)))</f>
        <v>4265.6586729321652</v>
      </c>
      <c r="O18" s="39">
        <f ca="1">SQRT(SUM(INDIRECT(O12):INDIRECT(O13)))</f>
        <v>545.12218343433869</v>
      </c>
      <c r="P18" s="39"/>
      <c r="Q18" s="39"/>
      <c r="R18" s="39">
        <v>18</v>
      </c>
      <c r="S18" s="39" t="s">
        <v>420</v>
      </c>
    </row>
    <row r="19" spans="1:19">
      <c r="A19" s="88" t="s">
        <v>421</v>
      </c>
      <c r="B19" s="39"/>
      <c r="C19" s="39"/>
      <c r="D19" s="89" t="s">
        <v>422</v>
      </c>
      <c r="E19" s="89" t="s">
        <v>423</v>
      </c>
      <c r="F19" s="89" t="s">
        <v>424</v>
      </c>
      <c r="G19" s="89" t="s">
        <v>425</v>
      </c>
      <c r="H19" s="89" t="s">
        <v>426</v>
      </c>
      <c r="I19" s="89" t="s">
        <v>427</v>
      </c>
      <c r="J19" s="89" t="s">
        <v>428</v>
      </c>
      <c r="K19" s="90"/>
      <c r="L19" s="90"/>
      <c r="M19" s="90"/>
      <c r="N19" s="90"/>
      <c r="O19" s="90"/>
      <c r="P19" s="39"/>
      <c r="Q19" s="39"/>
      <c r="R19" s="39">
        <v>19</v>
      </c>
      <c r="S19" s="39" t="s">
        <v>429</v>
      </c>
    </row>
    <row r="20" spans="1:19" ht="15" thickBot="1">
      <c r="A20" s="5" t="s">
        <v>430</v>
      </c>
      <c r="B20" s="5" t="s">
        <v>431</v>
      </c>
      <c r="C20" s="39"/>
      <c r="D20" s="5" t="s">
        <v>430</v>
      </c>
      <c r="E20" s="5" t="s">
        <v>431</v>
      </c>
      <c r="F20" s="5" t="s">
        <v>432</v>
      </c>
      <c r="G20" s="5" t="s">
        <v>433</v>
      </c>
      <c r="H20" s="5" t="s">
        <v>434</v>
      </c>
      <c r="I20" s="5" t="s">
        <v>435</v>
      </c>
      <c r="J20" s="5" t="s">
        <v>436</v>
      </c>
      <c r="K20" s="14" t="s">
        <v>437</v>
      </c>
      <c r="L20" s="5" t="s">
        <v>438</v>
      </c>
      <c r="M20" s="5" t="s">
        <v>439</v>
      </c>
      <c r="N20" s="5" t="s">
        <v>440</v>
      </c>
      <c r="O20" s="5" t="s">
        <v>441</v>
      </c>
      <c r="P20" s="62" t="s">
        <v>442</v>
      </c>
      <c r="Q20" s="39"/>
      <c r="R20" s="39">
        <v>20</v>
      </c>
      <c r="S20" s="39" t="s">
        <v>443</v>
      </c>
    </row>
    <row r="21" spans="1:19">
      <c r="A21" s="91">
        <v>33060</v>
      </c>
      <c r="B21" s="91">
        <v>-2.1948800000245683E-2</v>
      </c>
      <c r="C21" s="39"/>
      <c r="D21" s="92">
        <f t="shared" ref="D21:E52" si="3">A21/A$18</f>
        <v>3.306</v>
      </c>
      <c r="E21" s="92">
        <f t="shared" si="3"/>
        <v>-2.1948800000245683E-2</v>
      </c>
      <c r="F21" s="85">
        <f>D21*D21</f>
        <v>10.929636</v>
      </c>
      <c r="G21" s="85">
        <f>D21*F21</f>
        <v>36.133376616</v>
      </c>
      <c r="H21" s="85">
        <f>F21*F21</f>
        <v>119.456943092496</v>
      </c>
      <c r="I21" s="85">
        <f>E21*D21</f>
        <v>-7.2562732800812227E-2</v>
      </c>
      <c r="J21" s="85">
        <f>I21*D21</f>
        <v>-0.23989239463948522</v>
      </c>
      <c r="K21" s="85">
        <f t="shared" ref="K21:K84" ca="1" si="4">+E$4+E$5*D21+E$6*D21^2</f>
        <v>-2.4429586239466186E-2</v>
      </c>
      <c r="L21" s="85">
        <f ca="1">+(K21-E21)^2</f>
        <v>6.1543003647058077E-6</v>
      </c>
      <c r="M21" s="85">
        <f t="shared" ref="M21:M84" ca="1" si="5">(M$1-M$2*D21+M$3*F21)^2</f>
        <v>6199664.500924034</v>
      </c>
      <c r="N21" s="85">
        <f t="shared" ref="N21:N84" ca="1" si="6">(-M$2+M$4*D21-M$5*F21)^2</f>
        <v>1560167.5225839233</v>
      </c>
      <c r="O21" s="85">
        <f t="shared" ref="O21:O84" ca="1" si="7">+(M$3-D21*M$5+F21*M$6)^2</f>
        <v>24233.605635663978</v>
      </c>
      <c r="P21" s="39">
        <f ca="1">+E21-K21</f>
        <v>2.4807862392205032E-3</v>
      </c>
      <c r="Q21" s="39"/>
      <c r="R21" s="39">
        <v>21</v>
      </c>
      <c r="S21" s="39" t="s">
        <v>444</v>
      </c>
    </row>
    <row r="22" spans="1:19">
      <c r="A22" s="91">
        <v>34011</v>
      </c>
      <c r="B22" s="91">
        <v>-2.4653279993799515E-2</v>
      </c>
      <c r="C22" s="39"/>
      <c r="D22" s="92">
        <f t="shared" si="3"/>
        <v>3.4011</v>
      </c>
      <c r="E22" s="92">
        <f t="shared" si="3"/>
        <v>-2.4653279993799515E-2</v>
      </c>
      <c r="F22" s="85">
        <f t="shared" ref="F22:F85" si="8">D22*D22</f>
        <v>11.56748121</v>
      </c>
      <c r="G22" s="85">
        <f t="shared" ref="G22:G85" si="9">D22*F22</f>
        <v>39.342160343331003</v>
      </c>
      <c r="H22" s="85">
        <f t="shared" ref="H22:H85" si="10">F22*F22</f>
        <v>133.80662154370307</v>
      </c>
      <c r="I22" s="85">
        <f t="shared" ref="I22:I85" si="11">E22*D22</f>
        <v>-8.3848270586911536E-2</v>
      </c>
      <c r="J22" s="85">
        <f t="shared" ref="J22:J85" si="12">I22*D22</f>
        <v>-0.28517635309314482</v>
      </c>
      <c r="K22" s="85">
        <f t="shared" ca="1" si="4"/>
        <v>-2.5238108794280067E-2</v>
      </c>
      <c r="L22" s="85">
        <f t="shared" ref="L22:L85" ca="1" si="13">+(K22-E22)^2</f>
        <v>3.4202472587152176E-7</v>
      </c>
      <c r="M22" s="85">
        <f t="shared" ca="1" si="5"/>
        <v>2236547.9377064407</v>
      </c>
      <c r="N22" s="85">
        <f t="shared" ca="1" si="6"/>
        <v>551508.88468882628</v>
      </c>
      <c r="O22" s="85">
        <f t="shared" ca="1" si="7"/>
        <v>8406.1701264960921</v>
      </c>
      <c r="P22" s="39">
        <f t="shared" ref="P22:P85" ca="1" si="14">+E22-K22</f>
        <v>5.8482880048055241E-4</v>
      </c>
      <c r="Q22" s="39"/>
      <c r="R22" s="39">
        <v>22</v>
      </c>
      <c r="S22" s="39" t="s">
        <v>445</v>
      </c>
    </row>
    <row r="23" spans="1:19">
      <c r="A23" s="91">
        <v>34226</v>
      </c>
      <c r="B23" s="91">
        <v>-2.4876479998056311E-2</v>
      </c>
      <c r="C23" s="39"/>
      <c r="D23" s="92">
        <f t="shared" si="3"/>
        <v>3.4226000000000001</v>
      </c>
      <c r="E23" s="92">
        <f t="shared" si="3"/>
        <v>-2.4876479998056311E-2</v>
      </c>
      <c r="F23" s="85">
        <f t="shared" si="8"/>
        <v>11.714190760000001</v>
      </c>
      <c r="G23" s="85">
        <f t="shared" si="9"/>
        <v>40.092989295176004</v>
      </c>
      <c r="H23" s="85">
        <f t="shared" si="10"/>
        <v>137.22226516166941</v>
      </c>
      <c r="I23" s="85">
        <f t="shared" si="11"/>
        <v>-8.5142240441347536E-2</v>
      </c>
      <c r="J23" s="85">
        <f t="shared" si="12"/>
        <v>-0.29140783213455607</v>
      </c>
      <c r="K23" s="85">
        <f t="shared" ca="1" si="4"/>
        <v>-2.5401677933977435E-2</v>
      </c>
      <c r="L23" s="85">
        <f t="shared" ca="1" si="13"/>
        <v>2.7583287189580843E-7</v>
      </c>
      <c r="M23" s="85">
        <f t="shared" ca="1" si="5"/>
        <v>1673739.8466571243</v>
      </c>
      <c r="N23" s="85">
        <f t="shared" ca="1" si="6"/>
        <v>409614.65909322456</v>
      </c>
      <c r="O23" s="85">
        <f t="shared" ca="1" si="7"/>
        <v>6199.5495889893473</v>
      </c>
      <c r="P23" s="39">
        <f t="shared" ca="1" si="14"/>
        <v>5.251979359211234E-4</v>
      </c>
      <c r="Q23" s="39"/>
      <c r="R23" s="39">
        <v>23</v>
      </c>
      <c r="S23" s="39" t="s">
        <v>446</v>
      </c>
    </row>
    <row r="24" spans="1:19">
      <c r="A24" s="91">
        <v>34226</v>
      </c>
      <c r="B24" s="91">
        <v>-2.4836479999066796E-2</v>
      </c>
      <c r="C24" s="39"/>
      <c r="D24" s="92">
        <f t="shared" si="3"/>
        <v>3.4226000000000001</v>
      </c>
      <c r="E24" s="92">
        <f t="shared" si="3"/>
        <v>-2.4836479999066796E-2</v>
      </c>
      <c r="F24" s="85">
        <f t="shared" si="8"/>
        <v>11.714190760000001</v>
      </c>
      <c r="G24" s="85">
        <f t="shared" si="9"/>
        <v>40.092989295176004</v>
      </c>
      <c r="H24" s="85">
        <f t="shared" si="10"/>
        <v>137.22226516166941</v>
      </c>
      <c r="I24" s="85">
        <f t="shared" si="11"/>
        <v>-8.5005336444806012E-2</v>
      </c>
      <c r="J24" s="85">
        <f t="shared" si="12"/>
        <v>-0.29093926451599306</v>
      </c>
      <c r="K24" s="85">
        <f t="shared" ca="1" si="4"/>
        <v>-2.5401677933977435E-2</v>
      </c>
      <c r="L24" s="85">
        <f t="shared" ca="1" si="13"/>
        <v>3.1944870562725027E-7</v>
      </c>
      <c r="M24" s="85">
        <f t="shared" ca="1" si="5"/>
        <v>1673739.8466571243</v>
      </c>
      <c r="N24" s="85">
        <f t="shared" ca="1" si="6"/>
        <v>409614.65909322456</v>
      </c>
      <c r="O24" s="85">
        <f t="shared" ca="1" si="7"/>
        <v>6199.5495889893473</v>
      </c>
      <c r="P24" s="39">
        <f t="shared" ca="1" si="14"/>
        <v>5.6519793491063841E-4</v>
      </c>
      <c r="Q24" s="39"/>
      <c r="R24" s="39">
        <v>24</v>
      </c>
      <c r="S24" s="39" t="s">
        <v>430</v>
      </c>
    </row>
    <row r="25" spans="1:19">
      <c r="A25" s="91">
        <v>34235</v>
      </c>
      <c r="B25" s="91">
        <v>-2.4612799999886192E-2</v>
      </c>
      <c r="C25" s="39"/>
      <c r="D25" s="92">
        <f t="shared" si="3"/>
        <v>3.4235000000000002</v>
      </c>
      <c r="E25" s="92">
        <f t="shared" si="3"/>
        <v>-2.4612799999886192E-2</v>
      </c>
      <c r="F25" s="85">
        <f t="shared" si="8"/>
        <v>11.720352250000001</v>
      </c>
      <c r="G25" s="85">
        <f t="shared" si="9"/>
        <v>40.124625927875009</v>
      </c>
      <c r="H25" s="85">
        <f t="shared" si="10"/>
        <v>137.36665686408008</v>
      </c>
      <c r="I25" s="85">
        <f t="shared" si="11"/>
        <v>-8.4261920799610382E-2</v>
      </c>
      <c r="J25" s="85">
        <f t="shared" si="12"/>
        <v>-0.28847068585746616</v>
      </c>
      <c r="K25" s="85">
        <f t="shared" ca="1" si="4"/>
        <v>-2.5408370451795517E-2</v>
      </c>
      <c r="L25" s="85">
        <f t="shared" ca="1" si="13"/>
        <v>6.3293234395120733E-7</v>
      </c>
      <c r="M25" s="85">
        <f t="shared" ca="1" si="5"/>
        <v>1652432.3073892698</v>
      </c>
      <c r="N25" s="85">
        <f t="shared" ca="1" si="6"/>
        <v>404255.57662465161</v>
      </c>
      <c r="O25" s="85">
        <f t="shared" ca="1" si="7"/>
        <v>6116.4002747630066</v>
      </c>
      <c r="P25" s="39">
        <f t="shared" ca="1" si="14"/>
        <v>7.9557045190932485E-4</v>
      </c>
      <c r="Q25" s="39"/>
      <c r="R25" s="39">
        <v>25</v>
      </c>
      <c r="S25" s="39" t="s">
        <v>431</v>
      </c>
    </row>
    <row r="26" spans="1:19">
      <c r="A26" s="91">
        <v>34270</v>
      </c>
      <c r="B26" s="91">
        <v>-2.5209599996742327E-2</v>
      </c>
      <c r="C26" s="39"/>
      <c r="D26" s="92">
        <f t="shared" si="3"/>
        <v>3.427</v>
      </c>
      <c r="E26" s="92">
        <f t="shared" si="3"/>
        <v>-2.5209599996742327E-2</v>
      </c>
      <c r="F26" s="85">
        <f t="shared" si="8"/>
        <v>11.744329</v>
      </c>
      <c r="G26" s="85">
        <f t="shared" si="9"/>
        <v>40.247815483000004</v>
      </c>
      <c r="H26" s="85">
        <f t="shared" si="10"/>
        <v>137.92926366024102</v>
      </c>
      <c r="I26" s="85">
        <f t="shared" si="11"/>
        <v>-8.6393299188835954E-2</v>
      </c>
      <c r="J26" s="85">
        <f t="shared" si="12"/>
        <v>-0.29606983632014083</v>
      </c>
      <c r="K26" s="85">
        <f t="shared" ca="1" si="4"/>
        <v>-2.543427884143995E-2</v>
      </c>
      <c r="L26" s="85">
        <f t="shared" ca="1" si="13"/>
        <v>5.0480583254658745E-8</v>
      </c>
      <c r="M26" s="85">
        <f t="shared" ca="1" si="5"/>
        <v>1571221.9453071153</v>
      </c>
      <c r="N26" s="85">
        <f t="shared" ca="1" si="6"/>
        <v>383840.48599165177</v>
      </c>
      <c r="O26" s="85">
        <f t="shared" ca="1" si="7"/>
        <v>5799.7985630497751</v>
      </c>
      <c r="P26" s="39">
        <f t="shared" ca="1" si="14"/>
        <v>2.2467884469762334E-4</v>
      </c>
      <c r="Q26" s="39"/>
      <c r="R26" s="39">
        <v>26</v>
      </c>
      <c r="S26" s="39" t="s">
        <v>447</v>
      </c>
    </row>
    <row r="27" spans="1:19">
      <c r="A27" s="91">
        <v>34270</v>
      </c>
      <c r="B27" s="91">
        <v>-2.4619599993457086E-2</v>
      </c>
      <c r="C27" s="39"/>
      <c r="D27" s="92">
        <f t="shared" si="3"/>
        <v>3.427</v>
      </c>
      <c r="E27" s="92">
        <f t="shared" si="3"/>
        <v>-2.4619599993457086E-2</v>
      </c>
      <c r="F27" s="85">
        <f t="shared" si="8"/>
        <v>11.744329</v>
      </c>
      <c r="G27" s="85">
        <f t="shared" si="9"/>
        <v>40.247815483000004</v>
      </c>
      <c r="H27" s="85">
        <f t="shared" si="10"/>
        <v>137.92926366024102</v>
      </c>
      <c r="I27" s="85">
        <f t="shared" si="11"/>
        <v>-8.437136917757744E-2</v>
      </c>
      <c r="J27" s="85">
        <f t="shared" si="12"/>
        <v>-0.28914068217155792</v>
      </c>
      <c r="K27" s="85">
        <f t="shared" ca="1" si="4"/>
        <v>-2.543427884143995E-2</v>
      </c>
      <c r="L27" s="85">
        <f t="shared" ca="1" si="13"/>
        <v>6.63701625350686E-7</v>
      </c>
      <c r="M27" s="85">
        <f t="shared" ca="1" si="5"/>
        <v>1571221.9453071153</v>
      </c>
      <c r="N27" s="85">
        <f t="shared" ca="1" si="6"/>
        <v>383840.48599165177</v>
      </c>
      <c r="O27" s="85">
        <f t="shared" ca="1" si="7"/>
        <v>5799.7985630497751</v>
      </c>
      <c r="P27" s="39">
        <f t="shared" ca="1" si="14"/>
        <v>8.1467884798286372E-4</v>
      </c>
      <c r="Q27" s="39"/>
      <c r="R27" s="39"/>
      <c r="S27" s="39"/>
    </row>
    <row r="28" spans="1:19">
      <c r="A28" s="91">
        <v>34325.5</v>
      </c>
      <c r="B28" s="91">
        <v>-2.7250239996646997E-2</v>
      </c>
      <c r="C28" s="39"/>
      <c r="D28" s="92">
        <f t="shared" si="3"/>
        <v>3.43255</v>
      </c>
      <c r="E28" s="92">
        <f t="shared" si="3"/>
        <v>-2.7250239996646997E-2</v>
      </c>
      <c r="F28" s="85">
        <f t="shared" si="8"/>
        <v>11.782399502500001</v>
      </c>
      <c r="G28" s="85">
        <f t="shared" si="9"/>
        <v>40.443675412306376</v>
      </c>
      <c r="H28" s="85">
        <f t="shared" si="10"/>
        <v>138.82493803651226</v>
      </c>
      <c r="I28" s="85">
        <f t="shared" si="11"/>
        <v>-9.3537811300490645E-2</v>
      </c>
      <c r="J28" s="85">
        <f t="shared" si="12"/>
        <v>-0.32107321417949919</v>
      </c>
      <c r="K28" s="85">
        <f t="shared" ca="1" si="4"/>
        <v>-2.5474977061419102E-2</v>
      </c>
      <c r="L28" s="85">
        <f t="shared" ca="1" si="13"/>
        <v>3.1515584891939605E-6</v>
      </c>
      <c r="M28" s="85">
        <f t="shared" ca="1" si="5"/>
        <v>1447750.7684156206</v>
      </c>
      <c r="N28" s="85">
        <f t="shared" ca="1" si="6"/>
        <v>352834.76256288437</v>
      </c>
      <c r="O28" s="85">
        <f t="shared" ca="1" si="7"/>
        <v>5319.4421584741467</v>
      </c>
      <c r="P28" s="39">
        <f t="shared" ca="1" si="14"/>
        <v>-1.7752629352278948E-3</v>
      </c>
      <c r="Q28" s="39"/>
      <c r="R28" s="39"/>
      <c r="S28" s="39"/>
    </row>
    <row r="29" spans="1:19">
      <c r="A29" s="91">
        <v>34325.5</v>
      </c>
      <c r="B29" s="91">
        <v>-2.5750239990884438E-2</v>
      </c>
      <c r="C29" s="39"/>
      <c r="D29" s="92">
        <f t="shared" si="3"/>
        <v>3.43255</v>
      </c>
      <c r="E29" s="92">
        <f t="shared" si="3"/>
        <v>-2.5750239990884438E-2</v>
      </c>
      <c r="F29" s="85">
        <f t="shared" si="8"/>
        <v>11.782399502500001</v>
      </c>
      <c r="G29" s="85">
        <f t="shared" si="9"/>
        <v>40.443675412306376</v>
      </c>
      <c r="H29" s="85">
        <f t="shared" si="10"/>
        <v>138.82493803651226</v>
      </c>
      <c r="I29" s="85">
        <f t="shared" si="11"/>
        <v>-8.8388986280710374E-2</v>
      </c>
      <c r="J29" s="85">
        <f t="shared" si="12"/>
        <v>-0.30339961485785238</v>
      </c>
      <c r="K29" s="85">
        <f t="shared" ca="1" si="4"/>
        <v>-2.5474977061419102E-2</v>
      </c>
      <c r="L29" s="85">
        <f t="shared" ca="1" si="13"/>
        <v>7.5769680337838747E-8</v>
      </c>
      <c r="M29" s="85">
        <f t="shared" ca="1" si="5"/>
        <v>1447750.7684156206</v>
      </c>
      <c r="N29" s="85">
        <f t="shared" ca="1" si="6"/>
        <v>352834.76256288437</v>
      </c>
      <c r="O29" s="85">
        <f t="shared" ca="1" si="7"/>
        <v>5319.4421584741467</v>
      </c>
      <c r="P29" s="39">
        <f t="shared" ca="1" si="14"/>
        <v>-2.7526292946533637E-4</v>
      </c>
      <c r="Q29" s="39"/>
      <c r="R29" s="39"/>
      <c r="S29" s="39"/>
    </row>
    <row r="30" spans="1:19">
      <c r="A30" s="91">
        <v>35073</v>
      </c>
      <c r="B30" s="91">
        <v>-2.6139039997360669E-2</v>
      </c>
      <c r="C30" s="39"/>
      <c r="D30" s="92">
        <f t="shared" si="3"/>
        <v>3.5072999999999999</v>
      </c>
      <c r="E30" s="92">
        <f t="shared" si="3"/>
        <v>-2.6139039997360669E-2</v>
      </c>
      <c r="F30" s="85">
        <f t="shared" si="8"/>
        <v>12.301153289999998</v>
      </c>
      <c r="G30" s="85">
        <f t="shared" si="9"/>
        <v>43.143834934016994</v>
      </c>
      <c r="H30" s="85">
        <f t="shared" si="10"/>
        <v>151.31837226407779</v>
      </c>
      <c r="I30" s="85">
        <f t="shared" si="11"/>
        <v>-9.1677454982743073E-2</v>
      </c>
      <c r="J30" s="85">
        <f t="shared" si="12"/>
        <v>-0.32154033786097475</v>
      </c>
      <c r="K30" s="85">
        <f t="shared" ca="1" si="4"/>
        <v>-2.5977100433299261E-2</v>
      </c>
      <c r="L30" s="85">
        <f t="shared" ca="1" si="13"/>
        <v>2.6224422408399036E-8</v>
      </c>
      <c r="M30" s="85">
        <f t="shared" ca="1" si="5"/>
        <v>338105.96367141511</v>
      </c>
      <c r="N30" s="85">
        <f t="shared" ca="1" si="6"/>
        <v>77450.697931812552</v>
      </c>
      <c r="O30" s="85">
        <f t="shared" ca="1" si="7"/>
        <v>1100.5734306058864</v>
      </c>
      <c r="P30" s="39">
        <f t="shared" ca="1" si="14"/>
        <v>-1.6193956406140853E-4</v>
      </c>
      <c r="Q30" s="39"/>
      <c r="R30" s="39"/>
      <c r="S30" s="39"/>
    </row>
    <row r="31" spans="1:19">
      <c r="A31" s="91">
        <v>35073.5</v>
      </c>
      <c r="B31" s="91">
        <v>-2.9243279997899663E-2</v>
      </c>
      <c r="C31" s="39"/>
      <c r="D31" s="92">
        <f t="shared" si="3"/>
        <v>3.5073500000000002</v>
      </c>
      <c r="E31" s="92">
        <f t="shared" si="3"/>
        <v>-2.9243279997899663E-2</v>
      </c>
      <c r="F31" s="85">
        <f t="shared" si="8"/>
        <v>12.301504022500001</v>
      </c>
      <c r="G31" s="85">
        <f t="shared" si="9"/>
        <v>43.145680133315381</v>
      </c>
      <c r="H31" s="85">
        <f t="shared" si="10"/>
        <v>151.32700121558372</v>
      </c>
      <c r="I31" s="85">
        <f t="shared" si="11"/>
        <v>-0.10256641810063338</v>
      </c>
      <c r="J31" s="85">
        <f t="shared" si="12"/>
        <v>-0.3597363265252565</v>
      </c>
      <c r="K31" s="85">
        <f t="shared" ca="1" si="4"/>
        <v>-2.5977407627987892E-2</v>
      </c>
      <c r="L31" s="85">
        <f t="shared" ca="1" si="13"/>
        <v>1.0665922336553126E-5</v>
      </c>
      <c r="M31" s="85">
        <f t="shared" ca="1" si="5"/>
        <v>337662.41812332877</v>
      </c>
      <c r="N31" s="85">
        <f t="shared" ca="1" si="6"/>
        <v>77343.052892110354</v>
      </c>
      <c r="O31" s="85">
        <f t="shared" ca="1" si="7"/>
        <v>1098.9597003042811</v>
      </c>
      <c r="P31" s="39">
        <f t="shared" ca="1" si="14"/>
        <v>-3.2658723699117709E-3</v>
      </c>
      <c r="Q31" s="39"/>
      <c r="R31" s="39"/>
      <c r="S31" s="39"/>
    </row>
    <row r="32" spans="1:19">
      <c r="A32" s="91">
        <v>35073.5</v>
      </c>
      <c r="B32" s="91">
        <v>-2.5413279996428173E-2</v>
      </c>
      <c r="C32" s="39"/>
      <c r="D32" s="92">
        <f t="shared" si="3"/>
        <v>3.5073500000000002</v>
      </c>
      <c r="E32" s="92">
        <f t="shared" si="3"/>
        <v>-2.5413279996428173E-2</v>
      </c>
      <c r="F32" s="85">
        <f t="shared" si="8"/>
        <v>12.301504022500001</v>
      </c>
      <c r="G32" s="85">
        <f t="shared" si="9"/>
        <v>43.145680133315381</v>
      </c>
      <c r="H32" s="85">
        <f t="shared" si="10"/>
        <v>151.32700121558372</v>
      </c>
      <c r="I32" s="85">
        <f t="shared" si="11"/>
        <v>-8.9133267595472354E-2</v>
      </c>
      <c r="J32" s="85">
        <f t="shared" si="12"/>
        <v>-0.31262156610097996</v>
      </c>
      <c r="K32" s="85">
        <f t="shared" ca="1" si="4"/>
        <v>-2.5977407627987892E-2</v>
      </c>
      <c r="L32" s="85">
        <f t="shared" ca="1" si="13"/>
        <v>3.1823998468917784E-7</v>
      </c>
      <c r="M32" s="85">
        <f t="shared" ca="1" si="5"/>
        <v>337662.41812332877</v>
      </c>
      <c r="N32" s="85">
        <f t="shared" ca="1" si="6"/>
        <v>77343.052892110354</v>
      </c>
      <c r="O32" s="85">
        <f t="shared" ca="1" si="7"/>
        <v>1098.9597003042811</v>
      </c>
      <c r="P32" s="39">
        <f t="shared" ca="1" si="14"/>
        <v>5.6412763155971879E-4</v>
      </c>
      <c r="Q32" s="39"/>
      <c r="R32" s="39"/>
      <c r="S32" s="39"/>
    </row>
    <row r="33" spans="1:19">
      <c r="A33" s="91">
        <v>35173</v>
      </c>
      <c r="B33" s="91">
        <v>-2.6547039989964105E-2</v>
      </c>
      <c r="C33" s="39"/>
      <c r="D33" s="92">
        <f t="shared" si="3"/>
        <v>3.5173000000000001</v>
      </c>
      <c r="E33" s="92">
        <f t="shared" si="3"/>
        <v>-2.6547039989964105E-2</v>
      </c>
      <c r="F33" s="85">
        <f t="shared" si="8"/>
        <v>12.371399290000001</v>
      </c>
      <c r="G33" s="85">
        <f t="shared" si="9"/>
        <v>43.513922722717005</v>
      </c>
      <c r="H33" s="85">
        <f t="shared" si="10"/>
        <v>153.05152039261253</v>
      </c>
      <c r="I33" s="85">
        <f t="shared" si="11"/>
        <v>-9.3373903756700752E-2</v>
      </c>
      <c r="J33" s="85">
        <f t="shared" si="12"/>
        <v>-0.32842403168344358</v>
      </c>
      <c r="K33" s="85">
        <f t="shared" ca="1" si="4"/>
        <v>-2.6037776525609277E-2</v>
      </c>
      <c r="L33" s="85">
        <f t="shared" ca="1" si="13"/>
        <v>2.5934927612668148E-7</v>
      </c>
      <c r="M33" s="85">
        <f t="shared" ca="1" si="5"/>
        <v>256114.74680395261</v>
      </c>
      <c r="N33" s="85">
        <f t="shared" ca="1" si="6"/>
        <v>57637.298846199999</v>
      </c>
      <c r="O33" s="85">
        <f t="shared" ca="1" si="7"/>
        <v>804.80256599814481</v>
      </c>
      <c r="P33" s="39">
        <f t="shared" ca="1" si="14"/>
        <v>-5.0926346435482828E-4</v>
      </c>
      <c r="Q33" s="39"/>
      <c r="R33" s="39"/>
      <c r="S33" s="39"/>
    </row>
    <row r="34" spans="1:19">
      <c r="A34" s="91">
        <v>35173</v>
      </c>
      <c r="B34" s="91">
        <v>-2.6477039995370433E-2</v>
      </c>
      <c r="C34" s="39"/>
      <c r="D34" s="92">
        <f t="shared" si="3"/>
        <v>3.5173000000000001</v>
      </c>
      <c r="E34" s="92">
        <f t="shared" si="3"/>
        <v>-2.6477039995370433E-2</v>
      </c>
      <c r="F34" s="85">
        <f t="shared" si="8"/>
        <v>12.371399290000001</v>
      </c>
      <c r="G34" s="85">
        <f t="shared" si="9"/>
        <v>43.513922722717005</v>
      </c>
      <c r="H34" s="85">
        <f t="shared" si="10"/>
        <v>153.05152039261253</v>
      </c>
      <c r="I34" s="85">
        <f t="shared" si="11"/>
        <v>-9.312769277571642E-2</v>
      </c>
      <c r="J34" s="85">
        <f t="shared" si="12"/>
        <v>-0.32755803380002735</v>
      </c>
      <c r="K34" s="85">
        <f t="shared" ca="1" si="4"/>
        <v>-2.6037776525609277E-2</v>
      </c>
      <c r="L34" s="85">
        <f t="shared" ca="1" si="13"/>
        <v>1.9295239586660986E-7</v>
      </c>
      <c r="M34" s="85">
        <f t="shared" ca="1" si="5"/>
        <v>256114.74680395261</v>
      </c>
      <c r="N34" s="85">
        <f t="shared" ca="1" si="6"/>
        <v>57637.298846199999</v>
      </c>
      <c r="O34" s="85">
        <f t="shared" ca="1" si="7"/>
        <v>804.80256599814481</v>
      </c>
      <c r="P34" s="39">
        <f t="shared" ca="1" si="14"/>
        <v>-4.3926346976115582E-4</v>
      </c>
      <c r="Q34" s="39"/>
      <c r="R34" s="39"/>
      <c r="S34" s="39"/>
    </row>
    <row r="35" spans="1:19">
      <c r="A35" s="91">
        <v>35173</v>
      </c>
      <c r="B35" s="91">
        <v>-2.6107039993803483E-2</v>
      </c>
      <c r="C35" s="39"/>
      <c r="D35" s="92">
        <f t="shared" si="3"/>
        <v>3.5173000000000001</v>
      </c>
      <c r="E35" s="92">
        <f t="shared" si="3"/>
        <v>-2.6107039993803483E-2</v>
      </c>
      <c r="F35" s="85">
        <f t="shared" si="8"/>
        <v>12.371399290000001</v>
      </c>
      <c r="G35" s="85">
        <f t="shared" si="9"/>
        <v>43.513922722717005</v>
      </c>
      <c r="H35" s="85">
        <f t="shared" si="10"/>
        <v>153.05152039261253</v>
      </c>
      <c r="I35" s="85">
        <f t="shared" si="11"/>
        <v>-9.1826291770204987E-2</v>
      </c>
      <c r="J35" s="85">
        <f t="shared" si="12"/>
        <v>-0.32298061604334199</v>
      </c>
      <c r="K35" s="85">
        <f t="shared" ca="1" si="4"/>
        <v>-2.6037776525609277E-2</v>
      </c>
      <c r="L35" s="85">
        <f t="shared" ca="1" si="13"/>
        <v>4.7974280262897295E-9</v>
      </c>
      <c r="M35" s="85">
        <f t="shared" ca="1" si="5"/>
        <v>256114.74680395261</v>
      </c>
      <c r="N35" s="85">
        <f t="shared" ca="1" si="6"/>
        <v>57637.298846199999</v>
      </c>
      <c r="O35" s="85">
        <f t="shared" ca="1" si="7"/>
        <v>804.80256599814481</v>
      </c>
      <c r="P35" s="39">
        <f t="shared" ca="1" si="14"/>
        <v>-6.9263468194205591E-5</v>
      </c>
      <c r="Q35" s="39"/>
      <c r="R35" s="39"/>
      <c r="S35" s="39"/>
    </row>
    <row r="36" spans="1:19">
      <c r="A36" s="91">
        <v>35190</v>
      </c>
      <c r="B36" s="91">
        <v>-2.5811199993768241E-2</v>
      </c>
      <c r="C36" s="39"/>
      <c r="D36" s="92">
        <f t="shared" si="3"/>
        <v>3.5190000000000001</v>
      </c>
      <c r="E36" s="92">
        <f t="shared" si="3"/>
        <v>-2.5811199993768241E-2</v>
      </c>
      <c r="F36" s="85">
        <f t="shared" si="8"/>
        <v>12.383361000000001</v>
      </c>
      <c r="G36" s="85">
        <f t="shared" si="9"/>
        <v>43.577047359000005</v>
      </c>
      <c r="H36" s="85">
        <f t="shared" si="10"/>
        <v>153.347629656321</v>
      </c>
      <c r="I36" s="85">
        <f t="shared" si="11"/>
        <v>-9.0829612778070445E-2</v>
      </c>
      <c r="J36" s="85">
        <f t="shared" si="12"/>
        <v>-0.31962940736602991</v>
      </c>
      <c r="K36" s="85">
        <f t="shared" ca="1" si="4"/>
        <v>-2.6047938968886464E-2</v>
      </c>
      <c r="L36" s="85">
        <f t="shared" ca="1" si="13"/>
        <v>5.6045342340026375E-8</v>
      </c>
      <c r="M36" s="85">
        <f t="shared" ca="1" si="5"/>
        <v>243487.07444650904</v>
      </c>
      <c r="N36" s="85">
        <f t="shared" ca="1" si="6"/>
        <v>54603.59389278743</v>
      </c>
      <c r="O36" s="85">
        <f t="shared" ca="1" si="7"/>
        <v>759.77913789325021</v>
      </c>
      <c r="P36" s="39">
        <f t="shared" ca="1" si="14"/>
        <v>2.3673897511822251E-4</v>
      </c>
      <c r="Q36" s="39"/>
      <c r="R36" s="39"/>
      <c r="S36" s="39"/>
    </row>
    <row r="37" spans="1:19">
      <c r="A37" s="91">
        <v>35190.5</v>
      </c>
      <c r="B37" s="91">
        <v>-2.5185439990309533E-2</v>
      </c>
      <c r="C37" s="39"/>
      <c r="D37" s="92">
        <f t="shared" si="3"/>
        <v>3.51905</v>
      </c>
      <c r="E37" s="92">
        <f t="shared" si="3"/>
        <v>-2.5185439990309533E-2</v>
      </c>
      <c r="F37" s="85">
        <f t="shared" si="8"/>
        <v>12.383712902499999</v>
      </c>
      <c r="G37" s="85">
        <f t="shared" si="9"/>
        <v>43.578904889542621</v>
      </c>
      <c r="H37" s="85">
        <f t="shared" si="10"/>
        <v>153.35634525154495</v>
      </c>
      <c r="I37" s="85">
        <f t="shared" si="11"/>
        <v>-8.8628822597898768E-2</v>
      </c>
      <c r="J37" s="85">
        <f t="shared" si="12"/>
        <v>-0.31188925816313567</v>
      </c>
      <c r="K37" s="85">
        <f t="shared" ca="1" si="4"/>
        <v>-2.6048237193433008E-2</v>
      </c>
      <c r="L37" s="85">
        <f t="shared" ca="1" si="13"/>
        <v>7.4441901371769076E-7</v>
      </c>
      <c r="M37" s="85">
        <f t="shared" ca="1" si="5"/>
        <v>243121.29766306825</v>
      </c>
      <c r="N37" s="85">
        <f t="shared" ca="1" si="6"/>
        <v>54515.802231692091</v>
      </c>
      <c r="O37" s="85">
        <f t="shared" ca="1" si="7"/>
        <v>758.47745542477844</v>
      </c>
      <c r="P37" s="39">
        <f t="shared" ca="1" si="14"/>
        <v>8.6279720312347485E-4</v>
      </c>
      <c r="Q37" s="39"/>
      <c r="R37" s="39"/>
      <c r="S37" s="39"/>
    </row>
    <row r="38" spans="1:19">
      <c r="A38" s="91">
        <v>35204</v>
      </c>
      <c r="B38" s="91">
        <v>-2.6389919999928679E-2</v>
      </c>
      <c r="C38" s="39"/>
      <c r="D38" s="92">
        <f t="shared" si="3"/>
        <v>3.5204</v>
      </c>
      <c r="E38" s="92">
        <f t="shared" si="3"/>
        <v>-2.6389919999928679E-2</v>
      </c>
      <c r="F38" s="85">
        <f t="shared" si="8"/>
        <v>12.39321616</v>
      </c>
      <c r="G38" s="85">
        <f t="shared" si="9"/>
        <v>43.629078169663998</v>
      </c>
      <c r="H38" s="85">
        <f t="shared" si="10"/>
        <v>153.59180678848514</v>
      </c>
      <c r="I38" s="85">
        <f t="shared" si="11"/>
        <v>-9.2903074367748917E-2</v>
      </c>
      <c r="J38" s="85">
        <f t="shared" si="12"/>
        <v>-0.32705598300422328</v>
      </c>
      <c r="K38" s="85">
        <f t="shared" ca="1" si="4"/>
        <v>-2.6056274765960175E-2</v>
      </c>
      <c r="L38" s="85">
        <f t="shared" ca="1" si="13"/>
        <v>1.1131914214989829E-7</v>
      </c>
      <c r="M38" s="85">
        <f t="shared" ca="1" si="5"/>
        <v>233366.03336241419</v>
      </c>
      <c r="N38" s="85">
        <f t="shared" ca="1" si="6"/>
        <v>52176.213871852611</v>
      </c>
      <c r="O38" s="85">
        <f t="shared" ca="1" si="7"/>
        <v>723.81545363417183</v>
      </c>
      <c r="P38" s="39">
        <f t="shared" ca="1" si="14"/>
        <v>-3.3364523396850476E-4</v>
      </c>
      <c r="Q38" s="39"/>
      <c r="R38" s="39"/>
      <c r="S38" s="39"/>
    </row>
    <row r="39" spans="1:19">
      <c r="A39" s="91">
        <v>35210.5</v>
      </c>
      <c r="B39" s="91">
        <v>-2.7255039996816777E-2</v>
      </c>
      <c r="C39" s="39"/>
      <c r="D39" s="92">
        <f t="shared" si="3"/>
        <v>3.5210499999999998</v>
      </c>
      <c r="E39" s="92">
        <f t="shared" si="3"/>
        <v>-2.7255039996816777E-2</v>
      </c>
      <c r="F39" s="85">
        <f t="shared" si="8"/>
        <v>12.397793102499998</v>
      </c>
      <c r="G39" s="85">
        <f t="shared" si="9"/>
        <v>43.653249403557616</v>
      </c>
      <c r="H39" s="85">
        <f t="shared" si="10"/>
        <v>153.70527381239651</v>
      </c>
      <c r="I39" s="85">
        <f t="shared" si="11"/>
        <v>-9.5966358580791708E-2</v>
      </c>
      <c r="J39" s="85">
        <f t="shared" si="12"/>
        <v>-0.3379023468808966</v>
      </c>
      <c r="K39" s="85">
        <f t="shared" ca="1" si="4"/>
        <v>-2.6060134741463556E-2</v>
      </c>
      <c r="L39" s="85">
        <f t="shared" ca="1" si="13"/>
        <v>1.4277985692707457E-6</v>
      </c>
      <c r="M39" s="85">
        <f t="shared" ca="1" si="5"/>
        <v>228751.71910614584</v>
      </c>
      <c r="N39" s="85">
        <f t="shared" ca="1" si="6"/>
        <v>51070.826661968567</v>
      </c>
      <c r="O39" s="85">
        <f t="shared" ca="1" si="7"/>
        <v>707.45733471802635</v>
      </c>
      <c r="P39" s="39">
        <f t="shared" ca="1" si="14"/>
        <v>-1.1949052553532208E-3</v>
      </c>
      <c r="Q39" s="39"/>
      <c r="R39" s="39"/>
      <c r="S39" s="39"/>
    </row>
    <row r="40" spans="1:19">
      <c r="A40" s="91">
        <v>35211</v>
      </c>
      <c r="B40" s="91">
        <v>-2.7129279995278921E-2</v>
      </c>
      <c r="C40" s="39"/>
      <c r="D40" s="92">
        <f t="shared" si="3"/>
        <v>3.5211000000000001</v>
      </c>
      <c r="E40" s="92">
        <f t="shared" si="3"/>
        <v>-2.7129279995278921E-2</v>
      </c>
      <c r="F40" s="85">
        <f t="shared" si="8"/>
        <v>12.398145210000001</v>
      </c>
      <c r="G40" s="85">
        <f t="shared" si="9"/>
        <v>43.655109098931007</v>
      </c>
      <c r="H40" s="85">
        <f t="shared" si="10"/>
        <v>153.71400464824598</v>
      </c>
      <c r="I40" s="85">
        <f t="shared" si="11"/>
        <v>-9.5524907791376609E-2</v>
      </c>
      <c r="J40" s="85">
        <f t="shared" si="12"/>
        <v>-0.33635275282421617</v>
      </c>
      <c r="K40" s="85">
        <f t="shared" ca="1" si="4"/>
        <v>-2.6060431394318531E-2</v>
      </c>
      <c r="L40" s="85">
        <f t="shared" ca="1" si="13"/>
        <v>1.1424373317749827E-6</v>
      </c>
      <c r="M40" s="85">
        <f t="shared" ca="1" si="5"/>
        <v>228398.98770358821</v>
      </c>
      <c r="N40" s="85">
        <f t="shared" ca="1" si="6"/>
        <v>50986.361904539313</v>
      </c>
      <c r="O40" s="85">
        <f t="shared" ca="1" si="7"/>
        <v>706.20788832427877</v>
      </c>
      <c r="P40" s="39">
        <f t="shared" ca="1" si="14"/>
        <v>-1.0688486009603898E-3</v>
      </c>
      <c r="Q40" s="39"/>
      <c r="R40" s="39"/>
      <c r="S40" s="39"/>
    </row>
    <row r="41" spans="1:19">
      <c r="A41" s="91">
        <v>35254.5</v>
      </c>
      <c r="B41" s="91">
        <v>-2.7088160000857897E-2</v>
      </c>
      <c r="C41" s="39"/>
      <c r="D41" s="92">
        <f t="shared" si="3"/>
        <v>3.5254500000000002</v>
      </c>
      <c r="E41" s="92">
        <f t="shared" si="3"/>
        <v>-2.7088160000857897E-2</v>
      </c>
      <c r="F41" s="85">
        <f t="shared" si="8"/>
        <v>12.428797702500001</v>
      </c>
      <c r="G41" s="85">
        <f t="shared" si="9"/>
        <v>43.817104860278633</v>
      </c>
      <c r="H41" s="85">
        <f t="shared" si="10"/>
        <v>154.47501232966928</v>
      </c>
      <c r="I41" s="85">
        <f t="shared" si="11"/>
        <v>-9.5497953675024477E-2</v>
      </c>
      <c r="J41" s="85">
        <f t="shared" si="12"/>
        <v>-0.33667326078361504</v>
      </c>
      <c r="K41" s="85">
        <f t="shared" ca="1" si="4"/>
        <v>-2.6086093450377504E-2</v>
      </c>
      <c r="L41" s="85">
        <f t="shared" ca="1" si="13"/>
        <v>1.0041373715916745E-6</v>
      </c>
      <c r="M41" s="85">
        <f t="shared" ca="1" si="5"/>
        <v>198910.03335578192</v>
      </c>
      <c r="N41" s="85">
        <f t="shared" ca="1" si="6"/>
        <v>43943.503753256067</v>
      </c>
      <c r="O41" s="85">
        <f t="shared" ca="1" si="7"/>
        <v>602.30204042821674</v>
      </c>
      <c r="P41" s="39">
        <f t="shared" ca="1" si="14"/>
        <v>-1.0020665504803933E-3</v>
      </c>
      <c r="Q41" s="39"/>
      <c r="R41" s="39"/>
      <c r="S41" s="39"/>
    </row>
    <row r="42" spans="1:19">
      <c r="A42" s="91">
        <v>35262.5</v>
      </c>
      <c r="B42" s="91">
        <v>-2.5576000000000931E-2</v>
      </c>
      <c r="C42" s="39"/>
      <c r="D42" s="92">
        <f t="shared" si="3"/>
        <v>3.5262500000000001</v>
      </c>
      <c r="E42" s="92">
        <f t="shared" si="3"/>
        <v>-2.5576000000000931E-2</v>
      </c>
      <c r="F42" s="85">
        <f t="shared" si="8"/>
        <v>12.434439062500001</v>
      </c>
      <c r="G42" s="85">
        <f t="shared" si="9"/>
        <v>43.846940744140632</v>
      </c>
      <c r="H42" s="85">
        <f t="shared" si="10"/>
        <v>154.61527479902591</v>
      </c>
      <c r="I42" s="85">
        <f t="shared" si="11"/>
        <v>-9.0187370000003292E-2</v>
      </c>
      <c r="J42" s="85">
        <f t="shared" si="12"/>
        <v>-0.31802321346251161</v>
      </c>
      <c r="K42" s="85">
        <f t="shared" ca="1" si="4"/>
        <v>-2.6090781321796042E-2</v>
      </c>
      <c r="L42" s="85">
        <f t="shared" ca="1" si="13"/>
        <v>2.649998092691209E-7</v>
      </c>
      <c r="M42" s="85">
        <f t="shared" ca="1" si="5"/>
        <v>193741.91255777929</v>
      </c>
      <c r="N42" s="85">
        <f t="shared" ca="1" si="6"/>
        <v>42713.288622894666</v>
      </c>
      <c r="O42" s="85">
        <f t="shared" ca="1" si="7"/>
        <v>584.21316644336434</v>
      </c>
      <c r="P42" s="39">
        <f t="shared" ca="1" si="14"/>
        <v>5.1478132179511027E-4</v>
      </c>
      <c r="Q42" s="39"/>
      <c r="R42" s="39"/>
      <c r="S42" s="39"/>
    </row>
    <row r="43" spans="1:19">
      <c r="A43" s="91">
        <v>35263</v>
      </c>
      <c r="B43" s="91">
        <v>-2.5650240000686608E-2</v>
      </c>
      <c r="C43" s="39"/>
      <c r="D43" s="92">
        <f t="shared" si="3"/>
        <v>3.5263</v>
      </c>
      <c r="E43" s="92">
        <f t="shared" si="3"/>
        <v>-2.5650240000686608E-2</v>
      </c>
      <c r="F43" s="85">
        <f t="shared" si="8"/>
        <v>12.434791689999999</v>
      </c>
      <c r="G43" s="85">
        <f t="shared" si="9"/>
        <v>43.848805936446993</v>
      </c>
      <c r="H43" s="85">
        <f t="shared" si="10"/>
        <v>154.62404437369304</v>
      </c>
      <c r="I43" s="85">
        <f t="shared" si="11"/>
        <v>-9.045044131442119E-2</v>
      </c>
      <c r="J43" s="85">
        <f t="shared" si="12"/>
        <v>-0.31895539120704341</v>
      </c>
      <c r="K43" s="85">
        <f t="shared" ca="1" si="4"/>
        <v>-2.6091073987921209E-2</v>
      </c>
      <c r="L43" s="85">
        <f t="shared" ca="1" si="13"/>
        <v>1.9433460430115655E-7</v>
      </c>
      <c r="M43" s="85">
        <f t="shared" ca="1" si="5"/>
        <v>193421.50717635383</v>
      </c>
      <c r="N43" s="85">
        <f t="shared" ca="1" si="6"/>
        <v>42637.063175247444</v>
      </c>
      <c r="O43" s="85">
        <f t="shared" ca="1" si="7"/>
        <v>583.09301164020246</v>
      </c>
      <c r="P43" s="39">
        <f t="shared" ca="1" si="14"/>
        <v>4.4083398723460121E-4</v>
      </c>
      <c r="Q43" s="39"/>
      <c r="R43" s="39"/>
      <c r="S43" s="39"/>
    </row>
    <row r="44" spans="1:19">
      <c r="A44" s="91">
        <v>35269</v>
      </c>
      <c r="B44" s="91">
        <v>-2.6541119994362816E-2</v>
      </c>
      <c r="C44" s="39"/>
      <c r="D44" s="92">
        <f t="shared" si="3"/>
        <v>3.5268999999999999</v>
      </c>
      <c r="E44" s="92">
        <f t="shared" si="3"/>
        <v>-2.6541119994362816E-2</v>
      </c>
      <c r="F44" s="85">
        <f t="shared" si="8"/>
        <v>12.43902361</v>
      </c>
      <c r="G44" s="85">
        <f t="shared" si="9"/>
        <v>43.871192370109</v>
      </c>
      <c r="H44" s="85">
        <f t="shared" si="10"/>
        <v>154.72930837013743</v>
      </c>
      <c r="I44" s="85">
        <f t="shared" si="11"/>
        <v>-9.3607876108118215E-2</v>
      </c>
      <c r="J44" s="85">
        <f t="shared" si="12"/>
        <v>-0.33014561824572214</v>
      </c>
      <c r="K44" s="85">
        <f t="shared" ca="1" si="4"/>
        <v>-2.6094582991375806E-2</v>
      </c>
      <c r="L44" s="85">
        <f t="shared" ca="1" si="13"/>
        <v>1.9939529503662121E-7</v>
      </c>
      <c r="M44" s="85">
        <f t="shared" ca="1" si="5"/>
        <v>189600.44563468697</v>
      </c>
      <c r="N44" s="85">
        <f t="shared" ca="1" si="6"/>
        <v>41728.422026462169</v>
      </c>
      <c r="O44" s="85">
        <f t="shared" ca="1" si="7"/>
        <v>569.74627008379048</v>
      </c>
      <c r="P44" s="39">
        <f t="shared" ca="1" si="14"/>
        <v>-4.4653700298701027E-4</v>
      </c>
      <c r="Q44" s="39"/>
      <c r="R44" s="39"/>
      <c r="S44" s="39"/>
    </row>
    <row r="45" spans="1:19">
      <c r="A45" s="91">
        <v>35521</v>
      </c>
      <c r="B45" s="91">
        <v>-2.475807999871904E-2</v>
      </c>
      <c r="C45" s="39"/>
      <c r="D45" s="92">
        <f t="shared" si="3"/>
        <v>3.5520999999999998</v>
      </c>
      <c r="E45" s="92">
        <f t="shared" si="3"/>
        <v>-2.475807999871904E-2</v>
      </c>
      <c r="F45" s="85">
        <f t="shared" si="8"/>
        <v>12.617414409999999</v>
      </c>
      <c r="G45" s="85">
        <f t="shared" si="9"/>
        <v>44.818317725760991</v>
      </c>
      <c r="H45" s="85">
        <f t="shared" si="10"/>
        <v>159.19914639367562</v>
      </c>
      <c r="I45" s="85">
        <f t="shared" si="11"/>
        <v>-8.7943175963449902E-2</v>
      </c>
      <c r="J45" s="85">
        <f t="shared" si="12"/>
        <v>-0.3123829553397704</v>
      </c>
      <c r="K45" s="85">
        <f t="shared" ca="1" si="4"/>
        <v>-2.6236976497510334E-2</v>
      </c>
      <c r="L45" s="85">
        <f t="shared" ca="1" si="13"/>
        <v>2.1871348541371459E-6</v>
      </c>
      <c r="M45" s="85">
        <f t="shared" ca="1" si="5"/>
        <v>66585.747366954005</v>
      </c>
      <c r="N45" s="85">
        <f t="shared" ca="1" si="6"/>
        <v>13097.829997393348</v>
      </c>
      <c r="O45" s="85">
        <f t="shared" ca="1" si="7"/>
        <v>158.47508483734288</v>
      </c>
      <c r="P45" s="39">
        <f t="shared" ca="1" si="14"/>
        <v>1.4788964987912934E-3</v>
      </c>
      <c r="Q45" s="39"/>
      <c r="R45" s="39"/>
      <c r="S45" s="39"/>
    </row>
    <row r="46" spans="1:19">
      <c r="A46" s="91">
        <v>36137</v>
      </c>
      <c r="B46" s="91">
        <v>-2.6021760000730865E-2</v>
      </c>
      <c r="C46" s="39"/>
      <c r="D46" s="92">
        <f t="shared" si="3"/>
        <v>3.6137000000000001</v>
      </c>
      <c r="E46" s="92">
        <f t="shared" si="3"/>
        <v>-2.6021760000730865E-2</v>
      </c>
      <c r="F46" s="85">
        <f t="shared" si="8"/>
        <v>13.058827690000001</v>
      </c>
      <c r="G46" s="85">
        <f t="shared" si="9"/>
        <v>47.190685623353005</v>
      </c>
      <c r="H46" s="85">
        <f t="shared" si="10"/>
        <v>170.53298063711077</v>
      </c>
      <c r="I46" s="85">
        <f t="shared" si="11"/>
        <v>-9.4034834114641128E-2</v>
      </c>
      <c r="J46" s="85">
        <f t="shared" si="12"/>
        <v>-0.33981368004007867</v>
      </c>
      <c r="K46" s="85">
        <f t="shared" ca="1" si="4"/>
        <v>-2.6544056116486511E-2</v>
      </c>
      <c r="L46" s="85">
        <f t="shared" ca="1" si="13"/>
        <v>2.727932325334358E-7</v>
      </c>
      <c r="M46" s="85">
        <f t="shared" ca="1" si="5"/>
        <v>15988.828471145503</v>
      </c>
      <c r="N46" s="85">
        <f t="shared" ca="1" si="6"/>
        <v>6372.1329102941099</v>
      </c>
      <c r="O46" s="85">
        <f t="shared" ca="1" si="7"/>
        <v>138.03279673862102</v>
      </c>
      <c r="P46" s="39">
        <f t="shared" ca="1" si="14"/>
        <v>5.2229611575564661E-4</v>
      </c>
      <c r="Q46" s="39"/>
      <c r="R46" s="39"/>
      <c r="S46" s="39"/>
    </row>
    <row r="47" spans="1:19">
      <c r="A47" s="91">
        <v>36137</v>
      </c>
      <c r="B47" s="91">
        <v>-2.6021760000730865E-2</v>
      </c>
      <c r="C47" s="39"/>
      <c r="D47" s="92">
        <f t="shared" si="3"/>
        <v>3.6137000000000001</v>
      </c>
      <c r="E47" s="92">
        <f t="shared" si="3"/>
        <v>-2.6021760000730865E-2</v>
      </c>
      <c r="F47" s="85">
        <f t="shared" si="8"/>
        <v>13.058827690000001</v>
      </c>
      <c r="G47" s="85">
        <f t="shared" si="9"/>
        <v>47.190685623353005</v>
      </c>
      <c r="H47" s="85">
        <f t="shared" si="10"/>
        <v>170.53298063711077</v>
      </c>
      <c r="I47" s="85">
        <f t="shared" si="11"/>
        <v>-9.4034834114641128E-2</v>
      </c>
      <c r="J47" s="85">
        <f t="shared" si="12"/>
        <v>-0.33981368004007867</v>
      </c>
      <c r="K47" s="85">
        <f t="shared" ca="1" si="4"/>
        <v>-2.6544056116486511E-2</v>
      </c>
      <c r="L47" s="85">
        <f t="shared" ca="1" si="13"/>
        <v>2.727932325334358E-7</v>
      </c>
      <c r="M47" s="85">
        <f t="shared" ca="1" si="5"/>
        <v>15988.828471145503</v>
      </c>
      <c r="N47" s="85">
        <f t="shared" ca="1" si="6"/>
        <v>6372.1329102941099</v>
      </c>
      <c r="O47" s="85">
        <f t="shared" ca="1" si="7"/>
        <v>138.03279673862102</v>
      </c>
      <c r="P47" s="39">
        <f t="shared" ca="1" si="14"/>
        <v>5.2229611575564661E-4</v>
      </c>
      <c r="Q47" s="39"/>
      <c r="R47" s="39"/>
      <c r="S47" s="39"/>
    </row>
    <row r="48" spans="1:19">
      <c r="A48" s="91">
        <v>36265</v>
      </c>
      <c r="B48" s="91">
        <v>-2.7127199995447882E-2</v>
      </c>
      <c r="C48" s="39"/>
      <c r="D48" s="92">
        <f t="shared" si="3"/>
        <v>3.6265000000000001</v>
      </c>
      <c r="E48" s="92">
        <f t="shared" si="3"/>
        <v>-2.7127199995447882E-2</v>
      </c>
      <c r="F48" s="85">
        <f t="shared" si="8"/>
        <v>13.15150225</v>
      </c>
      <c r="G48" s="85">
        <f t="shared" si="9"/>
        <v>47.693922909625002</v>
      </c>
      <c r="H48" s="85">
        <f t="shared" si="10"/>
        <v>172.96201143175506</v>
      </c>
      <c r="I48" s="85">
        <f t="shared" si="11"/>
        <v>-9.8376790783491749E-2</v>
      </c>
      <c r="J48" s="85">
        <f t="shared" si="12"/>
        <v>-0.35676343177633285</v>
      </c>
      <c r="K48" s="85">
        <f t="shared" ca="1" si="4"/>
        <v>-2.6600563632826896E-2</v>
      </c>
      <c r="L48" s="85">
        <f t="shared" ca="1" si="13"/>
        <v>2.7734585843466241E-7</v>
      </c>
      <c r="M48" s="85">
        <f t="shared" ca="1" si="5"/>
        <v>39042.020268086802</v>
      </c>
      <c r="N48" s="85">
        <f t="shared" ca="1" si="6"/>
        <v>13383.12242739435</v>
      </c>
      <c r="O48" s="85">
        <f t="shared" ca="1" si="7"/>
        <v>263.38796172007017</v>
      </c>
      <c r="P48" s="39">
        <f t="shared" ca="1" si="14"/>
        <v>-5.2663636262098579E-4</v>
      </c>
      <c r="Q48" s="39"/>
      <c r="R48" s="39"/>
      <c r="S48" s="39"/>
    </row>
    <row r="49" spans="1:19">
      <c r="A49" s="91">
        <v>36265.5</v>
      </c>
      <c r="B49" s="91">
        <v>-2.6101440002094023E-2</v>
      </c>
      <c r="C49" s="39"/>
      <c r="D49" s="92">
        <f t="shared" si="3"/>
        <v>3.6265499999999999</v>
      </c>
      <c r="E49" s="92">
        <f t="shared" si="3"/>
        <v>-2.6101440002094023E-2</v>
      </c>
      <c r="F49" s="85">
        <f t="shared" si="8"/>
        <v>13.1518649025</v>
      </c>
      <c r="G49" s="85">
        <f t="shared" si="9"/>
        <v>47.695895662161377</v>
      </c>
      <c r="H49" s="85">
        <f t="shared" si="10"/>
        <v>172.97155041361134</v>
      </c>
      <c r="I49" s="85">
        <f t="shared" si="11"/>
        <v>-9.4658177239594077E-2</v>
      </c>
      <c r="J49" s="85">
        <f t="shared" si="12"/>
        <v>-0.34328261266824989</v>
      </c>
      <c r="K49" s="85">
        <f t="shared" ca="1" si="4"/>
        <v>-2.6600779439401229E-2</v>
      </c>
      <c r="L49" s="85">
        <f t="shared" ca="1" si="13"/>
        <v>2.4933987365027688E-7</v>
      </c>
      <c r="M49" s="85">
        <f t="shared" ca="1" si="5"/>
        <v>39149.583967532948</v>
      </c>
      <c r="N49" s="85">
        <f t="shared" ca="1" si="6"/>
        <v>13414.847295543326</v>
      </c>
      <c r="O49" s="85">
        <f t="shared" ca="1" si="7"/>
        <v>263.94371306128204</v>
      </c>
      <c r="P49" s="39">
        <f t="shared" ca="1" si="14"/>
        <v>4.9933943730720576E-4</v>
      </c>
      <c r="Q49" s="39"/>
      <c r="R49" s="39"/>
      <c r="S49" s="39"/>
    </row>
    <row r="50" spans="1:19">
      <c r="A50" s="91">
        <v>36268</v>
      </c>
      <c r="B50" s="91">
        <v>-2.6672640000469983E-2</v>
      </c>
      <c r="C50" s="39"/>
      <c r="D50" s="92">
        <f t="shared" si="3"/>
        <v>3.6267999999999998</v>
      </c>
      <c r="E50" s="92">
        <f t="shared" si="3"/>
        <v>-2.6672640000469983E-2</v>
      </c>
      <c r="F50" s="85">
        <f t="shared" si="8"/>
        <v>13.153678239999998</v>
      </c>
      <c r="G50" s="85">
        <f t="shared" si="9"/>
        <v>47.705760240831992</v>
      </c>
      <c r="H50" s="85">
        <f t="shared" si="10"/>
        <v>173.01925124144944</v>
      </c>
      <c r="I50" s="85">
        <f t="shared" si="11"/>
        <v>-9.6736330753704525E-2</v>
      </c>
      <c r="J50" s="85">
        <f t="shared" si="12"/>
        <v>-0.35084332437753557</v>
      </c>
      <c r="K50" s="85">
        <f t="shared" ca="1" si="4"/>
        <v>-2.6601857897263853E-2</v>
      </c>
      <c r="L50" s="85">
        <f t="shared" ca="1" si="13"/>
        <v>5.0101061342831744E-9</v>
      </c>
      <c r="M50" s="85">
        <f t="shared" ca="1" si="5"/>
        <v>39689.347425769694</v>
      </c>
      <c r="N50" s="85">
        <f t="shared" ca="1" si="6"/>
        <v>13573.952268560408</v>
      </c>
      <c r="O50" s="85">
        <f t="shared" ca="1" si="7"/>
        <v>266.72977196140153</v>
      </c>
      <c r="P50" s="39">
        <f t="shared" ca="1" si="14"/>
        <v>-7.0782103206129543E-5</v>
      </c>
      <c r="Q50" s="39"/>
      <c r="R50" s="39"/>
      <c r="S50" s="39"/>
    </row>
    <row r="51" spans="1:19">
      <c r="A51" s="91">
        <v>36313</v>
      </c>
      <c r="B51" s="91">
        <v>-2.7154239993251394E-2</v>
      </c>
      <c r="C51" s="39"/>
      <c r="D51" s="92">
        <f t="shared" si="3"/>
        <v>3.6313</v>
      </c>
      <c r="E51" s="92">
        <f t="shared" si="3"/>
        <v>-2.7154239993251394E-2</v>
      </c>
      <c r="F51" s="85">
        <f t="shared" si="8"/>
        <v>13.186339690000001</v>
      </c>
      <c r="G51" s="85">
        <f t="shared" si="9"/>
        <v>47.883555316296999</v>
      </c>
      <c r="H51" s="85">
        <f t="shared" si="10"/>
        <v>173.8795544200693</v>
      </c>
      <c r="I51" s="85">
        <f t="shared" si="11"/>
        <v>-9.8605191687493793E-2</v>
      </c>
      <c r="J51" s="85">
        <f t="shared" si="12"/>
        <v>-0.35806503257479622</v>
      </c>
      <c r="K51" s="85">
        <f t="shared" ca="1" si="4"/>
        <v>-2.6621106261194849E-2</v>
      </c>
      <c r="L51" s="85">
        <f t="shared" ca="1" si="13"/>
        <v>2.8423157625654039E-7</v>
      </c>
      <c r="M51" s="85">
        <f t="shared" ca="1" si="5"/>
        <v>49949.190423185486</v>
      </c>
      <c r="N51" s="85">
        <f t="shared" ca="1" si="6"/>
        <v>16572.171216659292</v>
      </c>
      <c r="O51" s="85">
        <f t="shared" ca="1" si="7"/>
        <v>318.91762221362978</v>
      </c>
      <c r="P51" s="39">
        <f t="shared" ca="1" si="14"/>
        <v>-5.3313373205654546E-4</v>
      </c>
      <c r="Q51" s="39"/>
      <c r="R51" s="39"/>
      <c r="S51" s="39"/>
    </row>
    <row r="52" spans="1:19">
      <c r="A52" s="91">
        <v>36341</v>
      </c>
      <c r="B52" s="91">
        <v>-2.5911680000717752E-2</v>
      </c>
      <c r="C52" s="39"/>
      <c r="D52" s="92">
        <f t="shared" si="3"/>
        <v>3.6341000000000001</v>
      </c>
      <c r="E52" s="92">
        <f t="shared" si="3"/>
        <v>-2.5911680000717752E-2</v>
      </c>
      <c r="F52" s="85">
        <f t="shared" si="8"/>
        <v>13.20668281</v>
      </c>
      <c r="G52" s="85">
        <f t="shared" si="9"/>
        <v>47.994405999821005</v>
      </c>
      <c r="H52" s="85">
        <f t="shared" si="10"/>
        <v>174.4164708439495</v>
      </c>
      <c r="I52" s="85">
        <f t="shared" si="11"/>
        <v>-9.4165636290608382E-2</v>
      </c>
      <c r="J52" s="85">
        <f t="shared" si="12"/>
        <v>-0.34220733884369992</v>
      </c>
      <c r="K52" s="85">
        <f t="shared" ca="1" si="4"/>
        <v>-2.663292631182515E-2</v>
      </c>
      <c r="L52" s="85">
        <f t="shared" ca="1" si="13"/>
        <v>5.2019624128603036E-7</v>
      </c>
      <c r="M52" s="85">
        <f t="shared" ca="1" si="5"/>
        <v>56838.130364908277</v>
      </c>
      <c r="N52" s="85">
        <f t="shared" ca="1" si="6"/>
        <v>18562.222415726996</v>
      </c>
      <c r="O52" s="85">
        <f t="shared" ca="1" si="7"/>
        <v>353.27642327046249</v>
      </c>
      <c r="P52" s="39">
        <f t="shared" ca="1" si="14"/>
        <v>7.2124631110739856E-4</v>
      </c>
      <c r="Q52" s="39"/>
      <c r="R52" s="39"/>
      <c r="S52" s="39"/>
    </row>
    <row r="53" spans="1:19">
      <c r="A53" s="91">
        <v>36347</v>
      </c>
      <c r="B53" s="91">
        <v>-2.6602559999446385E-2</v>
      </c>
      <c r="C53" s="39"/>
      <c r="D53" s="92">
        <f t="shared" ref="D53:E84" si="15">A53/A$18</f>
        <v>3.6347</v>
      </c>
      <c r="E53" s="92">
        <f t="shared" si="15"/>
        <v>-2.6602559999446385E-2</v>
      </c>
      <c r="F53" s="85">
        <f t="shared" si="8"/>
        <v>13.21104409</v>
      </c>
      <c r="G53" s="85">
        <f t="shared" si="9"/>
        <v>48.018181953922998</v>
      </c>
      <c r="H53" s="85">
        <f t="shared" si="10"/>
        <v>174.53168594792393</v>
      </c>
      <c r="I53" s="85">
        <f t="shared" si="11"/>
        <v>-9.6692324829987769E-2</v>
      </c>
      <c r="J53" s="85">
        <f t="shared" si="12"/>
        <v>-0.35144759305955653</v>
      </c>
      <c r="K53" s="85">
        <f t="shared" ca="1" si="4"/>
        <v>-2.6635443539569606E-2</v>
      </c>
      <c r="L53" s="85">
        <f t="shared" ca="1" si="13"/>
        <v>1.0813272110355096E-9</v>
      </c>
      <c r="M53" s="85">
        <f t="shared" ca="1" si="5"/>
        <v>58363.153902384511</v>
      </c>
      <c r="N53" s="85">
        <f t="shared" ca="1" si="6"/>
        <v>19000.67618744151</v>
      </c>
      <c r="O53" s="85">
        <f t="shared" ca="1" si="7"/>
        <v>360.82073364527753</v>
      </c>
      <c r="P53" s="39">
        <f t="shared" ca="1" si="14"/>
        <v>3.2883540123221366E-5</v>
      </c>
      <c r="Q53" s="39"/>
      <c r="R53" s="39"/>
      <c r="S53" s="39"/>
    </row>
    <row r="54" spans="1:19">
      <c r="A54" s="91">
        <v>37174</v>
      </c>
      <c r="B54" s="91">
        <v>-2.7195520000532269E-2</v>
      </c>
      <c r="C54" s="39"/>
      <c r="D54" s="92">
        <f t="shared" si="15"/>
        <v>3.7174</v>
      </c>
      <c r="E54" s="92">
        <f t="shared" si="15"/>
        <v>-2.7195520000532269E-2</v>
      </c>
      <c r="F54" s="85">
        <f t="shared" si="8"/>
        <v>13.81906276</v>
      </c>
      <c r="G54" s="85">
        <f t="shared" si="9"/>
        <v>51.370983904024001</v>
      </c>
      <c r="H54" s="85">
        <f t="shared" si="10"/>
        <v>190.96649556481881</v>
      </c>
      <c r="I54" s="85">
        <f t="shared" si="11"/>
        <v>-0.10109662604997866</v>
      </c>
      <c r="J54" s="85">
        <f t="shared" si="12"/>
        <v>-0.37581659767819064</v>
      </c>
      <c r="K54" s="85">
        <f t="shared" ca="1" si="4"/>
        <v>-2.6929585617055815E-2</v>
      </c>
      <c r="L54" s="85">
        <f t="shared" ca="1" si="13"/>
        <v>7.0721096315001884E-8</v>
      </c>
      <c r="M54" s="85">
        <f t="shared" ca="1" si="5"/>
        <v>379713.45624187059</v>
      </c>
      <c r="N54" s="85">
        <f t="shared" ca="1" si="6"/>
        <v>106094.76661316377</v>
      </c>
      <c r="O54" s="85">
        <f t="shared" ca="1" si="7"/>
        <v>1792.6834284598392</v>
      </c>
      <c r="P54" s="39">
        <f t="shared" ca="1" si="14"/>
        <v>-2.6593438347645437E-4</v>
      </c>
      <c r="Q54" s="39"/>
      <c r="R54" s="39"/>
      <c r="S54" s="39"/>
    </row>
    <row r="55" spans="1:19">
      <c r="A55" s="91">
        <v>37174</v>
      </c>
      <c r="B55" s="91">
        <v>-2.7195520000532269E-2</v>
      </c>
      <c r="C55" s="39"/>
      <c r="D55" s="92">
        <f t="shared" si="15"/>
        <v>3.7174</v>
      </c>
      <c r="E55" s="92">
        <f t="shared" si="15"/>
        <v>-2.7195520000532269E-2</v>
      </c>
      <c r="F55" s="85">
        <f t="shared" si="8"/>
        <v>13.81906276</v>
      </c>
      <c r="G55" s="85">
        <f t="shared" si="9"/>
        <v>51.370983904024001</v>
      </c>
      <c r="H55" s="85">
        <f t="shared" si="10"/>
        <v>190.96649556481881</v>
      </c>
      <c r="I55" s="85">
        <f t="shared" si="11"/>
        <v>-0.10109662604997866</v>
      </c>
      <c r="J55" s="85">
        <f t="shared" si="12"/>
        <v>-0.37581659767819064</v>
      </c>
      <c r="K55" s="85">
        <f t="shared" ca="1" si="4"/>
        <v>-2.6929585617055815E-2</v>
      </c>
      <c r="L55" s="85">
        <f t="shared" ca="1" si="13"/>
        <v>7.0721096315001884E-8</v>
      </c>
      <c r="M55" s="85">
        <f t="shared" ca="1" si="5"/>
        <v>379713.45624187059</v>
      </c>
      <c r="N55" s="85">
        <f t="shared" ca="1" si="6"/>
        <v>106094.76661316377</v>
      </c>
      <c r="O55" s="85">
        <f t="shared" ca="1" si="7"/>
        <v>1792.6834284598392</v>
      </c>
      <c r="P55" s="39">
        <f t="shared" ca="1" si="14"/>
        <v>-2.6593438347645437E-4</v>
      </c>
      <c r="Q55" s="39"/>
      <c r="R55" s="39"/>
      <c r="S55" s="39"/>
    </row>
    <row r="56" spans="1:19">
      <c r="A56" s="91">
        <v>37232.5</v>
      </c>
      <c r="B56" s="91">
        <v>-2.9381599997577723E-2</v>
      </c>
      <c r="C56" s="39"/>
      <c r="D56" s="92">
        <f t="shared" si="15"/>
        <v>3.7232500000000002</v>
      </c>
      <c r="E56" s="92">
        <f t="shared" si="15"/>
        <v>-2.9381599997577723E-2</v>
      </c>
      <c r="F56" s="85">
        <f t="shared" si="8"/>
        <v>13.862590562500001</v>
      </c>
      <c r="G56" s="85">
        <f t="shared" si="9"/>
        <v>51.613890311828129</v>
      </c>
      <c r="H56" s="85">
        <f t="shared" si="10"/>
        <v>192.1714171035141</v>
      </c>
      <c r="I56" s="85">
        <f t="shared" si="11"/>
        <v>-0.10939504219098126</v>
      </c>
      <c r="J56" s="85">
        <f t="shared" si="12"/>
        <v>-0.40730509083757099</v>
      </c>
      <c r="K56" s="85">
        <f t="shared" ca="1" si="4"/>
        <v>-2.6946420992972717E-2</v>
      </c>
      <c r="L56" s="85">
        <f t="shared" ca="1" si="13"/>
        <v>5.9300967844690305E-6</v>
      </c>
      <c r="M56" s="85">
        <f t="shared" ca="1" si="5"/>
        <v>406979.23638115765</v>
      </c>
      <c r="N56" s="85">
        <f t="shared" ca="1" si="6"/>
        <v>113272.45445169602</v>
      </c>
      <c r="O56" s="85">
        <f t="shared" ca="1" si="7"/>
        <v>1907.7491580878809</v>
      </c>
      <c r="P56" s="39">
        <f t="shared" ca="1" si="14"/>
        <v>-2.4351790046050065E-3</v>
      </c>
      <c r="Q56" s="39"/>
      <c r="R56" s="39"/>
      <c r="S56" s="39"/>
    </row>
    <row r="57" spans="1:19">
      <c r="A57" s="91">
        <v>37235</v>
      </c>
      <c r="B57" s="91">
        <v>-2.7352799996151589E-2</v>
      </c>
      <c r="C57" s="39"/>
      <c r="D57" s="92">
        <f t="shared" si="15"/>
        <v>3.7235</v>
      </c>
      <c r="E57" s="92">
        <f t="shared" si="15"/>
        <v>-2.7352799996151589E-2</v>
      </c>
      <c r="F57" s="85">
        <f t="shared" si="8"/>
        <v>13.864452249999999</v>
      </c>
      <c r="G57" s="85">
        <f t="shared" si="9"/>
        <v>51.624287952875001</v>
      </c>
      <c r="H57" s="85">
        <f t="shared" si="10"/>
        <v>192.22303619253003</v>
      </c>
      <c r="I57" s="85">
        <f t="shared" si="11"/>
        <v>-0.10184815078567044</v>
      </c>
      <c r="J57" s="85">
        <f t="shared" si="12"/>
        <v>-0.37923158945044388</v>
      </c>
      <c r="K57" s="85">
        <f t="shared" ca="1" si="4"/>
        <v>-2.6947128761630121E-2</v>
      </c>
      <c r="L57" s="85">
        <f t="shared" ca="1" si="13"/>
        <v>1.6456915051817191E-7</v>
      </c>
      <c r="M57" s="85">
        <f t="shared" ca="1" si="5"/>
        <v>408147.59815842984</v>
      </c>
      <c r="N57" s="85">
        <f t="shared" ca="1" si="6"/>
        <v>113579.5612326925</v>
      </c>
      <c r="O57" s="85">
        <f t="shared" ca="1" si="7"/>
        <v>1912.6654682917465</v>
      </c>
      <c r="P57" s="39">
        <f t="shared" ca="1" si="14"/>
        <v>-4.0567123452146803E-4</v>
      </c>
      <c r="Q57" s="39"/>
      <c r="R57" s="39"/>
      <c r="S57" s="39"/>
    </row>
    <row r="58" spans="1:19">
      <c r="A58" s="91">
        <v>37283</v>
      </c>
      <c r="B58" s="91">
        <v>-2.6879839999310207E-2</v>
      </c>
      <c r="C58" s="39"/>
      <c r="D58" s="92">
        <f t="shared" si="15"/>
        <v>3.7282999999999999</v>
      </c>
      <c r="E58" s="92">
        <f t="shared" si="15"/>
        <v>-2.6879839999310207E-2</v>
      </c>
      <c r="F58" s="85">
        <f t="shared" si="8"/>
        <v>13.90022089</v>
      </c>
      <c r="G58" s="85">
        <f t="shared" si="9"/>
        <v>51.824193544186997</v>
      </c>
      <c r="H58" s="85">
        <f t="shared" si="10"/>
        <v>193.21614079079239</v>
      </c>
      <c r="I58" s="85">
        <f t="shared" si="11"/>
        <v>-0.10021610746942824</v>
      </c>
      <c r="J58" s="85">
        <f t="shared" si="12"/>
        <v>-0.37363571347826929</v>
      </c>
      <c r="K58" s="85">
        <f t="shared" ca="1" si="4"/>
        <v>-2.6960532076908336E-2</v>
      </c>
      <c r="L58" s="85">
        <f t="shared" ca="1" si="13"/>
        <v>6.5112113871025651E-9</v>
      </c>
      <c r="M58" s="85">
        <f t="shared" ca="1" si="5"/>
        <v>430612.53756114846</v>
      </c>
      <c r="N58" s="85">
        <f t="shared" ca="1" si="6"/>
        <v>119477.29209543027</v>
      </c>
      <c r="O58" s="85">
        <f t="shared" ca="1" si="7"/>
        <v>2006.9701880892451</v>
      </c>
      <c r="P58" s="39">
        <f t="shared" ca="1" si="14"/>
        <v>8.0692077598129575E-5</v>
      </c>
      <c r="Q58" s="39"/>
      <c r="R58" s="39"/>
      <c r="S58" s="39"/>
    </row>
    <row r="59" spans="1:19">
      <c r="A59" s="91">
        <v>37332</v>
      </c>
      <c r="B59" s="91">
        <v>-2.7855359992827289E-2</v>
      </c>
      <c r="C59" s="39"/>
      <c r="D59" s="92">
        <f t="shared" si="15"/>
        <v>3.7332000000000001</v>
      </c>
      <c r="E59" s="92">
        <f t="shared" si="15"/>
        <v>-2.7855359992827289E-2</v>
      </c>
      <c r="F59" s="85">
        <f t="shared" si="8"/>
        <v>13.936782240000001</v>
      </c>
      <c r="G59" s="85">
        <f t="shared" si="9"/>
        <v>52.028795458368009</v>
      </c>
      <c r="H59" s="85">
        <f t="shared" si="10"/>
        <v>194.23389920517945</v>
      </c>
      <c r="I59" s="85">
        <f t="shared" si="11"/>
        <v>-0.10398962992522284</v>
      </c>
      <c r="J59" s="85">
        <f t="shared" si="12"/>
        <v>-0.38821408643684191</v>
      </c>
      <c r="K59" s="85">
        <f t="shared" ca="1" si="4"/>
        <v>-2.6973850225482571E-2</v>
      </c>
      <c r="L59" s="85">
        <f t="shared" ca="1" si="13"/>
        <v>7.7705946992413897E-7</v>
      </c>
      <c r="M59" s="85">
        <f t="shared" ca="1" si="5"/>
        <v>453577.79218307184</v>
      </c>
      <c r="N59" s="85">
        <f t="shared" ca="1" si="6"/>
        <v>125492.39378057925</v>
      </c>
      <c r="O59" s="85">
        <f t="shared" ca="1" si="7"/>
        <v>2102.9398963803565</v>
      </c>
      <c r="P59" s="39">
        <f t="shared" ca="1" si="14"/>
        <v>-8.8150976734471809E-4</v>
      </c>
      <c r="Q59" s="39"/>
      <c r="R59" s="39"/>
      <c r="S59" s="39"/>
    </row>
    <row r="60" spans="1:19">
      <c r="A60" s="91">
        <v>37356</v>
      </c>
      <c r="B60" s="91">
        <v>-2.7718879995518364E-2</v>
      </c>
      <c r="C60" s="39"/>
      <c r="D60" s="92">
        <f t="shared" si="15"/>
        <v>3.7355999999999998</v>
      </c>
      <c r="E60" s="92">
        <f t="shared" si="15"/>
        <v>-2.7718879995518364E-2</v>
      </c>
      <c r="F60" s="85">
        <f t="shared" si="8"/>
        <v>13.954707359999999</v>
      </c>
      <c r="G60" s="85">
        <f t="shared" si="9"/>
        <v>52.129204814015992</v>
      </c>
      <c r="H60" s="85">
        <f t="shared" si="10"/>
        <v>194.73385750323814</v>
      </c>
      <c r="I60" s="85">
        <f t="shared" si="11"/>
        <v>-0.1035466481112584</v>
      </c>
      <c r="J60" s="85">
        <f t="shared" si="12"/>
        <v>-0.38680885868441683</v>
      </c>
      <c r="K60" s="85">
        <f t="shared" ca="1" si="4"/>
        <v>-2.6980239078166726E-2</v>
      </c>
      <c r="L60" s="85">
        <f t="shared" ca="1" si="13"/>
        <v>5.4559040478606906E-7</v>
      </c>
      <c r="M60" s="85">
        <f t="shared" ca="1" si="5"/>
        <v>464824.210424566</v>
      </c>
      <c r="N60" s="85">
        <f t="shared" ca="1" si="6"/>
        <v>128433.00746072605</v>
      </c>
      <c r="O60" s="85">
        <f t="shared" ca="1" si="7"/>
        <v>2149.7793488074703</v>
      </c>
      <c r="P60" s="39">
        <f t="shared" ca="1" si="14"/>
        <v>-7.3864091735163784E-4</v>
      </c>
      <c r="Q60" s="39"/>
      <c r="R60" s="39"/>
      <c r="S60" s="39"/>
    </row>
    <row r="61" spans="1:19">
      <c r="A61" s="91">
        <v>37408</v>
      </c>
      <c r="B61" s="91">
        <v>-2.6739839995570946E-2</v>
      </c>
      <c r="C61" s="39"/>
      <c r="D61" s="92">
        <f t="shared" si="15"/>
        <v>3.7408000000000001</v>
      </c>
      <c r="E61" s="92">
        <f t="shared" si="15"/>
        <v>-2.6739839995570946E-2</v>
      </c>
      <c r="F61" s="85">
        <f t="shared" si="8"/>
        <v>13.993584640000002</v>
      </c>
      <c r="G61" s="85">
        <f t="shared" si="9"/>
        <v>52.347201421312008</v>
      </c>
      <c r="H61" s="85">
        <f t="shared" si="10"/>
        <v>195.82041107684398</v>
      </c>
      <c r="I61" s="85">
        <f t="shared" si="11"/>
        <v>-0.1000283934554318</v>
      </c>
      <c r="J61" s="85">
        <f t="shared" si="12"/>
        <v>-0.3741862142380793</v>
      </c>
      <c r="K61" s="85">
        <f t="shared" ca="1" si="4"/>
        <v>-2.6993778600849533E-2</v>
      </c>
      <c r="L61" s="85">
        <f t="shared" ca="1" si="13"/>
        <v>6.4484815250833682E-8</v>
      </c>
      <c r="M61" s="85">
        <f t="shared" ca="1" si="5"/>
        <v>489155.85616022948</v>
      </c>
      <c r="N61" s="85">
        <f t="shared" ca="1" si="6"/>
        <v>134783.76015571781</v>
      </c>
      <c r="O61" s="85">
        <f t="shared" ca="1" si="7"/>
        <v>2250.7635682612308</v>
      </c>
      <c r="P61" s="39">
        <f t="shared" ca="1" si="14"/>
        <v>2.5393860527858636E-4</v>
      </c>
      <c r="Q61" s="39"/>
      <c r="R61" s="39"/>
      <c r="S61" s="39"/>
    </row>
    <row r="62" spans="1:19">
      <c r="A62" s="91">
        <v>37411</v>
      </c>
      <c r="B62" s="91">
        <v>-2.7585280004132073E-2</v>
      </c>
      <c r="C62" s="39"/>
      <c r="D62" s="92">
        <f t="shared" si="15"/>
        <v>3.7410999999999999</v>
      </c>
      <c r="E62" s="92">
        <f t="shared" si="15"/>
        <v>-2.7585280004132073E-2</v>
      </c>
      <c r="F62" s="85">
        <f t="shared" si="8"/>
        <v>13.995829209999998</v>
      </c>
      <c r="G62" s="85">
        <f t="shared" si="9"/>
        <v>52.359796657530993</v>
      </c>
      <c r="H62" s="85">
        <f t="shared" si="10"/>
        <v>195.88323527548917</v>
      </c>
      <c r="I62" s="85">
        <f t="shared" si="11"/>
        <v>-0.1031992910234585</v>
      </c>
      <c r="J62" s="85">
        <f t="shared" si="12"/>
        <v>-0.38607886764786059</v>
      </c>
      <c r="K62" s="85">
        <f t="shared" ca="1" si="4"/>
        <v>-2.6994547076957781E-2</v>
      </c>
      <c r="L62" s="85">
        <f t="shared" ca="1" si="13"/>
        <v>3.4896539124790769E-7</v>
      </c>
      <c r="M62" s="85">
        <f t="shared" ca="1" si="5"/>
        <v>490557.30504953559</v>
      </c>
      <c r="N62" s="85">
        <f t="shared" ca="1" si="6"/>
        <v>135149.08225809623</v>
      </c>
      <c r="O62" s="85">
        <f t="shared" ca="1" si="7"/>
        <v>2256.5653748523232</v>
      </c>
      <c r="P62" s="39">
        <f t="shared" ca="1" si="14"/>
        <v>-5.9073292717429227E-4</v>
      </c>
      <c r="Q62" s="39"/>
      <c r="R62" s="39"/>
      <c r="S62" s="39"/>
    </row>
    <row r="63" spans="1:19">
      <c r="A63" s="91">
        <v>37503</v>
      </c>
      <c r="B63" s="91">
        <v>-2.7245440003753174E-2</v>
      </c>
      <c r="C63" s="39"/>
      <c r="D63" s="92">
        <f t="shared" si="15"/>
        <v>3.7503000000000002</v>
      </c>
      <c r="E63" s="92">
        <f t="shared" si="15"/>
        <v>-2.7245440003753174E-2</v>
      </c>
      <c r="F63" s="85">
        <f t="shared" si="8"/>
        <v>14.064750090000002</v>
      </c>
      <c r="G63" s="85">
        <f t="shared" si="9"/>
        <v>52.747032262527014</v>
      </c>
      <c r="H63" s="85">
        <f t="shared" si="10"/>
        <v>197.81719509415507</v>
      </c>
      <c r="I63" s="85">
        <f t="shared" si="11"/>
        <v>-0.10217857364607554</v>
      </c>
      <c r="J63" s="85">
        <f t="shared" si="12"/>
        <v>-0.3832003047448771</v>
      </c>
      <c r="K63" s="85">
        <f t="shared" ca="1" si="4"/>
        <v>-2.7017443600329497E-2</v>
      </c>
      <c r="L63" s="85">
        <f t="shared" ca="1" si="13"/>
        <v>5.1982359974132326E-8</v>
      </c>
      <c r="M63" s="85">
        <f t="shared" ca="1" si="5"/>
        <v>533334.8867396682</v>
      </c>
      <c r="N63" s="85">
        <f t="shared" ca="1" si="6"/>
        <v>146275.70431722372</v>
      </c>
      <c r="O63" s="85">
        <f t="shared" ca="1" si="7"/>
        <v>2432.8902254805394</v>
      </c>
      <c r="P63" s="39">
        <f t="shared" ca="1" si="14"/>
        <v>-2.2799640342367755E-4</v>
      </c>
      <c r="Q63" s="39"/>
      <c r="R63" s="39"/>
      <c r="S63" s="39"/>
    </row>
    <row r="64" spans="1:19">
      <c r="A64" s="91">
        <v>37511</v>
      </c>
      <c r="B64" s="91">
        <v>-2.7133279996633064E-2</v>
      </c>
      <c r="C64" s="39"/>
      <c r="D64" s="92">
        <f t="shared" si="15"/>
        <v>3.7511000000000001</v>
      </c>
      <c r="E64" s="92">
        <f t="shared" si="15"/>
        <v>-2.7133279996633064E-2</v>
      </c>
      <c r="F64" s="85">
        <f t="shared" si="8"/>
        <v>14.070751210000001</v>
      </c>
      <c r="G64" s="85">
        <f t="shared" si="9"/>
        <v>52.780794863831005</v>
      </c>
      <c r="H64" s="85">
        <f t="shared" si="10"/>
        <v>197.98603961371649</v>
      </c>
      <c r="I64" s="85">
        <f t="shared" si="11"/>
        <v>-0.10177964659537028</v>
      </c>
      <c r="J64" s="85">
        <f t="shared" si="12"/>
        <v>-0.38178563234389346</v>
      </c>
      <c r="K64" s="85">
        <f t="shared" ca="1" si="4"/>
        <v>-2.7019373268056909E-2</v>
      </c>
      <c r="L64" s="85">
        <f t="shared" ca="1" si="13"/>
        <v>1.2974742814921775E-8</v>
      </c>
      <c r="M64" s="85">
        <f t="shared" ca="1" si="5"/>
        <v>537031.43518108677</v>
      </c>
      <c r="N64" s="85">
        <f t="shared" ca="1" si="6"/>
        <v>147234.96924290454</v>
      </c>
      <c r="O64" s="85">
        <f t="shared" ca="1" si="7"/>
        <v>2448.0568863860703</v>
      </c>
      <c r="P64" s="39">
        <f t="shared" ca="1" si="14"/>
        <v>-1.1390672857615469E-4</v>
      </c>
      <c r="Q64" s="39"/>
      <c r="R64" s="39"/>
      <c r="S64" s="39"/>
    </row>
    <row r="65" spans="1:19">
      <c r="A65" s="91">
        <v>37511.5</v>
      </c>
      <c r="B65" s="91">
        <v>-2.6207520000752993E-2</v>
      </c>
      <c r="C65" s="39"/>
      <c r="D65" s="92">
        <f t="shared" si="15"/>
        <v>3.75115</v>
      </c>
      <c r="E65" s="92">
        <f t="shared" si="15"/>
        <v>-2.6207520000752993E-2</v>
      </c>
      <c r="F65" s="85">
        <f t="shared" si="8"/>
        <v>14.0711263225</v>
      </c>
      <c r="G65" s="85">
        <f t="shared" si="9"/>
        <v>52.782905504645875</v>
      </c>
      <c r="H65" s="85">
        <f t="shared" si="10"/>
        <v>197.99659598375237</v>
      </c>
      <c r="I65" s="85">
        <f t="shared" si="11"/>
        <v>-9.8308338650824584E-2</v>
      </c>
      <c r="J65" s="85">
        <f t="shared" si="12"/>
        <v>-0.36876932453004063</v>
      </c>
      <c r="K65" s="85">
        <f t="shared" ca="1" si="4"/>
        <v>-2.7019493546451376E-2</v>
      </c>
      <c r="L65" s="85">
        <f t="shared" ca="1" si="13"/>
        <v>6.5930103891400386E-7</v>
      </c>
      <c r="M65" s="85">
        <f t="shared" ca="1" si="5"/>
        <v>537262.32087111648</v>
      </c>
      <c r="N65" s="85">
        <f t="shared" ca="1" si="6"/>
        <v>147294.87296346962</v>
      </c>
      <c r="O65" s="85">
        <f t="shared" ca="1" si="7"/>
        <v>2449.0038204805051</v>
      </c>
      <c r="P65" s="39">
        <f t="shared" ca="1" si="14"/>
        <v>8.1197354569838287E-4</v>
      </c>
      <c r="Q65" s="39"/>
      <c r="R65" s="39"/>
      <c r="S65" s="39"/>
    </row>
    <row r="66" spans="1:19">
      <c r="A66" s="91">
        <v>38302</v>
      </c>
      <c r="B66" s="91">
        <v>-2.7780960001109634E-2</v>
      </c>
      <c r="C66" s="39"/>
      <c r="D66" s="92">
        <f t="shared" si="15"/>
        <v>3.8302</v>
      </c>
      <c r="E66" s="92">
        <f t="shared" si="15"/>
        <v>-2.7780960001109634E-2</v>
      </c>
      <c r="F66" s="85">
        <f t="shared" si="8"/>
        <v>14.67043204</v>
      </c>
      <c r="G66" s="85">
        <f t="shared" si="9"/>
        <v>56.190688799607997</v>
      </c>
      <c r="H66" s="85">
        <f t="shared" si="10"/>
        <v>215.22157624025854</v>
      </c>
      <c r="I66" s="85">
        <f t="shared" si="11"/>
        <v>-0.10640663299625013</v>
      </c>
      <c r="J66" s="85">
        <f t="shared" si="12"/>
        <v>-0.40755868570223724</v>
      </c>
      <c r="K66" s="85">
        <f t="shared" ca="1" si="4"/>
        <v>-2.7161714373728621E-2</v>
      </c>
      <c r="L66" s="85">
        <f t="shared" ca="1" si="13"/>
        <v>3.8346514703050394E-7</v>
      </c>
      <c r="M66" s="85">
        <f t="shared" ca="1" si="5"/>
        <v>854809.08206605236</v>
      </c>
      <c r="N66" s="85">
        <f t="shared" ca="1" si="6"/>
        <v>228088.93527585562</v>
      </c>
      <c r="O66" s="85">
        <f t="shared" ca="1" si="7"/>
        <v>3700.1496918899365</v>
      </c>
      <c r="P66" s="39">
        <f t="shared" ca="1" si="14"/>
        <v>-6.1924562738101263E-4</v>
      </c>
      <c r="Q66" s="39"/>
      <c r="R66" s="39"/>
      <c r="S66" s="39"/>
    </row>
    <row r="67" spans="1:19">
      <c r="A67" s="91">
        <v>38317</v>
      </c>
      <c r="B67" s="91">
        <v>-2.730815999530023E-2</v>
      </c>
      <c r="C67" s="39"/>
      <c r="D67" s="92">
        <f t="shared" si="15"/>
        <v>3.8317000000000001</v>
      </c>
      <c r="E67" s="92">
        <f t="shared" si="15"/>
        <v>-2.730815999530023E-2</v>
      </c>
      <c r="F67" s="85">
        <f t="shared" si="8"/>
        <v>14.681924890000001</v>
      </c>
      <c r="G67" s="85">
        <f t="shared" si="9"/>
        <v>56.256731601013009</v>
      </c>
      <c r="H67" s="85">
        <f t="shared" si="10"/>
        <v>215.55891847560156</v>
      </c>
      <c r="I67" s="85">
        <f t="shared" si="11"/>
        <v>-0.10463667665399189</v>
      </c>
      <c r="J67" s="85">
        <f t="shared" si="12"/>
        <v>-0.40093635393510074</v>
      </c>
      <c r="K67" s="85">
        <f t="shared" ca="1" si="4"/>
        <v>-2.7163486721479613E-2</v>
      </c>
      <c r="L67" s="85">
        <f t="shared" ca="1" si="13"/>
        <v>2.0930356157975195E-8</v>
      </c>
      <c r="M67" s="85">
        <f t="shared" ca="1" si="5"/>
        <v>859484.58631497133</v>
      </c>
      <c r="N67" s="85">
        <f t="shared" ca="1" si="6"/>
        <v>229244.08450341961</v>
      </c>
      <c r="O67" s="85">
        <f t="shared" ca="1" si="7"/>
        <v>3717.4510956303097</v>
      </c>
      <c r="P67" s="39">
        <f t="shared" ca="1" si="14"/>
        <v>-1.446732738206169E-4</v>
      </c>
      <c r="Q67" s="39"/>
      <c r="R67" s="39"/>
      <c r="S67" s="39"/>
    </row>
    <row r="68" spans="1:19">
      <c r="A68" s="91">
        <v>38323</v>
      </c>
      <c r="B68" s="91">
        <v>-2.6999039997463115E-2</v>
      </c>
      <c r="C68" s="39"/>
      <c r="D68" s="92">
        <f t="shared" si="15"/>
        <v>3.8323</v>
      </c>
      <c r="E68" s="92">
        <f t="shared" si="15"/>
        <v>-2.6999039997463115E-2</v>
      </c>
      <c r="F68" s="85">
        <f t="shared" si="8"/>
        <v>14.68652329</v>
      </c>
      <c r="G68" s="85">
        <f t="shared" si="9"/>
        <v>56.283163204266998</v>
      </c>
      <c r="H68" s="85">
        <f t="shared" si="10"/>
        <v>215.69396634771243</v>
      </c>
      <c r="I68" s="85">
        <f t="shared" si="11"/>
        <v>-0.10346842098227789</v>
      </c>
      <c r="J68" s="85">
        <f t="shared" si="12"/>
        <v>-0.39652202973038359</v>
      </c>
      <c r="K68" s="85">
        <f t="shared" ca="1" si="4"/>
        <v>-2.7164186000426999E-2</v>
      </c>
      <c r="L68" s="85">
        <f t="shared" ca="1" si="13"/>
        <v>2.7273202294947196E-8</v>
      </c>
      <c r="M68" s="85">
        <f t="shared" ca="1" si="5"/>
        <v>861336.8690070617</v>
      </c>
      <c r="N68" s="85">
        <f t="shared" ca="1" si="6"/>
        <v>229701.24357386754</v>
      </c>
      <c r="O68" s="85">
        <f t="shared" ca="1" si="7"/>
        <v>3724.2898371345759</v>
      </c>
      <c r="P68" s="39">
        <f t="shared" ca="1" si="14"/>
        <v>1.6514600296388404E-4</v>
      </c>
      <c r="Q68" s="39"/>
      <c r="R68" s="39"/>
      <c r="S68" s="39"/>
    </row>
    <row r="69" spans="1:19">
      <c r="A69" s="91">
        <v>38332</v>
      </c>
      <c r="B69" s="91">
        <v>-2.7335359998687636E-2</v>
      </c>
      <c r="C69" s="39"/>
      <c r="D69" s="92">
        <f t="shared" si="15"/>
        <v>3.8332000000000002</v>
      </c>
      <c r="E69" s="92">
        <f t="shared" si="15"/>
        <v>-2.7335359998687636E-2</v>
      </c>
      <c r="F69" s="85">
        <f t="shared" si="8"/>
        <v>14.693422240000002</v>
      </c>
      <c r="G69" s="85">
        <f t="shared" si="9"/>
        <v>56.322826130368007</v>
      </c>
      <c r="H69" s="85">
        <f t="shared" si="10"/>
        <v>215.89665712292668</v>
      </c>
      <c r="I69" s="85">
        <f t="shared" si="11"/>
        <v>-0.10478190194696946</v>
      </c>
      <c r="J69" s="85">
        <f t="shared" si="12"/>
        <v>-0.40164998654312334</v>
      </c>
      <c r="K69" s="85">
        <f t="shared" ca="1" si="4"/>
        <v>-2.7165224568684115E-2</v>
      </c>
      <c r="L69" s="85">
        <f t="shared" ca="1" si="13"/>
        <v>2.8946064542482897E-8</v>
      </c>
      <c r="M69" s="85">
        <f t="shared" ca="1" si="5"/>
        <v>864095.97005333076</v>
      </c>
      <c r="N69" s="85">
        <f t="shared" ca="1" si="6"/>
        <v>230381.70096484429</v>
      </c>
      <c r="O69" s="85">
        <f t="shared" ca="1" si="7"/>
        <v>3734.4598260039293</v>
      </c>
      <c r="P69" s="39">
        <f t="shared" ca="1" si="14"/>
        <v>-1.7013543000352072E-4</v>
      </c>
      <c r="Q69" s="39"/>
      <c r="R69" s="39"/>
      <c r="S69" s="39"/>
    </row>
    <row r="70" spans="1:19">
      <c r="A70" s="91">
        <v>38482.5</v>
      </c>
      <c r="B70" s="91">
        <v>-2.7381599997170269E-2</v>
      </c>
      <c r="C70" s="39"/>
      <c r="D70" s="92">
        <f t="shared" si="15"/>
        <v>3.8482500000000002</v>
      </c>
      <c r="E70" s="92">
        <f t="shared" si="15"/>
        <v>-2.7381599997170269E-2</v>
      </c>
      <c r="F70" s="85">
        <f t="shared" si="8"/>
        <v>14.809028062500001</v>
      </c>
      <c r="G70" s="85">
        <f t="shared" si="9"/>
        <v>56.988842241515634</v>
      </c>
      <c r="H70" s="85">
        <f t="shared" si="10"/>
        <v>219.30731215591254</v>
      </c>
      <c r="I70" s="85">
        <f t="shared" si="11"/>
        <v>-0.1053712421891105</v>
      </c>
      <c r="J70" s="85">
        <f t="shared" si="12"/>
        <v>-0.4054948827542445</v>
      </c>
      <c r="K70" s="85">
        <f t="shared" ca="1" si="4"/>
        <v>-2.7180751344553375E-2</v>
      </c>
      <c r="L70" s="85">
        <f t="shared" ca="1" si="13"/>
        <v>4.0340181258021983E-8</v>
      </c>
      <c r="M70" s="85">
        <f t="shared" ca="1" si="5"/>
        <v>906682.75676236243</v>
      </c>
      <c r="N70" s="85">
        <f t="shared" ca="1" si="6"/>
        <v>240793.03193307083</v>
      </c>
      <c r="O70" s="85">
        <f t="shared" ca="1" si="7"/>
        <v>3888.4310930689012</v>
      </c>
      <c r="P70" s="39">
        <f t="shared" ca="1" si="14"/>
        <v>-2.0084865261689455E-4</v>
      </c>
      <c r="Q70" s="39"/>
      <c r="R70" s="39"/>
      <c r="S70" s="39"/>
    </row>
    <row r="71" spans="1:19">
      <c r="A71" s="91">
        <v>38483</v>
      </c>
      <c r="B71" s="91">
        <v>-2.7955839992500842E-2</v>
      </c>
      <c r="C71" s="39"/>
      <c r="D71" s="92">
        <f t="shared" si="15"/>
        <v>3.8483000000000001</v>
      </c>
      <c r="E71" s="92">
        <f t="shared" si="15"/>
        <v>-2.7955839992500842E-2</v>
      </c>
      <c r="F71" s="85">
        <f t="shared" si="8"/>
        <v>14.809412890000001</v>
      </c>
      <c r="G71" s="85">
        <f t="shared" si="9"/>
        <v>56.991063624587007</v>
      </c>
      <c r="H71" s="85">
        <f t="shared" si="10"/>
        <v>219.31871014649818</v>
      </c>
      <c r="I71" s="85">
        <f t="shared" si="11"/>
        <v>-0.107582459043141</v>
      </c>
      <c r="J71" s="85">
        <f t="shared" si="12"/>
        <v>-0.41400957713571951</v>
      </c>
      <c r="K71" s="85">
        <f t="shared" ca="1" si="4"/>
        <v>-2.7180797140101326E-2</v>
      </c>
      <c r="L71" s="85">
        <f t="shared" ca="1" si="13"/>
        <v>6.0069142305557737E-7</v>
      </c>
      <c r="M71" s="85">
        <f t="shared" ca="1" si="5"/>
        <v>906812.73616045248</v>
      </c>
      <c r="N71" s="85">
        <f t="shared" ca="1" si="6"/>
        <v>240824.49656430387</v>
      </c>
      <c r="O71" s="85">
        <f t="shared" ca="1" si="7"/>
        <v>3888.8907919870885</v>
      </c>
      <c r="P71" s="39">
        <f t="shared" ca="1" si="14"/>
        <v>-7.7504285239951565E-4</v>
      </c>
      <c r="Q71" s="39"/>
      <c r="R71" s="39"/>
      <c r="S71" s="39"/>
    </row>
    <row r="72" spans="1:19">
      <c r="A72" s="91">
        <v>38483.5</v>
      </c>
      <c r="B72" s="91">
        <v>-2.6330079992476385E-2</v>
      </c>
      <c r="C72" s="39"/>
      <c r="D72" s="92">
        <f t="shared" si="15"/>
        <v>3.8483499999999999</v>
      </c>
      <c r="E72" s="92">
        <f t="shared" si="15"/>
        <v>-2.6330079992476385E-2</v>
      </c>
      <c r="F72" s="85">
        <f t="shared" si="8"/>
        <v>14.809797722499999</v>
      </c>
      <c r="G72" s="85">
        <f t="shared" si="9"/>
        <v>56.993285065382871</v>
      </c>
      <c r="H72" s="85">
        <f t="shared" si="10"/>
        <v>219.33010858136615</v>
      </c>
      <c r="I72" s="85">
        <f t="shared" si="11"/>
        <v>-0.10132736333904649</v>
      </c>
      <c r="J72" s="85">
        <f t="shared" si="12"/>
        <v>-0.38994315870581953</v>
      </c>
      <c r="K72" s="85">
        <f t="shared" ca="1" si="4"/>
        <v>-2.7180842897315344E-2</v>
      </c>
      <c r="L72" s="85">
        <f t="shared" ca="1" si="13"/>
        <v>7.2379752025002302E-7</v>
      </c>
      <c r="M72" s="85">
        <f t="shared" ca="1" si="5"/>
        <v>906942.6373708396</v>
      </c>
      <c r="N72" s="85">
        <f t="shared" ca="1" si="6"/>
        <v>240855.94001809816</v>
      </c>
      <c r="O72" s="85">
        <f t="shared" ca="1" si="7"/>
        <v>3889.3501404577919</v>
      </c>
      <c r="P72" s="39">
        <f t="shared" ca="1" si="14"/>
        <v>8.5076290483895867E-4</v>
      </c>
      <c r="Q72" s="39"/>
      <c r="R72" s="39"/>
      <c r="S72" s="39"/>
    </row>
    <row r="73" spans="1:19">
      <c r="A73" s="91">
        <v>39371</v>
      </c>
      <c r="B73" s="91">
        <v>-2.7406080000218935E-2</v>
      </c>
      <c r="C73" s="39"/>
      <c r="D73" s="92">
        <f t="shared" si="15"/>
        <v>3.9371</v>
      </c>
      <c r="E73" s="92">
        <f t="shared" si="15"/>
        <v>-2.7406080000218935E-2</v>
      </c>
      <c r="F73" s="85">
        <f t="shared" si="8"/>
        <v>15.500756410000001</v>
      </c>
      <c r="G73" s="85">
        <f t="shared" si="9"/>
        <v>61.028028061811007</v>
      </c>
      <c r="H73" s="85">
        <f t="shared" si="10"/>
        <v>240.27344928215612</v>
      </c>
      <c r="I73" s="85">
        <f t="shared" si="11"/>
        <v>-0.10790047756886197</v>
      </c>
      <c r="J73" s="85">
        <f t="shared" si="12"/>
        <v>-0.42481497023636644</v>
      </c>
      <c r="K73" s="85">
        <f t="shared" ca="1" si="4"/>
        <v>-2.7201639995095991E-2</v>
      </c>
      <c r="L73" s="85">
        <f t="shared" ca="1" si="13"/>
        <v>4.1795715694669333E-8</v>
      </c>
      <c r="M73" s="85">
        <f t="shared" ca="1" si="5"/>
        <v>1001968.751617413</v>
      </c>
      <c r="N73" s="85">
        <f t="shared" ca="1" si="6"/>
        <v>260432.35110689723</v>
      </c>
      <c r="O73" s="85">
        <f t="shared" ca="1" si="7"/>
        <v>4112.6302253717831</v>
      </c>
      <c r="P73" s="39">
        <f t="shared" ca="1" si="14"/>
        <v>-2.0444000512294391E-4</v>
      </c>
      <c r="Q73" s="39"/>
      <c r="R73" s="39"/>
      <c r="S73" s="39"/>
    </row>
    <row r="74" spans="1:19">
      <c r="A74" s="91">
        <v>39461.5</v>
      </c>
      <c r="B74" s="91">
        <v>-2.7443519997177646E-2</v>
      </c>
      <c r="C74" s="39"/>
      <c r="D74" s="92">
        <f t="shared" si="15"/>
        <v>3.9461499999999998</v>
      </c>
      <c r="E74" s="92">
        <f t="shared" si="15"/>
        <v>-2.7443519997177646E-2</v>
      </c>
      <c r="F74" s="85">
        <f t="shared" si="8"/>
        <v>15.572099822499998</v>
      </c>
      <c r="G74" s="85">
        <f t="shared" si="9"/>
        <v>61.449841714558367</v>
      </c>
      <c r="H74" s="85">
        <f t="shared" si="10"/>
        <v>242.49029288190448</v>
      </c>
      <c r="I74" s="85">
        <f t="shared" si="11"/>
        <v>-0.10829624643686256</v>
      </c>
      <c r="J74" s="85">
        <f t="shared" si="12"/>
        <v>-0.42735323287682514</v>
      </c>
      <c r="K74" s="85">
        <f t="shared" ca="1" si="4"/>
        <v>-2.7196974915745992E-2</v>
      </c>
      <c r="L74" s="85">
        <f t="shared" ca="1" si="13"/>
        <v>6.0784477178140843E-8</v>
      </c>
      <c r="M74" s="85">
        <f t="shared" ca="1" si="5"/>
        <v>995629.11849544628</v>
      </c>
      <c r="N74" s="85">
        <f t="shared" ca="1" si="6"/>
        <v>258195.86993456417</v>
      </c>
      <c r="O74" s="85">
        <f t="shared" ca="1" si="7"/>
        <v>4067.1055681524776</v>
      </c>
      <c r="P74" s="39">
        <f t="shared" ca="1" si="14"/>
        <v>-2.4654508143165388E-4</v>
      </c>
      <c r="Q74" s="39"/>
      <c r="R74" s="39"/>
      <c r="S74" s="39"/>
    </row>
    <row r="75" spans="1:19">
      <c r="A75" s="91">
        <v>39462</v>
      </c>
      <c r="B75" s="91">
        <v>-2.7517759990587365E-2</v>
      </c>
      <c r="C75" s="39"/>
      <c r="D75" s="92">
        <f t="shared" si="15"/>
        <v>3.9462000000000002</v>
      </c>
      <c r="E75" s="92">
        <f t="shared" si="15"/>
        <v>-2.7517759990587365E-2</v>
      </c>
      <c r="F75" s="85">
        <f t="shared" si="8"/>
        <v>15.572494440000002</v>
      </c>
      <c r="G75" s="85">
        <f t="shared" si="9"/>
        <v>61.45217755912801</v>
      </c>
      <c r="H75" s="85">
        <f t="shared" si="10"/>
        <v>242.50258308383096</v>
      </c>
      <c r="I75" s="85">
        <f t="shared" si="11"/>
        <v>-0.10859058447485587</v>
      </c>
      <c r="J75" s="85">
        <f t="shared" si="12"/>
        <v>-0.42852016445467622</v>
      </c>
      <c r="K75" s="85">
        <f t="shared" ca="1" si="4"/>
        <v>-2.7196945653438331E-2</v>
      </c>
      <c r="L75" s="85">
        <f t="shared" ca="1" si="13"/>
        <v>1.0292183892037374E-7</v>
      </c>
      <c r="M75" s="85">
        <f t="shared" ca="1" si="5"/>
        <v>995585.8058545572</v>
      </c>
      <c r="N75" s="85">
        <f t="shared" ca="1" si="6"/>
        <v>258181.35154187185</v>
      </c>
      <c r="O75" s="85">
        <f t="shared" ca="1" si="7"/>
        <v>4066.8196158349447</v>
      </c>
      <c r="P75" s="39">
        <f t="shared" ca="1" si="14"/>
        <v>-3.2081433714903351E-4</v>
      </c>
      <c r="Q75" s="39"/>
      <c r="R75" s="39"/>
      <c r="S75" s="39"/>
    </row>
    <row r="76" spans="1:19">
      <c r="A76" s="91">
        <v>39582</v>
      </c>
      <c r="B76" s="91">
        <v>-2.6635360001819208E-2</v>
      </c>
      <c r="C76" s="39"/>
      <c r="D76" s="92">
        <f t="shared" si="15"/>
        <v>3.9582000000000002</v>
      </c>
      <c r="E76" s="92">
        <f t="shared" si="15"/>
        <v>-2.6635360001819208E-2</v>
      </c>
      <c r="F76" s="85">
        <f t="shared" si="8"/>
        <v>15.667347240000002</v>
      </c>
      <c r="G76" s="85">
        <f t="shared" si="9"/>
        <v>62.014493845368008</v>
      </c>
      <c r="H76" s="85">
        <f t="shared" si="10"/>
        <v>245.46576953873566</v>
      </c>
      <c r="I76" s="85">
        <f t="shared" si="11"/>
        <v>-0.1054280819592008</v>
      </c>
      <c r="J76" s="85">
        <f t="shared" si="12"/>
        <v>-0.41730543401090858</v>
      </c>
      <c r="K76" s="85">
        <f t="shared" ca="1" si="4"/>
        <v>-2.7188814082040963E-2</v>
      </c>
      <c r="L76" s="85">
        <f t="shared" ca="1" si="13"/>
        <v>3.0631141891410848E-7</v>
      </c>
      <c r="M76" s="85">
        <f t="shared" ca="1" si="5"/>
        <v>982582.22943837044</v>
      </c>
      <c r="N76" s="85">
        <f t="shared" ca="1" si="6"/>
        <v>254018.25904587537</v>
      </c>
      <c r="O76" s="85">
        <f t="shared" ca="1" si="7"/>
        <v>3987.4165547974089</v>
      </c>
      <c r="P76" s="39">
        <f t="shared" ca="1" si="14"/>
        <v>5.5345408022175469E-4</v>
      </c>
      <c r="Q76" s="39"/>
      <c r="R76" s="39"/>
      <c r="S76" s="39"/>
    </row>
    <row r="77" spans="1:19">
      <c r="A77" s="91">
        <v>39652.5</v>
      </c>
      <c r="B77" s="91">
        <v>-2.7003199997125193E-2</v>
      </c>
      <c r="C77" s="39"/>
      <c r="D77" s="92">
        <f t="shared" si="15"/>
        <v>3.9652500000000002</v>
      </c>
      <c r="E77" s="92">
        <f t="shared" si="15"/>
        <v>-2.7003199997125193E-2</v>
      </c>
      <c r="F77" s="85">
        <f t="shared" si="8"/>
        <v>15.723207562500001</v>
      </c>
      <c r="G77" s="85">
        <f t="shared" si="9"/>
        <v>62.34644878720313</v>
      </c>
      <c r="H77" s="85">
        <f t="shared" si="10"/>
        <v>247.2192560534572</v>
      </c>
      <c r="I77" s="85">
        <f t="shared" si="11"/>
        <v>-0.10707443878860068</v>
      </c>
      <c r="J77" s="85">
        <f t="shared" si="12"/>
        <v>-0.42457691840649886</v>
      </c>
      <c r="K77" s="85">
        <f t="shared" ca="1" si="4"/>
        <v>-2.7183007115034616E-2</v>
      </c>
      <c r="L77" s="85">
        <f t="shared" ca="1" si="13"/>
        <v>3.2330599650892927E-8</v>
      </c>
      <c r="M77" s="85">
        <f t="shared" ca="1" si="5"/>
        <v>972547.04719977581</v>
      </c>
      <c r="N77" s="85">
        <f t="shared" ca="1" si="6"/>
        <v>250950.82245054358</v>
      </c>
      <c r="O77" s="85">
        <f t="shared" ca="1" si="7"/>
        <v>3930.9285832689029</v>
      </c>
      <c r="P77" s="39">
        <f t="shared" ca="1" si="14"/>
        <v>1.7980711790942239E-4</v>
      </c>
      <c r="Q77" s="39"/>
      <c r="R77" s="39"/>
      <c r="S77" s="39"/>
    </row>
    <row r="78" spans="1:19">
      <c r="A78" s="91">
        <v>39693.5</v>
      </c>
      <c r="B78" s="91">
        <v>-2.679087999422336E-2</v>
      </c>
      <c r="C78" s="39"/>
      <c r="D78" s="92">
        <f t="shared" si="15"/>
        <v>3.9693499999999999</v>
      </c>
      <c r="E78" s="92">
        <f t="shared" si="15"/>
        <v>-2.679087999422336E-2</v>
      </c>
      <c r="F78" s="85">
        <f t="shared" si="8"/>
        <v>15.7557394225</v>
      </c>
      <c r="G78" s="85">
        <f t="shared" si="9"/>
        <v>62.540044276700371</v>
      </c>
      <c r="H78" s="85">
        <f t="shared" si="10"/>
        <v>248.24332474972061</v>
      </c>
      <c r="I78" s="85">
        <f t="shared" si="11"/>
        <v>-0.10634237950507049</v>
      </c>
      <c r="J78" s="85">
        <f t="shared" si="12"/>
        <v>-0.42211012408845155</v>
      </c>
      <c r="K78" s="85">
        <f t="shared" ca="1" si="4"/>
        <v>-2.7179279526436506E-2</v>
      </c>
      <c r="L78" s="85">
        <f t="shared" ca="1" si="13"/>
        <v>1.5085419662339076E-7</v>
      </c>
      <c r="M78" s="85">
        <f t="shared" ca="1" si="5"/>
        <v>965908.84960791434</v>
      </c>
      <c r="N78" s="85">
        <f t="shared" ca="1" si="6"/>
        <v>248959.48188291484</v>
      </c>
      <c r="O78" s="85">
        <f t="shared" ca="1" si="7"/>
        <v>3894.8069884530978</v>
      </c>
      <c r="P78" s="39">
        <f t="shared" ca="1" si="14"/>
        <v>3.8839953221314616E-4</v>
      </c>
      <c r="Q78" s="39"/>
      <c r="R78" s="39"/>
      <c r="S78" s="39"/>
    </row>
    <row r="79" spans="1:19">
      <c r="A79" s="91">
        <v>39734.5</v>
      </c>
      <c r="B79" s="91">
        <v>-2.6478560001123697E-2</v>
      </c>
      <c r="C79" s="39"/>
      <c r="D79" s="92">
        <f t="shared" si="15"/>
        <v>3.9734500000000001</v>
      </c>
      <c r="E79" s="92">
        <f t="shared" si="15"/>
        <v>-2.6478560001123697E-2</v>
      </c>
      <c r="F79" s="85">
        <f t="shared" si="8"/>
        <v>15.788304902500002</v>
      </c>
      <c r="G79" s="85">
        <f t="shared" si="9"/>
        <v>62.734040114838635</v>
      </c>
      <c r="H79" s="85">
        <f t="shared" si="10"/>
        <v>249.2705716943056</v>
      </c>
      <c r="I79" s="85">
        <f t="shared" si="11"/>
        <v>-0.10521123423646496</v>
      </c>
      <c r="J79" s="85">
        <f t="shared" si="12"/>
        <v>-0.4180515786768817</v>
      </c>
      <c r="K79" s="85">
        <f t="shared" ca="1" si="4"/>
        <v>-2.7175294180422055E-2</v>
      </c>
      <c r="L79" s="85">
        <f t="shared" ca="1" si="13"/>
        <v>4.8543851660255701E-7</v>
      </c>
      <c r="M79" s="85">
        <f t="shared" ca="1" si="5"/>
        <v>958688.36144299502</v>
      </c>
      <c r="N79" s="85">
        <f t="shared" ca="1" si="6"/>
        <v>246817.90762039466</v>
      </c>
      <c r="O79" s="85">
        <f t="shared" ca="1" si="7"/>
        <v>3856.3234008115651</v>
      </c>
      <c r="P79" s="39">
        <f t="shared" ca="1" si="14"/>
        <v>6.9673417929835835E-4</v>
      </c>
      <c r="Q79" s="39"/>
      <c r="R79" s="39"/>
      <c r="S79" s="39"/>
    </row>
    <row r="80" spans="1:19">
      <c r="A80" s="91">
        <v>39769.5</v>
      </c>
      <c r="B80" s="91">
        <v>-2.8175359999295324E-2</v>
      </c>
      <c r="C80" s="39"/>
      <c r="D80" s="92">
        <f t="shared" si="15"/>
        <v>3.97695</v>
      </c>
      <c r="E80" s="92">
        <f t="shared" si="15"/>
        <v>-2.8175359999295324E-2</v>
      </c>
      <c r="F80" s="85">
        <f t="shared" si="8"/>
        <v>15.816131302500001</v>
      </c>
      <c r="G80" s="85">
        <f t="shared" si="9"/>
        <v>62.899963383477377</v>
      </c>
      <c r="H80" s="85">
        <f t="shared" si="10"/>
        <v>250.15000937792036</v>
      </c>
      <c r="I80" s="85">
        <f t="shared" si="11"/>
        <v>-0.11205199794919754</v>
      </c>
      <c r="J80" s="85">
        <f t="shared" si="12"/>
        <v>-0.44562519324406114</v>
      </c>
      <c r="K80" s="85">
        <f t="shared" ca="1" si="4"/>
        <v>-2.7171688119211834E-2</v>
      </c>
      <c r="L80" s="85">
        <f t="shared" ca="1" si="13"/>
        <v>1.0073572428703272E-6</v>
      </c>
      <c r="M80" s="85">
        <f t="shared" ca="1" si="5"/>
        <v>952068.94224004832</v>
      </c>
      <c r="N80" s="85">
        <f t="shared" ca="1" si="6"/>
        <v>244872.4116996488</v>
      </c>
      <c r="O80" s="85">
        <f t="shared" ca="1" si="7"/>
        <v>3821.6311030687402</v>
      </c>
      <c r="P80" s="39">
        <f t="shared" ca="1" si="14"/>
        <v>-1.0036718800834898E-3</v>
      </c>
      <c r="Q80" s="39"/>
      <c r="R80" s="39"/>
      <c r="S80" s="39"/>
    </row>
    <row r="81" spans="1:19">
      <c r="A81" s="91">
        <v>39790</v>
      </c>
      <c r="B81" s="91">
        <v>-2.6819200000318233E-2</v>
      </c>
      <c r="C81" s="39"/>
      <c r="D81" s="92">
        <f t="shared" si="15"/>
        <v>3.9790000000000001</v>
      </c>
      <c r="E81" s="92">
        <f t="shared" si="15"/>
        <v>-2.6819200000318233E-2</v>
      </c>
      <c r="F81" s="85">
        <f t="shared" si="8"/>
        <v>15.832441000000001</v>
      </c>
      <c r="G81" s="85">
        <f t="shared" si="9"/>
        <v>62.997282739000006</v>
      </c>
      <c r="H81" s="85">
        <f t="shared" si="10"/>
        <v>250.66618801848102</v>
      </c>
      <c r="I81" s="85">
        <f t="shared" si="11"/>
        <v>-0.10671359680126626</v>
      </c>
      <c r="J81" s="85">
        <f t="shared" si="12"/>
        <v>-0.42461340167223843</v>
      </c>
      <c r="K81" s="85">
        <f t="shared" ca="1" si="4"/>
        <v>-2.71694887687641E-2</v>
      </c>
      <c r="L81" s="85">
        <f t="shared" ca="1" si="13"/>
        <v>1.2270222129932198E-7</v>
      </c>
      <c r="M81" s="85">
        <f t="shared" ca="1" si="5"/>
        <v>947998.92026282707</v>
      </c>
      <c r="N81" s="85">
        <f t="shared" ca="1" si="6"/>
        <v>243683.3026394216</v>
      </c>
      <c r="O81" s="85">
        <f t="shared" ca="1" si="7"/>
        <v>3800.5346719167746</v>
      </c>
      <c r="P81" s="39">
        <f t="shared" ca="1" si="14"/>
        <v>3.5028876844586665E-4</v>
      </c>
      <c r="Q81" s="39"/>
      <c r="R81" s="39"/>
      <c r="S81" s="39"/>
    </row>
    <row r="82" spans="1:19">
      <c r="A82" s="91">
        <v>39793</v>
      </c>
      <c r="B82" s="91">
        <v>-2.7164639999682549E-2</v>
      </c>
      <c r="C82" s="39"/>
      <c r="D82" s="92">
        <f t="shared" si="15"/>
        <v>3.9792999999999998</v>
      </c>
      <c r="E82" s="92">
        <f t="shared" si="15"/>
        <v>-2.7164639999682549E-2</v>
      </c>
      <c r="F82" s="85">
        <f t="shared" si="8"/>
        <v>15.83482849</v>
      </c>
      <c r="G82" s="85">
        <f t="shared" si="9"/>
        <v>63.011533010256997</v>
      </c>
      <c r="H82" s="85">
        <f t="shared" si="10"/>
        <v>250.74179330771565</v>
      </c>
      <c r="I82" s="85">
        <f t="shared" si="11"/>
        <v>-0.10809625195073676</v>
      </c>
      <c r="J82" s="85">
        <f t="shared" si="12"/>
        <v>-0.43014741538756673</v>
      </c>
      <c r="K82" s="85">
        <f t="shared" ca="1" si="4"/>
        <v>-2.7169161507515388E-2</v>
      </c>
      <c r="L82" s="85">
        <f t="shared" ca="1" si="13"/>
        <v>2.0444033082421421E-11</v>
      </c>
      <c r="M82" s="85">
        <f t="shared" ca="1" si="5"/>
        <v>947391.42835064861</v>
      </c>
      <c r="N82" s="85">
        <f t="shared" ca="1" si="6"/>
        <v>243506.23559622167</v>
      </c>
      <c r="O82" s="85">
        <f t="shared" ca="1" si="7"/>
        <v>3797.3996756834067</v>
      </c>
      <c r="P82" s="39">
        <f t="shared" ca="1" si="14"/>
        <v>4.5215078328386671E-6</v>
      </c>
      <c r="Q82" s="39"/>
      <c r="R82" s="39"/>
      <c r="S82" s="39"/>
    </row>
    <row r="83" spans="1:19">
      <c r="A83" s="91">
        <v>39810</v>
      </c>
      <c r="B83" s="91">
        <v>-2.6888799999142066E-2</v>
      </c>
      <c r="C83" s="39"/>
      <c r="D83" s="92">
        <f t="shared" si="15"/>
        <v>3.9809999999999999</v>
      </c>
      <c r="E83" s="92">
        <f t="shared" si="15"/>
        <v>-2.6888799999142066E-2</v>
      </c>
      <c r="F83" s="85">
        <f t="shared" si="8"/>
        <v>15.848360999999999</v>
      </c>
      <c r="G83" s="85">
        <f t="shared" si="9"/>
        <v>63.092325140999996</v>
      </c>
      <c r="H83" s="85">
        <f t="shared" si="10"/>
        <v>251.17054638632095</v>
      </c>
      <c r="I83" s="85">
        <f t="shared" si="11"/>
        <v>-0.10704431279658456</v>
      </c>
      <c r="J83" s="85">
        <f t="shared" si="12"/>
        <v>-0.42614340924320315</v>
      </c>
      <c r="K83" s="85">
        <f t="shared" ca="1" si="4"/>
        <v>-2.7167280960026491E-2</v>
      </c>
      <c r="L83" s="85">
        <f t="shared" ca="1" si="13"/>
        <v>7.7551645575112754E-8</v>
      </c>
      <c r="M83" s="85">
        <f t="shared" ca="1" si="5"/>
        <v>943891.94845293381</v>
      </c>
      <c r="N83" s="85">
        <f t="shared" ca="1" si="6"/>
        <v>242488.21908823148</v>
      </c>
      <c r="O83" s="85">
        <f t="shared" ca="1" si="7"/>
        <v>3779.4060006161012</v>
      </c>
      <c r="P83" s="39">
        <f t="shared" ca="1" si="14"/>
        <v>2.784809608844252E-4</v>
      </c>
      <c r="Q83" s="39"/>
      <c r="R83" s="39"/>
      <c r="S83" s="39"/>
    </row>
    <row r="84" spans="1:19">
      <c r="A84" s="91">
        <v>39848</v>
      </c>
      <c r="B84" s="91">
        <v>-2.6731039994047023E-2</v>
      </c>
      <c r="C84" s="39"/>
      <c r="D84" s="92">
        <f t="shared" si="15"/>
        <v>3.9847999999999999</v>
      </c>
      <c r="E84" s="92">
        <f t="shared" si="15"/>
        <v>-2.6731039994047023E-2</v>
      </c>
      <c r="F84" s="85">
        <f t="shared" si="8"/>
        <v>15.878631039999998</v>
      </c>
      <c r="G84" s="85">
        <f t="shared" si="9"/>
        <v>63.273168968191989</v>
      </c>
      <c r="H84" s="85">
        <f t="shared" si="10"/>
        <v>252.13092370445142</v>
      </c>
      <c r="I84" s="85">
        <f t="shared" si="11"/>
        <v>-0.10651784816827857</v>
      </c>
      <c r="J84" s="85">
        <f t="shared" si="12"/>
        <v>-0.42445232138095645</v>
      </c>
      <c r="K84" s="85">
        <f t="shared" ca="1" si="4"/>
        <v>-2.7162917147415089E-2</v>
      </c>
      <c r="L84" s="85">
        <f t="shared" ca="1" si="13"/>
        <v>1.865178756013035E-7</v>
      </c>
      <c r="M84" s="85">
        <f t="shared" ca="1" si="5"/>
        <v>935721.43470697943</v>
      </c>
      <c r="N84" s="85">
        <f t="shared" ca="1" si="6"/>
        <v>240123.38738394735</v>
      </c>
      <c r="O84" s="85">
        <f t="shared" ca="1" si="7"/>
        <v>3737.791811969907</v>
      </c>
      <c r="P84" s="39">
        <f t="shared" ca="1" si="14"/>
        <v>4.3187715336806543E-4</v>
      </c>
      <c r="Q84" s="39"/>
      <c r="R84" s="39"/>
      <c r="S84" s="39"/>
    </row>
    <row r="85" spans="1:19">
      <c r="A85" s="91">
        <v>40455</v>
      </c>
      <c r="B85" s="91">
        <v>-2.6958399997965898E-2</v>
      </c>
      <c r="C85" s="39"/>
      <c r="D85" s="92">
        <f t="shared" ref="D85:E113" si="16">A85/A$18</f>
        <v>4.0454999999999997</v>
      </c>
      <c r="E85" s="92">
        <f t="shared" si="16"/>
        <v>-2.6958399997965898E-2</v>
      </c>
      <c r="F85" s="85">
        <f t="shared" si="8"/>
        <v>16.366070249999996</v>
      </c>
      <c r="G85" s="85">
        <f t="shared" si="9"/>
        <v>66.208937196374976</v>
      </c>
      <c r="H85" s="85">
        <f t="shared" si="10"/>
        <v>267.84825542793493</v>
      </c>
      <c r="I85" s="85">
        <f t="shared" si="11"/>
        <v>-0.10906020719177104</v>
      </c>
      <c r="J85" s="85">
        <f t="shared" si="12"/>
        <v>-0.44120306819430971</v>
      </c>
      <c r="K85" s="85">
        <f t="shared" ref="K85:K145" ca="1" si="17">+E$4+E$5*D85+E$6*D85^2</f>
        <v>-2.7063194357330289E-2</v>
      </c>
      <c r="L85" s="85">
        <f t="shared" ca="1" si="13"/>
        <v>1.098185775459307E-8</v>
      </c>
      <c r="M85" s="85">
        <f t="shared" ref="M85:M145" ca="1" si="18">(M$1-M$2*D85+M$3*F85)^2</f>
        <v>746563.57589345425</v>
      </c>
      <c r="N85" s="85">
        <f t="shared" ref="N85:N145" ca="1" si="19">(-M$2+M$4*D85-M$5*F85)^2</f>
        <v>187523.54580203234</v>
      </c>
      <c r="O85" s="85">
        <f t="shared" ref="O85:O145" ca="1" si="20">+(M$3-D85*M$5+F85*M$6)^2</f>
        <v>2845.7456244654568</v>
      </c>
      <c r="P85" s="39">
        <f t="shared" ca="1" si="14"/>
        <v>1.0479435936439074E-4</v>
      </c>
      <c r="Q85" s="39"/>
      <c r="R85" s="39"/>
      <c r="S85" s="39"/>
    </row>
    <row r="86" spans="1:19">
      <c r="A86" s="91">
        <v>40466.5</v>
      </c>
      <c r="B86" s="91">
        <v>-2.5165919993014541E-2</v>
      </c>
      <c r="C86" s="39"/>
      <c r="D86" s="92">
        <f t="shared" si="16"/>
        <v>4.0466499999999996</v>
      </c>
      <c r="E86" s="92">
        <f t="shared" si="16"/>
        <v>-2.5165919993014541E-2</v>
      </c>
      <c r="F86" s="85">
        <f t="shared" ref="F86:F146" si="21">D86*D86</f>
        <v>16.375376222499998</v>
      </c>
      <c r="G86" s="85">
        <f t="shared" ref="G86:G146" si="22">D86*F86</f>
        <v>66.265416190779618</v>
      </c>
      <c r="H86" s="85">
        <f t="shared" ref="H86:H146" si="23">F86*F86</f>
        <v>268.15294642841832</v>
      </c>
      <c r="I86" s="85">
        <f t="shared" ref="I86:I146" si="24">E86*D86</f>
        <v>-0.10183767013973229</v>
      </c>
      <c r="J86" s="85">
        <f t="shared" ref="J86:J146" si="25">I86*D86</f>
        <v>-0.41210140787094762</v>
      </c>
      <c r="K86" s="85">
        <f t="shared" ca="1" si="17"/>
        <v>-2.7060759726349831E-2</v>
      </c>
      <c r="L86" s="85">
        <f t="shared" ref="L86:L146" ca="1" si="26">+(K86-E86)^2</f>
        <v>3.5904176150261555E-6</v>
      </c>
      <c r="M86" s="85">
        <f t="shared" ca="1" si="18"/>
        <v>742059.41941791179</v>
      </c>
      <c r="N86" s="85">
        <f t="shared" ca="1" si="19"/>
        <v>186298.91029481974</v>
      </c>
      <c r="O86" s="85">
        <f t="shared" ca="1" si="20"/>
        <v>2825.4369295372953</v>
      </c>
      <c r="P86" s="39">
        <f t="shared" ref="P86:P146" ca="1" si="27">+E86-K86</f>
        <v>1.8948397333352907E-3</v>
      </c>
      <c r="Q86" s="39"/>
      <c r="R86" s="39"/>
      <c r="S86" s="39"/>
    </row>
    <row r="87" spans="1:19">
      <c r="A87" s="91">
        <v>40636.5</v>
      </c>
      <c r="B87" s="91">
        <v>-2.5407519991858862E-2</v>
      </c>
      <c r="C87" s="39"/>
      <c r="D87" s="92">
        <f t="shared" si="16"/>
        <v>4.06365</v>
      </c>
      <c r="E87" s="92">
        <f t="shared" si="16"/>
        <v>-2.5407519991858862E-2</v>
      </c>
      <c r="F87" s="85">
        <f t="shared" si="21"/>
        <v>16.5132513225</v>
      </c>
      <c r="G87" s="85">
        <f t="shared" si="22"/>
        <v>67.104073736677122</v>
      </c>
      <c r="H87" s="85">
        <f t="shared" si="23"/>
        <v>272.68746924004802</v>
      </c>
      <c r="I87" s="85">
        <f t="shared" si="24"/>
        <v>-0.10324726861491726</v>
      </c>
      <c r="J87" s="85">
        <f t="shared" si="25"/>
        <v>-0.41956076310700852</v>
      </c>
      <c r="K87" s="85">
        <f t="shared" ca="1" si="17"/>
        <v>-2.7022403941775741E-2</v>
      </c>
      <c r="L87" s="85">
        <f t="shared" ca="1" si="26"/>
        <v>2.6078501716991404E-6</v>
      </c>
      <c r="M87" s="85">
        <f t="shared" ca="1" si="18"/>
        <v>672408.47106519376</v>
      </c>
      <c r="N87" s="85">
        <f t="shared" ca="1" si="19"/>
        <v>167465.98162458796</v>
      </c>
      <c r="O87" s="85">
        <f t="shared" ca="1" si="20"/>
        <v>2514.9318903580629</v>
      </c>
      <c r="P87" s="39">
        <f t="shared" ca="1" si="27"/>
        <v>1.6148839499168788E-3</v>
      </c>
      <c r="Q87" s="39"/>
      <c r="R87" s="39"/>
      <c r="S87" s="39"/>
    </row>
    <row r="88" spans="1:19">
      <c r="A88" s="91">
        <v>40706</v>
      </c>
      <c r="B88" s="91">
        <v>-2.5826879995292984E-2</v>
      </c>
      <c r="C88" s="39"/>
      <c r="D88" s="92">
        <f t="shared" si="16"/>
        <v>4.0705999999999998</v>
      </c>
      <c r="E88" s="92">
        <f t="shared" si="16"/>
        <v>-2.5826879995292984E-2</v>
      </c>
      <c r="F88" s="85">
        <f t="shared" si="21"/>
        <v>16.56978436</v>
      </c>
      <c r="G88" s="85">
        <f t="shared" si="22"/>
        <v>67.448964215815991</v>
      </c>
      <c r="H88" s="85">
        <f t="shared" si="23"/>
        <v>274.55775373690062</v>
      </c>
      <c r="I88" s="85">
        <f t="shared" si="24"/>
        <v>-0.10513089770883961</v>
      </c>
      <c r="J88" s="85">
        <f t="shared" si="25"/>
        <v>-0.4279458322136025</v>
      </c>
      <c r="K88" s="85">
        <f t="shared" ca="1" si="17"/>
        <v>-2.7005447038504604E-2</v>
      </c>
      <c r="L88" s="85">
        <f t="shared" ca="1" si="26"/>
        <v>1.389020275344581E-6</v>
      </c>
      <c r="M88" s="85">
        <f t="shared" ca="1" si="18"/>
        <v>642467.69326479046</v>
      </c>
      <c r="N88" s="85">
        <f t="shared" ca="1" si="19"/>
        <v>159425.69001077695</v>
      </c>
      <c r="O88" s="85">
        <f t="shared" ca="1" si="20"/>
        <v>2383.3427038740247</v>
      </c>
      <c r="P88" s="39">
        <f t="shared" ca="1" si="27"/>
        <v>1.1785670432116202E-3</v>
      </c>
      <c r="Q88" s="39"/>
      <c r="R88" s="39"/>
      <c r="S88" s="39"/>
    </row>
    <row r="89" spans="1:19">
      <c r="A89" s="91">
        <v>40730</v>
      </c>
      <c r="B89" s="91">
        <v>-2.6390399994852487E-2</v>
      </c>
      <c r="C89" s="39"/>
      <c r="D89" s="92">
        <f t="shared" si="16"/>
        <v>4.0730000000000004</v>
      </c>
      <c r="E89" s="92">
        <f t="shared" si="16"/>
        <v>-2.6390399994852487E-2</v>
      </c>
      <c r="F89" s="85">
        <f t="shared" si="21"/>
        <v>16.589329000000003</v>
      </c>
      <c r="G89" s="85">
        <f t="shared" si="22"/>
        <v>67.568337017000019</v>
      </c>
      <c r="H89" s="85">
        <f t="shared" si="23"/>
        <v>275.20583667024107</v>
      </c>
      <c r="I89" s="85">
        <f t="shared" si="24"/>
        <v>-0.10748809917903419</v>
      </c>
      <c r="J89" s="85">
        <f t="shared" si="25"/>
        <v>-0.43779902795620629</v>
      </c>
      <c r="K89" s="85">
        <f t="shared" ca="1" si="17"/>
        <v>-2.6999419374505895E-2</v>
      </c>
      <c r="L89" s="85">
        <f t="shared" ca="1" si="26"/>
        <v>3.7090460479342221E-7</v>
      </c>
      <c r="M89" s="85">
        <f t="shared" ca="1" si="18"/>
        <v>631958.9577549122</v>
      </c>
      <c r="N89" s="85">
        <f t="shared" ca="1" si="19"/>
        <v>156611.03934213554</v>
      </c>
      <c r="O89" s="85">
        <f t="shared" ca="1" si="20"/>
        <v>2337.4091242256964</v>
      </c>
      <c r="P89" s="39">
        <f t="shared" ca="1" si="27"/>
        <v>6.0901937965340824E-4</v>
      </c>
      <c r="Q89" s="39"/>
      <c r="R89" s="39"/>
      <c r="S89" s="39"/>
    </row>
    <row r="90" spans="1:19">
      <c r="A90" s="91">
        <v>41431.5</v>
      </c>
      <c r="B90" s="91">
        <v>-2.5649119990703184E-2</v>
      </c>
      <c r="C90" s="39"/>
      <c r="D90" s="92">
        <f t="shared" si="16"/>
        <v>4.1431500000000003</v>
      </c>
      <c r="E90" s="92">
        <f t="shared" si="16"/>
        <v>-2.5649119990703184E-2</v>
      </c>
      <c r="F90" s="85">
        <f t="shared" si="21"/>
        <v>17.165691922500002</v>
      </c>
      <c r="G90" s="85">
        <f t="shared" si="22"/>
        <v>71.120036488705892</v>
      </c>
      <c r="H90" s="85">
        <f t="shared" si="23"/>
        <v>294.66097917818183</v>
      </c>
      <c r="I90" s="85">
        <f t="shared" si="24"/>
        <v>-0.1062681514894819</v>
      </c>
      <c r="J90" s="85">
        <f t="shared" si="25"/>
        <v>-0.440284891843647</v>
      </c>
      <c r="K90" s="85">
        <f t="shared" ca="1" si="17"/>
        <v>-2.6784216561629326E-2</v>
      </c>
      <c r="L90" s="85">
        <f t="shared" ca="1" si="26"/>
        <v>1.2884442253282857E-6</v>
      </c>
      <c r="M90" s="85">
        <f t="shared" ca="1" si="18"/>
        <v>308912.03452628502</v>
      </c>
      <c r="N90" s="85">
        <f t="shared" ca="1" si="19"/>
        <v>71913.445687451822</v>
      </c>
      <c r="O90" s="85">
        <f t="shared" ca="1" si="20"/>
        <v>988.94974449185747</v>
      </c>
      <c r="P90" s="39">
        <f t="shared" ca="1" si="27"/>
        <v>1.1350965709261418E-3</v>
      </c>
      <c r="Q90" s="39"/>
      <c r="R90" s="39"/>
      <c r="S90" s="39"/>
    </row>
    <row r="91" spans="1:19">
      <c r="A91" s="91">
        <v>43595.5</v>
      </c>
      <c r="B91" s="91">
        <v>-2.835983999830205E-2</v>
      </c>
      <c r="C91" s="39"/>
      <c r="D91" s="92">
        <f t="shared" si="16"/>
        <v>4.3595499999999996</v>
      </c>
      <c r="E91" s="92">
        <f t="shared" si="16"/>
        <v>-2.835983999830205E-2</v>
      </c>
      <c r="F91" s="85">
        <f t="shared" si="21"/>
        <v>19.005676202499995</v>
      </c>
      <c r="G91" s="85">
        <f t="shared" si="22"/>
        <v>82.85619568860885</v>
      </c>
      <c r="H91" s="85">
        <f t="shared" si="23"/>
        <v>361.21572791427462</v>
      </c>
      <c r="I91" s="85">
        <f t="shared" si="24"/>
        <v>-0.12363614046459769</v>
      </c>
      <c r="J91" s="85">
        <f t="shared" si="25"/>
        <v>-0.53899793616243674</v>
      </c>
      <c r="K91" s="85">
        <f t="shared" ca="1" si="17"/>
        <v>-2.5644941913667646E-2</v>
      </c>
      <c r="L91" s="85">
        <f t="shared" ca="1" si="26"/>
        <v>7.3706716099515554E-6</v>
      </c>
      <c r="M91" s="85">
        <f t="shared" ca="1" si="18"/>
        <v>565097.65621973213</v>
      </c>
      <c r="N91" s="85">
        <f t="shared" ca="1" si="19"/>
        <v>175501.39260579253</v>
      </c>
      <c r="O91" s="85">
        <f t="shared" ca="1" si="20"/>
        <v>3390.7523616656649</v>
      </c>
      <c r="P91" s="39">
        <f t="shared" ca="1" si="27"/>
        <v>-2.714898084634404E-3</v>
      </c>
      <c r="Q91" s="39"/>
      <c r="R91" s="39"/>
      <c r="S91" s="39"/>
    </row>
    <row r="92" spans="1:19">
      <c r="A92" s="91">
        <v>43616</v>
      </c>
      <c r="B92" s="91">
        <v>-2.5103679996391293E-2</v>
      </c>
      <c r="C92" s="39"/>
      <c r="D92" s="92">
        <f t="shared" si="16"/>
        <v>4.3616000000000001</v>
      </c>
      <c r="E92" s="92">
        <f t="shared" si="16"/>
        <v>-2.5103679996391293E-2</v>
      </c>
      <c r="F92" s="85">
        <f t="shared" si="21"/>
        <v>19.023554560000001</v>
      </c>
      <c r="G92" s="85">
        <f t="shared" si="22"/>
        <v>82.973135568896012</v>
      </c>
      <c r="H92" s="85">
        <f t="shared" si="23"/>
        <v>361.89562809729682</v>
      </c>
      <c r="I92" s="85">
        <f t="shared" si="24"/>
        <v>-0.10949221067226027</v>
      </c>
      <c r="J92" s="85">
        <f t="shared" si="25"/>
        <v>-0.4775612260681304</v>
      </c>
      <c r="K92" s="85">
        <f t="shared" ca="1" si="17"/>
        <v>-2.5630715979380381E-2</v>
      </c>
      <c r="L92" s="85">
        <f t="shared" ca="1" si="26"/>
        <v>2.7776692736527433E-7</v>
      </c>
      <c r="M92" s="85">
        <f t="shared" ca="1" si="18"/>
        <v>590178.86148836068</v>
      </c>
      <c r="N92" s="85">
        <f t="shared" ca="1" si="19"/>
        <v>182805.7110665458</v>
      </c>
      <c r="O92" s="85">
        <f t="shared" ca="1" si="20"/>
        <v>3522.5245107578371</v>
      </c>
      <c r="P92" s="39">
        <f t="shared" ca="1" si="27"/>
        <v>5.2703598298908805E-4</v>
      </c>
      <c r="Q92" s="39"/>
      <c r="R92" s="39"/>
      <c r="S92" s="39"/>
    </row>
    <row r="93" spans="1:19">
      <c r="A93" s="91">
        <v>43822</v>
      </c>
      <c r="B93" s="91">
        <v>-2.5590559998818208E-2</v>
      </c>
      <c r="C93" s="39"/>
      <c r="D93" s="92">
        <f t="shared" si="16"/>
        <v>4.3822000000000001</v>
      </c>
      <c r="E93" s="92">
        <f t="shared" si="16"/>
        <v>-2.5590559998818208E-2</v>
      </c>
      <c r="F93" s="85">
        <f t="shared" si="21"/>
        <v>19.20367684</v>
      </c>
      <c r="G93" s="85">
        <f t="shared" si="22"/>
        <v>84.154352648248008</v>
      </c>
      <c r="H93" s="85">
        <f t="shared" si="23"/>
        <v>368.78120417515237</v>
      </c>
      <c r="I93" s="85">
        <f t="shared" si="24"/>
        <v>-0.11214295202682115</v>
      </c>
      <c r="J93" s="85">
        <f t="shared" si="25"/>
        <v>-0.49143284437193563</v>
      </c>
      <c r="K93" s="85">
        <f t="shared" ca="1" si="17"/>
        <v>-2.5484185441828899E-2</v>
      </c>
      <c r="L93" s="85">
        <f t="shared" ca="1" si="26"/>
        <v>1.1315546374671579E-8</v>
      </c>
      <c r="M93" s="85">
        <f t="shared" ca="1" si="18"/>
        <v>880473.14828304376</v>
      </c>
      <c r="N93" s="85">
        <f t="shared" ca="1" si="19"/>
        <v>266748.92913313105</v>
      </c>
      <c r="O93" s="85">
        <f t="shared" ca="1" si="20"/>
        <v>5026.0969457848041</v>
      </c>
      <c r="P93" s="39">
        <f t="shared" ca="1" si="27"/>
        <v>-1.063745569893082E-4</v>
      </c>
      <c r="Q93" s="39"/>
      <c r="R93" s="39"/>
      <c r="S93" s="39"/>
    </row>
    <row r="94" spans="1:19">
      <c r="A94" s="91">
        <v>43864.5</v>
      </c>
      <c r="B94" s="91">
        <v>-2.4700959991605487E-2</v>
      </c>
      <c r="C94" s="39"/>
      <c r="D94" s="92">
        <f t="shared" si="16"/>
        <v>4.38645</v>
      </c>
      <c r="E94" s="92">
        <f t="shared" si="16"/>
        <v>-2.4700959991605487E-2</v>
      </c>
      <c r="F94" s="85">
        <f t="shared" si="21"/>
        <v>19.2409436025</v>
      </c>
      <c r="G94" s="85">
        <f t="shared" si="22"/>
        <v>84.39943706518612</v>
      </c>
      <c r="H94" s="85">
        <f t="shared" si="23"/>
        <v>370.21391071458567</v>
      </c>
      <c r="I94" s="85">
        <f t="shared" si="24"/>
        <v>-0.10834952595517788</v>
      </c>
      <c r="J94" s="85">
        <f t="shared" si="25"/>
        <v>-0.47526977812609</v>
      </c>
      <c r="K94" s="85">
        <f t="shared" ca="1" si="17"/>
        <v>-2.5453144918383325E-2</v>
      </c>
      <c r="L94" s="85">
        <f t="shared" ca="1" si="26"/>
        <v>5.6578216407178153E-7</v>
      </c>
      <c r="M94" s="85">
        <f t="shared" ca="1" si="18"/>
        <v>949455.45060768654</v>
      </c>
      <c r="N94" s="85">
        <f t="shared" ca="1" si="19"/>
        <v>286570.12665891065</v>
      </c>
      <c r="O94" s="85">
        <f t="shared" ca="1" si="20"/>
        <v>5378.8426326602939</v>
      </c>
      <c r="P94" s="39">
        <f t="shared" ca="1" si="27"/>
        <v>7.5218492677783799E-4</v>
      </c>
      <c r="Q94" s="39"/>
      <c r="R94" s="39"/>
      <c r="S94" s="39"/>
    </row>
    <row r="95" spans="1:19">
      <c r="A95" s="91">
        <v>43883</v>
      </c>
      <c r="B95" s="91">
        <v>-2.5347839997266419E-2</v>
      </c>
      <c r="C95" s="39"/>
      <c r="D95" s="92">
        <f t="shared" si="16"/>
        <v>4.3883000000000001</v>
      </c>
      <c r="E95" s="92">
        <f t="shared" si="16"/>
        <v>-2.5347839997266419E-2</v>
      </c>
      <c r="F95" s="85">
        <f t="shared" si="21"/>
        <v>19.25717689</v>
      </c>
      <c r="G95" s="85">
        <f t="shared" si="22"/>
        <v>84.506269346387</v>
      </c>
      <c r="H95" s="85">
        <f t="shared" si="23"/>
        <v>370.83886177275008</v>
      </c>
      <c r="I95" s="85">
        <f t="shared" si="24"/>
        <v>-0.11123392626000422</v>
      </c>
      <c r="J95" s="85">
        <f t="shared" si="25"/>
        <v>-0.48812783860677655</v>
      </c>
      <c r="K95" s="85">
        <f t="shared" ca="1" si="17"/>
        <v>-2.5439546641415012E-2</v>
      </c>
      <c r="L95" s="85">
        <f t="shared" ca="1" si="26"/>
        <v>8.4101085809965813E-9</v>
      </c>
      <c r="M95" s="85">
        <f t="shared" ca="1" si="18"/>
        <v>980501.00260908401</v>
      </c>
      <c r="N95" s="85">
        <f t="shared" ca="1" si="19"/>
        <v>295478.1333917834</v>
      </c>
      <c r="O95" s="85">
        <f t="shared" ca="1" si="20"/>
        <v>5537.144457826761</v>
      </c>
      <c r="P95" s="39">
        <f t="shared" ca="1" si="27"/>
        <v>9.1706644148592531E-5</v>
      </c>
      <c r="Q95" s="39"/>
      <c r="R95" s="39"/>
      <c r="S95" s="39"/>
    </row>
    <row r="96" spans="1:19">
      <c r="A96" s="91">
        <v>43961</v>
      </c>
      <c r="B96" s="91">
        <v>-2.5329279997095E-2</v>
      </c>
      <c r="C96" s="39"/>
      <c r="D96" s="92">
        <f t="shared" si="16"/>
        <v>4.3960999999999997</v>
      </c>
      <c r="E96" s="92">
        <f t="shared" si="16"/>
        <v>-2.5329279997095E-2</v>
      </c>
      <c r="F96" s="85">
        <f t="shared" si="21"/>
        <v>19.325695209999996</v>
      </c>
      <c r="G96" s="85">
        <f t="shared" si="22"/>
        <v>84.957688712680977</v>
      </c>
      <c r="H96" s="85">
        <f t="shared" si="23"/>
        <v>373.48249534981676</v>
      </c>
      <c r="I96" s="85">
        <f t="shared" si="24"/>
        <v>-0.11135004779522932</v>
      </c>
      <c r="J96" s="85">
        <f t="shared" si="25"/>
        <v>-0.48950594511260759</v>
      </c>
      <c r="K96" s="85">
        <f t="shared" ca="1" si="17"/>
        <v>-2.5381636286407078E-2</v>
      </c>
      <c r="L96" s="85">
        <f t="shared" ca="1" si="26"/>
        <v>2.7411810305299813E-9</v>
      </c>
      <c r="M96" s="85">
        <f t="shared" ca="1" si="18"/>
        <v>1118350.0255574246</v>
      </c>
      <c r="N96" s="85">
        <f t="shared" ca="1" si="19"/>
        <v>334947.79240906611</v>
      </c>
      <c r="O96" s="85">
        <f t="shared" ca="1" si="20"/>
        <v>6237.0211105633034</v>
      </c>
      <c r="P96" s="39">
        <f t="shared" ca="1" si="27"/>
        <v>5.2356289312077697E-5</v>
      </c>
      <c r="Q96" s="39"/>
      <c r="R96" s="39"/>
      <c r="S96" s="39"/>
    </row>
    <row r="97" spans="1:19">
      <c r="A97" s="91">
        <v>44647</v>
      </c>
      <c r="B97" s="91">
        <v>-2.5586559997464065E-2</v>
      </c>
      <c r="C97" s="39"/>
      <c r="D97" s="92">
        <f t="shared" si="16"/>
        <v>4.4646999999999997</v>
      </c>
      <c r="E97" s="92">
        <f t="shared" si="16"/>
        <v>-2.5586559997464065E-2</v>
      </c>
      <c r="F97" s="85">
        <f t="shared" si="21"/>
        <v>19.933546089999997</v>
      </c>
      <c r="G97" s="85">
        <f t="shared" si="22"/>
        <v>88.997303228022972</v>
      </c>
      <c r="H97" s="85">
        <f t="shared" si="23"/>
        <v>397.34625972215417</v>
      </c>
      <c r="I97" s="85">
        <f t="shared" si="24"/>
        <v>-0.1142363144206778</v>
      </c>
      <c r="J97" s="85">
        <f t="shared" si="25"/>
        <v>-0.51003087299400018</v>
      </c>
      <c r="K97" s="85">
        <f t="shared" ca="1" si="17"/>
        <v>-2.4832140195351765E-2</v>
      </c>
      <c r="L97" s="85">
        <f t="shared" ca="1" si="26"/>
        <v>5.6914923781916098E-7</v>
      </c>
      <c r="M97" s="85">
        <f t="shared" ca="1" si="18"/>
        <v>2882293.9676787616</v>
      </c>
      <c r="N97" s="85">
        <f t="shared" ca="1" si="19"/>
        <v>833301.59528849903</v>
      </c>
      <c r="O97" s="85">
        <f t="shared" ca="1" si="20"/>
        <v>14951.837116062918</v>
      </c>
      <c r="P97" s="39">
        <f t="shared" ca="1" si="27"/>
        <v>-7.5441980211229942E-4</v>
      </c>
      <c r="Q97" s="39"/>
      <c r="R97" s="39"/>
      <c r="S97" s="39"/>
    </row>
    <row r="98" spans="1:19">
      <c r="A98" s="91">
        <v>44780</v>
      </c>
      <c r="B98" s="91">
        <v>-2.533440000115661E-2</v>
      </c>
      <c r="C98" s="39"/>
      <c r="D98" s="92">
        <f t="shared" si="16"/>
        <v>4.4779999999999998</v>
      </c>
      <c r="E98" s="92">
        <f t="shared" si="16"/>
        <v>-2.533440000115661E-2</v>
      </c>
      <c r="F98" s="85">
        <f t="shared" si="21"/>
        <v>20.052483999999996</v>
      </c>
      <c r="G98" s="85">
        <f t="shared" si="22"/>
        <v>89.795023351999973</v>
      </c>
      <c r="H98" s="85">
        <f t="shared" si="23"/>
        <v>402.10211457025582</v>
      </c>
      <c r="I98" s="85">
        <f t="shared" si="24"/>
        <v>-0.11344744320517929</v>
      </c>
      <c r="J98" s="85">
        <f t="shared" si="25"/>
        <v>-0.50801765067279281</v>
      </c>
      <c r="K98" s="85">
        <f t="shared" ca="1" si="17"/>
        <v>-2.4717254036636133E-2</v>
      </c>
      <c r="L98" s="85">
        <f t="shared" ca="1" si="26"/>
        <v>3.8086914152390968E-7</v>
      </c>
      <c r="M98" s="85">
        <f t="shared" ca="1" si="18"/>
        <v>3355722.74091102</v>
      </c>
      <c r="N98" s="85">
        <f t="shared" ca="1" si="19"/>
        <v>965868.22435055568</v>
      </c>
      <c r="O98" s="85">
        <f t="shared" ca="1" si="20"/>
        <v>17248.282936947962</v>
      </c>
      <c r="P98" s="39">
        <f t="shared" ca="1" si="27"/>
        <v>-6.1714596452047688E-4</v>
      </c>
      <c r="Q98" s="39"/>
      <c r="R98" s="39"/>
      <c r="S98" s="39"/>
    </row>
    <row r="99" spans="1:19">
      <c r="A99" s="91">
        <v>44781.5</v>
      </c>
      <c r="B99" s="91">
        <v>-2.4057119990175124E-2</v>
      </c>
      <c r="C99" s="39"/>
      <c r="D99" s="92">
        <f t="shared" si="16"/>
        <v>4.4781500000000003</v>
      </c>
      <c r="E99" s="92">
        <f t="shared" si="16"/>
        <v>-2.4057119990175124E-2</v>
      </c>
      <c r="F99" s="85">
        <f t="shared" si="21"/>
        <v>20.053827422500003</v>
      </c>
      <c r="G99" s="85">
        <f t="shared" si="22"/>
        <v>89.804047272068388</v>
      </c>
      <c r="H99" s="85">
        <f t="shared" si="23"/>
        <v>402.15599429141309</v>
      </c>
      <c r="I99" s="85">
        <f t="shared" si="24"/>
        <v>-0.10773139188400274</v>
      </c>
      <c r="J99" s="85">
        <f t="shared" si="25"/>
        <v>-0.48243733256534693</v>
      </c>
      <c r="K99" s="85">
        <f t="shared" ca="1" si="17"/>
        <v>-2.4715942860334128E-2</v>
      </c>
      <c r="L99" s="85">
        <f t="shared" ca="1" si="26"/>
        <v>4.340475742445475E-7</v>
      </c>
      <c r="M99" s="85">
        <f t="shared" ca="1" si="18"/>
        <v>3361335.3322276399</v>
      </c>
      <c r="N99" s="85">
        <f t="shared" ca="1" si="19"/>
        <v>967437.90325579268</v>
      </c>
      <c r="O99" s="85">
        <f t="shared" ca="1" si="20"/>
        <v>17275.438990402494</v>
      </c>
      <c r="P99" s="39">
        <f t="shared" ca="1" si="27"/>
        <v>6.5882287015900376E-4</v>
      </c>
      <c r="Q99" s="39"/>
      <c r="R99" s="39"/>
      <c r="S99" s="39"/>
    </row>
    <row r="100" spans="1:19">
      <c r="A100" s="91">
        <v>44844</v>
      </c>
      <c r="B100" s="91">
        <v>-2.5237119996745605E-2</v>
      </c>
      <c r="C100" s="39"/>
      <c r="D100" s="92">
        <f t="shared" si="16"/>
        <v>4.4843999999999999</v>
      </c>
      <c r="E100" s="92">
        <f t="shared" si="16"/>
        <v>-2.5237119996745605E-2</v>
      </c>
      <c r="F100" s="85">
        <f t="shared" si="21"/>
        <v>20.109843359999999</v>
      </c>
      <c r="G100" s="85">
        <f t="shared" si="22"/>
        <v>90.180581563583999</v>
      </c>
      <c r="H100" s="85">
        <f t="shared" si="23"/>
        <v>404.40579996373606</v>
      </c>
      <c r="I100" s="85">
        <f t="shared" si="24"/>
        <v>-0.11317334091340599</v>
      </c>
      <c r="J100" s="85">
        <f t="shared" si="25"/>
        <v>-0.5075145299920778</v>
      </c>
      <c r="K100" s="85">
        <f t="shared" ca="1" si="17"/>
        <v>-2.4661003842894685E-2</v>
      </c>
      <c r="L100" s="85">
        <f t="shared" ca="1" si="26"/>
        <v>3.3190982272797649E-7</v>
      </c>
      <c r="M100" s="85">
        <f t="shared" ca="1" si="18"/>
        <v>3600756.6554504926</v>
      </c>
      <c r="N100" s="85">
        <f t="shared" ca="1" si="19"/>
        <v>1034359.1658131077</v>
      </c>
      <c r="O100" s="85">
        <f t="shared" ca="1" si="20"/>
        <v>18432.50447450631</v>
      </c>
      <c r="P100" s="39">
        <f t="shared" ca="1" si="27"/>
        <v>-5.7611615385091963E-4</v>
      </c>
      <c r="Q100" s="39"/>
      <c r="R100" s="39"/>
      <c r="S100" s="39"/>
    </row>
    <row r="101" spans="1:19">
      <c r="A101" s="91"/>
      <c r="B101" s="91"/>
      <c r="C101" s="39"/>
      <c r="D101" s="92">
        <f t="shared" si="16"/>
        <v>0</v>
      </c>
      <c r="E101" s="92">
        <f t="shared" si="16"/>
        <v>0</v>
      </c>
      <c r="F101" s="85">
        <f t="shared" si="21"/>
        <v>0</v>
      </c>
      <c r="G101" s="85">
        <f t="shared" si="22"/>
        <v>0</v>
      </c>
      <c r="H101" s="85">
        <f t="shared" si="23"/>
        <v>0</v>
      </c>
      <c r="I101" s="85">
        <f t="shared" si="24"/>
        <v>0</v>
      </c>
      <c r="J101" s="85">
        <f t="shared" si="25"/>
        <v>0</v>
      </c>
      <c r="K101" s="85">
        <f t="shared" ca="1" si="17"/>
        <v>8.9883058487565393E-2</v>
      </c>
      <c r="L101" s="85">
        <f t="shared" ca="1" si="26"/>
        <v>8.0789642030791014E-3</v>
      </c>
      <c r="M101" s="85">
        <f t="shared" ca="1" si="18"/>
        <v>19704512666.466278</v>
      </c>
      <c r="N101" s="85">
        <f t="shared" ca="1" si="19"/>
        <v>5196030330.1018829</v>
      </c>
      <c r="O101" s="85">
        <f t="shared" ca="1" si="20"/>
        <v>84425548.096757144</v>
      </c>
      <c r="P101" s="39">
        <f t="shared" ca="1" si="27"/>
        <v>-8.9883058487565393E-2</v>
      </c>
      <c r="Q101" s="39"/>
      <c r="R101" s="39"/>
      <c r="S101" s="39"/>
    </row>
    <row r="102" spans="1:19">
      <c r="A102" s="91"/>
      <c r="B102" s="91"/>
      <c r="C102" s="39"/>
      <c r="D102" s="92">
        <f t="shared" si="16"/>
        <v>0</v>
      </c>
      <c r="E102" s="92">
        <f t="shared" si="16"/>
        <v>0</v>
      </c>
      <c r="F102" s="85">
        <f t="shared" si="21"/>
        <v>0</v>
      </c>
      <c r="G102" s="85">
        <f t="shared" si="22"/>
        <v>0</v>
      </c>
      <c r="H102" s="85">
        <f t="shared" si="23"/>
        <v>0</v>
      </c>
      <c r="I102" s="85">
        <f t="shared" si="24"/>
        <v>0</v>
      </c>
      <c r="J102" s="85">
        <f t="shared" si="25"/>
        <v>0</v>
      </c>
      <c r="K102" s="85">
        <f t="shared" ca="1" si="17"/>
        <v>8.9883058487565393E-2</v>
      </c>
      <c r="L102" s="85">
        <f t="shared" ca="1" si="26"/>
        <v>8.0789642030791014E-3</v>
      </c>
      <c r="M102" s="85">
        <f t="shared" ca="1" si="18"/>
        <v>19704512666.466278</v>
      </c>
      <c r="N102" s="85">
        <f t="shared" ca="1" si="19"/>
        <v>5196030330.1018829</v>
      </c>
      <c r="O102" s="85">
        <f t="shared" ca="1" si="20"/>
        <v>84425548.096757144</v>
      </c>
      <c r="P102" s="39">
        <f t="shared" ca="1" si="27"/>
        <v>-8.9883058487565393E-2</v>
      </c>
      <c r="Q102" s="39"/>
      <c r="R102" s="39"/>
      <c r="S102" s="39"/>
    </row>
    <row r="103" spans="1:19">
      <c r="A103" s="91"/>
      <c r="B103" s="91"/>
      <c r="C103" s="39"/>
      <c r="D103" s="92">
        <f t="shared" si="16"/>
        <v>0</v>
      </c>
      <c r="E103" s="92">
        <f t="shared" si="16"/>
        <v>0</v>
      </c>
      <c r="F103" s="85">
        <f t="shared" si="21"/>
        <v>0</v>
      </c>
      <c r="G103" s="85">
        <f t="shared" si="22"/>
        <v>0</v>
      </c>
      <c r="H103" s="85">
        <f t="shared" si="23"/>
        <v>0</v>
      </c>
      <c r="I103" s="85">
        <f t="shared" si="24"/>
        <v>0</v>
      </c>
      <c r="J103" s="85">
        <f t="shared" si="25"/>
        <v>0</v>
      </c>
      <c r="K103" s="85">
        <f t="shared" ca="1" si="17"/>
        <v>8.9883058487565393E-2</v>
      </c>
      <c r="L103" s="85">
        <f t="shared" ca="1" si="26"/>
        <v>8.0789642030791014E-3</v>
      </c>
      <c r="M103" s="85">
        <f t="shared" ca="1" si="18"/>
        <v>19704512666.466278</v>
      </c>
      <c r="N103" s="85">
        <f t="shared" ca="1" si="19"/>
        <v>5196030330.1018829</v>
      </c>
      <c r="O103" s="85">
        <f t="shared" ca="1" si="20"/>
        <v>84425548.096757144</v>
      </c>
      <c r="P103" s="39">
        <f t="shared" ca="1" si="27"/>
        <v>-8.9883058487565393E-2</v>
      </c>
      <c r="Q103" s="39"/>
      <c r="R103" s="39"/>
      <c r="S103" s="39"/>
    </row>
    <row r="104" spans="1:19">
      <c r="A104" s="91"/>
      <c r="B104" s="91"/>
      <c r="C104" s="39"/>
      <c r="D104" s="92">
        <f t="shared" si="16"/>
        <v>0</v>
      </c>
      <c r="E104" s="92">
        <f t="shared" si="16"/>
        <v>0</v>
      </c>
      <c r="F104" s="85">
        <f t="shared" si="21"/>
        <v>0</v>
      </c>
      <c r="G104" s="85">
        <f t="shared" si="22"/>
        <v>0</v>
      </c>
      <c r="H104" s="85">
        <f t="shared" si="23"/>
        <v>0</v>
      </c>
      <c r="I104" s="85">
        <f t="shared" si="24"/>
        <v>0</v>
      </c>
      <c r="J104" s="85">
        <f t="shared" si="25"/>
        <v>0</v>
      </c>
      <c r="K104" s="85">
        <f t="shared" ca="1" si="17"/>
        <v>8.9883058487565393E-2</v>
      </c>
      <c r="L104" s="85">
        <f t="shared" ca="1" si="26"/>
        <v>8.0789642030791014E-3</v>
      </c>
      <c r="M104" s="85">
        <f t="shared" ca="1" si="18"/>
        <v>19704512666.466278</v>
      </c>
      <c r="N104" s="85">
        <f t="shared" ca="1" si="19"/>
        <v>5196030330.1018829</v>
      </c>
      <c r="O104" s="85">
        <f t="shared" ca="1" si="20"/>
        <v>84425548.096757144</v>
      </c>
      <c r="P104" s="39">
        <f t="shared" ca="1" si="27"/>
        <v>-8.9883058487565393E-2</v>
      </c>
      <c r="Q104" s="39"/>
      <c r="R104" s="39"/>
      <c r="S104" s="39"/>
    </row>
    <row r="105" spans="1:19">
      <c r="A105" s="91"/>
      <c r="B105" s="91"/>
      <c r="C105" s="39"/>
      <c r="D105" s="92">
        <f t="shared" si="16"/>
        <v>0</v>
      </c>
      <c r="E105" s="92">
        <f t="shared" si="16"/>
        <v>0</v>
      </c>
      <c r="F105" s="85">
        <f t="shared" si="21"/>
        <v>0</v>
      </c>
      <c r="G105" s="85">
        <f t="shared" si="22"/>
        <v>0</v>
      </c>
      <c r="H105" s="85">
        <f t="shared" si="23"/>
        <v>0</v>
      </c>
      <c r="I105" s="85">
        <f t="shared" si="24"/>
        <v>0</v>
      </c>
      <c r="J105" s="85">
        <f t="shared" si="25"/>
        <v>0</v>
      </c>
      <c r="K105" s="85">
        <f t="shared" ca="1" si="17"/>
        <v>8.9883058487565393E-2</v>
      </c>
      <c r="L105" s="85">
        <f t="shared" ca="1" si="26"/>
        <v>8.0789642030791014E-3</v>
      </c>
      <c r="M105" s="85">
        <f t="shared" ca="1" si="18"/>
        <v>19704512666.466278</v>
      </c>
      <c r="N105" s="85">
        <f t="shared" ca="1" si="19"/>
        <v>5196030330.1018829</v>
      </c>
      <c r="O105" s="85">
        <f t="shared" ca="1" si="20"/>
        <v>84425548.096757144</v>
      </c>
      <c r="P105" s="39">
        <f t="shared" ca="1" si="27"/>
        <v>-8.9883058487565393E-2</v>
      </c>
      <c r="Q105" s="39"/>
      <c r="R105" s="39"/>
      <c r="S105" s="39"/>
    </row>
    <row r="106" spans="1:19">
      <c r="A106" s="91"/>
      <c r="B106" s="91"/>
      <c r="C106" s="39"/>
      <c r="D106" s="92">
        <f t="shared" si="16"/>
        <v>0</v>
      </c>
      <c r="E106" s="92">
        <f t="shared" si="16"/>
        <v>0</v>
      </c>
      <c r="F106" s="85">
        <f t="shared" si="21"/>
        <v>0</v>
      </c>
      <c r="G106" s="85">
        <f t="shared" si="22"/>
        <v>0</v>
      </c>
      <c r="H106" s="85">
        <f t="shared" si="23"/>
        <v>0</v>
      </c>
      <c r="I106" s="85">
        <f t="shared" si="24"/>
        <v>0</v>
      </c>
      <c r="J106" s="85">
        <f t="shared" si="25"/>
        <v>0</v>
      </c>
      <c r="K106" s="85">
        <f t="shared" ca="1" si="17"/>
        <v>8.9883058487565393E-2</v>
      </c>
      <c r="L106" s="85">
        <f t="shared" ca="1" si="26"/>
        <v>8.0789642030791014E-3</v>
      </c>
      <c r="M106" s="85">
        <f t="shared" ca="1" si="18"/>
        <v>19704512666.466278</v>
      </c>
      <c r="N106" s="85">
        <f t="shared" ca="1" si="19"/>
        <v>5196030330.1018829</v>
      </c>
      <c r="O106" s="85">
        <f t="shared" ca="1" si="20"/>
        <v>84425548.096757144</v>
      </c>
      <c r="P106" s="39">
        <f t="shared" ca="1" si="27"/>
        <v>-8.9883058487565393E-2</v>
      </c>
      <c r="Q106" s="39"/>
      <c r="R106" s="39"/>
      <c r="S106" s="39"/>
    </row>
    <row r="107" spans="1:19">
      <c r="A107" s="91"/>
      <c r="B107" s="91"/>
      <c r="C107" s="39"/>
      <c r="D107" s="92">
        <f t="shared" si="16"/>
        <v>0</v>
      </c>
      <c r="E107" s="92">
        <f t="shared" si="16"/>
        <v>0</v>
      </c>
      <c r="F107" s="85">
        <f t="shared" si="21"/>
        <v>0</v>
      </c>
      <c r="G107" s="85">
        <f t="shared" si="22"/>
        <v>0</v>
      </c>
      <c r="H107" s="85">
        <f t="shared" si="23"/>
        <v>0</v>
      </c>
      <c r="I107" s="85">
        <f t="shared" si="24"/>
        <v>0</v>
      </c>
      <c r="J107" s="85">
        <f t="shared" si="25"/>
        <v>0</v>
      </c>
      <c r="K107" s="85">
        <f t="shared" ca="1" si="17"/>
        <v>8.9883058487565393E-2</v>
      </c>
      <c r="L107" s="85">
        <f t="shared" ca="1" si="26"/>
        <v>8.0789642030791014E-3</v>
      </c>
      <c r="M107" s="85">
        <f t="shared" ca="1" si="18"/>
        <v>19704512666.466278</v>
      </c>
      <c r="N107" s="85">
        <f t="shared" ca="1" si="19"/>
        <v>5196030330.1018829</v>
      </c>
      <c r="O107" s="85">
        <f t="shared" ca="1" si="20"/>
        <v>84425548.096757144</v>
      </c>
      <c r="P107" s="39">
        <f t="shared" ca="1" si="27"/>
        <v>-8.9883058487565393E-2</v>
      </c>
      <c r="Q107" s="39"/>
      <c r="R107" s="39"/>
      <c r="S107" s="39"/>
    </row>
    <row r="108" spans="1:19">
      <c r="A108" s="91"/>
      <c r="B108" s="91"/>
      <c r="C108" s="39"/>
      <c r="D108" s="92">
        <f t="shared" si="16"/>
        <v>0</v>
      </c>
      <c r="E108" s="92">
        <f t="shared" si="16"/>
        <v>0</v>
      </c>
      <c r="F108" s="85">
        <f t="shared" si="21"/>
        <v>0</v>
      </c>
      <c r="G108" s="85">
        <f t="shared" si="22"/>
        <v>0</v>
      </c>
      <c r="H108" s="85">
        <f t="shared" si="23"/>
        <v>0</v>
      </c>
      <c r="I108" s="85">
        <f t="shared" si="24"/>
        <v>0</v>
      </c>
      <c r="J108" s="85">
        <f t="shared" si="25"/>
        <v>0</v>
      </c>
      <c r="K108" s="85">
        <f t="shared" ca="1" si="17"/>
        <v>8.9883058487565393E-2</v>
      </c>
      <c r="L108" s="85">
        <f t="shared" ca="1" si="26"/>
        <v>8.0789642030791014E-3</v>
      </c>
      <c r="M108" s="85">
        <f t="shared" ca="1" si="18"/>
        <v>19704512666.466278</v>
      </c>
      <c r="N108" s="85">
        <f t="shared" ca="1" si="19"/>
        <v>5196030330.1018829</v>
      </c>
      <c r="O108" s="85">
        <f t="shared" ca="1" si="20"/>
        <v>84425548.096757144</v>
      </c>
      <c r="P108" s="39">
        <f t="shared" ca="1" si="27"/>
        <v>-8.9883058487565393E-2</v>
      </c>
      <c r="Q108" s="39"/>
      <c r="R108" s="39"/>
      <c r="S108" s="39"/>
    </row>
    <row r="109" spans="1:19">
      <c r="A109" s="91"/>
      <c r="B109" s="91"/>
      <c r="C109" s="39"/>
      <c r="D109" s="92">
        <f t="shared" si="16"/>
        <v>0</v>
      </c>
      <c r="E109" s="92">
        <f t="shared" si="16"/>
        <v>0</v>
      </c>
      <c r="F109" s="85">
        <f t="shared" si="21"/>
        <v>0</v>
      </c>
      <c r="G109" s="85">
        <f t="shared" si="22"/>
        <v>0</v>
      </c>
      <c r="H109" s="85">
        <f t="shared" si="23"/>
        <v>0</v>
      </c>
      <c r="I109" s="85">
        <f t="shared" si="24"/>
        <v>0</v>
      </c>
      <c r="J109" s="85">
        <f t="shared" si="25"/>
        <v>0</v>
      </c>
      <c r="K109" s="85">
        <f t="shared" ca="1" si="17"/>
        <v>8.9883058487565393E-2</v>
      </c>
      <c r="L109" s="85">
        <f t="shared" ca="1" si="26"/>
        <v>8.0789642030791014E-3</v>
      </c>
      <c r="M109" s="85">
        <f t="shared" ca="1" si="18"/>
        <v>19704512666.466278</v>
      </c>
      <c r="N109" s="85">
        <f t="shared" ca="1" si="19"/>
        <v>5196030330.1018829</v>
      </c>
      <c r="O109" s="85">
        <f t="shared" ca="1" si="20"/>
        <v>84425548.096757144</v>
      </c>
      <c r="P109" s="39">
        <f t="shared" ca="1" si="27"/>
        <v>-8.9883058487565393E-2</v>
      </c>
      <c r="Q109" s="39"/>
      <c r="R109" s="39"/>
      <c r="S109" s="39"/>
    </row>
    <row r="110" spans="1:19">
      <c r="A110" s="91"/>
      <c r="B110" s="91"/>
      <c r="C110" s="39"/>
      <c r="D110" s="92">
        <f t="shared" si="16"/>
        <v>0</v>
      </c>
      <c r="E110" s="92">
        <f t="shared" si="16"/>
        <v>0</v>
      </c>
      <c r="F110" s="85">
        <f t="shared" si="21"/>
        <v>0</v>
      </c>
      <c r="G110" s="85">
        <f t="shared" si="22"/>
        <v>0</v>
      </c>
      <c r="H110" s="85">
        <f t="shared" si="23"/>
        <v>0</v>
      </c>
      <c r="I110" s="85">
        <f t="shared" si="24"/>
        <v>0</v>
      </c>
      <c r="J110" s="85">
        <f t="shared" si="25"/>
        <v>0</v>
      </c>
      <c r="K110" s="85">
        <f t="shared" ca="1" si="17"/>
        <v>8.9883058487565393E-2</v>
      </c>
      <c r="L110" s="85">
        <f t="shared" ca="1" si="26"/>
        <v>8.0789642030791014E-3</v>
      </c>
      <c r="M110" s="85">
        <f t="shared" ca="1" si="18"/>
        <v>19704512666.466278</v>
      </c>
      <c r="N110" s="85">
        <f t="shared" ca="1" si="19"/>
        <v>5196030330.1018829</v>
      </c>
      <c r="O110" s="85">
        <f t="shared" ca="1" si="20"/>
        <v>84425548.096757144</v>
      </c>
      <c r="P110" s="39">
        <f t="shared" ca="1" si="27"/>
        <v>-8.9883058487565393E-2</v>
      </c>
      <c r="Q110" s="39"/>
      <c r="R110" s="39"/>
      <c r="S110" s="39"/>
    </row>
    <row r="111" spans="1:19">
      <c r="A111" s="91"/>
      <c r="B111" s="91"/>
      <c r="C111" s="39"/>
      <c r="D111" s="92">
        <f t="shared" si="16"/>
        <v>0</v>
      </c>
      <c r="E111" s="92">
        <f t="shared" si="16"/>
        <v>0</v>
      </c>
      <c r="F111" s="85">
        <f t="shared" si="21"/>
        <v>0</v>
      </c>
      <c r="G111" s="85">
        <f t="shared" si="22"/>
        <v>0</v>
      </c>
      <c r="H111" s="85">
        <f t="shared" si="23"/>
        <v>0</v>
      </c>
      <c r="I111" s="85">
        <f t="shared" si="24"/>
        <v>0</v>
      </c>
      <c r="J111" s="85">
        <f t="shared" si="25"/>
        <v>0</v>
      </c>
      <c r="K111" s="85">
        <f t="shared" ca="1" si="17"/>
        <v>8.9883058487565393E-2</v>
      </c>
      <c r="L111" s="85">
        <f t="shared" ca="1" si="26"/>
        <v>8.0789642030791014E-3</v>
      </c>
      <c r="M111" s="85">
        <f t="shared" ca="1" si="18"/>
        <v>19704512666.466278</v>
      </c>
      <c r="N111" s="85">
        <f t="shared" ca="1" si="19"/>
        <v>5196030330.1018829</v>
      </c>
      <c r="O111" s="85">
        <f t="shared" ca="1" si="20"/>
        <v>84425548.096757144</v>
      </c>
      <c r="P111" s="39">
        <f t="shared" ca="1" si="27"/>
        <v>-8.9883058487565393E-2</v>
      </c>
      <c r="Q111" s="39"/>
      <c r="R111" s="39"/>
      <c r="S111" s="39"/>
    </row>
    <row r="112" spans="1:19">
      <c r="A112" s="91"/>
      <c r="B112" s="91"/>
      <c r="C112" s="39"/>
      <c r="D112" s="92">
        <f t="shared" si="16"/>
        <v>0</v>
      </c>
      <c r="E112" s="92">
        <f t="shared" si="16"/>
        <v>0</v>
      </c>
      <c r="F112" s="85">
        <f t="shared" si="21"/>
        <v>0</v>
      </c>
      <c r="G112" s="85">
        <f t="shared" si="22"/>
        <v>0</v>
      </c>
      <c r="H112" s="85">
        <f t="shared" si="23"/>
        <v>0</v>
      </c>
      <c r="I112" s="85">
        <f t="shared" si="24"/>
        <v>0</v>
      </c>
      <c r="J112" s="85">
        <f t="shared" si="25"/>
        <v>0</v>
      </c>
      <c r="K112" s="85">
        <f t="shared" ca="1" si="17"/>
        <v>8.9883058487565393E-2</v>
      </c>
      <c r="L112" s="85">
        <f t="shared" ca="1" si="26"/>
        <v>8.0789642030791014E-3</v>
      </c>
      <c r="M112" s="85">
        <f t="shared" ca="1" si="18"/>
        <v>19704512666.466278</v>
      </c>
      <c r="N112" s="85">
        <f t="shared" ca="1" si="19"/>
        <v>5196030330.1018829</v>
      </c>
      <c r="O112" s="85">
        <f t="shared" ca="1" si="20"/>
        <v>84425548.096757144</v>
      </c>
      <c r="P112" s="39">
        <f t="shared" ca="1" si="27"/>
        <v>-8.9883058487565393E-2</v>
      </c>
      <c r="Q112" s="39"/>
      <c r="R112" s="39"/>
      <c r="S112" s="39"/>
    </row>
    <row r="113" spans="1:19">
      <c r="A113" s="91"/>
      <c r="B113" s="91"/>
      <c r="C113" s="39"/>
      <c r="D113" s="92">
        <f t="shared" si="16"/>
        <v>0</v>
      </c>
      <c r="E113" s="92">
        <f t="shared" si="16"/>
        <v>0</v>
      </c>
      <c r="F113" s="85">
        <f t="shared" si="21"/>
        <v>0</v>
      </c>
      <c r="G113" s="85">
        <f t="shared" si="22"/>
        <v>0</v>
      </c>
      <c r="H113" s="85">
        <f t="shared" si="23"/>
        <v>0</v>
      </c>
      <c r="I113" s="85">
        <f t="shared" si="24"/>
        <v>0</v>
      </c>
      <c r="J113" s="85">
        <f t="shared" si="25"/>
        <v>0</v>
      </c>
      <c r="K113" s="85">
        <f t="shared" ca="1" si="17"/>
        <v>8.9883058487565393E-2</v>
      </c>
      <c r="L113" s="85">
        <f t="shared" ca="1" si="26"/>
        <v>8.0789642030791014E-3</v>
      </c>
      <c r="M113" s="85">
        <f t="shared" ca="1" si="18"/>
        <v>19704512666.466278</v>
      </c>
      <c r="N113" s="85">
        <f t="shared" ca="1" si="19"/>
        <v>5196030330.1018829</v>
      </c>
      <c r="O113" s="85">
        <f t="shared" ca="1" si="20"/>
        <v>84425548.096757144</v>
      </c>
      <c r="P113" s="39">
        <f t="shared" ca="1" si="27"/>
        <v>-8.9883058487565393E-2</v>
      </c>
      <c r="Q113" s="39"/>
      <c r="R113" s="39"/>
      <c r="S113" s="39"/>
    </row>
    <row r="114" spans="1:19">
      <c r="A114" s="91"/>
      <c r="B114" s="91"/>
      <c r="C114" s="39"/>
      <c r="D114" s="92">
        <f t="shared" ref="D114:E129" si="28">A114/A$18</f>
        <v>0</v>
      </c>
      <c r="E114" s="92">
        <f t="shared" si="28"/>
        <v>0</v>
      </c>
      <c r="F114" s="85">
        <f t="shared" si="21"/>
        <v>0</v>
      </c>
      <c r="G114" s="85">
        <f t="shared" si="22"/>
        <v>0</v>
      </c>
      <c r="H114" s="85">
        <f t="shared" si="23"/>
        <v>0</v>
      </c>
      <c r="I114" s="85">
        <f t="shared" si="24"/>
        <v>0</v>
      </c>
      <c r="J114" s="85">
        <f t="shared" si="25"/>
        <v>0</v>
      </c>
      <c r="K114" s="85">
        <f t="shared" ca="1" si="17"/>
        <v>8.9883058487565393E-2</v>
      </c>
      <c r="L114" s="85">
        <f t="shared" ca="1" si="26"/>
        <v>8.0789642030791014E-3</v>
      </c>
      <c r="M114" s="85">
        <f t="shared" ca="1" si="18"/>
        <v>19704512666.466278</v>
      </c>
      <c r="N114" s="85">
        <f t="shared" ca="1" si="19"/>
        <v>5196030330.1018829</v>
      </c>
      <c r="O114" s="85">
        <f t="shared" ca="1" si="20"/>
        <v>84425548.096757144</v>
      </c>
      <c r="P114" s="39">
        <f t="shared" ca="1" si="27"/>
        <v>-8.9883058487565393E-2</v>
      </c>
      <c r="Q114" s="39"/>
      <c r="R114" s="39"/>
      <c r="S114" s="39"/>
    </row>
    <row r="115" spans="1:19">
      <c r="A115" s="91"/>
      <c r="B115" s="91"/>
      <c r="C115" s="39"/>
      <c r="D115" s="92">
        <f t="shared" si="28"/>
        <v>0</v>
      </c>
      <c r="E115" s="92">
        <f t="shared" si="28"/>
        <v>0</v>
      </c>
      <c r="F115" s="85">
        <f t="shared" si="21"/>
        <v>0</v>
      </c>
      <c r="G115" s="85">
        <f t="shared" si="22"/>
        <v>0</v>
      </c>
      <c r="H115" s="85">
        <f t="shared" si="23"/>
        <v>0</v>
      </c>
      <c r="I115" s="85">
        <f t="shared" si="24"/>
        <v>0</v>
      </c>
      <c r="J115" s="85">
        <f t="shared" si="25"/>
        <v>0</v>
      </c>
      <c r="K115" s="85">
        <f t="shared" ca="1" si="17"/>
        <v>8.9883058487565393E-2</v>
      </c>
      <c r="L115" s="85">
        <f t="shared" ca="1" si="26"/>
        <v>8.0789642030791014E-3</v>
      </c>
      <c r="M115" s="85">
        <f t="shared" ca="1" si="18"/>
        <v>19704512666.466278</v>
      </c>
      <c r="N115" s="85">
        <f t="shared" ca="1" si="19"/>
        <v>5196030330.1018829</v>
      </c>
      <c r="O115" s="85">
        <f t="shared" ca="1" si="20"/>
        <v>84425548.096757144</v>
      </c>
      <c r="P115" s="39">
        <f t="shared" ca="1" si="27"/>
        <v>-8.9883058487565393E-2</v>
      </c>
      <c r="Q115" s="39"/>
      <c r="R115" s="39"/>
      <c r="S115" s="39"/>
    </row>
    <row r="116" spans="1:19">
      <c r="A116" s="91"/>
      <c r="B116" s="91"/>
      <c r="C116" s="39"/>
      <c r="D116" s="92">
        <f t="shared" si="28"/>
        <v>0</v>
      </c>
      <c r="E116" s="92">
        <f t="shared" si="28"/>
        <v>0</v>
      </c>
      <c r="F116" s="85">
        <f t="shared" si="21"/>
        <v>0</v>
      </c>
      <c r="G116" s="85">
        <f t="shared" si="22"/>
        <v>0</v>
      </c>
      <c r="H116" s="85">
        <f t="shared" si="23"/>
        <v>0</v>
      </c>
      <c r="I116" s="85">
        <f t="shared" si="24"/>
        <v>0</v>
      </c>
      <c r="J116" s="85">
        <f t="shared" si="25"/>
        <v>0</v>
      </c>
      <c r="K116" s="85">
        <f t="shared" ca="1" si="17"/>
        <v>8.9883058487565393E-2</v>
      </c>
      <c r="L116" s="85">
        <f t="shared" ca="1" si="26"/>
        <v>8.0789642030791014E-3</v>
      </c>
      <c r="M116" s="85">
        <f t="shared" ca="1" si="18"/>
        <v>19704512666.466278</v>
      </c>
      <c r="N116" s="85">
        <f t="shared" ca="1" si="19"/>
        <v>5196030330.1018829</v>
      </c>
      <c r="O116" s="85">
        <f t="shared" ca="1" si="20"/>
        <v>84425548.096757144</v>
      </c>
      <c r="P116" s="39">
        <f t="shared" ca="1" si="27"/>
        <v>-8.9883058487565393E-2</v>
      </c>
      <c r="Q116" s="39"/>
      <c r="R116" s="39"/>
      <c r="S116" s="39"/>
    </row>
    <row r="117" spans="1:19">
      <c r="A117" s="93"/>
      <c r="B117" s="93"/>
      <c r="C117" s="39"/>
      <c r="D117" s="92">
        <f t="shared" si="28"/>
        <v>0</v>
      </c>
      <c r="E117" s="92">
        <f t="shared" si="28"/>
        <v>0</v>
      </c>
      <c r="F117" s="85">
        <f t="shared" si="21"/>
        <v>0</v>
      </c>
      <c r="G117" s="85">
        <f t="shared" si="22"/>
        <v>0</v>
      </c>
      <c r="H117" s="85">
        <f t="shared" si="23"/>
        <v>0</v>
      </c>
      <c r="I117" s="85">
        <f t="shared" si="24"/>
        <v>0</v>
      </c>
      <c r="J117" s="85">
        <f t="shared" si="25"/>
        <v>0</v>
      </c>
      <c r="K117" s="85">
        <f t="shared" ca="1" si="17"/>
        <v>8.9883058487565393E-2</v>
      </c>
      <c r="L117" s="85">
        <f t="shared" ca="1" si="26"/>
        <v>8.0789642030791014E-3</v>
      </c>
      <c r="M117" s="85">
        <f t="shared" ca="1" si="18"/>
        <v>19704512666.466278</v>
      </c>
      <c r="N117" s="85">
        <f t="shared" ca="1" si="19"/>
        <v>5196030330.1018829</v>
      </c>
      <c r="O117" s="85">
        <f t="shared" ca="1" si="20"/>
        <v>84425548.096757144</v>
      </c>
      <c r="P117" s="39">
        <f t="shared" ca="1" si="27"/>
        <v>-8.9883058487565393E-2</v>
      </c>
      <c r="Q117" s="39"/>
      <c r="R117" s="39"/>
      <c r="S117" s="39"/>
    </row>
    <row r="118" spans="1:19">
      <c r="A118" s="93"/>
      <c r="B118" s="93"/>
      <c r="C118" s="39"/>
      <c r="D118" s="92">
        <f t="shared" si="28"/>
        <v>0</v>
      </c>
      <c r="E118" s="92">
        <f t="shared" si="28"/>
        <v>0</v>
      </c>
      <c r="F118" s="85">
        <f t="shared" si="21"/>
        <v>0</v>
      </c>
      <c r="G118" s="85">
        <f t="shared" si="22"/>
        <v>0</v>
      </c>
      <c r="H118" s="85">
        <f t="shared" si="23"/>
        <v>0</v>
      </c>
      <c r="I118" s="85">
        <f t="shared" si="24"/>
        <v>0</v>
      </c>
      <c r="J118" s="85">
        <f t="shared" si="25"/>
        <v>0</v>
      </c>
      <c r="K118" s="85">
        <f t="shared" ca="1" si="17"/>
        <v>8.9883058487565393E-2</v>
      </c>
      <c r="L118" s="85">
        <f t="shared" ca="1" si="26"/>
        <v>8.0789642030791014E-3</v>
      </c>
      <c r="M118" s="85">
        <f t="shared" ca="1" si="18"/>
        <v>19704512666.466278</v>
      </c>
      <c r="N118" s="85">
        <f t="shared" ca="1" si="19"/>
        <v>5196030330.1018829</v>
      </c>
      <c r="O118" s="85">
        <f t="shared" ca="1" si="20"/>
        <v>84425548.096757144</v>
      </c>
      <c r="P118" s="39">
        <f t="shared" ca="1" si="27"/>
        <v>-8.9883058487565393E-2</v>
      </c>
      <c r="Q118" s="39"/>
      <c r="R118" s="39"/>
      <c r="S118" s="39"/>
    </row>
    <row r="119" spans="1:19">
      <c r="A119" s="93"/>
      <c r="B119" s="93"/>
      <c r="C119" s="39"/>
      <c r="D119" s="92">
        <f t="shared" si="28"/>
        <v>0</v>
      </c>
      <c r="E119" s="92">
        <f t="shared" si="28"/>
        <v>0</v>
      </c>
      <c r="F119" s="85">
        <f t="shared" si="21"/>
        <v>0</v>
      </c>
      <c r="G119" s="85">
        <f t="shared" si="22"/>
        <v>0</v>
      </c>
      <c r="H119" s="85">
        <f t="shared" si="23"/>
        <v>0</v>
      </c>
      <c r="I119" s="85">
        <f t="shared" si="24"/>
        <v>0</v>
      </c>
      <c r="J119" s="85">
        <f t="shared" si="25"/>
        <v>0</v>
      </c>
      <c r="K119" s="85">
        <f t="shared" ca="1" si="17"/>
        <v>8.9883058487565393E-2</v>
      </c>
      <c r="L119" s="85">
        <f t="shared" ca="1" si="26"/>
        <v>8.0789642030791014E-3</v>
      </c>
      <c r="M119" s="85">
        <f t="shared" ca="1" si="18"/>
        <v>19704512666.466278</v>
      </c>
      <c r="N119" s="85">
        <f t="shared" ca="1" si="19"/>
        <v>5196030330.1018829</v>
      </c>
      <c r="O119" s="85">
        <f t="shared" ca="1" si="20"/>
        <v>84425548.096757144</v>
      </c>
      <c r="P119" s="39">
        <f t="shared" ca="1" si="27"/>
        <v>-8.9883058487565393E-2</v>
      </c>
      <c r="Q119" s="39"/>
      <c r="R119" s="39"/>
      <c r="S119" s="39"/>
    </row>
    <row r="120" spans="1:19">
      <c r="A120" s="93"/>
      <c r="B120" s="93"/>
      <c r="C120" s="39"/>
      <c r="D120" s="92">
        <f t="shared" si="28"/>
        <v>0</v>
      </c>
      <c r="E120" s="92">
        <f t="shared" si="28"/>
        <v>0</v>
      </c>
      <c r="F120" s="85">
        <f t="shared" si="21"/>
        <v>0</v>
      </c>
      <c r="G120" s="85">
        <f t="shared" si="22"/>
        <v>0</v>
      </c>
      <c r="H120" s="85">
        <f t="shared" si="23"/>
        <v>0</v>
      </c>
      <c r="I120" s="85">
        <f t="shared" si="24"/>
        <v>0</v>
      </c>
      <c r="J120" s="85">
        <f t="shared" si="25"/>
        <v>0</v>
      </c>
      <c r="K120" s="85">
        <f t="shared" ca="1" si="17"/>
        <v>8.9883058487565393E-2</v>
      </c>
      <c r="L120" s="85">
        <f t="shared" ca="1" si="26"/>
        <v>8.0789642030791014E-3</v>
      </c>
      <c r="M120" s="85">
        <f t="shared" ca="1" si="18"/>
        <v>19704512666.466278</v>
      </c>
      <c r="N120" s="85">
        <f t="shared" ca="1" si="19"/>
        <v>5196030330.1018829</v>
      </c>
      <c r="O120" s="85">
        <f t="shared" ca="1" si="20"/>
        <v>84425548.096757144</v>
      </c>
      <c r="P120" s="39">
        <f t="shared" ca="1" si="27"/>
        <v>-8.9883058487565393E-2</v>
      </c>
      <c r="Q120" s="39"/>
      <c r="R120" s="39"/>
      <c r="S120" s="39"/>
    </row>
    <row r="121" spans="1:19">
      <c r="A121" s="93"/>
      <c r="B121" s="93"/>
      <c r="C121" s="39"/>
      <c r="D121" s="92">
        <f t="shared" si="28"/>
        <v>0</v>
      </c>
      <c r="E121" s="92">
        <f t="shared" si="28"/>
        <v>0</v>
      </c>
      <c r="F121" s="85">
        <f t="shared" si="21"/>
        <v>0</v>
      </c>
      <c r="G121" s="85">
        <f t="shared" si="22"/>
        <v>0</v>
      </c>
      <c r="H121" s="85">
        <f t="shared" si="23"/>
        <v>0</v>
      </c>
      <c r="I121" s="85">
        <f t="shared" si="24"/>
        <v>0</v>
      </c>
      <c r="J121" s="85">
        <f t="shared" si="25"/>
        <v>0</v>
      </c>
      <c r="K121" s="85">
        <f t="shared" ca="1" si="17"/>
        <v>8.9883058487565393E-2</v>
      </c>
      <c r="L121" s="85">
        <f t="shared" ca="1" si="26"/>
        <v>8.0789642030791014E-3</v>
      </c>
      <c r="M121" s="85">
        <f t="shared" ca="1" si="18"/>
        <v>19704512666.466278</v>
      </c>
      <c r="N121" s="85">
        <f t="shared" ca="1" si="19"/>
        <v>5196030330.1018829</v>
      </c>
      <c r="O121" s="85">
        <f t="shared" ca="1" si="20"/>
        <v>84425548.096757144</v>
      </c>
      <c r="P121" s="39">
        <f t="shared" ca="1" si="27"/>
        <v>-8.9883058487565393E-2</v>
      </c>
      <c r="Q121" s="39"/>
      <c r="R121" s="39"/>
      <c r="S121" s="39"/>
    </row>
    <row r="122" spans="1:19">
      <c r="A122" s="93"/>
      <c r="B122" s="93"/>
      <c r="C122" s="39"/>
      <c r="D122" s="92">
        <f t="shared" si="28"/>
        <v>0</v>
      </c>
      <c r="E122" s="92">
        <f t="shared" si="28"/>
        <v>0</v>
      </c>
      <c r="F122" s="85">
        <f t="shared" si="21"/>
        <v>0</v>
      </c>
      <c r="G122" s="85">
        <f t="shared" si="22"/>
        <v>0</v>
      </c>
      <c r="H122" s="85">
        <f t="shared" si="23"/>
        <v>0</v>
      </c>
      <c r="I122" s="85">
        <f t="shared" si="24"/>
        <v>0</v>
      </c>
      <c r="J122" s="85">
        <f t="shared" si="25"/>
        <v>0</v>
      </c>
      <c r="K122" s="85">
        <f t="shared" ca="1" si="17"/>
        <v>8.9883058487565393E-2</v>
      </c>
      <c r="L122" s="85">
        <f t="shared" ca="1" si="26"/>
        <v>8.0789642030791014E-3</v>
      </c>
      <c r="M122" s="85">
        <f t="shared" ca="1" si="18"/>
        <v>19704512666.466278</v>
      </c>
      <c r="N122" s="85">
        <f t="shared" ca="1" si="19"/>
        <v>5196030330.1018829</v>
      </c>
      <c r="O122" s="85">
        <f t="shared" ca="1" si="20"/>
        <v>84425548.096757144</v>
      </c>
      <c r="P122" s="39">
        <f t="shared" ca="1" si="27"/>
        <v>-8.9883058487565393E-2</v>
      </c>
      <c r="Q122" s="39"/>
      <c r="R122" s="39"/>
      <c r="S122" s="39"/>
    </row>
    <row r="123" spans="1:19">
      <c r="A123" s="93"/>
      <c r="B123" s="93"/>
      <c r="C123" s="39"/>
      <c r="D123" s="92">
        <f t="shared" si="28"/>
        <v>0</v>
      </c>
      <c r="E123" s="92">
        <f t="shared" si="28"/>
        <v>0</v>
      </c>
      <c r="F123" s="85">
        <f t="shared" si="21"/>
        <v>0</v>
      </c>
      <c r="G123" s="85">
        <f t="shared" si="22"/>
        <v>0</v>
      </c>
      <c r="H123" s="85">
        <f t="shared" si="23"/>
        <v>0</v>
      </c>
      <c r="I123" s="85">
        <f t="shared" si="24"/>
        <v>0</v>
      </c>
      <c r="J123" s="85">
        <f t="shared" si="25"/>
        <v>0</v>
      </c>
      <c r="K123" s="85">
        <f t="shared" ca="1" si="17"/>
        <v>8.9883058487565393E-2</v>
      </c>
      <c r="L123" s="85">
        <f t="shared" ca="1" si="26"/>
        <v>8.0789642030791014E-3</v>
      </c>
      <c r="M123" s="85">
        <f t="shared" ca="1" si="18"/>
        <v>19704512666.466278</v>
      </c>
      <c r="N123" s="85">
        <f t="shared" ca="1" si="19"/>
        <v>5196030330.1018829</v>
      </c>
      <c r="O123" s="85">
        <f t="shared" ca="1" si="20"/>
        <v>84425548.096757144</v>
      </c>
      <c r="P123" s="39">
        <f t="shared" ca="1" si="27"/>
        <v>-8.9883058487565393E-2</v>
      </c>
      <c r="Q123" s="39"/>
      <c r="R123" s="39"/>
      <c r="S123" s="39"/>
    </row>
    <row r="124" spans="1:19">
      <c r="A124" s="93"/>
      <c r="B124" s="93"/>
      <c r="C124" s="39"/>
      <c r="D124" s="92">
        <f t="shared" si="28"/>
        <v>0</v>
      </c>
      <c r="E124" s="92">
        <f t="shared" si="28"/>
        <v>0</v>
      </c>
      <c r="F124" s="85">
        <f t="shared" si="21"/>
        <v>0</v>
      </c>
      <c r="G124" s="85">
        <f t="shared" si="22"/>
        <v>0</v>
      </c>
      <c r="H124" s="85">
        <f t="shared" si="23"/>
        <v>0</v>
      </c>
      <c r="I124" s="85">
        <f t="shared" si="24"/>
        <v>0</v>
      </c>
      <c r="J124" s="85">
        <f t="shared" si="25"/>
        <v>0</v>
      </c>
      <c r="K124" s="85">
        <f t="shared" ca="1" si="17"/>
        <v>8.9883058487565393E-2</v>
      </c>
      <c r="L124" s="85">
        <f t="shared" ca="1" si="26"/>
        <v>8.0789642030791014E-3</v>
      </c>
      <c r="M124" s="85">
        <f t="shared" ca="1" si="18"/>
        <v>19704512666.466278</v>
      </c>
      <c r="N124" s="85">
        <f t="shared" ca="1" si="19"/>
        <v>5196030330.1018829</v>
      </c>
      <c r="O124" s="85">
        <f t="shared" ca="1" si="20"/>
        <v>84425548.096757144</v>
      </c>
      <c r="P124" s="39">
        <f t="shared" ca="1" si="27"/>
        <v>-8.9883058487565393E-2</v>
      </c>
      <c r="Q124" s="39"/>
      <c r="R124" s="39"/>
      <c r="S124" s="39"/>
    </row>
    <row r="125" spans="1:19">
      <c r="A125" s="93"/>
      <c r="B125" s="93"/>
      <c r="C125" s="39"/>
      <c r="D125" s="92">
        <f t="shared" si="28"/>
        <v>0</v>
      </c>
      <c r="E125" s="92">
        <f t="shared" si="28"/>
        <v>0</v>
      </c>
      <c r="F125" s="85">
        <f t="shared" si="21"/>
        <v>0</v>
      </c>
      <c r="G125" s="85">
        <f t="shared" si="22"/>
        <v>0</v>
      </c>
      <c r="H125" s="85">
        <f t="shared" si="23"/>
        <v>0</v>
      </c>
      <c r="I125" s="85">
        <f t="shared" si="24"/>
        <v>0</v>
      </c>
      <c r="J125" s="85">
        <f t="shared" si="25"/>
        <v>0</v>
      </c>
      <c r="K125" s="85">
        <f t="shared" ca="1" si="17"/>
        <v>8.9883058487565393E-2</v>
      </c>
      <c r="L125" s="85">
        <f t="shared" ca="1" si="26"/>
        <v>8.0789642030791014E-3</v>
      </c>
      <c r="M125" s="85">
        <f t="shared" ca="1" si="18"/>
        <v>19704512666.466278</v>
      </c>
      <c r="N125" s="85">
        <f t="shared" ca="1" si="19"/>
        <v>5196030330.1018829</v>
      </c>
      <c r="O125" s="85">
        <f t="shared" ca="1" si="20"/>
        <v>84425548.096757144</v>
      </c>
      <c r="P125" s="39">
        <f t="shared" ca="1" si="27"/>
        <v>-8.9883058487565393E-2</v>
      </c>
      <c r="Q125" s="39"/>
      <c r="R125" s="39"/>
      <c r="S125" s="39"/>
    </row>
    <row r="126" spans="1:19">
      <c r="A126" s="93"/>
      <c r="B126" s="93"/>
      <c r="C126" s="39"/>
      <c r="D126" s="92">
        <f t="shared" si="28"/>
        <v>0</v>
      </c>
      <c r="E126" s="92">
        <f t="shared" si="28"/>
        <v>0</v>
      </c>
      <c r="F126" s="85">
        <f t="shared" si="21"/>
        <v>0</v>
      </c>
      <c r="G126" s="85">
        <f t="shared" si="22"/>
        <v>0</v>
      </c>
      <c r="H126" s="85">
        <f t="shared" si="23"/>
        <v>0</v>
      </c>
      <c r="I126" s="85">
        <f t="shared" si="24"/>
        <v>0</v>
      </c>
      <c r="J126" s="85">
        <f t="shared" si="25"/>
        <v>0</v>
      </c>
      <c r="K126" s="85">
        <f t="shared" ca="1" si="17"/>
        <v>8.9883058487565393E-2</v>
      </c>
      <c r="L126" s="85">
        <f t="shared" ca="1" si="26"/>
        <v>8.0789642030791014E-3</v>
      </c>
      <c r="M126" s="85">
        <f t="shared" ca="1" si="18"/>
        <v>19704512666.466278</v>
      </c>
      <c r="N126" s="85">
        <f t="shared" ca="1" si="19"/>
        <v>5196030330.1018829</v>
      </c>
      <c r="O126" s="85">
        <f t="shared" ca="1" si="20"/>
        <v>84425548.096757144</v>
      </c>
      <c r="P126" s="39">
        <f t="shared" ca="1" si="27"/>
        <v>-8.9883058487565393E-2</v>
      </c>
      <c r="Q126" s="39"/>
      <c r="R126" s="39"/>
      <c r="S126" s="39"/>
    </row>
    <row r="127" spans="1:19">
      <c r="A127" s="93"/>
      <c r="B127" s="93"/>
      <c r="C127" s="39"/>
      <c r="D127" s="92">
        <f t="shared" si="28"/>
        <v>0</v>
      </c>
      <c r="E127" s="92">
        <f t="shared" si="28"/>
        <v>0</v>
      </c>
      <c r="F127" s="85">
        <f t="shared" si="21"/>
        <v>0</v>
      </c>
      <c r="G127" s="85">
        <f t="shared" si="22"/>
        <v>0</v>
      </c>
      <c r="H127" s="85">
        <f t="shared" si="23"/>
        <v>0</v>
      </c>
      <c r="I127" s="85">
        <f t="shared" si="24"/>
        <v>0</v>
      </c>
      <c r="J127" s="85">
        <f t="shared" si="25"/>
        <v>0</v>
      </c>
      <c r="K127" s="85">
        <f t="shared" ca="1" si="17"/>
        <v>8.9883058487565393E-2</v>
      </c>
      <c r="L127" s="85">
        <f t="shared" ca="1" si="26"/>
        <v>8.0789642030791014E-3</v>
      </c>
      <c r="M127" s="85">
        <f t="shared" ca="1" si="18"/>
        <v>19704512666.466278</v>
      </c>
      <c r="N127" s="85">
        <f t="shared" ca="1" si="19"/>
        <v>5196030330.1018829</v>
      </c>
      <c r="O127" s="85">
        <f t="shared" ca="1" si="20"/>
        <v>84425548.096757144</v>
      </c>
      <c r="P127" s="39">
        <f t="shared" ca="1" si="27"/>
        <v>-8.9883058487565393E-2</v>
      </c>
      <c r="Q127" s="39"/>
      <c r="R127" s="39"/>
      <c r="S127" s="39"/>
    </row>
    <row r="128" spans="1:19">
      <c r="A128" s="93"/>
      <c r="B128" s="93"/>
      <c r="C128" s="39"/>
      <c r="D128" s="92">
        <f t="shared" si="28"/>
        <v>0</v>
      </c>
      <c r="E128" s="92">
        <f t="shared" si="28"/>
        <v>0</v>
      </c>
      <c r="F128" s="85">
        <f t="shared" si="21"/>
        <v>0</v>
      </c>
      <c r="G128" s="85">
        <f t="shared" si="22"/>
        <v>0</v>
      </c>
      <c r="H128" s="85">
        <f t="shared" si="23"/>
        <v>0</v>
      </c>
      <c r="I128" s="85">
        <f t="shared" si="24"/>
        <v>0</v>
      </c>
      <c r="J128" s="85">
        <f t="shared" si="25"/>
        <v>0</v>
      </c>
      <c r="K128" s="85">
        <f t="shared" ca="1" si="17"/>
        <v>8.9883058487565393E-2</v>
      </c>
      <c r="L128" s="85">
        <f t="shared" ca="1" si="26"/>
        <v>8.0789642030791014E-3</v>
      </c>
      <c r="M128" s="85">
        <f t="shared" ca="1" si="18"/>
        <v>19704512666.466278</v>
      </c>
      <c r="N128" s="85">
        <f t="shared" ca="1" si="19"/>
        <v>5196030330.1018829</v>
      </c>
      <c r="O128" s="85">
        <f t="shared" ca="1" si="20"/>
        <v>84425548.096757144</v>
      </c>
      <c r="P128" s="39">
        <f t="shared" ca="1" si="27"/>
        <v>-8.9883058487565393E-2</v>
      </c>
      <c r="Q128" s="39"/>
      <c r="R128" s="39"/>
      <c r="S128" s="39"/>
    </row>
    <row r="129" spans="1:19">
      <c r="A129" s="93"/>
      <c r="B129" s="93"/>
      <c r="C129" s="39"/>
      <c r="D129" s="92">
        <f t="shared" si="28"/>
        <v>0</v>
      </c>
      <c r="E129" s="92">
        <f t="shared" si="28"/>
        <v>0</v>
      </c>
      <c r="F129" s="85">
        <f t="shared" si="21"/>
        <v>0</v>
      </c>
      <c r="G129" s="85">
        <f t="shared" si="22"/>
        <v>0</v>
      </c>
      <c r="H129" s="85">
        <f t="shared" si="23"/>
        <v>0</v>
      </c>
      <c r="I129" s="85">
        <f t="shared" si="24"/>
        <v>0</v>
      </c>
      <c r="J129" s="85">
        <f t="shared" si="25"/>
        <v>0</v>
      </c>
      <c r="K129" s="85">
        <f t="shared" ca="1" si="17"/>
        <v>8.9883058487565393E-2</v>
      </c>
      <c r="L129" s="85">
        <f t="shared" ca="1" si="26"/>
        <v>8.0789642030791014E-3</v>
      </c>
      <c r="M129" s="85">
        <f t="shared" ca="1" si="18"/>
        <v>19704512666.466278</v>
      </c>
      <c r="N129" s="85">
        <f t="shared" ca="1" si="19"/>
        <v>5196030330.1018829</v>
      </c>
      <c r="O129" s="85">
        <f t="shared" ca="1" si="20"/>
        <v>84425548.096757144</v>
      </c>
      <c r="P129" s="39">
        <f t="shared" ca="1" si="27"/>
        <v>-8.9883058487565393E-2</v>
      </c>
      <c r="Q129" s="39"/>
      <c r="R129" s="39"/>
      <c r="S129" s="39"/>
    </row>
    <row r="130" spans="1:19">
      <c r="A130" s="93"/>
      <c r="B130" s="93"/>
      <c r="C130" s="39"/>
      <c r="D130" s="92">
        <f t="shared" ref="D130:E193" si="29">A130/A$18</f>
        <v>0</v>
      </c>
      <c r="E130" s="92">
        <f t="shared" si="29"/>
        <v>0</v>
      </c>
      <c r="F130" s="85">
        <f t="shared" si="21"/>
        <v>0</v>
      </c>
      <c r="G130" s="85">
        <f t="shared" si="22"/>
        <v>0</v>
      </c>
      <c r="H130" s="85">
        <f t="shared" si="23"/>
        <v>0</v>
      </c>
      <c r="I130" s="85">
        <f t="shared" si="24"/>
        <v>0</v>
      </c>
      <c r="J130" s="85">
        <f t="shared" si="25"/>
        <v>0</v>
      </c>
      <c r="K130" s="85">
        <f t="shared" ca="1" si="17"/>
        <v>8.9883058487565393E-2</v>
      </c>
      <c r="L130" s="85">
        <f t="shared" ca="1" si="26"/>
        <v>8.0789642030791014E-3</v>
      </c>
      <c r="M130" s="85">
        <f t="shared" ca="1" si="18"/>
        <v>19704512666.466278</v>
      </c>
      <c r="N130" s="85">
        <f t="shared" ca="1" si="19"/>
        <v>5196030330.1018829</v>
      </c>
      <c r="O130" s="85">
        <f t="shared" ca="1" si="20"/>
        <v>84425548.096757144</v>
      </c>
      <c r="P130" s="39">
        <f t="shared" ca="1" si="27"/>
        <v>-8.9883058487565393E-2</v>
      </c>
      <c r="Q130" s="39"/>
      <c r="R130" s="39"/>
      <c r="S130" s="39"/>
    </row>
    <row r="131" spans="1:19">
      <c r="A131" s="93"/>
      <c r="B131" s="93"/>
      <c r="C131" s="39"/>
      <c r="D131" s="92">
        <f t="shared" si="29"/>
        <v>0</v>
      </c>
      <c r="E131" s="92">
        <f t="shared" si="29"/>
        <v>0</v>
      </c>
      <c r="F131" s="85">
        <f t="shared" si="21"/>
        <v>0</v>
      </c>
      <c r="G131" s="85">
        <f t="shared" si="22"/>
        <v>0</v>
      </c>
      <c r="H131" s="85">
        <f t="shared" si="23"/>
        <v>0</v>
      </c>
      <c r="I131" s="85">
        <f t="shared" si="24"/>
        <v>0</v>
      </c>
      <c r="J131" s="85">
        <f t="shared" si="25"/>
        <v>0</v>
      </c>
      <c r="K131" s="85">
        <f t="shared" ca="1" si="17"/>
        <v>8.9883058487565393E-2</v>
      </c>
      <c r="L131" s="85">
        <f t="shared" ca="1" si="26"/>
        <v>8.0789642030791014E-3</v>
      </c>
      <c r="M131" s="85">
        <f t="shared" ca="1" si="18"/>
        <v>19704512666.466278</v>
      </c>
      <c r="N131" s="85">
        <f t="shared" ca="1" si="19"/>
        <v>5196030330.1018829</v>
      </c>
      <c r="O131" s="85">
        <f t="shared" ca="1" si="20"/>
        <v>84425548.096757144</v>
      </c>
      <c r="P131" s="39">
        <f t="shared" ca="1" si="27"/>
        <v>-8.9883058487565393E-2</v>
      </c>
      <c r="Q131" s="39"/>
      <c r="R131" s="39"/>
      <c r="S131" s="39"/>
    </row>
    <row r="132" spans="1:19">
      <c r="A132" s="93"/>
      <c r="B132" s="93"/>
      <c r="C132" s="39"/>
      <c r="D132" s="92">
        <f t="shared" si="29"/>
        <v>0</v>
      </c>
      <c r="E132" s="92">
        <f t="shared" si="29"/>
        <v>0</v>
      </c>
      <c r="F132" s="85">
        <f t="shared" si="21"/>
        <v>0</v>
      </c>
      <c r="G132" s="85">
        <f t="shared" si="22"/>
        <v>0</v>
      </c>
      <c r="H132" s="85">
        <f t="shared" si="23"/>
        <v>0</v>
      </c>
      <c r="I132" s="85">
        <f t="shared" si="24"/>
        <v>0</v>
      </c>
      <c r="J132" s="85">
        <f t="shared" si="25"/>
        <v>0</v>
      </c>
      <c r="K132" s="85">
        <f t="shared" ca="1" si="17"/>
        <v>8.9883058487565393E-2</v>
      </c>
      <c r="L132" s="85">
        <f t="shared" ca="1" si="26"/>
        <v>8.0789642030791014E-3</v>
      </c>
      <c r="M132" s="85">
        <f t="shared" ca="1" si="18"/>
        <v>19704512666.466278</v>
      </c>
      <c r="N132" s="85">
        <f t="shared" ca="1" si="19"/>
        <v>5196030330.1018829</v>
      </c>
      <c r="O132" s="85">
        <f t="shared" ca="1" si="20"/>
        <v>84425548.096757144</v>
      </c>
      <c r="P132" s="39">
        <f t="shared" ca="1" si="27"/>
        <v>-8.9883058487565393E-2</v>
      </c>
      <c r="Q132" s="39"/>
      <c r="R132" s="39"/>
      <c r="S132" s="39"/>
    </row>
    <row r="133" spans="1:19">
      <c r="A133" s="93"/>
      <c r="B133" s="93"/>
      <c r="C133" s="39"/>
      <c r="D133" s="92">
        <f t="shared" si="29"/>
        <v>0</v>
      </c>
      <c r="E133" s="92">
        <f t="shared" si="29"/>
        <v>0</v>
      </c>
      <c r="F133" s="85">
        <f t="shared" si="21"/>
        <v>0</v>
      </c>
      <c r="G133" s="85">
        <f t="shared" si="22"/>
        <v>0</v>
      </c>
      <c r="H133" s="85">
        <f t="shared" si="23"/>
        <v>0</v>
      </c>
      <c r="I133" s="85">
        <f t="shared" si="24"/>
        <v>0</v>
      </c>
      <c r="J133" s="85">
        <f t="shared" si="25"/>
        <v>0</v>
      </c>
      <c r="K133" s="85">
        <f t="shared" ca="1" si="17"/>
        <v>8.9883058487565393E-2</v>
      </c>
      <c r="L133" s="85">
        <f t="shared" ca="1" si="26"/>
        <v>8.0789642030791014E-3</v>
      </c>
      <c r="M133" s="85">
        <f t="shared" ca="1" si="18"/>
        <v>19704512666.466278</v>
      </c>
      <c r="N133" s="85">
        <f t="shared" ca="1" si="19"/>
        <v>5196030330.1018829</v>
      </c>
      <c r="O133" s="85">
        <f t="shared" ca="1" si="20"/>
        <v>84425548.096757144</v>
      </c>
      <c r="P133" s="39">
        <f t="shared" ca="1" si="27"/>
        <v>-8.9883058487565393E-2</v>
      </c>
      <c r="Q133" s="39"/>
      <c r="R133" s="39"/>
      <c r="S133" s="39"/>
    </row>
    <row r="134" spans="1:19">
      <c r="A134" s="93"/>
      <c r="B134" s="93"/>
      <c r="C134" s="39"/>
      <c r="D134" s="92">
        <f t="shared" si="29"/>
        <v>0</v>
      </c>
      <c r="E134" s="92">
        <f t="shared" si="29"/>
        <v>0</v>
      </c>
      <c r="F134" s="85">
        <f t="shared" si="21"/>
        <v>0</v>
      </c>
      <c r="G134" s="85">
        <f t="shared" si="22"/>
        <v>0</v>
      </c>
      <c r="H134" s="85">
        <f t="shared" si="23"/>
        <v>0</v>
      </c>
      <c r="I134" s="85">
        <f t="shared" si="24"/>
        <v>0</v>
      </c>
      <c r="J134" s="85">
        <f t="shared" si="25"/>
        <v>0</v>
      </c>
      <c r="K134" s="85">
        <f t="shared" ca="1" si="17"/>
        <v>8.9883058487565393E-2</v>
      </c>
      <c r="L134" s="85">
        <f t="shared" ca="1" si="26"/>
        <v>8.0789642030791014E-3</v>
      </c>
      <c r="M134" s="85">
        <f t="shared" ca="1" si="18"/>
        <v>19704512666.466278</v>
      </c>
      <c r="N134" s="85">
        <f t="shared" ca="1" si="19"/>
        <v>5196030330.1018829</v>
      </c>
      <c r="O134" s="85">
        <f t="shared" ca="1" si="20"/>
        <v>84425548.096757144</v>
      </c>
      <c r="P134" s="39">
        <f t="shared" ca="1" si="27"/>
        <v>-8.9883058487565393E-2</v>
      </c>
      <c r="Q134" s="39"/>
      <c r="R134" s="39"/>
      <c r="S134" s="39"/>
    </row>
    <row r="135" spans="1:19">
      <c r="A135" s="93"/>
      <c r="B135" s="93"/>
      <c r="C135" s="39"/>
      <c r="D135" s="92">
        <f t="shared" si="29"/>
        <v>0</v>
      </c>
      <c r="E135" s="92">
        <f t="shared" si="29"/>
        <v>0</v>
      </c>
      <c r="F135" s="85">
        <f t="shared" si="21"/>
        <v>0</v>
      </c>
      <c r="G135" s="85">
        <f t="shared" si="22"/>
        <v>0</v>
      </c>
      <c r="H135" s="85">
        <f t="shared" si="23"/>
        <v>0</v>
      </c>
      <c r="I135" s="85">
        <f t="shared" si="24"/>
        <v>0</v>
      </c>
      <c r="J135" s="85">
        <f t="shared" si="25"/>
        <v>0</v>
      </c>
      <c r="K135" s="85">
        <f t="shared" ca="1" si="17"/>
        <v>8.9883058487565393E-2</v>
      </c>
      <c r="L135" s="85">
        <f t="shared" ca="1" si="26"/>
        <v>8.0789642030791014E-3</v>
      </c>
      <c r="M135" s="85">
        <f t="shared" ca="1" si="18"/>
        <v>19704512666.466278</v>
      </c>
      <c r="N135" s="85">
        <f t="shared" ca="1" si="19"/>
        <v>5196030330.1018829</v>
      </c>
      <c r="O135" s="85">
        <f t="shared" ca="1" si="20"/>
        <v>84425548.096757144</v>
      </c>
      <c r="P135" s="39">
        <f t="shared" ca="1" si="27"/>
        <v>-8.9883058487565393E-2</v>
      </c>
      <c r="Q135" s="39"/>
      <c r="R135" s="39"/>
      <c r="S135" s="39"/>
    </row>
    <row r="136" spans="1:19">
      <c r="A136" s="93"/>
      <c r="B136" s="93"/>
      <c r="C136" s="39"/>
      <c r="D136" s="92">
        <f t="shared" si="29"/>
        <v>0</v>
      </c>
      <c r="E136" s="92">
        <f t="shared" si="29"/>
        <v>0</v>
      </c>
      <c r="F136" s="85">
        <f t="shared" si="21"/>
        <v>0</v>
      </c>
      <c r="G136" s="85">
        <f t="shared" si="22"/>
        <v>0</v>
      </c>
      <c r="H136" s="85">
        <f t="shared" si="23"/>
        <v>0</v>
      </c>
      <c r="I136" s="85">
        <f t="shared" si="24"/>
        <v>0</v>
      </c>
      <c r="J136" s="85">
        <f t="shared" si="25"/>
        <v>0</v>
      </c>
      <c r="K136" s="85">
        <f t="shared" ca="1" si="17"/>
        <v>8.9883058487565393E-2</v>
      </c>
      <c r="L136" s="85">
        <f t="shared" ca="1" si="26"/>
        <v>8.0789642030791014E-3</v>
      </c>
      <c r="M136" s="85">
        <f t="shared" ca="1" si="18"/>
        <v>19704512666.466278</v>
      </c>
      <c r="N136" s="85">
        <f t="shared" ca="1" si="19"/>
        <v>5196030330.1018829</v>
      </c>
      <c r="O136" s="85">
        <f t="shared" ca="1" si="20"/>
        <v>84425548.096757144</v>
      </c>
      <c r="P136" s="39">
        <f t="shared" ca="1" si="27"/>
        <v>-8.9883058487565393E-2</v>
      </c>
      <c r="Q136" s="39"/>
      <c r="R136" s="39"/>
      <c r="S136" s="39"/>
    </row>
    <row r="137" spans="1:19">
      <c r="A137" s="93"/>
      <c r="B137" s="93"/>
      <c r="C137" s="39"/>
      <c r="D137" s="92">
        <f t="shared" si="29"/>
        <v>0</v>
      </c>
      <c r="E137" s="92">
        <f t="shared" si="29"/>
        <v>0</v>
      </c>
      <c r="F137" s="85">
        <f t="shared" si="21"/>
        <v>0</v>
      </c>
      <c r="G137" s="85">
        <f t="shared" si="22"/>
        <v>0</v>
      </c>
      <c r="H137" s="85">
        <f t="shared" si="23"/>
        <v>0</v>
      </c>
      <c r="I137" s="85">
        <f t="shared" si="24"/>
        <v>0</v>
      </c>
      <c r="J137" s="85">
        <f t="shared" si="25"/>
        <v>0</v>
      </c>
      <c r="K137" s="85">
        <f t="shared" ca="1" si="17"/>
        <v>8.9883058487565393E-2</v>
      </c>
      <c r="L137" s="85">
        <f t="shared" ca="1" si="26"/>
        <v>8.0789642030791014E-3</v>
      </c>
      <c r="M137" s="85">
        <f t="shared" ca="1" si="18"/>
        <v>19704512666.466278</v>
      </c>
      <c r="N137" s="85">
        <f t="shared" ca="1" si="19"/>
        <v>5196030330.1018829</v>
      </c>
      <c r="O137" s="85">
        <f t="shared" ca="1" si="20"/>
        <v>84425548.096757144</v>
      </c>
      <c r="P137" s="39">
        <f t="shared" ca="1" si="27"/>
        <v>-8.9883058487565393E-2</v>
      </c>
      <c r="Q137" s="39"/>
      <c r="R137" s="39"/>
      <c r="S137" s="39"/>
    </row>
    <row r="138" spans="1:19">
      <c r="A138" s="93"/>
      <c r="B138" s="93"/>
      <c r="C138" s="39"/>
      <c r="D138" s="92">
        <f t="shared" si="29"/>
        <v>0</v>
      </c>
      <c r="E138" s="92">
        <f t="shared" si="29"/>
        <v>0</v>
      </c>
      <c r="F138" s="85">
        <f t="shared" si="21"/>
        <v>0</v>
      </c>
      <c r="G138" s="85">
        <f t="shared" si="22"/>
        <v>0</v>
      </c>
      <c r="H138" s="85">
        <f t="shared" si="23"/>
        <v>0</v>
      </c>
      <c r="I138" s="85">
        <f t="shared" si="24"/>
        <v>0</v>
      </c>
      <c r="J138" s="85">
        <f t="shared" si="25"/>
        <v>0</v>
      </c>
      <c r="K138" s="85">
        <f t="shared" ca="1" si="17"/>
        <v>8.9883058487565393E-2</v>
      </c>
      <c r="L138" s="85">
        <f t="shared" ca="1" si="26"/>
        <v>8.0789642030791014E-3</v>
      </c>
      <c r="M138" s="85">
        <f t="shared" ca="1" si="18"/>
        <v>19704512666.466278</v>
      </c>
      <c r="N138" s="85">
        <f t="shared" ca="1" si="19"/>
        <v>5196030330.1018829</v>
      </c>
      <c r="O138" s="85">
        <f t="shared" ca="1" si="20"/>
        <v>84425548.096757144</v>
      </c>
      <c r="P138" s="39">
        <f t="shared" ca="1" si="27"/>
        <v>-8.9883058487565393E-2</v>
      </c>
      <c r="Q138" s="39"/>
      <c r="R138" s="39"/>
      <c r="S138" s="39"/>
    </row>
    <row r="139" spans="1:19">
      <c r="A139" s="93"/>
      <c r="B139" s="93"/>
      <c r="C139" s="39"/>
      <c r="D139" s="92">
        <f t="shared" si="29"/>
        <v>0</v>
      </c>
      <c r="E139" s="92">
        <f t="shared" si="29"/>
        <v>0</v>
      </c>
      <c r="F139" s="85">
        <f t="shared" si="21"/>
        <v>0</v>
      </c>
      <c r="G139" s="85">
        <f t="shared" si="22"/>
        <v>0</v>
      </c>
      <c r="H139" s="85">
        <f t="shared" si="23"/>
        <v>0</v>
      </c>
      <c r="I139" s="85">
        <f t="shared" si="24"/>
        <v>0</v>
      </c>
      <c r="J139" s="85">
        <f t="shared" si="25"/>
        <v>0</v>
      </c>
      <c r="K139" s="85">
        <f t="shared" ca="1" si="17"/>
        <v>8.9883058487565393E-2</v>
      </c>
      <c r="L139" s="85">
        <f t="shared" ca="1" si="26"/>
        <v>8.0789642030791014E-3</v>
      </c>
      <c r="M139" s="85">
        <f t="shared" ca="1" si="18"/>
        <v>19704512666.466278</v>
      </c>
      <c r="N139" s="85">
        <f t="shared" ca="1" si="19"/>
        <v>5196030330.1018829</v>
      </c>
      <c r="O139" s="85">
        <f t="shared" ca="1" si="20"/>
        <v>84425548.096757144</v>
      </c>
      <c r="P139" s="39">
        <f t="shared" ca="1" si="27"/>
        <v>-8.9883058487565393E-2</v>
      </c>
      <c r="Q139" s="39"/>
      <c r="R139" s="39"/>
      <c r="S139" s="39"/>
    </row>
    <row r="140" spans="1:19">
      <c r="A140" s="93"/>
      <c r="B140" s="93"/>
      <c r="C140" s="39"/>
      <c r="D140" s="92">
        <f t="shared" si="29"/>
        <v>0</v>
      </c>
      <c r="E140" s="92">
        <f t="shared" si="29"/>
        <v>0</v>
      </c>
      <c r="F140" s="85">
        <f t="shared" si="21"/>
        <v>0</v>
      </c>
      <c r="G140" s="85">
        <f t="shared" si="22"/>
        <v>0</v>
      </c>
      <c r="H140" s="85">
        <f t="shared" si="23"/>
        <v>0</v>
      </c>
      <c r="I140" s="85">
        <f t="shared" si="24"/>
        <v>0</v>
      </c>
      <c r="J140" s="85">
        <f t="shared" si="25"/>
        <v>0</v>
      </c>
      <c r="K140" s="85">
        <f t="shared" ca="1" si="17"/>
        <v>8.9883058487565393E-2</v>
      </c>
      <c r="L140" s="85">
        <f t="shared" ca="1" si="26"/>
        <v>8.0789642030791014E-3</v>
      </c>
      <c r="M140" s="85">
        <f t="shared" ca="1" si="18"/>
        <v>19704512666.466278</v>
      </c>
      <c r="N140" s="85">
        <f t="shared" ca="1" si="19"/>
        <v>5196030330.1018829</v>
      </c>
      <c r="O140" s="85">
        <f t="shared" ca="1" si="20"/>
        <v>84425548.096757144</v>
      </c>
      <c r="P140" s="39">
        <f t="shared" ca="1" si="27"/>
        <v>-8.9883058487565393E-2</v>
      </c>
      <c r="Q140" s="39"/>
      <c r="R140" s="39"/>
      <c r="S140" s="39"/>
    </row>
    <row r="141" spans="1:19">
      <c r="A141" s="93"/>
      <c r="B141" s="93"/>
      <c r="C141" s="39"/>
      <c r="D141" s="92">
        <f t="shared" si="29"/>
        <v>0</v>
      </c>
      <c r="E141" s="92">
        <f t="shared" si="29"/>
        <v>0</v>
      </c>
      <c r="F141" s="85">
        <f t="shared" si="21"/>
        <v>0</v>
      </c>
      <c r="G141" s="85">
        <f t="shared" si="22"/>
        <v>0</v>
      </c>
      <c r="H141" s="85">
        <f t="shared" si="23"/>
        <v>0</v>
      </c>
      <c r="I141" s="85">
        <f t="shared" si="24"/>
        <v>0</v>
      </c>
      <c r="J141" s="85">
        <f t="shared" si="25"/>
        <v>0</v>
      </c>
      <c r="K141" s="85">
        <f t="shared" ca="1" si="17"/>
        <v>8.9883058487565393E-2</v>
      </c>
      <c r="L141" s="85">
        <f t="shared" ca="1" si="26"/>
        <v>8.0789642030791014E-3</v>
      </c>
      <c r="M141" s="85">
        <f t="shared" ca="1" si="18"/>
        <v>19704512666.466278</v>
      </c>
      <c r="N141" s="85">
        <f t="shared" ca="1" si="19"/>
        <v>5196030330.1018829</v>
      </c>
      <c r="O141" s="85">
        <f t="shared" ca="1" si="20"/>
        <v>84425548.096757144</v>
      </c>
      <c r="P141" s="39">
        <f t="shared" ca="1" si="27"/>
        <v>-8.9883058487565393E-2</v>
      </c>
      <c r="Q141" s="39"/>
      <c r="R141" s="39"/>
      <c r="S141" s="39"/>
    </row>
    <row r="142" spans="1:19">
      <c r="A142" s="93"/>
      <c r="B142" s="93"/>
      <c r="C142" s="39"/>
      <c r="D142" s="92">
        <f t="shared" si="29"/>
        <v>0</v>
      </c>
      <c r="E142" s="92">
        <f t="shared" si="29"/>
        <v>0</v>
      </c>
      <c r="F142" s="85">
        <f t="shared" si="21"/>
        <v>0</v>
      </c>
      <c r="G142" s="85">
        <f t="shared" si="22"/>
        <v>0</v>
      </c>
      <c r="H142" s="85">
        <f t="shared" si="23"/>
        <v>0</v>
      </c>
      <c r="I142" s="85">
        <f t="shared" si="24"/>
        <v>0</v>
      </c>
      <c r="J142" s="85">
        <f t="shared" si="25"/>
        <v>0</v>
      </c>
      <c r="K142" s="85">
        <f t="shared" ca="1" si="17"/>
        <v>8.9883058487565393E-2</v>
      </c>
      <c r="L142" s="85">
        <f t="shared" ca="1" si="26"/>
        <v>8.0789642030791014E-3</v>
      </c>
      <c r="M142" s="85">
        <f t="shared" ca="1" si="18"/>
        <v>19704512666.466278</v>
      </c>
      <c r="N142" s="85">
        <f t="shared" ca="1" si="19"/>
        <v>5196030330.1018829</v>
      </c>
      <c r="O142" s="85">
        <f t="shared" ca="1" si="20"/>
        <v>84425548.096757144</v>
      </c>
      <c r="P142" s="39">
        <f t="shared" ca="1" si="27"/>
        <v>-8.9883058487565393E-2</v>
      </c>
      <c r="Q142" s="39"/>
      <c r="R142" s="39"/>
      <c r="S142" s="39"/>
    </row>
    <row r="143" spans="1:19">
      <c r="A143" s="93"/>
      <c r="B143" s="93"/>
      <c r="C143" s="39"/>
      <c r="D143" s="92">
        <f t="shared" si="29"/>
        <v>0</v>
      </c>
      <c r="E143" s="92">
        <f t="shared" si="29"/>
        <v>0</v>
      </c>
      <c r="F143" s="85">
        <f t="shared" si="21"/>
        <v>0</v>
      </c>
      <c r="G143" s="85">
        <f t="shared" si="22"/>
        <v>0</v>
      </c>
      <c r="H143" s="85">
        <f t="shared" si="23"/>
        <v>0</v>
      </c>
      <c r="I143" s="85">
        <f t="shared" si="24"/>
        <v>0</v>
      </c>
      <c r="J143" s="85">
        <f t="shared" si="25"/>
        <v>0</v>
      </c>
      <c r="K143" s="85">
        <f t="shared" ca="1" si="17"/>
        <v>8.9883058487565393E-2</v>
      </c>
      <c r="L143" s="85">
        <f t="shared" ca="1" si="26"/>
        <v>8.0789642030791014E-3</v>
      </c>
      <c r="M143" s="85">
        <f t="shared" ca="1" si="18"/>
        <v>19704512666.466278</v>
      </c>
      <c r="N143" s="85">
        <f t="shared" ca="1" si="19"/>
        <v>5196030330.1018829</v>
      </c>
      <c r="O143" s="85">
        <f t="shared" ca="1" si="20"/>
        <v>84425548.096757144</v>
      </c>
      <c r="P143" s="39">
        <f t="shared" ca="1" si="27"/>
        <v>-8.9883058487565393E-2</v>
      </c>
      <c r="Q143" s="39"/>
      <c r="R143" s="39"/>
      <c r="S143" s="39"/>
    </row>
    <row r="144" spans="1:19">
      <c r="A144" s="93"/>
      <c r="B144" s="93"/>
      <c r="C144" s="39"/>
      <c r="D144" s="92">
        <f t="shared" si="29"/>
        <v>0</v>
      </c>
      <c r="E144" s="92">
        <f t="shared" si="29"/>
        <v>0</v>
      </c>
      <c r="F144" s="85">
        <f t="shared" si="21"/>
        <v>0</v>
      </c>
      <c r="G144" s="85">
        <f t="shared" si="22"/>
        <v>0</v>
      </c>
      <c r="H144" s="85">
        <f t="shared" si="23"/>
        <v>0</v>
      </c>
      <c r="I144" s="85">
        <f t="shared" si="24"/>
        <v>0</v>
      </c>
      <c r="J144" s="85">
        <f t="shared" si="25"/>
        <v>0</v>
      </c>
      <c r="K144" s="85">
        <f t="shared" ca="1" si="17"/>
        <v>8.9883058487565393E-2</v>
      </c>
      <c r="L144" s="85">
        <f t="shared" ca="1" si="26"/>
        <v>8.0789642030791014E-3</v>
      </c>
      <c r="M144" s="85">
        <f t="shared" ca="1" si="18"/>
        <v>19704512666.466278</v>
      </c>
      <c r="N144" s="85">
        <f t="shared" ca="1" si="19"/>
        <v>5196030330.1018829</v>
      </c>
      <c r="O144" s="85">
        <f t="shared" ca="1" si="20"/>
        <v>84425548.096757144</v>
      </c>
      <c r="P144" s="39">
        <f t="shared" ca="1" si="27"/>
        <v>-8.9883058487565393E-2</v>
      </c>
      <c r="Q144" s="39"/>
      <c r="R144" s="39"/>
      <c r="S144" s="39"/>
    </row>
    <row r="145" spans="1:19">
      <c r="A145" s="93"/>
      <c r="B145" s="93"/>
      <c r="C145" s="39"/>
      <c r="D145" s="92">
        <f t="shared" si="29"/>
        <v>0</v>
      </c>
      <c r="E145" s="92">
        <f t="shared" si="29"/>
        <v>0</v>
      </c>
      <c r="F145" s="85">
        <f t="shared" si="21"/>
        <v>0</v>
      </c>
      <c r="G145" s="85">
        <f t="shared" si="22"/>
        <v>0</v>
      </c>
      <c r="H145" s="85">
        <f t="shared" si="23"/>
        <v>0</v>
      </c>
      <c r="I145" s="85">
        <f t="shared" si="24"/>
        <v>0</v>
      </c>
      <c r="J145" s="85">
        <f t="shared" si="25"/>
        <v>0</v>
      </c>
      <c r="K145" s="85">
        <f t="shared" ca="1" si="17"/>
        <v>8.9883058487565393E-2</v>
      </c>
      <c r="L145" s="85">
        <f t="shared" ca="1" si="26"/>
        <v>8.0789642030791014E-3</v>
      </c>
      <c r="M145" s="85">
        <f t="shared" ca="1" si="18"/>
        <v>19704512666.466278</v>
      </c>
      <c r="N145" s="85">
        <f t="shared" ca="1" si="19"/>
        <v>5196030330.1018829</v>
      </c>
      <c r="O145" s="85">
        <f t="shared" ca="1" si="20"/>
        <v>84425548.096757144</v>
      </c>
      <c r="P145" s="39">
        <f t="shared" ca="1" si="27"/>
        <v>-8.9883058487565393E-2</v>
      </c>
      <c r="Q145" s="39"/>
      <c r="R145" s="39"/>
      <c r="S145" s="39"/>
    </row>
    <row r="146" spans="1:19">
      <c r="A146" s="93"/>
      <c r="B146" s="93"/>
      <c r="C146" s="39"/>
      <c r="D146" s="92">
        <f t="shared" si="29"/>
        <v>0</v>
      </c>
      <c r="E146" s="92">
        <f t="shared" si="29"/>
        <v>0</v>
      </c>
      <c r="F146" s="85">
        <f t="shared" si="21"/>
        <v>0</v>
      </c>
      <c r="G146" s="85">
        <f t="shared" si="22"/>
        <v>0</v>
      </c>
      <c r="H146" s="85">
        <f t="shared" si="23"/>
        <v>0</v>
      </c>
      <c r="I146" s="85">
        <f t="shared" si="24"/>
        <v>0</v>
      </c>
      <c r="J146" s="85">
        <f t="shared" si="25"/>
        <v>0</v>
      </c>
      <c r="K146" s="85">
        <f t="shared" ref="K146:K209" ca="1" si="30">+E$4+E$5*D146+E$6*D146^2</f>
        <v>8.9883058487565393E-2</v>
      </c>
      <c r="L146" s="85">
        <f t="shared" ca="1" si="26"/>
        <v>8.0789642030791014E-3</v>
      </c>
      <c r="M146" s="85">
        <f t="shared" ref="M146:M209" ca="1" si="31">(M$1-M$2*D146+M$3*F146)^2</f>
        <v>19704512666.466278</v>
      </c>
      <c r="N146" s="85">
        <f t="shared" ref="N146:N209" ca="1" si="32">(-M$2+M$4*D146-M$5*F146)^2</f>
        <v>5196030330.1018829</v>
      </c>
      <c r="O146" s="85">
        <f t="shared" ref="O146:O209" ca="1" si="33">+(M$3-D146*M$5+F146*M$6)^2</f>
        <v>84425548.096757144</v>
      </c>
      <c r="P146" s="39">
        <f t="shared" ca="1" si="27"/>
        <v>-8.9883058487565393E-2</v>
      </c>
      <c r="Q146" s="39"/>
      <c r="R146" s="39"/>
      <c r="S146" s="39"/>
    </row>
    <row r="147" spans="1:19">
      <c r="A147" s="93"/>
      <c r="B147" s="93"/>
      <c r="C147" s="39"/>
      <c r="D147" s="92">
        <f t="shared" si="29"/>
        <v>0</v>
      </c>
      <c r="E147" s="92">
        <f t="shared" si="29"/>
        <v>0</v>
      </c>
      <c r="F147" s="85">
        <f t="shared" ref="F147:F210" si="34">D147*D147</f>
        <v>0</v>
      </c>
      <c r="G147" s="85">
        <f t="shared" ref="G147:G210" si="35">D147*F147</f>
        <v>0</v>
      </c>
      <c r="H147" s="85">
        <f t="shared" ref="H147:H210" si="36">F147*F147</f>
        <v>0</v>
      </c>
      <c r="I147" s="85">
        <f t="shared" ref="I147:I210" si="37">E147*D147</f>
        <v>0</v>
      </c>
      <c r="J147" s="85">
        <f t="shared" ref="J147:J210" si="38">I147*D147</f>
        <v>0</v>
      </c>
      <c r="K147" s="85">
        <f t="shared" ca="1" si="30"/>
        <v>8.9883058487565393E-2</v>
      </c>
      <c r="L147" s="85">
        <f t="shared" ref="L147:L210" ca="1" si="39">+(K147-E147)^2</f>
        <v>8.0789642030791014E-3</v>
      </c>
      <c r="M147" s="85">
        <f t="shared" ca="1" si="31"/>
        <v>19704512666.466278</v>
      </c>
      <c r="N147" s="85">
        <f t="shared" ca="1" si="32"/>
        <v>5196030330.1018829</v>
      </c>
      <c r="O147" s="85">
        <f t="shared" ca="1" si="33"/>
        <v>84425548.096757144</v>
      </c>
      <c r="P147" s="39">
        <f t="shared" ref="P147:P210" ca="1" si="40">+E147-K147</f>
        <v>-8.9883058487565393E-2</v>
      </c>
      <c r="Q147" s="39"/>
      <c r="R147" s="39"/>
      <c r="S147" s="39"/>
    </row>
    <row r="148" spans="1:19">
      <c r="A148" s="93"/>
      <c r="B148" s="93"/>
      <c r="C148" s="39"/>
      <c r="D148" s="92">
        <f t="shared" si="29"/>
        <v>0</v>
      </c>
      <c r="E148" s="92">
        <f t="shared" si="29"/>
        <v>0</v>
      </c>
      <c r="F148" s="85">
        <f t="shared" si="34"/>
        <v>0</v>
      </c>
      <c r="G148" s="85">
        <f t="shared" si="35"/>
        <v>0</v>
      </c>
      <c r="H148" s="85">
        <f t="shared" si="36"/>
        <v>0</v>
      </c>
      <c r="I148" s="85">
        <f t="shared" si="37"/>
        <v>0</v>
      </c>
      <c r="J148" s="85">
        <f t="shared" si="38"/>
        <v>0</v>
      </c>
      <c r="K148" s="85">
        <f t="shared" ca="1" si="30"/>
        <v>8.9883058487565393E-2</v>
      </c>
      <c r="L148" s="85">
        <f t="shared" ca="1" si="39"/>
        <v>8.0789642030791014E-3</v>
      </c>
      <c r="M148" s="85">
        <f t="shared" ca="1" si="31"/>
        <v>19704512666.466278</v>
      </c>
      <c r="N148" s="85">
        <f t="shared" ca="1" si="32"/>
        <v>5196030330.1018829</v>
      </c>
      <c r="O148" s="85">
        <f t="shared" ca="1" si="33"/>
        <v>84425548.096757144</v>
      </c>
      <c r="P148" s="39">
        <f t="shared" ca="1" si="40"/>
        <v>-8.9883058487565393E-2</v>
      </c>
      <c r="Q148" s="39"/>
      <c r="R148" s="39"/>
      <c r="S148" s="39"/>
    </row>
    <row r="149" spans="1:19">
      <c r="A149" s="93"/>
      <c r="B149" s="93"/>
      <c r="C149" s="39"/>
      <c r="D149" s="92">
        <f t="shared" si="29"/>
        <v>0</v>
      </c>
      <c r="E149" s="92">
        <f t="shared" si="29"/>
        <v>0</v>
      </c>
      <c r="F149" s="85">
        <f t="shared" si="34"/>
        <v>0</v>
      </c>
      <c r="G149" s="85">
        <f t="shared" si="35"/>
        <v>0</v>
      </c>
      <c r="H149" s="85">
        <f t="shared" si="36"/>
        <v>0</v>
      </c>
      <c r="I149" s="85">
        <f t="shared" si="37"/>
        <v>0</v>
      </c>
      <c r="J149" s="85">
        <f t="shared" si="38"/>
        <v>0</v>
      </c>
      <c r="K149" s="85">
        <f t="shared" ca="1" si="30"/>
        <v>8.9883058487565393E-2</v>
      </c>
      <c r="L149" s="85">
        <f t="shared" ca="1" si="39"/>
        <v>8.0789642030791014E-3</v>
      </c>
      <c r="M149" s="85">
        <f t="shared" ca="1" si="31"/>
        <v>19704512666.466278</v>
      </c>
      <c r="N149" s="85">
        <f t="shared" ca="1" si="32"/>
        <v>5196030330.1018829</v>
      </c>
      <c r="O149" s="85">
        <f t="shared" ca="1" si="33"/>
        <v>84425548.096757144</v>
      </c>
      <c r="P149" s="39">
        <f t="shared" ca="1" si="40"/>
        <v>-8.9883058487565393E-2</v>
      </c>
      <c r="Q149" s="39"/>
      <c r="R149" s="39"/>
      <c r="S149" s="39"/>
    </row>
    <row r="150" spans="1:19">
      <c r="A150" s="93"/>
      <c r="B150" s="93"/>
      <c r="C150" s="39"/>
      <c r="D150" s="92">
        <f t="shared" si="29"/>
        <v>0</v>
      </c>
      <c r="E150" s="92">
        <f t="shared" si="29"/>
        <v>0</v>
      </c>
      <c r="F150" s="85">
        <f t="shared" si="34"/>
        <v>0</v>
      </c>
      <c r="G150" s="85">
        <f t="shared" si="35"/>
        <v>0</v>
      </c>
      <c r="H150" s="85">
        <f t="shared" si="36"/>
        <v>0</v>
      </c>
      <c r="I150" s="85">
        <f t="shared" si="37"/>
        <v>0</v>
      </c>
      <c r="J150" s="85">
        <f t="shared" si="38"/>
        <v>0</v>
      </c>
      <c r="K150" s="85">
        <f t="shared" ca="1" si="30"/>
        <v>8.9883058487565393E-2</v>
      </c>
      <c r="L150" s="85">
        <f t="shared" ca="1" si="39"/>
        <v>8.0789642030791014E-3</v>
      </c>
      <c r="M150" s="85">
        <f t="shared" ca="1" si="31"/>
        <v>19704512666.466278</v>
      </c>
      <c r="N150" s="85">
        <f t="shared" ca="1" si="32"/>
        <v>5196030330.1018829</v>
      </c>
      <c r="O150" s="85">
        <f t="shared" ca="1" si="33"/>
        <v>84425548.096757144</v>
      </c>
      <c r="P150" s="39">
        <f t="shared" ca="1" si="40"/>
        <v>-8.9883058487565393E-2</v>
      </c>
      <c r="Q150" s="39"/>
      <c r="R150" s="39"/>
      <c r="S150" s="39"/>
    </row>
    <row r="151" spans="1:19">
      <c r="A151" s="93"/>
      <c r="B151" s="93"/>
      <c r="C151" s="39"/>
      <c r="D151" s="92">
        <f t="shared" si="29"/>
        <v>0</v>
      </c>
      <c r="E151" s="92">
        <f t="shared" si="29"/>
        <v>0</v>
      </c>
      <c r="F151" s="85">
        <f t="shared" si="34"/>
        <v>0</v>
      </c>
      <c r="G151" s="85">
        <f t="shared" si="35"/>
        <v>0</v>
      </c>
      <c r="H151" s="85">
        <f t="shared" si="36"/>
        <v>0</v>
      </c>
      <c r="I151" s="85">
        <f t="shared" si="37"/>
        <v>0</v>
      </c>
      <c r="J151" s="85">
        <f t="shared" si="38"/>
        <v>0</v>
      </c>
      <c r="K151" s="85">
        <f t="shared" ca="1" si="30"/>
        <v>8.9883058487565393E-2</v>
      </c>
      <c r="L151" s="85">
        <f t="shared" ca="1" si="39"/>
        <v>8.0789642030791014E-3</v>
      </c>
      <c r="M151" s="85">
        <f t="shared" ca="1" si="31"/>
        <v>19704512666.466278</v>
      </c>
      <c r="N151" s="85">
        <f t="shared" ca="1" si="32"/>
        <v>5196030330.1018829</v>
      </c>
      <c r="O151" s="85">
        <f t="shared" ca="1" si="33"/>
        <v>84425548.096757144</v>
      </c>
      <c r="P151" s="39">
        <f t="shared" ca="1" si="40"/>
        <v>-8.9883058487565393E-2</v>
      </c>
      <c r="Q151" s="39"/>
      <c r="R151" s="39"/>
      <c r="S151" s="39"/>
    </row>
    <row r="152" spans="1:19">
      <c r="A152" s="93"/>
      <c r="B152" s="93"/>
      <c r="C152" s="39"/>
      <c r="D152" s="92">
        <f t="shared" si="29"/>
        <v>0</v>
      </c>
      <c r="E152" s="92">
        <f t="shared" si="29"/>
        <v>0</v>
      </c>
      <c r="F152" s="85">
        <f t="shared" si="34"/>
        <v>0</v>
      </c>
      <c r="G152" s="85">
        <f t="shared" si="35"/>
        <v>0</v>
      </c>
      <c r="H152" s="85">
        <f t="shared" si="36"/>
        <v>0</v>
      </c>
      <c r="I152" s="85">
        <f t="shared" si="37"/>
        <v>0</v>
      </c>
      <c r="J152" s="85">
        <f t="shared" si="38"/>
        <v>0</v>
      </c>
      <c r="K152" s="85">
        <f t="shared" ca="1" si="30"/>
        <v>8.9883058487565393E-2</v>
      </c>
      <c r="L152" s="85">
        <f t="shared" ca="1" si="39"/>
        <v>8.0789642030791014E-3</v>
      </c>
      <c r="M152" s="85">
        <f t="shared" ca="1" si="31"/>
        <v>19704512666.466278</v>
      </c>
      <c r="N152" s="85">
        <f t="shared" ca="1" si="32"/>
        <v>5196030330.1018829</v>
      </c>
      <c r="O152" s="85">
        <f t="shared" ca="1" si="33"/>
        <v>84425548.096757144</v>
      </c>
      <c r="P152" s="39">
        <f t="shared" ca="1" si="40"/>
        <v>-8.9883058487565393E-2</v>
      </c>
      <c r="Q152" s="39"/>
      <c r="R152" s="39"/>
      <c r="S152" s="39"/>
    </row>
    <row r="153" spans="1:19">
      <c r="A153" s="93"/>
      <c r="B153" s="93"/>
      <c r="C153" s="39"/>
      <c r="D153" s="92">
        <f t="shared" si="29"/>
        <v>0</v>
      </c>
      <c r="E153" s="92">
        <f t="shared" si="29"/>
        <v>0</v>
      </c>
      <c r="F153" s="85">
        <f t="shared" si="34"/>
        <v>0</v>
      </c>
      <c r="G153" s="85">
        <f t="shared" si="35"/>
        <v>0</v>
      </c>
      <c r="H153" s="85">
        <f t="shared" si="36"/>
        <v>0</v>
      </c>
      <c r="I153" s="85">
        <f t="shared" si="37"/>
        <v>0</v>
      </c>
      <c r="J153" s="85">
        <f t="shared" si="38"/>
        <v>0</v>
      </c>
      <c r="K153" s="85">
        <f t="shared" ca="1" si="30"/>
        <v>8.9883058487565393E-2</v>
      </c>
      <c r="L153" s="85">
        <f t="shared" ca="1" si="39"/>
        <v>8.0789642030791014E-3</v>
      </c>
      <c r="M153" s="85">
        <f t="shared" ca="1" si="31"/>
        <v>19704512666.466278</v>
      </c>
      <c r="N153" s="85">
        <f t="shared" ca="1" si="32"/>
        <v>5196030330.1018829</v>
      </c>
      <c r="O153" s="85">
        <f t="shared" ca="1" si="33"/>
        <v>84425548.096757144</v>
      </c>
      <c r="P153" s="39">
        <f t="shared" ca="1" si="40"/>
        <v>-8.9883058487565393E-2</v>
      </c>
      <c r="Q153" s="39"/>
      <c r="R153" s="39"/>
      <c r="S153" s="39"/>
    </row>
    <row r="154" spans="1:19">
      <c r="A154" s="93"/>
      <c r="B154" s="93"/>
      <c r="C154" s="39"/>
      <c r="D154" s="92">
        <f t="shared" si="29"/>
        <v>0</v>
      </c>
      <c r="E154" s="92">
        <f t="shared" si="29"/>
        <v>0</v>
      </c>
      <c r="F154" s="85">
        <f t="shared" si="34"/>
        <v>0</v>
      </c>
      <c r="G154" s="85">
        <f t="shared" si="35"/>
        <v>0</v>
      </c>
      <c r="H154" s="85">
        <f t="shared" si="36"/>
        <v>0</v>
      </c>
      <c r="I154" s="85">
        <f t="shared" si="37"/>
        <v>0</v>
      </c>
      <c r="J154" s="85">
        <f t="shared" si="38"/>
        <v>0</v>
      </c>
      <c r="K154" s="85">
        <f t="shared" ca="1" si="30"/>
        <v>8.9883058487565393E-2</v>
      </c>
      <c r="L154" s="85">
        <f t="shared" ca="1" si="39"/>
        <v>8.0789642030791014E-3</v>
      </c>
      <c r="M154" s="85">
        <f t="shared" ca="1" si="31"/>
        <v>19704512666.466278</v>
      </c>
      <c r="N154" s="85">
        <f t="shared" ca="1" si="32"/>
        <v>5196030330.1018829</v>
      </c>
      <c r="O154" s="85">
        <f t="shared" ca="1" si="33"/>
        <v>84425548.096757144</v>
      </c>
      <c r="P154" s="39">
        <f t="shared" ca="1" si="40"/>
        <v>-8.9883058487565393E-2</v>
      </c>
      <c r="Q154" s="39"/>
      <c r="R154" s="39"/>
      <c r="S154" s="39"/>
    </row>
    <row r="155" spans="1:19">
      <c r="A155" s="93"/>
      <c r="B155" s="93"/>
      <c r="C155" s="39"/>
      <c r="D155" s="92">
        <f t="shared" si="29"/>
        <v>0</v>
      </c>
      <c r="E155" s="92">
        <f t="shared" si="29"/>
        <v>0</v>
      </c>
      <c r="F155" s="85">
        <f t="shared" si="34"/>
        <v>0</v>
      </c>
      <c r="G155" s="85">
        <f t="shared" si="35"/>
        <v>0</v>
      </c>
      <c r="H155" s="85">
        <f t="shared" si="36"/>
        <v>0</v>
      </c>
      <c r="I155" s="85">
        <f t="shared" si="37"/>
        <v>0</v>
      </c>
      <c r="J155" s="85">
        <f t="shared" si="38"/>
        <v>0</v>
      </c>
      <c r="K155" s="85">
        <f t="shared" ca="1" si="30"/>
        <v>8.9883058487565393E-2</v>
      </c>
      <c r="L155" s="85">
        <f t="shared" ca="1" si="39"/>
        <v>8.0789642030791014E-3</v>
      </c>
      <c r="M155" s="85">
        <f t="shared" ca="1" si="31"/>
        <v>19704512666.466278</v>
      </c>
      <c r="N155" s="85">
        <f t="shared" ca="1" si="32"/>
        <v>5196030330.1018829</v>
      </c>
      <c r="O155" s="85">
        <f t="shared" ca="1" si="33"/>
        <v>84425548.096757144</v>
      </c>
      <c r="P155" s="39">
        <f t="shared" ca="1" si="40"/>
        <v>-8.9883058487565393E-2</v>
      </c>
      <c r="Q155" s="39"/>
      <c r="R155" s="39"/>
      <c r="S155" s="39"/>
    </row>
    <row r="156" spans="1:19">
      <c r="A156" s="93"/>
      <c r="B156" s="93"/>
      <c r="C156" s="39"/>
      <c r="D156" s="92">
        <f t="shared" si="29"/>
        <v>0</v>
      </c>
      <c r="E156" s="92">
        <f t="shared" si="29"/>
        <v>0</v>
      </c>
      <c r="F156" s="85">
        <f t="shared" si="34"/>
        <v>0</v>
      </c>
      <c r="G156" s="85">
        <f t="shared" si="35"/>
        <v>0</v>
      </c>
      <c r="H156" s="85">
        <f t="shared" si="36"/>
        <v>0</v>
      </c>
      <c r="I156" s="85">
        <f t="shared" si="37"/>
        <v>0</v>
      </c>
      <c r="J156" s="85">
        <f t="shared" si="38"/>
        <v>0</v>
      </c>
      <c r="K156" s="85">
        <f t="shared" ca="1" si="30"/>
        <v>8.9883058487565393E-2</v>
      </c>
      <c r="L156" s="85">
        <f t="shared" ca="1" si="39"/>
        <v>8.0789642030791014E-3</v>
      </c>
      <c r="M156" s="85">
        <f t="shared" ca="1" si="31"/>
        <v>19704512666.466278</v>
      </c>
      <c r="N156" s="85">
        <f t="shared" ca="1" si="32"/>
        <v>5196030330.1018829</v>
      </c>
      <c r="O156" s="85">
        <f t="shared" ca="1" si="33"/>
        <v>84425548.096757144</v>
      </c>
      <c r="P156" s="39">
        <f t="shared" ca="1" si="40"/>
        <v>-8.9883058487565393E-2</v>
      </c>
      <c r="Q156" s="39"/>
      <c r="R156" s="39"/>
      <c r="S156" s="39"/>
    </row>
    <row r="157" spans="1:19">
      <c r="A157" s="93"/>
      <c r="B157" s="93"/>
      <c r="C157" s="39"/>
      <c r="D157" s="92">
        <f t="shared" si="29"/>
        <v>0</v>
      </c>
      <c r="E157" s="92">
        <f t="shared" si="29"/>
        <v>0</v>
      </c>
      <c r="F157" s="85">
        <f t="shared" si="34"/>
        <v>0</v>
      </c>
      <c r="G157" s="85">
        <f t="shared" si="35"/>
        <v>0</v>
      </c>
      <c r="H157" s="85">
        <f t="shared" si="36"/>
        <v>0</v>
      </c>
      <c r="I157" s="85">
        <f t="shared" si="37"/>
        <v>0</v>
      </c>
      <c r="J157" s="85">
        <f t="shared" si="38"/>
        <v>0</v>
      </c>
      <c r="K157" s="85">
        <f t="shared" ca="1" si="30"/>
        <v>8.9883058487565393E-2</v>
      </c>
      <c r="L157" s="85">
        <f t="shared" ca="1" si="39"/>
        <v>8.0789642030791014E-3</v>
      </c>
      <c r="M157" s="85">
        <f t="shared" ca="1" si="31"/>
        <v>19704512666.466278</v>
      </c>
      <c r="N157" s="85">
        <f t="shared" ca="1" si="32"/>
        <v>5196030330.1018829</v>
      </c>
      <c r="O157" s="85">
        <f t="shared" ca="1" si="33"/>
        <v>84425548.096757144</v>
      </c>
      <c r="P157" s="39">
        <f t="shared" ca="1" si="40"/>
        <v>-8.9883058487565393E-2</v>
      </c>
      <c r="Q157" s="39"/>
      <c r="R157" s="39"/>
      <c r="S157" s="39"/>
    </row>
    <row r="158" spans="1:19">
      <c r="C158" s="39"/>
      <c r="D158" s="92">
        <f t="shared" si="29"/>
        <v>0</v>
      </c>
      <c r="E158" s="92">
        <f t="shared" si="29"/>
        <v>0</v>
      </c>
      <c r="F158" s="85">
        <f t="shared" si="34"/>
        <v>0</v>
      </c>
      <c r="G158" s="85">
        <f t="shared" si="35"/>
        <v>0</v>
      </c>
      <c r="H158" s="85">
        <f t="shared" si="36"/>
        <v>0</v>
      </c>
      <c r="I158" s="85">
        <f t="shared" si="37"/>
        <v>0</v>
      </c>
      <c r="J158" s="85">
        <f t="shared" si="38"/>
        <v>0</v>
      </c>
      <c r="K158" s="85">
        <f t="shared" ca="1" si="30"/>
        <v>8.9883058487565393E-2</v>
      </c>
      <c r="L158" s="85">
        <f t="shared" ca="1" si="39"/>
        <v>8.0789642030791014E-3</v>
      </c>
      <c r="M158" s="85">
        <f t="shared" ca="1" si="31"/>
        <v>19704512666.466278</v>
      </c>
      <c r="N158" s="85">
        <f t="shared" ca="1" si="32"/>
        <v>5196030330.1018829</v>
      </c>
      <c r="O158" s="85">
        <f t="shared" ca="1" si="33"/>
        <v>84425548.096757144</v>
      </c>
      <c r="P158" s="39">
        <f t="shared" ca="1" si="40"/>
        <v>-8.9883058487565393E-2</v>
      </c>
      <c r="Q158" s="39"/>
      <c r="R158" s="39"/>
      <c r="S158" s="39"/>
    </row>
    <row r="159" spans="1:19">
      <c r="C159" s="39"/>
      <c r="D159" s="92">
        <f t="shared" si="29"/>
        <v>0</v>
      </c>
      <c r="E159" s="92">
        <f t="shared" si="29"/>
        <v>0</v>
      </c>
      <c r="F159" s="85">
        <f t="shared" si="34"/>
        <v>0</v>
      </c>
      <c r="G159" s="85">
        <f t="shared" si="35"/>
        <v>0</v>
      </c>
      <c r="H159" s="85">
        <f t="shared" si="36"/>
        <v>0</v>
      </c>
      <c r="I159" s="85">
        <f t="shared" si="37"/>
        <v>0</v>
      </c>
      <c r="J159" s="85">
        <f t="shared" si="38"/>
        <v>0</v>
      </c>
      <c r="K159" s="85">
        <f t="shared" ca="1" si="30"/>
        <v>8.9883058487565393E-2</v>
      </c>
      <c r="L159" s="85">
        <f t="shared" ca="1" si="39"/>
        <v>8.0789642030791014E-3</v>
      </c>
      <c r="M159" s="85">
        <f t="shared" ca="1" si="31"/>
        <v>19704512666.466278</v>
      </c>
      <c r="N159" s="85">
        <f t="shared" ca="1" si="32"/>
        <v>5196030330.1018829</v>
      </c>
      <c r="O159" s="85">
        <f t="shared" ca="1" si="33"/>
        <v>84425548.096757144</v>
      </c>
      <c r="P159" s="39">
        <f t="shared" ca="1" si="40"/>
        <v>-8.9883058487565393E-2</v>
      </c>
      <c r="Q159" s="39"/>
      <c r="R159" s="39"/>
      <c r="S159" s="39"/>
    </row>
    <row r="160" spans="1:19">
      <c r="C160" s="39"/>
      <c r="D160" s="92">
        <f t="shared" si="29"/>
        <v>0</v>
      </c>
      <c r="E160" s="92">
        <f t="shared" si="29"/>
        <v>0</v>
      </c>
      <c r="F160" s="85">
        <f t="shared" si="34"/>
        <v>0</v>
      </c>
      <c r="G160" s="85">
        <f t="shared" si="35"/>
        <v>0</v>
      </c>
      <c r="H160" s="85">
        <f t="shared" si="36"/>
        <v>0</v>
      </c>
      <c r="I160" s="85">
        <f t="shared" si="37"/>
        <v>0</v>
      </c>
      <c r="J160" s="85">
        <f t="shared" si="38"/>
        <v>0</v>
      </c>
      <c r="K160" s="85">
        <f t="shared" ca="1" si="30"/>
        <v>8.9883058487565393E-2</v>
      </c>
      <c r="L160" s="85">
        <f t="shared" ca="1" si="39"/>
        <v>8.0789642030791014E-3</v>
      </c>
      <c r="M160" s="85">
        <f t="shared" ca="1" si="31"/>
        <v>19704512666.466278</v>
      </c>
      <c r="N160" s="85">
        <f t="shared" ca="1" si="32"/>
        <v>5196030330.1018829</v>
      </c>
      <c r="O160" s="85">
        <f t="shared" ca="1" si="33"/>
        <v>84425548.096757144</v>
      </c>
      <c r="P160" s="39">
        <f t="shared" ca="1" si="40"/>
        <v>-8.9883058487565393E-2</v>
      </c>
      <c r="Q160" s="39"/>
      <c r="R160" s="39"/>
      <c r="S160" s="39"/>
    </row>
    <row r="161" spans="4:16">
      <c r="D161" s="92">
        <f t="shared" si="29"/>
        <v>0</v>
      </c>
      <c r="E161" s="92">
        <f t="shared" si="29"/>
        <v>0</v>
      </c>
      <c r="F161" s="85">
        <f t="shared" si="34"/>
        <v>0</v>
      </c>
      <c r="G161" s="85">
        <f t="shared" si="35"/>
        <v>0</v>
      </c>
      <c r="H161" s="85">
        <f t="shared" si="36"/>
        <v>0</v>
      </c>
      <c r="I161" s="85">
        <f t="shared" si="37"/>
        <v>0</v>
      </c>
      <c r="J161" s="85">
        <f t="shared" si="38"/>
        <v>0</v>
      </c>
      <c r="K161" s="85">
        <f t="shared" ca="1" si="30"/>
        <v>8.9883058487565393E-2</v>
      </c>
      <c r="L161" s="85">
        <f t="shared" ca="1" si="39"/>
        <v>8.0789642030791014E-3</v>
      </c>
      <c r="M161" s="85">
        <f t="shared" ca="1" si="31"/>
        <v>19704512666.466278</v>
      </c>
      <c r="N161" s="85">
        <f t="shared" ca="1" si="32"/>
        <v>5196030330.1018829</v>
      </c>
      <c r="O161" s="85">
        <f t="shared" ca="1" si="33"/>
        <v>84425548.096757144</v>
      </c>
      <c r="P161" s="39">
        <f t="shared" ca="1" si="40"/>
        <v>-8.9883058487565393E-2</v>
      </c>
    </row>
    <row r="162" spans="4:16">
      <c r="D162" s="92">
        <f t="shared" si="29"/>
        <v>0</v>
      </c>
      <c r="E162" s="92">
        <f t="shared" si="29"/>
        <v>0</v>
      </c>
      <c r="F162" s="85">
        <f t="shared" si="34"/>
        <v>0</v>
      </c>
      <c r="G162" s="85">
        <f t="shared" si="35"/>
        <v>0</v>
      </c>
      <c r="H162" s="85">
        <f t="shared" si="36"/>
        <v>0</v>
      </c>
      <c r="I162" s="85">
        <f t="shared" si="37"/>
        <v>0</v>
      </c>
      <c r="J162" s="85">
        <f t="shared" si="38"/>
        <v>0</v>
      </c>
      <c r="K162" s="85">
        <f t="shared" ca="1" si="30"/>
        <v>8.9883058487565393E-2</v>
      </c>
      <c r="L162" s="85">
        <f t="shared" ca="1" si="39"/>
        <v>8.0789642030791014E-3</v>
      </c>
      <c r="M162" s="85">
        <f t="shared" ca="1" si="31"/>
        <v>19704512666.466278</v>
      </c>
      <c r="N162" s="85">
        <f t="shared" ca="1" si="32"/>
        <v>5196030330.1018829</v>
      </c>
      <c r="O162" s="85">
        <f t="shared" ca="1" si="33"/>
        <v>84425548.096757144</v>
      </c>
      <c r="P162" s="39">
        <f t="shared" ca="1" si="40"/>
        <v>-8.9883058487565393E-2</v>
      </c>
    </row>
    <row r="163" spans="4:16">
      <c r="D163" s="92">
        <f t="shared" si="29"/>
        <v>0</v>
      </c>
      <c r="E163" s="92">
        <f t="shared" si="29"/>
        <v>0</v>
      </c>
      <c r="F163" s="85">
        <f t="shared" si="34"/>
        <v>0</v>
      </c>
      <c r="G163" s="85">
        <f t="shared" si="35"/>
        <v>0</v>
      </c>
      <c r="H163" s="85">
        <f t="shared" si="36"/>
        <v>0</v>
      </c>
      <c r="I163" s="85">
        <f t="shared" si="37"/>
        <v>0</v>
      </c>
      <c r="J163" s="85">
        <f t="shared" si="38"/>
        <v>0</v>
      </c>
      <c r="K163" s="85">
        <f t="shared" ca="1" si="30"/>
        <v>8.9883058487565393E-2</v>
      </c>
      <c r="L163" s="85">
        <f t="shared" ca="1" si="39"/>
        <v>8.0789642030791014E-3</v>
      </c>
      <c r="M163" s="85">
        <f t="shared" ca="1" si="31"/>
        <v>19704512666.466278</v>
      </c>
      <c r="N163" s="85">
        <f t="shared" ca="1" si="32"/>
        <v>5196030330.1018829</v>
      </c>
      <c r="O163" s="85">
        <f t="shared" ca="1" si="33"/>
        <v>84425548.096757144</v>
      </c>
      <c r="P163" s="39">
        <f t="shared" ca="1" si="40"/>
        <v>-8.9883058487565393E-2</v>
      </c>
    </row>
    <row r="164" spans="4:16">
      <c r="D164" s="92">
        <f t="shared" si="29"/>
        <v>0</v>
      </c>
      <c r="E164" s="92">
        <f t="shared" si="29"/>
        <v>0</v>
      </c>
      <c r="F164" s="85">
        <f t="shared" si="34"/>
        <v>0</v>
      </c>
      <c r="G164" s="85">
        <f t="shared" si="35"/>
        <v>0</v>
      </c>
      <c r="H164" s="85">
        <f t="shared" si="36"/>
        <v>0</v>
      </c>
      <c r="I164" s="85">
        <f t="shared" si="37"/>
        <v>0</v>
      </c>
      <c r="J164" s="85">
        <f t="shared" si="38"/>
        <v>0</v>
      </c>
      <c r="K164" s="85">
        <f t="shared" ca="1" si="30"/>
        <v>8.9883058487565393E-2</v>
      </c>
      <c r="L164" s="85">
        <f t="shared" ca="1" si="39"/>
        <v>8.0789642030791014E-3</v>
      </c>
      <c r="M164" s="85">
        <f t="shared" ca="1" si="31"/>
        <v>19704512666.466278</v>
      </c>
      <c r="N164" s="85">
        <f t="shared" ca="1" si="32"/>
        <v>5196030330.1018829</v>
      </c>
      <c r="O164" s="85">
        <f t="shared" ca="1" si="33"/>
        <v>84425548.096757144</v>
      </c>
      <c r="P164" s="39">
        <f t="shared" ca="1" si="40"/>
        <v>-8.9883058487565393E-2</v>
      </c>
    </row>
    <row r="165" spans="4:16">
      <c r="D165" s="92">
        <f t="shared" si="29"/>
        <v>0</v>
      </c>
      <c r="E165" s="92">
        <f t="shared" si="29"/>
        <v>0</v>
      </c>
      <c r="F165" s="85">
        <f t="shared" si="34"/>
        <v>0</v>
      </c>
      <c r="G165" s="85">
        <f t="shared" si="35"/>
        <v>0</v>
      </c>
      <c r="H165" s="85">
        <f t="shared" si="36"/>
        <v>0</v>
      </c>
      <c r="I165" s="85">
        <f t="shared" si="37"/>
        <v>0</v>
      </c>
      <c r="J165" s="85">
        <f t="shared" si="38"/>
        <v>0</v>
      </c>
      <c r="K165" s="85">
        <f t="shared" ca="1" si="30"/>
        <v>8.9883058487565393E-2</v>
      </c>
      <c r="L165" s="85">
        <f t="shared" ca="1" si="39"/>
        <v>8.0789642030791014E-3</v>
      </c>
      <c r="M165" s="85">
        <f t="shared" ca="1" si="31"/>
        <v>19704512666.466278</v>
      </c>
      <c r="N165" s="85">
        <f t="shared" ca="1" si="32"/>
        <v>5196030330.1018829</v>
      </c>
      <c r="O165" s="85">
        <f t="shared" ca="1" si="33"/>
        <v>84425548.096757144</v>
      </c>
      <c r="P165" s="39">
        <f t="shared" ca="1" si="40"/>
        <v>-8.9883058487565393E-2</v>
      </c>
    </row>
    <row r="166" spans="4:16">
      <c r="D166" s="92">
        <f t="shared" si="29"/>
        <v>0</v>
      </c>
      <c r="E166" s="92">
        <f t="shared" si="29"/>
        <v>0</v>
      </c>
      <c r="F166" s="85">
        <f t="shared" si="34"/>
        <v>0</v>
      </c>
      <c r="G166" s="85">
        <f t="shared" si="35"/>
        <v>0</v>
      </c>
      <c r="H166" s="85">
        <f t="shared" si="36"/>
        <v>0</v>
      </c>
      <c r="I166" s="85">
        <f t="shared" si="37"/>
        <v>0</v>
      </c>
      <c r="J166" s="85">
        <f t="shared" si="38"/>
        <v>0</v>
      </c>
      <c r="K166" s="85">
        <f t="shared" ca="1" si="30"/>
        <v>8.9883058487565393E-2</v>
      </c>
      <c r="L166" s="85">
        <f t="shared" ca="1" si="39"/>
        <v>8.0789642030791014E-3</v>
      </c>
      <c r="M166" s="85">
        <f t="shared" ca="1" si="31"/>
        <v>19704512666.466278</v>
      </c>
      <c r="N166" s="85">
        <f t="shared" ca="1" si="32"/>
        <v>5196030330.1018829</v>
      </c>
      <c r="O166" s="85">
        <f t="shared" ca="1" si="33"/>
        <v>84425548.096757144</v>
      </c>
      <c r="P166" s="39">
        <f t="shared" ca="1" si="40"/>
        <v>-8.9883058487565393E-2</v>
      </c>
    </row>
    <row r="167" spans="4:16">
      <c r="D167" s="92">
        <f t="shared" si="29"/>
        <v>0</v>
      </c>
      <c r="E167" s="92">
        <f t="shared" si="29"/>
        <v>0</v>
      </c>
      <c r="F167" s="85">
        <f t="shared" si="34"/>
        <v>0</v>
      </c>
      <c r="G167" s="85">
        <f t="shared" si="35"/>
        <v>0</v>
      </c>
      <c r="H167" s="85">
        <f t="shared" si="36"/>
        <v>0</v>
      </c>
      <c r="I167" s="85">
        <f t="shared" si="37"/>
        <v>0</v>
      </c>
      <c r="J167" s="85">
        <f t="shared" si="38"/>
        <v>0</v>
      </c>
      <c r="K167" s="85">
        <f t="shared" ca="1" si="30"/>
        <v>8.9883058487565393E-2</v>
      </c>
      <c r="L167" s="85">
        <f t="shared" ca="1" si="39"/>
        <v>8.0789642030791014E-3</v>
      </c>
      <c r="M167" s="85">
        <f t="shared" ca="1" si="31"/>
        <v>19704512666.466278</v>
      </c>
      <c r="N167" s="85">
        <f t="shared" ca="1" si="32"/>
        <v>5196030330.1018829</v>
      </c>
      <c r="O167" s="85">
        <f t="shared" ca="1" si="33"/>
        <v>84425548.096757144</v>
      </c>
      <c r="P167" s="39">
        <f t="shared" ca="1" si="40"/>
        <v>-8.9883058487565393E-2</v>
      </c>
    </row>
    <row r="168" spans="4:16">
      <c r="D168" s="92">
        <f t="shared" si="29"/>
        <v>0</v>
      </c>
      <c r="E168" s="92">
        <f t="shared" si="29"/>
        <v>0</v>
      </c>
      <c r="F168" s="85">
        <f t="shared" si="34"/>
        <v>0</v>
      </c>
      <c r="G168" s="85">
        <f t="shared" si="35"/>
        <v>0</v>
      </c>
      <c r="H168" s="85">
        <f t="shared" si="36"/>
        <v>0</v>
      </c>
      <c r="I168" s="85">
        <f t="shared" si="37"/>
        <v>0</v>
      </c>
      <c r="J168" s="85">
        <f t="shared" si="38"/>
        <v>0</v>
      </c>
      <c r="K168" s="85">
        <f t="shared" ca="1" si="30"/>
        <v>8.9883058487565393E-2</v>
      </c>
      <c r="L168" s="85">
        <f t="shared" ca="1" si="39"/>
        <v>8.0789642030791014E-3</v>
      </c>
      <c r="M168" s="85">
        <f t="shared" ca="1" si="31"/>
        <v>19704512666.466278</v>
      </c>
      <c r="N168" s="85">
        <f t="shared" ca="1" si="32"/>
        <v>5196030330.1018829</v>
      </c>
      <c r="O168" s="85">
        <f t="shared" ca="1" si="33"/>
        <v>84425548.096757144</v>
      </c>
      <c r="P168" s="39">
        <f t="shared" ca="1" si="40"/>
        <v>-8.9883058487565393E-2</v>
      </c>
    </row>
    <row r="169" spans="4:16">
      <c r="D169" s="92">
        <f t="shared" si="29"/>
        <v>0</v>
      </c>
      <c r="E169" s="92">
        <f t="shared" si="29"/>
        <v>0</v>
      </c>
      <c r="F169" s="85">
        <f t="shared" si="34"/>
        <v>0</v>
      </c>
      <c r="G169" s="85">
        <f t="shared" si="35"/>
        <v>0</v>
      </c>
      <c r="H169" s="85">
        <f t="shared" si="36"/>
        <v>0</v>
      </c>
      <c r="I169" s="85">
        <f t="shared" si="37"/>
        <v>0</v>
      </c>
      <c r="J169" s="85">
        <f t="shared" si="38"/>
        <v>0</v>
      </c>
      <c r="K169" s="85">
        <f t="shared" ca="1" si="30"/>
        <v>8.9883058487565393E-2</v>
      </c>
      <c r="L169" s="85">
        <f t="shared" ca="1" si="39"/>
        <v>8.0789642030791014E-3</v>
      </c>
      <c r="M169" s="85">
        <f t="shared" ca="1" si="31"/>
        <v>19704512666.466278</v>
      </c>
      <c r="N169" s="85">
        <f t="shared" ca="1" si="32"/>
        <v>5196030330.1018829</v>
      </c>
      <c r="O169" s="85">
        <f t="shared" ca="1" si="33"/>
        <v>84425548.096757144</v>
      </c>
      <c r="P169" s="39">
        <f t="shared" ca="1" si="40"/>
        <v>-8.9883058487565393E-2</v>
      </c>
    </row>
    <row r="170" spans="4:16">
      <c r="D170" s="92">
        <f t="shared" si="29"/>
        <v>0</v>
      </c>
      <c r="E170" s="92">
        <f t="shared" si="29"/>
        <v>0</v>
      </c>
      <c r="F170" s="85">
        <f t="shared" si="34"/>
        <v>0</v>
      </c>
      <c r="G170" s="85">
        <f t="shared" si="35"/>
        <v>0</v>
      </c>
      <c r="H170" s="85">
        <f t="shared" si="36"/>
        <v>0</v>
      </c>
      <c r="I170" s="85">
        <f t="shared" si="37"/>
        <v>0</v>
      </c>
      <c r="J170" s="85">
        <f t="shared" si="38"/>
        <v>0</v>
      </c>
      <c r="K170" s="85">
        <f t="shared" ca="1" si="30"/>
        <v>8.9883058487565393E-2</v>
      </c>
      <c r="L170" s="85">
        <f t="shared" ca="1" si="39"/>
        <v>8.0789642030791014E-3</v>
      </c>
      <c r="M170" s="85">
        <f t="shared" ca="1" si="31"/>
        <v>19704512666.466278</v>
      </c>
      <c r="N170" s="85">
        <f t="shared" ca="1" si="32"/>
        <v>5196030330.1018829</v>
      </c>
      <c r="O170" s="85">
        <f t="shared" ca="1" si="33"/>
        <v>84425548.096757144</v>
      </c>
      <c r="P170" s="39">
        <f t="shared" ca="1" si="40"/>
        <v>-8.9883058487565393E-2</v>
      </c>
    </row>
    <row r="171" spans="4:16">
      <c r="D171" s="92">
        <f t="shared" si="29"/>
        <v>0</v>
      </c>
      <c r="E171" s="92">
        <f t="shared" si="29"/>
        <v>0</v>
      </c>
      <c r="F171" s="85">
        <f t="shared" si="34"/>
        <v>0</v>
      </c>
      <c r="G171" s="85">
        <f t="shared" si="35"/>
        <v>0</v>
      </c>
      <c r="H171" s="85">
        <f t="shared" si="36"/>
        <v>0</v>
      </c>
      <c r="I171" s="85">
        <f t="shared" si="37"/>
        <v>0</v>
      </c>
      <c r="J171" s="85">
        <f t="shared" si="38"/>
        <v>0</v>
      </c>
      <c r="K171" s="85">
        <f t="shared" ca="1" si="30"/>
        <v>8.9883058487565393E-2</v>
      </c>
      <c r="L171" s="85">
        <f t="shared" ca="1" si="39"/>
        <v>8.0789642030791014E-3</v>
      </c>
      <c r="M171" s="85">
        <f t="shared" ca="1" si="31"/>
        <v>19704512666.466278</v>
      </c>
      <c r="N171" s="85">
        <f t="shared" ca="1" si="32"/>
        <v>5196030330.1018829</v>
      </c>
      <c r="O171" s="85">
        <f t="shared" ca="1" si="33"/>
        <v>84425548.096757144</v>
      </c>
      <c r="P171" s="39">
        <f t="shared" ca="1" si="40"/>
        <v>-8.9883058487565393E-2</v>
      </c>
    </row>
    <row r="172" spans="4:16">
      <c r="D172" s="92">
        <f t="shared" si="29"/>
        <v>0</v>
      </c>
      <c r="E172" s="92">
        <f t="shared" si="29"/>
        <v>0</v>
      </c>
      <c r="F172" s="85">
        <f t="shared" si="34"/>
        <v>0</v>
      </c>
      <c r="G172" s="85">
        <f t="shared" si="35"/>
        <v>0</v>
      </c>
      <c r="H172" s="85">
        <f t="shared" si="36"/>
        <v>0</v>
      </c>
      <c r="I172" s="85">
        <f t="shared" si="37"/>
        <v>0</v>
      </c>
      <c r="J172" s="85">
        <f t="shared" si="38"/>
        <v>0</v>
      </c>
      <c r="K172" s="85">
        <f t="shared" ca="1" si="30"/>
        <v>8.9883058487565393E-2</v>
      </c>
      <c r="L172" s="85">
        <f t="shared" ca="1" si="39"/>
        <v>8.0789642030791014E-3</v>
      </c>
      <c r="M172" s="85">
        <f t="shared" ca="1" si="31"/>
        <v>19704512666.466278</v>
      </c>
      <c r="N172" s="85">
        <f t="shared" ca="1" si="32"/>
        <v>5196030330.1018829</v>
      </c>
      <c r="O172" s="85">
        <f t="shared" ca="1" si="33"/>
        <v>84425548.096757144</v>
      </c>
      <c r="P172" s="39">
        <f t="shared" ca="1" si="40"/>
        <v>-8.9883058487565393E-2</v>
      </c>
    </row>
    <row r="173" spans="4:16">
      <c r="D173" s="92">
        <f t="shared" si="29"/>
        <v>0</v>
      </c>
      <c r="E173" s="92">
        <f t="shared" si="29"/>
        <v>0</v>
      </c>
      <c r="F173" s="85">
        <f t="shared" si="34"/>
        <v>0</v>
      </c>
      <c r="G173" s="85">
        <f t="shared" si="35"/>
        <v>0</v>
      </c>
      <c r="H173" s="85">
        <f t="shared" si="36"/>
        <v>0</v>
      </c>
      <c r="I173" s="85">
        <f t="shared" si="37"/>
        <v>0</v>
      </c>
      <c r="J173" s="85">
        <f t="shared" si="38"/>
        <v>0</v>
      </c>
      <c r="K173" s="85">
        <f t="shared" ca="1" si="30"/>
        <v>8.9883058487565393E-2</v>
      </c>
      <c r="L173" s="85">
        <f t="shared" ca="1" si="39"/>
        <v>8.0789642030791014E-3</v>
      </c>
      <c r="M173" s="85">
        <f t="shared" ca="1" si="31"/>
        <v>19704512666.466278</v>
      </c>
      <c r="N173" s="85">
        <f t="shared" ca="1" si="32"/>
        <v>5196030330.1018829</v>
      </c>
      <c r="O173" s="85">
        <f t="shared" ca="1" si="33"/>
        <v>84425548.096757144</v>
      </c>
      <c r="P173" s="39">
        <f t="shared" ca="1" si="40"/>
        <v>-8.9883058487565393E-2</v>
      </c>
    </row>
    <row r="174" spans="4:16">
      <c r="D174" s="92">
        <f t="shared" si="29"/>
        <v>0</v>
      </c>
      <c r="E174" s="92">
        <f t="shared" si="29"/>
        <v>0</v>
      </c>
      <c r="F174" s="85">
        <f t="shared" si="34"/>
        <v>0</v>
      </c>
      <c r="G174" s="85">
        <f t="shared" si="35"/>
        <v>0</v>
      </c>
      <c r="H174" s="85">
        <f t="shared" si="36"/>
        <v>0</v>
      </c>
      <c r="I174" s="85">
        <f t="shared" si="37"/>
        <v>0</v>
      </c>
      <c r="J174" s="85">
        <f t="shared" si="38"/>
        <v>0</v>
      </c>
      <c r="K174" s="85">
        <f t="shared" ca="1" si="30"/>
        <v>8.9883058487565393E-2</v>
      </c>
      <c r="L174" s="85">
        <f t="shared" ca="1" si="39"/>
        <v>8.0789642030791014E-3</v>
      </c>
      <c r="M174" s="85">
        <f t="shared" ca="1" si="31"/>
        <v>19704512666.466278</v>
      </c>
      <c r="N174" s="85">
        <f t="shared" ca="1" si="32"/>
        <v>5196030330.1018829</v>
      </c>
      <c r="O174" s="85">
        <f t="shared" ca="1" si="33"/>
        <v>84425548.096757144</v>
      </c>
      <c r="P174" s="39">
        <f t="shared" ca="1" si="40"/>
        <v>-8.9883058487565393E-2</v>
      </c>
    </row>
    <row r="175" spans="4:16">
      <c r="D175" s="92">
        <f t="shared" si="29"/>
        <v>0</v>
      </c>
      <c r="E175" s="92">
        <f t="shared" si="29"/>
        <v>0</v>
      </c>
      <c r="F175" s="85">
        <f t="shared" si="34"/>
        <v>0</v>
      </c>
      <c r="G175" s="85">
        <f t="shared" si="35"/>
        <v>0</v>
      </c>
      <c r="H175" s="85">
        <f t="shared" si="36"/>
        <v>0</v>
      </c>
      <c r="I175" s="85">
        <f t="shared" si="37"/>
        <v>0</v>
      </c>
      <c r="J175" s="85">
        <f t="shared" si="38"/>
        <v>0</v>
      </c>
      <c r="K175" s="85">
        <f t="shared" ca="1" si="30"/>
        <v>8.9883058487565393E-2</v>
      </c>
      <c r="L175" s="85">
        <f t="shared" ca="1" si="39"/>
        <v>8.0789642030791014E-3</v>
      </c>
      <c r="M175" s="85">
        <f t="shared" ca="1" si="31"/>
        <v>19704512666.466278</v>
      </c>
      <c r="N175" s="85">
        <f t="shared" ca="1" si="32"/>
        <v>5196030330.1018829</v>
      </c>
      <c r="O175" s="85">
        <f t="shared" ca="1" si="33"/>
        <v>84425548.096757144</v>
      </c>
      <c r="P175" s="39">
        <f t="shared" ca="1" si="40"/>
        <v>-8.9883058487565393E-2</v>
      </c>
    </row>
    <row r="176" spans="4:16">
      <c r="D176" s="92">
        <f t="shared" si="29"/>
        <v>0</v>
      </c>
      <c r="E176" s="92">
        <f t="shared" si="29"/>
        <v>0</v>
      </c>
      <c r="F176" s="85">
        <f t="shared" si="34"/>
        <v>0</v>
      </c>
      <c r="G176" s="85">
        <f t="shared" si="35"/>
        <v>0</v>
      </c>
      <c r="H176" s="85">
        <f t="shared" si="36"/>
        <v>0</v>
      </c>
      <c r="I176" s="85">
        <f t="shared" si="37"/>
        <v>0</v>
      </c>
      <c r="J176" s="85">
        <f t="shared" si="38"/>
        <v>0</v>
      </c>
      <c r="K176" s="85">
        <f t="shared" ca="1" si="30"/>
        <v>8.9883058487565393E-2</v>
      </c>
      <c r="L176" s="85">
        <f t="shared" ca="1" si="39"/>
        <v>8.0789642030791014E-3</v>
      </c>
      <c r="M176" s="85">
        <f t="shared" ca="1" si="31"/>
        <v>19704512666.466278</v>
      </c>
      <c r="N176" s="85">
        <f t="shared" ca="1" si="32"/>
        <v>5196030330.1018829</v>
      </c>
      <c r="O176" s="85">
        <f t="shared" ca="1" si="33"/>
        <v>84425548.096757144</v>
      </c>
      <c r="P176" s="39">
        <f t="shared" ca="1" si="40"/>
        <v>-8.9883058487565393E-2</v>
      </c>
    </row>
    <row r="177" spans="4:16">
      <c r="D177" s="92">
        <f t="shared" si="29"/>
        <v>0</v>
      </c>
      <c r="E177" s="92">
        <f t="shared" si="29"/>
        <v>0</v>
      </c>
      <c r="F177" s="85">
        <f t="shared" si="34"/>
        <v>0</v>
      </c>
      <c r="G177" s="85">
        <f t="shared" si="35"/>
        <v>0</v>
      </c>
      <c r="H177" s="85">
        <f t="shared" si="36"/>
        <v>0</v>
      </c>
      <c r="I177" s="85">
        <f t="shared" si="37"/>
        <v>0</v>
      </c>
      <c r="J177" s="85">
        <f t="shared" si="38"/>
        <v>0</v>
      </c>
      <c r="K177" s="85">
        <f t="shared" ca="1" si="30"/>
        <v>8.9883058487565393E-2</v>
      </c>
      <c r="L177" s="85">
        <f t="shared" ca="1" si="39"/>
        <v>8.0789642030791014E-3</v>
      </c>
      <c r="M177" s="85">
        <f t="shared" ca="1" si="31"/>
        <v>19704512666.466278</v>
      </c>
      <c r="N177" s="85">
        <f t="shared" ca="1" si="32"/>
        <v>5196030330.1018829</v>
      </c>
      <c r="O177" s="85">
        <f t="shared" ca="1" si="33"/>
        <v>84425548.096757144</v>
      </c>
      <c r="P177" s="39">
        <f t="shared" ca="1" si="40"/>
        <v>-8.9883058487565393E-2</v>
      </c>
    </row>
    <row r="178" spans="4:16">
      <c r="D178" s="92">
        <f t="shared" si="29"/>
        <v>0</v>
      </c>
      <c r="E178" s="92">
        <f t="shared" si="29"/>
        <v>0</v>
      </c>
      <c r="F178" s="85">
        <f t="shared" si="34"/>
        <v>0</v>
      </c>
      <c r="G178" s="85">
        <f t="shared" si="35"/>
        <v>0</v>
      </c>
      <c r="H178" s="85">
        <f t="shared" si="36"/>
        <v>0</v>
      </c>
      <c r="I178" s="85">
        <f t="shared" si="37"/>
        <v>0</v>
      </c>
      <c r="J178" s="85">
        <f t="shared" si="38"/>
        <v>0</v>
      </c>
      <c r="K178" s="85">
        <f t="shared" ca="1" si="30"/>
        <v>8.9883058487565393E-2</v>
      </c>
      <c r="L178" s="85">
        <f t="shared" ca="1" si="39"/>
        <v>8.0789642030791014E-3</v>
      </c>
      <c r="M178" s="85">
        <f t="shared" ca="1" si="31"/>
        <v>19704512666.466278</v>
      </c>
      <c r="N178" s="85">
        <f t="shared" ca="1" si="32"/>
        <v>5196030330.1018829</v>
      </c>
      <c r="O178" s="85">
        <f t="shared" ca="1" si="33"/>
        <v>84425548.096757144</v>
      </c>
      <c r="P178" s="39">
        <f t="shared" ca="1" si="40"/>
        <v>-8.9883058487565393E-2</v>
      </c>
    </row>
    <row r="179" spans="4:16">
      <c r="D179" s="92">
        <f t="shared" si="29"/>
        <v>0</v>
      </c>
      <c r="E179" s="92">
        <f t="shared" si="29"/>
        <v>0</v>
      </c>
      <c r="F179" s="85">
        <f t="shared" si="34"/>
        <v>0</v>
      </c>
      <c r="G179" s="85">
        <f t="shared" si="35"/>
        <v>0</v>
      </c>
      <c r="H179" s="85">
        <f t="shared" si="36"/>
        <v>0</v>
      </c>
      <c r="I179" s="85">
        <f t="shared" si="37"/>
        <v>0</v>
      </c>
      <c r="J179" s="85">
        <f t="shared" si="38"/>
        <v>0</v>
      </c>
      <c r="K179" s="85">
        <f t="shared" ca="1" si="30"/>
        <v>8.9883058487565393E-2</v>
      </c>
      <c r="L179" s="85">
        <f t="shared" ca="1" si="39"/>
        <v>8.0789642030791014E-3</v>
      </c>
      <c r="M179" s="85">
        <f t="shared" ca="1" si="31"/>
        <v>19704512666.466278</v>
      </c>
      <c r="N179" s="85">
        <f t="shared" ca="1" si="32"/>
        <v>5196030330.1018829</v>
      </c>
      <c r="O179" s="85">
        <f t="shared" ca="1" si="33"/>
        <v>84425548.096757144</v>
      </c>
      <c r="P179" s="39">
        <f t="shared" ca="1" si="40"/>
        <v>-8.9883058487565393E-2</v>
      </c>
    </row>
    <row r="180" spans="4:16">
      <c r="D180" s="92">
        <f t="shared" si="29"/>
        <v>0</v>
      </c>
      <c r="E180" s="92">
        <f t="shared" si="29"/>
        <v>0</v>
      </c>
      <c r="F180" s="85">
        <f t="shared" si="34"/>
        <v>0</v>
      </c>
      <c r="G180" s="85">
        <f t="shared" si="35"/>
        <v>0</v>
      </c>
      <c r="H180" s="85">
        <f t="shared" si="36"/>
        <v>0</v>
      </c>
      <c r="I180" s="85">
        <f t="shared" si="37"/>
        <v>0</v>
      </c>
      <c r="J180" s="85">
        <f t="shared" si="38"/>
        <v>0</v>
      </c>
      <c r="K180" s="85">
        <f t="shared" ca="1" si="30"/>
        <v>8.9883058487565393E-2</v>
      </c>
      <c r="L180" s="85">
        <f t="shared" ca="1" si="39"/>
        <v>8.0789642030791014E-3</v>
      </c>
      <c r="M180" s="85">
        <f t="shared" ca="1" si="31"/>
        <v>19704512666.466278</v>
      </c>
      <c r="N180" s="85">
        <f t="shared" ca="1" si="32"/>
        <v>5196030330.1018829</v>
      </c>
      <c r="O180" s="85">
        <f t="shared" ca="1" si="33"/>
        <v>84425548.096757144</v>
      </c>
      <c r="P180" s="39">
        <f t="shared" ca="1" si="40"/>
        <v>-8.9883058487565393E-2</v>
      </c>
    </row>
    <row r="181" spans="4:16">
      <c r="D181" s="92">
        <f t="shared" si="29"/>
        <v>0</v>
      </c>
      <c r="E181" s="92">
        <f t="shared" si="29"/>
        <v>0</v>
      </c>
      <c r="F181" s="85">
        <f t="shared" si="34"/>
        <v>0</v>
      </c>
      <c r="G181" s="85">
        <f t="shared" si="35"/>
        <v>0</v>
      </c>
      <c r="H181" s="85">
        <f t="shared" si="36"/>
        <v>0</v>
      </c>
      <c r="I181" s="85">
        <f t="shared" si="37"/>
        <v>0</v>
      </c>
      <c r="J181" s="85">
        <f t="shared" si="38"/>
        <v>0</v>
      </c>
      <c r="K181" s="85">
        <f t="shared" ca="1" si="30"/>
        <v>8.9883058487565393E-2</v>
      </c>
      <c r="L181" s="85">
        <f t="shared" ca="1" si="39"/>
        <v>8.0789642030791014E-3</v>
      </c>
      <c r="M181" s="85">
        <f t="shared" ca="1" si="31"/>
        <v>19704512666.466278</v>
      </c>
      <c r="N181" s="85">
        <f t="shared" ca="1" si="32"/>
        <v>5196030330.1018829</v>
      </c>
      <c r="O181" s="85">
        <f t="shared" ca="1" si="33"/>
        <v>84425548.096757144</v>
      </c>
      <c r="P181" s="39">
        <f t="shared" ca="1" si="40"/>
        <v>-8.9883058487565393E-2</v>
      </c>
    </row>
    <row r="182" spans="4:16">
      <c r="D182" s="92">
        <f t="shared" si="29"/>
        <v>0</v>
      </c>
      <c r="E182" s="92">
        <f t="shared" si="29"/>
        <v>0</v>
      </c>
      <c r="F182" s="85">
        <f t="shared" si="34"/>
        <v>0</v>
      </c>
      <c r="G182" s="85">
        <f t="shared" si="35"/>
        <v>0</v>
      </c>
      <c r="H182" s="85">
        <f t="shared" si="36"/>
        <v>0</v>
      </c>
      <c r="I182" s="85">
        <f t="shared" si="37"/>
        <v>0</v>
      </c>
      <c r="J182" s="85">
        <f t="shared" si="38"/>
        <v>0</v>
      </c>
      <c r="K182" s="85">
        <f t="shared" ca="1" si="30"/>
        <v>8.9883058487565393E-2</v>
      </c>
      <c r="L182" s="85">
        <f t="shared" ca="1" si="39"/>
        <v>8.0789642030791014E-3</v>
      </c>
      <c r="M182" s="85">
        <f t="shared" ca="1" si="31"/>
        <v>19704512666.466278</v>
      </c>
      <c r="N182" s="85">
        <f t="shared" ca="1" si="32"/>
        <v>5196030330.1018829</v>
      </c>
      <c r="O182" s="85">
        <f t="shared" ca="1" si="33"/>
        <v>84425548.096757144</v>
      </c>
      <c r="P182" s="39">
        <f t="shared" ca="1" si="40"/>
        <v>-8.9883058487565393E-2</v>
      </c>
    </row>
    <row r="183" spans="4:16">
      <c r="D183" s="92">
        <f t="shared" si="29"/>
        <v>0</v>
      </c>
      <c r="E183" s="92">
        <f t="shared" si="29"/>
        <v>0</v>
      </c>
      <c r="F183" s="85">
        <f t="shared" si="34"/>
        <v>0</v>
      </c>
      <c r="G183" s="85">
        <f t="shared" si="35"/>
        <v>0</v>
      </c>
      <c r="H183" s="85">
        <f t="shared" si="36"/>
        <v>0</v>
      </c>
      <c r="I183" s="85">
        <f t="shared" si="37"/>
        <v>0</v>
      </c>
      <c r="J183" s="85">
        <f t="shared" si="38"/>
        <v>0</v>
      </c>
      <c r="K183" s="85">
        <f t="shared" ca="1" si="30"/>
        <v>8.9883058487565393E-2</v>
      </c>
      <c r="L183" s="85">
        <f t="shared" ca="1" si="39"/>
        <v>8.0789642030791014E-3</v>
      </c>
      <c r="M183" s="85">
        <f t="shared" ca="1" si="31"/>
        <v>19704512666.466278</v>
      </c>
      <c r="N183" s="85">
        <f t="shared" ca="1" si="32"/>
        <v>5196030330.1018829</v>
      </c>
      <c r="O183" s="85">
        <f t="shared" ca="1" si="33"/>
        <v>84425548.096757144</v>
      </c>
      <c r="P183" s="39">
        <f t="shared" ca="1" si="40"/>
        <v>-8.9883058487565393E-2</v>
      </c>
    </row>
    <row r="184" spans="4:16">
      <c r="D184" s="92">
        <f t="shared" si="29"/>
        <v>0</v>
      </c>
      <c r="E184" s="92">
        <f t="shared" si="29"/>
        <v>0</v>
      </c>
      <c r="F184" s="85">
        <f t="shared" si="34"/>
        <v>0</v>
      </c>
      <c r="G184" s="85">
        <f t="shared" si="35"/>
        <v>0</v>
      </c>
      <c r="H184" s="85">
        <f t="shared" si="36"/>
        <v>0</v>
      </c>
      <c r="I184" s="85">
        <f t="shared" si="37"/>
        <v>0</v>
      </c>
      <c r="J184" s="85">
        <f t="shared" si="38"/>
        <v>0</v>
      </c>
      <c r="K184" s="85">
        <f t="shared" ca="1" si="30"/>
        <v>8.9883058487565393E-2</v>
      </c>
      <c r="L184" s="85">
        <f t="shared" ca="1" si="39"/>
        <v>8.0789642030791014E-3</v>
      </c>
      <c r="M184" s="85">
        <f t="shared" ca="1" si="31"/>
        <v>19704512666.466278</v>
      </c>
      <c r="N184" s="85">
        <f t="shared" ca="1" si="32"/>
        <v>5196030330.1018829</v>
      </c>
      <c r="O184" s="85">
        <f t="shared" ca="1" si="33"/>
        <v>84425548.096757144</v>
      </c>
      <c r="P184" s="39">
        <f t="shared" ca="1" si="40"/>
        <v>-8.9883058487565393E-2</v>
      </c>
    </row>
    <row r="185" spans="4:16">
      <c r="D185" s="92">
        <f t="shared" si="29"/>
        <v>0</v>
      </c>
      <c r="E185" s="92">
        <f t="shared" si="29"/>
        <v>0</v>
      </c>
      <c r="F185" s="85">
        <f t="shared" si="34"/>
        <v>0</v>
      </c>
      <c r="G185" s="85">
        <f t="shared" si="35"/>
        <v>0</v>
      </c>
      <c r="H185" s="85">
        <f t="shared" si="36"/>
        <v>0</v>
      </c>
      <c r="I185" s="85">
        <f t="shared" si="37"/>
        <v>0</v>
      </c>
      <c r="J185" s="85">
        <f t="shared" si="38"/>
        <v>0</v>
      </c>
      <c r="K185" s="85">
        <f t="shared" ca="1" si="30"/>
        <v>8.9883058487565393E-2</v>
      </c>
      <c r="L185" s="85">
        <f t="shared" ca="1" si="39"/>
        <v>8.0789642030791014E-3</v>
      </c>
      <c r="M185" s="85">
        <f t="shared" ca="1" si="31"/>
        <v>19704512666.466278</v>
      </c>
      <c r="N185" s="85">
        <f t="shared" ca="1" si="32"/>
        <v>5196030330.1018829</v>
      </c>
      <c r="O185" s="85">
        <f t="shared" ca="1" si="33"/>
        <v>84425548.096757144</v>
      </c>
      <c r="P185" s="39">
        <f t="shared" ca="1" si="40"/>
        <v>-8.9883058487565393E-2</v>
      </c>
    </row>
    <row r="186" spans="4:16">
      <c r="D186" s="92">
        <f t="shared" si="29"/>
        <v>0</v>
      </c>
      <c r="E186" s="92">
        <f t="shared" si="29"/>
        <v>0</v>
      </c>
      <c r="F186" s="85">
        <f t="shared" si="34"/>
        <v>0</v>
      </c>
      <c r="G186" s="85">
        <f t="shared" si="35"/>
        <v>0</v>
      </c>
      <c r="H186" s="85">
        <f t="shared" si="36"/>
        <v>0</v>
      </c>
      <c r="I186" s="85">
        <f t="shared" si="37"/>
        <v>0</v>
      </c>
      <c r="J186" s="85">
        <f t="shared" si="38"/>
        <v>0</v>
      </c>
      <c r="K186" s="85">
        <f t="shared" ca="1" si="30"/>
        <v>8.9883058487565393E-2</v>
      </c>
      <c r="L186" s="85">
        <f t="shared" ca="1" si="39"/>
        <v>8.0789642030791014E-3</v>
      </c>
      <c r="M186" s="85">
        <f t="shared" ca="1" si="31"/>
        <v>19704512666.466278</v>
      </c>
      <c r="N186" s="85">
        <f t="shared" ca="1" si="32"/>
        <v>5196030330.1018829</v>
      </c>
      <c r="O186" s="85">
        <f t="shared" ca="1" si="33"/>
        <v>84425548.096757144</v>
      </c>
      <c r="P186" s="39">
        <f t="shared" ca="1" si="40"/>
        <v>-8.9883058487565393E-2</v>
      </c>
    </row>
    <row r="187" spans="4:16">
      <c r="D187" s="92">
        <f t="shared" si="29"/>
        <v>0</v>
      </c>
      <c r="E187" s="92">
        <f t="shared" si="29"/>
        <v>0</v>
      </c>
      <c r="F187" s="85">
        <f t="shared" si="34"/>
        <v>0</v>
      </c>
      <c r="G187" s="85">
        <f t="shared" si="35"/>
        <v>0</v>
      </c>
      <c r="H187" s="85">
        <f t="shared" si="36"/>
        <v>0</v>
      </c>
      <c r="I187" s="85">
        <f t="shared" si="37"/>
        <v>0</v>
      </c>
      <c r="J187" s="85">
        <f t="shared" si="38"/>
        <v>0</v>
      </c>
      <c r="K187" s="85">
        <f t="shared" ca="1" si="30"/>
        <v>8.9883058487565393E-2</v>
      </c>
      <c r="L187" s="85">
        <f t="shared" ca="1" si="39"/>
        <v>8.0789642030791014E-3</v>
      </c>
      <c r="M187" s="85">
        <f t="shared" ca="1" si="31"/>
        <v>19704512666.466278</v>
      </c>
      <c r="N187" s="85">
        <f t="shared" ca="1" si="32"/>
        <v>5196030330.1018829</v>
      </c>
      <c r="O187" s="85">
        <f t="shared" ca="1" si="33"/>
        <v>84425548.096757144</v>
      </c>
      <c r="P187" s="39">
        <f t="shared" ca="1" si="40"/>
        <v>-8.9883058487565393E-2</v>
      </c>
    </row>
    <row r="188" spans="4:16">
      <c r="D188" s="92">
        <f t="shared" si="29"/>
        <v>0</v>
      </c>
      <c r="E188" s="92">
        <f t="shared" si="29"/>
        <v>0</v>
      </c>
      <c r="F188" s="85">
        <f t="shared" si="34"/>
        <v>0</v>
      </c>
      <c r="G188" s="85">
        <f t="shared" si="35"/>
        <v>0</v>
      </c>
      <c r="H188" s="85">
        <f t="shared" si="36"/>
        <v>0</v>
      </c>
      <c r="I188" s="85">
        <f t="shared" si="37"/>
        <v>0</v>
      </c>
      <c r="J188" s="85">
        <f t="shared" si="38"/>
        <v>0</v>
      </c>
      <c r="K188" s="85">
        <f t="shared" ca="1" si="30"/>
        <v>8.9883058487565393E-2</v>
      </c>
      <c r="L188" s="85">
        <f t="shared" ca="1" si="39"/>
        <v>8.0789642030791014E-3</v>
      </c>
      <c r="M188" s="85">
        <f t="shared" ca="1" si="31"/>
        <v>19704512666.466278</v>
      </c>
      <c r="N188" s="85">
        <f t="shared" ca="1" si="32"/>
        <v>5196030330.1018829</v>
      </c>
      <c r="O188" s="85">
        <f t="shared" ca="1" si="33"/>
        <v>84425548.096757144</v>
      </c>
      <c r="P188" s="39">
        <f t="shared" ca="1" si="40"/>
        <v>-8.9883058487565393E-2</v>
      </c>
    </row>
    <row r="189" spans="4:16">
      <c r="D189" s="92">
        <f t="shared" si="29"/>
        <v>0</v>
      </c>
      <c r="E189" s="92">
        <f t="shared" si="29"/>
        <v>0</v>
      </c>
      <c r="F189" s="85">
        <f t="shared" si="34"/>
        <v>0</v>
      </c>
      <c r="G189" s="85">
        <f t="shared" si="35"/>
        <v>0</v>
      </c>
      <c r="H189" s="85">
        <f t="shared" si="36"/>
        <v>0</v>
      </c>
      <c r="I189" s="85">
        <f t="shared" si="37"/>
        <v>0</v>
      </c>
      <c r="J189" s="85">
        <f t="shared" si="38"/>
        <v>0</v>
      </c>
      <c r="K189" s="85">
        <f t="shared" ca="1" si="30"/>
        <v>8.9883058487565393E-2</v>
      </c>
      <c r="L189" s="85">
        <f t="shared" ca="1" si="39"/>
        <v>8.0789642030791014E-3</v>
      </c>
      <c r="M189" s="85">
        <f t="shared" ca="1" si="31"/>
        <v>19704512666.466278</v>
      </c>
      <c r="N189" s="85">
        <f t="shared" ca="1" si="32"/>
        <v>5196030330.1018829</v>
      </c>
      <c r="O189" s="85">
        <f t="shared" ca="1" si="33"/>
        <v>84425548.096757144</v>
      </c>
      <c r="P189" s="39">
        <f t="shared" ca="1" si="40"/>
        <v>-8.9883058487565393E-2</v>
      </c>
    </row>
    <row r="190" spans="4:16">
      <c r="D190" s="92">
        <f t="shared" si="29"/>
        <v>0</v>
      </c>
      <c r="E190" s="92">
        <f t="shared" si="29"/>
        <v>0</v>
      </c>
      <c r="F190" s="85">
        <f t="shared" si="34"/>
        <v>0</v>
      </c>
      <c r="G190" s="85">
        <f t="shared" si="35"/>
        <v>0</v>
      </c>
      <c r="H190" s="85">
        <f t="shared" si="36"/>
        <v>0</v>
      </c>
      <c r="I190" s="85">
        <f t="shared" si="37"/>
        <v>0</v>
      </c>
      <c r="J190" s="85">
        <f t="shared" si="38"/>
        <v>0</v>
      </c>
      <c r="K190" s="85">
        <f t="shared" ca="1" si="30"/>
        <v>8.9883058487565393E-2</v>
      </c>
      <c r="L190" s="85">
        <f t="shared" ca="1" si="39"/>
        <v>8.0789642030791014E-3</v>
      </c>
      <c r="M190" s="85">
        <f t="shared" ca="1" si="31"/>
        <v>19704512666.466278</v>
      </c>
      <c r="N190" s="85">
        <f t="shared" ca="1" si="32"/>
        <v>5196030330.1018829</v>
      </c>
      <c r="O190" s="85">
        <f t="shared" ca="1" si="33"/>
        <v>84425548.096757144</v>
      </c>
      <c r="P190" s="39">
        <f t="shared" ca="1" si="40"/>
        <v>-8.9883058487565393E-2</v>
      </c>
    </row>
    <row r="191" spans="4:16">
      <c r="D191" s="92">
        <f t="shared" si="29"/>
        <v>0</v>
      </c>
      <c r="E191" s="92">
        <f t="shared" si="29"/>
        <v>0</v>
      </c>
      <c r="F191" s="85">
        <f t="shared" si="34"/>
        <v>0</v>
      </c>
      <c r="G191" s="85">
        <f t="shared" si="35"/>
        <v>0</v>
      </c>
      <c r="H191" s="85">
        <f t="shared" si="36"/>
        <v>0</v>
      </c>
      <c r="I191" s="85">
        <f t="shared" si="37"/>
        <v>0</v>
      </c>
      <c r="J191" s="85">
        <f t="shared" si="38"/>
        <v>0</v>
      </c>
      <c r="K191" s="85">
        <f t="shared" ca="1" si="30"/>
        <v>8.9883058487565393E-2</v>
      </c>
      <c r="L191" s="85">
        <f t="shared" ca="1" si="39"/>
        <v>8.0789642030791014E-3</v>
      </c>
      <c r="M191" s="85">
        <f t="shared" ca="1" si="31"/>
        <v>19704512666.466278</v>
      </c>
      <c r="N191" s="85">
        <f t="shared" ca="1" si="32"/>
        <v>5196030330.1018829</v>
      </c>
      <c r="O191" s="85">
        <f t="shared" ca="1" si="33"/>
        <v>84425548.096757144</v>
      </c>
      <c r="P191" s="39">
        <f t="shared" ca="1" si="40"/>
        <v>-8.9883058487565393E-2</v>
      </c>
    </row>
    <row r="192" spans="4:16">
      <c r="D192" s="92">
        <f t="shared" si="29"/>
        <v>0</v>
      </c>
      <c r="E192" s="92">
        <f t="shared" si="29"/>
        <v>0</v>
      </c>
      <c r="F192" s="85">
        <f t="shared" si="34"/>
        <v>0</v>
      </c>
      <c r="G192" s="85">
        <f t="shared" si="35"/>
        <v>0</v>
      </c>
      <c r="H192" s="85">
        <f t="shared" si="36"/>
        <v>0</v>
      </c>
      <c r="I192" s="85">
        <f t="shared" si="37"/>
        <v>0</v>
      </c>
      <c r="J192" s="85">
        <f t="shared" si="38"/>
        <v>0</v>
      </c>
      <c r="K192" s="85">
        <f t="shared" ca="1" si="30"/>
        <v>8.9883058487565393E-2</v>
      </c>
      <c r="L192" s="85">
        <f t="shared" ca="1" si="39"/>
        <v>8.0789642030791014E-3</v>
      </c>
      <c r="M192" s="85">
        <f t="shared" ca="1" si="31"/>
        <v>19704512666.466278</v>
      </c>
      <c r="N192" s="85">
        <f t="shared" ca="1" si="32"/>
        <v>5196030330.1018829</v>
      </c>
      <c r="O192" s="85">
        <f t="shared" ca="1" si="33"/>
        <v>84425548.096757144</v>
      </c>
      <c r="P192" s="39">
        <f t="shared" ca="1" si="40"/>
        <v>-8.9883058487565393E-2</v>
      </c>
    </row>
    <row r="193" spans="4:16">
      <c r="D193" s="92">
        <f t="shared" si="29"/>
        <v>0</v>
      </c>
      <c r="E193" s="92">
        <f t="shared" si="29"/>
        <v>0</v>
      </c>
      <c r="F193" s="85">
        <f t="shared" si="34"/>
        <v>0</v>
      </c>
      <c r="G193" s="85">
        <f t="shared" si="35"/>
        <v>0</v>
      </c>
      <c r="H193" s="85">
        <f t="shared" si="36"/>
        <v>0</v>
      </c>
      <c r="I193" s="85">
        <f t="shared" si="37"/>
        <v>0</v>
      </c>
      <c r="J193" s="85">
        <f t="shared" si="38"/>
        <v>0</v>
      </c>
      <c r="K193" s="85">
        <f t="shared" ca="1" si="30"/>
        <v>8.9883058487565393E-2</v>
      </c>
      <c r="L193" s="85">
        <f t="shared" ca="1" si="39"/>
        <v>8.0789642030791014E-3</v>
      </c>
      <c r="M193" s="85">
        <f t="shared" ca="1" si="31"/>
        <v>19704512666.466278</v>
      </c>
      <c r="N193" s="85">
        <f t="shared" ca="1" si="32"/>
        <v>5196030330.1018829</v>
      </c>
      <c r="O193" s="85">
        <f t="shared" ca="1" si="33"/>
        <v>84425548.096757144</v>
      </c>
      <c r="P193" s="39">
        <f t="shared" ca="1" si="40"/>
        <v>-8.9883058487565393E-2</v>
      </c>
    </row>
    <row r="194" spans="4:16">
      <c r="D194" s="92">
        <f t="shared" ref="D194:E209" si="41">A194/A$18</f>
        <v>0</v>
      </c>
      <c r="E194" s="92">
        <f t="shared" si="41"/>
        <v>0</v>
      </c>
      <c r="F194" s="85">
        <f t="shared" si="34"/>
        <v>0</v>
      </c>
      <c r="G194" s="85">
        <f t="shared" si="35"/>
        <v>0</v>
      </c>
      <c r="H194" s="85">
        <f t="shared" si="36"/>
        <v>0</v>
      </c>
      <c r="I194" s="85">
        <f t="shared" si="37"/>
        <v>0</v>
      </c>
      <c r="J194" s="85">
        <f t="shared" si="38"/>
        <v>0</v>
      </c>
      <c r="K194" s="85">
        <f t="shared" ca="1" si="30"/>
        <v>8.9883058487565393E-2</v>
      </c>
      <c r="L194" s="85">
        <f t="shared" ca="1" si="39"/>
        <v>8.0789642030791014E-3</v>
      </c>
      <c r="M194" s="85">
        <f t="shared" ca="1" si="31"/>
        <v>19704512666.466278</v>
      </c>
      <c r="N194" s="85">
        <f t="shared" ca="1" si="32"/>
        <v>5196030330.1018829</v>
      </c>
      <c r="O194" s="85">
        <f t="shared" ca="1" si="33"/>
        <v>84425548.096757144</v>
      </c>
      <c r="P194" s="39">
        <f t="shared" ca="1" si="40"/>
        <v>-8.9883058487565393E-2</v>
      </c>
    </row>
    <row r="195" spans="4:16">
      <c r="D195" s="92">
        <f t="shared" si="41"/>
        <v>0</v>
      </c>
      <c r="E195" s="92">
        <f t="shared" si="41"/>
        <v>0</v>
      </c>
      <c r="F195" s="85">
        <f t="shared" si="34"/>
        <v>0</v>
      </c>
      <c r="G195" s="85">
        <f t="shared" si="35"/>
        <v>0</v>
      </c>
      <c r="H195" s="85">
        <f t="shared" si="36"/>
        <v>0</v>
      </c>
      <c r="I195" s="85">
        <f t="shared" si="37"/>
        <v>0</v>
      </c>
      <c r="J195" s="85">
        <f t="shared" si="38"/>
        <v>0</v>
      </c>
      <c r="K195" s="85">
        <f t="shared" ca="1" si="30"/>
        <v>8.9883058487565393E-2</v>
      </c>
      <c r="L195" s="85">
        <f t="shared" ca="1" si="39"/>
        <v>8.0789642030791014E-3</v>
      </c>
      <c r="M195" s="85">
        <f t="shared" ca="1" si="31"/>
        <v>19704512666.466278</v>
      </c>
      <c r="N195" s="85">
        <f t="shared" ca="1" si="32"/>
        <v>5196030330.1018829</v>
      </c>
      <c r="O195" s="85">
        <f t="shared" ca="1" si="33"/>
        <v>84425548.096757144</v>
      </c>
      <c r="P195" s="39">
        <f t="shared" ca="1" si="40"/>
        <v>-8.9883058487565393E-2</v>
      </c>
    </row>
    <row r="196" spans="4:16">
      <c r="D196" s="92">
        <f t="shared" si="41"/>
        <v>0</v>
      </c>
      <c r="E196" s="92">
        <f t="shared" si="41"/>
        <v>0</v>
      </c>
      <c r="F196" s="85">
        <f t="shared" si="34"/>
        <v>0</v>
      </c>
      <c r="G196" s="85">
        <f t="shared" si="35"/>
        <v>0</v>
      </c>
      <c r="H196" s="85">
        <f t="shared" si="36"/>
        <v>0</v>
      </c>
      <c r="I196" s="85">
        <f t="shared" si="37"/>
        <v>0</v>
      </c>
      <c r="J196" s="85">
        <f t="shared" si="38"/>
        <v>0</v>
      </c>
      <c r="K196" s="85">
        <f t="shared" ca="1" si="30"/>
        <v>8.9883058487565393E-2</v>
      </c>
      <c r="L196" s="85">
        <f t="shared" ca="1" si="39"/>
        <v>8.0789642030791014E-3</v>
      </c>
      <c r="M196" s="85">
        <f t="shared" ca="1" si="31"/>
        <v>19704512666.466278</v>
      </c>
      <c r="N196" s="85">
        <f t="shared" ca="1" si="32"/>
        <v>5196030330.1018829</v>
      </c>
      <c r="O196" s="85">
        <f t="shared" ca="1" si="33"/>
        <v>84425548.096757144</v>
      </c>
      <c r="P196" s="39">
        <f t="shared" ca="1" si="40"/>
        <v>-8.9883058487565393E-2</v>
      </c>
    </row>
    <row r="197" spans="4:16">
      <c r="D197" s="92">
        <f t="shared" si="41"/>
        <v>0</v>
      </c>
      <c r="E197" s="92">
        <f t="shared" si="41"/>
        <v>0</v>
      </c>
      <c r="F197" s="85">
        <f t="shared" si="34"/>
        <v>0</v>
      </c>
      <c r="G197" s="85">
        <f t="shared" si="35"/>
        <v>0</v>
      </c>
      <c r="H197" s="85">
        <f t="shared" si="36"/>
        <v>0</v>
      </c>
      <c r="I197" s="85">
        <f t="shared" si="37"/>
        <v>0</v>
      </c>
      <c r="J197" s="85">
        <f t="shared" si="38"/>
        <v>0</v>
      </c>
      <c r="K197" s="85">
        <f t="shared" ca="1" si="30"/>
        <v>8.9883058487565393E-2</v>
      </c>
      <c r="L197" s="85">
        <f t="shared" ca="1" si="39"/>
        <v>8.0789642030791014E-3</v>
      </c>
      <c r="M197" s="85">
        <f t="shared" ca="1" si="31"/>
        <v>19704512666.466278</v>
      </c>
      <c r="N197" s="85">
        <f t="shared" ca="1" si="32"/>
        <v>5196030330.1018829</v>
      </c>
      <c r="O197" s="85">
        <f t="shared" ca="1" si="33"/>
        <v>84425548.096757144</v>
      </c>
      <c r="P197" s="39">
        <f t="shared" ca="1" si="40"/>
        <v>-8.9883058487565393E-2</v>
      </c>
    </row>
    <row r="198" spans="4:16">
      <c r="D198" s="92">
        <f t="shared" si="41"/>
        <v>0</v>
      </c>
      <c r="E198" s="92">
        <f t="shared" si="41"/>
        <v>0</v>
      </c>
      <c r="F198" s="85">
        <f t="shared" si="34"/>
        <v>0</v>
      </c>
      <c r="G198" s="85">
        <f t="shared" si="35"/>
        <v>0</v>
      </c>
      <c r="H198" s="85">
        <f t="shared" si="36"/>
        <v>0</v>
      </c>
      <c r="I198" s="85">
        <f t="shared" si="37"/>
        <v>0</v>
      </c>
      <c r="J198" s="85">
        <f t="shared" si="38"/>
        <v>0</v>
      </c>
      <c r="K198" s="85">
        <f t="shared" ca="1" si="30"/>
        <v>8.9883058487565393E-2</v>
      </c>
      <c r="L198" s="85">
        <f t="shared" ca="1" si="39"/>
        <v>8.0789642030791014E-3</v>
      </c>
      <c r="M198" s="85">
        <f t="shared" ca="1" si="31"/>
        <v>19704512666.466278</v>
      </c>
      <c r="N198" s="85">
        <f t="shared" ca="1" si="32"/>
        <v>5196030330.1018829</v>
      </c>
      <c r="O198" s="85">
        <f t="shared" ca="1" si="33"/>
        <v>84425548.096757144</v>
      </c>
      <c r="P198" s="39">
        <f t="shared" ca="1" si="40"/>
        <v>-8.9883058487565393E-2</v>
      </c>
    </row>
    <row r="199" spans="4:16">
      <c r="D199" s="92">
        <f t="shared" si="41"/>
        <v>0</v>
      </c>
      <c r="E199" s="92">
        <f t="shared" si="41"/>
        <v>0</v>
      </c>
      <c r="F199" s="85">
        <f t="shared" si="34"/>
        <v>0</v>
      </c>
      <c r="G199" s="85">
        <f t="shared" si="35"/>
        <v>0</v>
      </c>
      <c r="H199" s="85">
        <f t="shared" si="36"/>
        <v>0</v>
      </c>
      <c r="I199" s="85">
        <f t="shared" si="37"/>
        <v>0</v>
      </c>
      <c r="J199" s="85">
        <f t="shared" si="38"/>
        <v>0</v>
      </c>
      <c r="K199" s="85">
        <f t="shared" ca="1" si="30"/>
        <v>8.9883058487565393E-2</v>
      </c>
      <c r="L199" s="85">
        <f t="shared" ca="1" si="39"/>
        <v>8.0789642030791014E-3</v>
      </c>
      <c r="M199" s="85">
        <f t="shared" ca="1" si="31"/>
        <v>19704512666.466278</v>
      </c>
      <c r="N199" s="85">
        <f t="shared" ca="1" si="32"/>
        <v>5196030330.1018829</v>
      </c>
      <c r="O199" s="85">
        <f t="shared" ca="1" si="33"/>
        <v>84425548.096757144</v>
      </c>
      <c r="P199" s="39">
        <f t="shared" ca="1" si="40"/>
        <v>-8.9883058487565393E-2</v>
      </c>
    </row>
    <row r="200" spans="4:16">
      <c r="D200" s="92">
        <f t="shared" si="41"/>
        <v>0</v>
      </c>
      <c r="E200" s="92">
        <f t="shared" si="41"/>
        <v>0</v>
      </c>
      <c r="F200" s="85">
        <f t="shared" si="34"/>
        <v>0</v>
      </c>
      <c r="G200" s="85">
        <f t="shared" si="35"/>
        <v>0</v>
      </c>
      <c r="H200" s="85">
        <f t="shared" si="36"/>
        <v>0</v>
      </c>
      <c r="I200" s="85">
        <f t="shared" si="37"/>
        <v>0</v>
      </c>
      <c r="J200" s="85">
        <f t="shared" si="38"/>
        <v>0</v>
      </c>
      <c r="K200" s="85">
        <f t="shared" ca="1" si="30"/>
        <v>8.9883058487565393E-2</v>
      </c>
      <c r="L200" s="85">
        <f t="shared" ca="1" si="39"/>
        <v>8.0789642030791014E-3</v>
      </c>
      <c r="M200" s="85">
        <f t="shared" ca="1" si="31"/>
        <v>19704512666.466278</v>
      </c>
      <c r="N200" s="85">
        <f t="shared" ca="1" si="32"/>
        <v>5196030330.1018829</v>
      </c>
      <c r="O200" s="85">
        <f t="shared" ca="1" si="33"/>
        <v>84425548.096757144</v>
      </c>
      <c r="P200" s="39">
        <f t="shared" ca="1" si="40"/>
        <v>-8.9883058487565393E-2</v>
      </c>
    </row>
    <row r="201" spans="4:16">
      <c r="D201" s="92">
        <f t="shared" si="41"/>
        <v>0</v>
      </c>
      <c r="E201" s="92">
        <f t="shared" si="41"/>
        <v>0</v>
      </c>
      <c r="F201" s="85">
        <f t="shared" si="34"/>
        <v>0</v>
      </c>
      <c r="G201" s="85">
        <f t="shared" si="35"/>
        <v>0</v>
      </c>
      <c r="H201" s="85">
        <f t="shared" si="36"/>
        <v>0</v>
      </c>
      <c r="I201" s="85">
        <f t="shared" si="37"/>
        <v>0</v>
      </c>
      <c r="J201" s="85">
        <f t="shared" si="38"/>
        <v>0</v>
      </c>
      <c r="K201" s="85">
        <f t="shared" ca="1" si="30"/>
        <v>8.9883058487565393E-2</v>
      </c>
      <c r="L201" s="85">
        <f t="shared" ca="1" si="39"/>
        <v>8.0789642030791014E-3</v>
      </c>
      <c r="M201" s="85">
        <f t="shared" ca="1" si="31"/>
        <v>19704512666.466278</v>
      </c>
      <c r="N201" s="85">
        <f t="shared" ca="1" si="32"/>
        <v>5196030330.1018829</v>
      </c>
      <c r="O201" s="85">
        <f t="shared" ca="1" si="33"/>
        <v>84425548.096757144</v>
      </c>
      <c r="P201" s="39">
        <f t="shared" ca="1" si="40"/>
        <v>-8.9883058487565393E-2</v>
      </c>
    </row>
    <row r="202" spans="4:16">
      <c r="D202" s="92">
        <f t="shared" si="41"/>
        <v>0</v>
      </c>
      <c r="E202" s="92">
        <f t="shared" si="41"/>
        <v>0</v>
      </c>
      <c r="F202" s="85">
        <f t="shared" si="34"/>
        <v>0</v>
      </c>
      <c r="G202" s="85">
        <f t="shared" si="35"/>
        <v>0</v>
      </c>
      <c r="H202" s="85">
        <f t="shared" si="36"/>
        <v>0</v>
      </c>
      <c r="I202" s="85">
        <f t="shared" si="37"/>
        <v>0</v>
      </c>
      <c r="J202" s="85">
        <f t="shared" si="38"/>
        <v>0</v>
      </c>
      <c r="K202" s="85">
        <f t="shared" ca="1" si="30"/>
        <v>8.9883058487565393E-2</v>
      </c>
      <c r="L202" s="85">
        <f t="shared" ca="1" si="39"/>
        <v>8.0789642030791014E-3</v>
      </c>
      <c r="M202" s="85">
        <f t="shared" ca="1" si="31"/>
        <v>19704512666.466278</v>
      </c>
      <c r="N202" s="85">
        <f t="shared" ca="1" si="32"/>
        <v>5196030330.1018829</v>
      </c>
      <c r="O202" s="85">
        <f t="shared" ca="1" si="33"/>
        <v>84425548.096757144</v>
      </c>
      <c r="P202" s="39">
        <f t="shared" ca="1" si="40"/>
        <v>-8.9883058487565393E-2</v>
      </c>
    </row>
    <row r="203" spans="4:16">
      <c r="D203" s="92">
        <f t="shared" si="41"/>
        <v>0</v>
      </c>
      <c r="E203" s="92">
        <f t="shared" si="41"/>
        <v>0</v>
      </c>
      <c r="F203" s="85">
        <f t="shared" si="34"/>
        <v>0</v>
      </c>
      <c r="G203" s="85">
        <f t="shared" si="35"/>
        <v>0</v>
      </c>
      <c r="H203" s="85">
        <f t="shared" si="36"/>
        <v>0</v>
      </c>
      <c r="I203" s="85">
        <f t="shared" si="37"/>
        <v>0</v>
      </c>
      <c r="J203" s="85">
        <f t="shared" si="38"/>
        <v>0</v>
      </c>
      <c r="K203" s="85">
        <f t="shared" ca="1" si="30"/>
        <v>8.9883058487565393E-2</v>
      </c>
      <c r="L203" s="85">
        <f t="shared" ca="1" si="39"/>
        <v>8.0789642030791014E-3</v>
      </c>
      <c r="M203" s="85">
        <f t="shared" ca="1" si="31"/>
        <v>19704512666.466278</v>
      </c>
      <c r="N203" s="85">
        <f t="shared" ca="1" si="32"/>
        <v>5196030330.1018829</v>
      </c>
      <c r="O203" s="85">
        <f t="shared" ca="1" si="33"/>
        <v>84425548.096757144</v>
      </c>
      <c r="P203" s="39">
        <f t="shared" ca="1" si="40"/>
        <v>-8.9883058487565393E-2</v>
      </c>
    </row>
    <row r="204" spans="4:16">
      <c r="D204" s="92">
        <f t="shared" si="41"/>
        <v>0</v>
      </c>
      <c r="E204" s="92">
        <f t="shared" si="41"/>
        <v>0</v>
      </c>
      <c r="F204" s="85">
        <f t="shared" si="34"/>
        <v>0</v>
      </c>
      <c r="G204" s="85">
        <f t="shared" si="35"/>
        <v>0</v>
      </c>
      <c r="H204" s="85">
        <f t="shared" si="36"/>
        <v>0</v>
      </c>
      <c r="I204" s="85">
        <f t="shared" si="37"/>
        <v>0</v>
      </c>
      <c r="J204" s="85">
        <f t="shared" si="38"/>
        <v>0</v>
      </c>
      <c r="K204" s="85">
        <f t="shared" ca="1" si="30"/>
        <v>8.9883058487565393E-2</v>
      </c>
      <c r="L204" s="85">
        <f t="shared" ca="1" si="39"/>
        <v>8.0789642030791014E-3</v>
      </c>
      <c r="M204" s="85">
        <f t="shared" ca="1" si="31"/>
        <v>19704512666.466278</v>
      </c>
      <c r="N204" s="85">
        <f t="shared" ca="1" si="32"/>
        <v>5196030330.1018829</v>
      </c>
      <c r="O204" s="85">
        <f t="shared" ca="1" si="33"/>
        <v>84425548.096757144</v>
      </c>
      <c r="P204" s="39">
        <f t="shared" ca="1" si="40"/>
        <v>-8.9883058487565393E-2</v>
      </c>
    </row>
    <row r="205" spans="4:16">
      <c r="D205" s="92">
        <f t="shared" si="41"/>
        <v>0</v>
      </c>
      <c r="E205" s="92">
        <f t="shared" si="41"/>
        <v>0</v>
      </c>
      <c r="F205" s="85">
        <f t="shared" si="34"/>
        <v>0</v>
      </c>
      <c r="G205" s="85">
        <f t="shared" si="35"/>
        <v>0</v>
      </c>
      <c r="H205" s="85">
        <f t="shared" si="36"/>
        <v>0</v>
      </c>
      <c r="I205" s="85">
        <f t="shared" si="37"/>
        <v>0</v>
      </c>
      <c r="J205" s="85">
        <f t="shared" si="38"/>
        <v>0</v>
      </c>
      <c r="K205" s="85">
        <f t="shared" ca="1" si="30"/>
        <v>8.9883058487565393E-2</v>
      </c>
      <c r="L205" s="85">
        <f t="shared" ca="1" si="39"/>
        <v>8.0789642030791014E-3</v>
      </c>
      <c r="M205" s="85">
        <f t="shared" ca="1" si="31"/>
        <v>19704512666.466278</v>
      </c>
      <c r="N205" s="85">
        <f t="shared" ca="1" si="32"/>
        <v>5196030330.1018829</v>
      </c>
      <c r="O205" s="85">
        <f t="shared" ca="1" si="33"/>
        <v>84425548.096757144</v>
      </c>
      <c r="P205" s="39">
        <f t="shared" ca="1" si="40"/>
        <v>-8.9883058487565393E-2</v>
      </c>
    </row>
    <row r="206" spans="4:16">
      <c r="D206" s="92">
        <f t="shared" si="41"/>
        <v>0</v>
      </c>
      <c r="E206" s="92">
        <f t="shared" si="41"/>
        <v>0</v>
      </c>
      <c r="F206" s="85">
        <f t="shared" si="34"/>
        <v>0</v>
      </c>
      <c r="G206" s="85">
        <f t="shared" si="35"/>
        <v>0</v>
      </c>
      <c r="H206" s="85">
        <f t="shared" si="36"/>
        <v>0</v>
      </c>
      <c r="I206" s="85">
        <f t="shared" si="37"/>
        <v>0</v>
      </c>
      <c r="J206" s="85">
        <f t="shared" si="38"/>
        <v>0</v>
      </c>
      <c r="K206" s="85">
        <f t="shared" ca="1" si="30"/>
        <v>8.9883058487565393E-2</v>
      </c>
      <c r="L206" s="85">
        <f t="shared" ca="1" si="39"/>
        <v>8.0789642030791014E-3</v>
      </c>
      <c r="M206" s="85">
        <f t="shared" ca="1" si="31"/>
        <v>19704512666.466278</v>
      </c>
      <c r="N206" s="85">
        <f t="shared" ca="1" si="32"/>
        <v>5196030330.1018829</v>
      </c>
      <c r="O206" s="85">
        <f t="shared" ca="1" si="33"/>
        <v>84425548.096757144</v>
      </c>
      <c r="P206" s="39">
        <f t="shared" ca="1" si="40"/>
        <v>-8.9883058487565393E-2</v>
      </c>
    </row>
    <row r="207" spans="4:16">
      <c r="D207" s="92">
        <f t="shared" si="41"/>
        <v>0</v>
      </c>
      <c r="E207" s="92">
        <f t="shared" si="41"/>
        <v>0</v>
      </c>
      <c r="F207" s="85">
        <f t="shared" si="34"/>
        <v>0</v>
      </c>
      <c r="G207" s="85">
        <f t="shared" si="35"/>
        <v>0</v>
      </c>
      <c r="H207" s="85">
        <f t="shared" si="36"/>
        <v>0</v>
      </c>
      <c r="I207" s="85">
        <f t="shared" si="37"/>
        <v>0</v>
      </c>
      <c r="J207" s="85">
        <f t="shared" si="38"/>
        <v>0</v>
      </c>
      <c r="K207" s="85">
        <f t="shared" ca="1" si="30"/>
        <v>8.9883058487565393E-2</v>
      </c>
      <c r="L207" s="85">
        <f t="shared" ca="1" si="39"/>
        <v>8.0789642030791014E-3</v>
      </c>
      <c r="M207" s="85">
        <f t="shared" ca="1" si="31"/>
        <v>19704512666.466278</v>
      </c>
      <c r="N207" s="85">
        <f t="shared" ca="1" si="32"/>
        <v>5196030330.1018829</v>
      </c>
      <c r="O207" s="85">
        <f t="shared" ca="1" si="33"/>
        <v>84425548.096757144</v>
      </c>
      <c r="P207" s="39">
        <f t="shared" ca="1" si="40"/>
        <v>-8.9883058487565393E-2</v>
      </c>
    </row>
    <row r="208" spans="4:16">
      <c r="D208" s="92">
        <f t="shared" si="41"/>
        <v>0</v>
      </c>
      <c r="E208" s="92">
        <f t="shared" si="41"/>
        <v>0</v>
      </c>
      <c r="F208" s="85">
        <f t="shared" si="34"/>
        <v>0</v>
      </c>
      <c r="G208" s="85">
        <f t="shared" si="35"/>
        <v>0</v>
      </c>
      <c r="H208" s="85">
        <f t="shared" si="36"/>
        <v>0</v>
      </c>
      <c r="I208" s="85">
        <f t="shared" si="37"/>
        <v>0</v>
      </c>
      <c r="J208" s="85">
        <f t="shared" si="38"/>
        <v>0</v>
      </c>
      <c r="K208" s="85">
        <f t="shared" ca="1" si="30"/>
        <v>8.9883058487565393E-2</v>
      </c>
      <c r="L208" s="85">
        <f t="shared" ca="1" si="39"/>
        <v>8.0789642030791014E-3</v>
      </c>
      <c r="M208" s="85">
        <f t="shared" ca="1" si="31"/>
        <v>19704512666.466278</v>
      </c>
      <c r="N208" s="85">
        <f t="shared" ca="1" si="32"/>
        <v>5196030330.1018829</v>
      </c>
      <c r="O208" s="85">
        <f t="shared" ca="1" si="33"/>
        <v>84425548.096757144</v>
      </c>
      <c r="P208" s="39">
        <f t="shared" ca="1" si="40"/>
        <v>-8.9883058487565393E-2</v>
      </c>
    </row>
    <row r="209" spans="4:16">
      <c r="D209" s="92">
        <f t="shared" si="41"/>
        <v>0</v>
      </c>
      <c r="E209" s="92">
        <f t="shared" si="41"/>
        <v>0</v>
      </c>
      <c r="F209" s="85">
        <f t="shared" si="34"/>
        <v>0</v>
      </c>
      <c r="G209" s="85">
        <f t="shared" si="35"/>
        <v>0</v>
      </c>
      <c r="H209" s="85">
        <f t="shared" si="36"/>
        <v>0</v>
      </c>
      <c r="I209" s="85">
        <f t="shared" si="37"/>
        <v>0</v>
      </c>
      <c r="J209" s="85">
        <f t="shared" si="38"/>
        <v>0</v>
      </c>
      <c r="K209" s="85">
        <f t="shared" ca="1" si="30"/>
        <v>8.9883058487565393E-2</v>
      </c>
      <c r="L209" s="85">
        <f t="shared" ca="1" si="39"/>
        <v>8.0789642030791014E-3</v>
      </c>
      <c r="M209" s="85">
        <f t="shared" ca="1" si="31"/>
        <v>19704512666.466278</v>
      </c>
      <c r="N209" s="85">
        <f t="shared" ca="1" si="32"/>
        <v>5196030330.1018829</v>
      </c>
      <c r="O209" s="85">
        <f t="shared" ca="1" si="33"/>
        <v>84425548.096757144</v>
      </c>
      <c r="P209" s="39">
        <f t="shared" ca="1" si="40"/>
        <v>-8.9883058487565393E-2</v>
      </c>
    </row>
    <row r="210" spans="4:16">
      <c r="D210" s="92">
        <f t="shared" ref="D210:E273" si="42">A210/A$18</f>
        <v>0</v>
      </c>
      <c r="E210" s="92">
        <f t="shared" si="42"/>
        <v>0</v>
      </c>
      <c r="F210" s="85">
        <f t="shared" si="34"/>
        <v>0</v>
      </c>
      <c r="G210" s="85">
        <f t="shared" si="35"/>
        <v>0</v>
      </c>
      <c r="H210" s="85">
        <f t="shared" si="36"/>
        <v>0</v>
      </c>
      <c r="I210" s="85">
        <f t="shared" si="37"/>
        <v>0</v>
      </c>
      <c r="J210" s="85">
        <f t="shared" si="38"/>
        <v>0</v>
      </c>
      <c r="K210" s="85">
        <f t="shared" ref="K210:K273" ca="1" si="43">+E$4+E$5*D210+E$6*D210^2</f>
        <v>8.9883058487565393E-2</v>
      </c>
      <c r="L210" s="85">
        <f t="shared" ca="1" si="39"/>
        <v>8.0789642030791014E-3</v>
      </c>
      <c r="M210" s="85">
        <f t="shared" ref="M210:M273" ca="1" si="44">(M$1-M$2*D210+M$3*F210)^2</f>
        <v>19704512666.466278</v>
      </c>
      <c r="N210" s="85">
        <f t="shared" ref="N210:N273" ca="1" si="45">(-M$2+M$4*D210-M$5*F210)^2</f>
        <v>5196030330.1018829</v>
      </c>
      <c r="O210" s="85">
        <f t="shared" ref="O210:O273" ca="1" si="46">+(M$3-D210*M$5+F210*M$6)^2</f>
        <v>84425548.096757144</v>
      </c>
      <c r="P210" s="39">
        <f t="shared" ca="1" si="40"/>
        <v>-8.9883058487565393E-2</v>
      </c>
    </row>
    <row r="211" spans="4:16">
      <c r="D211" s="92">
        <f t="shared" si="42"/>
        <v>0</v>
      </c>
      <c r="E211" s="92">
        <f t="shared" si="42"/>
        <v>0</v>
      </c>
      <c r="F211" s="85">
        <f t="shared" ref="F211:F274" si="47">D211*D211</f>
        <v>0</v>
      </c>
      <c r="G211" s="85">
        <f t="shared" ref="G211:G274" si="48">D211*F211</f>
        <v>0</v>
      </c>
      <c r="H211" s="85">
        <f t="shared" ref="H211:H274" si="49">F211*F211</f>
        <v>0</v>
      </c>
      <c r="I211" s="85">
        <f t="shared" ref="I211:I274" si="50">E211*D211</f>
        <v>0</v>
      </c>
      <c r="J211" s="85">
        <f t="shared" ref="J211:J274" si="51">I211*D211</f>
        <v>0</v>
      </c>
      <c r="K211" s="85">
        <f t="shared" ca="1" si="43"/>
        <v>8.9883058487565393E-2</v>
      </c>
      <c r="L211" s="85">
        <f t="shared" ref="L211:L274" ca="1" si="52">+(K211-E211)^2</f>
        <v>8.0789642030791014E-3</v>
      </c>
      <c r="M211" s="85">
        <f t="shared" ca="1" si="44"/>
        <v>19704512666.466278</v>
      </c>
      <c r="N211" s="85">
        <f t="shared" ca="1" si="45"/>
        <v>5196030330.1018829</v>
      </c>
      <c r="O211" s="85">
        <f t="shared" ca="1" si="46"/>
        <v>84425548.096757144</v>
      </c>
      <c r="P211" s="39">
        <f t="shared" ref="P211:P274" ca="1" si="53">+E211-K211</f>
        <v>-8.9883058487565393E-2</v>
      </c>
    </row>
    <row r="212" spans="4:16">
      <c r="D212" s="92">
        <f t="shared" si="42"/>
        <v>0</v>
      </c>
      <c r="E212" s="92">
        <f t="shared" si="42"/>
        <v>0</v>
      </c>
      <c r="F212" s="85">
        <f t="shared" si="47"/>
        <v>0</v>
      </c>
      <c r="G212" s="85">
        <f t="shared" si="48"/>
        <v>0</v>
      </c>
      <c r="H212" s="85">
        <f t="shared" si="49"/>
        <v>0</v>
      </c>
      <c r="I212" s="85">
        <f t="shared" si="50"/>
        <v>0</v>
      </c>
      <c r="J212" s="85">
        <f t="shared" si="51"/>
        <v>0</v>
      </c>
      <c r="K212" s="85">
        <f t="shared" ca="1" si="43"/>
        <v>8.9883058487565393E-2</v>
      </c>
      <c r="L212" s="85">
        <f t="shared" ca="1" si="52"/>
        <v>8.0789642030791014E-3</v>
      </c>
      <c r="M212" s="85">
        <f t="shared" ca="1" si="44"/>
        <v>19704512666.466278</v>
      </c>
      <c r="N212" s="85">
        <f t="shared" ca="1" si="45"/>
        <v>5196030330.1018829</v>
      </c>
      <c r="O212" s="85">
        <f t="shared" ca="1" si="46"/>
        <v>84425548.096757144</v>
      </c>
      <c r="P212" s="39">
        <f t="shared" ca="1" si="53"/>
        <v>-8.9883058487565393E-2</v>
      </c>
    </row>
    <row r="213" spans="4:16">
      <c r="D213" s="92">
        <f t="shared" si="42"/>
        <v>0</v>
      </c>
      <c r="E213" s="92">
        <f t="shared" si="42"/>
        <v>0</v>
      </c>
      <c r="F213" s="85">
        <f t="shared" si="47"/>
        <v>0</v>
      </c>
      <c r="G213" s="85">
        <f t="shared" si="48"/>
        <v>0</v>
      </c>
      <c r="H213" s="85">
        <f t="shared" si="49"/>
        <v>0</v>
      </c>
      <c r="I213" s="85">
        <f t="shared" si="50"/>
        <v>0</v>
      </c>
      <c r="J213" s="85">
        <f t="shared" si="51"/>
        <v>0</v>
      </c>
      <c r="K213" s="85">
        <f t="shared" ca="1" si="43"/>
        <v>8.9883058487565393E-2</v>
      </c>
      <c r="L213" s="85">
        <f t="shared" ca="1" si="52"/>
        <v>8.0789642030791014E-3</v>
      </c>
      <c r="M213" s="85">
        <f t="shared" ca="1" si="44"/>
        <v>19704512666.466278</v>
      </c>
      <c r="N213" s="85">
        <f t="shared" ca="1" si="45"/>
        <v>5196030330.1018829</v>
      </c>
      <c r="O213" s="85">
        <f t="shared" ca="1" si="46"/>
        <v>84425548.096757144</v>
      </c>
      <c r="P213" s="39">
        <f t="shared" ca="1" si="53"/>
        <v>-8.9883058487565393E-2</v>
      </c>
    </row>
    <row r="214" spans="4:16">
      <c r="D214" s="92">
        <f t="shared" si="42"/>
        <v>0</v>
      </c>
      <c r="E214" s="92">
        <f t="shared" si="42"/>
        <v>0</v>
      </c>
      <c r="F214" s="85">
        <f t="shared" si="47"/>
        <v>0</v>
      </c>
      <c r="G214" s="85">
        <f t="shared" si="48"/>
        <v>0</v>
      </c>
      <c r="H214" s="85">
        <f t="shared" si="49"/>
        <v>0</v>
      </c>
      <c r="I214" s="85">
        <f t="shared" si="50"/>
        <v>0</v>
      </c>
      <c r="J214" s="85">
        <f t="shared" si="51"/>
        <v>0</v>
      </c>
      <c r="K214" s="85">
        <f t="shared" ca="1" si="43"/>
        <v>8.9883058487565393E-2</v>
      </c>
      <c r="L214" s="85">
        <f t="shared" ca="1" si="52"/>
        <v>8.0789642030791014E-3</v>
      </c>
      <c r="M214" s="85">
        <f t="shared" ca="1" si="44"/>
        <v>19704512666.466278</v>
      </c>
      <c r="N214" s="85">
        <f t="shared" ca="1" si="45"/>
        <v>5196030330.1018829</v>
      </c>
      <c r="O214" s="85">
        <f t="shared" ca="1" si="46"/>
        <v>84425548.096757144</v>
      </c>
      <c r="P214" s="39">
        <f t="shared" ca="1" si="53"/>
        <v>-8.9883058487565393E-2</v>
      </c>
    </row>
    <row r="215" spans="4:16">
      <c r="D215" s="92">
        <f t="shared" si="42"/>
        <v>0</v>
      </c>
      <c r="E215" s="92">
        <f t="shared" si="42"/>
        <v>0</v>
      </c>
      <c r="F215" s="85">
        <f t="shared" si="47"/>
        <v>0</v>
      </c>
      <c r="G215" s="85">
        <f t="shared" si="48"/>
        <v>0</v>
      </c>
      <c r="H215" s="85">
        <f t="shared" si="49"/>
        <v>0</v>
      </c>
      <c r="I215" s="85">
        <f t="shared" si="50"/>
        <v>0</v>
      </c>
      <c r="J215" s="85">
        <f t="shared" si="51"/>
        <v>0</v>
      </c>
      <c r="K215" s="85">
        <f t="shared" ca="1" si="43"/>
        <v>8.9883058487565393E-2</v>
      </c>
      <c r="L215" s="85">
        <f t="shared" ca="1" si="52"/>
        <v>8.0789642030791014E-3</v>
      </c>
      <c r="M215" s="85">
        <f t="shared" ca="1" si="44"/>
        <v>19704512666.466278</v>
      </c>
      <c r="N215" s="85">
        <f t="shared" ca="1" si="45"/>
        <v>5196030330.1018829</v>
      </c>
      <c r="O215" s="85">
        <f t="shared" ca="1" si="46"/>
        <v>84425548.096757144</v>
      </c>
      <c r="P215" s="39">
        <f t="shared" ca="1" si="53"/>
        <v>-8.9883058487565393E-2</v>
      </c>
    </row>
    <row r="216" spans="4:16">
      <c r="D216" s="92">
        <f t="shared" si="42"/>
        <v>0</v>
      </c>
      <c r="E216" s="92">
        <f t="shared" si="42"/>
        <v>0</v>
      </c>
      <c r="F216" s="85">
        <f t="shared" si="47"/>
        <v>0</v>
      </c>
      <c r="G216" s="85">
        <f t="shared" si="48"/>
        <v>0</v>
      </c>
      <c r="H216" s="85">
        <f t="shared" si="49"/>
        <v>0</v>
      </c>
      <c r="I216" s="85">
        <f t="shared" si="50"/>
        <v>0</v>
      </c>
      <c r="J216" s="85">
        <f t="shared" si="51"/>
        <v>0</v>
      </c>
      <c r="K216" s="85">
        <f t="shared" ca="1" si="43"/>
        <v>8.9883058487565393E-2</v>
      </c>
      <c r="L216" s="85">
        <f t="shared" ca="1" si="52"/>
        <v>8.0789642030791014E-3</v>
      </c>
      <c r="M216" s="85">
        <f t="shared" ca="1" si="44"/>
        <v>19704512666.466278</v>
      </c>
      <c r="N216" s="85">
        <f t="shared" ca="1" si="45"/>
        <v>5196030330.1018829</v>
      </c>
      <c r="O216" s="85">
        <f t="shared" ca="1" si="46"/>
        <v>84425548.096757144</v>
      </c>
      <c r="P216" s="39">
        <f t="shared" ca="1" si="53"/>
        <v>-8.9883058487565393E-2</v>
      </c>
    </row>
    <row r="217" spans="4:16">
      <c r="D217" s="92">
        <f t="shared" si="42"/>
        <v>0</v>
      </c>
      <c r="E217" s="92">
        <f t="shared" si="42"/>
        <v>0</v>
      </c>
      <c r="F217" s="85">
        <f t="shared" si="47"/>
        <v>0</v>
      </c>
      <c r="G217" s="85">
        <f t="shared" si="48"/>
        <v>0</v>
      </c>
      <c r="H217" s="85">
        <f t="shared" si="49"/>
        <v>0</v>
      </c>
      <c r="I217" s="85">
        <f t="shared" si="50"/>
        <v>0</v>
      </c>
      <c r="J217" s="85">
        <f t="shared" si="51"/>
        <v>0</v>
      </c>
      <c r="K217" s="85">
        <f t="shared" ca="1" si="43"/>
        <v>8.9883058487565393E-2</v>
      </c>
      <c r="L217" s="85">
        <f t="shared" ca="1" si="52"/>
        <v>8.0789642030791014E-3</v>
      </c>
      <c r="M217" s="85">
        <f t="shared" ca="1" si="44"/>
        <v>19704512666.466278</v>
      </c>
      <c r="N217" s="85">
        <f t="shared" ca="1" si="45"/>
        <v>5196030330.1018829</v>
      </c>
      <c r="O217" s="85">
        <f t="shared" ca="1" si="46"/>
        <v>84425548.096757144</v>
      </c>
      <c r="P217" s="39">
        <f t="shared" ca="1" si="53"/>
        <v>-8.9883058487565393E-2</v>
      </c>
    </row>
    <row r="218" spans="4:16">
      <c r="D218" s="92">
        <f t="shared" si="42"/>
        <v>0</v>
      </c>
      <c r="E218" s="92">
        <f t="shared" si="42"/>
        <v>0</v>
      </c>
      <c r="F218" s="85">
        <f t="shared" si="47"/>
        <v>0</v>
      </c>
      <c r="G218" s="85">
        <f t="shared" si="48"/>
        <v>0</v>
      </c>
      <c r="H218" s="85">
        <f t="shared" si="49"/>
        <v>0</v>
      </c>
      <c r="I218" s="85">
        <f t="shared" si="50"/>
        <v>0</v>
      </c>
      <c r="J218" s="85">
        <f t="shared" si="51"/>
        <v>0</v>
      </c>
      <c r="K218" s="85">
        <f t="shared" ca="1" si="43"/>
        <v>8.9883058487565393E-2</v>
      </c>
      <c r="L218" s="85">
        <f t="shared" ca="1" si="52"/>
        <v>8.0789642030791014E-3</v>
      </c>
      <c r="M218" s="85">
        <f t="shared" ca="1" si="44"/>
        <v>19704512666.466278</v>
      </c>
      <c r="N218" s="85">
        <f t="shared" ca="1" si="45"/>
        <v>5196030330.1018829</v>
      </c>
      <c r="O218" s="85">
        <f t="shared" ca="1" si="46"/>
        <v>84425548.096757144</v>
      </c>
      <c r="P218" s="39">
        <f t="shared" ca="1" si="53"/>
        <v>-8.9883058487565393E-2</v>
      </c>
    </row>
    <row r="219" spans="4:16">
      <c r="D219" s="92">
        <f t="shared" si="42"/>
        <v>0</v>
      </c>
      <c r="E219" s="92">
        <f t="shared" si="42"/>
        <v>0</v>
      </c>
      <c r="F219" s="85">
        <f t="shared" si="47"/>
        <v>0</v>
      </c>
      <c r="G219" s="85">
        <f t="shared" si="48"/>
        <v>0</v>
      </c>
      <c r="H219" s="85">
        <f t="shared" si="49"/>
        <v>0</v>
      </c>
      <c r="I219" s="85">
        <f t="shared" si="50"/>
        <v>0</v>
      </c>
      <c r="J219" s="85">
        <f t="shared" si="51"/>
        <v>0</v>
      </c>
      <c r="K219" s="85">
        <f t="shared" ca="1" si="43"/>
        <v>8.9883058487565393E-2</v>
      </c>
      <c r="L219" s="85">
        <f t="shared" ca="1" si="52"/>
        <v>8.0789642030791014E-3</v>
      </c>
      <c r="M219" s="85">
        <f t="shared" ca="1" si="44"/>
        <v>19704512666.466278</v>
      </c>
      <c r="N219" s="85">
        <f t="shared" ca="1" si="45"/>
        <v>5196030330.1018829</v>
      </c>
      <c r="O219" s="85">
        <f t="shared" ca="1" si="46"/>
        <v>84425548.096757144</v>
      </c>
      <c r="P219" s="39">
        <f t="shared" ca="1" si="53"/>
        <v>-8.9883058487565393E-2</v>
      </c>
    </row>
    <row r="220" spans="4:16">
      <c r="D220" s="92">
        <f t="shared" si="42"/>
        <v>0</v>
      </c>
      <c r="E220" s="92">
        <f t="shared" si="42"/>
        <v>0</v>
      </c>
      <c r="F220" s="85">
        <f t="shared" si="47"/>
        <v>0</v>
      </c>
      <c r="G220" s="85">
        <f t="shared" si="48"/>
        <v>0</v>
      </c>
      <c r="H220" s="85">
        <f t="shared" si="49"/>
        <v>0</v>
      </c>
      <c r="I220" s="85">
        <f t="shared" si="50"/>
        <v>0</v>
      </c>
      <c r="J220" s="85">
        <f t="shared" si="51"/>
        <v>0</v>
      </c>
      <c r="K220" s="85">
        <f t="shared" ca="1" si="43"/>
        <v>8.9883058487565393E-2</v>
      </c>
      <c r="L220" s="85">
        <f t="shared" ca="1" si="52"/>
        <v>8.0789642030791014E-3</v>
      </c>
      <c r="M220" s="85">
        <f t="shared" ca="1" si="44"/>
        <v>19704512666.466278</v>
      </c>
      <c r="N220" s="85">
        <f t="shared" ca="1" si="45"/>
        <v>5196030330.1018829</v>
      </c>
      <c r="O220" s="85">
        <f t="shared" ca="1" si="46"/>
        <v>84425548.096757144</v>
      </c>
      <c r="P220" s="39">
        <f t="shared" ca="1" si="53"/>
        <v>-8.9883058487565393E-2</v>
      </c>
    </row>
    <row r="221" spans="4:16">
      <c r="D221" s="92">
        <f t="shared" si="42"/>
        <v>0</v>
      </c>
      <c r="E221" s="92">
        <f t="shared" si="42"/>
        <v>0</v>
      </c>
      <c r="F221" s="85">
        <f t="shared" si="47"/>
        <v>0</v>
      </c>
      <c r="G221" s="85">
        <f t="shared" si="48"/>
        <v>0</v>
      </c>
      <c r="H221" s="85">
        <f t="shared" si="49"/>
        <v>0</v>
      </c>
      <c r="I221" s="85">
        <f t="shared" si="50"/>
        <v>0</v>
      </c>
      <c r="J221" s="85">
        <f t="shared" si="51"/>
        <v>0</v>
      </c>
      <c r="K221" s="85">
        <f t="shared" ca="1" si="43"/>
        <v>8.9883058487565393E-2</v>
      </c>
      <c r="L221" s="85">
        <f t="shared" ca="1" si="52"/>
        <v>8.0789642030791014E-3</v>
      </c>
      <c r="M221" s="85">
        <f t="shared" ca="1" si="44"/>
        <v>19704512666.466278</v>
      </c>
      <c r="N221" s="85">
        <f t="shared" ca="1" si="45"/>
        <v>5196030330.1018829</v>
      </c>
      <c r="O221" s="85">
        <f t="shared" ca="1" si="46"/>
        <v>84425548.096757144</v>
      </c>
      <c r="P221" s="39">
        <f t="shared" ca="1" si="53"/>
        <v>-8.9883058487565393E-2</v>
      </c>
    </row>
    <row r="222" spans="4:16">
      <c r="D222" s="92">
        <f t="shared" si="42"/>
        <v>0</v>
      </c>
      <c r="E222" s="92">
        <f t="shared" si="42"/>
        <v>0</v>
      </c>
      <c r="F222" s="85">
        <f t="shared" si="47"/>
        <v>0</v>
      </c>
      <c r="G222" s="85">
        <f t="shared" si="48"/>
        <v>0</v>
      </c>
      <c r="H222" s="85">
        <f t="shared" si="49"/>
        <v>0</v>
      </c>
      <c r="I222" s="85">
        <f t="shared" si="50"/>
        <v>0</v>
      </c>
      <c r="J222" s="85">
        <f t="shared" si="51"/>
        <v>0</v>
      </c>
      <c r="K222" s="85">
        <f t="shared" ca="1" si="43"/>
        <v>8.9883058487565393E-2</v>
      </c>
      <c r="L222" s="85">
        <f t="shared" ca="1" si="52"/>
        <v>8.0789642030791014E-3</v>
      </c>
      <c r="M222" s="85">
        <f t="shared" ca="1" si="44"/>
        <v>19704512666.466278</v>
      </c>
      <c r="N222" s="85">
        <f t="shared" ca="1" si="45"/>
        <v>5196030330.1018829</v>
      </c>
      <c r="O222" s="85">
        <f t="shared" ca="1" si="46"/>
        <v>84425548.096757144</v>
      </c>
      <c r="P222" s="39">
        <f t="shared" ca="1" si="53"/>
        <v>-8.9883058487565393E-2</v>
      </c>
    </row>
    <row r="223" spans="4:16">
      <c r="D223" s="92">
        <f t="shared" si="42"/>
        <v>0</v>
      </c>
      <c r="E223" s="92">
        <f t="shared" si="42"/>
        <v>0</v>
      </c>
      <c r="F223" s="85">
        <f t="shared" si="47"/>
        <v>0</v>
      </c>
      <c r="G223" s="85">
        <f t="shared" si="48"/>
        <v>0</v>
      </c>
      <c r="H223" s="85">
        <f t="shared" si="49"/>
        <v>0</v>
      </c>
      <c r="I223" s="85">
        <f t="shared" si="50"/>
        <v>0</v>
      </c>
      <c r="J223" s="85">
        <f t="shared" si="51"/>
        <v>0</v>
      </c>
      <c r="K223" s="85">
        <f t="shared" ca="1" si="43"/>
        <v>8.9883058487565393E-2</v>
      </c>
      <c r="L223" s="85">
        <f t="shared" ca="1" si="52"/>
        <v>8.0789642030791014E-3</v>
      </c>
      <c r="M223" s="85">
        <f t="shared" ca="1" si="44"/>
        <v>19704512666.466278</v>
      </c>
      <c r="N223" s="85">
        <f t="shared" ca="1" si="45"/>
        <v>5196030330.1018829</v>
      </c>
      <c r="O223" s="85">
        <f t="shared" ca="1" si="46"/>
        <v>84425548.096757144</v>
      </c>
      <c r="P223" s="39">
        <f t="shared" ca="1" si="53"/>
        <v>-8.9883058487565393E-2</v>
      </c>
    </row>
    <row r="224" spans="4:16">
      <c r="D224" s="92">
        <f t="shared" si="42"/>
        <v>0</v>
      </c>
      <c r="E224" s="92">
        <f t="shared" si="42"/>
        <v>0</v>
      </c>
      <c r="F224" s="85">
        <f t="shared" si="47"/>
        <v>0</v>
      </c>
      <c r="G224" s="85">
        <f t="shared" si="48"/>
        <v>0</v>
      </c>
      <c r="H224" s="85">
        <f t="shared" si="49"/>
        <v>0</v>
      </c>
      <c r="I224" s="85">
        <f t="shared" si="50"/>
        <v>0</v>
      </c>
      <c r="J224" s="85">
        <f t="shared" si="51"/>
        <v>0</v>
      </c>
      <c r="K224" s="85">
        <f t="shared" ca="1" si="43"/>
        <v>8.9883058487565393E-2</v>
      </c>
      <c r="L224" s="85">
        <f t="shared" ca="1" si="52"/>
        <v>8.0789642030791014E-3</v>
      </c>
      <c r="M224" s="85">
        <f t="shared" ca="1" si="44"/>
        <v>19704512666.466278</v>
      </c>
      <c r="N224" s="85">
        <f t="shared" ca="1" si="45"/>
        <v>5196030330.1018829</v>
      </c>
      <c r="O224" s="85">
        <f t="shared" ca="1" si="46"/>
        <v>84425548.096757144</v>
      </c>
      <c r="P224" s="39">
        <f t="shared" ca="1" si="53"/>
        <v>-8.9883058487565393E-2</v>
      </c>
    </row>
    <row r="225" spans="4:16">
      <c r="D225" s="92">
        <f t="shared" si="42"/>
        <v>0</v>
      </c>
      <c r="E225" s="92">
        <f t="shared" si="42"/>
        <v>0</v>
      </c>
      <c r="F225" s="85">
        <f t="shared" si="47"/>
        <v>0</v>
      </c>
      <c r="G225" s="85">
        <f t="shared" si="48"/>
        <v>0</v>
      </c>
      <c r="H225" s="85">
        <f t="shared" si="49"/>
        <v>0</v>
      </c>
      <c r="I225" s="85">
        <f t="shared" si="50"/>
        <v>0</v>
      </c>
      <c r="J225" s="85">
        <f t="shared" si="51"/>
        <v>0</v>
      </c>
      <c r="K225" s="85">
        <f t="shared" ca="1" si="43"/>
        <v>8.9883058487565393E-2</v>
      </c>
      <c r="L225" s="85">
        <f t="shared" ca="1" si="52"/>
        <v>8.0789642030791014E-3</v>
      </c>
      <c r="M225" s="85">
        <f t="shared" ca="1" si="44"/>
        <v>19704512666.466278</v>
      </c>
      <c r="N225" s="85">
        <f t="shared" ca="1" si="45"/>
        <v>5196030330.1018829</v>
      </c>
      <c r="O225" s="85">
        <f t="shared" ca="1" si="46"/>
        <v>84425548.096757144</v>
      </c>
      <c r="P225" s="39">
        <f t="shared" ca="1" si="53"/>
        <v>-8.9883058487565393E-2</v>
      </c>
    </row>
    <row r="226" spans="4:16">
      <c r="D226" s="92">
        <f t="shared" si="42"/>
        <v>0</v>
      </c>
      <c r="E226" s="92">
        <f t="shared" si="42"/>
        <v>0</v>
      </c>
      <c r="F226" s="85">
        <f t="shared" si="47"/>
        <v>0</v>
      </c>
      <c r="G226" s="85">
        <f t="shared" si="48"/>
        <v>0</v>
      </c>
      <c r="H226" s="85">
        <f t="shared" si="49"/>
        <v>0</v>
      </c>
      <c r="I226" s="85">
        <f t="shared" si="50"/>
        <v>0</v>
      </c>
      <c r="J226" s="85">
        <f t="shared" si="51"/>
        <v>0</v>
      </c>
      <c r="K226" s="85">
        <f t="shared" ca="1" si="43"/>
        <v>8.9883058487565393E-2</v>
      </c>
      <c r="L226" s="85">
        <f t="shared" ca="1" si="52"/>
        <v>8.0789642030791014E-3</v>
      </c>
      <c r="M226" s="85">
        <f t="shared" ca="1" si="44"/>
        <v>19704512666.466278</v>
      </c>
      <c r="N226" s="85">
        <f t="shared" ca="1" si="45"/>
        <v>5196030330.1018829</v>
      </c>
      <c r="O226" s="85">
        <f t="shared" ca="1" si="46"/>
        <v>84425548.096757144</v>
      </c>
      <c r="P226" s="39">
        <f t="shared" ca="1" si="53"/>
        <v>-8.9883058487565393E-2</v>
      </c>
    </row>
    <row r="227" spans="4:16">
      <c r="D227" s="92">
        <f t="shared" si="42"/>
        <v>0</v>
      </c>
      <c r="E227" s="92">
        <f t="shared" si="42"/>
        <v>0</v>
      </c>
      <c r="F227" s="85">
        <f t="shared" si="47"/>
        <v>0</v>
      </c>
      <c r="G227" s="85">
        <f t="shared" si="48"/>
        <v>0</v>
      </c>
      <c r="H227" s="85">
        <f t="shared" si="49"/>
        <v>0</v>
      </c>
      <c r="I227" s="85">
        <f t="shared" si="50"/>
        <v>0</v>
      </c>
      <c r="J227" s="85">
        <f t="shared" si="51"/>
        <v>0</v>
      </c>
      <c r="K227" s="85">
        <f t="shared" ca="1" si="43"/>
        <v>8.9883058487565393E-2</v>
      </c>
      <c r="L227" s="85">
        <f t="shared" ca="1" si="52"/>
        <v>8.0789642030791014E-3</v>
      </c>
      <c r="M227" s="85">
        <f t="shared" ca="1" si="44"/>
        <v>19704512666.466278</v>
      </c>
      <c r="N227" s="85">
        <f t="shared" ca="1" si="45"/>
        <v>5196030330.1018829</v>
      </c>
      <c r="O227" s="85">
        <f t="shared" ca="1" si="46"/>
        <v>84425548.096757144</v>
      </c>
      <c r="P227" s="39">
        <f t="shared" ca="1" si="53"/>
        <v>-8.9883058487565393E-2</v>
      </c>
    </row>
    <row r="228" spans="4:16">
      <c r="D228" s="92">
        <f t="shared" si="42"/>
        <v>0</v>
      </c>
      <c r="E228" s="92">
        <f t="shared" si="42"/>
        <v>0</v>
      </c>
      <c r="F228" s="85">
        <f t="shared" si="47"/>
        <v>0</v>
      </c>
      <c r="G228" s="85">
        <f t="shared" si="48"/>
        <v>0</v>
      </c>
      <c r="H228" s="85">
        <f t="shared" si="49"/>
        <v>0</v>
      </c>
      <c r="I228" s="85">
        <f t="shared" si="50"/>
        <v>0</v>
      </c>
      <c r="J228" s="85">
        <f t="shared" si="51"/>
        <v>0</v>
      </c>
      <c r="K228" s="85">
        <f t="shared" ca="1" si="43"/>
        <v>8.9883058487565393E-2</v>
      </c>
      <c r="L228" s="85">
        <f t="shared" ca="1" si="52"/>
        <v>8.0789642030791014E-3</v>
      </c>
      <c r="M228" s="85">
        <f t="shared" ca="1" si="44"/>
        <v>19704512666.466278</v>
      </c>
      <c r="N228" s="85">
        <f t="shared" ca="1" si="45"/>
        <v>5196030330.1018829</v>
      </c>
      <c r="O228" s="85">
        <f t="shared" ca="1" si="46"/>
        <v>84425548.096757144</v>
      </c>
      <c r="P228" s="39">
        <f t="shared" ca="1" si="53"/>
        <v>-8.9883058487565393E-2</v>
      </c>
    </row>
    <row r="229" spans="4:16">
      <c r="D229" s="92">
        <f t="shared" si="42"/>
        <v>0</v>
      </c>
      <c r="E229" s="92">
        <f t="shared" si="42"/>
        <v>0</v>
      </c>
      <c r="F229" s="85">
        <f t="shared" si="47"/>
        <v>0</v>
      </c>
      <c r="G229" s="85">
        <f t="shared" si="48"/>
        <v>0</v>
      </c>
      <c r="H229" s="85">
        <f t="shared" si="49"/>
        <v>0</v>
      </c>
      <c r="I229" s="85">
        <f t="shared" si="50"/>
        <v>0</v>
      </c>
      <c r="J229" s="85">
        <f t="shared" si="51"/>
        <v>0</v>
      </c>
      <c r="K229" s="85">
        <f t="shared" ca="1" si="43"/>
        <v>8.9883058487565393E-2</v>
      </c>
      <c r="L229" s="85">
        <f t="shared" ca="1" si="52"/>
        <v>8.0789642030791014E-3</v>
      </c>
      <c r="M229" s="85">
        <f t="shared" ca="1" si="44"/>
        <v>19704512666.466278</v>
      </c>
      <c r="N229" s="85">
        <f t="shared" ca="1" si="45"/>
        <v>5196030330.1018829</v>
      </c>
      <c r="O229" s="85">
        <f t="shared" ca="1" si="46"/>
        <v>84425548.096757144</v>
      </c>
      <c r="P229" s="39">
        <f t="shared" ca="1" si="53"/>
        <v>-8.9883058487565393E-2</v>
      </c>
    </row>
    <row r="230" spans="4:16">
      <c r="D230" s="92">
        <f t="shared" si="42"/>
        <v>0</v>
      </c>
      <c r="E230" s="92">
        <f t="shared" si="42"/>
        <v>0</v>
      </c>
      <c r="F230" s="85">
        <f t="shared" si="47"/>
        <v>0</v>
      </c>
      <c r="G230" s="85">
        <f t="shared" si="48"/>
        <v>0</v>
      </c>
      <c r="H230" s="85">
        <f t="shared" si="49"/>
        <v>0</v>
      </c>
      <c r="I230" s="85">
        <f t="shared" si="50"/>
        <v>0</v>
      </c>
      <c r="J230" s="85">
        <f t="shared" si="51"/>
        <v>0</v>
      </c>
      <c r="K230" s="85">
        <f t="shared" ca="1" si="43"/>
        <v>8.9883058487565393E-2</v>
      </c>
      <c r="L230" s="85">
        <f t="shared" ca="1" si="52"/>
        <v>8.0789642030791014E-3</v>
      </c>
      <c r="M230" s="85">
        <f t="shared" ca="1" si="44"/>
        <v>19704512666.466278</v>
      </c>
      <c r="N230" s="85">
        <f t="shared" ca="1" si="45"/>
        <v>5196030330.1018829</v>
      </c>
      <c r="O230" s="85">
        <f t="shared" ca="1" si="46"/>
        <v>84425548.096757144</v>
      </c>
      <c r="P230" s="39">
        <f t="shared" ca="1" si="53"/>
        <v>-8.9883058487565393E-2</v>
      </c>
    </row>
    <row r="231" spans="4:16">
      <c r="D231" s="92">
        <f t="shared" si="42"/>
        <v>0</v>
      </c>
      <c r="E231" s="92">
        <f t="shared" si="42"/>
        <v>0</v>
      </c>
      <c r="F231" s="85">
        <f t="shared" si="47"/>
        <v>0</v>
      </c>
      <c r="G231" s="85">
        <f t="shared" si="48"/>
        <v>0</v>
      </c>
      <c r="H231" s="85">
        <f t="shared" si="49"/>
        <v>0</v>
      </c>
      <c r="I231" s="85">
        <f t="shared" si="50"/>
        <v>0</v>
      </c>
      <c r="J231" s="85">
        <f t="shared" si="51"/>
        <v>0</v>
      </c>
      <c r="K231" s="85">
        <f t="shared" ca="1" si="43"/>
        <v>8.9883058487565393E-2</v>
      </c>
      <c r="L231" s="85">
        <f t="shared" ca="1" si="52"/>
        <v>8.0789642030791014E-3</v>
      </c>
      <c r="M231" s="85">
        <f t="shared" ca="1" si="44"/>
        <v>19704512666.466278</v>
      </c>
      <c r="N231" s="85">
        <f t="shared" ca="1" si="45"/>
        <v>5196030330.1018829</v>
      </c>
      <c r="O231" s="85">
        <f t="shared" ca="1" si="46"/>
        <v>84425548.096757144</v>
      </c>
      <c r="P231" s="39">
        <f t="shared" ca="1" si="53"/>
        <v>-8.9883058487565393E-2</v>
      </c>
    </row>
    <row r="232" spans="4:16">
      <c r="D232" s="92">
        <f t="shared" si="42"/>
        <v>0</v>
      </c>
      <c r="E232" s="92">
        <f t="shared" si="42"/>
        <v>0</v>
      </c>
      <c r="F232" s="85">
        <f t="shared" si="47"/>
        <v>0</v>
      </c>
      <c r="G232" s="85">
        <f t="shared" si="48"/>
        <v>0</v>
      </c>
      <c r="H232" s="85">
        <f t="shared" si="49"/>
        <v>0</v>
      </c>
      <c r="I232" s="85">
        <f t="shared" si="50"/>
        <v>0</v>
      </c>
      <c r="J232" s="85">
        <f t="shared" si="51"/>
        <v>0</v>
      </c>
      <c r="K232" s="85">
        <f t="shared" ca="1" si="43"/>
        <v>8.9883058487565393E-2</v>
      </c>
      <c r="L232" s="85">
        <f t="shared" ca="1" si="52"/>
        <v>8.0789642030791014E-3</v>
      </c>
      <c r="M232" s="85">
        <f t="shared" ca="1" si="44"/>
        <v>19704512666.466278</v>
      </c>
      <c r="N232" s="85">
        <f t="shared" ca="1" si="45"/>
        <v>5196030330.1018829</v>
      </c>
      <c r="O232" s="85">
        <f t="shared" ca="1" si="46"/>
        <v>84425548.096757144</v>
      </c>
      <c r="P232" s="39">
        <f t="shared" ca="1" si="53"/>
        <v>-8.9883058487565393E-2</v>
      </c>
    </row>
    <row r="233" spans="4:16">
      <c r="D233" s="92">
        <f t="shared" si="42"/>
        <v>0</v>
      </c>
      <c r="E233" s="92">
        <f t="shared" si="42"/>
        <v>0</v>
      </c>
      <c r="F233" s="85">
        <f t="shared" si="47"/>
        <v>0</v>
      </c>
      <c r="G233" s="85">
        <f t="shared" si="48"/>
        <v>0</v>
      </c>
      <c r="H233" s="85">
        <f t="shared" si="49"/>
        <v>0</v>
      </c>
      <c r="I233" s="85">
        <f t="shared" si="50"/>
        <v>0</v>
      </c>
      <c r="J233" s="85">
        <f t="shared" si="51"/>
        <v>0</v>
      </c>
      <c r="K233" s="85">
        <f t="shared" ca="1" si="43"/>
        <v>8.9883058487565393E-2</v>
      </c>
      <c r="L233" s="85">
        <f t="shared" ca="1" si="52"/>
        <v>8.0789642030791014E-3</v>
      </c>
      <c r="M233" s="85">
        <f t="shared" ca="1" si="44"/>
        <v>19704512666.466278</v>
      </c>
      <c r="N233" s="85">
        <f t="shared" ca="1" si="45"/>
        <v>5196030330.1018829</v>
      </c>
      <c r="O233" s="85">
        <f t="shared" ca="1" si="46"/>
        <v>84425548.096757144</v>
      </c>
      <c r="P233" s="39">
        <f t="shared" ca="1" si="53"/>
        <v>-8.9883058487565393E-2</v>
      </c>
    </row>
    <row r="234" spans="4:16">
      <c r="D234" s="92">
        <f t="shared" si="42"/>
        <v>0</v>
      </c>
      <c r="E234" s="92">
        <f t="shared" si="42"/>
        <v>0</v>
      </c>
      <c r="F234" s="85">
        <f t="shared" si="47"/>
        <v>0</v>
      </c>
      <c r="G234" s="85">
        <f t="shared" si="48"/>
        <v>0</v>
      </c>
      <c r="H234" s="85">
        <f t="shared" si="49"/>
        <v>0</v>
      </c>
      <c r="I234" s="85">
        <f t="shared" si="50"/>
        <v>0</v>
      </c>
      <c r="J234" s="85">
        <f t="shared" si="51"/>
        <v>0</v>
      </c>
      <c r="K234" s="85">
        <f t="shared" ca="1" si="43"/>
        <v>8.9883058487565393E-2</v>
      </c>
      <c r="L234" s="85">
        <f t="shared" ca="1" si="52"/>
        <v>8.0789642030791014E-3</v>
      </c>
      <c r="M234" s="85">
        <f t="shared" ca="1" si="44"/>
        <v>19704512666.466278</v>
      </c>
      <c r="N234" s="85">
        <f t="shared" ca="1" si="45"/>
        <v>5196030330.1018829</v>
      </c>
      <c r="O234" s="85">
        <f t="shared" ca="1" si="46"/>
        <v>84425548.096757144</v>
      </c>
      <c r="P234" s="39">
        <f t="shared" ca="1" si="53"/>
        <v>-8.9883058487565393E-2</v>
      </c>
    </row>
    <row r="235" spans="4:16">
      <c r="D235" s="92">
        <f t="shared" si="42"/>
        <v>0</v>
      </c>
      <c r="E235" s="92">
        <f t="shared" si="42"/>
        <v>0</v>
      </c>
      <c r="F235" s="85">
        <f t="shared" si="47"/>
        <v>0</v>
      </c>
      <c r="G235" s="85">
        <f t="shared" si="48"/>
        <v>0</v>
      </c>
      <c r="H235" s="85">
        <f t="shared" si="49"/>
        <v>0</v>
      </c>
      <c r="I235" s="85">
        <f t="shared" si="50"/>
        <v>0</v>
      </c>
      <c r="J235" s="85">
        <f t="shared" si="51"/>
        <v>0</v>
      </c>
      <c r="K235" s="85">
        <f t="shared" ca="1" si="43"/>
        <v>8.9883058487565393E-2</v>
      </c>
      <c r="L235" s="85">
        <f t="shared" ca="1" si="52"/>
        <v>8.0789642030791014E-3</v>
      </c>
      <c r="M235" s="85">
        <f t="shared" ca="1" si="44"/>
        <v>19704512666.466278</v>
      </c>
      <c r="N235" s="85">
        <f t="shared" ca="1" si="45"/>
        <v>5196030330.1018829</v>
      </c>
      <c r="O235" s="85">
        <f t="shared" ca="1" si="46"/>
        <v>84425548.096757144</v>
      </c>
      <c r="P235" s="39">
        <f t="shared" ca="1" si="53"/>
        <v>-8.9883058487565393E-2</v>
      </c>
    </row>
    <row r="236" spans="4:16">
      <c r="D236" s="92">
        <f t="shared" si="42"/>
        <v>0</v>
      </c>
      <c r="E236" s="92">
        <f t="shared" si="42"/>
        <v>0</v>
      </c>
      <c r="F236" s="85">
        <f t="shared" si="47"/>
        <v>0</v>
      </c>
      <c r="G236" s="85">
        <f t="shared" si="48"/>
        <v>0</v>
      </c>
      <c r="H236" s="85">
        <f t="shared" si="49"/>
        <v>0</v>
      </c>
      <c r="I236" s="85">
        <f t="shared" si="50"/>
        <v>0</v>
      </c>
      <c r="J236" s="85">
        <f t="shared" si="51"/>
        <v>0</v>
      </c>
      <c r="K236" s="85">
        <f t="shared" ca="1" si="43"/>
        <v>8.9883058487565393E-2</v>
      </c>
      <c r="L236" s="85">
        <f t="shared" ca="1" si="52"/>
        <v>8.0789642030791014E-3</v>
      </c>
      <c r="M236" s="85">
        <f t="shared" ca="1" si="44"/>
        <v>19704512666.466278</v>
      </c>
      <c r="N236" s="85">
        <f t="shared" ca="1" si="45"/>
        <v>5196030330.1018829</v>
      </c>
      <c r="O236" s="85">
        <f t="shared" ca="1" si="46"/>
        <v>84425548.096757144</v>
      </c>
      <c r="P236" s="39">
        <f t="shared" ca="1" si="53"/>
        <v>-8.9883058487565393E-2</v>
      </c>
    </row>
    <row r="237" spans="4:16">
      <c r="D237" s="92">
        <f t="shared" si="42"/>
        <v>0</v>
      </c>
      <c r="E237" s="92">
        <f t="shared" si="42"/>
        <v>0</v>
      </c>
      <c r="F237" s="85">
        <f t="shared" si="47"/>
        <v>0</v>
      </c>
      <c r="G237" s="85">
        <f t="shared" si="48"/>
        <v>0</v>
      </c>
      <c r="H237" s="85">
        <f t="shared" si="49"/>
        <v>0</v>
      </c>
      <c r="I237" s="85">
        <f t="shared" si="50"/>
        <v>0</v>
      </c>
      <c r="J237" s="85">
        <f t="shared" si="51"/>
        <v>0</v>
      </c>
      <c r="K237" s="85">
        <f t="shared" ca="1" si="43"/>
        <v>8.9883058487565393E-2</v>
      </c>
      <c r="L237" s="85">
        <f t="shared" ca="1" si="52"/>
        <v>8.0789642030791014E-3</v>
      </c>
      <c r="M237" s="85">
        <f t="shared" ca="1" si="44"/>
        <v>19704512666.466278</v>
      </c>
      <c r="N237" s="85">
        <f t="shared" ca="1" si="45"/>
        <v>5196030330.1018829</v>
      </c>
      <c r="O237" s="85">
        <f t="shared" ca="1" si="46"/>
        <v>84425548.096757144</v>
      </c>
      <c r="P237" s="39">
        <f t="shared" ca="1" si="53"/>
        <v>-8.9883058487565393E-2</v>
      </c>
    </row>
    <row r="238" spans="4:16">
      <c r="D238" s="92">
        <f t="shared" si="42"/>
        <v>0</v>
      </c>
      <c r="E238" s="92">
        <f t="shared" si="42"/>
        <v>0</v>
      </c>
      <c r="F238" s="85">
        <f t="shared" si="47"/>
        <v>0</v>
      </c>
      <c r="G238" s="85">
        <f t="shared" si="48"/>
        <v>0</v>
      </c>
      <c r="H238" s="85">
        <f t="shared" si="49"/>
        <v>0</v>
      </c>
      <c r="I238" s="85">
        <f t="shared" si="50"/>
        <v>0</v>
      </c>
      <c r="J238" s="85">
        <f t="shared" si="51"/>
        <v>0</v>
      </c>
      <c r="K238" s="85">
        <f t="shared" ca="1" si="43"/>
        <v>8.9883058487565393E-2</v>
      </c>
      <c r="L238" s="85">
        <f t="shared" ca="1" si="52"/>
        <v>8.0789642030791014E-3</v>
      </c>
      <c r="M238" s="85">
        <f t="shared" ca="1" si="44"/>
        <v>19704512666.466278</v>
      </c>
      <c r="N238" s="85">
        <f t="shared" ca="1" si="45"/>
        <v>5196030330.1018829</v>
      </c>
      <c r="O238" s="85">
        <f t="shared" ca="1" si="46"/>
        <v>84425548.096757144</v>
      </c>
      <c r="P238" s="39">
        <f t="shared" ca="1" si="53"/>
        <v>-8.9883058487565393E-2</v>
      </c>
    </row>
    <row r="239" spans="4:16">
      <c r="D239" s="92">
        <f t="shared" si="42"/>
        <v>0</v>
      </c>
      <c r="E239" s="92">
        <f t="shared" si="42"/>
        <v>0</v>
      </c>
      <c r="F239" s="85">
        <f t="shared" si="47"/>
        <v>0</v>
      </c>
      <c r="G239" s="85">
        <f t="shared" si="48"/>
        <v>0</v>
      </c>
      <c r="H239" s="85">
        <f t="shared" si="49"/>
        <v>0</v>
      </c>
      <c r="I239" s="85">
        <f t="shared" si="50"/>
        <v>0</v>
      </c>
      <c r="J239" s="85">
        <f t="shared" si="51"/>
        <v>0</v>
      </c>
      <c r="K239" s="85">
        <f t="shared" ca="1" si="43"/>
        <v>8.9883058487565393E-2</v>
      </c>
      <c r="L239" s="85">
        <f t="shared" ca="1" si="52"/>
        <v>8.0789642030791014E-3</v>
      </c>
      <c r="M239" s="85">
        <f t="shared" ca="1" si="44"/>
        <v>19704512666.466278</v>
      </c>
      <c r="N239" s="85">
        <f t="shared" ca="1" si="45"/>
        <v>5196030330.1018829</v>
      </c>
      <c r="O239" s="85">
        <f t="shared" ca="1" si="46"/>
        <v>84425548.096757144</v>
      </c>
      <c r="P239" s="39">
        <f t="shared" ca="1" si="53"/>
        <v>-8.9883058487565393E-2</v>
      </c>
    </row>
    <row r="240" spans="4:16">
      <c r="D240" s="92">
        <f t="shared" si="42"/>
        <v>0</v>
      </c>
      <c r="E240" s="92">
        <f t="shared" si="42"/>
        <v>0</v>
      </c>
      <c r="F240" s="85">
        <f t="shared" si="47"/>
        <v>0</v>
      </c>
      <c r="G240" s="85">
        <f t="shared" si="48"/>
        <v>0</v>
      </c>
      <c r="H240" s="85">
        <f t="shared" si="49"/>
        <v>0</v>
      </c>
      <c r="I240" s="85">
        <f t="shared" si="50"/>
        <v>0</v>
      </c>
      <c r="J240" s="85">
        <f t="shared" si="51"/>
        <v>0</v>
      </c>
      <c r="K240" s="85">
        <f t="shared" ca="1" si="43"/>
        <v>8.9883058487565393E-2</v>
      </c>
      <c r="L240" s="85">
        <f t="shared" ca="1" si="52"/>
        <v>8.0789642030791014E-3</v>
      </c>
      <c r="M240" s="85">
        <f t="shared" ca="1" si="44"/>
        <v>19704512666.466278</v>
      </c>
      <c r="N240" s="85">
        <f t="shared" ca="1" si="45"/>
        <v>5196030330.1018829</v>
      </c>
      <c r="O240" s="85">
        <f t="shared" ca="1" si="46"/>
        <v>84425548.096757144</v>
      </c>
      <c r="P240" s="39">
        <f t="shared" ca="1" si="53"/>
        <v>-8.9883058487565393E-2</v>
      </c>
    </row>
    <row r="241" spans="4:16">
      <c r="D241" s="92">
        <f t="shared" si="42"/>
        <v>0</v>
      </c>
      <c r="E241" s="92">
        <f t="shared" si="42"/>
        <v>0</v>
      </c>
      <c r="F241" s="85">
        <f t="shared" si="47"/>
        <v>0</v>
      </c>
      <c r="G241" s="85">
        <f t="shared" si="48"/>
        <v>0</v>
      </c>
      <c r="H241" s="85">
        <f t="shared" si="49"/>
        <v>0</v>
      </c>
      <c r="I241" s="85">
        <f t="shared" si="50"/>
        <v>0</v>
      </c>
      <c r="J241" s="85">
        <f t="shared" si="51"/>
        <v>0</v>
      </c>
      <c r="K241" s="85">
        <f t="shared" ca="1" si="43"/>
        <v>8.9883058487565393E-2</v>
      </c>
      <c r="L241" s="85">
        <f t="shared" ca="1" si="52"/>
        <v>8.0789642030791014E-3</v>
      </c>
      <c r="M241" s="85">
        <f t="shared" ca="1" si="44"/>
        <v>19704512666.466278</v>
      </c>
      <c r="N241" s="85">
        <f t="shared" ca="1" si="45"/>
        <v>5196030330.1018829</v>
      </c>
      <c r="O241" s="85">
        <f t="shared" ca="1" si="46"/>
        <v>84425548.096757144</v>
      </c>
      <c r="P241" s="39">
        <f t="shared" ca="1" si="53"/>
        <v>-8.9883058487565393E-2</v>
      </c>
    </row>
    <row r="242" spans="4:16">
      <c r="D242" s="92">
        <f t="shared" si="42"/>
        <v>0</v>
      </c>
      <c r="E242" s="92">
        <f t="shared" si="42"/>
        <v>0</v>
      </c>
      <c r="F242" s="85">
        <f t="shared" si="47"/>
        <v>0</v>
      </c>
      <c r="G242" s="85">
        <f t="shared" si="48"/>
        <v>0</v>
      </c>
      <c r="H242" s="85">
        <f t="shared" si="49"/>
        <v>0</v>
      </c>
      <c r="I242" s="85">
        <f t="shared" si="50"/>
        <v>0</v>
      </c>
      <c r="J242" s="85">
        <f t="shared" si="51"/>
        <v>0</v>
      </c>
      <c r="K242" s="85">
        <f t="shared" ca="1" si="43"/>
        <v>8.9883058487565393E-2</v>
      </c>
      <c r="L242" s="85">
        <f t="shared" ca="1" si="52"/>
        <v>8.0789642030791014E-3</v>
      </c>
      <c r="M242" s="85">
        <f t="shared" ca="1" si="44"/>
        <v>19704512666.466278</v>
      </c>
      <c r="N242" s="85">
        <f t="shared" ca="1" si="45"/>
        <v>5196030330.1018829</v>
      </c>
      <c r="O242" s="85">
        <f t="shared" ca="1" si="46"/>
        <v>84425548.096757144</v>
      </c>
      <c r="P242" s="39">
        <f t="shared" ca="1" si="53"/>
        <v>-8.9883058487565393E-2</v>
      </c>
    </row>
    <row r="243" spans="4:16">
      <c r="D243" s="92">
        <f t="shared" si="42"/>
        <v>0</v>
      </c>
      <c r="E243" s="92">
        <f t="shared" si="42"/>
        <v>0</v>
      </c>
      <c r="F243" s="85">
        <f t="shared" si="47"/>
        <v>0</v>
      </c>
      <c r="G243" s="85">
        <f t="shared" si="48"/>
        <v>0</v>
      </c>
      <c r="H243" s="85">
        <f t="shared" si="49"/>
        <v>0</v>
      </c>
      <c r="I243" s="85">
        <f t="shared" si="50"/>
        <v>0</v>
      </c>
      <c r="J243" s="85">
        <f t="shared" si="51"/>
        <v>0</v>
      </c>
      <c r="K243" s="85">
        <f t="shared" ca="1" si="43"/>
        <v>8.9883058487565393E-2</v>
      </c>
      <c r="L243" s="85">
        <f t="shared" ca="1" si="52"/>
        <v>8.0789642030791014E-3</v>
      </c>
      <c r="M243" s="85">
        <f t="shared" ca="1" si="44"/>
        <v>19704512666.466278</v>
      </c>
      <c r="N243" s="85">
        <f t="shared" ca="1" si="45"/>
        <v>5196030330.1018829</v>
      </c>
      <c r="O243" s="85">
        <f t="shared" ca="1" si="46"/>
        <v>84425548.096757144</v>
      </c>
      <c r="P243" s="39">
        <f t="shared" ca="1" si="53"/>
        <v>-8.9883058487565393E-2</v>
      </c>
    </row>
    <row r="244" spans="4:16">
      <c r="D244" s="92">
        <f t="shared" si="42"/>
        <v>0</v>
      </c>
      <c r="E244" s="92">
        <f t="shared" si="42"/>
        <v>0</v>
      </c>
      <c r="F244" s="85">
        <f t="shared" si="47"/>
        <v>0</v>
      </c>
      <c r="G244" s="85">
        <f t="shared" si="48"/>
        <v>0</v>
      </c>
      <c r="H244" s="85">
        <f t="shared" si="49"/>
        <v>0</v>
      </c>
      <c r="I244" s="85">
        <f t="shared" si="50"/>
        <v>0</v>
      </c>
      <c r="J244" s="85">
        <f t="shared" si="51"/>
        <v>0</v>
      </c>
      <c r="K244" s="85">
        <f t="shared" ca="1" si="43"/>
        <v>8.9883058487565393E-2</v>
      </c>
      <c r="L244" s="85">
        <f t="shared" ca="1" si="52"/>
        <v>8.0789642030791014E-3</v>
      </c>
      <c r="M244" s="85">
        <f t="shared" ca="1" si="44"/>
        <v>19704512666.466278</v>
      </c>
      <c r="N244" s="85">
        <f t="shared" ca="1" si="45"/>
        <v>5196030330.1018829</v>
      </c>
      <c r="O244" s="85">
        <f t="shared" ca="1" si="46"/>
        <v>84425548.096757144</v>
      </c>
      <c r="P244" s="39">
        <f t="shared" ca="1" si="53"/>
        <v>-8.9883058487565393E-2</v>
      </c>
    </row>
    <row r="245" spans="4:16">
      <c r="D245" s="92">
        <f t="shared" si="42"/>
        <v>0</v>
      </c>
      <c r="E245" s="92">
        <f t="shared" si="42"/>
        <v>0</v>
      </c>
      <c r="F245" s="85">
        <f t="shared" si="47"/>
        <v>0</v>
      </c>
      <c r="G245" s="85">
        <f t="shared" si="48"/>
        <v>0</v>
      </c>
      <c r="H245" s="85">
        <f t="shared" si="49"/>
        <v>0</v>
      </c>
      <c r="I245" s="85">
        <f t="shared" si="50"/>
        <v>0</v>
      </c>
      <c r="J245" s="85">
        <f t="shared" si="51"/>
        <v>0</v>
      </c>
      <c r="K245" s="85">
        <f t="shared" ca="1" si="43"/>
        <v>8.9883058487565393E-2</v>
      </c>
      <c r="L245" s="85">
        <f t="shared" ca="1" si="52"/>
        <v>8.0789642030791014E-3</v>
      </c>
      <c r="M245" s="85">
        <f t="shared" ca="1" si="44"/>
        <v>19704512666.466278</v>
      </c>
      <c r="N245" s="85">
        <f t="shared" ca="1" si="45"/>
        <v>5196030330.1018829</v>
      </c>
      <c r="O245" s="85">
        <f t="shared" ca="1" si="46"/>
        <v>84425548.096757144</v>
      </c>
      <c r="P245" s="39">
        <f t="shared" ca="1" si="53"/>
        <v>-8.9883058487565393E-2</v>
      </c>
    </row>
    <row r="246" spans="4:16">
      <c r="D246" s="92">
        <f t="shared" si="42"/>
        <v>0</v>
      </c>
      <c r="E246" s="92">
        <f t="shared" si="42"/>
        <v>0</v>
      </c>
      <c r="F246" s="85">
        <f t="shared" si="47"/>
        <v>0</v>
      </c>
      <c r="G246" s="85">
        <f t="shared" si="48"/>
        <v>0</v>
      </c>
      <c r="H246" s="85">
        <f t="shared" si="49"/>
        <v>0</v>
      </c>
      <c r="I246" s="85">
        <f t="shared" si="50"/>
        <v>0</v>
      </c>
      <c r="J246" s="85">
        <f t="shared" si="51"/>
        <v>0</v>
      </c>
      <c r="K246" s="85">
        <f t="shared" ca="1" si="43"/>
        <v>8.9883058487565393E-2</v>
      </c>
      <c r="L246" s="85">
        <f t="shared" ca="1" si="52"/>
        <v>8.0789642030791014E-3</v>
      </c>
      <c r="M246" s="85">
        <f t="shared" ca="1" si="44"/>
        <v>19704512666.466278</v>
      </c>
      <c r="N246" s="85">
        <f t="shared" ca="1" si="45"/>
        <v>5196030330.1018829</v>
      </c>
      <c r="O246" s="85">
        <f t="shared" ca="1" si="46"/>
        <v>84425548.096757144</v>
      </c>
      <c r="P246" s="39">
        <f t="shared" ca="1" si="53"/>
        <v>-8.9883058487565393E-2</v>
      </c>
    </row>
    <row r="247" spans="4:16">
      <c r="D247" s="92">
        <f t="shared" si="42"/>
        <v>0</v>
      </c>
      <c r="E247" s="92">
        <f t="shared" si="42"/>
        <v>0</v>
      </c>
      <c r="F247" s="85">
        <f t="shared" si="47"/>
        <v>0</v>
      </c>
      <c r="G247" s="85">
        <f t="shared" si="48"/>
        <v>0</v>
      </c>
      <c r="H247" s="85">
        <f t="shared" si="49"/>
        <v>0</v>
      </c>
      <c r="I247" s="85">
        <f t="shared" si="50"/>
        <v>0</v>
      </c>
      <c r="J247" s="85">
        <f t="shared" si="51"/>
        <v>0</v>
      </c>
      <c r="K247" s="85">
        <f t="shared" ca="1" si="43"/>
        <v>8.9883058487565393E-2</v>
      </c>
      <c r="L247" s="85">
        <f t="shared" ca="1" si="52"/>
        <v>8.0789642030791014E-3</v>
      </c>
      <c r="M247" s="85">
        <f t="shared" ca="1" si="44"/>
        <v>19704512666.466278</v>
      </c>
      <c r="N247" s="85">
        <f t="shared" ca="1" si="45"/>
        <v>5196030330.1018829</v>
      </c>
      <c r="O247" s="85">
        <f t="shared" ca="1" si="46"/>
        <v>84425548.096757144</v>
      </c>
      <c r="P247" s="39">
        <f t="shared" ca="1" si="53"/>
        <v>-8.9883058487565393E-2</v>
      </c>
    </row>
    <row r="248" spans="4:16">
      <c r="D248" s="92">
        <f t="shared" si="42"/>
        <v>0</v>
      </c>
      <c r="E248" s="92">
        <f t="shared" si="42"/>
        <v>0</v>
      </c>
      <c r="F248" s="85">
        <f t="shared" si="47"/>
        <v>0</v>
      </c>
      <c r="G248" s="85">
        <f t="shared" si="48"/>
        <v>0</v>
      </c>
      <c r="H248" s="85">
        <f t="shared" si="49"/>
        <v>0</v>
      </c>
      <c r="I248" s="85">
        <f t="shared" si="50"/>
        <v>0</v>
      </c>
      <c r="J248" s="85">
        <f t="shared" si="51"/>
        <v>0</v>
      </c>
      <c r="K248" s="85">
        <f t="shared" ca="1" si="43"/>
        <v>8.9883058487565393E-2</v>
      </c>
      <c r="L248" s="85">
        <f t="shared" ca="1" si="52"/>
        <v>8.0789642030791014E-3</v>
      </c>
      <c r="M248" s="85">
        <f t="shared" ca="1" si="44"/>
        <v>19704512666.466278</v>
      </c>
      <c r="N248" s="85">
        <f t="shared" ca="1" si="45"/>
        <v>5196030330.1018829</v>
      </c>
      <c r="O248" s="85">
        <f t="shared" ca="1" si="46"/>
        <v>84425548.096757144</v>
      </c>
      <c r="P248" s="39">
        <f t="shared" ca="1" si="53"/>
        <v>-8.9883058487565393E-2</v>
      </c>
    </row>
    <row r="249" spans="4:16">
      <c r="D249" s="92">
        <f t="shared" si="42"/>
        <v>0</v>
      </c>
      <c r="E249" s="92">
        <f t="shared" si="42"/>
        <v>0</v>
      </c>
      <c r="F249" s="85">
        <f t="shared" si="47"/>
        <v>0</v>
      </c>
      <c r="G249" s="85">
        <f t="shared" si="48"/>
        <v>0</v>
      </c>
      <c r="H249" s="85">
        <f t="shared" si="49"/>
        <v>0</v>
      </c>
      <c r="I249" s="85">
        <f t="shared" si="50"/>
        <v>0</v>
      </c>
      <c r="J249" s="85">
        <f t="shared" si="51"/>
        <v>0</v>
      </c>
      <c r="K249" s="85">
        <f t="shared" ca="1" si="43"/>
        <v>8.9883058487565393E-2</v>
      </c>
      <c r="L249" s="85">
        <f t="shared" ca="1" si="52"/>
        <v>8.0789642030791014E-3</v>
      </c>
      <c r="M249" s="85">
        <f t="shared" ca="1" si="44"/>
        <v>19704512666.466278</v>
      </c>
      <c r="N249" s="85">
        <f t="shared" ca="1" si="45"/>
        <v>5196030330.1018829</v>
      </c>
      <c r="O249" s="85">
        <f t="shared" ca="1" si="46"/>
        <v>84425548.096757144</v>
      </c>
      <c r="P249" s="39">
        <f t="shared" ca="1" si="53"/>
        <v>-8.9883058487565393E-2</v>
      </c>
    </row>
    <row r="250" spans="4:16">
      <c r="D250" s="92">
        <f t="shared" si="42"/>
        <v>0</v>
      </c>
      <c r="E250" s="92">
        <f t="shared" si="42"/>
        <v>0</v>
      </c>
      <c r="F250" s="85">
        <f t="shared" si="47"/>
        <v>0</v>
      </c>
      <c r="G250" s="85">
        <f t="shared" si="48"/>
        <v>0</v>
      </c>
      <c r="H250" s="85">
        <f t="shared" si="49"/>
        <v>0</v>
      </c>
      <c r="I250" s="85">
        <f t="shared" si="50"/>
        <v>0</v>
      </c>
      <c r="J250" s="85">
        <f t="shared" si="51"/>
        <v>0</v>
      </c>
      <c r="K250" s="85">
        <f t="shared" ca="1" si="43"/>
        <v>8.9883058487565393E-2</v>
      </c>
      <c r="L250" s="85">
        <f t="shared" ca="1" si="52"/>
        <v>8.0789642030791014E-3</v>
      </c>
      <c r="M250" s="85">
        <f t="shared" ca="1" si="44"/>
        <v>19704512666.466278</v>
      </c>
      <c r="N250" s="85">
        <f t="shared" ca="1" si="45"/>
        <v>5196030330.1018829</v>
      </c>
      <c r="O250" s="85">
        <f t="shared" ca="1" si="46"/>
        <v>84425548.096757144</v>
      </c>
      <c r="P250" s="39">
        <f t="shared" ca="1" si="53"/>
        <v>-8.9883058487565393E-2</v>
      </c>
    </row>
    <row r="251" spans="4:16">
      <c r="D251" s="92">
        <f t="shared" si="42"/>
        <v>0</v>
      </c>
      <c r="E251" s="92">
        <f t="shared" si="42"/>
        <v>0</v>
      </c>
      <c r="F251" s="85">
        <f t="shared" si="47"/>
        <v>0</v>
      </c>
      <c r="G251" s="85">
        <f t="shared" si="48"/>
        <v>0</v>
      </c>
      <c r="H251" s="85">
        <f t="shared" si="49"/>
        <v>0</v>
      </c>
      <c r="I251" s="85">
        <f t="shared" si="50"/>
        <v>0</v>
      </c>
      <c r="J251" s="85">
        <f t="shared" si="51"/>
        <v>0</v>
      </c>
      <c r="K251" s="85">
        <f t="shared" ca="1" si="43"/>
        <v>8.9883058487565393E-2</v>
      </c>
      <c r="L251" s="85">
        <f t="shared" ca="1" si="52"/>
        <v>8.0789642030791014E-3</v>
      </c>
      <c r="M251" s="85">
        <f t="shared" ca="1" si="44"/>
        <v>19704512666.466278</v>
      </c>
      <c r="N251" s="85">
        <f t="shared" ca="1" si="45"/>
        <v>5196030330.1018829</v>
      </c>
      <c r="O251" s="85">
        <f t="shared" ca="1" si="46"/>
        <v>84425548.096757144</v>
      </c>
      <c r="P251" s="39">
        <f t="shared" ca="1" si="53"/>
        <v>-8.9883058487565393E-2</v>
      </c>
    </row>
    <row r="252" spans="4:16">
      <c r="D252" s="92">
        <f t="shared" si="42"/>
        <v>0</v>
      </c>
      <c r="E252" s="92">
        <f t="shared" si="42"/>
        <v>0</v>
      </c>
      <c r="F252" s="85">
        <f t="shared" si="47"/>
        <v>0</v>
      </c>
      <c r="G252" s="85">
        <f t="shared" si="48"/>
        <v>0</v>
      </c>
      <c r="H252" s="85">
        <f t="shared" si="49"/>
        <v>0</v>
      </c>
      <c r="I252" s="85">
        <f t="shared" si="50"/>
        <v>0</v>
      </c>
      <c r="J252" s="85">
        <f t="shared" si="51"/>
        <v>0</v>
      </c>
      <c r="K252" s="85">
        <f t="shared" ca="1" si="43"/>
        <v>8.9883058487565393E-2</v>
      </c>
      <c r="L252" s="85">
        <f t="shared" ca="1" si="52"/>
        <v>8.0789642030791014E-3</v>
      </c>
      <c r="M252" s="85">
        <f t="shared" ca="1" si="44"/>
        <v>19704512666.466278</v>
      </c>
      <c r="N252" s="85">
        <f t="shared" ca="1" si="45"/>
        <v>5196030330.1018829</v>
      </c>
      <c r="O252" s="85">
        <f t="shared" ca="1" si="46"/>
        <v>84425548.096757144</v>
      </c>
      <c r="P252" s="39">
        <f t="shared" ca="1" si="53"/>
        <v>-8.9883058487565393E-2</v>
      </c>
    </row>
    <row r="253" spans="4:16">
      <c r="D253" s="92">
        <f t="shared" si="42"/>
        <v>0</v>
      </c>
      <c r="E253" s="92">
        <f t="shared" si="42"/>
        <v>0</v>
      </c>
      <c r="F253" s="85">
        <f t="shared" si="47"/>
        <v>0</v>
      </c>
      <c r="G253" s="85">
        <f t="shared" si="48"/>
        <v>0</v>
      </c>
      <c r="H253" s="85">
        <f t="shared" si="49"/>
        <v>0</v>
      </c>
      <c r="I253" s="85">
        <f t="shared" si="50"/>
        <v>0</v>
      </c>
      <c r="J253" s="85">
        <f t="shared" si="51"/>
        <v>0</v>
      </c>
      <c r="K253" s="85">
        <f t="shared" ca="1" si="43"/>
        <v>8.9883058487565393E-2</v>
      </c>
      <c r="L253" s="85">
        <f t="shared" ca="1" si="52"/>
        <v>8.0789642030791014E-3</v>
      </c>
      <c r="M253" s="85">
        <f t="shared" ca="1" si="44"/>
        <v>19704512666.466278</v>
      </c>
      <c r="N253" s="85">
        <f t="shared" ca="1" si="45"/>
        <v>5196030330.1018829</v>
      </c>
      <c r="O253" s="85">
        <f t="shared" ca="1" si="46"/>
        <v>84425548.096757144</v>
      </c>
      <c r="P253" s="39">
        <f t="shared" ca="1" si="53"/>
        <v>-8.9883058487565393E-2</v>
      </c>
    </row>
    <row r="254" spans="4:16">
      <c r="D254" s="92">
        <f t="shared" si="42"/>
        <v>0</v>
      </c>
      <c r="E254" s="92">
        <f t="shared" si="42"/>
        <v>0</v>
      </c>
      <c r="F254" s="85">
        <f t="shared" si="47"/>
        <v>0</v>
      </c>
      <c r="G254" s="85">
        <f t="shared" si="48"/>
        <v>0</v>
      </c>
      <c r="H254" s="85">
        <f t="shared" si="49"/>
        <v>0</v>
      </c>
      <c r="I254" s="85">
        <f t="shared" si="50"/>
        <v>0</v>
      </c>
      <c r="J254" s="85">
        <f t="shared" si="51"/>
        <v>0</v>
      </c>
      <c r="K254" s="85">
        <f t="shared" ca="1" si="43"/>
        <v>8.9883058487565393E-2</v>
      </c>
      <c r="L254" s="85">
        <f t="shared" ca="1" si="52"/>
        <v>8.0789642030791014E-3</v>
      </c>
      <c r="M254" s="85">
        <f t="shared" ca="1" si="44"/>
        <v>19704512666.466278</v>
      </c>
      <c r="N254" s="85">
        <f t="shared" ca="1" si="45"/>
        <v>5196030330.1018829</v>
      </c>
      <c r="O254" s="85">
        <f t="shared" ca="1" si="46"/>
        <v>84425548.096757144</v>
      </c>
      <c r="P254" s="39">
        <f t="shared" ca="1" si="53"/>
        <v>-8.9883058487565393E-2</v>
      </c>
    </row>
    <row r="255" spans="4:16">
      <c r="D255" s="92">
        <f t="shared" si="42"/>
        <v>0</v>
      </c>
      <c r="E255" s="92">
        <f t="shared" si="42"/>
        <v>0</v>
      </c>
      <c r="F255" s="85">
        <f t="shared" si="47"/>
        <v>0</v>
      </c>
      <c r="G255" s="85">
        <f t="shared" si="48"/>
        <v>0</v>
      </c>
      <c r="H255" s="85">
        <f t="shared" si="49"/>
        <v>0</v>
      </c>
      <c r="I255" s="85">
        <f t="shared" si="50"/>
        <v>0</v>
      </c>
      <c r="J255" s="85">
        <f t="shared" si="51"/>
        <v>0</v>
      </c>
      <c r="K255" s="85">
        <f t="shared" ca="1" si="43"/>
        <v>8.9883058487565393E-2</v>
      </c>
      <c r="L255" s="85">
        <f t="shared" ca="1" si="52"/>
        <v>8.0789642030791014E-3</v>
      </c>
      <c r="M255" s="85">
        <f t="shared" ca="1" si="44"/>
        <v>19704512666.466278</v>
      </c>
      <c r="N255" s="85">
        <f t="shared" ca="1" si="45"/>
        <v>5196030330.1018829</v>
      </c>
      <c r="O255" s="85">
        <f t="shared" ca="1" si="46"/>
        <v>84425548.096757144</v>
      </c>
      <c r="P255" s="39">
        <f t="shared" ca="1" si="53"/>
        <v>-8.9883058487565393E-2</v>
      </c>
    </row>
    <row r="256" spans="4:16">
      <c r="D256" s="92">
        <f t="shared" si="42"/>
        <v>0</v>
      </c>
      <c r="E256" s="92">
        <f t="shared" si="42"/>
        <v>0</v>
      </c>
      <c r="F256" s="85">
        <f t="shared" si="47"/>
        <v>0</v>
      </c>
      <c r="G256" s="85">
        <f t="shared" si="48"/>
        <v>0</v>
      </c>
      <c r="H256" s="85">
        <f t="shared" si="49"/>
        <v>0</v>
      </c>
      <c r="I256" s="85">
        <f t="shared" si="50"/>
        <v>0</v>
      </c>
      <c r="J256" s="85">
        <f t="shared" si="51"/>
        <v>0</v>
      </c>
      <c r="K256" s="85">
        <f t="shared" ca="1" si="43"/>
        <v>8.9883058487565393E-2</v>
      </c>
      <c r="L256" s="85">
        <f t="shared" ca="1" si="52"/>
        <v>8.0789642030791014E-3</v>
      </c>
      <c r="M256" s="85">
        <f t="shared" ca="1" si="44"/>
        <v>19704512666.466278</v>
      </c>
      <c r="N256" s="85">
        <f t="shared" ca="1" si="45"/>
        <v>5196030330.1018829</v>
      </c>
      <c r="O256" s="85">
        <f t="shared" ca="1" si="46"/>
        <v>84425548.096757144</v>
      </c>
      <c r="P256" s="39">
        <f t="shared" ca="1" si="53"/>
        <v>-8.9883058487565393E-2</v>
      </c>
    </row>
    <row r="257" spans="4:16">
      <c r="D257" s="92">
        <f t="shared" si="42"/>
        <v>0</v>
      </c>
      <c r="E257" s="92">
        <f t="shared" si="42"/>
        <v>0</v>
      </c>
      <c r="F257" s="85">
        <f t="shared" si="47"/>
        <v>0</v>
      </c>
      <c r="G257" s="85">
        <f t="shared" si="48"/>
        <v>0</v>
      </c>
      <c r="H257" s="85">
        <f t="shared" si="49"/>
        <v>0</v>
      </c>
      <c r="I257" s="85">
        <f t="shared" si="50"/>
        <v>0</v>
      </c>
      <c r="J257" s="85">
        <f t="shared" si="51"/>
        <v>0</v>
      </c>
      <c r="K257" s="85">
        <f t="shared" ca="1" si="43"/>
        <v>8.9883058487565393E-2</v>
      </c>
      <c r="L257" s="85">
        <f t="shared" ca="1" si="52"/>
        <v>8.0789642030791014E-3</v>
      </c>
      <c r="M257" s="85">
        <f t="shared" ca="1" si="44"/>
        <v>19704512666.466278</v>
      </c>
      <c r="N257" s="85">
        <f t="shared" ca="1" si="45"/>
        <v>5196030330.1018829</v>
      </c>
      <c r="O257" s="85">
        <f t="shared" ca="1" si="46"/>
        <v>84425548.096757144</v>
      </c>
      <c r="P257" s="39">
        <f t="shared" ca="1" si="53"/>
        <v>-8.9883058487565393E-2</v>
      </c>
    </row>
    <row r="258" spans="4:16">
      <c r="D258" s="92">
        <f t="shared" si="42"/>
        <v>0</v>
      </c>
      <c r="E258" s="92">
        <f t="shared" si="42"/>
        <v>0</v>
      </c>
      <c r="F258" s="85">
        <f t="shared" si="47"/>
        <v>0</v>
      </c>
      <c r="G258" s="85">
        <f t="shared" si="48"/>
        <v>0</v>
      </c>
      <c r="H258" s="85">
        <f t="shared" si="49"/>
        <v>0</v>
      </c>
      <c r="I258" s="85">
        <f t="shared" si="50"/>
        <v>0</v>
      </c>
      <c r="J258" s="85">
        <f t="shared" si="51"/>
        <v>0</v>
      </c>
      <c r="K258" s="85">
        <f t="shared" ca="1" si="43"/>
        <v>8.9883058487565393E-2</v>
      </c>
      <c r="L258" s="85">
        <f t="shared" ca="1" si="52"/>
        <v>8.0789642030791014E-3</v>
      </c>
      <c r="M258" s="85">
        <f t="shared" ca="1" si="44"/>
        <v>19704512666.466278</v>
      </c>
      <c r="N258" s="85">
        <f t="shared" ca="1" si="45"/>
        <v>5196030330.1018829</v>
      </c>
      <c r="O258" s="85">
        <f t="shared" ca="1" si="46"/>
        <v>84425548.096757144</v>
      </c>
      <c r="P258" s="39">
        <f t="shared" ca="1" si="53"/>
        <v>-8.9883058487565393E-2</v>
      </c>
    </row>
    <row r="259" spans="4:16">
      <c r="D259" s="92">
        <f t="shared" si="42"/>
        <v>0</v>
      </c>
      <c r="E259" s="92">
        <f t="shared" si="42"/>
        <v>0</v>
      </c>
      <c r="F259" s="85">
        <f t="shared" si="47"/>
        <v>0</v>
      </c>
      <c r="G259" s="85">
        <f t="shared" si="48"/>
        <v>0</v>
      </c>
      <c r="H259" s="85">
        <f t="shared" si="49"/>
        <v>0</v>
      </c>
      <c r="I259" s="85">
        <f t="shared" si="50"/>
        <v>0</v>
      </c>
      <c r="J259" s="85">
        <f t="shared" si="51"/>
        <v>0</v>
      </c>
      <c r="K259" s="85">
        <f t="shared" ca="1" si="43"/>
        <v>8.9883058487565393E-2</v>
      </c>
      <c r="L259" s="85">
        <f t="shared" ca="1" si="52"/>
        <v>8.0789642030791014E-3</v>
      </c>
      <c r="M259" s="85">
        <f t="shared" ca="1" si="44"/>
        <v>19704512666.466278</v>
      </c>
      <c r="N259" s="85">
        <f t="shared" ca="1" si="45"/>
        <v>5196030330.1018829</v>
      </c>
      <c r="O259" s="85">
        <f t="shared" ca="1" si="46"/>
        <v>84425548.096757144</v>
      </c>
      <c r="P259" s="39">
        <f t="shared" ca="1" si="53"/>
        <v>-8.9883058487565393E-2</v>
      </c>
    </row>
    <row r="260" spans="4:16">
      <c r="D260" s="92">
        <f t="shared" si="42"/>
        <v>0</v>
      </c>
      <c r="E260" s="92">
        <f t="shared" si="42"/>
        <v>0</v>
      </c>
      <c r="F260" s="85">
        <f t="shared" si="47"/>
        <v>0</v>
      </c>
      <c r="G260" s="85">
        <f t="shared" si="48"/>
        <v>0</v>
      </c>
      <c r="H260" s="85">
        <f t="shared" si="49"/>
        <v>0</v>
      </c>
      <c r="I260" s="85">
        <f t="shared" si="50"/>
        <v>0</v>
      </c>
      <c r="J260" s="85">
        <f t="shared" si="51"/>
        <v>0</v>
      </c>
      <c r="K260" s="85">
        <f t="shared" ca="1" si="43"/>
        <v>8.9883058487565393E-2</v>
      </c>
      <c r="L260" s="85">
        <f t="shared" ca="1" si="52"/>
        <v>8.0789642030791014E-3</v>
      </c>
      <c r="M260" s="85">
        <f t="shared" ca="1" si="44"/>
        <v>19704512666.466278</v>
      </c>
      <c r="N260" s="85">
        <f t="shared" ca="1" si="45"/>
        <v>5196030330.1018829</v>
      </c>
      <c r="O260" s="85">
        <f t="shared" ca="1" si="46"/>
        <v>84425548.096757144</v>
      </c>
      <c r="P260" s="39">
        <f t="shared" ca="1" si="53"/>
        <v>-8.9883058487565393E-2</v>
      </c>
    </row>
    <row r="261" spans="4:16">
      <c r="D261" s="92">
        <f t="shared" si="42"/>
        <v>0</v>
      </c>
      <c r="E261" s="92">
        <f t="shared" si="42"/>
        <v>0</v>
      </c>
      <c r="F261" s="85">
        <f t="shared" si="47"/>
        <v>0</v>
      </c>
      <c r="G261" s="85">
        <f t="shared" si="48"/>
        <v>0</v>
      </c>
      <c r="H261" s="85">
        <f t="shared" si="49"/>
        <v>0</v>
      </c>
      <c r="I261" s="85">
        <f t="shared" si="50"/>
        <v>0</v>
      </c>
      <c r="J261" s="85">
        <f t="shared" si="51"/>
        <v>0</v>
      </c>
      <c r="K261" s="85">
        <f t="shared" ca="1" si="43"/>
        <v>8.9883058487565393E-2</v>
      </c>
      <c r="L261" s="85">
        <f t="shared" ca="1" si="52"/>
        <v>8.0789642030791014E-3</v>
      </c>
      <c r="M261" s="85">
        <f t="shared" ca="1" si="44"/>
        <v>19704512666.466278</v>
      </c>
      <c r="N261" s="85">
        <f t="shared" ca="1" si="45"/>
        <v>5196030330.1018829</v>
      </c>
      <c r="O261" s="85">
        <f t="shared" ca="1" si="46"/>
        <v>84425548.096757144</v>
      </c>
      <c r="P261" s="39">
        <f t="shared" ca="1" si="53"/>
        <v>-8.9883058487565393E-2</v>
      </c>
    </row>
    <row r="262" spans="4:16">
      <c r="D262" s="92">
        <f t="shared" si="42"/>
        <v>0</v>
      </c>
      <c r="E262" s="92">
        <f t="shared" si="42"/>
        <v>0</v>
      </c>
      <c r="F262" s="85">
        <f t="shared" si="47"/>
        <v>0</v>
      </c>
      <c r="G262" s="85">
        <f t="shared" si="48"/>
        <v>0</v>
      </c>
      <c r="H262" s="85">
        <f t="shared" si="49"/>
        <v>0</v>
      </c>
      <c r="I262" s="85">
        <f t="shared" si="50"/>
        <v>0</v>
      </c>
      <c r="J262" s="85">
        <f t="shared" si="51"/>
        <v>0</v>
      </c>
      <c r="K262" s="85">
        <f t="shared" ca="1" si="43"/>
        <v>8.9883058487565393E-2</v>
      </c>
      <c r="L262" s="85">
        <f t="shared" ca="1" si="52"/>
        <v>8.0789642030791014E-3</v>
      </c>
      <c r="M262" s="85">
        <f t="shared" ca="1" si="44"/>
        <v>19704512666.466278</v>
      </c>
      <c r="N262" s="85">
        <f t="shared" ca="1" si="45"/>
        <v>5196030330.1018829</v>
      </c>
      <c r="O262" s="85">
        <f t="shared" ca="1" si="46"/>
        <v>84425548.096757144</v>
      </c>
      <c r="P262" s="39">
        <f t="shared" ca="1" si="53"/>
        <v>-8.9883058487565393E-2</v>
      </c>
    </row>
    <row r="263" spans="4:16">
      <c r="D263" s="92">
        <f t="shared" si="42"/>
        <v>0</v>
      </c>
      <c r="E263" s="92">
        <f t="shared" si="42"/>
        <v>0</v>
      </c>
      <c r="F263" s="85">
        <f t="shared" si="47"/>
        <v>0</v>
      </c>
      <c r="G263" s="85">
        <f t="shared" si="48"/>
        <v>0</v>
      </c>
      <c r="H263" s="85">
        <f t="shared" si="49"/>
        <v>0</v>
      </c>
      <c r="I263" s="85">
        <f t="shared" si="50"/>
        <v>0</v>
      </c>
      <c r="J263" s="85">
        <f t="shared" si="51"/>
        <v>0</v>
      </c>
      <c r="K263" s="85">
        <f t="shared" ca="1" si="43"/>
        <v>8.9883058487565393E-2</v>
      </c>
      <c r="L263" s="85">
        <f t="shared" ca="1" si="52"/>
        <v>8.0789642030791014E-3</v>
      </c>
      <c r="M263" s="85">
        <f t="shared" ca="1" si="44"/>
        <v>19704512666.466278</v>
      </c>
      <c r="N263" s="85">
        <f t="shared" ca="1" si="45"/>
        <v>5196030330.1018829</v>
      </c>
      <c r="O263" s="85">
        <f t="shared" ca="1" si="46"/>
        <v>84425548.096757144</v>
      </c>
      <c r="P263" s="39">
        <f t="shared" ca="1" si="53"/>
        <v>-8.9883058487565393E-2</v>
      </c>
    </row>
    <row r="264" spans="4:16">
      <c r="D264" s="92">
        <f t="shared" si="42"/>
        <v>0</v>
      </c>
      <c r="E264" s="92">
        <f t="shared" si="42"/>
        <v>0</v>
      </c>
      <c r="F264" s="85">
        <f t="shared" si="47"/>
        <v>0</v>
      </c>
      <c r="G264" s="85">
        <f t="shared" si="48"/>
        <v>0</v>
      </c>
      <c r="H264" s="85">
        <f t="shared" si="49"/>
        <v>0</v>
      </c>
      <c r="I264" s="85">
        <f t="shared" si="50"/>
        <v>0</v>
      </c>
      <c r="J264" s="85">
        <f t="shared" si="51"/>
        <v>0</v>
      </c>
      <c r="K264" s="85">
        <f t="shared" ca="1" si="43"/>
        <v>8.9883058487565393E-2</v>
      </c>
      <c r="L264" s="85">
        <f t="shared" ca="1" si="52"/>
        <v>8.0789642030791014E-3</v>
      </c>
      <c r="M264" s="85">
        <f t="shared" ca="1" si="44"/>
        <v>19704512666.466278</v>
      </c>
      <c r="N264" s="85">
        <f t="shared" ca="1" si="45"/>
        <v>5196030330.1018829</v>
      </c>
      <c r="O264" s="85">
        <f t="shared" ca="1" si="46"/>
        <v>84425548.096757144</v>
      </c>
      <c r="P264" s="39">
        <f t="shared" ca="1" si="53"/>
        <v>-8.9883058487565393E-2</v>
      </c>
    </row>
    <row r="265" spans="4:16">
      <c r="D265" s="92">
        <f t="shared" si="42"/>
        <v>0</v>
      </c>
      <c r="E265" s="92">
        <f t="shared" si="42"/>
        <v>0</v>
      </c>
      <c r="F265" s="85">
        <f t="shared" si="47"/>
        <v>0</v>
      </c>
      <c r="G265" s="85">
        <f t="shared" si="48"/>
        <v>0</v>
      </c>
      <c r="H265" s="85">
        <f t="shared" si="49"/>
        <v>0</v>
      </c>
      <c r="I265" s="85">
        <f t="shared" si="50"/>
        <v>0</v>
      </c>
      <c r="J265" s="85">
        <f t="shared" si="51"/>
        <v>0</v>
      </c>
      <c r="K265" s="85">
        <f t="shared" ca="1" si="43"/>
        <v>8.9883058487565393E-2</v>
      </c>
      <c r="L265" s="85">
        <f t="shared" ca="1" si="52"/>
        <v>8.0789642030791014E-3</v>
      </c>
      <c r="M265" s="85">
        <f t="shared" ca="1" si="44"/>
        <v>19704512666.466278</v>
      </c>
      <c r="N265" s="85">
        <f t="shared" ca="1" si="45"/>
        <v>5196030330.1018829</v>
      </c>
      <c r="O265" s="85">
        <f t="shared" ca="1" si="46"/>
        <v>84425548.096757144</v>
      </c>
      <c r="P265" s="39">
        <f t="shared" ca="1" si="53"/>
        <v>-8.9883058487565393E-2</v>
      </c>
    </row>
    <row r="266" spans="4:16">
      <c r="D266" s="92">
        <f t="shared" si="42"/>
        <v>0</v>
      </c>
      <c r="E266" s="92">
        <f t="shared" si="42"/>
        <v>0</v>
      </c>
      <c r="F266" s="85">
        <f t="shared" si="47"/>
        <v>0</v>
      </c>
      <c r="G266" s="85">
        <f t="shared" si="48"/>
        <v>0</v>
      </c>
      <c r="H266" s="85">
        <f t="shared" si="49"/>
        <v>0</v>
      </c>
      <c r="I266" s="85">
        <f t="shared" si="50"/>
        <v>0</v>
      </c>
      <c r="J266" s="85">
        <f t="shared" si="51"/>
        <v>0</v>
      </c>
      <c r="K266" s="85">
        <f t="shared" ca="1" si="43"/>
        <v>8.9883058487565393E-2</v>
      </c>
      <c r="L266" s="85">
        <f t="shared" ca="1" si="52"/>
        <v>8.0789642030791014E-3</v>
      </c>
      <c r="M266" s="85">
        <f t="shared" ca="1" si="44"/>
        <v>19704512666.466278</v>
      </c>
      <c r="N266" s="85">
        <f t="shared" ca="1" si="45"/>
        <v>5196030330.1018829</v>
      </c>
      <c r="O266" s="85">
        <f t="shared" ca="1" si="46"/>
        <v>84425548.096757144</v>
      </c>
      <c r="P266" s="39">
        <f t="shared" ca="1" si="53"/>
        <v>-8.9883058487565393E-2</v>
      </c>
    </row>
    <row r="267" spans="4:16">
      <c r="D267" s="92">
        <f t="shared" si="42"/>
        <v>0</v>
      </c>
      <c r="E267" s="92">
        <f t="shared" si="42"/>
        <v>0</v>
      </c>
      <c r="F267" s="85">
        <f t="shared" si="47"/>
        <v>0</v>
      </c>
      <c r="G267" s="85">
        <f t="shared" si="48"/>
        <v>0</v>
      </c>
      <c r="H267" s="85">
        <f t="shared" si="49"/>
        <v>0</v>
      </c>
      <c r="I267" s="85">
        <f t="shared" si="50"/>
        <v>0</v>
      </c>
      <c r="J267" s="85">
        <f t="shared" si="51"/>
        <v>0</v>
      </c>
      <c r="K267" s="85">
        <f t="shared" ca="1" si="43"/>
        <v>8.9883058487565393E-2</v>
      </c>
      <c r="L267" s="85">
        <f t="shared" ca="1" si="52"/>
        <v>8.0789642030791014E-3</v>
      </c>
      <c r="M267" s="85">
        <f t="shared" ca="1" si="44"/>
        <v>19704512666.466278</v>
      </c>
      <c r="N267" s="85">
        <f t="shared" ca="1" si="45"/>
        <v>5196030330.1018829</v>
      </c>
      <c r="O267" s="85">
        <f t="shared" ca="1" si="46"/>
        <v>84425548.096757144</v>
      </c>
      <c r="P267" s="39">
        <f t="shared" ca="1" si="53"/>
        <v>-8.9883058487565393E-2</v>
      </c>
    </row>
    <row r="268" spans="4:16">
      <c r="D268" s="92">
        <f t="shared" si="42"/>
        <v>0</v>
      </c>
      <c r="E268" s="92">
        <f t="shared" si="42"/>
        <v>0</v>
      </c>
      <c r="F268" s="85">
        <f t="shared" si="47"/>
        <v>0</v>
      </c>
      <c r="G268" s="85">
        <f t="shared" si="48"/>
        <v>0</v>
      </c>
      <c r="H268" s="85">
        <f t="shared" si="49"/>
        <v>0</v>
      </c>
      <c r="I268" s="85">
        <f t="shared" si="50"/>
        <v>0</v>
      </c>
      <c r="J268" s="85">
        <f t="shared" si="51"/>
        <v>0</v>
      </c>
      <c r="K268" s="85">
        <f t="shared" ca="1" si="43"/>
        <v>8.9883058487565393E-2</v>
      </c>
      <c r="L268" s="85">
        <f t="shared" ca="1" si="52"/>
        <v>8.0789642030791014E-3</v>
      </c>
      <c r="M268" s="85">
        <f t="shared" ca="1" si="44"/>
        <v>19704512666.466278</v>
      </c>
      <c r="N268" s="85">
        <f t="shared" ca="1" si="45"/>
        <v>5196030330.1018829</v>
      </c>
      <c r="O268" s="85">
        <f t="shared" ca="1" si="46"/>
        <v>84425548.096757144</v>
      </c>
      <c r="P268" s="39">
        <f t="shared" ca="1" si="53"/>
        <v>-8.9883058487565393E-2</v>
      </c>
    </row>
    <row r="269" spans="4:16">
      <c r="D269" s="92">
        <f t="shared" si="42"/>
        <v>0</v>
      </c>
      <c r="E269" s="92">
        <f t="shared" si="42"/>
        <v>0</v>
      </c>
      <c r="F269" s="85">
        <f t="shared" si="47"/>
        <v>0</v>
      </c>
      <c r="G269" s="85">
        <f t="shared" si="48"/>
        <v>0</v>
      </c>
      <c r="H269" s="85">
        <f t="shared" si="49"/>
        <v>0</v>
      </c>
      <c r="I269" s="85">
        <f t="shared" si="50"/>
        <v>0</v>
      </c>
      <c r="J269" s="85">
        <f t="shared" si="51"/>
        <v>0</v>
      </c>
      <c r="K269" s="85">
        <f t="shared" ca="1" si="43"/>
        <v>8.9883058487565393E-2</v>
      </c>
      <c r="L269" s="85">
        <f t="shared" ca="1" si="52"/>
        <v>8.0789642030791014E-3</v>
      </c>
      <c r="M269" s="85">
        <f t="shared" ca="1" si="44"/>
        <v>19704512666.466278</v>
      </c>
      <c r="N269" s="85">
        <f t="shared" ca="1" si="45"/>
        <v>5196030330.1018829</v>
      </c>
      <c r="O269" s="85">
        <f t="shared" ca="1" si="46"/>
        <v>84425548.096757144</v>
      </c>
      <c r="P269" s="39">
        <f t="shared" ca="1" si="53"/>
        <v>-8.9883058487565393E-2</v>
      </c>
    </row>
    <row r="270" spans="4:16">
      <c r="D270" s="92">
        <f t="shared" si="42"/>
        <v>0</v>
      </c>
      <c r="E270" s="92">
        <f t="shared" si="42"/>
        <v>0</v>
      </c>
      <c r="F270" s="85">
        <f t="shared" si="47"/>
        <v>0</v>
      </c>
      <c r="G270" s="85">
        <f t="shared" si="48"/>
        <v>0</v>
      </c>
      <c r="H270" s="85">
        <f t="shared" si="49"/>
        <v>0</v>
      </c>
      <c r="I270" s="85">
        <f t="shared" si="50"/>
        <v>0</v>
      </c>
      <c r="J270" s="85">
        <f t="shared" si="51"/>
        <v>0</v>
      </c>
      <c r="K270" s="85">
        <f t="shared" ca="1" si="43"/>
        <v>8.9883058487565393E-2</v>
      </c>
      <c r="L270" s="85">
        <f t="shared" ca="1" si="52"/>
        <v>8.0789642030791014E-3</v>
      </c>
      <c r="M270" s="85">
        <f t="shared" ca="1" si="44"/>
        <v>19704512666.466278</v>
      </c>
      <c r="N270" s="85">
        <f t="shared" ca="1" si="45"/>
        <v>5196030330.1018829</v>
      </c>
      <c r="O270" s="85">
        <f t="shared" ca="1" si="46"/>
        <v>84425548.096757144</v>
      </c>
      <c r="P270" s="39">
        <f t="shared" ca="1" si="53"/>
        <v>-8.9883058487565393E-2</v>
      </c>
    </row>
    <row r="271" spans="4:16">
      <c r="D271" s="92">
        <f t="shared" si="42"/>
        <v>0</v>
      </c>
      <c r="E271" s="92">
        <f t="shared" si="42"/>
        <v>0</v>
      </c>
      <c r="F271" s="85">
        <f t="shared" si="47"/>
        <v>0</v>
      </c>
      <c r="G271" s="85">
        <f t="shared" si="48"/>
        <v>0</v>
      </c>
      <c r="H271" s="85">
        <f t="shared" si="49"/>
        <v>0</v>
      </c>
      <c r="I271" s="85">
        <f t="shared" si="50"/>
        <v>0</v>
      </c>
      <c r="J271" s="85">
        <f t="shared" si="51"/>
        <v>0</v>
      </c>
      <c r="K271" s="85">
        <f t="shared" ca="1" si="43"/>
        <v>8.9883058487565393E-2</v>
      </c>
      <c r="L271" s="85">
        <f t="shared" ca="1" si="52"/>
        <v>8.0789642030791014E-3</v>
      </c>
      <c r="M271" s="85">
        <f t="shared" ca="1" si="44"/>
        <v>19704512666.466278</v>
      </c>
      <c r="N271" s="85">
        <f t="shared" ca="1" si="45"/>
        <v>5196030330.1018829</v>
      </c>
      <c r="O271" s="85">
        <f t="shared" ca="1" si="46"/>
        <v>84425548.096757144</v>
      </c>
      <c r="P271" s="39">
        <f t="shared" ca="1" si="53"/>
        <v>-8.9883058487565393E-2</v>
      </c>
    </row>
    <row r="272" spans="4:16">
      <c r="D272" s="92">
        <f t="shared" si="42"/>
        <v>0</v>
      </c>
      <c r="E272" s="92">
        <f t="shared" si="42"/>
        <v>0</v>
      </c>
      <c r="F272" s="85">
        <f t="shared" si="47"/>
        <v>0</v>
      </c>
      <c r="G272" s="85">
        <f t="shared" si="48"/>
        <v>0</v>
      </c>
      <c r="H272" s="85">
        <f t="shared" si="49"/>
        <v>0</v>
      </c>
      <c r="I272" s="85">
        <f t="shared" si="50"/>
        <v>0</v>
      </c>
      <c r="J272" s="85">
        <f t="shared" si="51"/>
        <v>0</v>
      </c>
      <c r="K272" s="85">
        <f t="shared" ca="1" si="43"/>
        <v>8.9883058487565393E-2</v>
      </c>
      <c r="L272" s="85">
        <f t="shared" ca="1" si="52"/>
        <v>8.0789642030791014E-3</v>
      </c>
      <c r="M272" s="85">
        <f t="shared" ca="1" si="44"/>
        <v>19704512666.466278</v>
      </c>
      <c r="N272" s="85">
        <f t="shared" ca="1" si="45"/>
        <v>5196030330.1018829</v>
      </c>
      <c r="O272" s="85">
        <f t="shared" ca="1" si="46"/>
        <v>84425548.096757144</v>
      </c>
      <c r="P272" s="39">
        <f t="shared" ca="1" si="53"/>
        <v>-8.9883058487565393E-2</v>
      </c>
    </row>
    <row r="273" spans="4:16">
      <c r="D273" s="92">
        <f t="shared" si="42"/>
        <v>0</v>
      </c>
      <c r="E273" s="92">
        <f t="shared" si="42"/>
        <v>0</v>
      </c>
      <c r="F273" s="85">
        <f t="shared" si="47"/>
        <v>0</v>
      </c>
      <c r="G273" s="85">
        <f t="shared" si="48"/>
        <v>0</v>
      </c>
      <c r="H273" s="85">
        <f t="shared" si="49"/>
        <v>0</v>
      </c>
      <c r="I273" s="85">
        <f t="shared" si="50"/>
        <v>0</v>
      </c>
      <c r="J273" s="85">
        <f t="shared" si="51"/>
        <v>0</v>
      </c>
      <c r="K273" s="85">
        <f t="shared" ca="1" si="43"/>
        <v>8.9883058487565393E-2</v>
      </c>
      <c r="L273" s="85">
        <f t="shared" ca="1" si="52"/>
        <v>8.0789642030791014E-3</v>
      </c>
      <c r="M273" s="85">
        <f t="shared" ca="1" si="44"/>
        <v>19704512666.466278</v>
      </c>
      <c r="N273" s="85">
        <f t="shared" ca="1" si="45"/>
        <v>5196030330.1018829</v>
      </c>
      <c r="O273" s="85">
        <f t="shared" ca="1" si="46"/>
        <v>84425548.096757144</v>
      </c>
      <c r="P273" s="39">
        <f t="shared" ca="1" si="53"/>
        <v>-8.9883058487565393E-2</v>
      </c>
    </row>
    <row r="274" spans="4:16">
      <c r="D274" s="92">
        <f t="shared" ref="D274:E337" si="54">A274/A$18</f>
        <v>0</v>
      </c>
      <c r="E274" s="92">
        <f t="shared" si="54"/>
        <v>0</v>
      </c>
      <c r="F274" s="85">
        <f t="shared" si="47"/>
        <v>0</v>
      </c>
      <c r="G274" s="85">
        <f t="shared" si="48"/>
        <v>0</v>
      </c>
      <c r="H274" s="85">
        <f t="shared" si="49"/>
        <v>0</v>
      </c>
      <c r="I274" s="85">
        <f t="shared" si="50"/>
        <v>0</v>
      </c>
      <c r="J274" s="85">
        <f t="shared" si="51"/>
        <v>0</v>
      </c>
      <c r="K274" s="85">
        <f t="shared" ref="K274:K339" ca="1" si="55">+E$4+E$5*D274+E$6*D274^2</f>
        <v>8.9883058487565393E-2</v>
      </c>
      <c r="L274" s="85">
        <f t="shared" ca="1" si="52"/>
        <v>8.0789642030791014E-3</v>
      </c>
      <c r="M274" s="85">
        <f t="shared" ref="M274:M337" ca="1" si="56">(M$1-M$2*D274+M$3*F274)^2</f>
        <v>19704512666.466278</v>
      </c>
      <c r="N274" s="85">
        <f t="shared" ref="N274:N337" ca="1" si="57">(-M$2+M$4*D274-M$5*F274)^2</f>
        <v>5196030330.1018829</v>
      </c>
      <c r="O274" s="85">
        <f t="shared" ref="O274:O337" ca="1" si="58">+(M$3-D274*M$5+F274*M$6)^2</f>
        <v>84425548.096757144</v>
      </c>
      <c r="P274" s="39">
        <f t="shared" ca="1" si="53"/>
        <v>-8.9883058487565393E-2</v>
      </c>
    </row>
    <row r="275" spans="4:16">
      <c r="D275" s="92">
        <f t="shared" si="54"/>
        <v>0</v>
      </c>
      <c r="E275" s="92">
        <f t="shared" si="54"/>
        <v>0</v>
      </c>
      <c r="F275" s="85">
        <f t="shared" ref="F275:F338" si="59">D275*D275</f>
        <v>0</v>
      </c>
      <c r="G275" s="85">
        <f t="shared" ref="G275:G338" si="60">D275*F275</f>
        <v>0</v>
      </c>
      <c r="H275" s="85">
        <f t="shared" ref="H275:H338" si="61">F275*F275</f>
        <v>0</v>
      </c>
      <c r="I275" s="85">
        <f t="shared" ref="I275:I338" si="62">E275*D275</f>
        <v>0</v>
      </c>
      <c r="J275" s="85">
        <f t="shared" ref="J275:J338" si="63">I275*D275</f>
        <v>0</v>
      </c>
      <c r="K275" s="85">
        <f t="shared" ca="1" si="55"/>
        <v>8.9883058487565393E-2</v>
      </c>
      <c r="L275" s="85">
        <f t="shared" ref="L275:L338" ca="1" si="64">+(K275-E275)^2</f>
        <v>8.0789642030791014E-3</v>
      </c>
      <c r="M275" s="85">
        <f t="shared" ca="1" si="56"/>
        <v>19704512666.466278</v>
      </c>
      <c r="N275" s="85">
        <f t="shared" ca="1" si="57"/>
        <v>5196030330.1018829</v>
      </c>
      <c r="O275" s="85">
        <f t="shared" ca="1" si="58"/>
        <v>84425548.096757144</v>
      </c>
      <c r="P275" s="39">
        <f t="shared" ref="P275:P338" ca="1" si="65">+E275-K275</f>
        <v>-8.9883058487565393E-2</v>
      </c>
    </row>
    <row r="276" spans="4:16">
      <c r="D276" s="92">
        <f t="shared" si="54"/>
        <v>0</v>
      </c>
      <c r="E276" s="92">
        <f t="shared" si="54"/>
        <v>0</v>
      </c>
      <c r="F276" s="85">
        <f t="shared" si="59"/>
        <v>0</v>
      </c>
      <c r="G276" s="85">
        <f t="shared" si="60"/>
        <v>0</v>
      </c>
      <c r="H276" s="85">
        <f t="shared" si="61"/>
        <v>0</v>
      </c>
      <c r="I276" s="85">
        <f t="shared" si="62"/>
        <v>0</v>
      </c>
      <c r="J276" s="85">
        <f t="shared" si="63"/>
        <v>0</v>
      </c>
      <c r="K276" s="85">
        <f t="shared" ca="1" si="55"/>
        <v>8.9883058487565393E-2</v>
      </c>
      <c r="L276" s="85">
        <f t="shared" ca="1" si="64"/>
        <v>8.0789642030791014E-3</v>
      </c>
      <c r="M276" s="85">
        <f t="shared" ca="1" si="56"/>
        <v>19704512666.466278</v>
      </c>
      <c r="N276" s="85">
        <f t="shared" ca="1" si="57"/>
        <v>5196030330.1018829</v>
      </c>
      <c r="O276" s="85">
        <f t="shared" ca="1" si="58"/>
        <v>84425548.096757144</v>
      </c>
      <c r="P276" s="39">
        <f t="shared" ca="1" si="65"/>
        <v>-8.9883058487565393E-2</v>
      </c>
    </row>
    <row r="277" spans="4:16">
      <c r="D277" s="92">
        <f t="shared" si="54"/>
        <v>0</v>
      </c>
      <c r="E277" s="92">
        <f t="shared" si="54"/>
        <v>0</v>
      </c>
      <c r="F277" s="85">
        <f t="shared" si="59"/>
        <v>0</v>
      </c>
      <c r="G277" s="85">
        <f t="shared" si="60"/>
        <v>0</v>
      </c>
      <c r="H277" s="85">
        <f t="shared" si="61"/>
        <v>0</v>
      </c>
      <c r="I277" s="85">
        <f t="shared" si="62"/>
        <v>0</v>
      </c>
      <c r="J277" s="85">
        <f t="shared" si="63"/>
        <v>0</v>
      </c>
      <c r="K277" s="85">
        <f t="shared" ca="1" si="55"/>
        <v>8.9883058487565393E-2</v>
      </c>
      <c r="L277" s="85">
        <f t="shared" ca="1" si="64"/>
        <v>8.0789642030791014E-3</v>
      </c>
      <c r="M277" s="85">
        <f t="shared" ca="1" si="56"/>
        <v>19704512666.466278</v>
      </c>
      <c r="N277" s="85">
        <f t="shared" ca="1" si="57"/>
        <v>5196030330.1018829</v>
      </c>
      <c r="O277" s="85">
        <f t="shared" ca="1" si="58"/>
        <v>84425548.096757144</v>
      </c>
      <c r="P277" s="39">
        <f t="shared" ca="1" si="65"/>
        <v>-8.9883058487565393E-2</v>
      </c>
    </row>
    <row r="278" spans="4:16">
      <c r="D278" s="92">
        <f t="shared" si="54"/>
        <v>0</v>
      </c>
      <c r="E278" s="92">
        <f t="shared" si="54"/>
        <v>0</v>
      </c>
      <c r="F278" s="85">
        <f t="shared" si="59"/>
        <v>0</v>
      </c>
      <c r="G278" s="85">
        <f t="shared" si="60"/>
        <v>0</v>
      </c>
      <c r="H278" s="85">
        <f t="shared" si="61"/>
        <v>0</v>
      </c>
      <c r="I278" s="85">
        <f t="shared" si="62"/>
        <v>0</v>
      </c>
      <c r="J278" s="85">
        <f t="shared" si="63"/>
        <v>0</v>
      </c>
      <c r="K278" s="85">
        <f t="shared" ca="1" si="55"/>
        <v>8.9883058487565393E-2</v>
      </c>
      <c r="L278" s="85">
        <f t="shared" ca="1" si="64"/>
        <v>8.0789642030791014E-3</v>
      </c>
      <c r="M278" s="85">
        <f t="shared" ca="1" si="56"/>
        <v>19704512666.466278</v>
      </c>
      <c r="N278" s="85">
        <f t="shared" ca="1" si="57"/>
        <v>5196030330.1018829</v>
      </c>
      <c r="O278" s="85">
        <f t="shared" ca="1" si="58"/>
        <v>84425548.096757144</v>
      </c>
      <c r="P278" s="39">
        <f t="shared" ca="1" si="65"/>
        <v>-8.9883058487565393E-2</v>
      </c>
    </row>
    <row r="279" spans="4:16">
      <c r="D279" s="92">
        <f t="shared" si="54"/>
        <v>0</v>
      </c>
      <c r="E279" s="92">
        <f t="shared" si="54"/>
        <v>0</v>
      </c>
      <c r="F279" s="85">
        <f t="shared" si="59"/>
        <v>0</v>
      </c>
      <c r="G279" s="85">
        <f t="shared" si="60"/>
        <v>0</v>
      </c>
      <c r="H279" s="85">
        <f t="shared" si="61"/>
        <v>0</v>
      </c>
      <c r="I279" s="85">
        <f t="shared" si="62"/>
        <v>0</v>
      </c>
      <c r="J279" s="85">
        <f t="shared" si="63"/>
        <v>0</v>
      </c>
      <c r="K279" s="85">
        <f t="shared" ca="1" si="55"/>
        <v>8.9883058487565393E-2</v>
      </c>
      <c r="L279" s="85">
        <f t="shared" ca="1" si="64"/>
        <v>8.0789642030791014E-3</v>
      </c>
      <c r="M279" s="85">
        <f t="shared" ca="1" si="56"/>
        <v>19704512666.466278</v>
      </c>
      <c r="N279" s="85">
        <f t="shared" ca="1" si="57"/>
        <v>5196030330.1018829</v>
      </c>
      <c r="O279" s="85">
        <f t="shared" ca="1" si="58"/>
        <v>84425548.096757144</v>
      </c>
      <c r="P279" s="39">
        <f t="shared" ca="1" si="65"/>
        <v>-8.9883058487565393E-2</v>
      </c>
    </row>
    <row r="280" spans="4:16">
      <c r="D280" s="92">
        <f t="shared" si="54"/>
        <v>0</v>
      </c>
      <c r="E280" s="92">
        <f t="shared" si="54"/>
        <v>0</v>
      </c>
      <c r="F280" s="85">
        <f t="shared" si="59"/>
        <v>0</v>
      </c>
      <c r="G280" s="85">
        <f t="shared" si="60"/>
        <v>0</v>
      </c>
      <c r="H280" s="85">
        <f t="shared" si="61"/>
        <v>0</v>
      </c>
      <c r="I280" s="85">
        <f t="shared" si="62"/>
        <v>0</v>
      </c>
      <c r="J280" s="85">
        <f t="shared" si="63"/>
        <v>0</v>
      </c>
      <c r="K280" s="85">
        <f t="shared" ca="1" si="55"/>
        <v>8.9883058487565393E-2</v>
      </c>
      <c r="L280" s="85">
        <f t="shared" ca="1" si="64"/>
        <v>8.0789642030791014E-3</v>
      </c>
      <c r="M280" s="85">
        <f t="shared" ca="1" si="56"/>
        <v>19704512666.466278</v>
      </c>
      <c r="N280" s="85">
        <f t="shared" ca="1" si="57"/>
        <v>5196030330.1018829</v>
      </c>
      <c r="O280" s="85">
        <f t="shared" ca="1" si="58"/>
        <v>84425548.096757144</v>
      </c>
      <c r="P280" s="39">
        <f t="shared" ca="1" si="65"/>
        <v>-8.9883058487565393E-2</v>
      </c>
    </row>
    <row r="281" spans="4:16">
      <c r="D281" s="92">
        <f t="shared" si="54"/>
        <v>0</v>
      </c>
      <c r="E281" s="92">
        <f t="shared" si="54"/>
        <v>0</v>
      </c>
      <c r="F281" s="85">
        <f t="shared" si="59"/>
        <v>0</v>
      </c>
      <c r="G281" s="85">
        <f t="shared" si="60"/>
        <v>0</v>
      </c>
      <c r="H281" s="85">
        <f t="shared" si="61"/>
        <v>0</v>
      </c>
      <c r="I281" s="85">
        <f t="shared" si="62"/>
        <v>0</v>
      </c>
      <c r="J281" s="85">
        <f t="shared" si="63"/>
        <v>0</v>
      </c>
      <c r="K281" s="85">
        <f t="shared" ca="1" si="55"/>
        <v>8.9883058487565393E-2</v>
      </c>
      <c r="L281" s="85">
        <f t="shared" ca="1" si="64"/>
        <v>8.0789642030791014E-3</v>
      </c>
      <c r="M281" s="85">
        <f t="shared" ca="1" si="56"/>
        <v>19704512666.466278</v>
      </c>
      <c r="N281" s="85">
        <f t="shared" ca="1" si="57"/>
        <v>5196030330.1018829</v>
      </c>
      <c r="O281" s="85">
        <f t="shared" ca="1" si="58"/>
        <v>84425548.096757144</v>
      </c>
      <c r="P281" s="39">
        <f t="shared" ca="1" si="65"/>
        <v>-8.9883058487565393E-2</v>
      </c>
    </row>
    <row r="282" spans="4:16">
      <c r="D282" s="92">
        <f t="shared" si="54"/>
        <v>0</v>
      </c>
      <c r="E282" s="92">
        <f t="shared" si="54"/>
        <v>0</v>
      </c>
      <c r="F282" s="85">
        <f t="shared" si="59"/>
        <v>0</v>
      </c>
      <c r="G282" s="85">
        <f t="shared" si="60"/>
        <v>0</v>
      </c>
      <c r="H282" s="85">
        <f t="shared" si="61"/>
        <v>0</v>
      </c>
      <c r="I282" s="85">
        <f t="shared" si="62"/>
        <v>0</v>
      </c>
      <c r="J282" s="85">
        <f t="shared" si="63"/>
        <v>0</v>
      </c>
      <c r="K282" s="85">
        <f t="shared" ca="1" si="55"/>
        <v>8.9883058487565393E-2</v>
      </c>
      <c r="L282" s="85">
        <f t="shared" ca="1" si="64"/>
        <v>8.0789642030791014E-3</v>
      </c>
      <c r="M282" s="85">
        <f t="shared" ca="1" si="56"/>
        <v>19704512666.466278</v>
      </c>
      <c r="N282" s="85">
        <f t="shared" ca="1" si="57"/>
        <v>5196030330.1018829</v>
      </c>
      <c r="O282" s="85">
        <f t="shared" ca="1" si="58"/>
        <v>84425548.096757144</v>
      </c>
      <c r="P282" s="39">
        <f t="shared" ca="1" si="65"/>
        <v>-8.9883058487565393E-2</v>
      </c>
    </row>
    <row r="283" spans="4:16">
      <c r="D283" s="92">
        <f t="shared" si="54"/>
        <v>0</v>
      </c>
      <c r="E283" s="92">
        <f t="shared" si="54"/>
        <v>0</v>
      </c>
      <c r="F283" s="85">
        <f t="shared" si="59"/>
        <v>0</v>
      </c>
      <c r="G283" s="85">
        <f t="shared" si="60"/>
        <v>0</v>
      </c>
      <c r="H283" s="85">
        <f t="shared" si="61"/>
        <v>0</v>
      </c>
      <c r="I283" s="85">
        <f t="shared" si="62"/>
        <v>0</v>
      </c>
      <c r="J283" s="85">
        <f t="shared" si="63"/>
        <v>0</v>
      </c>
      <c r="K283" s="85">
        <f t="shared" ca="1" si="55"/>
        <v>8.9883058487565393E-2</v>
      </c>
      <c r="L283" s="85">
        <f t="shared" ca="1" si="64"/>
        <v>8.0789642030791014E-3</v>
      </c>
      <c r="M283" s="85">
        <f t="shared" ca="1" si="56"/>
        <v>19704512666.466278</v>
      </c>
      <c r="N283" s="85">
        <f t="shared" ca="1" si="57"/>
        <v>5196030330.1018829</v>
      </c>
      <c r="O283" s="85">
        <f t="shared" ca="1" si="58"/>
        <v>84425548.096757144</v>
      </c>
      <c r="P283" s="39">
        <f t="shared" ca="1" si="65"/>
        <v>-8.9883058487565393E-2</v>
      </c>
    </row>
    <row r="284" spans="4:16">
      <c r="D284" s="92">
        <f t="shared" si="54"/>
        <v>0</v>
      </c>
      <c r="E284" s="92">
        <f t="shared" si="54"/>
        <v>0</v>
      </c>
      <c r="F284" s="85">
        <f t="shared" si="59"/>
        <v>0</v>
      </c>
      <c r="G284" s="85">
        <f t="shared" si="60"/>
        <v>0</v>
      </c>
      <c r="H284" s="85">
        <f t="shared" si="61"/>
        <v>0</v>
      </c>
      <c r="I284" s="85">
        <f t="shared" si="62"/>
        <v>0</v>
      </c>
      <c r="J284" s="85">
        <f t="shared" si="63"/>
        <v>0</v>
      </c>
      <c r="K284" s="85">
        <f t="shared" ca="1" si="55"/>
        <v>8.9883058487565393E-2</v>
      </c>
      <c r="L284" s="85">
        <f t="shared" ca="1" si="64"/>
        <v>8.0789642030791014E-3</v>
      </c>
      <c r="M284" s="85">
        <f t="shared" ca="1" si="56"/>
        <v>19704512666.466278</v>
      </c>
      <c r="N284" s="85">
        <f t="shared" ca="1" si="57"/>
        <v>5196030330.1018829</v>
      </c>
      <c r="O284" s="85">
        <f t="shared" ca="1" si="58"/>
        <v>84425548.096757144</v>
      </c>
      <c r="P284" s="39">
        <f t="shared" ca="1" si="65"/>
        <v>-8.9883058487565393E-2</v>
      </c>
    </row>
    <row r="285" spans="4:16">
      <c r="D285" s="92">
        <f t="shared" si="54"/>
        <v>0</v>
      </c>
      <c r="E285" s="92">
        <f t="shared" si="54"/>
        <v>0</v>
      </c>
      <c r="F285" s="85">
        <f t="shared" si="59"/>
        <v>0</v>
      </c>
      <c r="G285" s="85">
        <f t="shared" si="60"/>
        <v>0</v>
      </c>
      <c r="H285" s="85">
        <f t="shared" si="61"/>
        <v>0</v>
      </c>
      <c r="I285" s="85">
        <f t="shared" si="62"/>
        <v>0</v>
      </c>
      <c r="J285" s="85">
        <f t="shared" si="63"/>
        <v>0</v>
      </c>
      <c r="K285" s="85">
        <f t="shared" ca="1" si="55"/>
        <v>8.9883058487565393E-2</v>
      </c>
      <c r="L285" s="85">
        <f t="shared" ca="1" si="64"/>
        <v>8.0789642030791014E-3</v>
      </c>
      <c r="M285" s="85">
        <f t="shared" ca="1" si="56"/>
        <v>19704512666.466278</v>
      </c>
      <c r="N285" s="85">
        <f t="shared" ca="1" si="57"/>
        <v>5196030330.1018829</v>
      </c>
      <c r="O285" s="85">
        <f t="shared" ca="1" si="58"/>
        <v>84425548.096757144</v>
      </c>
      <c r="P285" s="39">
        <f t="shared" ca="1" si="65"/>
        <v>-8.9883058487565393E-2</v>
      </c>
    </row>
    <row r="286" spans="4:16">
      <c r="D286" s="92">
        <f t="shared" si="54"/>
        <v>0</v>
      </c>
      <c r="E286" s="92">
        <f t="shared" si="54"/>
        <v>0</v>
      </c>
      <c r="F286" s="85">
        <f t="shared" si="59"/>
        <v>0</v>
      </c>
      <c r="G286" s="85">
        <f t="shared" si="60"/>
        <v>0</v>
      </c>
      <c r="H286" s="85">
        <f t="shared" si="61"/>
        <v>0</v>
      </c>
      <c r="I286" s="85">
        <f t="shared" si="62"/>
        <v>0</v>
      </c>
      <c r="J286" s="85">
        <f t="shared" si="63"/>
        <v>0</v>
      </c>
      <c r="K286" s="85">
        <f t="shared" ca="1" si="55"/>
        <v>8.9883058487565393E-2</v>
      </c>
      <c r="L286" s="85">
        <f t="shared" ca="1" si="64"/>
        <v>8.0789642030791014E-3</v>
      </c>
      <c r="M286" s="85">
        <f t="shared" ca="1" si="56"/>
        <v>19704512666.466278</v>
      </c>
      <c r="N286" s="85">
        <f t="shared" ca="1" si="57"/>
        <v>5196030330.1018829</v>
      </c>
      <c r="O286" s="85">
        <f t="shared" ca="1" si="58"/>
        <v>84425548.096757144</v>
      </c>
      <c r="P286" s="39">
        <f t="shared" ca="1" si="65"/>
        <v>-8.9883058487565393E-2</v>
      </c>
    </row>
    <row r="287" spans="4:16">
      <c r="D287" s="92">
        <f t="shared" si="54"/>
        <v>0</v>
      </c>
      <c r="E287" s="92">
        <f t="shared" si="54"/>
        <v>0</v>
      </c>
      <c r="F287" s="85">
        <f t="shared" si="59"/>
        <v>0</v>
      </c>
      <c r="G287" s="85">
        <f t="shared" si="60"/>
        <v>0</v>
      </c>
      <c r="H287" s="85">
        <f t="shared" si="61"/>
        <v>0</v>
      </c>
      <c r="I287" s="85">
        <f t="shared" si="62"/>
        <v>0</v>
      </c>
      <c r="J287" s="85">
        <f t="shared" si="63"/>
        <v>0</v>
      </c>
      <c r="K287" s="85">
        <f t="shared" ca="1" si="55"/>
        <v>8.9883058487565393E-2</v>
      </c>
      <c r="L287" s="85">
        <f t="shared" ca="1" si="64"/>
        <v>8.0789642030791014E-3</v>
      </c>
      <c r="M287" s="85">
        <f t="shared" ca="1" si="56"/>
        <v>19704512666.466278</v>
      </c>
      <c r="N287" s="85">
        <f t="shared" ca="1" si="57"/>
        <v>5196030330.1018829</v>
      </c>
      <c r="O287" s="85">
        <f t="shared" ca="1" si="58"/>
        <v>84425548.096757144</v>
      </c>
      <c r="P287" s="39">
        <f t="shared" ca="1" si="65"/>
        <v>-8.9883058487565393E-2</v>
      </c>
    </row>
    <row r="288" spans="4:16">
      <c r="D288" s="92">
        <f t="shared" si="54"/>
        <v>0</v>
      </c>
      <c r="E288" s="92">
        <f t="shared" si="54"/>
        <v>0</v>
      </c>
      <c r="F288" s="85">
        <f t="shared" si="59"/>
        <v>0</v>
      </c>
      <c r="G288" s="85">
        <f t="shared" si="60"/>
        <v>0</v>
      </c>
      <c r="H288" s="85">
        <f t="shared" si="61"/>
        <v>0</v>
      </c>
      <c r="I288" s="85">
        <f t="shared" si="62"/>
        <v>0</v>
      </c>
      <c r="J288" s="85">
        <f t="shared" si="63"/>
        <v>0</v>
      </c>
      <c r="K288" s="85">
        <f t="shared" ca="1" si="55"/>
        <v>8.9883058487565393E-2</v>
      </c>
      <c r="L288" s="85">
        <f t="shared" ca="1" si="64"/>
        <v>8.0789642030791014E-3</v>
      </c>
      <c r="M288" s="85">
        <f t="shared" ca="1" si="56"/>
        <v>19704512666.466278</v>
      </c>
      <c r="N288" s="85">
        <f t="shared" ca="1" si="57"/>
        <v>5196030330.1018829</v>
      </c>
      <c r="O288" s="85">
        <f t="shared" ca="1" si="58"/>
        <v>84425548.096757144</v>
      </c>
      <c r="P288" s="39">
        <f t="shared" ca="1" si="65"/>
        <v>-8.9883058487565393E-2</v>
      </c>
    </row>
    <row r="289" spans="4:16">
      <c r="D289" s="92">
        <f t="shared" si="54"/>
        <v>0</v>
      </c>
      <c r="E289" s="92">
        <f t="shared" si="54"/>
        <v>0</v>
      </c>
      <c r="F289" s="85">
        <f t="shared" si="59"/>
        <v>0</v>
      </c>
      <c r="G289" s="85">
        <f t="shared" si="60"/>
        <v>0</v>
      </c>
      <c r="H289" s="85">
        <f t="shared" si="61"/>
        <v>0</v>
      </c>
      <c r="I289" s="85">
        <f t="shared" si="62"/>
        <v>0</v>
      </c>
      <c r="J289" s="85">
        <f t="shared" si="63"/>
        <v>0</v>
      </c>
      <c r="K289" s="85">
        <f t="shared" ca="1" si="55"/>
        <v>8.9883058487565393E-2</v>
      </c>
      <c r="L289" s="85">
        <f t="shared" ca="1" si="64"/>
        <v>8.0789642030791014E-3</v>
      </c>
      <c r="M289" s="85">
        <f t="shared" ca="1" si="56"/>
        <v>19704512666.466278</v>
      </c>
      <c r="N289" s="85">
        <f t="shared" ca="1" si="57"/>
        <v>5196030330.1018829</v>
      </c>
      <c r="O289" s="85">
        <f t="shared" ca="1" si="58"/>
        <v>84425548.096757144</v>
      </c>
      <c r="P289" s="39">
        <f t="shared" ca="1" si="65"/>
        <v>-8.9883058487565393E-2</v>
      </c>
    </row>
    <row r="290" spans="4:16">
      <c r="D290" s="92">
        <f t="shared" si="54"/>
        <v>0</v>
      </c>
      <c r="E290" s="92">
        <f t="shared" si="54"/>
        <v>0</v>
      </c>
      <c r="F290" s="85">
        <f t="shared" si="59"/>
        <v>0</v>
      </c>
      <c r="G290" s="85">
        <f t="shared" si="60"/>
        <v>0</v>
      </c>
      <c r="H290" s="85">
        <f t="shared" si="61"/>
        <v>0</v>
      </c>
      <c r="I290" s="85">
        <f t="shared" si="62"/>
        <v>0</v>
      </c>
      <c r="J290" s="85">
        <f t="shared" si="63"/>
        <v>0</v>
      </c>
      <c r="K290" s="85">
        <f t="shared" ca="1" si="55"/>
        <v>8.9883058487565393E-2</v>
      </c>
      <c r="L290" s="85">
        <f t="shared" ca="1" si="64"/>
        <v>8.0789642030791014E-3</v>
      </c>
      <c r="M290" s="85">
        <f t="shared" ca="1" si="56"/>
        <v>19704512666.466278</v>
      </c>
      <c r="N290" s="85">
        <f t="shared" ca="1" si="57"/>
        <v>5196030330.1018829</v>
      </c>
      <c r="O290" s="85">
        <f t="shared" ca="1" si="58"/>
        <v>84425548.096757144</v>
      </c>
      <c r="P290" s="39">
        <f t="shared" ca="1" si="65"/>
        <v>-8.9883058487565393E-2</v>
      </c>
    </row>
    <row r="291" spans="4:16">
      <c r="D291" s="92">
        <f t="shared" si="54"/>
        <v>0</v>
      </c>
      <c r="E291" s="92">
        <f t="shared" si="54"/>
        <v>0</v>
      </c>
      <c r="F291" s="85">
        <f t="shared" si="59"/>
        <v>0</v>
      </c>
      <c r="G291" s="85">
        <f t="shared" si="60"/>
        <v>0</v>
      </c>
      <c r="H291" s="85">
        <f t="shared" si="61"/>
        <v>0</v>
      </c>
      <c r="I291" s="85">
        <f t="shared" si="62"/>
        <v>0</v>
      </c>
      <c r="J291" s="85">
        <f t="shared" si="63"/>
        <v>0</v>
      </c>
      <c r="K291" s="85">
        <f t="shared" ca="1" si="55"/>
        <v>8.9883058487565393E-2</v>
      </c>
      <c r="L291" s="85">
        <f t="shared" ca="1" si="64"/>
        <v>8.0789642030791014E-3</v>
      </c>
      <c r="M291" s="85">
        <f t="shared" ca="1" si="56"/>
        <v>19704512666.466278</v>
      </c>
      <c r="N291" s="85">
        <f t="shared" ca="1" si="57"/>
        <v>5196030330.1018829</v>
      </c>
      <c r="O291" s="85">
        <f t="shared" ca="1" si="58"/>
        <v>84425548.096757144</v>
      </c>
      <c r="P291" s="39">
        <f t="shared" ca="1" si="65"/>
        <v>-8.9883058487565393E-2</v>
      </c>
    </row>
    <row r="292" spans="4:16">
      <c r="D292" s="92">
        <f t="shared" si="54"/>
        <v>0</v>
      </c>
      <c r="E292" s="92">
        <f t="shared" si="54"/>
        <v>0</v>
      </c>
      <c r="F292" s="85">
        <f t="shared" si="59"/>
        <v>0</v>
      </c>
      <c r="G292" s="85">
        <f t="shared" si="60"/>
        <v>0</v>
      </c>
      <c r="H292" s="85">
        <f t="shared" si="61"/>
        <v>0</v>
      </c>
      <c r="I292" s="85">
        <f t="shared" si="62"/>
        <v>0</v>
      </c>
      <c r="J292" s="85">
        <f t="shared" si="63"/>
        <v>0</v>
      </c>
      <c r="K292" s="85">
        <f t="shared" ca="1" si="55"/>
        <v>8.9883058487565393E-2</v>
      </c>
      <c r="L292" s="85">
        <f t="shared" ca="1" si="64"/>
        <v>8.0789642030791014E-3</v>
      </c>
      <c r="M292" s="85">
        <f t="shared" ca="1" si="56"/>
        <v>19704512666.466278</v>
      </c>
      <c r="N292" s="85">
        <f t="shared" ca="1" si="57"/>
        <v>5196030330.1018829</v>
      </c>
      <c r="O292" s="85">
        <f t="shared" ca="1" si="58"/>
        <v>84425548.096757144</v>
      </c>
      <c r="P292" s="39">
        <f t="shared" ca="1" si="65"/>
        <v>-8.9883058487565393E-2</v>
      </c>
    </row>
    <row r="293" spans="4:16">
      <c r="D293" s="92">
        <f t="shared" si="54"/>
        <v>0</v>
      </c>
      <c r="E293" s="92">
        <f t="shared" si="54"/>
        <v>0</v>
      </c>
      <c r="F293" s="85">
        <f t="shared" si="59"/>
        <v>0</v>
      </c>
      <c r="G293" s="85">
        <f t="shared" si="60"/>
        <v>0</v>
      </c>
      <c r="H293" s="85">
        <f t="shared" si="61"/>
        <v>0</v>
      </c>
      <c r="I293" s="85">
        <f t="shared" si="62"/>
        <v>0</v>
      </c>
      <c r="J293" s="85">
        <f t="shared" si="63"/>
        <v>0</v>
      </c>
      <c r="K293" s="85">
        <f t="shared" ca="1" si="55"/>
        <v>8.9883058487565393E-2</v>
      </c>
      <c r="L293" s="85">
        <f t="shared" ca="1" si="64"/>
        <v>8.0789642030791014E-3</v>
      </c>
      <c r="M293" s="85">
        <f t="shared" ca="1" si="56"/>
        <v>19704512666.466278</v>
      </c>
      <c r="N293" s="85">
        <f t="shared" ca="1" si="57"/>
        <v>5196030330.1018829</v>
      </c>
      <c r="O293" s="85">
        <f t="shared" ca="1" si="58"/>
        <v>84425548.096757144</v>
      </c>
      <c r="P293" s="39">
        <f t="shared" ca="1" si="65"/>
        <v>-8.9883058487565393E-2</v>
      </c>
    </row>
    <row r="294" spans="4:16">
      <c r="D294" s="92">
        <f t="shared" si="54"/>
        <v>0</v>
      </c>
      <c r="E294" s="92">
        <f t="shared" si="54"/>
        <v>0</v>
      </c>
      <c r="F294" s="85">
        <f t="shared" si="59"/>
        <v>0</v>
      </c>
      <c r="G294" s="85">
        <f t="shared" si="60"/>
        <v>0</v>
      </c>
      <c r="H294" s="85">
        <f t="shared" si="61"/>
        <v>0</v>
      </c>
      <c r="I294" s="85">
        <f t="shared" si="62"/>
        <v>0</v>
      </c>
      <c r="J294" s="85">
        <f t="shared" si="63"/>
        <v>0</v>
      </c>
      <c r="K294" s="85">
        <f t="shared" ca="1" si="55"/>
        <v>8.9883058487565393E-2</v>
      </c>
      <c r="L294" s="85">
        <f t="shared" ca="1" si="64"/>
        <v>8.0789642030791014E-3</v>
      </c>
      <c r="M294" s="85">
        <f t="shared" ca="1" si="56"/>
        <v>19704512666.466278</v>
      </c>
      <c r="N294" s="85">
        <f t="shared" ca="1" si="57"/>
        <v>5196030330.1018829</v>
      </c>
      <c r="O294" s="85">
        <f t="shared" ca="1" si="58"/>
        <v>84425548.096757144</v>
      </c>
      <c r="P294" s="39">
        <f t="shared" ca="1" si="65"/>
        <v>-8.9883058487565393E-2</v>
      </c>
    </row>
    <row r="295" spans="4:16">
      <c r="D295" s="92">
        <f t="shared" si="54"/>
        <v>0</v>
      </c>
      <c r="E295" s="92">
        <f t="shared" si="54"/>
        <v>0</v>
      </c>
      <c r="F295" s="85">
        <f t="shared" si="59"/>
        <v>0</v>
      </c>
      <c r="G295" s="85">
        <f t="shared" si="60"/>
        <v>0</v>
      </c>
      <c r="H295" s="85">
        <f t="shared" si="61"/>
        <v>0</v>
      </c>
      <c r="I295" s="85">
        <f t="shared" si="62"/>
        <v>0</v>
      </c>
      <c r="J295" s="85">
        <f t="shared" si="63"/>
        <v>0</v>
      </c>
      <c r="K295" s="85">
        <f t="shared" ca="1" si="55"/>
        <v>8.9883058487565393E-2</v>
      </c>
      <c r="L295" s="85">
        <f t="shared" ca="1" si="64"/>
        <v>8.0789642030791014E-3</v>
      </c>
      <c r="M295" s="85">
        <f t="shared" ca="1" si="56"/>
        <v>19704512666.466278</v>
      </c>
      <c r="N295" s="85">
        <f t="shared" ca="1" si="57"/>
        <v>5196030330.1018829</v>
      </c>
      <c r="O295" s="85">
        <f t="shared" ca="1" si="58"/>
        <v>84425548.096757144</v>
      </c>
      <c r="P295" s="39">
        <f t="shared" ca="1" si="65"/>
        <v>-8.9883058487565393E-2</v>
      </c>
    </row>
    <row r="296" spans="4:16">
      <c r="D296" s="92">
        <f t="shared" si="54"/>
        <v>0</v>
      </c>
      <c r="E296" s="92">
        <f t="shared" si="54"/>
        <v>0</v>
      </c>
      <c r="F296" s="85">
        <f t="shared" si="59"/>
        <v>0</v>
      </c>
      <c r="G296" s="85">
        <f t="shared" si="60"/>
        <v>0</v>
      </c>
      <c r="H296" s="85">
        <f t="shared" si="61"/>
        <v>0</v>
      </c>
      <c r="I296" s="85">
        <f t="shared" si="62"/>
        <v>0</v>
      </c>
      <c r="J296" s="85">
        <f t="shared" si="63"/>
        <v>0</v>
      </c>
      <c r="K296" s="85">
        <f t="shared" ca="1" si="55"/>
        <v>8.9883058487565393E-2</v>
      </c>
      <c r="L296" s="85">
        <f t="shared" ca="1" si="64"/>
        <v>8.0789642030791014E-3</v>
      </c>
      <c r="M296" s="85">
        <f t="shared" ca="1" si="56"/>
        <v>19704512666.466278</v>
      </c>
      <c r="N296" s="85">
        <f t="shared" ca="1" si="57"/>
        <v>5196030330.1018829</v>
      </c>
      <c r="O296" s="85">
        <f t="shared" ca="1" si="58"/>
        <v>84425548.096757144</v>
      </c>
      <c r="P296" s="39">
        <f t="shared" ca="1" si="65"/>
        <v>-8.9883058487565393E-2</v>
      </c>
    </row>
    <row r="297" spans="4:16">
      <c r="D297" s="92">
        <f t="shared" si="54"/>
        <v>0</v>
      </c>
      <c r="E297" s="92">
        <f t="shared" si="54"/>
        <v>0</v>
      </c>
      <c r="F297" s="85">
        <f t="shared" si="59"/>
        <v>0</v>
      </c>
      <c r="G297" s="85">
        <f t="shared" si="60"/>
        <v>0</v>
      </c>
      <c r="H297" s="85">
        <f t="shared" si="61"/>
        <v>0</v>
      </c>
      <c r="I297" s="85">
        <f t="shared" si="62"/>
        <v>0</v>
      </c>
      <c r="J297" s="85">
        <f t="shared" si="63"/>
        <v>0</v>
      </c>
      <c r="K297" s="85">
        <f t="shared" ca="1" si="55"/>
        <v>8.9883058487565393E-2</v>
      </c>
      <c r="L297" s="85">
        <f t="shared" ca="1" si="64"/>
        <v>8.0789642030791014E-3</v>
      </c>
      <c r="M297" s="85">
        <f t="shared" ca="1" si="56"/>
        <v>19704512666.466278</v>
      </c>
      <c r="N297" s="85">
        <f t="shared" ca="1" si="57"/>
        <v>5196030330.1018829</v>
      </c>
      <c r="O297" s="85">
        <f t="shared" ca="1" si="58"/>
        <v>84425548.096757144</v>
      </c>
      <c r="P297" s="39">
        <f t="shared" ca="1" si="65"/>
        <v>-8.9883058487565393E-2</v>
      </c>
    </row>
    <row r="298" spans="4:16">
      <c r="D298" s="92">
        <f t="shared" si="54"/>
        <v>0</v>
      </c>
      <c r="E298" s="92">
        <f t="shared" si="54"/>
        <v>0</v>
      </c>
      <c r="F298" s="85">
        <f t="shared" si="59"/>
        <v>0</v>
      </c>
      <c r="G298" s="85">
        <f t="shared" si="60"/>
        <v>0</v>
      </c>
      <c r="H298" s="85">
        <f t="shared" si="61"/>
        <v>0</v>
      </c>
      <c r="I298" s="85">
        <f t="shared" si="62"/>
        <v>0</v>
      </c>
      <c r="J298" s="85">
        <f t="shared" si="63"/>
        <v>0</v>
      </c>
      <c r="K298" s="85">
        <f t="shared" ca="1" si="55"/>
        <v>8.9883058487565393E-2</v>
      </c>
      <c r="L298" s="85">
        <f t="shared" ca="1" si="64"/>
        <v>8.0789642030791014E-3</v>
      </c>
      <c r="M298" s="85">
        <f t="shared" ca="1" si="56"/>
        <v>19704512666.466278</v>
      </c>
      <c r="N298" s="85">
        <f t="shared" ca="1" si="57"/>
        <v>5196030330.1018829</v>
      </c>
      <c r="O298" s="85">
        <f t="shared" ca="1" si="58"/>
        <v>84425548.096757144</v>
      </c>
      <c r="P298" s="39">
        <f t="shared" ca="1" si="65"/>
        <v>-8.9883058487565393E-2</v>
      </c>
    </row>
    <row r="299" spans="4:16">
      <c r="D299" s="92">
        <f t="shared" si="54"/>
        <v>0</v>
      </c>
      <c r="E299" s="92">
        <f t="shared" si="54"/>
        <v>0</v>
      </c>
      <c r="F299" s="85">
        <f t="shared" si="59"/>
        <v>0</v>
      </c>
      <c r="G299" s="85">
        <f t="shared" si="60"/>
        <v>0</v>
      </c>
      <c r="H299" s="85">
        <f t="shared" si="61"/>
        <v>0</v>
      </c>
      <c r="I299" s="85">
        <f t="shared" si="62"/>
        <v>0</v>
      </c>
      <c r="J299" s="85">
        <f t="shared" si="63"/>
        <v>0</v>
      </c>
      <c r="K299" s="85">
        <f t="shared" ca="1" si="55"/>
        <v>8.9883058487565393E-2</v>
      </c>
      <c r="L299" s="85">
        <f t="shared" ca="1" si="64"/>
        <v>8.0789642030791014E-3</v>
      </c>
      <c r="M299" s="85">
        <f t="shared" ca="1" si="56"/>
        <v>19704512666.466278</v>
      </c>
      <c r="N299" s="85">
        <f t="shared" ca="1" si="57"/>
        <v>5196030330.1018829</v>
      </c>
      <c r="O299" s="85">
        <f t="shared" ca="1" si="58"/>
        <v>84425548.096757144</v>
      </c>
      <c r="P299" s="39">
        <f t="shared" ca="1" si="65"/>
        <v>-8.9883058487565393E-2</v>
      </c>
    </row>
    <row r="300" spans="4:16">
      <c r="D300" s="92">
        <f t="shared" si="54"/>
        <v>0</v>
      </c>
      <c r="E300" s="92">
        <f t="shared" si="54"/>
        <v>0</v>
      </c>
      <c r="F300" s="85">
        <f t="shared" si="59"/>
        <v>0</v>
      </c>
      <c r="G300" s="85">
        <f t="shared" si="60"/>
        <v>0</v>
      </c>
      <c r="H300" s="85">
        <f t="shared" si="61"/>
        <v>0</v>
      </c>
      <c r="I300" s="85">
        <f t="shared" si="62"/>
        <v>0</v>
      </c>
      <c r="J300" s="85">
        <f t="shared" si="63"/>
        <v>0</v>
      </c>
      <c r="K300" s="85">
        <f t="shared" ca="1" si="55"/>
        <v>8.9883058487565393E-2</v>
      </c>
      <c r="L300" s="85">
        <f t="shared" ca="1" si="64"/>
        <v>8.0789642030791014E-3</v>
      </c>
      <c r="M300" s="85">
        <f t="shared" ca="1" si="56"/>
        <v>19704512666.466278</v>
      </c>
      <c r="N300" s="85">
        <f t="shared" ca="1" si="57"/>
        <v>5196030330.1018829</v>
      </c>
      <c r="O300" s="85">
        <f t="shared" ca="1" si="58"/>
        <v>84425548.096757144</v>
      </c>
      <c r="P300" s="39">
        <f t="shared" ca="1" si="65"/>
        <v>-8.9883058487565393E-2</v>
      </c>
    </row>
    <row r="301" spans="4:16">
      <c r="D301" s="92">
        <f t="shared" si="54"/>
        <v>0</v>
      </c>
      <c r="E301" s="92">
        <f t="shared" si="54"/>
        <v>0</v>
      </c>
      <c r="F301" s="85">
        <f t="shared" si="59"/>
        <v>0</v>
      </c>
      <c r="G301" s="85">
        <f t="shared" si="60"/>
        <v>0</v>
      </c>
      <c r="H301" s="85">
        <f t="shared" si="61"/>
        <v>0</v>
      </c>
      <c r="I301" s="85">
        <f t="shared" si="62"/>
        <v>0</v>
      </c>
      <c r="J301" s="85">
        <f t="shared" si="63"/>
        <v>0</v>
      </c>
      <c r="K301" s="85">
        <f t="shared" ca="1" si="55"/>
        <v>8.9883058487565393E-2</v>
      </c>
      <c r="L301" s="85">
        <f t="shared" ca="1" si="64"/>
        <v>8.0789642030791014E-3</v>
      </c>
      <c r="M301" s="85">
        <f t="shared" ca="1" si="56"/>
        <v>19704512666.466278</v>
      </c>
      <c r="N301" s="85">
        <f t="shared" ca="1" si="57"/>
        <v>5196030330.1018829</v>
      </c>
      <c r="O301" s="85">
        <f t="shared" ca="1" si="58"/>
        <v>84425548.096757144</v>
      </c>
      <c r="P301" s="39">
        <f t="shared" ca="1" si="65"/>
        <v>-8.9883058487565393E-2</v>
      </c>
    </row>
    <row r="302" spans="4:16">
      <c r="D302" s="92">
        <f t="shared" si="54"/>
        <v>0</v>
      </c>
      <c r="E302" s="92">
        <f t="shared" si="54"/>
        <v>0</v>
      </c>
      <c r="F302" s="85">
        <f t="shared" si="59"/>
        <v>0</v>
      </c>
      <c r="G302" s="85">
        <f t="shared" si="60"/>
        <v>0</v>
      </c>
      <c r="H302" s="85">
        <f t="shared" si="61"/>
        <v>0</v>
      </c>
      <c r="I302" s="85">
        <f t="shared" si="62"/>
        <v>0</v>
      </c>
      <c r="J302" s="85">
        <f t="shared" si="63"/>
        <v>0</v>
      </c>
      <c r="K302" s="85">
        <f t="shared" ca="1" si="55"/>
        <v>8.9883058487565393E-2</v>
      </c>
      <c r="L302" s="85">
        <f t="shared" ca="1" si="64"/>
        <v>8.0789642030791014E-3</v>
      </c>
      <c r="M302" s="85">
        <f t="shared" ca="1" si="56"/>
        <v>19704512666.466278</v>
      </c>
      <c r="N302" s="85">
        <f t="shared" ca="1" si="57"/>
        <v>5196030330.1018829</v>
      </c>
      <c r="O302" s="85">
        <f t="shared" ca="1" si="58"/>
        <v>84425548.096757144</v>
      </c>
      <c r="P302" s="39">
        <f t="shared" ca="1" si="65"/>
        <v>-8.9883058487565393E-2</v>
      </c>
    </row>
    <row r="303" spans="4:16">
      <c r="D303" s="92">
        <f t="shared" si="54"/>
        <v>0</v>
      </c>
      <c r="E303" s="92">
        <f t="shared" si="54"/>
        <v>0</v>
      </c>
      <c r="F303" s="85">
        <f t="shared" si="59"/>
        <v>0</v>
      </c>
      <c r="G303" s="85">
        <f t="shared" si="60"/>
        <v>0</v>
      </c>
      <c r="H303" s="85">
        <f t="shared" si="61"/>
        <v>0</v>
      </c>
      <c r="I303" s="85">
        <f t="shared" si="62"/>
        <v>0</v>
      </c>
      <c r="J303" s="85">
        <f t="shared" si="63"/>
        <v>0</v>
      </c>
      <c r="K303" s="85">
        <f t="shared" ca="1" si="55"/>
        <v>8.9883058487565393E-2</v>
      </c>
      <c r="L303" s="85">
        <f t="shared" ca="1" si="64"/>
        <v>8.0789642030791014E-3</v>
      </c>
      <c r="M303" s="85">
        <f t="shared" ca="1" si="56"/>
        <v>19704512666.466278</v>
      </c>
      <c r="N303" s="85">
        <f t="shared" ca="1" si="57"/>
        <v>5196030330.1018829</v>
      </c>
      <c r="O303" s="85">
        <f t="shared" ca="1" si="58"/>
        <v>84425548.096757144</v>
      </c>
      <c r="P303" s="39">
        <f t="shared" ca="1" si="65"/>
        <v>-8.9883058487565393E-2</v>
      </c>
    </row>
    <row r="304" spans="4:16">
      <c r="D304" s="92">
        <f t="shared" si="54"/>
        <v>0</v>
      </c>
      <c r="E304" s="92">
        <f t="shared" si="54"/>
        <v>0</v>
      </c>
      <c r="F304" s="85">
        <f t="shared" si="59"/>
        <v>0</v>
      </c>
      <c r="G304" s="85">
        <f t="shared" si="60"/>
        <v>0</v>
      </c>
      <c r="H304" s="85">
        <f t="shared" si="61"/>
        <v>0</v>
      </c>
      <c r="I304" s="85">
        <f t="shared" si="62"/>
        <v>0</v>
      </c>
      <c r="J304" s="85">
        <f t="shared" si="63"/>
        <v>0</v>
      </c>
      <c r="K304" s="85">
        <f t="shared" ca="1" si="55"/>
        <v>8.9883058487565393E-2</v>
      </c>
      <c r="L304" s="85">
        <f t="shared" ca="1" si="64"/>
        <v>8.0789642030791014E-3</v>
      </c>
      <c r="M304" s="85">
        <f t="shared" ca="1" si="56"/>
        <v>19704512666.466278</v>
      </c>
      <c r="N304" s="85">
        <f t="shared" ca="1" si="57"/>
        <v>5196030330.1018829</v>
      </c>
      <c r="O304" s="85">
        <f t="shared" ca="1" si="58"/>
        <v>84425548.096757144</v>
      </c>
      <c r="P304" s="39">
        <f t="shared" ca="1" si="65"/>
        <v>-8.9883058487565393E-2</v>
      </c>
    </row>
    <row r="305" spans="4:16">
      <c r="D305" s="92">
        <f t="shared" si="54"/>
        <v>0</v>
      </c>
      <c r="E305" s="92">
        <f t="shared" si="54"/>
        <v>0</v>
      </c>
      <c r="F305" s="85">
        <f t="shared" si="59"/>
        <v>0</v>
      </c>
      <c r="G305" s="85">
        <f t="shared" si="60"/>
        <v>0</v>
      </c>
      <c r="H305" s="85">
        <f t="shared" si="61"/>
        <v>0</v>
      </c>
      <c r="I305" s="85">
        <f t="shared" si="62"/>
        <v>0</v>
      </c>
      <c r="J305" s="85">
        <f t="shared" si="63"/>
        <v>0</v>
      </c>
      <c r="K305" s="85">
        <f t="shared" ca="1" si="55"/>
        <v>8.9883058487565393E-2</v>
      </c>
      <c r="L305" s="85">
        <f t="shared" ca="1" si="64"/>
        <v>8.0789642030791014E-3</v>
      </c>
      <c r="M305" s="85">
        <f t="shared" ca="1" si="56"/>
        <v>19704512666.466278</v>
      </c>
      <c r="N305" s="85">
        <f t="shared" ca="1" si="57"/>
        <v>5196030330.1018829</v>
      </c>
      <c r="O305" s="85">
        <f t="shared" ca="1" si="58"/>
        <v>84425548.096757144</v>
      </c>
      <c r="P305" s="39">
        <f t="shared" ca="1" si="65"/>
        <v>-8.9883058487565393E-2</v>
      </c>
    </row>
    <row r="306" spans="4:16">
      <c r="D306" s="92">
        <f t="shared" si="54"/>
        <v>0</v>
      </c>
      <c r="E306" s="92">
        <f t="shared" si="54"/>
        <v>0</v>
      </c>
      <c r="F306" s="85">
        <f t="shared" si="59"/>
        <v>0</v>
      </c>
      <c r="G306" s="85">
        <f t="shared" si="60"/>
        <v>0</v>
      </c>
      <c r="H306" s="85">
        <f t="shared" si="61"/>
        <v>0</v>
      </c>
      <c r="I306" s="85">
        <f t="shared" si="62"/>
        <v>0</v>
      </c>
      <c r="J306" s="85">
        <f t="shared" si="63"/>
        <v>0</v>
      </c>
      <c r="K306" s="85">
        <f t="shared" ca="1" si="55"/>
        <v>8.9883058487565393E-2</v>
      </c>
      <c r="L306" s="85">
        <f t="shared" ca="1" si="64"/>
        <v>8.0789642030791014E-3</v>
      </c>
      <c r="M306" s="85">
        <f t="shared" ca="1" si="56"/>
        <v>19704512666.466278</v>
      </c>
      <c r="N306" s="85">
        <f t="shared" ca="1" si="57"/>
        <v>5196030330.1018829</v>
      </c>
      <c r="O306" s="85">
        <f t="shared" ca="1" si="58"/>
        <v>84425548.096757144</v>
      </c>
      <c r="P306" s="39">
        <f t="shared" ca="1" si="65"/>
        <v>-8.9883058487565393E-2</v>
      </c>
    </row>
    <row r="307" spans="4:16">
      <c r="D307" s="92">
        <f t="shared" si="54"/>
        <v>0</v>
      </c>
      <c r="E307" s="92">
        <f t="shared" si="54"/>
        <v>0</v>
      </c>
      <c r="F307" s="85">
        <f t="shared" si="59"/>
        <v>0</v>
      </c>
      <c r="G307" s="85">
        <f t="shared" si="60"/>
        <v>0</v>
      </c>
      <c r="H307" s="85">
        <f t="shared" si="61"/>
        <v>0</v>
      </c>
      <c r="I307" s="85">
        <f t="shared" si="62"/>
        <v>0</v>
      </c>
      <c r="J307" s="85">
        <f t="shared" si="63"/>
        <v>0</v>
      </c>
      <c r="K307" s="85">
        <f t="shared" ca="1" si="55"/>
        <v>8.9883058487565393E-2</v>
      </c>
      <c r="L307" s="85">
        <f t="shared" ca="1" si="64"/>
        <v>8.0789642030791014E-3</v>
      </c>
      <c r="M307" s="85">
        <f t="shared" ca="1" si="56"/>
        <v>19704512666.466278</v>
      </c>
      <c r="N307" s="85">
        <f t="shared" ca="1" si="57"/>
        <v>5196030330.1018829</v>
      </c>
      <c r="O307" s="85">
        <f t="shared" ca="1" si="58"/>
        <v>84425548.096757144</v>
      </c>
      <c r="P307" s="39">
        <f t="shared" ca="1" si="65"/>
        <v>-8.9883058487565393E-2</v>
      </c>
    </row>
    <row r="308" spans="4:16">
      <c r="D308" s="92">
        <f t="shared" si="54"/>
        <v>0</v>
      </c>
      <c r="E308" s="92">
        <f t="shared" si="54"/>
        <v>0</v>
      </c>
      <c r="F308" s="85">
        <f t="shared" si="59"/>
        <v>0</v>
      </c>
      <c r="G308" s="85">
        <f t="shared" si="60"/>
        <v>0</v>
      </c>
      <c r="H308" s="85">
        <f t="shared" si="61"/>
        <v>0</v>
      </c>
      <c r="I308" s="85">
        <f t="shared" si="62"/>
        <v>0</v>
      </c>
      <c r="J308" s="85">
        <f t="shared" si="63"/>
        <v>0</v>
      </c>
      <c r="K308" s="85">
        <f t="shared" ca="1" si="55"/>
        <v>8.9883058487565393E-2</v>
      </c>
      <c r="L308" s="85">
        <f t="shared" ca="1" si="64"/>
        <v>8.0789642030791014E-3</v>
      </c>
      <c r="M308" s="85">
        <f t="shared" ca="1" si="56"/>
        <v>19704512666.466278</v>
      </c>
      <c r="N308" s="85">
        <f t="shared" ca="1" si="57"/>
        <v>5196030330.1018829</v>
      </c>
      <c r="O308" s="85">
        <f t="shared" ca="1" si="58"/>
        <v>84425548.096757144</v>
      </c>
      <c r="P308" s="39">
        <f t="shared" ca="1" si="65"/>
        <v>-8.9883058487565393E-2</v>
      </c>
    </row>
    <row r="309" spans="4:16">
      <c r="D309" s="92">
        <f t="shared" si="54"/>
        <v>0</v>
      </c>
      <c r="E309" s="92">
        <f t="shared" si="54"/>
        <v>0</v>
      </c>
      <c r="F309" s="85">
        <f t="shared" si="59"/>
        <v>0</v>
      </c>
      <c r="G309" s="85">
        <f t="shared" si="60"/>
        <v>0</v>
      </c>
      <c r="H309" s="85">
        <f t="shared" si="61"/>
        <v>0</v>
      </c>
      <c r="I309" s="85">
        <f t="shared" si="62"/>
        <v>0</v>
      </c>
      <c r="J309" s="85">
        <f t="shared" si="63"/>
        <v>0</v>
      </c>
      <c r="K309" s="85">
        <f t="shared" ca="1" si="55"/>
        <v>8.9883058487565393E-2</v>
      </c>
      <c r="L309" s="85">
        <f t="shared" ca="1" si="64"/>
        <v>8.0789642030791014E-3</v>
      </c>
      <c r="M309" s="85">
        <f t="shared" ca="1" si="56"/>
        <v>19704512666.466278</v>
      </c>
      <c r="N309" s="85">
        <f t="shared" ca="1" si="57"/>
        <v>5196030330.1018829</v>
      </c>
      <c r="O309" s="85">
        <f t="shared" ca="1" si="58"/>
        <v>84425548.096757144</v>
      </c>
      <c r="P309" s="39">
        <f t="shared" ca="1" si="65"/>
        <v>-8.9883058487565393E-2</v>
      </c>
    </row>
    <row r="310" spans="4:16">
      <c r="D310" s="92">
        <f t="shared" si="54"/>
        <v>0</v>
      </c>
      <c r="E310" s="92">
        <f t="shared" si="54"/>
        <v>0</v>
      </c>
      <c r="F310" s="85">
        <f t="shared" si="59"/>
        <v>0</v>
      </c>
      <c r="G310" s="85">
        <f t="shared" si="60"/>
        <v>0</v>
      </c>
      <c r="H310" s="85">
        <f t="shared" si="61"/>
        <v>0</v>
      </c>
      <c r="I310" s="85">
        <f t="shared" si="62"/>
        <v>0</v>
      </c>
      <c r="J310" s="85">
        <f t="shared" si="63"/>
        <v>0</v>
      </c>
      <c r="K310" s="85">
        <f t="shared" ca="1" si="55"/>
        <v>8.9883058487565393E-2</v>
      </c>
      <c r="L310" s="85">
        <f t="shared" ca="1" si="64"/>
        <v>8.0789642030791014E-3</v>
      </c>
      <c r="M310" s="85">
        <f t="shared" ca="1" si="56"/>
        <v>19704512666.466278</v>
      </c>
      <c r="N310" s="85">
        <f t="shared" ca="1" si="57"/>
        <v>5196030330.1018829</v>
      </c>
      <c r="O310" s="85">
        <f t="shared" ca="1" si="58"/>
        <v>84425548.096757144</v>
      </c>
      <c r="P310" s="39">
        <f t="shared" ca="1" si="65"/>
        <v>-8.9883058487565393E-2</v>
      </c>
    </row>
    <row r="311" spans="4:16">
      <c r="D311" s="92">
        <f t="shared" si="54"/>
        <v>0</v>
      </c>
      <c r="E311" s="92">
        <f t="shared" si="54"/>
        <v>0</v>
      </c>
      <c r="F311" s="85">
        <f t="shared" si="59"/>
        <v>0</v>
      </c>
      <c r="G311" s="85">
        <f t="shared" si="60"/>
        <v>0</v>
      </c>
      <c r="H311" s="85">
        <f t="shared" si="61"/>
        <v>0</v>
      </c>
      <c r="I311" s="85">
        <f t="shared" si="62"/>
        <v>0</v>
      </c>
      <c r="J311" s="85">
        <f t="shared" si="63"/>
        <v>0</v>
      </c>
      <c r="K311" s="85">
        <f t="shared" ca="1" si="55"/>
        <v>8.9883058487565393E-2</v>
      </c>
      <c r="L311" s="85">
        <f t="shared" ca="1" si="64"/>
        <v>8.0789642030791014E-3</v>
      </c>
      <c r="M311" s="85">
        <f t="shared" ca="1" si="56"/>
        <v>19704512666.466278</v>
      </c>
      <c r="N311" s="85">
        <f t="shared" ca="1" si="57"/>
        <v>5196030330.1018829</v>
      </c>
      <c r="O311" s="85">
        <f t="shared" ca="1" si="58"/>
        <v>84425548.096757144</v>
      </c>
      <c r="P311" s="39">
        <f t="shared" ca="1" si="65"/>
        <v>-8.9883058487565393E-2</v>
      </c>
    </row>
    <row r="312" spans="4:16">
      <c r="D312" s="92">
        <f t="shared" si="54"/>
        <v>0</v>
      </c>
      <c r="E312" s="92">
        <f t="shared" si="54"/>
        <v>0</v>
      </c>
      <c r="F312" s="85">
        <f t="shared" si="59"/>
        <v>0</v>
      </c>
      <c r="G312" s="85">
        <f t="shared" si="60"/>
        <v>0</v>
      </c>
      <c r="H312" s="85">
        <f t="shared" si="61"/>
        <v>0</v>
      </c>
      <c r="I312" s="85">
        <f t="shared" si="62"/>
        <v>0</v>
      </c>
      <c r="J312" s="85">
        <f t="shared" si="63"/>
        <v>0</v>
      </c>
      <c r="K312" s="85">
        <f t="shared" ca="1" si="55"/>
        <v>8.9883058487565393E-2</v>
      </c>
      <c r="L312" s="85">
        <f t="shared" ca="1" si="64"/>
        <v>8.0789642030791014E-3</v>
      </c>
      <c r="M312" s="85">
        <f t="shared" ca="1" si="56"/>
        <v>19704512666.466278</v>
      </c>
      <c r="N312" s="85">
        <f t="shared" ca="1" si="57"/>
        <v>5196030330.1018829</v>
      </c>
      <c r="O312" s="85">
        <f t="shared" ca="1" si="58"/>
        <v>84425548.096757144</v>
      </c>
      <c r="P312" s="39">
        <f t="shared" ca="1" si="65"/>
        <v>-8.9883058487565393E-2</v>
      </c>
    </row>
    <row r="313" spans="4:16">
      <c r="D313" s="92">
        <f t="shared" si="54"/>
        <v>0</v>
      </c>
      <c r="E313" s="92">
        <f t="shared" si="54"/>
        <v>0</v>
      </c>
      <c r="F313" s="85">
        <f t="shared" si="59"/>
        <v>0</v>
      </c>
      <c r="G313" s="85">
        <f t="shared" si="60"/>
        <v>0</v>
      </c>
      <c r="H313" s="85">
        <f t="shared" si="61"/>
        <v>0</v>
      </c>
      <c r="I313" s="85">
        <f t="shared" si="62"/>
        <v>0</v>
      </c>
      <c r="J313" s="85">
        <f t="shared" si="63"/>
        <v>0</v>
      </c>
      <c r="K313" s="85">
        <f t="shared" ca="1" si="55"/>
        <v>8.9883058487565393E-2</v>
      </c>
      <c r="L313" s="85">
        <f t="shared" ca="1" si="64"/>
        <v>8.0789642030791014E-3</v>
      </c>
      <c r="M313" s="85">
        <f t="shared" ca="1" si="56"/>
        <v>19704512666.466278</v>
      </c>
      <c r="N313" s="85">
        <f t="shared" ca="1" si="57"/>
        <v>5196030330.1018829</v>
      </c>
      <c r="O313" s="85">
        <f t="shared" ca="1" si="58"/>
        <v>84425548.096757144</v>
      </c>
      <c r="P313" s="39">
        <f t="shared" ca="1" si="65"/>
        <v>-8.9883058487565393E-2</v>
      </c>
    </row>
    <row r="314" spans="4:16">
      <c r="D314" s="92">
        <f t="shared" si="54"/>
        <v>0</v>
      </c>
      <c r="E314" s="92">
        <f t="shared" si="54"/>
        <v>0</v>
      </c>
      <c r="F314" s="85">
        <f t="shared" si="59"/>
        <v>0</v>
      </c>
      <c r="G314" s="85">
        <f t="shared" si="60"/>
        <v>0</v>
      </c>
      <c r="H314" s="85">
        <f t="shared" si="61"/>
        <v>0</v>
      </c>
      <c r="I314" s="85">
        <f t="shared" si="62"/>
        <v>0</v>
      </c>
      <c r="J314" s="85">
        <f t="shared" si="63"/>
        <v>0</v>
      </c>
      <c r="K314" s="85">
        <f t="shared" ca="1" si="55"/>
        <v>8.9883058487565393E-2</v>
      </c>
      <c r="L314" s="85">
        <f t="shared" ca="1" si="64"/>
        <v>8.0789642030791014E-3</v>
      </c>
      <c r="M314" s="85">
        <f t="shared" ca="1" si="56"/>
        <v>19704512666.466278</v>
      </c>
      <c r="N314" s="85">
        <f t="shared" ca="1" si="57"/>
        <v>5196030330.1018829</v>
      </c>
      <c r="O314" s="85">
        <f t="shared" ca="1" si="58"/>
        <v>84425548.096757144</v>
      </c>
      <c r="P314" s="39">
        <f t="shared" ca="1" si="65"/>
        <v>-8.9883058487565393E-2</v>
      </c>
    </row>
    <row r="315" spans="4:16">
      <c r="D315" s="92">
        <f t="shared" si="54"/>
        <v>0</v>
      </c>
      <c r="E315" s="92">
        <f t="shared" si="54"/>
        <v>0</v>
      </c>
      <c r="F315" s="85">
        <f t="shared" si="59"/>
        <v>0</v>
      </c>
      <c r="G315" s="85">
        <f t="shared" si="60"/>
        <v>0</v>
      </c>
      <c r="H315" s="85">
        <f t="shared" si="61"/>
        <v>0</v>
      </c>
      <c r="I315" s="85">
        <f t="shared" si="62"/>
        <v>0</v>
      </c>
      <c r="J315" s="85">
        <f t="shared" si="63"/>
        <v>0</v>
      </c>
      <c r="K315" s="85">
        <f t="shared" ca="1" si="55"/>
        <v>8.9883058487565393E-2</v>
      </c>
      <c r="L315" s="85">
        <f t="shared" ca="1" si="64"/>
        <v>8.0789642030791014E-3</v>
      </c>
      <c r="M315" s="85">
        <f t="shared" ca="1" si="56"/>
        <v>19704512666.466278</v>
      </c>
      <c r="N315" s="85">
        <f t="shared" ca="1" si="57"/>
        <v>5196030330.1018829</v>
      </c>
      <c r="O315" s="85">
        <f t="shared" ca="1" si="58"/>
        <v>84425548.096757144</v>
      </c>
      <c r="P315" s="39">
        <f t="shared" ca="1" si="65"/>
        <v>-8.9883058487565393E-2</v>
      </c>
    </row>
    <row r="316" spans="4:16">
      <c r="D316" s="92">
        <f t="shared" si="54"/>
        <v>0</v>
      </c>
      <c r="E316" s="92">
        <f t="shared" si="54"/>
        <v>0</v>
      </c>
      <c r="F316" s="85">
        <f t="shared" si="59"/>
        <v>0</v>
      </c>
      <c r="G316" s="85">
        <f t="shared" si="60"/>
        <v>0</v>
      </c>
      <c r="H316" s="85">
        <f t="shared" si="61"/>
        <v>0</v>
      </c>
      <c r="I316" s="85">
        <f t="shared" si="62"/>
        <v>0</v>
      </c>
      <c r="J316" s="85">
        <f t="shared" si="63"/>
        <v>0</v>
      </c>
      <c r="K316" s="85">
        <f t="shared" ca="1" si="55"/>
        <v>8.9883058487565393E-2</v>
      </c>
      <c r="L316" s="85">
        <f t="shared" ca="1" si="64"/>
        <v>8.0789642030791014E-3</v>
      </c>
      <c r="M316" s="85">
        <f t="shared" ca="1" si="56"/>
        <v>19704512666.466278</v>
      </c>
      <c r="N316" s="85">
        <f t="shared" ca="1" si="57"/>
        <v>5196030330.1018829</v>
      </c>
      <c r="O316" s="85">
        <f t="shared" ca="1" si="58"/>
        <v>84425548.096757144</v>
      </c>
      <c r="P316" s="39">
        <f t="shared" ca="1" si="65"/>
        <v>-8.9883058487565393E-2</v>
      </c>
    </row>
    <row r="317" spans="4:16">
      <c r="D317" s="92">
        <f t="shared" si="54"/>
        <v>0</v>
      </c>
      <c r="E317" s="92">
        <f t="shared" si="54"/>
        <v>0</v>
      </c>
      <c r="F317" s="85">
        <f t="shared" si="59"/>
        <v>0</v>
      </c>
      <c r="G317" s="85">
        <f t="shared" si="60"/>
        <v>0</v>
      </c>
      <c r="H317" s="85">
        <f t="shared" si="61"/>
        <v>0</v>
      </c>
      <c r="I317" s="85">
        <f t="shared" si="62"/>
        <v>0</v>
      </c>
      <c r="J317" s="85">
        <f t="shared" si="63"/>
        <v>0</v>
      </c>
      <c r="K317" s="85">
        <f t="shared" ca="1" si="55"/>
        <v>8.9883058487565393E-2</v>
      </c>
      <c r="L317" s="85">
        <f t="shared" ca="1" si="64"/>
        <v>8.0789642030791014E-3</v>
      </c>
      <c r="M317" s="85">
        <f t="shared" ca="1" si="56"/>
        <v>19704512666.466278</v>
      </c>
      <c r="N317" s="85">
        <f t="shared" ca="1" si="57"/>
        <v>5196030330.1018829</v>
      </c>
      <c r="O317" s="85">
        <f t="shared" ca="1" si="58"/>
        <v>84425548.096757144</v>
      </c>
      <c r="P317" s="39">
        <f t="shared" ca="1" si="65"/>
        <v>-8.9883058487565393E-2</v>
      </c>
    </row>
    <row r="318" spans="4:16">
      <c r="D318" s="92">
        <f t="shared" si="54"/>
        <v>0</v>
      </c>
      <c r="E318" s="92">
        <f t="shared" si="54"/>
        <v>0</v>
      </c>
      <c r="F318" s="85">
        <f t="shared" si="59"/>
        <v>0</v>
      </c>
      <c r="G318" s="85">
        <f t="shared" si="60"/>
        <v>0</v>
      </c>
      <c r="H318" s="85">
        <f t="shared" si="61"/>
        <v>0</v>
      </c>
      <c r="I318" s="85">
        <f t="shared" si="62"/>
        <v>0</v>
      </c>
      <c r="J318" s="85">
        <f t="shared" si="63"/>
        <v>0</v>
      </c>
      <c r="K318" s="85">
        <f t="shared" ca="1" si="55"/>
        <v>8.9883058487565393E-2</v>
      </c>
      <c r="L318" s="85">
        <f t="shared" ca="1" si="64"/>
        <v>8.0789642030791014E-3</v>
      </c>
      <c r="M318" s="85">
        <f t="shared" ca="1" si="56"/>
        <v>19704512666.466278</v>
      </c>
      <c r="N318" s="85">
        <f t="shared" ca="1" si="57"/>
        <v>5196030330.1018829</v>
      </c>
      <c r="O318" s="85">
        <f t="shared" ca="1" si="58"/>
        <v>84425548.096757144</v>
      </c>
      <c r="P318" s="39">
        <f t="shared" ca="1" si="65"/>
        <v>-8.9883058487565393E-2</v>
      </c>
    </row>
    <row r="319" spans="4:16">
      <c r="D319" s="92">
        <f t="shared" si="54"/>
        <v>0</v>
      </c>
      <c r="E319" s="92">
        <f t="shared" si="54"/>
        <v>0</v>
      </c>
      <c r="F319" s="85">
        <f t="shared" si="59"/>
        <v>0</v>
      </c>
      <c r="G319" s="85">
        <f t="shared" si="60"/>
        <v>0</v>
      </c>
      <c r="H319" s="85">
        <f t="shared" si="61"/>
        <v>0</v>
      </c>
      <c r="I319" s="85">
        <f t="shared" si="62"/>
        <v>0</v>
      </c>
      <c r="J319" s="85">
        <f t="shared" si="63"/>
        <v>0</v>
      </c>
      <c r="K319" s="85">
        <f t="shared" ca="1" si="55"/>
        <v>8.9883058487565393E-2</v>
      </c>
      <c r="L319" s="85">
        <f t="shared" ca="1" si="64"/>
        <v>8.0789642030791014E-3</v>
      </c>
      <c r="M319" s="85">
        <f t="shared" ca="1" si="56"/>
        <v>19704512666.466278</v>
      </c>
      <c r="N319" s="85">
        <f t="shared" ca="1" si="57"/>
        <v>5196030330.1018829</v>
      </c>
      <c r="O319" s="85">
        <f t="shared" ca="1" si="58"/>
        <v>84425548.096757144</v>
      </c>
      <c r="P319" s="39">
        <f t="shared" ca="1" si="65"/>
        <v>-8.9883058487565393E-2</v>
      </c>
    </row>
    <row r="320" spans="4:16">
      <c r="D320" s="92">
        <f t="shared" si="54"/>
        <v>0</v>
      </c>
      <c r="E320" s="92">
        <f t="shared" si="54"/>
        <v>0</v>
      </c>
      <c r="F320" s="85">
        <f t="shared" si="59"/>
        <v>0</v>
      </c>
      <c r="G320" s="85">
        <f t="shared" si="60"/>
        <v>0</v>
      </c>
      <c r="H320" s="85">
        <f t="shared" si="61"/>
        <v>0</v>
      </c>
      <c r="I320" s="85">
        <f t="shared" si="62"/>
        <v>0</v>
      </c>
      <c r="J320" s="85">
        <f t="shared" si="63"/>
        <v>0</v>
      </c>
      <c r="K320" s="85">
        <f t="shared" ca="1" si="55"/>
        <v>8.9883058487565393E-2</v>
      </c>
      <c r="L320" s="85">
        <f t="shared" ca="1" si="64"/>
        <v>8.0789642030791014E-3</v>
      </c>
      <c r="M320" s="85">
        <f t="shared" ca="1" si="56"/>
        <v>19704512666.466278</v>
      </c>
      <c r="N320" s="85">
        <f t="shared" ca="1" si="57"/>
        <v>5196030330.1018829</v>
      </c>
      <c r="O320" s="85">
        <f t="shared" ca="1" si="58"/>
        <v>84425548.096757144</v>
      </c>
      <c r="P320" s="39">
        <f t="shared" ca="1" si="65"/>
        <v>-8.9883058487565393E-2</v>
      </c>
    </row>
    <row r="321" spans="4:16">
      <c r="D321" s="92">
        <f t="shared" si="54"/>
        <v>0</v>
      </c>
      <c r="E321" s="92">
        <f t="shared" si="54"/>
        <v>0</v>
      </c>
      <c r="F321" s="85">
        <f t="shared" si="59"/>
        <v>0</v>
      </c>
      <c r="G321" s="85">
        <f t="shared" si="60"/>
        <v>0</v>
      </c>
      <c r="H321" s="85">
        <f t="shared" si="61"/>
        <v>0</v>
      </c>
      <c r="I321" s="85">
        <f t="shared" si="62"/>
        <v>0</v>
      </c>
      <c r="J321" s="85">
        <f t="shared" si="63"/>
        <v>0</v>
      </c>
      <c r="K321" s="85">
        <f t="shared" ca="1" si="55"/>
        <v>8.9883058487565393E-2</v>
      </c>
      <c r="L321" s="85">
        <f t="shared" ca="1" si="64"/>
        <v>8.0789642030791014E-3</v>
      </c>
      <c r="M321" s="85">
        <f t="shared" ca="1" si="56"/>
        <v>19704512666.466278</v>
      </c>
      <c r="N321" s="85">
        <f t="shared" ca="1" si="57"/>
        <v>5196030330.1018829</v>
      </c>
      <c r="O321" s="85">
        <f t="shared" ca="1" si="58"/>
        <v>84425548.096757144</v>
      </c>
      <c r="P321" s="39">
        <f t="shared" ca="1" si="65"/>
        <v>-8.9883058487565393E-2</v>
      </c>
    </row>
    <row r="322" spans="4:16">
      <c r="D322" s="92">
        <f t="shared" si="54"/>
        <v>0</v>
      </c>
      <c r="E322" s="92">
        <f t="shared" si="54"/>
        <v>0</v>
      </c>
      <c r="F322" s="85">
        <f t="shared" si="59"/>
        <v>0</v>
      </c>
      <c r="G322" s="85">
        <f t="shared" si="60"/>
        <v>0</v>
      </c>
      <c r="H322" s="85">
        <f t="shared" si="61"/>
        <v>0</v>
      </c>
      <c r="I322" s="85">
        <f t="shared" si="62"/>
        <v>0</v>
      </c>
      <c r="J322" s="85">
        <f t="shared" si="63"/>
        <v>0</v>
      </c>
      <c r="K322" s="85">
        <f t="shared" ca="1" si="55"/>
        <v>8.9883058487565393E-2</v>
      </c>
      <c r="L322" s="85">
        <f t="shared" ca="1" si="64"/>
        <v>8.0789642030791014E-3</v>
      </c>
      <c r="M322" s="85">
        <f t="shared" ca="1" si="56"/>
        <v>19704512666.466278</v>
      </c>
      <c r="N322" s="85">
        <f t="shared" ca="1" si="57"/>
        <v>5196030330.1018829</v>
      </c>
      <c r="O322" s="85">
        <f t="shared" ca="1" si="58"/>
        <v>84425548.096757144</v>
      </c>
      <c r="P322" s="39">
        <f t="shared" ca="1" si="65"/>
        <v>-8.9883058487565393E-2</v>
      </c>
    </row>
    <row r="323" spans="4:16">
      <c r="D323" s="92">
        <f t="shared" si="54"/>
        <v>0</v>
      </c>
      <c r="E323" s="92">
        <f t="shared" si="54"/>
        <v>0</v>
      </c>
      <c r="F323" s="85">
        <f t="shared" si="59"/>
        <v>0</v>
      </c>
      <c r="G323" s="85">
        <f t="shared" si="60"/>
        <v>0</v>
      </c>
      <c r="H323" s="85">
        <f t="shared" si="61"/>
        <v>0</v>
      </c>
      <c r="I323" s="85">
        <f t="shared" si="62"/>
        <v>0</v>
      </c>
      <c r="J323" s="85">
        <f t="shared" si="63"/>
        <v>0</v>
      </c>
      <c r="K323" s="85">
        <f t="shared" ca="1" si="55"/>
        <v>8.9883058487565393E-2</v>
      </c>
      <c r="L323" s="85">
        <f t="shared" ca="1" si="64"/>
        <v>8.0789642030791014E-3</v>
      </c>
      <c r="M323" s="85">
        <f t="shared" ca="1" si="56"/>
        <v>19704512666.466278</v>
      </c>
      <c r="N323" s="85">
        <f t="shared" ca="1" si="57"/>
        <v>5196030330.1018829</v>
      </c>
      <c r="O323" s="85">
        <f t="shared" ca="1" si="58"/>
        <v>84425548.096757144</v>
      </c>
      <c r="P323" s="39">
        <f t="shared" ca="1" si="65"/>
        <v>-8.9883058487565393E-2</v>
      </c>
    </row>
    <row r="324" spans="4:16">
      <c r="D324" s="92">
        <f t="shared" si="54"/>
        <v>0</v>
      </c>
      <c r="E324" s="92">
        <f t="shared" si="54"/>
        <v>0</v>
      </c>
      <c r="F324" s="85">
        <f t="shared" si="59"/>
        <v>0</v>
      </c>
      <c r="G324" s="85">
        <f t="shared" si="60"/>
        <v>0</v>
      </c>
      <c r="H324" s="85">
        <f t="shared" si="61"/>
        <v>0</v>
      </c>
      <c r="I324" s="85">
        <f t="shared" si="62"/>
        <v>0</v>
      </c>
      <c r="J324" s="85">
        <f t="shared" si="63"/>
        <v>0</v>
      </c>
      <c r="K324" s="85">
        <f t="shared" ca="1" si="55"/>
        <v>8.9883058487565393E-2</v>
      </c>
      <c r="L324" s="85">
        <f t="shared" ca="1" si="64"/>
        <v>8.0789642030791014E-3</v>
      </c>
      <c r="M324" s="85">
        <f t="shared" ca="1" si="56"/>
        <v>19704512666.466278</v>
      </c>
      <c r="N324" s="85">
        <f t="shared" ca="1" si="57"/>
        <v>5196030330.1018829</v>
      </c>
      <c r="O324" s="85">
        <f t="shared" ca="1" si="58"/>
        <v>84425548.096757144</v>
      </c>
      <c r="P324" s="39">
        <f t="shared" ca="1" si="65"/>
        <v>-8.9883058487565393E-2</v>
      </c>
    </row>
    <row r="325" spans="4:16">
      <c r="D325" s="92">
        <f t="shared" si="54"/>
        <v>0</v>
      </c>
      <c r="E325" s="92">
        <f t="shared" si="54"/>
        <v>0</v>
      </c>
      <c r="F325" s="85">
        <f t="shared" si="59"/>
        <v>0</v>
      </c>
      <c r="G325" s="85">
        <f t="shared" si="60"/>
        <v>0</v>
      </c>
      <c r="H325" s="85">
        <f t="shared" si="61"/>
        <v>0</v>
      </c>
      <c r="I325" s="85">
        <f t="shared" si="62"/>
        <v>0</v>
      </c>
      <c r="J325" s="85">
        <f t="shared" si="63"/>
        <v>0</v>
      </c>
      <c r="K325" s="85">
        <f t="shared" ca="1" si="55"/>
        <v>8.9883058487565393E-2</v>
      </c>
      <c r="L325" s="85">
        <f t="shared" ca="1" si="64"/>
        <v>8.0789642030791014E-3</v>
      </c>
      <c r="M325" s="85">
        <f t="shared" ca="1" si="56"/>
        <v>19704512666.466278</v>
      </c>
      <c r="N325" s="85">
        <f t="shared" ca="1" si="57"/>
        <v>5196030330.1018829</v>
      </c>
      <c r="O325" s="85">
        <f t="shared" ca="1" si="58"/>
        <v>84425548.096757144</v>
      </c>
      <c r="P325" s="39">
        <f t="shared" ca="1" si="65"/>
        <v>-8.9883058487565393E-2</v>
      </c>
    </row>
    <row r="326" spans="4:16">
      <c r="D326" s="92">
        <f t="shared" si="54"/>
        <v>0</v>
      </c>
      <c r="E326" s="92">
        <f t="shared" si="54"/>
        <v>0</v>
      </c>
      <c r="F326" s="85">
        <f t="shared" si="59"/>
        <v>0</v>
      </c>
      <c r="G326" s="85">
        <f t="shared" si="60"/>
        <v>0</v>
      </c>
      <c r="H326" s="85">
        <f t="shared" si="61"/>
        <v>0</v>
      </c>
      <c r="I326" s="85">
        <f t="shared" si="62"/>
        <v>0</v>
      </c>
      <c r="J326" s="85">
        <f t="shared" si="63"/>
        <v>0</v>
      </c>
      <c r="K326" s="85">
        <f t="shared" ca="1" si="55"/>
        <v>8.9883058487565393E-2</v>
      </c>
      <c r="L326" s="85">
        <f t="shared" ca="1" si="64"/>
        <v>8.0789642030791014E-3</v>
      </c>
      <c r="M326" s="85">
        <f t="shared" ca="1" si="56"/>
        <v>19704512666.466278</v>
      </c>
      <c r="N326" s="85">
        <f t="shared" ca="1" si="57"/>
        <v>5196030330.1018829</v>
      </c>
      <c r="O326" s="85">
        <f t="shared" ca="1" si="58"/>
        <v>84425548.096757144</v>
      </c>
      <c r="P326" s="39">
        <f t="shared" ca="1" si="65"/>
        <v>-8.9883058487565393E-2</v>
      </c>
    </row>
    <row r="327" spans="4:16">
      <c r="D327" s="92">
        <f t="shared" si="54"/>
        <v>0</v>
      </c>
      <c r="E327" s="92">
        <f t="shared" si="54"/>
        <v>0</v>
      </c>
      <c r="F327" s="85">
        <f t="shared" si="59"/>
        <v>0</v>
      </c>
      <c r="G327" s="85">
        <f t="shared" si="60"/>
        <v>0</v>
      </c>
      <c r="H327" s="85">
        <f t="shared" si="61"/>
        <v>0</v>
      </c>
      <c r="I327" s="85">
        <f t="shared" si="62"/>
        <v>0</v>
      </c>
      <c r="J327" s="85">
        <f t="shared" si="63"/>
        <v>0</v>
      </c>
      <c r="K327" s="85">
        <f t="shared" ca="1" si="55"/>
        <v>8.9883058487565393E-2</v>
      </c>
      <c r="L327" s="85">
        <f t="shared" ca="1" si="64"/>
        <v>8.0789642030791014E-3</v>
      </c>
      <c r="M327" s="85">
        <f t="shared" ca="1" si="56"/>
        <v>19704512666.466278</v>
      </c>
      <c r="N327" s="85">
        <f t="shared" ca="1" si="57"/>
        <v>5196030330.1018829</v>
      </c>
      <c r="O327" s="85">
        <f t="shared" ca="1" si="58"/>
        <v>84425548.096757144</v>
      </c>
      <c r="P327" s="39">
        <f t="shared" ca="1" si="65"/>
        <v>-8.9883058487565393E-2</v>
      </c>
    </row>
    <row r="328" spans="4:16">
      <c r="D328" s="92">
        <f t="shared" si="54"/>
        <v>0</v>
      </c>
      <c r="E328" s="92">
        <f t="shared" si="54"/>
        <v>0</v>
      </c>
      <c r="F328" s="85">
        <f t="shared" si="59"/>
        <v>0</v>
      </c>
      <c r="G328" s="85">
        <f t="shared" si="60"/>
        <v>0</v>
      </c>
      <c r="H328" s="85">
        <f t="shared" si="61"/>
        <v>0</v>
      </c>
      <c r="I328" s="85">
        <f t="shared" si="62"/>
        <v>0</v>
      </c>
      <c r="J328" s="85">
        <f t="shared" si="63"/>
        <v>0</v>
      </c>
      <c r="K328" s="85">
        <f t="shared" ca="1" si="55"/>
        <v>8.9883058487565393E-2</v>
      </c>
      <c r="L328" s="85">
        <f t="shared" ca="1" si="64"/>
        <v>8.0789642030791014E-3</v>
      </c>
      <c r="M328" s="85">
        <f t="shared" ca="1" si="56"/>
        <v>19704512666.466278</v>
      </c>
      <c r="N328" s="85">
        <f t="shared" ca="1" si="57"/>
        <v>5196030330.1018829</v>
      </c>
      <c r="O328" s="85">
        <f t="shared" ca="1" si="58"/>
        <v>84425548.096757144</v>
      </c>
      <c r="P328" s="39">
        <f t="shared" ca="1" si="65"/>
        <v>-8.9883058487565393E-2</v>
      </c>
    </row>
    <row r="329" spans="4:16">
      <c r="D329" s="92">
        <f t="shared" si="54"/>
        <v>0</v>
      </c>
      <c r="E329" s="92">
        <f t="shared" si="54"/>
        <v>0</v>
      </c>
      <c r="F329" s="85">
        <f t="shared" si="59"/>
        <v>0</v>
      </c>
      <c r="G329" s="85">
        <f t="shared" si="60"/>
        <v>0</v>
      </c>
      <c r="H329" s="85">
        <f t="shared" si="61"/>
        <v>0</v>
      </c>
      <c r="I329" s="85">
        <f t="shared" si="62"/>
        <v>0</v>
      </c>
      <c r="J329" s="85">
        <f t="shared" si="63"/>
        <v>0</v>
      </c>
      <c r="K329" s="85">
        <f t="shared" ca="1" si="55"/>
        <v>8.9883058487565393E-2</v>
      </c>
      <c r="L329" s="85">
        <f t="shared" ca="1" si="64"/>
        <v>8.0789642030791014E-3</v>
      </c>
      <c r="M329" s="85">
        <f t="shared" ca="1" si="56"/>
        <v>19704512666.466278</v>
      </c>
      <c r="N329" s="85">
        <f t="shared" ca="1" si="57"/>
        <v>5196030330.1018829</v>
      </c>
      <c r="O329" s="85">
        <f t="shared" ca="1" si="58"/>
        <v>84425548.096757144</v>
      </c>
      <c r="P329" s="39">
        <f t="shared" ca="1" si="65"/>
        <v>-8.9883058487565393E-2</v>
      </c>
    </row>
    <row r="330" spans="4:16">
      <c r="D330" s="92">
        <f t="shared" si="54"/>
        <v>0</v>
      </c>
      <c r="E330" s="92">
        <f t="shared" si="54"/>
        <v>0</v>
      </c>
      <c r="F330" s="85">
        <f t="shared" si="59"/>
        <v>0</v>
      </c>
      <c r="G330" s="85">
        <f t="shared" si="60"/>
        <v>0</v>
      </c>
      <c r="H330" s="85">
        <f t="shared" si="61"/>
        <v>0</v>
      </c>
      <c r="I330" s="85">
        <f t="shared" si="62"/>
        <v>0</v>
      </c>
      <c r="J330" s="85">
        <f t="shared" si="63"/>
        <v>0</v>
      </c>
      <c r="K330" s="85">
        <f t="shared" ca="1" si="55"/>
        <v>8.9883058487565393E-2</v>
      </c>
      <c r="L330" s="85">
        <f t="shared" ca="1" si="64"/>
        <v>8.0789642030791014E-3</v>
      </c>
      <c r="M330" s="85">
        <f t="shared" ca="1" si="56"/>
        <v>19704512666.466278</v>
      </c>
      <c r="N330" s="85">
        <f t="shared" ca="1" si="57"/>
        <v>5196030330.1018829</v>
      </c>
      <c r="O330" s="85">
        <f t="shared" ca="1" si="58"/>
        <v>84425548.096757144</v>
      </c>
      <c r="P330" s="39">
        <f t="shared" ca="1" si="65"/>
        <v>-8.9883058487565393E-2</v>
      </c>
    </row>
    <row r="331" spans="4:16">
      <c r="D331" s="92">
        <f t="shared" si="54"/>
        <v>0</v>
      </c>
      <c r="E331" s="92">
        <f t="shared" si="54"/>
        <v>0</v>
      </c>
      <c r="F331" s="85">
        <f t="shared" si="59"/>
        <v>0</v>
      </c>
      <c r="G331" s="85">
        <f t="shared" si="60"/>
        <v>0</v>
      </c>
      <c r="H331" s="85">
        <f t="shared" si="61"/>
        <v>0</v>
      </c>
      <c r="I331" s="85">
        <f t="shared" si="62"/>
        <v>0</v>
      </c>
      <c r="J331" s="85">
        <f t="shared" si="63"/>
        <v>0</v>
      </c>
      <c r="K331" s="85">
        <f t="shared" ca="1" si="55"/>
        <v>8.9883058487565393E-2</v>
      </c>
      <c r="L331" s="85">
        <f t="shared" ca="1" si="64"/>
        <v>8.0789642030791014E-3</v>
      </c>
      <c r="M331" s="85">
        <f t="shared" ca="1" si="56"/>
        <v>19704512666.466278</v>
      </c>
      <c r="N331" s="85">
        <f t="shared" ca="1" si="57"/>
        <v>5196030330.1018829</v>
      </c>
      <c r="O331" s="85">
        <f t="shared" ca="1" si="58"/>
        <v>84425548.096757144</v>
      </c>
      <c r="P331" s="39">
        <f t="shared" ca="1" si="65"/>
        <v>-8.9883058487565393E-2</v>
      </c>
    </row>
    <row r="332" spans="4:16">
      <c r="D332" s="92">
        <f t="shared" si="54"/>
        <v>0</v>
      </c>
      <c r="E332" s="92">
        <f t="shared" si="54"/>
        <v>0</v>
      </c>
      <c r="F332" s="85">
        <f t="shared" si="59"/>
        <v>0</v>
      </c>
      <c r="G332" s="85">
        <f t="shared" si="60"/>
        <v>0</v>
      </c>
      <c r="H332" s="85">
        <f t="shared" si="61"/>
        <v>0</v>
      </c>
      <c r="I332" s="85">
        <f t="shared" si="62"/>
        <v>0</v>
      </c>
      <c r="J332" s="85">
        <f t="shared" si="63"/>
        <v>0</v>
      </c>
      <c r="K332" s="85">
        <f t="shared" ca="1" si="55"/>
        <v>8.9883058487565393E-2</v>
      </c>
      <c r="L332" s="85">
        <f t="shared" ca="1" si="64"/>
        <v>8.0789642030791014E-3</v>
      </c>
      <c r="M332" s="85">
        <f t="shared" ca="1" si="56"/>
        <v>19704512666.466278</v>
      </c>
      <c r="N332" s="85">
        <f t="shared" ca="1" si="57"/>
        <v>5196030330.1018829</v>
      </c>
      <c r="O332" s="85">
        <f t="shared" ca="1" si="58"/>
        <v>84425548.096757144</v>
      </c>
      <c r="P332" s="39">
        <f t="shared" ca="1" si="65"/>
        <v>-8.9883058487565393E-2</v>
      </c>
    </row>
    <row r="333" spans="4:16">
      <c r="D333" s="92">
        <f t="shared" si="54"/>
        <v>0</v>
      </c>
      <c r="E333" s="92">
        <f t="shared" si="54"/>
        <v>0</v>
      </c>
      <c r="F333" s="85">
        <f t="shared" si="59"/>
        <v>0</v>
      </c>
      <c r="G333" s="85">
        <f t="shared" si="60"/>
        <v>0</v>
      </c>
      <c r="H333" s="85">
        <f t="shared" si="61"/>
        <v>0</v>
      </c>
      <c r="I333" s="85">
        <f t="shared" si="62"/>
        <v>0</v>
      </c>
      <c r="J333" s="85">
        <f t="shared" si="63"/>
        <v>0</v>
      </c>
      <c r="K333" s="85">
        <f t="shared" ca="1" si="55"/>
        <v>8.9883058487565393E-2</v>
      </c>
      <c r="L333" s="85">
        <f t="shared" ca="1" si="64"/>
        <v>8.0789642030791014E-3</v>
      </c>
      <c r="M333" s="85">
        <f t="shared" ca="1" si="56"/>
        <v>19704512666.466278</v>
      </c>
      <c r="N333" s="85">
        <f t="shared" ca="1" si="57"/>
        <v>5196030330.1018829</v>
      </c>
      <c r="O333" s="85">
        <f t="shared" ca="1" si="58"/>
        <v>84425548.096757144</v>
      </c>
      <c r="P333" s="39">
        <f t="shared" ca="1" si="65"/>
        <v>-8.9883058487565393E-2</v>
      </c>
    </row>
    <row r="334" spans="4:16">
      <c r="D334" s="92">
        <f t="shared" si="54"/>
        <v>0</v>
      </c>
      <c r="E334" s="92">
        <f t="shared" si="54"/>
        <v>0</v>
      </c>
      <c r="F334" s="85">
        <f t="shared" si="59"/>
        <v>0</v>
      </c>
      <c r="G334" s="85">
        <f t="shared" si="60"/>
        <v>0</v>
      </c>
      <c r="H334" s="85">
        <f t="shared" si="61"/>
        <v>0</v>
      </c>
      <c r="I334" s="85">
        <f t="shared" si="62"/>
        <v>0</v>
      </c>
      <c r="J334" s="85">
        <f t="shared" si="63"/>
        <v>0</v>
      </c>
      <c r="K334" s="85">
        <f t="shared" ca="1" si="55"/>
        <v>8.9883058487565393E-2</v>
      </c>
      <c r="L334" s="85">
        <f t="shared" ca="1" si="64"/>
        <v>8.0789642030791014E-3</v>
      </c>
      <c r="M334" s="85">
        <f t="shared" ca="1" si="56"/>
        <v>19704512666.466278</v>
      </c>
      <c r="N334" s="85">
        <f t="shared" ca="1" si="57"/>
        <v>5196030330.1018829</v>
      </c>
      <c r="O334" s="85">
        <f t="shared" ca="1" si="58"/>
        <v>84425548.096757144</v>
      </c>
      <c r="P334" s="39">
        <f t="shared" ca="1" si="65"/>
        <v>-8.9883058487565393E-2</v>
      </c>
    </row>
    <row r="335" spans="4:16">
      <c r="D335" s="92">
        <f t="shared" si="54"/>
        <v>0</v>
      </c>
      <c r="E335" s="92">
        <f t="shared" si="54"/>
        <v>0</v>
      </c>
      <c r="F335" s="85">
        <f t="shared" si="59"/>
        <v>0</v>
      </c>
      <c r="G335" s="85">
        <f t="shared" si="60"/>
        <v>0</v>
      </c>
      <c r="H335" s="85">
        <f t="shared" si="61"/>
        <v>0</v>
      </c>
      <c r="I335" s="85">
        <f t="shared" si="62"/>
        <v>0</v>
      </c>
      <c r="J335" s="85">
        <f t="shared" si="63"/>
        <v>0</v>
      </c>
      <c r="K335" s="85">
        <f t="shared" ca="1" si="55"/>
        <v>8.9883058487565393E-2</v>
      </c>
      <c r="L335" s="85">
        <f t="shared" ca="1" si="64"/>
        <v>8.0789642030791014E-3</v>
      </c>
      <c r="M335" s="85">
        <f t="shared" ca="1" si="56"/>
        <v>19704512666.466278</v>
      </c>
      <c r="N335" s="85">
        <f t="shared" ca="1" si="57"/>
        <v>5196030330.1018829</v>
      </c>
      <c r="O335" s="85">
        <f t="shared" ca="1" si="58"/>
        <v>84425548.096757144</v>
      </c>
      <c r="P335" s="39">
        <f t="shared" ca="1" si="65"/>
        <v>-8.9883058487565393E-2</v>
      </c>
    </row>
    <row r="336" spans="4:16">
      <c r="D336" s="92">
        <f t="shared" si="54"/>
        <v>0</v>
      </c>
      <c r="E336" s="92">
        <f t="shared" si="54"/>
        <v>0</v>
      </c>
      <c r="F336" s="85">
        <f t="shared" si="59"/>
        <v>0</v>
      </c>
      <c r="G336" s="85">
        <f t="shared" si="60"/>
        <v>0</v>
      </c>
      <c r="H336" s="85">
        <f t="shared" si="61"/>
        <v>0</v>
      </c>
      <c r="I336" s="85">
        <f t="shared" si="62"/>
        <v>0</v>
      </c>
      <c r="J336" s="85">
        <f t="shared" si="63"/>
        <v>0</v>
      </c>
      <c r="K336" s="85">
        <f t="shared" ca="1" si="55"/>
        <v>8.9883058487565393E-2</v>
      </c>
      <c r="L336" s="85">
        <f t="shared" ca="1" si="64"/>
        <v>8.0789642030791014E-3</v>
      </c>
      <c r="M336" s="85">
        <f t="shared" ca="1" si="56"/>
        <v>19704512666.466278</v>
      </c>
      <c r="N336" s="85">
        <f t="shared" ca="1" si="57"/>
        <v>5196030330.1018829</v>
      </c>
      <c r="O336" s="85">
        <f t="shared" ca="1" si="58"/>
        <v>84425548.096757144</v>
      </c>
      <c r="P336" s="39">
        <f t="shared" ca="1" si="65"/>
        <v>-8.9883058487565393E-2</v>
      </c>
    </row>
    <row r="337" spans="4:16">
      <c r="D337" s="92">
        <f t="shared" si="54"/>
        <v>0</v>
      </c>
      <c r="E337" s="92">
        <f t="shared" si="54"/>
        <v>0</v>
      </c>
      <c r="F337" s="85">
        <f t="shared" si="59"/>
        <v>0</v>
      </c>
      <c r="G337" s="85">
        <f t="shared" si="60"/>
        <v>0</v>
      </c>
      <c r="H337" s="85">
        <f t="shared" si="61"/>
        <v>0</v>
      </c>
      <c r="I337" s="85">
        <f t="shared" si="62"/>
        <v>0</v>
      </c>
      <c r="J337" s="85">
        <f t="shared" si="63"/>
        <v>0</v>
      </c>
      <c r="K337" s="85">
        <f t="shared" ca="1" si="55"/>
        <v>8.9883058487565393E-2</v>
      </c>
      <c r="L337" s="85">
        <f t="shared" ca="1" si="64"/>
        <v>8.0789642030791014E-3</v>
      </c>
      <c r="M337" s="85">
        <f t="shared" ca="1" si="56"/>
        <v>19704512666.466278</v>
      </c>
      <c r="N337" s="85">
        <f t="shared" ca="1" si="57"/>
        <v>5196030330.1018829</v>
      </c>
      <c r="O337" s="85">
        <f t="shared" ca="1" si="58"/>
        <v>84425548.096757144</v>
      </c>
      <c r="P337" s="39">
        <f t="shared" ca="1" si="65"/>
        <v>-8.9883058487565393E-2</v>
      </c>
    </row>
    <row r="338" spans="4:16">
      <c r="D338" s="92">
        <f>A338/A$18</f>
        <v>0</v>
      </c>
      <c r="E338" s="92">
        <f>B338/B$18</f>
        <v>0</v>
      </c>
      <c r="F338" s="85">
        <f t="shared" si="59"/>
        <v>0</v>
      </c>
      <c r="G338" s="85">
        <f t="shared" si="60"/>
        <v>0</v>
      </c>
      <c r="H338" s="85">
        <f t="shared" si="61"/>
        <v>0</v>
      </c>
      <c r="I338" s="85">
        <f t="shared" si="62"/>
        <v>0</v>
      </c>
      <c r="J338" s="85">
        <f t="shared" si="63"/>
        <v>0</v>
      </c>
      <c r="K338" s="85">
        <f t="shared" ca="1" si="55"/>
        <v>8.9883058487565393E-2</v>
      </c>
      <c r="L338" s="85">
        <f t="shared" ca="1" si="64"/>
        <v>8.0789642030791014E-3</v>
      </c>
      <c r="M338" s="85">
        <f ca="1">(M$1-M$2*D338+M$3*F338)^2</f>
        <v>19704512666.466278</v>
      </c>
      <c r="N338" s="85">
        <f ca="1">(-M$2+M$4*D338-M$5*F338)^2</f>
        <v>5196030330.1018829</v>
      </c>
      <c r="O338" s="85">
        <f ca="1">+(M$3-D338*M$5+F338*M$6)^2</f>
        <v>84425548.096757144</v>
      </c>
      <c r="P338" s="39">
        <f t="shared" ca="1" si="65"/>
        <v>-8.9883058487565393E-2</v>
      </c>
    </row>
    <row r="339" spans="4:16">
      <c r="D339" s="92">
        <f>A339/A$18</f>
        <v>0</v>
      </c>
      <c r="E339" s="92">
        <f>B339/B$18</f>
        <v>0</v>
      </c>
      <c r="F339" s="85">
        <f>D339*D339</f>
        <v>0</v>
      </c>
      <c r="G339" s="85">
        <f>D339*F339</f>
        <v>0</v>
      </c>
      <c r="H339" s="85">
        <f>F339*F339</f>
        <v>0</v>
      </c>
      <c r="I339" s="85">
        <f>E339*D339</f>
        <v>0</v>
      </c>
      <c r="J339" s="85">
        <f>I339*D339</f>
        <v>0</v>
      </c>
      <c r="K339" s="85">
        <f t="shared" ca="1" si="55"/>
        <v>8.9883058487565393E-2</v>
      </c>
      <c r="L339" s="85">
        <f ca="1">+(K339-E339)^2</f>
        <v>8.0789642030791014E-3</v>
      </c>
      <c r="M339" s="85">
        <f ca="1">(M$1-M$2*D339+M$3*F339)^2</f>
        <v>19704512666.466278</v>
      </c>
      <c r="N339" s="85">
        <f ca="1">(-M$2+M$4*D339-M$5*F339)^2</f>
        <v>5196030330.1018829</v>
      </c>
      <c r="O339" s="85">
        <f ca="1">+(M$3-D339*M$5+F339*M$6)^2</f>
        <v>84425548.096757144</v>
      </c>
      <c r="P339" s="39">
        <f ca="1">+E339-K339</f>
        <v>-8.9883058487565393E-2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38"/>
  <sheetViews>
    <sheetView workbookViewId="0">
      <selection activeCell="A274" sqref="A274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30" t="s">
        <v>284</v>
      </c>
    </row>
    <row r="2" spans="1:7">
      <c r="A2" t="s">
        <v>274</v>
      </c>
      <c r="B2" t="s">
        <v>285</v>
      </c>
    </row>
    <row r="3" spans="1:7">
      <c r="C3" t="s">
        <v>286</v>
      </c>
    </row>
    <row r="4" spans="1:7">
      <c r="A4" s="4" t="s">
        <v>250</v>
      </c>
      <c r="C4" s="31">
        <v>40213.324999999997</v>
      </c>
      <c r="D4" s="32">
        <v>0.34134848000000001</v>
      </c>
    </row>
    <row r="6" spans="1:7">
      <c r="A6" s="4" t="s">
        <v>251</v>
      </c>
    </row>
    <row r="7" spans="1:7">
      <c r="A7" t="s">
        <v>252</v>
      </c>
      <c r="C7">
        <v>47000.110800000002</v>
      </c>
      <c r="D7" s="19" t="s">
        <v>370</v>
      </c>
    </row>
    <row r="8" spans="1:7">
      <c r="A8" t="s">
        <v>253</v>
      </c>
      <c r="C8">
        <v>0.34134750000000003</v>
      </c>
      <c r="D8" s="19" t="s">
        <v>370</v>
      </c>
    </row>
    <row r="9" spans="1:7">
      <c r="A9" s="13" t="s">
        <v>358</v>
      </c>
      <c r="C9" s="52">
        <v>237</v>
      </c>
      <c r="F9" t="str">
        <f>"F"&amp;C9</f>
        <v>F237</v>
      </c>
      <c r="G9" t="str">
        <f>"G"&amp;C9</f>
        <v>G237</v>
      </c>
    </row>
    <row r="10" spans="1:7" ht="13.5" thickBot="1">
      <c r="C10" s="3" t="s">
        <v>270</v>
      </c>
      <c r="D10" s="3" t="s">
        <v>271</v>
      </c>
    </row>
    <row r="11" spans="1:7">
      <c r="A11" t="s">
        <v>266</v>
      </c>
      <c r="C11" s="13">
        <f ca="1">INTERCEPT(INDIRECT($G$9):G1031,INDIRECT($F$9):$F1031)</f>
        <v>4.7375449550241977E-2</v>
      </c>
      <c r="D11" s="2">
        <f>+E11*F11</f>
        <v>9.3524020750866563E-2</v>
      </c>
      <c r="E11" s="8">
        <v>9.3524020750866566</v>
      </c>
      <c r="F11">
        <v>0.01</v>
      </c>
    </row>
    <row r="12" spans="1:7">
      <c r="A12" t="s">
        <v>267</v>
      </c>
      <c r="C12" s="13">
        <f ca="1">SLOPE(INDIRECT($G$9):G1031,INDIRECT($F$9):$F1031)</f>
        <v>1.0425036821934229E-6</v>
      </c>
      <c r="D12" s="2">
        <f>+E12*F12</f>
        <v>-4.0098288874067228E-6</v>
      </c>
      <c r="E12" s="9">
        <v>-4.0098288874067229</v>
      </c>
      <c r="F12">
        <v>9.9999999999999995E-7</v>
      </c>
    </row>
    <row r="13" spans="1:7" ht="13.5" thickBot="1">
      <c r="A13" t="s">
        <v>269</v>
      </c>
      <c r="C13" s="2" t="s">
        <v>264</v>
      </c>
      <c r="D13" s="2">
        <f>+E13*F13</f>
        <v>1.3684145800973397E-10</v>
      </c>
      <c r="E13" s="10">
        <v>13.684145800973397</v>
      </c>
      <c r="F13">
        <v>9.9999999999999994E-12</v>
      </c>
    </row>
    <row r="14" spans="1:7">
      <c r="A14" t="s">
        <v>273</v>
      </c>
      <c r="D14">
        <f>2*D13</f>
        <v>2.7368291601946794E-10</v>
      </c>
      <c r="E14">
        <f>SUM(R21:R976)</f>
        <v>6.1363431237268105E-5</v>
      </c>
    </row>
    <row r="15" spans="1:7">
      <c r="A15" s="1" t="s">
        <v>268</v>
      </c>
      <c r="C15" s="11">
        <f ca="1">(C7+C11)+(C8+C12)*INT(MAX(F21:F3559))</f>
        <v>56929.64592833916</v>
      </c>
      <c r="D15" s="6">
        <f>+C7+INT(MAX(F21:F1614))*C8+D11+D12*INT(MAX(F21:F4049))+D13*INT(MAX(F21:F4076)^2)</f>
        <v>56929.660904714532</v>
      </c>
    </row>
    <row r="16" spans="1:7">
      <c r="A16" s="4" t="s">
        <v>254</v>
      </c>
      <c r="C16" s="12">
        <f ca="1">+C8+C12</f>
        <v>0.34134854250368224</v>
      </c>
      <c r="D16" s="6">
        <f>+C8+D12+2*D13*F90</f>
        <v>0.34134152143305618</v>
      </c>
    </row>
    <row r="17" spans="1:32" ht="13.5" thickBot="1">
      <c r="A17" t="s">
        <v>281</v>
      </c>
      <c r="C17">
        <f>COUNT(C21:C4765)</f>
        <v>252</v>
      </c>
    </row>
    <row r="18" spans="1:32" ht="14.25" thickTop="1" thickBot="1">
      <c r="A18" s="4" t="s">
        <v>255</v>
      </c>
      <c r="C18" s="15">
        <f ca="1">+C15</f>
        <v>56929.64592833916</v>
      </c>
      <c r="D18" s="16">
        <f ca="1">C16</f>
        <v>0.34134854250368224</v>
      </c>
      <c r="E18" s="27" t="s">
        <v>270</v>
      </c>
    </row>
    <row r="19" spans="1:32" ht="13.5" thickBot="1">
      <c r="A19" s="4" t="s">
        <v>282</v>
      </c>
      <c r="C19" s="17">
        <f>+D15</f>
        <v>56929.660904714532</v>
      </c>
      <c r="D19" s="18">
        <f>+D16</f>
        <v>0.34134152143305618</v>
      </c>
      <c r="E19" s="19" t="s">
        <v>283</v>
      </c>
    </row>
    <row r="20" spans="1:32" ht="13.5" thickBot="1">
      <c r="A20" s="3" t="s">
        <v>256</v>
      </c>
      <c r="B20" s="3" t="s">
        <v>257</v>
      </c>
      <c r="C20" s="3" t="s">
        <v>258</v>
      </c>
      <c r="D20" s="3" t="s">
        <v>263</v>
      </c>
      <c r="E20" s="3" t="s">
        <v>259</v>
      </c>
      <c r="F20" s="3" t="s">
        <v>260</v>
      </c>
      <c r="G20" s="3" t="s">
        <v>261</v>
      </c>
      <c r="H20" s="51" t="s">
        <v>262</v>
      </c>
      <c r="I20" s="51" t="s">
        <v>352</v>
      </c>
      <c r="J20" s="51" t="s">
        <v>353</v>
      </c>
      <c r="K20" s="51" t="s">
        <v>351</v>
      </c>
      <c r="L20" s="51" t="s">
        <v>354</v>
      </c>
      <c r="M20" s="51" t="s">
        <v>362</v>
      </c>
      <c r="N20" s="51" t="s">
        <v>275</v>
      </c>
      <c r="O20" s="5" t="s">
        <v>355</v>
      </c>
      <c r="P20" s="14" t="s">
        <v>272</v>
      </c>
      <c r="Q20" s="3" t="s">
        <v>265</v>
      </c>
      <c r="T20" s="3" t="s">
        <v>260</v>
      </c>
      <c r="U20" s="5" t="s">
        <v>272</v>
      </c>
    </row>
    <row r="21" spans="1:32" s="25" customFormat="1">
      <c r="A21" s="33" t="s">
        <v>287</v>
      </c>
      <c r="B21" s="2" t="s">
        <v>288</v>
      </c>
      <c r="C21" s="24">
        <v>30647.217000000001</v>
      </c>
      <c r="D21" s="24" t="s">
        <v>289</v>
      </c>
      <c r="E21" s="25">
        <f t="shared" ref="E21:E84" si="0">+(C21-C$7)/C$8</f>
        <v>-47906.88023202162</v>
      </c>
      <c r="F21" s="25">
        <f t="shared" ref="F21:F84" si="1">ROUND(2*E21,0)/2</f>
        <v>-47907</v>
      </c>
      <c r="G21" s="25">
        <f t="shared" ref="G21:G84" si="2">+C21-(C$7+F21*C$8)</f>
        <v>4.0882500001316657E-2</v>
      </c>
      <c r="J21" s="26"/>
      <c r="N21" s="25">
        <f t="shared" ref="N21:N57" si="3">+C21-(C$7+F21*C$8)</f>
        <v>4.0882500001316657E-2</v>
      </c>
      <c r="O21" s="25">
        <f ca="1">+C$11+C$12*F21</f>
        <v>-2.5677743525983343E-3</v>
      </c>
      <c r="P21" s="27"/>
      <c r="Q21" s="28">
        <f t="shared" ref="Q21:Q84" si="4">+C21-15018.5</f>
        <v>15628.717000000001</v>
      </c>
      <c r="T21" s="25">
        <v>0</v>
      </c>
    </row>
    <row r="22" spans="1:32" s="25" customFormat="1">
      <c r="A22" s="33" t="s">
        <v>290</v>
      </c>
      <c r="B22"/>
      <c r="C22" s="24">
        <v>30647.238000000001</v>
      </c>
      <c r="D22" s="24"/>
      <c r="E22" s="25">
        <f t="shared" si="0"/>
        <v>-47906.818711137479</v>
      </c>
      <c r="F22" s="25">
        <f t="shared" si="1"/>
        <v>-47907</v>
      </c>
      <c r="G22" s="25">
        <f t="shared" si="2"/>
        <v>6.1882500001956942E-2</v>
      </c>
      <c r="I22" s="26"/>
      <c r="N22" s="25">
        <f t="shared" si="3"/>
        <v>6.1882500001956942E-2</v>
      </c>
      <c r="P22" s="27"/>
      <c r="Q22" s="28">
        <f t="shared" si="4"/>
        <v>15628.738000000001</v>
      </c>
      <c r="T22" s="25">
        <v>2000</v>
      </c>
    </row>
    <row r="23" spans="1:32" s="25" customFormat="1">
      <c r="A23" s="33" t="s">
        <v>290</v>
      </c>
      <c r="B23"/>
      <c r="C23" s="24">
        <v>30647.411</v>
      </c>
      <c r="D23" s="24"/>
      <c r="E23" s="25">
        <f t="shared" si="0"/>
        <v>-47906.31189623478</v>
      </c>
      <c r="F23" s="25">
        <f t="shared" si="1"/>
        <v>-47906.5</v>
      </c>
      <c r="G23" s="25">
        <f t="shared" si="2"/>
        <v>6.4208749998215353E-2</v>
      </c>
      <c r="N23" s="25">
        <f t="shared" si="3"/>
        <v>6.4208749998215353E-2</v>
      </c>
      <c r="P23" s="27"/>
      <c r="Q23" s="28">
        <f t="shared" si="4"/>
        <v>15628.911</v>
      </c>
      <c r="T23" s="25">
        <v>4000</v>
      </c>
    </row>
    <row r="24" spans="1:32" s="25" customFormat="1">
      <c r="A24" s="33" t="s">
        <v>291</v>
      </c>
      <c r="B24"/>
      <c r="C24" s="24">
        <v>34389.235000000001</v>
      </c>
      <c r="D24" s="24"/>
      <c r="E24" s="25">
        <f t="shared" si="0"/>
        <v>-36944.391858736337</v>
      </c>
      <c r="F24" s="25">
        <f t="shared" si="1"/>
        <v>-36944.5</v>
      </c>
      <c r="G24" s="25">
        <f t="shared" si="2"/>
        <v>3.6913750001986045E-2</v>
      </c>
      <c r="N24" s="25">
        <f t="shared" si="3"/>
        <v>3.6913750001986045E-2</v>
      </c>
      <c r="P24" s="27"/>
      <c r="Q24" s="28">
        <f t="shared" si="4"/>
        <v>19370.735000000001</v>
      </c>
      <c r="T24" s="25">
        <v>6000</v>
      </c>
    </row>
    <row r="25" spans="1:32" s="25" customFormat="1">
      <c r="A25" s="33" t="s">
        <v>291</v>
      </c>
      <c r="B25"/>
      <c r="C25" s="24">
        <v>35093.275000000001</v>
      </c>
      <c r="D25" s="24"/>
      <c r="E25" s="25">
        <f t="shared" si="0"/>
        <v>-34881.86027435385</v>
      </c>
      <c r="F25" s="25">
        <f t="shared" si="1"/>
        <v>-34882</v>
      </c>
      <c r="G25" s="25">
        <f t="shared" si="2"/>
        <v>4.769500000111293E-2</v>
      </c>
      <c r="N25" s="25">
        <f t="shared" si="3"/>
        <v>4.769500000111293E-2</v>
      </c>
      <c r="P25" s="27"/>
      <c r="Q25" s="28">
        <f t="shared" si="4"/>
        <v>20074.775000000001</v>
      </c>
      <c r="T25" s="25">
        <v>8000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/>
      <c r="C26" s="24">
        <v>35093.455000000002</v>
      </c>
      <c r="D26" s="24"/>
      <c r="E26" s="25">
        <f t="shared" si="0"/>
        <v>-34881.332952489764</v>
      </c>
      <c r="F26" s="25">
        <f t="shared" si="1"/>
        <v>-34881.5</v>
      </c>
      <c r="G26" s="25">
        <f t="shared" si="2"/>
        <v>5.7021250002435409E-2</v>
      </c>
      <c r="N26" s="25">
        <f t="shared" si="3"/>
        <v>5.7021250002435409E-2</v>
      </c>
      <c r="P26" s="27"/>
      <c r="Q26" s="28">
        <f t="shared" si="4"/>
        <v>20074.955000000002</v>
      </c>
      <c r="T26" s="25">
        <v>10000</v>
      </c>
    </row>
    <row r="27" spans="1:32" s="25" customFormat="1">
      <c r="A27" s="33" t="s">
        <v>291</v>
      </c>
      <c r="B27"/>
      <c r="C27" s="24">
        <v>35429.339</v>
      </c>
      <c r="D27" s="24"/>
      <c r="E27" s="25">
        <f t="shared" si="0"/>
        <v>-33897.338635847635</v>
      </c>
      <c r="F27" s="25">
        <f t="shared" si="1"/>
        <v>-33897.5</v>
      </c>
      <c r="G27" s="25">
        <f t="shared" si="2"/>
        <v>5.5081250000512227E-2</v>
      </c>
      <c r="N27" s="25">
        <f t="shared" si="3"/>
        <v>5.5081250000512227E-2</v>
      </c>
      <c r="P27" s="27"/>
      <c r="Q27" s="28">
        <f t="shared" si="4"/>
        <v>20410.839</v>
      </c>
      <c r="T27" s="25">
        <v>12000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/>
      <c r="C28" s="24">
        <v>35476.421000000002</v>
      </c>
      <c r="D28" s="24"/>
      <c r="E28" s="25">
        <f t="shared" si="0"/>
        <v>-33759.408813599046</v>
      </c>
      <c r="F28" s="25">
        <f t="shared" si="1"/>
        <v>-33759.5</v>
      </c>
      <c r="G28" s="25">
        <f t="shared" si="2"/>
        <v>3.1126250003580935E-2</v>
      </c>
      <c r="N28" s="25">
        <f t="shared" si="3"/>
        <v>3.1126250003580935E-2</v>
      </c>
      <c r="P28" s="27"/>
      <c r="Q28" s="28">
        <f t="shared" si="4"/>
        <v>20457.921000000002</v>
      </c>
      <c r="T28" s="25">
        <v>14000</v>
      </c>
      <c r="U28" s="25">
        <f t="shared" ref="U28:U44" si="5">+D$11+D$12*T28+D$13*T28^2</f>
        <v>6.4207342097080303E-2</v>
      </c>
    </row>
    <row r="29" spans="1:32" s="25" customFormat="1">
      <c r="A29" s="33" t="s">
        <v>291</v>
      </c>
      <c r="B29"/>
      <c r="C29" s="24">
        <v>35832.362000000001</v>
      </c>
      <c r="D29" s="24"/>
      <c r="E29" s="25">
        <f t="shared" si="0"/>
        <v>-32716.656193468534</v>
      </c>
      <c r="F29" s="25">
        <f t="shared" si="1"/>
        <v>-32716.5</v>
      </c>
      <c r="G29" s="25">
        <f t="shared" si="2"/>
        <v>-5.3316249999625143E-2</v>
      </c>
      <c r="N29" s="25">
        <f t="shared" si="3"/>
        <v>-5.3316249999625143E-2</v>
      </c>
      <c r="P29" s="27"/>
      <c r="Q29" s="28">
        <f t="shared" si="4"/>
        <v>20813.862000000001</v>
      </c>
      <c r="T29" s="25">
        <v>16000</v>
      </c>
      <c r="U29" s="25">
        <f t="shared" si="5"/>
        <v>6.4398171802850901E-2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/>
      <c r="C30" s="24">
        <v>36491.408000000003</v>
      </c>
      <c r="D30" s="24"/>
      <c r="E30" s="25">
        <f t="shared" si="0"/>
        <v>-30785.937497711271</v>
      </c>
      <c r="F30" s="25">
        <f t="shared" si="1"/>
        <v>-30786</v>
      </c>
      <c r="G30" s="25">
        <f t="shared" si="2"/>
        <v>2.1335000004910398E-2</v>
      </c>
      <c r="N30" s="25">
        <f t="shared" si="3"/>
        <v>2.1335000004910398E-2</v>
      </c>
      <c r="P30" s="27"/>
      <c r="Q30" s="28">
        <f t="shared" si="4"/>
        <v>21472.908000000003</v>
      </c>
      <c r="T30" s="25">
        <v>18000</v>
      </c>
      <c r="U30" s="25">
        <f t="shared" si="5"/>
        <v>6.5683733172699349E-2</v>
      </c>
    </row>
    <row r="31" spans="1:32" s="25" customFormat="1">
      <c r="A31" s="33" t="s">
        <v>291</v>
      </c>
      <c r="B31"/>
      <c r="C31" s="24">
        <v>36541.362000000001</v>
      </c>
      <c r="D31" s="24"/>
      <c r="E31" s="25">
        <f t="shared" si="0"/>
        <v>-30639.593962164658</v>
      </c>
      <c r="F31" s="25">
        <f t="shared" si="1"/>
        <v>-30639.5</v>
      </c>
      <c r="G31" s="25">
        <f t="shared" si="2"/>
        <v>-3.207375000056345E-2</v>
      </c>
      <c r="N31" s="25">
        <f t="shared" si="3"/>
        <v>-3.207375000056345E-2</v>
      </c>
      <c r="P31" s="27"/>
      <c r="Q31" s="28">
        <f t="shared" si="4"/>
        <v>21522.862000000001</v>
      </c>
      <c r="T31" s="25">
        <v>20000</v>
      </c>
      <c r="U31" s="25">
        <f t="shared" si="5"/>
        <v>6.8064026206625688E-2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/>
      <c r="C32" s="24">
        <v>36596.232000000004</v>
      </c>
      <c r="D32" s="24"/>
      <c r="E32" s="25">
        <f t="shared" si="0"/>
        <v>-30478.848680596748</v>
      </c>
      <c r="F32" s="25">
        <f t="shared" si="1"/>
        <v>-30479</v>
      </c>
      <c r="G32" s="25">
        <f t="shared" si="2"/>
        <v>5.1652499998454005E-2</v>
      </c>
      <c r="N32" s="25">
        <f t="shared" si="3"/>
        <v>5.1652499998454005E-2</v>
      </c>
      <c r="P32" s="27"/>
      <c r="Q32" s="28">
        <f t="shared" si="4"/>
        <v>21577.732000000004</v>
      </c>
      <c r="T32" s="25">
        <v>22000</v>
      </c>
      <c r="U32" s="25">
        <f t="shared" si="5"/>
        <v>7.1539050904629906E-2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/>
      <c r="C33" s="24">
        <v>36598.281999999999</v>
      </c>
      <c r="D33" s="24"/>
      <c r="E33" s="25">
        <f t="shared" si="0"/>
        <v>-30472.843070478037</v>
      </c>
      <c r="F33" s="25">
        <f t="shared" si="1"/>
        <v>-30473</v>
      </c>
      <c r="G33" s="25">
        <f t="shared" si="2"/>
        <v>5.3567499999189749E-2</v>
      </c>
      <c r="N33" s="25">
        <f t="shared" si="3"/>
        <v>5.3567499999189749E-2</v>
      </c>
      <c r="P33" s="27"/>
      <c r="Q33" s="28">
        <f t="shared" si="4"/>
        <v>21579.781999999999</v>
      </c>
      <c r="T33" s="25">
        <v>24000</v>
      </c>
      <c r="U33" s="25">
        <f t="shared" si="5"/>
        <v>7.6108807266711986E-2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/>
      <c r="C34" s="24">
        <v>36599.281000000003</v>
      </c>
      <c r="D34" s="24"/>
      <c r="E34" s="25">
        <f t="shared" si="0"/>
        <v>-30469.91643413237</v>
      </c>
      <c r="F34" s="25">
        <f t="shared" si="1"/>
        <v>-30470</v>
      </c>
      <c r="G34" s="25">
        <f t="shared" si="2"/>
        <v>2.8525000001536682E-2</v>
      </c>
      <c r="N34" s="25">
        <f t="shared" si="3"/>
        <v>2.8525000001536682E-2</v>
      </c>
      <c r="P34" s="27"/>
      <c r="Q34" s="28">
        <f t="shared" si="4"/>
        <v>21580.781000000003</v>
      </c>
      <c r="T34" s="25">
        <v>26000</v>
      </c>
      <c r="U34" s="25">
        <f t="shared" si="5"/>
        <v>8.1773295292871931E-2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/>
      <c r="C35" s="24">
        <v>36605.26</v>
      </c>
      <c r="D35" s="24"/>
      <c r="E35" s="25">
        <f t="shared" si="0"/>
        <v>-30452.400559547088</v>
      </c>
      <c r="F35" s="25">
        <f t="shared" si="1"/>
        <v>-30452.5</v>
      </c>
      <c r="G35" s="25">
        <f t="shared" si="2"/>
        <v>3.3943750000617001E-2</v>
      </c>
      <c r="N35" s="25">
        <f t="shared" si="3"/>
        <v>3.3943750000617001E-2</v>
      </c>
      <c r="P35" s="27"/>
      <c r="Q35" s="28">
        <f t="shared" si="4"/>
        <v>21586.760000000002</v>
      </c>
      <c r="T35" s="25">
        <v>28000</v>
      </c>
      <c r="U35" s="25">
        <f t="shared" si="5"/>
        <v>8.8532514983109753E-2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/>
      <c r="C36" s="24">
        <v>36606.269999999997</v>
      </c>
      <c r="D36" s="24"/>
      <c r="E36" s="25">
        <f t="shared" si="0"/>
        <v>-30449.441697976417</v>
      </c>
      <c r="F36" s="25">
        <f t="shared" si="1"/>
        <v>-30449.5</v>
      </c>
      <c r="G36" s="25">
        <f t="shared" si="2"/>
        <v>1.9901249994290993E-2</v>
      </c>
      <c r="N36" s="25">
        <f t="shared" si="3"/>
        <v>1.9901249994290993E-2</v>
      </c>
      <c r="P36" s="27"/>
      <c r="Q36" s="28">
        <f t="shared" si="4"/>
        <v>21587.769999999997</v>
      </c>
      <c r="T36" s="25">
        <v>30000</v>
      </c>
      <c r="U36" s="25">
        <f t="shared" si="5"/>
        <v>9.6386466337425453E-2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/>
      <c r="C37" s="24">
        <v>36608.351000000002</v>
      </c>
      <c r="D37" s="24"/>
      <c r="E37" s="25">
        <f t="shared" si="0"/>
        <v>-30443.345271314422</v>
      </c>
      <c r="F37" s="25">
        <f t="shared" si="1"/>
        <v>-30443.5</v>
      </c>
      <c r="G37" s="25">
        <f t="shared" si="2"/>
        <v>5.2816250004980247E-2</v>
      </c>
      <c r="N37" s="25">
        <f t="shared" si="3"/>
        <v>5.2816250004980247E-2</v>
      </c>
      <c r="P37" s="27"/>
      <c r="Q37" s="28">
        <f t="shared" si="4"/>
        <v>21589.851000000002</v>
      </c>
      <c r="T37" s="25">
        <v>32000</v>
      </c>
      <c r="U37" s="25">
        <f t="shared" si="5"/>
        <v>0.10533514935581902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/>
      <c r="C38" s="24">
        <v>36609.339</v>
      </c>
      <c r="D38" s="24"/>
      <c r="E38" s="25">
        <f t="shared" si="0"/>
        <v>-30440.450860193796</v>
      </c>
      <c r="F38" s="25">
        <f t="shared" si="1"/>
        <v>-30440.5</v>
      </c>
      <c r="G38" s="25">
        <f t="shared" si="2"/>
        <v>1.6773749994172249E-2</v>
      </c>
      <c r="N38" s="25">
        <f t="shared" si="3"/>
        <v>1.6773749994172249E-2</v>
      </c>
      <c r="P38" s="27"/>
      <c r="Q38" s="28">
        <f t="shared" si="4"/>
        <v>21590.839</v>
      </c>
      <c r="T38" s="25">
        <v>34000</v>
      </c>
      <c r="U38" s="25">
        <f t="shared" si="5"/>
        <v>0.11537856403829046</v>
      </c>
    </row>
    <row r="39" spans="1:32" s="25" customFormat="1">
      <c r="A39" s="33" t="s">
        <v>291</v>
      </c>
      <c r="B39"/>
      <c r="C39" s="24">
        <v>36627.277000000002</v>
      </c>
      <c r="D39" s="24"/>
      <c r="E39" s="25">
        <f t="shared" si="0"/>
        <v>-30387.900306872027</v>
      </c>
      <c r="F39" s="25">
        <f t="shared" si="1"/>
        <v>-30388</v>
      </c>
      <c r="G39" s="25">
        <f t="shared" si="2"/>
        <v>3.4030000002530869E-2</v>
      </c>
      <c r="J39" s="26"/>
      <c r="N39" s="25">
        <f t="shared" si="3"/>
        <v>3.4030000002530869E-2</v>
      </c>
      <c r="P39" s="27"/>
      <c r="Q39" s="28">
        <f t="shared" si="4"/>
        <v>21608.777000000002</v>
      </c>
      <c r="T39" s="25">
        <v>36000</v>
      </c>
      <c r="U39" s="25">
        <f t="shared" si="5"/>
        <v>0.12651671038483975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/>
      <c r="C40" s="24">
        <v>36629.286</v>
      </c>
      <c r="D40" s="24"/>
      <c r="E40" s="25">
        <f t="shared" si="0"/>
        <v>-30382.014808955686</v>
      </c>
      <c r="F40" s="25">
        <f t="shared" si="1"/>
        <v>-30382</v>
      </c>
      <c r="G40" s="25">
        <f t="shared" si="2"/>
        <v>-5.0550000014482066E-3</v>
      </c>
      <c r="J40" s="26"/>
      <c r="N40" s="25">
        <f t="shared" si="3"/>
        <v>-5.0550000014482066E-3</v>
      </c>
      <c r="P40" s="27"/>
      <c r="Q40" s="28">
        <f t="shared" si="4"/>
        <v>21610.786</v>
      </c>
      <c r="T40" s="25">
        <v>38000</v>
      </c>
      <c r="U40" s="25">
        <f t="shared" si="5"/>
        <v>0.13874958839546692</v>
      </c>
    </row>
    <row r="41" spans="1:32" s="25" customFormat="1">
      <c r="A41" s="33" t="s">
        <v>287</v>
      </c>
      <c r="B41" s="2" t="s">
        <v>292</v>
      </c>
      <c r="C41" s="24">
        <v>36646.567999999999</v>
      </c>
      <c r="D41" s="24" t="s">
        <v>289</v>
      </c>
      <c r="E41" s="25">
        <f t="shared" si="0"/>
        <v>-30331.386050871919</v>
      </c>
      <c r="F41" s="25">
        <f t="shared" si="1"/>
        <v>-30331.5</v>
      </c>
      <c r="G41" s="25">
        <f t="shared" si="2"/>
        <v>3.8896250000107102E-2</v>
      </c>
      <c r="J41" s="26"/>
      <c r="N41" s="25">
        <f t="shared" si="3"/>
        <v>3.8896250000107102E-2</v>
      </c>
      <c r="P41" s="27"/>
      <c r="Q41" s="28">
        <f t="shared" si="4"/>
        <v>21628.067999999999</v>
      </c>
      <c r="T41" s="25">
        <v>40000</v>
      </c>
      <c r="U41" s="25">
        <f t="shared" si="5"/>
        <v>0.152077198070172</v>
      </c>
    </row>
    <row r="42" spans="1:32" s="25" customFormat="1">
      <c r="A42" s="33" t="s">
        <v>287</v>
      </c>
      <c r="B42" s="2" t="s">
        <v>292</v>
      </c>
      <c r="C42" s="24">
        <v>36905.652999999998</v>
      </c>
      <c r="D42" s="24" t="s">
        <v>289</v>
      </c>
      <c r="E42" s="25">
        <f t="shared" si="0"/>
        <v>-29572.379466672533</v>
      </c>
      <c r="F42" s="25">
        <f t="shared" si="1"/>
        <v>-29572.5</v>
      </c>
      <c r="G42" s="25">
        <f t="shared" si="2"/>
        <v>4.1143749993352685E-2</v>
      </c>
      <c r="J42" s="26"/>
      <c r="N42" s="25">
        <f t="shared" si="3"/>
        <v>4.1143749993352685E-2</v>
      </c>
      <c r="P42" s="27"/>
      <c r="Q42" s="28">
        <f t="shared" si="4"/>
        <v>21887.152999999998</v>
      </c>
      <c r="T42" s="25">
        <v>42000</v>
      </c>
      <c r="U42" s="25">
        <f t="shared" si="5"/>
        <v>0.16649953940895496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2" t="s">
        <v>288</v>
      </c>
      <c r="C43" s="24">
        <v>36910.601999999999</v>
      </c>
      <c r="D43" s="24" t="s">
        <v>289</v>
      </c>
      <c r="E43" s="25">
        <f t="shared" si="0"/>
        <v>-29557.88104497617</v>
      </c>
      <c r="F43" s="25">
        <f t="shared" si="1"/>
        <v>-29558</v>
      </c>
      <c r="G43" s="25">
        <f t="shared" si="2"/>
        <v>4.0605000001960434E-2</v>
      </c>
      <c r="N43" s="25">
        <f t="shared" si="3"/>
        <v>4.0605000001960434E-2</v>
      </c>
      <c r="P43" s="27"/>
      <c r="Q43" s="28">
        <f t="shared" si="4"/>
        <v>21892.101999999999</v>
      </c>
      <c r="T43" s="25">
        <v>44000</v>
      </c>
      <c r="U43" s="25">
        <f t="shared" si="5"/>
        <v>0.18201661241181571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2" t="s">
        <v>292</v>
      </c>
      <c r="C44" s="24">
        <v>36946.616000000002</v>
      </c>
      <c r="D44" s="24" t="s">
        <v>289</v>
      </c>
      <c r="E44" s="25">
        <f t="shared" si="0"/>
        <v>-29452.375658236841</v>
      </c>
      <c r="F44" s="25">
        <f t="shared" si="1"/>
        <v>-29452.5</v>
      </c>
      <c r="G44" s="25">
        <f t="shared" si="2"/>
        <v>4.2443749996891711E-2</v>
      </c>
      <c r="N44" s="25">
        <f t="shared" si="3"/>
        <v>4.2443749996891711E-2</v>
      </c>
      <c r="P44" s="27"/>
      <c r="Q44" s="28">
        <f t="shared" si="4"/>
        <v>21928.116000000002</v>
      </c>
      <c r="T44" s="25">
        <v>46000</v>
      </c>
      <c r="U44" s="25">
        <f t="shared" si="5"/>
        <v>0.19862841707875439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2" t="s">
        <v>292</v>
      </c>
      <c r="C45" s="24">
        <v>37257.584000000003</v>
      </c>
      <c r="D45" s="24" t="s">
        <v>289</v>
      </c>
      <c r="E45" s="25">
        <f t="shared" si="0"/>
        <v>-28541.374405847411</v>
      </c>
      <c r="F45" s="25">
        <f t="shared" si="1"/>
        <v>-28541.5</v>
      </c>
      <c r="G45" s="25">
        <f t="shared" si="2"/>
        <v>4.2871249999734573E-2</v>
      </c>
      <c r="N45" s="25">
        <f t="shared" si="3"/>
        <v>4.2871249999734573E-2</v>
      </c>
      <c r="P45" s="27"/>
      <c r="Q45" s="28">
        <f t="shared" si="4"/>
        <v>22239.084000000003</v>
      </c>
    </row>
    <row r="46" spans="1:32" s="25" customFormat="1">
      <c r="A46" s="33" t="s">
        <v>287</v>
      </c>
      <c r="B46" s="2" t="s">
        <v>288</v>
      </c>
      <c r="C46" s="24">
        <v>37267.658000000003</v>
      </c>
      <c r="D46" s="24" t="s">
        <v>289</v>
      </c>
      <c r="E46" s="25">
        <f t="shared" si="0"/>
        <v>-28511.861958854242</v>
      </c>
      <c r="F46" s="25">
        <f t="shared" si="1"/>
        <v>-28512</v>
      </c>
      <c r="G46" s="25">
        <f t="shared" si="2"/>
        <v>4.7120000002905726E-2</v>
      </c>
      <c r="N46" s="25">
        <f t="shared" si="3"/>
        <v>4.7120000002905726E-2</v>
      </c>
      <c r="P46" s="27"/>
      <c r="Q46" s="28">
        <f t="shared" si="4"/>
        <v>22249.158000000003</v>
      </c>
    </row>
    <row r="47" spans="1:32" s="25" customFormat="1">
      <c r="A47" s="33" t="s">
        <v>291</v>
      </c>
      <c r="B47"/>
      <c r="C47" s="24">
        <v>37285.411999999997</v>
      </c>
      <c r="D47" s="24"/>
      <c r="E47" s="25">
        <f t="shared" si="0"/>
        <v>-28459.850445660228</v>
      </c>
      <c r="F47" s="25">
        <f t="shared" si="1"/>
        <v>-28460</v>
      </c>
      <c r="G47" s="25">
        <f t="shared" si="2"/>
        <v>5.1049999994575046E-2</v>
      </c>
      <c r="N47" s="25">
        <f t="shared" si="3"/>
        <v>5.1049999994575046E-2</v>
      </c>
      <c r="P47" s="27"/>
      <c r="Q47" s="28">
        <f t="shared" si="4"/>
        <v>22266.911999999997</v>
      </c>
    </row>
    <row r="48" spans="1:32" s="25" customFormat="1">
      <c r="A48" s="33" t="s">
        <v>291</v>
      </c>
      <c r="B48"/>
      <c r="C48" s="24">
        <v>37290.355000000003</v>
      </c>
      <c r="D48" s="24"/>
      <c r="E48" s="25">
        <f t="shared" si="0"/>
        <v>-28445.369601359314</v>
      </c>
      <c r="F48" s="25">
        <f t="shared" si="1"/>
        <v>-28445.5</v>
      </c>
      <c r="G48" s="25">
        <f t="shared" si="2"/>
        <v>4.4511250001960434E-2</v>
      </c>
      <c r="N48" s="25">
        <f t="shared" si="3"/>
        <v>4.4511250001960434E-2</v>
      </c>
      <c r="P48" s="27"/>
      <c r="Q48" s="28">
        <f t="shared" si="4"/>
        <v>22271.855000000003</v>
      </c>
    </row>
    <row r="49" spans="1:17" s="25" customFormat="1">
      <c r="A49" s="33" t="s">
        <v>287</v>
      </c>
      <c r="B49" s="2" t="s">
        <v>288</v>
      </c>
      <c r="C49" s="24">
        <v>37295.650999999998</v>
      </c>
      <c r="D49" s="24" t="s">
        <v>289</v>
      </c>
      <c r="E49" s="25">
        <f t="shared" si="0"/>
        <v>-28429.854620291648</v>
      </c>
      <c r="F49" s="25">
        <f t="shared" si="1"/>
        <v>-28430</v>
      </c>
      <c r="G49" s="25">
        <f t="shared" si="2"/>
        <v>4.9624999999650754E-2</v>
      </c>
      <c r="N49" s="25">
        <f t="shared" si="3"/>
        <v>4.9624999999650754E-2</v>
      </c>
      <c r="P49" s="27"/>
      <c r="Q49" s="28">
        <f t="shared" si="4"/>
        <v>22277.150999999998</v>
      </c>
    </row>
    <row r="50" spans="1:17" s="25" customFormat="1">
      <c r="A50" s="33" t="s">
        <v>291</v>
      </c>
      <c r="B50"/>
      <c r="C50" s="24">
        <v>37314.237999999998</v>
      </c>
      <c r="D50" s="24"/>
      <c r="E50" s="25">
        <f t="shared" si="0"/>
        <v>-28375.402778693278</v>
      </c>
      <c r="F50" s="25">
        <f t="shared" si="1"/>
        <v>-28375.5</v>
      </c>
      <c r="G50" s="25">
        <f t="shared" si="2"/>
        <v>3.3186249995196704E-2</v>
      </c>
      <c r="N50" s="25">
        <f t="shared" si="3"/>
        <v>3.3186249995196704E-2</v>
      </c>
      <c r="P50" s="27"/>
      <c r="Q50" s="28">
        <f t="shared" si="4"/>
        <v>22295.737999999998</v>
      </c>
    </row>
    <row r="51" spans="1:17" s="25" customFormat="1">
      <c r="A51" s="33" t="s">
        <v>291</v>
      </c>
      <c r="B51"/>
      <c r="C51" s="24">
        <v>37316.288</v>
      </c>
      <c r="D51" s="24"/>
      <c r="E51" s="25">
        <f t="shared" si="0"/>
        <v>-28369.397168574549</v>
      </c>
      <c r="F51" s="25">
        <f t="shared" si="1"/>
        <v>-28369.5</v>
      </c>
      <c r="G51" s="25">
        <f t="shared" si="2"/>
        <v>3.5101250003208406E-2</v>
      </c>
      <c r="N51" s="25">
        <f t="shared" si="3"/>
        <v>3.5101250003208406E-2</v>
      </c>
      <c r="P51" s="27"/>
      <c r="Q51" s="28">
        <f t="shared" si="4"/>
        <v>22297.788</v>
      </c>
    </row>
    <row r="52" spans="1:17" s="25" customFormat="1">
      <c r="A52" s="33" t="s">
        <v>287</v>
      </c>
      <c r="B52" s="2" t="s">
        <v>292</v>
      </c>
      <c r="C52" s="24">
        <v>37355.553999999996</v>
      </c>
      <c r="D52" s="24" t="s">
        <v>289</v>
      </c>
      <c r="E52" s="25">
        <f t="shared" si="0"/>
        <v>-28254.364833490814</v>
      </c>
      <c r="F52" s="25">
        <f t="shared" si="1"/>
        <v>-28254.5</v>
      </c>
      <c r="G52" s="25">
        <f t="shared" si="2"/>
        <v>4.6138749996316619E-2</v>
      </c>
      <c r="N52" s="25">
        <f t="shared" si="3"/>
        <v>4.6138749996316619E-2</v>
      </c>
      <c r="P52" s="27"/>
      <c r="Q52" s="28">
        <f t="shared" si="4"/>
        <v>22337.053999999996</v>
      </c>
    </row>
    <row r="53" spans="1:17" s="25" customFormat="1">
      <c r="A53" s="33" t="s">
        <v>287</v>
      </c>
      <c r="B53" s="2" t="s">
        <v>292</v>
      </c>
      <c r="C53" s="24">
        <v>37357.607000000004</v>
      </c>
      <c r="D53" s="24" t="s">
        <v>289</v>
      </c>
      <c r="E53" s="25">
        <f t="shared" si="0"/>
        <v>-28248.350434674336</v>
      </c>
      <c r="F53" s="25">
        <f t="shared" si="1"/>
        <v>-28248.5</v>
      </c>
      <c r="G53" s="25">
        <f t="shared" si="2"/>
        <v>5.1053750001301523E-2</v>
      </c>
      <c r="N53" s="25">
        <f t="shared" si="3"/>
        <v>5.1053750001301523E-2</v>
      </c>
      <c r="P53" s="27"/>
      <c r="Q53" s="28">
        <f t="shared" si="4"/>
        <v>22339.107000000004</v>
      </c>
    </row>
    <row r="54" spans="1:17" s="25" customFormat="1">
      <c r="A54" s="33" t="s">
        <v>287</v>
      </c>
      <c r="B54" s="2" t="s">
        <v>288</v>
      </c>
      <c r="C54" s="24">
        <v>37367.675999999999</v>
      </c>
      <c r="D54" s="24" t="s">
        <v>289</v>
      </c>
      <c r="E54" s="25">
        <f t="shared" si="0"/>
        <v>-28218.852635510739</v>
      </c>
      <c r="F54" s="25">
        <f t="shared" si="1"/>
        <v>-28219</v>
      </c>
      <c r="G54" s="25">
        <f t="shared" si="2"/>
        <v>5.0302499999816064E-2</v>
      </c>
      <c r="N54" s="25">
        <f t="shared" si="3"/>
        <v>5.0302499999816064E-2</v>
      </c>
      <c r="P54" s="27"/>
      <c r="Q54" s="28">
        <f t="shared" si="4"/>
        <v>22349.175999999999</v>
      </c>
    </row>
    <row r="55" spans="1:17" s="25" customFormat="1">
      <c r="A55" s="33" t="s">
        <v>287</v>
      </c>
      <c r="B55" s="2" t="s">
        <v>292</v>
      </c>
      <c r="C55" s="24">
        <v>37371.595999999998</v>
      </c>
      <c r="D55" s="24" t="s">
        <v>289</v>
      </c>
      <c r="E55" s="25">
        <f t="shared" si="0"/>
        <v>-28207.368737137385</v>
      </c>
      <c r="F55" s="25">
        <f t="shared" si="1"/>
        <v>-28207.5</v>
      </c>
      <c r="G55" s="25">
        <f t="shared" si="2"/>
        <v>4.4806249999965075E-2</v>
      </c>
      <c r="N55" s="25">
        <f t="shared" si="3"/>
        <v>4.4806249999965075E-2</v>
      </c>
      <c r="P55" s="27"/>
      <c r="Q55" s="28">
        <f t="shared" si="4"/>
        <v>22353.095999999998</v>
      </c>
    </row>
    <row r="56" spans="1:17" s="25" customFormat="1">
      <c r="A56" s="33" t="s">
        <v>287</v>
      </c>
      <c r="B56" s="2" t="s">
        <v>288</v>
      </c>
      <c r="C56" s="24">
        <v>37706.633000000002</v>
      </c>
      <c r="D56" s="24" t="s">
        <v>289</v>
      </c>
      <c r="E56" s="25">
        <f t="shared" si="0"/>
        <v>-27225.855762822343</v>
      </c>
      <c r="F56" s="25">
        <f t="shared" si="1"/>
        <v>-27226</v>
      </c>
      <c r="G56" s="25">
        <f t="shared" si="2"/>
        <v>4.9234999998589046E-2</v>
      </c>
      <c r="N56" s="25">
        <f t="shared" si="3"/>
        <v>4.9234999998589046E-2</v>
      </c>
      <c r="P56" s="27"/>
      <c r="Q56" s="28">
        <f t="shared" si="4"/>
        <v>22688.133000000002</v>
      </c>
    </row>
    <row r="57" spans="1:17" s="25" customFormat="1">
      <c r="A57" s="33" t="s">
        <v>293</v>
      </c>
      <c r="B57"/>
      <c r="C57" s="24">
        <v>40212.472999999998</v>
      </c>
      <c r="D57" s="24"/>
      <c r="E57" s="25">
        <f t="shared" si="0"/>
        <v>-19884.832318971148</v>
      </c>
      <c r="F57" s="25">
        <f t="shared" si="1"/>
        <v>-19885</v>
      </c>
      <c r="G57" s="25">
        <f t="shared" si="2"/>
        <v>5.7237499997427221E-2</v>
      </c>
      <c r="N57" s="25">
        <f t="shared" si="3"/>
        <v>5.7237499997427221E-2</v>
      </c>
      <c r="P57" s="27"/>
      <c r="Q57" s="28">
        <f t="shared" si="4"/>
        <v>25193.972999999998</v>
      </c>
    </row>
    <row r="58" spans="1:17" s="25" customFormat="1">
      <c r="A58" s="33" t="s">
        <v>262</v>
      </c>
      <c r="B58" s="2"/>
      <c r="C58" s="24">
        <v>40213.324999999997</v>
      </c>
      <c r="D58" s="24" t="s">
        <v>264</v>
      </c>
      <c r="E58" s="25">
        <f t="shared" si="0"/>
        <v>-19882.33632881449</v>
      </c>
      <c r="F58" s="25">
        <f t="shared" si="1"/>
        <v>-19882.5</v>
      </c>
      <c r="G58" s="25">
        <f t="shared" si="2"/>
        <v>5.5868749994260725E-2</v>
      </c>
      <c r="P58" s="27"/>
      <c r="Q58" s="28">
        <f t="shared" si="4"/>
        <v>25194.824999999997</v>
      </c>
    </row>
    <row r="59" spans="1:17" s="25" customFormat="1">
      <c r="A59" s="33" t="s">
        <v>293</v>
      </c>
      <c r="B59"/>
      <c r="C59" s="24">
        <v>40213.326999999997</v>
      </c>
      <c r="D59" s="24"/>
      <c r="E59" s="25">
        <f t="shared" si="0"/>
        <v>-19882.330469682667</v>
      </c>
      <c r="F59" s="25">
        <f t="shared" si="1"/>
        <v>-19882.5</v>
      </c>
      <c r="G59" s="25">
        <f t="shared" si="2"/>
        <v>5.7868749994668178E-2</v>
      </c>
      <c r="N59" s="25">
        <f t="shared" ref="N59:N66" si="6">+C59-(C$7+F59*C$8)</f>
        <v>5.7868749994668178E-2</v>
      </c>
      <c r="P59" s="27"/>
      <c r="Q59" s="28">
        <f t="shared" si="4"/>
        <v>25194.826999999997</v>
      </c>
    </row>
    <row r="60" spans="1:17" s="25" customFormat="1">
      <c r="A60" s="33" t="s">
        <v>293</v>
      </c>
      <c r="B60"/>
      <c r="C60" s="24">
        <v>40229.201999999997</v>
      </c>
      <c r="D60" s="24"/>
      <c r="E60" s="25">
        <f t="shared" si="0"/>
        <v>-19835.823610836476</v>
      </c>
      <c r="F60" s="25">
        <f t="shared" si="1"/>
        <v>-19836</v>
      </c>
      <c r="G60" s="25">
        <f t="shared" si="2"/>
        <v>6.0209999996004626E-2</v>
      </c>
      <c r="N60" s="25">
        <f t="shared" si="6"/>
        <v>6.0209999996004626E-2</v>
      </c>
      <c r="P60" s="27"/>
      <c r="Q60" s="28">
        <f t="shared" si="4"/>
        <v>25210.701999999997</v>
      </c>
    </row>
    <row r="61" spans="1:17" s="25" customFormat="1">
      <c r="A61" s="33" t="s">
        <v>293</v>
      </c>
      <c r="B61"/>
      <c r="C61" s="24">
        <v>40504.495000000003</v>
      </c>
      <c r="D61" s="24"/>
      <c r="E61" s="25">
        <f t="shared" si="0"/>
        <v>-19029.334622342332</v>
      </c>
      <c r="F61" s="25">
        <f t="shared" si="1"/>
        <v>-19029.5</v>
      </c>
      <c r="G61" s="25">
        <f t="shared" si="2"/>
        <v>5.6451249998644926E-2</v>
      </c>
      <c r="N61" s="25">
        <f t="shared" si="6"/>
        <v>5.6451249998644926E-2</v>
      </c>
      <c r="P61" s="27"/>
      <c r="Q61" s="28">
        <f t="shared" si="4"/>
        <v>25485.995000000003</v>
      </c>
    </row>
    <row r="62" spans="1:17" s="25" customFormat="1">
      <c r="A62" s="33" t="s">
        <v>293</v>
      </c>
      <c r="B62"/>
      <c r="C62" s="24">
        <v>40508.421999999999</v>
      </c>
      <c r="D62" s="24"/>
      <c r="E62" s="25">
        <f t="shared" si="0"/>
        <v>-19017.830217007602</v>
      </c>
      <c r="F62" s="25">
        <f t="shared" si="1"/>
        <v>-19018</v>
      </c>
      <c r="G62" s="25">
        <f t="shared" si="2"/>
        <v>5.7954999996582046E-2</v>
      </c>
      <c r="N62" s="25">
        <f t="shared" si="6"/>
        <v>5.7954999996582046E-2</v>
      </c>
      <c r="P62" s="27"/>
      <c r="Q62" s="28">
        <f t="shared" si="4"/>
        <v>25489.921999999999</v>
      </c>
    </row>
    <row r="63" spans="1:17" s="25" customFormat="1">
      <c r="A63" s="33" t="s">
        <v>293</v>
      </c>
      <c r="B63"/>
      <c r="C63" s="24">
        <v>40509.446000000004</v>
      </c>
      <c r="D63" s="24"/>
      <c r="E63" s="25">
        <f t="shared" si="0"/>
        <v>-19014.830341514142</v>
      </c>
      <c r="F63" s="25">
        <f t="shared" si="1"/>
        <v>-19015</v>
      </c>
      <c r="G63" s="25">
        <f t="shared" si="2"/>
        <v>5.7912500000384171E-2</v>
      </c>
      <c r="N63" s="25">
        <f t="shared" si="6"/>
        <v>5.7912500000384171E-2</v>
      </c>
      <c r="P63" s="27"/>
      <c r="Q63" s="28">
        <f t="shared" si="4"/>
        <v>25490.946000000004</v>
      </c>
    </row>
    <row r="64" spans="1:17" s="25" customFormat="1">
      <c r="A64" s="33" t="s">
        <v>293</v>
      </c>
      <c r="B64"/>
      <c r="C64" s="24">
        <v>40510.47</v>
      </c>
      <c r="D64" s="24"/>
      <c r="E64" s="25">
        <f t="shared" si="0"/>
        <v>-19011.8304660207</v>
      </c>
      <c r="F64" s="25">
        <f t="shared" si="1"/>
        <v>-19012</v>
      </c>
      <c r="G64" s="25">
        <f t="shared" si="2"/>
        <v>5.7869999996910337E-2</v>
      </c>
      <c r="N64" s="25">
        <f t="shared" si="6"/>
        <v>5.7869999996910337E-2</v>
      </c>
      <c r="P64" s="27"/>
      <c r="Q64" s="28">
        <f t="shared" si="4"/>
        <v>25491.97</v>
      </c>
    </row>
    <row r="65" spans="1:17" s="25" customFormat="1">
      <c r="A65" s="33" t="s">
        <v>293</v>
      </c>
      <c r="B65"/>
      <c r="C65" s="24">
        <v>40511.495000000003</v>
      </c>
      <c r="D65" s="24"/>
      <c r="E65" s="25">
        <f t="shared" si="0"/>
        <v>-19008.827660961335</v>
      </c>
      <c r="F65" s="25">
        <f t="shared" si="1"/>
        <v>-19009</v>
      </c>
      <c r="G65" s="25">
        <f t="shared" si="2"/>
        <v>5.882749999727821E-2</v>
      </c>
      <c r="N65" s="25">
        <f t="shared" si="6"/>
        <v>5.882749999727821E-2</v>
      </c>
      <c r="P65" s="27"/>
      <c r="Q65" s="28">
        <f t="shared" si="4"/>
        <v>25492.995000000003</v>
      </c>
    </row>
    <row r="66" spans="1:17" s="25" customFormat="1">
      <c r="A66" s="33" t="s">
        <v>293</v>
      </c>
      <c r="B66"/>
      <c r="C66" s="24">
        <v>40512.517</v>
      </c>
      <c r="D66" s="24"/>
      <c r="E66" s="25">
        <f t="shared" si="0"/>
        <v>-19005.833644599716</v>
      </c>
      <c r="F66" s="25">
        <f t="shared" si="1"/>
        <v>-19006</v>
      </c>
      <c r="G66" s="25">
        <f t="shared" si="2"/>
        <v>5.6785000000672881E-2</v>
      </c>
      <c r="N66" s="25">
        <f t="shared" si="6"/>
        <v>5.6785000000672881E-2</v>
      </c>
      <c r="P66" s="27"/>
      <c r="Q66" s="28">
        <f t="shared" si="4"/>
        <v>25494.017</v>
      </c>
    </row>
    <row r="67" spans="1:17" s="25" customFormat="1">
      <c r="A67" s="33" t="s">
        <v>294</v>
      </c>
      <c r="B67" s="2" t="s">
        <v>288</v>
      </c>
      <c r="C67" s="24">
        <v>41932.525000000001</v>
      </c>
      <c r="D67" s="24"/>
      <c r="E67" s="25">
        <f t="shared" si="0"/>
        <v>-14845.826613641524</v>
      </c>
      <c r="F67" s="25">
        <f t="shared" si="1"/>
        <v>-14846</v>
      </c>
      <c r="G67" s="25">
        <f t="shared" si="2"/>
        <v>5.9184999998251442E-2</v>
      </c>
      <c r="J67" s="25">
        <f>+C67-(C$7+F67*C$8)</f>
        <v>5.9184999998251442E-2</v>
      </c>
      <c r="P67" s="27"/>
      <c r="Q67" s="28">
        <f t="shared" si="4"/>
        <v>26914.025000000001</v>
      </c>
    </row>
    <row r="68" spans="1:17" s="25" customFormat="1">
      <c r="A68" s="33" t="s">
        <v>295</v>
      </c>
      <c r="B68" s="2" t="s">
        <v>288</v>
      </c>
      <c r="C68" s="24">
        <v>41972.508999999998</v>
      </c>
      <c r="D68" s="24"/>
      <c r="E68" s="25">
        <f t="shared" si="0"/>
        <v>-14728.690850233277</v>
      </c>
      <c r="F68" s="25">
        <f t="shared" si="1"/>
        <v>-14728.5</v>
      </c>
      <c r="G68" s="25">
        <f t="shared" si="2"/>
        <v>-6.5146250002726447E-2</v>
      </c>
      <c r="J68" s="25">
        <f>+C68-(C$7+F68*C$8)</f>
        <v>-6.5146250002726447E-2</v>
      </c>
      <c r="P68" s="27"/>
      <c r="Q68" s="28">
        <f t="shared" si="4"/>
        <v>26954.008999999998</v>
      </c>
    </row>
    <row r="69" spans="1:17" s="25" customFormat="1">
      <c r="A69" s="33" t="s">
        <v>295</v>
      </c>
      <c r="B69" s="2"/>
      <c r="C69" s="24">
        <v>41972.629000000001</v>
      </c>
      <c r="D69" s="24"/>
      <c r="E69" s="25">
        <f t="shared" si="0"/>
        <v>-14728.33930232388</v>
      </c>
      <c r="F69" s="25">
        <f t="shared" si="1"/>
        <v>-14728.5</v>
      </c>
      <c r="G69" s="25">
        <f t="shared" si="2"/>
        <v>5.4853749999892898E-2</v>
      </c>
      <c r="J69" s="25">
        <f>+C69-(C$7+F69*C$8)</f>
        <v>5.4853749999892898E-2</v>
      </c>
      <c r="P69" s="27"/>
      <c r="Q69" s="28">
        <f t="shared" si="4"/>
        <v>26954.129000000001</v>
      </c>
    </row>
    <row r="70" spans="1:17" s="25" customFormat="1">
      <c r="A70" s="33" t="s">
        <v>295</v>
      </c>
      <c r="B70" s="2"/>
      <c r="C70" s="24">
        <v>41974.671999999999</v>
      </c>
      <c r="D70" s="24"/>
      <c r="E70" s="25">
        <f t="shared" si="0"/>
        <v>-14722.354199166548</v>
      </c>
      <c r="F70" s="25">
        <f t="shared" si="1"/>
        <v>-14722.5</v>
      </c>
      <c r="G70" s="25">
        <f t="shared" si="2"/>
        <v>4.9768749995564576E-2</v>
      </c>
      <c r="J70" s="25">
        <f>+C70-(C$7+F70*C$8)</f>
        <v>4.9768749995564576E-2</v>
      </c>
      <c r="P70" s="27"/>
      <c r="Q70" s="28">
        <f t="shared" si="4"/>
        <v>26956.171999999999</v>
      </c>
    </row>
    <row r="71" spans="1:17" s="25" customFormat="1">
      <c r="A71" s="33" t="s">
        <v>296</v>
      </c>
      <c r="B71" s="2"/>
      <c r="C71" s="24">
        <v>42832.677000000003</v>
      </c>
      <c r="D71" s="24" t="s">
        <v>264</v>
      </c>
      <c r="E71" s="25">
        <f t="shared" si="0"/>
        <v>-12208.771999209013</v>
      </c>
      <c r="F71" s="25">
        <f t="shared" si="1"/>
        <v>-12209</v>
      </c>
      <c r="G71" s="25">
        <f t="shared" si="2"/>
        <v>7.782749999751104E-2</v>
      </c>
      <c r="I71" s="25">
        <f t="shared" ref="I71:I82" si="7">+C71-(C$7+F71*C$8)</f>
        <v>7.782749999751104E-2</v>
      </c>
      <c r="P71" s="27"/>
      <c r="Q71" s="28">
        <f t="shared" si="4"/>
        <v>27814.177000000003</v>
      </c>
    </row>
    <row r="72" spans="1:17" s="25" customFormat="1">
      <c r="A72" s="33" t="s">
        <v>296</v>
      </c>
      <c r="B72" s="2"/>
      <c r="C72" s="24">
        <v>42844.614000000001</v>
      </c>
      <c r="D72" s="24" t="s">
        <v>264</v>
      </c>
      <c r="E72" s="25">
        <f t="shared" si="0"/>
        <v>-12173.801770922595</v>
      </c>
      <c r="F72" s="25">
        <f t="shared" si="1"/>
        <v>-12174</v>
      </c>
      <c r="G72" s="25">
        <f t="shared" si="2"/>
        <v>6.7665000002307352E-2</v>
      </c>
      <c r="I72" s="25">
        <f t="shared" si="7"/>
        <v>6.7665000002307352E-2</v>
      </c>
      <c r="P72" s="27"/>
      <c r="Q72" s="28">
        <f t="shared" si="4"/>
        <v>27826.114000000001</v>
      </c>
    </row>
    <row r="73" spans="1:17" s="25" customFormat="1">
      <c r="A73" s="33" t="s">
        <v>296</v>
      </c>
      <c r="B73" s="2"/>
      <c r="C73" s="24">
        <v>42844.620999999999</v>
      </c>
      <c r="D73" s="24" t="s">
        <v>264</v>
      </c>
      <c r="E73" s="25">
        <f t="shared" si="0"/>
        <v>-12173.78126396122</v>
      </c>
      <c r="F73" s="25">
        <f t="shared" si="1"/>
        <v>-12174</v>
      </c>
      <c r="G73" s="25">
        <f t="shared" si="2"/>
        <v>7.4665000000095461E-2</v>
      </c>
      <c r="I73" s="25">
        <f t="shared" si="7"/>
        <v>7.4665000000095461E-2</v>
      </c>
      <c r="P73" s="27"/>
      <c r="Q73" s="28">
        <f t="shared" si="4"/>
        <v>27826.120999999999</v>
      </c>
    </row>
    <row r="74" spans="1:17" s="25" customFormat="1">
      <c r="A74" s="33" t="s">
        <v>296</v>
      </c>
      <c r="B74" s="2"/>
      <c r="C74" s="24">
        <v>43045.847000000002</v>
      </c>
      <c r="D74" s="24" t="s">
        <v>264</v>
      </c>
      <c r="E74" s="25">
        <f t="shared" si="0"/>
        <v>-11584.276433839417</v>
      </c>
      <c r="F74" s="25">
        <f t="shared" si="1"/>
        <v>-11584.5</v>
      </c>
      <c r="G74" s="25">
        <f t="shared" si="2"/>
        <v>7.6313749996188562E-2</v>
      </c>
      <c r="I74" s="25">
        <f t="shared" si="7"/>
        <v>7.6313749996188562E-2</v>
      </c>
      <c r="P74" s="27"/>
      <c r="Q74" s="28">
        <f t="shared" si="4"/>
        <v>28027.347000000002</v>
      </c>
    </row>
    <row r="75" spans="1:17" s="25" customFormat="1">
      <c r="A75" s="33" t="s">
        <v>296</v>
      </c>
      <c r="B75" s="2"/>
      <c r="C75" s="24">
        <v>43045.85</v>
      </c>
      <c r="D75" s="24" t="s">
        <v>264</v>
      </c>
      <c r="E75" s="25">
        <f t="shared" si="0"/>
        <v>-11584.26764514169</v>
      </c>
      <c r="F75" s="25">
        <f t="shared" si="1"/>
        <v>-11584.5</v>
      </c>
      <c r="G75" s="25">
        <f t="shared" si="2"/>
        <v>7.9313749993161764E-2</v>
      </c>
      <c r="I75" s="25">
        <f t="shared" si="7"/>
        <v>7.9313749993161764E-2</v>
      </c>
      <c r="P75" s="27"/>
      <c r="Q75" s="28">
        <f t="shared" si="4"/>
        <v>28027.35</v>
      </c>
    </row>
    <row r="76" spans="1:17" s="25" customFormat="1">
      <c r="A76" s="33" t="s">
        <v>296</v>
      </c>
      <c r="B76" s="2"/>
      <c r="C76" s="24">
        <v>43066.828000000001</v>
      </c>
      <c r="D76" s="24" t="s">
        <v>264</v>
      </c>
      <c r="E76" s="25">
        <f t="shared" si="0"/>
        <v>-11522.811211448745</v>
      </c>
      <c r="F76" s="25">
        <f t="shared" si="1"/>
        <v>-11523</v>
      </c>
      <c r="G76" s="25">
        <f t="shared" si="2"/>
        <v>6.4442499999131542E-2</v>
      </c>
      <c r="I76" s="25">
        <f t="shared" si="7"/>
        <v>6.4442499999131542E-2</v>
      </c>
      <c r="P76" s="27"/>
      <c r="Q76" s="28">
        <f t="shared" si="4"/>
        <v>28048.328000000001</v>
      </c>
    </row>
    <row r="77" spans="1:17" s="25" customFormat="1">
      <c r="A77" s="33" t="s">
        <v>296</v>
      </c>
      <c r="B77" s="2"/>
      <c r="C77" s="24">
        <v>43085.779000000002</v>
      </c>
      <c r="D77" s="24" t="s">
        <v>264</v>
      </c>
      <c r="E77" s="25">
        <f t="shared" si="0"/>
        <v>-11467.29300785856</v>
      </c>
      <c r="F77" s="25">
        <f t="shared" si="1"/>
        <v>-11467.5</v>
      </c>
      <c r="G77" s="25">
        <f t="shared" si="2"/>
        <v>7.0656249998137355E-2</v>
      </c>
      <c r="I77" s="25">
        <f t="shared" si="7"/>
        <v>7.0656249998137355E-2</v>
      </c>
      <c r="P77" s="27"/>
      <c r="Q77" s="28">
        <f t="shared" si="4"/>
        <v>28067.279000000002</v>
      </c>
    </row>
    <row r="78" spans="1:17" s="25" customFormat="1">
      <c r="A78" s="33" t="s">
        <v>296</v>
      </c>
      <c r="B78" s="2"/>
      <c r="C78" s="24">
        <v>43098.925000000003</v>
      </c>
      <c r="D78" s="24" t="s">
        <v>264</v>
      </c>
      <c r="E78" s="25">
        <f t="shared" si="0"/>
        <v>-11428.780934385044</v>
      </c>
      <c r="F78" s="25">
        <f t="shared" si="1"/>
        <v>-11429</v>
      </c>
      <c r="G78" s="25">
        <f t="shared" si="2"/>
        <v>7.4777499998162966E-2</v>
      </c>
      <c r="I78" s="25">
        <f t="shared" si="7"/>
        <v>7.4777499998162966E-2</v>
      </c>
      <c r="P78" s="27"/>
      <c r="Q78" s="28">
        <f t="shared" si="4"/>
        <v>28080.425000000003</v>
      </c>
    </row>
    <row r="79" spans="1:17" s="25" customFormat="1">
      <c r="A79" s="33" t="s">
        <v>296</v>
      </c>
      <c r="B79" s="2"/>
      <c r="C79" s="24">
        <v>43154.739000000001</v>
      </c>
      <c r="D79" s="24" t="s">
        <v>264</v>
      </c>
      <c r="E79" s="25">
        <f t="shared" si="0"/>
        <v>-11265.270142596622</v>
      </c>
      <c r="F79" s="25">
        <f t="shared" si="1"/>
        <v>-11265.5</v>
      </c>
      <c r="G79" s="25">
        <f t="shared" si="2"/>
        <v>7.8461249999236315E-2</v>
      </c>
      <c r="I79" s="25">
        <f t="shared" si="7"/>
        <v>7.8461249999236315E-2</v>
      </c>
      <c r="P79" s="27"/>
      <c r="Q79" s="28">
        <f t="shared" si="4"/>
        <v>28136.239000000001</v>
      </c>
    </row>
    <row r="80" spans="1:17" s="25" customFormat="1">
      <c r="A80" s="33" t="s">
        <v>296</v>
      </c>
      <c r="B80" s="2"/>
      <c r="C80" s="24">
        <v>43165.654999999999</v>
      </c>
      <c r="D80" s="24" t="s">
        <v>264</v>
      </c>
      <c r="E80" s="25">
        <f t="shared" si="0"/>
        <v>-11233.291001105919</v>
      </c>
      <c r="F80" s="25">
        <f t="shared" si="1"/>
        <v>-11233.5</v>
      </c>
      <c r="G80" s="25">
        <f t="shared" si="2"/>
        <v>7.1341249997203704E-2</v>
      </c>
      <c r="I80" s="25">
        <f t="shared" si="7"/>
        <v>7.1341249997203704E-2</v>
      </c>
      <c r="P80" s="27"/>
      <c r="Q80" s="28">
        <f t="shared" si="4"/>
        <v>28147.154999999999</v>
      </c>
    </row>
    <row r="81" spans="1:17" s="25" customFormat="1">
      <c r="A81" s="33" t="s">
        <v>296</v>
      </c>
      <c r="B81" s="2"/>
      <c r="C81" s="24">
        <v>43190.574000000001</v>
      </c>
      <c r="D81" s="24" t="s">
        <v>264</v>
      </c>
      <c r="E81" s="25">
        <f t="shared" si="0"/>
        <v>-11160.289148155476</v>
      </c>
      <c r="F81" s="25">
        <f t="shared" si="1"/>
        <v>-11160.5</v>
      </c>
      <c r="G81" s="25">
        <f t="shared" si="2"/>
        <v>7.197374999668682E-2</v>
      </c>
      <c r="I81" s="25">
        <f t="shared" si="7"/>
        <v>7.197374999668682E-2</v>
      </c>
      <c r="P81" s="27"/>
      <c r="Q81" s="28">
        <f t="shared" si="4"/>
        <v>28172.074000000001</v>
      </c>
    </row>
    <row r="82" spans="1:17" s="25" customFormat="1">
      <c r="A82" s="33" t="s">
        <v>296</v>
      </c>
      <c r="B82" s="2"/>
      <c r="C82" s="24">
        <v>43420.807000000001</v>
      </c>
      <c r="D82" s="24" t="s">
        <v>264</v>
      </c>
      <c r="E82" s="25">
        <f t="shared" si="0"/>
        <v>-10485.806399636738</v>
      </c>
      <c r="F82" s="25">
        <f t="shared" si="1"/>
        <v>-10486</v>
      </c>
      <c r="G82" s="25">
        <f t="shared" si="2"/>
        <v>6.6084999998565763E-2</v>
      </c>
      <c r="I82" s="25">
        <f t="shared" si="7"/>
        <v>6.6084999998565763E-2</v>
      </c>
      <c r="P82" s="27"/>
      <c r="Q82" s="28">
        <f t="shared" si="4"/>
        <v>28402.307000000001</v>
      </c>
    </row>
    <row r="83" spans="1:17" s="25" customFormat="1">
      <c r="A83" s="33" t="s">
        <v>297</v>
      </c>
      <c r="B83"/>
      <c r="C83" s="24">
        <v>43483.281000000003</v>
      </c>
      <c r="D83" s="24"/>
      <c r="E83" s="25">
        <f t="shared" si="0"/>
        <v>-10302.784698877242</v>
      </c>
      <c r="F83" s="25">
        <f t="shared" si="1"/>
        <v>-10303</v>
      </c>
      <c r="G83" s="25">
        <f t="shared" si="2"/>
        <v>7.3492499999701977E-2</v>
      </c>
      <c r="N83" s="25">
        <f>+C83-(C$7+F83*C$8)</f>
        <v>7.3492499999701977E-2</v>
      </c>
      <c r="P83" s="27"/>
      <c r="Q83" s="28">
        <f t="shared" si="4"/>
        <v>28464.781000000003</v>
      </c>
    </row>
    <row r="84" spans="1:17" s="25" customFormat="1">
      <c r="A84" s="33" t="s">
        <v>296</v>
      </c>
      <c r="B84" s="2"/>
      <c r="C84" s="24">
        <v>43577.656000000003</v>
      </c>
      <c r="D84" s="24" t="s">
        <v>264</v>
      </c>
      <c r="E84" s="25">
        <f t="shared" si="0"/>
        <v>-10026.306915972724</v>
      </c>
      <c r="F84" s="25">
        <f t="shared" si="1"/>
        <v>-10026.5</v>
      </c>
      <c r="G84" s="25">
        <f t="shared" si="2"/>
        <v>6.5908750002563465E-2</v>
      </c>
      <c r="I84" s="25">
        <f t="shared" ref="I84:I93" si="8">+C84-(C$7+F84*C$8)</f>
        <v>6.5908750002563465E-2</v>
      </c>
      <c r="P84" s="27"/>
      <c r="Q84" s="28">
        <f t="shared" si="4"/>
        <v>28559.156000000003</v>
      </c>
    </row>
    <row r="85" spans="1:17" s="25" customFormat="1">
      <c r="A85" s="33" t="s">
        <v>296</v>
      </c>
      <c r="B85" s="2"/>
      <c r="C85" s="24">
        <v>43802.618000000002</v>
      </c>
      <c r="D85" s="24" t="s">
        <v>264</v>
      </c>
      <c r="E85" s="25">
        <f t="shared" ref="E85:E148" si="9">+(C85-C$7)/C$8</f>
        <v>-9367.2659093738785</v>
      </c>
      <c r="F85" s="25">
        <f t="shared" ref="F85:F148" si="10">ROUND(2*E85,0)/2</f>
        <v>-9367.5</v>
      </c>
      <c r="G85" s="25">
        <f t="shared" ref="G85:G148" si="11">+C85-(C$7+F85*C$8)</f>
        <v>7.9906250000931323E-2</v>
      </c>
      <c r="I85" s="25">
        <f t="shared" si="8"/>
        <v>7.9906250000931323E-2</v>
      </c>
      <c r="P85" s="27"/>
      <c r="Q85" s="28">
        <f t="shared" ref="Q85:Q148" si="12">+C85-15018.5</f>
        <v>28784.118000000002</v>
      </c>
    </row>
    <row r="86" spans="1:17" s="25" customFormat="1">
      <c r="A86" s="33" t="s">
        <v>296</v>
      </c>
      <c r="B86" s="2"/>
      <c r="C86" s="24">
        <v>43876.682999999997</v>
      </c>
      <c r="D86" s="24" t="s">
        <v>264</v>
      </c>
      <c r="E86" s="25">
        <f t="shared" si="9"/>
        <v>-9150.2876101333823</v>
      </c>
      <c r="F86" s="25">
        <f t="shared" si="10"/>
        <v>-9150.5</v>
      </c>
      <c r="G86" s="25">
        <f t="shared" si="11"/>
        <v>7.2498749992519151E-2</v>
      </c>
      <c r="I86" s="25">
        <f t="shared" si="8"/>
        <v>7.2498749992519151E-2</v>
      </c>
      <c r="P86" s="27"/>
      <c r="Q86" s="28">
        <f t="shared" si="12"/>
        <v>28858.182999999997</v>
      </c>
    </row>
    <row r="87" spans="1:17" s="25" customFormat="1">
      <c r="A87" s="33" t="s">
        <v>296</v>
      </c>
      <c r="B87" s="2"/>
      <c r="C87" s="24">
        <v>44132.860999999997</v>
      </c>
      <c r="D87" s="24" t="s">
        <v>264</v>
      </c>
      <c r="E87" s="25">
        <f t="shared" si="9"/>
        <v>-8399.7972740389341</v>
      </c>
      <c r="F87" s="25">
        <f t="shared" si="10"/>
        <v>-8400</v>
      </c>
      <c r="G87" s="25">
        <f t="shared" si="11"/>
        <v>6.9199999998090789E-2</v>
      </c>
      <c r="I87" s="25">
        <f t="shared" si="8"/>
        <v>6.9199999998090789E-2</v>
      </c>
      <c r="P87" s="27"/>
      <c r="Q87" s="28">
        <f t="shared" si="12"/>
        <v>29114.360999999997</v>
      </c>
    </row>
    <row r="88" spans="1:17" s="25" customFormat="1">
      <c r="A88" s="33" t="s">
        <v>296</v>
      </c>
      <c r="B88" s="2"/>
      <c r="C88" s="24">
        <v>44271.623</v>
      </c>
      <c r="D88" s="24" t="s">
        <v>264</v>
      </c>
      <c r="E88" s="25">
        <f t="shared" si="9"/>
        <v>-7993.2848490175038</v>
      </c>
      <c r="F88" s="25">
        <f t="shared" si="10"/>
        <v>-7993.5</v>
      </c>
      <c r="G88" s="25">
        <f t="shared" si="11"/>
        <v>7.3441249995084945E-2</v>
      </c>
      <c r="I88" s="25">
        <f t="shared" si="8"/>
        <v>7.3441249995084945E-2</v>
      </c>
      <c r="P88" s="27"/>
      <c r="Q88" s="28">
        <f t="shared" si="12"/>
        <v>29253.123</v>
      </c>
    </row>
    <row r="89" spans="1:17" s="25" customFormat="1">
      <c r="A89" s="33" t="s">
        <v>296</v>
      </c>
      <c r="B89" s="2"/>
      <c r="C89" s="24">
        <v>44300.631000000001</v>
      </c>
      <c r="D89" s="24" t="s">
        <v>264</v>
      </c>
      <c r="E89" s="25">
        <f t="shared" si="9"/>
        <v>-7908.3040010546456</v>
      </c>
      <c r="F89" s="25">
        <f t="shared" si="10"/>
        <v>-7908.5</v>
      </c>
      <c r="G89" s="25">
        <f t="shared" si="11"/>
        <v>6.6903749997436535E-2</v>
      </c>
      <c r="I89" s="25">
        <f t="shared" si="8"/>
        <v>6.6903749997436535E-2</v>
      </c>
      <c r="P89" s="27"/>
      <c r="Q89" s="28">
        <f t="shared" si="12"/>
        <v>29282.131000000001</v>
      </c>
    </row>
    <row r="90" spans="1:17" s="25" customFormat="1">
      <c r="A90" s="33" t="s">
        <v>296</v>
      </c>
      <c r="B90" s="2"/>
      <c r="C90" s="24">
        <v>44544.701000000001</v>
      </c>
      <c r="D90" s="24" t="s">
        <v>264</v>
      </c>
      <c r="E90" s="25">
        <f t="shared" si="9"/>
        <v>-7193.2848490175002</v>
      </c>
      <c r="F90" s="25">
        <f t="shared" si="10"/>
        <v>-7193.5</v>
      </c>
      <c r="G90" s="25">
        <f t="shared" si="11"/>
        <v>7.3441250002360903E-2</v>
      </c>
      <c r="I90" s="25">
        <f t="shared" si="8"/>
        <v>7.3441250002360903E-2</v>
      </c>
      <c r="P90" s="27"/>
      <c r="Q90" s="28">
        <f t="shared" si="12"/>
        <v>29526.201000000001</v>
      </c>
    </row>
    <row r="91" spans="1:17" s="25" customFormat="1">
      <c r="A91" s="33" t="s">
        <v>296</v>
      </c>
      <c r="B91" s="2"/>
      <c r="C91" s="24">
        <v>44614.675999999999</v>
      </c>
      <c r="D91" s="24" t="s">
        <v>264</v>
      </c>
      <c r="E91" s="25">
        <f t="shared" si="9"/>
        <v>-6988.2884743553195</v>
      </c>
      <c r="F91" s="25">
        <f t="shared" si="10"/>
        <v>-6988.5</v>
      </c>
      <c r="G91" s="25">
        <f t="shared" si="11"/>
        <v>7.220374999451451E-2</v>
      </c>
      <c r="I91" s="25">
        <f t="shared" si="8"/>
        <v>7.220374999451451E-2</v>
      </c>
      <c r="P91" s="27"/>
      <c r="Q91" s="28">
        <f t="shared" si="12"/>
        <v>29596.175999999999</v>
      </c>
    </row>
    <row r="92" spans="1:17" s="25" customFormat="1">
      <c r="A92" s="33" t="s">
        <v>296</v>
      </c>
      <c r="B92" s="2"/>
      <c r="C92" s="24">
        <v>44623.563999999998</v>
      </c>
      <c r="D92" s="24" t="s">
        <v>264</v>
      </c>
      <c r="E92" s="25">
        <f t="shared" si="9"/>
        <v>-6962.2504925332796</v>
      </c>
      <c r="F92" s="25">
        <f t="shared" si="10"/>
        <v>-6962.5</v>
      </c>
      <c r="G92" s="25">
        <f t="shared" si="11"/>
        <v>8.5168749996228144E-2</v>
      </c>
      <c r="I92" s="25">
        <f t="shared" si="8"/>
        <v>8.5168749996228144E-2</v>
      </c>
      <c r="P92" s="27"/>
      <c r="Q92" s="28">
        <f t="shared" si="12"/>
        <v>29605.063999999998</v>
      </c>
    </row>
    <row r="93" spans="1:17" s="25" customFormat="1">
      <c r="A93" s="33" t="s">
        <v>296</v>
      </c>
      <c r="B93" s="2"/>
      <c r="C93" s="24">
        <v>44958.752</v>
      </c>
      <c r="D93" s="24" t="s">
        <v>264</v>
      </c>
      <c r="E93" s="25">
        <f t="shared" si="9"/>
        <v>-5980.2951537655954</v>
      </c>
      <c r="F93" s="25">
        <f t="shared" si="10"/>
        <v>-5980.5</v>
      </c>
      <c r="G93" s="25">
        <f t="shared" si="11"/>
        <v>6.9923750001180451E-2</v>
      </c>
      <c r="I93" s="25">
        <f t="shared" si="8"/>
        <v>6.9923750001180451E-2</v>
      </c>
      <c r="P93" s="27"/>
      <c r="Q93" s="28">
        <f t="shared" si="12"/>
        <v>29940.252</v>
      </c>
    </row>
    <row r="94" spans="1:17" s="25" customFormat="1">
      <c r="A94" s="33" t="s">
        <v>298</v>
      </c>
      <c r="B94"/>
      <c r="C94" s="24">
        <v>44986.398000000001</v>
      </c>
      <c r="D94" s="24"/>
      <c r="E94" s="25">
        <f t="shared" si="9"/>
        <v>-5899.3043745743007</v>
      </c>
      <c r="F94" s="25">
        <f t="shared" si="10"/>
        <v>-5899.5</v>
      </c>
      <c r="G94" s="25">
        <f t="shared" si="11"/>
        <v>6.677625000156695E-2</v>
      </c>
      <c r="N94" s="25">
        <f>+C94-(C$7+F94*C$8)</f>
        <v>6.677625000156695E-2</v>
      </c>
      <c r="P94" s="27"/>
      <c r="Q94" s="28">
        <f t="shared" si="12"/>
        <v>29967.898000000001</v>
      </c>
    </row>
    <row r="95" spans="1:17" s="25" customFormat="1">
      <c r="A95" s="33" t="s">
        <v>298</v>
      </c>
      <c r="B95"/>
      <c r="C95" s="24">
        <v>45011.292000000001</v>
      </c>
      <c r="D95" s="24"/>
      <c r="E95" s="25">
        <f t="shared" si="9"/>
        <v>-5826.3757607716498</v>
      </c>
      <c r="F95" s="25">
        <f t="shared" si="10"/>
        <v>-5826.5</v>
      </c>
      <c r="G95" s="25">
        <f t="shared" si="11"/>
        <v>4.2408749999594875E-2</v>
      </c>
      <c r="N95" s="25">
        <f>+C95-(C$7+F95*C$8)</f>
        <v>4.2408749999594875E-2</v>
      </c>
      <c r="P95" s="27"/>
      <c r="Q95" s="28">
        <f t="shared" si="12"/>
        <v>29992.792000000001</v>
      </c>
    </row>
    <row r="96" spans="1:17" s="25" customFormat="1">
      <c r="A96" s="33" t="s">
        <v>299</v>
      </c>
      <c r="B96"/>
      <c r="C96" s="24">
        <v>45289.495999999999</v>
      </c>
      <c r="D96" s="24"/>
      <c r="E96" s="25">
        <f t="shared" si="9"/>
        <v>-5011.3588059089425</v>
      </c>
      <c r="F96" s="25">
        <f t="shared" si="10"/>
        <v>-5011.5</v>
      </c>
      <c r="G96" s="25">
        <f t="shared" si="11"/>
        <v>4.8196249997999985E-2</v>
      </c>
      <c r="N96" s="25">
        <f>+C96-(C$7+F96*C$8)</f>
        <v>4.8196249997999985E-2</v>
      </c>
      <c r="P96" s="27"/>
      <c r="Q96" s="28">
        <f t="shared" si="12"/>
        <v>30270.995999999999</v>
      </c>
    </row>
    <row r="97" spans="1:17" s="25" customFormat="1">
      <c r="A97" s="33" t="s">
        <v>300</v>
      </c>
      <c r="B97" s="2"/>
      <c r="C97" s="24">
        <v>45294.303999999996</v>
      </c>
      <c r="D97" s="24"/>
      <c r="E97" s="25">
        <f t="shared" si="9"/>
        <v>-4997.2734530061171</v>
      </c>
      <c r="F97" s="25">
        <f t="shared" si="10"/>
        <v>-4997.5</v>
      </c>
      <c r="G97" s="25">
        <f t="shared" si="11"/>
        <v>7.7331249995040707E-2</v>
      </c>
      <c r="J97" s="25">
        <f>+C97-(C$7+F97*C$8)</f>
        <v>7.7331249995040707E-2</v>
      </c>
      <c r="P97" s="27"/>
      <c r="Q97" s="28">
        <f t="shared" si="12"/>
        <v>30275.803999999996</v>
      </c>
    </row>
    <row r="98" spans="1:17" s="25" customFormat="1">
      <c r="A98" s="33" t="s">
        <v>296</v>
      </c>
      <c r="B98" s="2"/>
      <c r="C98" s="24">
        <v>45298.735999999997</v>
      </c>
      <c r="D98" s="24" t="s">
        <v>264</v>
      </c>
      <c r="E98" s="25">
        <f t="shared" si="9"/>
        <v>-4984.2896168860325</v>
      </c>
      <c r="F98" s="25">
        <f t="shared" si="10"/>
        <v>-4984.5</v>
      </c>
      <c r="G98" s="25">
        <f t="shared" si="11"/>
        <v>7.1813749993452802E-2</v>
      </c>
      <c r="I98" s="25">
        <f>+C98-(C$7+F98*C$8)</f>
        <v>7.1813749993452802E-2</v>
      </c>
      <c r="P98" s="27"/>
      <c r="Q98" s="28">
        <f t="shared" si="12"/>
        <v>30280.235999999997</v>
      </c>
    </row>
    <row r="99" spans="1:17" s="25" customFormat="1">
      <c r="A99" s="33" t="s">
        <v>301</v>
      </c>
      <c r="B99"/>
      <c r="C99" s="24">
        <v>45336.288999999997</v>
      </c>
      <c r="D99" s="24"/>
      <c r="E99" s="25">
        <f t="shared" si="9"/>
        <v>-4874.2756282088048</v>
      </c>
      <c r="F99" s="25">
        <f t="shared" si="10"/>
        <v>-4874.5</v>
      </c>
      <c r="G99" s="25">
        <f t="shared" si="11"/>
        <v>7.6588749994698446E-2</v>
      </c>
      <c r="N99" s="25">
        <f>+C99-(C$7+F99*C$8)</f>
        <v>7.6588749994698446E-2</v>
      </c>
      <c r="P99" s="27"/>
      <c r="Q99" s="28">
        <f t="shared" si="12"/>
        <v>30317.788999999997</v>
      </c>
    </row>
    <row r="100" spans="1:17" s="25" customFormat="1">
      <c r="A100" s="33" t="s">
        <v>296</v>
      </c>
      <c r="B100" s="2"/>
      <c r="C100" s="24">
        <v>45373.667000000001</v>
      </c>
      <c r="D100" s="24" t="s">
        <v>264</v>
      </c>
      <c r="E100" s="25">
        <f t="shared" si="9"/>
        <v>-4764.7743135660894</v>
      </c>
      <c r="F100" s="25">
        <f t="shared" si="10"/>
        <v>-4765</v>
      </c>
      <c r="G100" s="25">
        <f t="shared" si="11"/>
        <v>7.7037499999278225E-2</v>
      </c>
      <c r="I100" s="25">
        <f>+C100-(C$7+F100*C$8)</f>
        <v>7.7037499999278225E-2</v>
      </c>
      <c r="P100" s="27"/>
      <c r="Q100" s="28">
        <f t="shared" si="12"/>
        <v>30355.167000000001</v>
      </c>
    </row>
    <row r="101" spans="1:17" s="25" customFormat="1">
      <c r="A101" s="33" t="s">
        <v>302</v>
      </c>
      <c r="B101" s="2" t="s">
        <v>288</v>
      </c>
      <c r="C101" s="24">
        <v>45401.311000000002</v>
      </c>
      <c r="D101" s="24"/>
      <c r="E101" s="25">
        <f t="shared" si="9"/>
        <v>-4683.7893935066186</v>
      </c>
      <c r="F101" s="25">
        <f t="shared" si="10"/>
        <v>-4684</v>
      </c>
      <c r="G101" s="25">
        <f t="shared" si="11"/>
        <v>7.188999999925727E-2</v>
      </c>
      <c r="J101" s="25">
        <f>+C101-(C$7+F101*C$8)</f>
        <v>7.188999999925727E-2</v>
      </c>
      <c r="P101" s="27"/>
      <c r="Q101" s="28">
        <f t="shared" si="12"/>
        <v>30382.811000000002</v>
      </c>
    </row>
    <row r="102" spans="1:17" s="25" customFormat="1">
      <c r="A102" s="33" t="s">
        <v>302</v>
      </c>
      <c r="B102" s="2"/>
      <c r="C102" s="24">
        <v>45407.286</v>
      </c>
      <c r="D102" s="24"/>
      <c r="E102" s="25">
        <f t="shared" si="9"/>
        <v>-4666.2852371849858</v>
      </c>
      <c r="F102" s="25">
        <f t="shared" si="10"/>
        <v>-4666.5</v>
      </c>
      <c r="G102" s="25">
        <f t="shared" si="11"/>
        <v>7.3308749997522682E-2</v>
      </c>
      <c r="J102" s="25">
        <f>+C102-(C$7+F102*C$8)</f>
        <v>7.3308749997522682E-2</v>
      </c>
      <c r="P102" s="27"/>
      <c r="Q102" s="28">
        <f t="shared" si="12"/>
        <v>30388.786</v>
      </c>
    </row>
    <row r="103" spans="1:17" s="25" customFormat="1">
      <c r="A103" s="33" t="s">
        <v>303</v>
      </c>
      <c r="B103" s="2" t="s">
        <v>288</v>
      </c>
      <c r="C103" s="24">
        <v>45697.260999999999</v>
      </c>
      <c r="D103" s="24"/>
      <c r="E103" s="25">
        <f t="shared" si="9"/>
        <v>-3816.7843619771743</v>
      </c>
      <c r="F103" s="25">
        <f t="shared" si="10"/>
        <v>-3817</v>
      </c>
      <c r="G103" s="25">
        <f t="shared" si="11"/>
        <v>7.3607499994977843E-2</v>
      </c>
      <c r="J103" s="25">
        <f>+C103-(C$7+F103*C$8)</f>
        <v>7.3607499994977843E-2</v>
      </c>
      <c r="P103" s="27"/>
      <c r="Q103" s="28">
        <f t="shared" si="12"/>
        <v>30678.760999999999</v>
      </c>
    </row>
    <row r="104" spans="1:17" s="25" customFormat="1">
      <c r="A104" s="33" t="s">
        <v>296</v>
      </c>
      <c r="B104" s="2"/>
      <c r="C104" s="24">
        <v>45753.578999999998</v>
      </c>
      <c r="D104" s="24" t="s">
        <v>264</v>
      </c>
      <c r="E104" s="25">
        <f t="shared" si="9"/>
        <v>-3651.7970689693179</v>
      </c>
      <c r="F104" s="25">
        <f t="shared" si="10"/>
        <v>-3652</v>
      </c>
      <c r="G104" s="25">
        <f t="shared" si="11"/>
        <v>6.9269999992684461E-2</v>
      </c>
      <c r="I104" s="25">
        <f>+C104-(C$7+F104*C$8)</f>
        <v>6.9269999992684461E-2</v>
      </c>
      <c r="P104" s="27"/>
      <c r="Q104" s="28">
        <f t="shared" si="12"/>
        <v>30735.078999999998</v>
      </c>
    </row>
    <row r="105" spans="1:17" s="25" customFormat="1">
      <c r="A105" s="33" t="s">
        <v>304</v>
      </c>
      <c r="B105" s="2"/>
      <c r="C105" s="24">
        <v>45991.343999999997</v>
      </c>
      <c r="D105" s="24"/>
      <c r="E105" s="25">
        <f t="shared" si="9"/>
        <v>-2955.248830004628</v>
      </c>
      <c r="F105" s="25">
        <f t="shared" si="10"/>
        <v>-2955</v>
      </c>
      <c r="G105" s="25">
        <f t="shared" si="11"/>
        <v>-8.4937500003434252E-2</v>
      </c>
      <c r="J105" s="25">
        <f>+C105-(C$7+F105*C$8)</f>
        <v>-8.4937500003434252E-2</v>
      </c>
      <c r="P105" s="27"/>
      <c r="Q105" s="28">
        <f t="shared" si="12"/>
        <v>30972.843999999997</v>
      </c>
    </row>
    <row r="106" spans="1:17" s="25" customFormat="1">
      <c r="A106" s="33" t="s">
        <v>298</v>
      </c>
      <c r="B106"/>
      <c r="C106" s="24">
        <v>45991.544000000002</v>
      </c>
      <c r="D106" s="24"/>
      <c r="E106" s="25">
        <f t="shared" si="9"/>
        <v>-2954.6629168223012</v>
      </c>
      <c r="F106" s="25">
        <f t="shared" si="10"/>
        <v>-2954.5</v>
      </c>
      <c r="G106" s="25">
        <f t="shared" si="11"/>
        <v>-5.5611249998037238E-2</v>
      </c>
      <c r="N106" s="25">
        <f>+C106-(C$7+F106*C$8)</f>
        <v>-5.5611249998037238E-2</v>
      </c>
      <c r="P106" s="27"/>
      <c r="Q106" s="28">
        <f t="shared" si="12"/>
        <v>30973.044000000002</v>
      </c>
    </row>
    <row r="107" spans="1:17" s="25" customFormat="1">
      <c r="A107" s="33" t="s">
        <v>304</v>
      </c>
      <c r="B107" s="2"/>
      <c r="C107" s="24">
        <v>46005.332000000002</v>
      </c>
      <c r="D107" s="24"/>
      <c r="E107" s="25">
        <f t="shared" si="9"/>
        <v>-2914.2700620335581</v>
      </c>
      <c r="F107" s="25">
        <f t="shared" si="10"/>
        <v>-2914.5</v>
      </c>
      <c r="G107" s="25">
        <f t="shared" si="11"/>
        <v>7.8488749997632112E-2</v>
      </c>
      <c r="J107" s="25">
        <f>+C107-(C$7+F107*C$8)</f>
        <v>7.8488749997632112E-2</v>
      </c>
      <c r="P107" s="27"/>
      <c r="Q107" s="28">
        <f t="shared" si="12"/>
        <v>30986.832000000002</v>
      </c>
    </row>
    <row r="108" spans="1:17" s="25" customFormat="1">
      <c r="A108" s="33" t="s">
        <v>305</v>
      </c>
      <c r="B108"/>
      <c r="C108" s="24">
        <v>46006.525999999998</v>
      </c>
      <c r="D108" s="24"/>
      <c r="E108" s="25">
        <f t="shared" si="9"/>
        <v>-2910.7721603351542</v>
      </c>
      <c r="F108" s="25">
        <f t="shared" si="10"/>
        <v>-2911</v>
      </c>
      <c r="G108" s="25">
        <f t="shared" si="11"/>
        <v>7.7772499993443489E-2</v>
      </c>
      <c r="N108" s="25">
        <f>+C108-(C$7+F108*C$8)</f>
        <v>7.7772499993443489E-2</v>
      </c>
      <c r="P108" s="27"/>
      <c r="Q108" s="28">
        <f t="shared" si="12"/>
        <v>30988.025999999998</v>
      </c>
    </row>
    <row r="109" spans="1:17" s="25" customFormat="1">
      <c r="A109" s="33" t="s">
        <v>306</v>
      </c>
      <c r="B109" s="2" t="s">
        <v>288</v>
      </c>
      <c r="C109" s="24">
        <v>46023.249000000003</v>
      </c>
      <c r="D109" s="24"/>
      <c r="E109" s="25">
        <f t="shared" si="9"/>
        <v>-2861.7810295959357</v>
      </c>
      <c r="F109" s="25">
        <f t="shared" si="10"/>
        <v>-2862</v>
      </c>
      <c r="G109" s="25">
        <f t="shared" si="11"/>
        <v>7.4744999998074491E-2</v>
      </c>
      <c r="J109" s="25">
        <f>+C109-(C$7+F109*C$8)</f>
        <v>7.4744999998074491E-2</v>
      </c>
      <c r="P109" s="27"/>
      <c r="Q109" s="28">
        <f t="shared" si="12"/>
        <v>31004.749000000003</v>
      </c>
    </row>
    <row r="110" spans="1:17" s="25" customFormat="1">
      <c r="A110" s="33" t="s">
        <v>305</v>
      </c>
      <c r="B110"/>
      <c r="C110" s="24">
        <v>46036.563999999998</v>
      </c>
      <c r="D110" s="24"/>
      <c r="E110" s="25">
        <f t="shared" si="9"/>
        <v>-2822.7738594833818</v>
      </c>
      <c r="F110" s="25">
        <f t="shared" si="10"/>
        <v>-2823</v>
      </c>
      <c r="G110" s="25">
        <f t="shared" si="11"/>
        <v>7.7192499993543606E-2</v>
      </c>
      <c r="N110" s="25">
        <f>+C110-(C$7+F110*C$8)</f>
        <v>7.7192499993543606E-2</v>
      </c>
      <c r="P110" s="27"/>
      <c r="Q110" s="28">
        <f t="shared" si="12"/>
        <v>31018.063999999998</v>
      </c>
    </row>
    <row r="111" spans="1:17" s="25" customFormat="1">
      <c r="A111" s="33" t="s">
        <v>296</v>
      </c>
      <c r="B111" s="2"/>
      <c r="C111" s="24">
        <v>46091.692000000003</v>
      </c>
      <c r="D111" s="24" t="s">
        <v>264</v>
      </c>
      <c r="E111" s="25">
        <f t="shared" si="9"/>
        <v>-2661.2727499102803</v>
      </c>
      <c r="F111" s="25">
        <f t="shared" si="10"/>
        <v>-2661.5</v>
      </c>
      <c r="G111" s="25">
        <f t="shared" si="11"/>
        <v>7.7571250003529713E-2</v>
      </c>
      <c r="I111" s="25">
        <f>+C111-(C$7+F111*C$8)</f>
        <v>7.7571250003529713E-2</v>
      </c>
      <c r="P111" s="27"/>
      <c r="Q111" s="28">
        <f t="shared" si="12"/>
        <v>31073.192000000003</v>
      </c>
    </row>
    <row r="112" spans="1:17" s="25" customFormat="1">
      <c r="A112" s="33" t="s">
        <v>306</v>
      </c>
      <c r="B112" s="2" t="s">
        <v>288</v>
      </c>
      <c r="C112" s="24">
        <v>46095.267</v>
      </c>
      <c r="D112" s="24"/>
      <c r="E112" s="25">
        <f t="shared" si="9"/>
        <v>-2650.7995517764225</v>
      </c>
      <c r="F112" s="25">
        <f t="shared" si="10"/>
        <v>-2651</v>
      </c>
      <c r="G112" s="25">
        <f t="shared" si="11"/>
        <v>6.8422500000451691E-2</v>
      </c>
      <c r="J112" s="25">
        <f>+C112-(C$7+F112*C$8)</f>
        <v>6.8422500000451691E-2</v>
      </c>
      <c r="P112" s="27"/>
      <c r="Q112" s="28">
        <f t="shared" si="12"/>
        <v>31076.767</v>
      </c>
    </row>
    <row r="113" spans="1:17" s="25" customFormat="1">
      <c r="A113" s="33" t="s">
        <v>307</v>
      </c>
      <c r="B113"/>
      <c r="C113" s="24">
        <v>46102.28</v>
      </c>
      <c r="D113" s="24"/>
      <c r="E113" s="25">
        <f t="shared" si="9"/>
        <v>-2630.2545060385773</v>
      </c>
      <c r="F113" s="25">
        <f t="shared" si="10"/>
        <v>-2630.5</v>
      </c>
      <c r="G113" s="25">
        <f t="shared" si="11"/>
        <v>8.3798749998095445E-2</v>
      </c>
      <c r="N113" s="25">
        <f>+C113-(C$7+F113*C$8)</f>
        <v>8.3798749998095445E-2</v>
      </c>
      <c r="P113" s="27"/>
      <c r="Q113" s="28">
        <f t="shared" si="12"/>
        <v>31083.78</v>
      </c>
    </row>
    <row r="114" spans="1:17" s="25" customFormat="1">
      <c r="A114" s="33" t="s">
        <v>298</v>
      </c>
      <c r="B114"/>
      <c r="C114" s="24">
        <v>46109.445</v>
      </c>
      <c r="D114" s="24"/>
      <c r="E114" s="25">
        <f t="shared" si="9"/>
        <v>-2609.2641662821684</v>
      </c>
      <c r="F114" s="25">
        <f t="shared" si="10"/>
        <v>-2609.5</v>
      </c>
      <c r="G114" s="25">
        <f t="shared" si="11"/>
        <v>8.0501249998633284E-2</v>
      </c>
      <c r="N114" s="25">
        <f>+C114-(C$7+F114*C$8)</f>
        <v>8.0501249998633284E-2</v>
      </c>
      <c r="P114" s="27"/>
      <c r="Q114" s="28">
        <f t="shared" si="12"/>
        <v>31090.945</v>
      </c>
    </row>
    <row r="115" spans="1:17" s="25" customFormat="1">
      <c r="A115" s="33" t="s">
        <v>296</v>
      </c>
      <c r="B115" s="2"/>
      <c r="C115" s="24">
        <v>46114.571000000004</v>
      </c>
      <c r="D115" s="24" t="s">
        <v>264</v>
      </c>
      <c r="E115" s="25">
        <f t="shared" si="9"/>
        <v>-2594.2472114194438</v>
      </c>
      <c r="F115" s="25">
        <f t="shared" si="10"/>
        <v>-2594</v>
      </c>
      <c r="G115" s="25">
        <f t="shared" si="11"/>
        <v>-8.4385000001930166E-2</v>
      </c>
      <c r="I115" s="25">
        <f>+C115-(C$7+F115*C$8)</f>
        <v>-8.4385000001930166E-2</v>
      </c>
      <c r="P115" s="27"/>
      <c r="Q115" s="28">
        <f t="shared" si="12"/>
        <v>31096.071000000004</v>
      </c>
    </row>
    <row r="116" spans="1:17" s="25" customFormat="1">
      <c r="A116" s="33" t="s">
        <v>308</v>
      </c>
      <c r="B116" s="2"/>
      <c r="C116" s="24">
        <v>46119.332999999999</v>
      </c>
      <c r="D116" s="24"/>
      <c r="E116" s="25">
        <f t="shared" si="9"/>
        <v>-2580.2966185485566</v>
      </c>
      <c r="F116" s="25">
        <f t="shared" si="10"/>
        <v>-2580.5</v>
      </c>
      <c r="G116" s="25">
        <f t="shared" si="11"/>
        <v>6.9423749999259599E-2</v>
      </c>
      <c r="J116" s="25">
        <f>+C116-(C$7+F116*C$8)</f>
        <v>6.9423749999259599E-2</v>
      </c>
      <c r="P116" s="27"/>
      <c r="Q116" s="28">
        <f t="shared" si="12"/>
        <v>31100.832999999999</v>
      </c>
    </row>
    <row r="117" spans="1:17" s="25" customFormat="1">
      <c r="A117" s="33" t="s">
        <v>296</v>
      </c>
      <c r="B117" s="2"/>
      <c r="C117" s="24">
        <v>46144.6</v>
      </c>
      <c r="D117" s="24" t="s">
        <v>264</v>
      </c>
      <c r="E117" s="25">
        <f t="shared" si="9"/>
        <v>-2506.2752766608914</v>
      </c>
      <c r="F117" s="25">
        <f t="shared" si="10"/>
        <v>-2506.5</v>
      </c>
      <c r="G117" s="25">
        <f t="shared" si="11"/>
        <v>7.6708749998942949E-2</v>
      </c>
      <c r="I117" s="25">
        <f>+C117-(C$7+F117*C$8)</f>
        <v>7.6708749998942949E-2</v>
      </c>
      <c r="P117" s="27"/>
      <c r="Q117" s="28">
        <f t="shared" si="12"/>
        <v>31126.1</v>
      </c>
    </row>
    <row r="118" spans="1:17" s="25" customFormat="1">
      <c r="A118" s="33" t="s">
        <v>309</v>
      </c>
      <c r="B118" s="2" t="s">
        <v>288</v>
      </c>
      <c r="C118" s="24">
        <v>46321.578000000001</v>
      </c>
      <c r="D118" s="24"/>
      <c r="E118" s="25">
        <f t="shared" si="9"/>
        <v>-1987.8065607628614</v>
      </c>
      <c r="F118" s="25">
        <f t="shared" si="10"/>
        <v>-1988</v>
      </c>
      <c r="G118" s="25">
        <f t="shared" si="11"/>
        <v>6.603000000177417E-2</v>
      </c>
      <c r="J118" s="25">
        <f>+C118-(C$7+F118*C$8)</f>
        <v>6.603000000177417E-2</v>
      </c>
      <c r="P118" s="27"/>
      <c r="Q118" s="28">
        <f t="shared" si="12"/>
        <v>31303.078000000001</v>
      </c>
    </row>
    <row r="119" spans="1:17" s="25" customFormat="1">
      <c r="A119" s="33" t="s">
        <v>309</v>
      </c>
      <c r="B119" s="2" t="s">
        <v>288</v>
      </c>
      <c r="C119" s="24">
        <v>46355.377</v>
      </c>
      <c r="D119" s="24"/>
      <c r="E119" s="25">
        <f t="shared" si="9"/>
        <v>-1888.7901625176742</v>
      </c>
      <c r="F119" s="25">
        <f t="shared" si="10"/>
        <v>-1889</v>
      </c>
      <c r="G119" s="25">
        <f t="shared" si="11"/>
        <v>7.1627500001341105E-2</v>
      </c>
      <c r="J119" s="25">
        <f>+C119-(C$7+F119*C$8)</f>
        <v>7.1627500001341105E-2</v>
      </c>
      <c r="P119" s="27"/>
      <c r="Q119" s="28">
        <f t="shared" si="12"/>
        <v>31336.877</v>
      </c>
    </row>
    <row r="120" spans="1:17" s="25" customFormat="1">
      <c r="A120" s="33" t="s">
        <v>310</v>
      </c>
      <c r="B120"/>
      <c r="C120" s="24">
        <v>46358.629000000001</v>
      </c>
      <c r="D120" s="24"/>
      <c r="E120" s="25">
        <f t="shared" si="9"/>
        <v>-1879.2632141732438</v>
      </c>
      <c r="F120" s="25">
        <f t="shared" si="10"/>
        <v>-1879.5</v>
      </c>
      <c r="G120" s="25">
        <f t="shared" si="11"/>
        <v>8.0826249999518041E-2</v>
      </c>
      <c r="N120" s="25">
        <f>+C120-(C$7+F120*C$8)</f>
        <v>8.0826249999518041E-2</v>
      </c>
      <c r="P120" s="27"/>
      <c r="Q120" s="28">
        <f t="shared" si="12"/>
        <v>31340.129000000001</v>
      </c>
    </row>
    <row r="121" spans="1:17" s="25" customFormat="1">
      <c r="A121" s="33" t="s">
        <v>311</v>
      </c>
      <c r="B121" s="2"/>
      <c r="C121" s="24">
        <v>46373.642</v>
      </c>
      <c r="D121" s="24"/>
      <c r="E121" s="25">
        <f t="shared" si="9"/>
        <v>-1835.2816411428305</v>
      </c>
      <c r="F121" s="25">
        <f t="shared" si="10"/>
        <v>-1835.5</v>
      </c>
      <c r="G121" s="25">
        <f t="shared" si="11"/>
        <v>7.4536249994707759E-2</v>
      </c>
      <c r="J121" s="25">
        <f>+C121-(C$7+F121*C$8)</f>
        <v>7.4536249994707759E-2</v>
      </c>
      <c r="P121" s="27"/>
      <c r="Q121" s="28">
        <f t="shared" si="12"/>
        <v>31355.142</v>
      </c>
    </row>
    <row r="122" spans="1:17" s="25" customFormat="1">
      <c r="A122" s="33" t="s">
        <v>296</v>
      </c>
      <c r="B122" s="2"/>
      <c r="C122" s="24">
        <v>46409.826000000001</v>
      </c>
      <c r="D122" s="24" t="s">
        <v>264</v>
      </c>
      <c r="E122" s="25">
        <f t="shared" si="9"/>
        <v>-1729.2782281985403</v>
      </c>
      <c r="F122" s="25">
        <f t="shared" si="10"/>
        <v>-1729.5</v>
      </c>
      <c r="G122" s="25">
        <f t="shared" si="11"/>
        <v>7.5701249996200204E-2</v>
      </c>
      <c r="I122" s="25">
        <f>+C122-(C$7+F122*C$8)</f>
        <v>7.5701249996200204E-2</v>
      </c>
      <c r="P122" s="27"/>
      <c r="Q122" s="28">
        <f t="shared" si="12"/>
        <v>31391.326000000001</v>
      </c>
    </row>
    <row r="123" spans="1:17" s="25" customFormat="1">
      <c r="A123" s="33" t="s">
        <v>296</v>
      </c>
      <c r="B123" s="2"/>
      <c r="C123" s="24">
        <v>46413.591</v>
      </c>
      <c r="D123" s="24" t="s">
        <v>264</v>
      </c>
      <c r="E123" s="25">
        <f t="shared" si="9"/>
        <v>-1718.2484125414769</v>
      </c>
      <c r="F123" s="25">
        <f t="shared" si="10"/>
        <v>-1718</v>
      </c>
      <c r="G123" s="25">
        <f t="shared" si="11"/>
        <v>-8.4795000002486631E-2</v>
      </c>
      <c r="I123" s="25">
        <f>+C123-(C$7+F123*C$8)</f>
        <v>-8.4795000002486631E-2</v>
      </c>
      <c r="P123" s="27"/>
      <c r="Q123" s="28">
        <f t="shared" si="12"/>
        <v>31395.091</v>
      </c>
    </row>
    <row r="124" spans="1:17" s="25" customFormat="1">
      <c r="A124" s="33" t="s">
        <v>311</v>
      </c>
      <c r="B124" s="2"/>
      <c r="C124" s="24">
        <v>46416.298999999999</v>
      </c>
      <c r="D124" s="24"/>
      <c r="E124" s="25">
        <f t="shared" si="9"/>
        <v>-1710.3151480529464</v>
      </c>
      <c r="F124" s="25">
        <f t="shared" si="10"/>
        <v>-1710.5</v>
      </c>
      <c r="G124" s="25">
        <f t="shared" si="11"/>
        <v>6.3098749997152481E-2</v>
      </c>
      <c r="J124" s="25">
        <f>+C124-(C$7+F124*C$8)</f>
        <v>6.3098749997152481E-2</v>
      </c>
      <c r="P124" s="27"/>
      <c r="Q124" s="28">
        <f t="shared" si="12"/>
        <v>31397.798999999999</v>
      </c>
    </row>
    <row r="125" spans="1:17" s="25" customFormat="1">
      <c r="A125" s="33" t="s">
        <v>296</v>
      </c>
      <c r="B125" s="2"/>
      <c r="C125" s="24">
        <v>46472.631000000001</v>
      </c>
      <c r="D125" s="24" t="s">
        <v>264</v>
      </c>
      <c r="E125" s="25">
        <f t="shared" si="9"/>
        <v>-1545.2868411223194</v>
      </c>
      <c r="F125" s="25">
        <f t="shared" si="10"/>
        <v>-1545.5</v>
      </c>
      <c r="G125" s="25">
        <f t="shared" si="11"/>
        <v>7.2761249997711275E-2</v>
      </c>
      <c r="I125" s="25">
        <f>+C125-(C$7+F125*C$8)</f>
        <v>7.2761249997711275E-2</v>
      </c>
      <c r="P125" s="27"/>
      <c r="Q125" s="28">
        <f t="shared" si="12"/>
        <v>31454.131000000001</v>
      </c>
    </row>
    <row r="126" spans="1:17" s="25" customFormat="1">
      <c r="A126" s="33" t="s">
        <v>312</v>
      </c>
      <c r="B126"/>
      <c r="C126" s="24">
        <v>46737.351999999999</v>
      </c>
      <c r="D126" s="24"/>
      <c r="E126" s="25">
        <f t="shared" si="9"/>
        <v>-769.76922344532545</v>
      </c>
      <c r="F126" s="25">
        <f t="shared" si="10"/>
        <v>-770</v>
      </c>
      <c r="G126" s="25">
        <f t="shared" si="11"/>
        <v>7.8774999994493555E-2</v>
      </c>
      <c r="N126" s="25">
        <f>+C126-(C$7+F126*C$8)</f>
        <v>7.8774999994493555E-2</v>
      </c>
      <c r="P126" s="27"/>
      <c r="Q126" s="28">
        <f t="shared" si="12"/>
        <v>31718.851999999999</v>
      </c>
    </row>
    <row r="127" spans="1:17" s="25" customFormat="1">
      <c r="A127" s="33" t="s">
        <v>313</v>
      </c>
      <c r="B127" s="2"/>
      <c r="C127" s="24">
        <v>46742.303</v>
      </c>
      <c r="D127" s="24"/>
      <c r="E127" s="25">
        <f t="shared" si="9"/>
        <v>-755.26494261713447</v>
      </c>
      <c r="F127" s="25">
        <f t="shared" si="10"/>
        <v>-755.5</v>
      </c>
      <c r="G127" s="25">
        <f t="shared" si="11"/>
        <v>8.02362499962328E-2</v>
      </c>
      <c r="J127" s="25">
        <f>+C127-(C$7+F127*C$8)</f>
        <v>8.02362499962328E-2</v>
      </c>
      <c r="P127" s="27"/>
      <c r="Q127" s="28">
        <f t="shared" si="12"/>
        <v>31723.803</v>
      </c>
    </row>
    <row r="128" spans="1:17" s="25" customFormat="1">
      <c r="A128" s="33" t="s">
        <v>296</v>
      </c>
      <c r="B128" s="2"/>
      <c r="C128" s="24">
        <v>46756.800999999999</v>
      </c>
      <c r="D128" s="24" t="s">
        <v>264</v>
      </c>
      <c r="E128" s="25">
        <f t="shared" si="9"/>
        <v>-712.79209603117852</v>
      </c>
      <c r="F128" s="25">
        <f t="shared" si="10"/>
        <v>-713</v>
      </c>
      <c r="G128" s="25">
        <f t="shared" si="11"/>
        <v>7.0967499996186234E-2</v>
      </c>
      <c r="I128" s="25">
        <f>+C128-(C$7+F128*C$8)</f>
        <v>7.0967499996186234E-2</v>
      </c>
      <c r="P128" s="27"/>
      <c r="Q128" s="28">
        <f t="shared" si="12"/>
        <v>31738.300999999999</v>
      </c>
    </row>
    <row r="129" spans="1:18" s="25" customFormat="1">
      <c r="A129" s="33" t="s">
        <v>313</v>
      </c>
      <c r="B129" s="2" t="s">
        <v>288</v>
      </c>
      <c r="C129" s="24">
        <v>46763.290999999997</v>
      </c>
      <c r="D129" s="24"/>
      <c r="E129" s="25">
        <f t="shared" si="9"/>
        <v>-693.77921326508829</v>
      </c>
      <c r="F129" s="25">
        <f t="shared" si="10"/>
        <v>-694</v>
      </c>
      <c r="G129" s="25">
        <f t="shared" si="11"/>
        <v>7.5364999996963888E-2</v>
      </c>
      <c r="J129" s="25">
        <f>+C129-(C$7+F129*C$8)</f>
        <v>7.5364999996963888E-2</v>
      </c>
      <c r="P129" s="27"/>
      <c r="Q129" s="28">
        <f t="shared" si="12"/>
        <v>31744.790999999997</v>
      </c>
    </row>
    <row r="130" spans="1:18" s="25" customFormat="1">
      <c r="A130" s="33" t="s">
        <v>296</v>
      </c>
      <c r="B130" s="2"/>
      <c r="C130" s="24">
        <v>46769.606</v>
      </c>
      <c r="D130" s="24" t="s">
        <v>264</v>
      </c>
      <c r="E130" s="25">
        <f t="shared" si="9"/>
        <v>-675.27900453351037</v>
      </c>
      <c r="F130" s="25">
        <f t="shared" si="10"/>
        <v>-675.5</v>
      </c>
      <c r="G130" s="25">
        <f t="shared" si="11"/>
        <v>7.5436250001075678E-2</v>
      </c>
      <c r="I130" s="25">
        <f>+C130-(C$7+F130*C$8)</f>
        <v>7.5436250001075678E-2</v>
      </c>
      <c r="P130" s="27"/>
      <c r="Q130" s="28">
        <f t="shared" si="12"/>
        <v>31751.106</v>
      </c>
    </row>
    <row r="131" spans="1:18" s="25" customFormat="1">
      <c r="A131" s="33" t="s">
        <v>313</v>
      </c>
      <c r="B131" s="2"/>
      <c r="C131" s="24">
        <v>46770.29</v>
      </c>
      <c r="D131" s="24"/>
      <c r="E131" s="25">
        <f t="shared" si="9"/>
        <v>-673.27518144999249</v>
      </c>
      <c r="F131" s="25">
        <f t="shared" si="10"/>
        <v>-673.5</v>
      </c>
      <c r="G131" s="25">
        <f t="shared" si="11"/>
        <v>7.6741249999031425E-2</v>
      </c>
      <c r="J131" s="25">
        <f>+C131-(C$7+F131*C$8)</f>
        <v>7.6741249999031425E-2</v>
      </c>
      <c r="P131" s="27"/>
      <c r="Q131" s="28">
        <f t="shared" si="12"/>
        <v>31751.79</v>
      </c>
    </row>
    <row r="132" spans="1:18" s="25" customFormat="1">
      <c r="A132" s="33" t="s">
        <v>313</v>
      </c>
      <c r="B132" s="2"/>
      <c r="C132" s="24">
        <v>46770.292000000001</v>
      </c>
      <c r="D132" s="24"/>
      <c r="E132" s="25">
        <f t="shared" si="9"/>
        <v>-673.26932231816818</v>
      </c>
      <c r="F132" s="25">
        <f t="shared" si="10"/>
        <v>-673.5</v>
      </c>
      <c r="G132" s="25">
        <f t="shared" si="11"/>
        <v>7.8741249999438878E-2</v>
      </c>
      <c r="J132" s="25">
        <f>+C132-(C$7+F132*C$8)</f>
        <v>7.8741249999438878E-2</v>
      </c>
      <c r="P132" s="27"/>
      <c r="Q132" s="28">
        <f t="shared" si="12"/>
        <v>31751.792000000001</v>
      </c>
    </row>
    <row r="133" spans="1:18" s="25" customFormat="1">
      <c r="A133" s="33" t="s">
        <v>313</v>
      </c>
      <c r="B133" s="2"/>
      <c r="C133" s="24">
        <v>46773.364000000001</v>
      </c>
      <c r="D133" s="24"/>
      <c r="E133" s="25">
        <f t="shared" si="9"/>
        <v>-664.26969583782159</v>
      </c>
      <c r="F133" s="25">
        <f t="shared" si="10"/>
        <v>-664.5</v>
      </c>
      <c r="G133" s="25">
        <f t="shared" si="11"/>
        <v>7.8613749996293336E-2</v>
      </c>
      <c r="J133" s="25">
        <f>+C133-(C$7+F133*C$8)</f>
        <v>7.8613749996293336E-2</v>
      </c>
      <c r="P133" s="27"/>
      <c r="Q133" s="28">
        <f t="shared" si="12"/>
        <v>31754.864000000001</v>
      </c>
    </row>
    <row r="134" spans="1:18" s="25" customFormat="1">
      <c r="A134" s="33" t="s">
        <v>296</v>
      </c>
      <c r="B134" s="2"/>
      <c r="C134" s="24">
        <v>46814.665999999997</v>
      </c>
      <c r="D134" s="24" t="s">
        <v>264</v>
      </c>
      <c r="E134" s="25">
        <f t="shared" si="9"/>
        <v>-543.27276455812546</v>
      </c>
      <c r="F134" s="25">
        <f t="shared" si="10"/>
        <v>-543.5</v>
      </c>
      <c r="G134" s="25">
        <f t="shared" si="11"/>
        <v>7.7566249994561076E-2</v>
      </c>
      <c r="I134" s="25">
        <f>+C134-(C$7+F134*C$8)</f>
        <v>7.7566249994561076E-2</v>
      </c>
      <c r="P134" s="27"/>
      <c r="Q134" s="28">
        <f t="shared" si="12"/>
        <v>31796.165999999997</v>
      </c>
    </row>
    <row r="135" spans="1:18" s="25" customFormat="1">
      <c r="A135" s="33" t="s">
        <v>314</v>
      </c>
      <c r="B135" s="2" t="s">
        <v>288</v>
      </c>
      <c r="C135" s="24">
        <v>46821.324999999997</v>
      </c>
      <c r="D135" s="24"/>
      <c r="E135" s="25">
        <f t="shared" si="9"/>
        <v>-523.76478515297492</v>
      </c>
      <c r="F135" s="25">
        <f t="shared" si="10"/>
        <v>-524</v>
      </c>
      <c r="G135" s="25">
        <f t="shared" si="11"/>
        <v>8.0289999998058192E-2</v>
      </c>
      <c r="J135" s="25">
        <f>+C135-(C$7+F135*C$8)</f>
        <v>8.0289999998058192E-2</v>
      </c>
      <c r="P135" s="27"/>
      <c r="Q135" s="28">
        <f t="shared" si="12"/>
        <v>31802.824999999997</v>
      </c>
    </row>
    <row r="136" spans="1:18" s="25" customFormat="1">
      <c r="A136" s="33" t="s">
        <v>314</v>
      </c>
      <c r="B136" s="2"/>
      <c r="C136" s="24">
        <v>46825.249000000003</v>
      </c>
      <c r="D136" s="24"/>
      <c r="E136" s="25">
        <f t="shared" si="9"/>
        <v>-512.26916851595149</v>
      </c>
      <c r="F136" s="25">
        <f t="shared" si="10"/>
        <v>-512.5</v>
      </c>
      <c r="G136" s="25">
        <f t="shared" si="11"/>
        <v>7.8793749999022111E-2</v>
      </c>
      <c r="J136" s="25">
        <f>+C136-(C$7+F136*C$8)</f>
        <v>7.8793749999022111E-2</v>
      </c>
      <c r="P136" s="27"/>
      <c r="Q136" s="28">
        <f t="shared" si="12"/>
        <v>31806.749000000003</v>
      </c>
    </row>
    <row r="137" spans="1:18">
      <c r="A137" s="33" t="s">
        <v>296</v>
      </c>
      <c r="B137" s="2"/>
      <c r="C137" s="24">
        <v>46857.667999999998</v>
      </c>
      <c r="D137" s="24" t="s">
        <v>264</v>
      </c>
      <c r="E137" s="25">
        <f t="shared" si="9"/>
        <v>-417.29557122874593</v>
      </c>
      <c r="F137" s="25">
        <f t="shared" si="10"/>
        <v>-417.5</v>
      </c>
      <c r="G137" s="25">
        <f t="shared" si="11"/>
        <v>6.9781249992956873E-2</v>
      </c>
      <c r="I137" s="25">
        <f>+C137-(C$7+F137*C$8)</f>
        <v>6.9781249992956873E-2</v>
      </c>
      <c r="P137" s="13"/>
      <c r="Q137" s="28">
        <f t="shared" si="12"/>
        <v>31839.167999999998</v>
      </c>
      <c r="R137" s="25"/>
    </row>
    <row r="138" spans="1:18">
      <c r="A138" s="33" t="s">
        <v>315</v>
      </c>
      <c r="C138" s="24">
        <v>47138.428</v>
      </c>
      <c r="D138" s="24"/>
      <c r="E138" s="25">
        <f t="shared" si="9"/>
        <v>405.20935410394884</v>
      </c>
      <c r="F138" s="25">
        <f t="shared" si="10"/>
        <v>405</v>
      </c>
      <c r="G138" s="25">
        <f t="shared" si="11"/>
        <v>7.1462499996414408E-2</v>
      </c>
      <c r="N138" s="25">
        <f>+C138-(C$7+F138*C$8)</f>
        <v>7.1462499996414408E-2</v>
      </c>
      <c r="P138" s="13"/>
      <c r="Q138" s="28">
        <f t="shared" si="12"/>
        <v>32119.928</v>
      </c>
      <c r="R138" s="25"/>
    </row>
    <row r="139" spans="1:18">
      <c r="A139" s="33" t="s">
        <v>315</v>
      </c>
      <c r="C139" s="24">
        <v>47153.45</v>
      </c>
      <c r="D139" s="24"/>
      <c r="E139" s="25">
        <f t="shared" si="9"/>
        <v>449.21729322756102</v>
      </c>
      <c r="F139" s="25">
        <f t="shared" si="10"/>
        <v>449</v>
      </c>
      <c r="G139" s="25">
        <f t="shared" si="11"/>
        <v>7.4172499997075647E-2</v>
      </c>
      <c r="N139" s="25">
        <f>+C139-(C$7+F139*C$8)</f>
        <v>7.4172499997075647E-2</v>
      </c>
      <c r="P139" s="13"/>
      <c r="Q139" s="28">
        <f t="shared" si="12"/>
        <v>32134.949999999997</v>
      </c>
      <c r="R139" s="25"/>
    </row>
    <row r="140" spans="1:18">
      <c r="A140" s="33" t="s">
        <v>316</v>
      </c>
      <c r="B140" s="2" t="s">
        <v>288</v>
      </c>
      <c r="C140" s="24">
        <v>47159.266000000003</v>
      </c>
      <c r="D140" s="24"/>
      <c r="E140" s="25">
        <f t="shared" si="9"/>
        <v>466.25564856927633</v>
      </c>
      <c r="F140" s="25">
        <f t="shared" si="10"/>
        <v>466.5</v>
      </c>
      <c r="G140" s="25">
        <f t="shared" si="11"/>
        <v>-8.3408749997033738E-2</v>
      </c>
      <c r="J140" s="25">
        <f>+C140-(C$7+F140*C$8)</f>
        <v>-8.3408749997033738E-2</v>
      </c>
      <c r="P140" s="13"/>
      <c r="Q140" s="28">
        <f t="shared" si="12"/>
        <v>32140.766000000003</v>
      </c>
      <c r="R140" s="25"/>
    </row>
    <row r="141" spans="1:18">
      <c r="A141" s="33" t="s">
        <v>316</v>
      </c>
      <c r="B141" s="2" t="s">
        <v>288</v>
      </c>
      <c r="C141" s="24">
        <v>47174.279000000002</v>
      </c>
      <c r="D141" s="24"/>
      <c r="E141" s="25">
        <f t="shared" si="9"/>
        <v>510.23722159968963</v>
      </c>
      <c r="F141" s="25">
        <f t="shared" si="10"/>
        <v>510</v>
      </c>
      <c r="G141" s="25">
        <f t="shared" si="11"/>
        <v>8.0974999997124542E-2</v>
      </c>
      <c r="J141" s="25">
        <f>+C141-(C$7+F141*C$8)</f>
        <v>8.0974999997124542E-2</v>
      </c>
      <c r="P141" s="13"/>
      <c r="Q141" s="28">
        <f t="shared" si="12"/>
        <v>32155.779000000002</v>
      </c>
      <c r="R141" s="25"/>
    </row>
    <row r="142" spans="1:18">
      <c r="A142" s="33" t="s">
        <v>316</v>
      </c>
      <c r="B142" s="2" t="s">
        <v>288</v>
      </c>
      <c r="C142" s="24">
        <v>47176.334000000003</v>
      </c>
      <c r="D142" s="24"/>
      <c r="E142" s="25">
        <f t="shared" si="9"/>
        <v>516.25747954796896</v>
      </c>
      <c r="F142" s="25">
        <f t="shared" si="10"/>
        <v>516.5</v>
      </c>
      <c r="G142" s="25">
        <f t="shared" si="11"/>
        <v>-8.2783749996451661E-2</v>
      </c>
      <c r="J142" s="25">
        <f>+C142-(C$7+F142*C$8)</f>
        <v>-8.2783749996451661E-2</v>
      </c>
      <c r="P142" s="13"/>
      <c r="Q142" s="28">
        <f t="shared" si="12"/>
        <v>32157.834000000003</v>
      </c>
      <c r="R142" s="25"/>
    </row>
    <row r="143" spans="1:18">
      <c r="A143" s="33" t="s">
        <v>317</v>
      </c>
      <c r="B143" s="2" t="s">
        <v>288</v>
      </c>
      <c r="C143" s="24">
        <v>47205.341999999997</v>
      </c>
      <c r="D143" s="24"/>
      <c r="E143" s="25">
        <f t="shared" si="9"/>
        <v>601.23832751080556</v>
      </c>
      <c r="F143" s="25">
        <f t="shared" si="10"/>
        <v>601</v>
      </c>
      <c r="G143" s="25">
        <f t="shared" si="11"/>
        <v>8.1352499997592531E-2</v>
      </c>
      <c r="J143" s="25">
        <f>+C143-(C$7+F143*C$8)</f>
        <v>8.1352499997592531E-2</v>
      </c>
      <c r="P143" s="13"/>
      <c r="Q143" s="28">
        <f t="shared" si="12"/>
        <v>32186.841999999997</v>
      </c>
      <c r="R143" s="25"/>
    </row>
    <row r="144" spans="1:18">
      <c r="A144" s="33" t="s">
        <v>296</v>
      </c>
      <c r="B144" s="2"/>
      <c r="C144" s="24">
        <v>47212.673999999999</v>
      </c>
      <c r="D144" s="24" t="s">
        <v>264</v>
      </c>
      <c r="E144" s="25">
        <f t="shared" si="9"/>
        <v>622.71790477445086</v>
      </c>
      <c r="F144" s="25">
        <f t="shared" si="10"/>
        <v>622.5</v>
      </c>
      <c r="G144" s="25">
        <f t="shared" si="11"/>
        <v>7.4381250000442378E-2</v>
      </c>
      <c r="I144" s="25">
        <f>+C144-(C$7+F144*C$8)</f>
        <v>7.4381250000442378E-2</v>
      </c>
      <c r="P144" s="13"/>
      <c r="Q144" s="28">
        <f t="shared" si="12"/>
        <v>32194.173999999999</v>
      </c>
      <c r="R144" s="25"/>
    </row>
    <row r="145" spans="1:18">
      <c r="A145" s="33" t="s">
        <v>318</v>
      </c>
      <c r="C145" s="24">
        <v>47436.597000000002</v>
      </c>
      <c r="D145" s="24"/>
      <c r="E145" s="25">
        <f t="shared" si="9"/>
        <v>1278.7150923911829</v>
      </c>
      <c r="F145" s="25">
        <f t="shared" si="10"/>
        <v>1278.5</v>
      </c>
      <c r="G145" s="25">
        <f t="shared" si="11"/>
        <v>7.3421250002866145E-2</v>
      </c>
      <c r="N145" s="25">
        <f>+C145-(C$7+F145*C$8)</f>
        <v>7.3421250002866145E-2</v>
      </c>
      <c r="P145" s="13"/>
      <c r="Q145" s="28">
        <f t="shared" si="12"/>
        <v>32418.097000000002</v>
      </c>
      <c r="R145" s="25"/>
    </row>
    <row r="146" spans="1:18">
      <c r="A146" s="33" t="s">
        <v>319</v>
      </c>
      <c r="C146" s="24">
        <v>47469.366000000002</v>
      </c>
      <c r="D146" s="24"/>
      <c r="E146" s="25">
        <f t="shared" si="9"/>
        <v>1374.7140377474554</v>
      </c>
      <c r="F146" s="25">
        <f t="shared" si="10"/>
        <v>1374.5</v>
      </c>
      <c r="G146" s="25">
        <f t="shared" si="11"/>
        <v>7.3061249997408595E-2</v>
      </c>
      <c r="N146" s="25">
        <f>+C146-(C$7+F146*C$8)</f>
        <v>7.3061249997408595E-2</v>
      </c>
      <c r="P146" s="13"/>
      <c r="Q146" s="28">
        <f t="shared" si="12"/>
        <v>32450.866000000002</v>
      </c>
      <c r="R146" s="25"/>
    </row>
    <row r="147" spans="1:18">
      <c r="A147" s="33" t="s">
        <v>319</v>
      </c>
      <c r="C147" s="24">
        <v>47470.39</v>
      </c>
      <c r="D147" s="24"/>
      <c r="E147" s="25">
        <f t="shared" si="9"/>
        <v>1377.7139132408972</v>
      </c>
      <c r="F147" s="25">
        <f t="shared" si="10"/>
        <v>1377.5</v>
      </c>
      <c r="G147" s="25">
        <f t="shared" si="11"/>
        <v>7.3018749993934762E-2</v>
      </c>
      <c r="N147" s="25">
        <f>+C147-(C$7+F147*C$8)</f>
        <v>7.3018749993934762E-2</v>
      </c>
      <c r="P147" s="13"/>
      <c r="Q147" s="28">
        <f t="shared" si="12"/>
        <v>32451.89</v>
      </c>
      <c r="R147" s="25"/>
    </row>
    <row r="148" spans="1:18">
      <c r="A148" s="33" t="s">
        <v>320</v>
      </c>
      <c r="B148" s="2" t="s">
        <v>288</v>
      </c>
      <c r="C148" s="24">
        <v>47481.493999999999</v>
      </c>
      <c r="D148" s="24"/>
      <c r="E148" s="25">
        <f t="shared" si="9"/>
        <v>1410.2438131229803</v>
      </c>
      <c r="F148" s="25">
        <f t="shared" si="10"/>
        <v>1410</v>
      </c>
      <c r="G148" s="25">
        <f t="shared" si="11"/>
        <v>8.3224999994854443E-2</v>
      </c>
      <c r="J148" s="25">
        <f>+C148-(C$7+F148*C$8)</f>
        <v>8.3224999994854443E-2</v>
      </c>
      <c r="P148" s="13"/>
      <c r="Q148" s="28">
        <f t="shared" si="12"/>
        <v>32462.993999999999</v>
      </c>
      <c r="R148" s="25"/>
    </row>
    <row r="149" spans="1:18">
      <c r="A149" s="33" t="s">
        <v>320</v>
      </c>
      <c r="B149" s="2" t="s">
        <v>288</v>
      </c>
      <c r="C149" s="24">
        <v>47530.302100000001</v>
      </c>
      <c r="D149" s="24"/>
      <c r="E149" s="25">
        <f t="shared" ref="E149:E214" si="13">+(C149-C$7)/C$8</f>
        <v>1553.2303590915374</v>
      </c>
      <c r="F149" s="25">
        <f t="shared" ref="F149:F214" si="14">ROUND(2*E149,0)/2</f>
        <v>1553</v>
      </c>
      <c r="G149" s="25">
        <f t="shared" ref="G149:G214" si="15">+C149-(C$7+F149*C$8)</f>
        <v>7.8632500000821892E-2</v>
      </c>
      <c r="J149" s="25">
        <f>+C149-(C$7+F149*C$8)</f>
        <v>7.8632500000821892E-2</v>
      </c>
      <c r="P149" s="13"/>
      <c r="Q149" s="28">
        <f t="shared" ref="Q149:Q214" si="16">+C149-15018.5</f>
        <v>32511.802100000001</v>
      </c>
      <c r="R149" s="25"/>
    </row>
    <row r="150" spans="1:18">
      <c r="A150" s="33" t="s">
        <v>296</v>
      </c>
      <c r="B150" s="2"/>
      <c r="C150" s="24">
        <v>47539.682000000001</v>
      </c>
      <c r="D150" s="24" t="s">
        <v>264</v>
      </c>
      <c r="E150" s="25">
        <f t="shared" si="13"/>
        <v>1580.7093943854825</v>
      </c>
      <c r="F150" s="25">
        <f t="shared" si="14"/>
        <v>1580.5</v>
      </c>
      <c r="G150" s="25">
        <f t="shared" si="15"/>
        <v>7.1476249999250285E-2</v>
      </c>
      <c r="I150" s="25">
        <f>+C150-(C$7+F150*C$8)</f>
        <v>7.1476249999250285E-2</v>
      </c>
      <c r="P150" s="13"/>
      <c r="Q150" s="28">
        <f t="shared" si="16"/>
        <v>32521.182000000001</v>
      </c>
      <c r="R150" s="25"/>
    </row>
    <row r="151" spans="1:18">
      <c r="A151" s="33" t="s">
        <v>321</v>
      </c>
      <c r="B151" s="2" t="s">
        <v>288</v>
      </c>
      <c r="C151" s="24">
        <v>47558.292000000001</v>
      </c>
      <c r="D151" s="24"/>
      <c r="E151" s="25">
        <f t="shared" si="13"/>
        <v>1635.2286159998214</v>
      </c>
      <c r="F151" s="25">
        <f t="shared" si="14"/>
        <v>1635</v>
      </c>
      <c r="G151" s="25">
        <f t="shared" si="15"/>
        <v>7.8037499995843973E-2</v>
      </c>
      <c r="J151" s="25">
        <f>+C151-(C$7+F151*C$8)</f>
        <v>7.8037499995843973E-2</v>
      </c>
      <c r="P151" s="13"/>
      <c r="Q151" s="28">
        <f t="shared" si="16"/>
        <v>32539.792000000001</v>
      </c>
      <c r="R151" s="25"/>
    </row>
    <row r="152" spans="1:18">
      <c r="A152" s="33" t="s">
        <v>321</v>
      </c>
      <c r="B152" s="2" t="s">
        <v>288</v>
      </c>
      <c r="C152" s="24">
        <v>47615.3</v>
      </c>
      <c r="D152" s="24"/>
      <c r="E152" s="25">
        <f t="shared" si="13"/>
        <v>1802.2373094866687</v>
      </c>
      <c r="F152" s="25">
        <f t="shared" si="14"/>
        <v>1802</v>
      </c>
      <c r="G152" s="25">
        <f t="shared" si="15"/>
        <v>8.1005000000004657E-2</v>
      </c>
      <c r="J152" s="25">
        <f>+C152-(C$7+F152*C$8)</f>
        <v>8.1005000000004657E-2</v>
      </c>
      <c r="P152" s="13"/>
      <c r="Q152" s="28">
        <f t="shared" si="16"/>
        <v>32596.800000000003</v>
      </c>
      <c r="R152" s="25"/>
    </row>
    <row r="153" spans="1:18">
      <c r="A153" s="33" t="s">
        <v>296</v>
      </c>
      <c r="B153" s="2"/>
      <c r="C153" s="24">
        <v>47847.584000000003</v>
      </c>
      <c r="D153" s="24" t="s">
        <v>264</v>
      </c>
      <c r="E153" s="25">
        <f t="shared" si="13"/>
        <v>2482.728597690038</v>
      </c>
      <c r="F153" s="25">
        <f t="shared" si="14"/>
        <v>2482.5</v>
      </c>
      <c r="G153" s="25">
        <f t="shared" si="15"/>
        <v>7.8031249999185093E-2</v>
      </c>
      <c r="I153" s="25">
        <f>+C153-(C$7+F153*C$8)</f>
        <v>7.8031249999185093E-2</v>
      </c>
      <c r="P153" s="13"/>
      <c r="Q153" s="28">
        <f t="shared" si="16"/>
        <v>32829.084000000003</v>
      </c>
      <c r="R153" s="25"/>
    </row>
    <row r="154" spans="1:18">
      <c r="A154" s="33" t="s">
        <v>322</v>
      </c>
      <c r="C154" s="24">
        <v>47849.283000000003</v>
      </c>
      <c r="D154" s="24"/>
      <c r="E154" s="25">
        <f t="shared" si="13"/>
        <v>2487.7059301737991</v>
      </c>
      <c r="F154" s="25">
        <f t="shared" si="14"/>
        <v>2487.5</v>
      </c>
      <c r="G154" s="25">
        <f t="shared" si="15"/>
        <v>7.0293750002747402E-2</v>
      </c>
      <c r="N154" s="25">
        <f>+C154-(C$7+F154*C$8)</f>
        <v>7.0293750002747402E-2</v>
      </c>
      <c r="P154" s="13"/>
      <c r="Q154" s="28">
        <f t="shared" si="16"/>
        <v>32830.783000000003</v>
      </c>
      <c r="R154" s="25"/>
    </row>
    <row r="155" spans="1:18">
      <c r="A155" s="33" t="s">
        <v>323</v>
      </c>
      <c r="C155" s="24">
        <v>47880.345600000001</v>
      </c>
      <c r="D155" s="24"/>
      <c r="E155" s="25">
        <f t="shared" si="13"/>
        <v>2578.7058642585584</v>
      </c>
      <c r="F155" s="25">
        <f t="shared" si="14"/>
        <v>2578.5</v>
      </c>
      <c r="G155" s="25">
        <f t="shared" si="15"/>
        <v>7.0271249998768326E-2</v>
      </c>
      <c r="N155" s="25">
        <f>+C155-(C$7+F155*C$8)</f>
        <v>7.0271249998768326E-2</v>
      </c>
      <c r="P155" s="13"/>
      <c r="Q155" s="28">
        <f t="shared" si="16"/>
        <v>32861.845600000001</v>
      </c>
      <c r="R155" s="25"/>
    </row>
    <row r="156" spans="1:18">
      <c r="A156" s="33" t="s">
        <v>296</v>
      </c>
      <c r="B156" s="2"/>
      <c r="C156" s="24">
        <v>47919.762999999999</v>
      </c>
      <c r="D156" s="24" t="s">
        <v>264</v>
      </c>
      <c r="E156" s="25">
        <f t="shared" si="13"/>
        <v>2694.1817356213146</v>
      </c>
      <c r="F156" s="25">
        <f t="shared" si="14"/>
        <v>2694</v>
      </c>
      <c r="G156" s="25">
        <f t="shared" si="15"/>
        <v>6.2034999995375983E-2</v>
      </c>
      <c r="I156" s="25">
        <f>+C156-(C$7+F156*C$8)</f>
        <v>6.2034999995375983E-2</v>
      </c>
      <c r="P156" s="13"/>
      <c r="Q156" s="28">
        <f t="shared" si="16"/>
        <v>32901.262999999999</v>
      </c>
      <c r="R156" s="25"/>
    </row>
    <row r="157" spans="1:18">
      <c r="A157" s="33" t="s">
        <v>296</v>
      </c>
      <c r="B157" s="2"/>
      <c r="C157" s="24">
        <v>47950.665000000001</v>
      </c>
      <c r="D157" s="24" t="s">
        <v>264</v>
      </c>
      <c r="E157" s="25">
        <f t="shared" si="13"/>
        <v>2784.7111814206887</v>
      </c>
      <c r="F157" s="25">
        <f t="shared" si="14"/>
        <v>2784.5</v>
      </c>
      <c r="G157" s="25">
        <f t="shared" si="15"/>
        <v>7.2086250002030283E-2</v>
      </c>
      <c r="I157" s="25">
        <f>+C157-(C$7+F157*C$8)</f>
        <v>7.2086250002030283E-2</v>
      </c>
      <c r="P157" s="13"/>
      <c r="Q157" s="28">
        <f t="shared" si="16"/>
        <v>32932.165000000001</v>
      </c>
      <c r="R157" s="25"/>
    </row>
    <row r="158" spans="1:18">
      <c r="A158" s="33" t="s">
        <v>296</v>
      </c>
      <c r="B158" s="2"/>
      <c r="C158" s="24">
        <v>48135.851999999999</v>
      </c>
      <c r="D158" s="24" t="s">
        <v>264</v>
      </c>
      <c r="E158" s="25">
        <f t="shared" si="13"/>
        <v>3327.2287038867917</v>
      </c>
      <c r="F158" s="25">
        <f t="shared" si="14"/>
        <v>3327</v>
      </c>
      <c r="G158" s="25">
        <f t="shared" si="15"/>
        <v>7.8067499998724088E-2</v>
      </c>
      <c r="I158" s="25">
        <f>+C158-(C$7+F158*C$8)</f>
        <v>7.8067499998724088E-2</v>
      </c>
      <c r="P158" s="13"/>
      <c r="Q158" s="28">
        <f t="shared" si="16"/>
        <v>33117.351999999999</v>
      </c>
      <c r="R158" s="25"/>
    </row>
    <row r="159" spans="1:18">
      <c r="A159" s="33" t="s">
        <v>324</v>
      </c>
      <c r="C159" s="24">
        <v>48176.639000000003</v>
      </c>
      <c r="D159" s="24"/>
      <c r="E159" s="25">
        <f t="shared" si="13"/>
        <v>3446.7169087220518</v>
      </c>
      <c r="F159" s="25">
        <f t="shared" si="14"/>
        <v>3446.5</v>
      </c>
      <c r="G159" s="25">
        <f t="shared" si="15"/>
        <v>7.4041250001755543E-2</v>
      </c>
      <c r="N159" s="25">
        <f>+C159-(C$7+F159*C$8)</f>
        <v>7.4041250001755543E-2</v>
      </c>
      <c r="P159" s="13"/>
      <c r="Q159" s="28">
        <f t="shared" si="16"/>
        <v>33158.139000000003</v>
      </c>
      <c r="R159" s="25"/>
    </row>
    <row r="160" spans="1:18">
      <c r="A160" s="33" t="s">
        <v>296</v>
      </c>
      <c r="B160" s="2"/>
      <c r="C160" s="24">
        <v>48210.597999999998</v>
      </c>
      <c r="D160" s="24" t="s">
        <v>264</v>
      </c>
      <c r="E160" s="25">
        <f t="shared" si="13"/>
        <v>3546.2020375130792</v>
      </c>
      <c r="F160" s="25">
        <f t="shared" si="14"/>
        <v>3546</v>
      </c>
      <c r="G160" s="25">
        <f t="shared" si="15"/>
        <v>6.896499999857042E-2</v>
      </c>
      <c r="I160" s="25">
        <f>+C160-(C$7+F160*C$8)</f>
        <v>6.896499999857042E-2</v>
      </c>
      <c r="P160" s="13"/>
      <c r="Q160" s="28">
        <f t="shared" si="16"/>
        <v>33192.097999999998</v>
      </c>
      <c r="R160" s="25"/>
    </row>
    <row r="161" spans="1:18">
      <c r="A161" s="33" t="s">
        <v>296</v>
      </c>
      <c r="B161" s="2"/>
      <c r="C161" s="24">
        <v>48232.614999999998</v>
      </c>
      <c r="D161" s="24" t="s">
        <v>264</v>
      </c>
      <c r="E161" s="25">
        <f t="shared" si="13"/>
        <v>3610.7022901881387</v>
      </c>
      <c r="F161" s="25">
        <f t="shared" si="14"/>
        <v>3610.5</v>
      </c>
      <c r="G161" s="25">
        <f t="shared" si="15"/>
        <v>6.905124999320833E-2</v>
      </c>
      <c r="I161" s="25">
        <f>+C161-(C$7+F161*C$8)</f>
        <v>6.905124999320833E-2</v>
      </c>
      <c r="P161" s="13"/>
      <c r="Q161" s="28">
        <f t="shared" si="16"/>
        <v>33214.114999999998</v>
      </c>
      <c r="R161" s="25"/>
    </row>
    <row r="162" spans="1:18">
      <c r="A162" s="33" t="s">
        <v>296</v>
      </c>
      <c r="B162" s="2"/>
      <c r="C162" s="24">
        <v>48251.561999999998</v>
      </c>
      <c r="D162" s="24" t="s">
        <v>264</v>
      </c>
      <c r="E162" s="25">
        <f t="shared" si="13"/>
        <v>3666.2087755146758</v>
      </c>
      <c r="F162" s="25">
        <f t="shared" si="14"/>
        <v>3666</v>
      </c>
      <c r="G162" s="25">
        <f t="shared" si="15"/>
        <v>7.1264999998675194E-2</v>
      </c>
      <c r="I162" s="25">
        <f>+C162-(C$7+F162*C$8)</f>
        <v>7.1264999998675194E-2</v>
      </c>
      <c r="P162" s="13"/>
      <c r="Q162" s="28">
        <f t="shared" si="16"/>
        <v>33233.061999999998</v>
      </c>
      <c r="R162" s="25"/>
    </row>
    <row r="163" spans="1:18">
      <c r="A163" s="33" t="s">
        <v>296</v>
      </c>
      <c r="B163" s="2"/>
      <c r="C163" s="24">
        <v>48295.591</v>
      </c>
      <c r="D163" s="24" t="s">
        <v>264</v>
      </c>
      <c r="E163" s="25">
        <f t="shared" si="13"/>
        <v>3795.1946330352444</v>
      </c>
      <c r="F163" s="25">
        <f t="shared" si="14"/>
        <v>3795</v>
      </c>
      <c r="G163" s="25">
        <f t="shared" si="15"/>
        <v>6.6437499997846317E-2</v>
      </c>
      <c r="I163" s="25">
        <f>+C163-(C$7+F163*C$8)</f>
        <v>6.6437499997846317E-2</v>
      </c>
      <c r="P163" s="13"/>
      <c r="Q163" s="28">
        <f t="shared" si="16"/>
        <v>33277.091</v>
      </c>
      <c r="R163" s="25"/>
    </row>
    <row r="164" spans="1:18">
      <c r="A164" s="33" t="s">
        <v>324</v>
      </c>
      <c r="C164" s="24">
        <v>48312.322999999997</v>
      </c>
      <c r="D164" s="24"/>
      <c r="E164" s="25">
        <f t="shared" si="13"/>
        <v>3844.2121298676402</v>
      </c>
      <c r="F164" s="25">
        <f t="shared" si="14"/>
        <v>3844</v>
      </c>
      <c r="G164" s="25">
        <f t="shared" si="15"/>
        <v>7.2409999993396923E-2</v>
      </c>
      <c r="N164" s="25">
        <f>+C164-(C$7+F164*C$8)</f>
        <v>7.2409999993396923E-2</v>
      </c>
      <c r="P164" s="13"/>
      <c r="Q164" s="28">
        <f t="shared" si="16"/>
        <v>33293.822999999997</v>
      </c>
      <c r="R164" s="25"/>
    </row>
    <row r="165" spans="1:18">
      <c r="A165" s="33" t="s">
        <v>325</v>
      </c>
      <c r="C165" s="24">
        <v>48558.600599999998</v>
      </c>
      <c r="D165" s="24"/>
      <c r="E165" s="25">
        <f t="shared" si="13"/>
        <v>4565.6985916111753</v>
      </c>
      <c r="F165" s="25">
        <f t="shared" si="14"/>
        <v>4565.5</v>
      </c>
      <c r="G165" s="25">
        <f t="shared" si="15"/>
        <v>6.7788749998726416E-2</v>
      </c>
      <c r="N165" s="25">
        <f>+C165-(C$7+F165*C$8)</f>
        <v>6.7788749998726416E-2</v>
      </c>
      <c r="P165" s="13"/>
      <c r="Q165" s="28">
        <f t="shared" si="16"/>
        <v>33540.100599999998</v>
      </c>
      <c r="R165" s="25"/>
    </row>
    <row r="166" spans="1:18">
      <c r="A166" s="33" t="s">
        <v>325</v>
      </c>
      <c r="C166" s="24">
        <v>48558.601000000002</v>
      </c>
      <c r="D166" s="24"/>
      <c r="E166" s="25">
        <f t="shared" si="13"/>
        <v>4565.699763437553</v>
      </c>
      <c r="F166" s="25">
        <f t="shared" si="14"/>
        <v>4565.5</v>
      </c>
      <c r="G166" s="25">
        <f t="shared" si="15"/>
        <v>6.8188750003173482E-2</v>
      </c>
      <c r="N166" s="25">
        <f>+C166-(C$7+F166*C$8)</f>
        <v>6.8188750003173482E-2</v>
      </c>
      <c r="P166" s="13"/>
      <c r="Q166" s="28">
        <f t="shared" si="16"/>
        <v>33540.101000000002</v>
      </c>
      <c r="R166" s="25"/>
    </row>
    <row r="167" spans="1:18">
      <c r="A167" s="33" t="s">
        <v>296</v>
      </c>
      <c r="B167" s="2"/>
      <c r="C167" s="24">
        <v>48568.68</v>
      </c>
      <c r="D167" s="24" t="s">
        <v>264</v>
      </c>
      <c r="E167" s="25">
        <f t="shared" si="13"/>
        <v>4595.226858260271</v>
      </c>
      <c r="F167" s="25">
        <f t="shared" si="14"/>
        <v>4595</v>
      </c>
      <c r="G167" s="25">
        <f t="shared" si="15"/>
        <v>7.7437499996449333E-2</v>
      </c>
      <c r="I167" s="25">
        <f t="shared" ref="I167:I174" si="17">+C167-(C$7+F167*C$8)</f>
        <v>7.7437499996449333E-2</v>
      </c>
      <c r="P167" s="13"/>
      <c r="Q167" s="28">
        <f t="shared" si="16"/>
        <v>33550.18</v>
      </c>
      <c r="R167" s="25"/>
    </row>
    <row r="168" spans="1:18">
      <c r="A168" s="33" t="s">
        <v>296</v>
      </c>
      <c r="B168" s="2"/>
      <c r="C168" s="24">
        <v>48679.612999999998</v>
      </c>
      <c r="D168" s="24" t="s">
        <v>264</v>
      </c>
      <c r="E168" s="25">
        <f t="shared" si="13"/>
        <v>4920.2123935285745</v>
      </c>
      <c r="F168" s="25">
        <f t="shared" si="14"/>
        <v>4920</v>
      </c>
      <c r="G168" s="25">
        <f t="shared" si="15"/>
        <v>7.2499999994761311E-2</v>
      </c>
      <c r="I168" s="25">
        <f t="shared" si="17"/>
        <v>7.2499999994761311E-2</v>
      </c>
      <c r="P168" s="13"/>
      <c r="Q168" s="28">
        <f t="shared" si="16"/>
        <v>33661.112999999998</v>
      </c>
      <c r="R168" s="25"/>
    </row>
    <row r="169" spans="1:18">
      <c r="A169" s="33" t="s">
        <v>296</v>
      </c>
      <c r="B169" s="2"/>
      <c r="C169" s="24">
        <v>48694.629000000001</v>
      </c>
      <c r="D169" s="24" t="s">
        <v>264</v>
      </c>
      <c r="E169" s="25">
        <f t="shared" si="13"/>
        <v>4964.2027552567351</v>
      </c>
      <c r="F169" s="25">
        <f t="shared" si="14"/>
        <v>4964</v>
      </c>
      <c r="G169" s="25">
        <f t="shared" si="15"/>
        <v>6.9210000001476146E-2</v>
      </c>
      <c r="I169" s="25">
        <f t="shared" si="17"/>
        <v>6.9210000001476146E-2</v>
      </c>
      <c r="P169" s="13"/>
      <c r="Q169" s="28">
        <f t="shared" si="16"/>
        <v>33676.129000000001</v>
      </c>
      <c r="R169" s="25"/>
    </row>
    <row r="170" spans="1:18">
      <c r="A170" s="33" t="s">
        <v>326</v>
      </c>
      <c r="B170" s="2"/>
      <c r="C170" s="24">
        <v>48922.656000000003</v>
      </c>
      <c r="D170" s="24" t="s">
        <v>264</v>
      </c>
      <c r="E170" s="25">
        <f t="shared" si="13"/>
        <v>5632.2228813745533</v>
      </c>
      <c r="F170" s="25">
        <f t="shared" si="14"/>
        <v>5632</v>
      </c>
      <c r="G170" s="25">
        <f t="shared" si="15"/>
        <v>7.6079999998910353E-2</v>
      </c>
      <c r="I170" s="25">
        <f t="shared" si="17"/>
        <v>7.6079999998910353E-2</v>
      </c>
      <c r="P170" s="13"/>
      <c r="Q170" s="28">
        <f t="shared" si="16"/>
        <v>33904.156000000003</v>
      </c>
      <c r="R170" s="25"/>
    </row>
    <row r="171" spans="1:18">
      <c r="A171" s="33" t="s">
        <v>326</v>
      </c>
      <c r="B171" s="2"/>
      <c r="C171" s="24">
        <v>48976.754000000001</v>
      </c>
      <c r="D171" s="24" t="s">
        <v>264</v>
      </c>
      <c r="E171" s="25">
        <f t="shared" si="13"/>
        <v>5790.7065380587183</v>
      </c>
      <c r="F171" s="25">
        <f t="shared" si="14"/>
        <v>5790.5</v>
      </c>
      <c r="G171" s="25">
        <f t="shared" si="15"/>
        <v>7.0501249996596016E-2</v>
      </c>
      <c r="I171" s="25">
        <f t="shared" si="17"/>
        <v>7.0501249996596016E-2</v>
      </c>
      <c r="P171" s="13"/>
      <c r="Q171" s="28">
        <f t="shared" si="16"/>
        <v>33958.254000000001</v>
      </c>
      <c r="R171" s="25"/>
    </row>
    <row r="172" spans="1:18">
      <c r="A172" s="33" t="s">
        <v>326</v>
      </c>
      <c r="B172" s="2"/>
      <c r="C172" s="24">
        <v>49005.601000000002</v>
      </c>
      <c r="D172" s="24" t="s">
        <v>264</v>
      </c>
      <c r="E172" s="25">
        <f t="shared" si="13"/>
        <v>5875.215725909813</v>
      </c>
      <c r="F172" s="25">
        <f t="shared" si="14"/>
        <v>5875</v>
      </c>
      <c r="G172" s="25">
        <f t="shared" si="15"/>
        <v>7.3637499997857958E-2</v>
      </c>
      <c r="I172" s="25">
        <f t="shared" si="17"/>
        <v>7.3637499997857958E-2</v>
      </c>
      <c r="P172" s="13"/>
      <c r="Q172" s="28">
        <f t="shared" si="16"/>
        <v>33987.101000000002</v>
      </c>
      <c r="R172" s="25"/>
    </row>
    <row r="173" spans="1:18">
      <c r="A173" s="33" t="s">
        <v>326</v>
      </c>
      <c r="B173" s="2"/>
      <c r="C173" s="24">
        <v>49007.644999999997</v>
      </c>
      <c r="D173" s="24" t="s">
        <v>264</v>
      </c>
      <c r="E173" s="25">
        <f t="shared" si="13"/>
        <v>5881.203758633048</v>
      </c>
      <c r="F173" s="25">
        <f t="shared" si="14"/>
        <v>5881</v>
      </c>
      <c r="G173" s="25">
        <f t="shared" si="15"/>
        <v>6.9552499997371342E-2</v>
      </c>
      <c r="I173" s="25">
        <f t="shared" si="17"/>
        <v>6.9552499997371342E-2</v>
      </c>
      <c r="P173" s="13"/>
      <c r="Q173" s="28">
        <f t="shared" si="16"/>
        <v>33989.144999999997</v>
      </c>
      <c r="R173" s="25"/>
    </row>
    <row r="174" spans="1:18">
      <c r="A174" s="33" t="s">
        <v>326</v>
      </c>
      <c r="B174" s="2"/>
      <c r="C174" s="24">
        <v>49012.589</v>
      </c>
      <c r="D174" s="24" t="s">
        <v>264</v>
      </c>
      <c r="E174" s="25">
        <f t="shared" si="13"/>
        <v>5895.6875324998646</v>
      </c>
      <c r="F174" s="25">
        <f t="shared" si="14"/>
        <v>5895.5</v>
      </c>
      <c r="G174" s="25">
        <f t="shared" si="15"/>
        <v>6.401374999404652E-2</v>
      </c>
      <c r="I174" s="25">
        <f t="shared" si="17"/>
        <v>6.401374999404652E-2</v>
      </c>
      <c r="P174" s="13"/>
      <c r="Q174" s="28">
        <f t="shared" si="16"/>
        <v>33994.089</v>
      </c>
      <c r="R174" s="25"/>
    </row>
    <row r="175" spans="1:18">
      <c r="A175" s="33" t="s">
        <v>327</v>
      </c>
      <c r="C175" s="24">
        <v>49028.292999999998</v>
      </c>
      <c r="D175" s="24"/>
      <c r="E175" s="25">
        <f t="shared" si="13"/>
        <v>5941.69343557517</v>
      </c>
      <c r="F175" s="25">
        <f t="shared" si="14"/>
        <v>5941.5</v>
      </c>
      <c r="G175" s="25">
        <f t="shared" si="15"/>
        <v>6.6028749992256053E-2</v>
      </c>
      <c r="N175" s="25">
        <f>+C175-(C$7+F175*C$8)</f>
        <v>6.6028749992256053E-2</v>
      </c>
      <c r="P175" s="13"/>
      <c r="Q175" s="28">
        <f t="shared" si="16"/>
        <v>34009.792999999998</v>
      </c>
      <c r="R175" s="25"/>
    </row>
    <row r="176" spans="1:18">
      <c r="A176" s="33" t="s">
        <v>326</v>
      </c>
      <c r="B176" s="2"/>
      <c r="C176" s="24">
        <v>49036.656999999999</v>
      </c>
      <c r="D176" s="24" t="s">
        <v>264</v>
      </c>
      <c r="E176" s="25">
        <f t="shared" si="13"/>
        <v>5966.1963248595548</v>
      </c>
      <c r="F176" s="25">
        <f t="shared" si="14"/>
        <v>5966</v>
      </c>
      <c r="G176" s="25">
        <f t="shared" si="15"/>
        <v>6.7015000000537839E-2</v>
      </c>
      <c r="I176" s="25">
        <f t="shared" ref="I176:I183" si="18">+C176-(C$7+F176*C$8)</f>
        <v>6.7015000000537839E-2</v>
      </c>
      <c r="P176" s="13"/>
      <c r="Q176" s="28">
        <f t="shared" si="16"/>
        <v>34018.156999999999</v>
      </c>
      <c r="R176" s="25"/>
    </row>
    <row r="177" spans="1:18">
      <c r="A177" s="33" t="s">
        <v>326</v>
      </c>
      <c r="B177" s="2"/>
      <c r="C177" s="24">
        <v>49270.811999999998</v>
      </c>
      <c r="D177" s="24" t="s">
        <v>264</v>
      </c>
      <c r="E177" s="25">
        <f t="shared" si="13"/>
        <v>6652.1688308834709</v>
      </c>
      <c r="F177" s="25">
        <f t="shared" si="14"/>
        <v>6652</v>
      </c>
      <c r="G177" s="25">
        <f t="shared" si="15"/>
        <v>5.762999999569729E-2</v>
      </c>
      <c r="I177" s="25">
        <f t="shared" si="18"/>
        <v>5.762999999569729E-2</v>
      </c>
      <c r="P177" s="13"/>
      <c r="Q177" s="28">
        <f t="shared" si="16"/>
        <v>34252.311999999998</v>
      </c>
      <c r="R177" s="25"/>
    </row>
    <row r="178" spans="1:18">
      <c r="A178" s="33" t="s">
        <v>326</v>
      </c>
      <c r="B178" s="2"/>
      <c r="C178" s="24">
        <v>49283.788</v>
      </c>
      <c r="D178" s="24" t="s">
        <v>264</v>
      </c>
      <c r="E178" s="25">
        <f t="shared" si="13"/>
        <v>6690.1828781520244</v>
      </c>
      <c r="F178" s="25">
        <f t="shared" si="14"/>
        <v>6690</v>
      </c>
      <c r="G178" s="25">
        <f t="shared" si="15"/>
        <v>6.2424999996437691E-2</v>
      </c>
      <c r="I178" s="25">
        <f t="shared" si="18"/>
        <v>6.2424999996437691E-2</v>
      </c>
      <c r="P178" s="13"/>
      <c r="Q178" s="28">
        <f t="shared" si="16"/>
        <v>34265.288</v>
      </c>
      <c r="R178" s="25"/>
    </row>
    <row r="179" spans="1:18">
      <c r="A179" s="33" t="s">
        <v>326</v>
      </c>
      <c r="B179" s="2"/>
      <c r="C179" s="24">
        <v>49311.612000000001</v>
      </c>
      <c r="D179" s="24" t="s">
        <v>264</v>
      </c>
      <c r="E179" s="25">
        <f t="shared" si="13"/>
        <v>6771.6951200755784</v>
      </c>
      <c r="F179" s="25">
        <f t="shared" si="14"/>
        <v>6771.5</v>
      </c>
      <c r="G179" s="25">
        <f t="shared" si="15"/>
        <v>6.6603749997739214E-2</v>
      </c>
      <c r="I179" s="25">
        <f t="shared" si="18"/>
        <v>6.6603749997739214E-2</v>
      </c>
      <c r="P179" s="13"/>
      <c r="Q179" s="28">
        <f t="shared" si="16"/>
        <v>34293.112000000001</v>
      </c>
      <c r="R179" s="25"/>
    </row>
    <row r="180" spans="1:18">
      <c r="A180" s="33" t="s">
        <v>326</v>
      </c>
      <c r="B180" s="2"/>
      <c r="C180" s="24">
        <v>49311.792999999998</v>
      </c>
      <c r="D180" s="24" t="s">
        <v>264</v>
      </c>
      <c r="E180" s="25">
        <f t="shared" si="13"/>
        <v>6772.225371505564</v>
      </c>
      <c r="F180" s="25">
        <f t="shared" si="14"/>
        <v>6772</v>
      </c>
      <c r="G180" s="25">
        <f t="shared" si="15"/>
        <v>7.6929999995627441E-2</v>
      </c>
      <c r="I180" s="25">
        <f t="shared" si="18"/>
        <v>7.6929999995627441E-2</v>
      </c>
      <c r="P180" s="13"/>
      <c r="Q180" s="28">
        <f t="shared" si="16"/>
        <v>34293.292999999998</v>
      </c>
      <c r="R180" s="25"/>
    </row>
    <row r="181" spans="1:18">
      <c r="A181" s="33" t="s">
        <v>326</v>
      </c>
      <c r="B181" s="2"/>
      <c r="C181" s="24">
        <v>49333.798999999999</v>
      </c>
      <c r="D181" s="24" t="s">
        <v>264</v>
      </c>
      <c r="E181" s="25">
        <f t="shared" si="13"/>
        <v>6836.6933989556001</v>
      </c>
      <c r="F181" s="25">
        <f t="shared" si="14"/>
        <v>6836.5</v>
      </c>
      <c r="G181" s="25">
        <f t="shared" si="15"/>
        <v>6.6016249998938292E-2</v>
      </c>
      <c r="I181" s="25">
        <f t="shared" si="18"/>
        <v>6.6016249998938292E-2</v>
      </c>
      <c r="P181" s="13"/>
      <c r="Q181" s="28">
        <f t="shared" si="16"/>
        <v>34315.298999999999</v>
      </c>
      <c r="R181" s="25"/>
    </row>
    <row r="182" spans="1:18">
      <c r="A182" s="33" t="s">
        <v>326</v>
      </c>
      <c r="B182" s="2"/>
      <c r="C182" s="24">
        <v>49397.625</v>
      </c>
      <c r="D182" s="24" t="s">
        <v>264</v>
      </c>
      <c r="E182" s="25">
        <f t="shared" si="13"/>
        <v>7023.6758728275372</v>
      </c>
      <c r="F182" s="25">
        <f t="shared" si="14"/>
        <v>7023.5</v>
      </c>
      <c r="G182" s="25">
        <f t="shared" si="15"/>
        <v>6.0033750000002328E-2</v>
      </c>
      <c r="I182" s="25">
        <f t="shared" si="18"/>
        <v>6.0033750000002328E-2</v>
      </c>
      <c r="P182" s="13"/>
      <c r="Q182" s="28">
        <f t="shared" si="16"/>
        <v>34379.125</v>
      </c>
      <c r="R182" s="25"/>
    </row>
    <row r="183" spans="1:18">
      <c r="A183" s="33" t="s">
        <v>326</v>
      </c>
      <c r="B183" s="2"/>
      <c r="C183" s="24">
        <v>49679.584999999999</v>
      </c>
      <c r="D183" s="24" t="s">
        <v>264</v>
      </c>
      <c r="E183" s="25">
        <f t="shared" si="13"/>
        <v>7849.6962772541083</v>
      </c>
      <c r="F183" s="25">
        <f t="shared" si="14"/>
        <v>7849.5</v>
      </c>
      <c r="G183" s="25">
        <f t="shared" si="15"/>
        <v>6.6998749993217643E-2</v>
      </c>
      <c r="I183" s="25">
        <f t="shared" si="18"/>
        <v>6.6998749993217643E-2</v>
      </c>
      <c r="P183" s="13"/>
      <c r="Q183" s="28">
        <f t="shared" si="16"/>
        <v>34661.084999999999</v>
      </c>
      <c r="R183" s="25"/>
    </row>
    <row r="184" spans="1:18">
      <c r="A184" s="33" t="s">
        <v>328</v>
      </c>
      <c r="B184" s="2" t="s">
        <v>288</v>
      </c>
      <c r="C184" s="24">
        <v>49687.607000000004</v>
      </c>
      <c r="D184" s="24"/>
      <c r="E184" s="25">
        <f t="shared" si="13"/>
        <v>7873.1972549967441</v>
      </c>
      <c r="F184" s="25">
        <f t="shared" si="14"/>
        <v>7873</v>
      </c>
      <c r="G184" s="25">
        <f t="shared" si="15"/>
        <v>6.7332500002521556E-2</v>
      </c>
      <c r="K184" s="25">
        <f>+C184-(C$7+F184*C$8)</f>
        <v>6.7332500002521556E-2</v>
      </c>
      <c r="P184" s="13"/>
      <c r="Q184" s="28">
        <f t="shared" si="16"/>
        <v>34669.107000000004</v>
      </c>
      <c r="R184" s="25"/>
    </row>
    <row r="185" spans="1:18">
      <c r="A185" s="33" t="s">
        <v>326</v>
      </c>
      <c r="B185" s="2" t="s">
        <v>288</v>
      </c>
      <c r="C185" s="24">
        <v>49713.542999999998</v>
      </c>
      <c r="D185" s="24"/>
      <c r="E185" s="25">
        <f t="shared" si="13"/>
        <v>7949.1784764792346</v>
      </c>
      <c r="F185" s="25">
        <f t="shared" si="14"/>
        <v>7949</v>
      </c>
      <c r="G185" s="25">
        <f t="shared" si="15"/>
        <v>6.0922499993466772E-2</v>
      </c>
      <c r="I185" s="25">
        <f t="shared" ref="I185:I190" si="19">+C185-(C$7+F185*C$8)</f>
        <v>6.0922499993466772E-2</v>
      </c>
      <c r="P185" s="13"/>
      <c r="Q185" s="28">
        <f t="shared" si="16"/>
        <v>34695.042999999998</v>
      </c>
      <c r="R185" s="25"/>
    </row>
    <row r="186" spans="1:18">
      <c r="A186" s="33" t="s">
        <v>326</v>
      </c>
      <c r="B186" s="2"/>
      <c r="C186" s="24">
        <v>49725.667200000004</v>
      </c>
      <c r="D186" s="24">
        <v>4.0000000000000002E-4</v>
      </c>
      <c r="E186" s="25">
        <f t="shared" si="13"/>
        <v>7984.6971195043207</v>
      </c>
      <c r="F186" s="25">
        <f t="shared" si="14"/>
        <v>7984.5</v>
      </c>
      <c r="G186" s="25">
        <f t="shared" si="15"/>
        <v>6.7286249999597203E-2</v>
      </c>
      <c r="I186" s="25">
        <f t="shared" si="19"/>
        <v>6.7286249999597203E-2</v>
      </c>
      <c r="P186" s="13"/>
      <c r="Q186" s="28">
        <f t="shared" si="16"/>
        <v>34707.167200000004</v>
      </c>
      <c r="R186" s="25"/>
    </row>
    <row r="187" spans="1:18">
      <c r="A187" s="33" t="s">
        <v>326</v>
      </c>
      <c r="B187" s="2" t="s">
        <v>288</v>
      </c>
      <c r="C187" s="24">
        <v>49743.589</v>
      </c>
      <c r="D187" s="24"/>
      <c r="E187" s="25">
        <f t="shared" si="13"/>
        <v>8037.2002138583039</v>
      </c>
      <c r="F187" s="25">
        <f t="shared" si="14"/>
        <v>8037</v>
      </c>
      <c r="G187" s="25">
        <f t="shared" si="15"/>
        <v>6.8342499995196704E-2</v>
      </c>
      <c r="I187" s="25">
        <f t="shared" si="19"/>
        <v>6.8342499995196704E-2</v>
      </c>
      <c r="P187" s="13"/>
      <c r="Q187" s="28">
        <f t="shared" si="16"/>
        <v>34725.089</v>
      </c>
      <c r="R187" s="25"/>
    </row>
    <row r="188" spans="1:18">
      <c r="A188" s="33" t="s">
        <v>326</v>
      </c>
      <c r="B188" s="2"/>
      <c r="C188" s="24">
        <v>49779.607000000004</v>
      </c>
      <c r="D188" s="24"/>
      <c r="E188" s="25">
        <f t="shared" si="13"/>
        <v>8142.7173188612815</v>
      </c>
      <c r="F188" s="25">
        <f t="shared" si="14"/>
        <v>8142.5</v>
      </c>
      <c r="G188" s="25">
        <f t="shared" si="15"/>
        <v>7.4181249998218846E-2</v>
      </c>
      <c r="I188" s="25">
        <f t="shared" si="19"/>
        <v>7.4181249998218846E-2</v>
      </c>
      <c r="P188" s="13"/>
      <c r="Q188" s="28">
        <f t="shared" si="16"/>
        <v>34761.107000000004</v>
      </c>
      <c r="R188" s="25"/>
    </row>
    <row r="189" spans="1:18">
      <c r="A189" s="33" t="s">
        <v>326</v>
      </c>
      <c r="B189" s="2" t="s">
        <v>288</v>
      </c>
      <c r="C189" s="24">
        <v>50043.639000000003</v>
      </c>
      <c r="D189" s="24"/>
      <c r="E189" s="25">
        <f t="shared" si="13"/>
        <v>8916.216465625208</v>
      </c>
      <c r="F189" s="25">
        <f t="shared" si="14"/>
        <v>8916</v>
      </c>
      <c r="G189" s="25">
        <f t="shared" si="15"/>
        <v>7.3889999999664724E-2</v>
      </c>
      <c r="I189" s="25">
        <f t="shared" si="19"/>
        <v>7.3889999999664724E-2</v>
      </c>
      <c r="P189" s="13"/>
      <c r="Q189" s="28">
        <f t="shared" si="16"/>
        <v>35025.139000000003</v>
      </c>
      <c r="R189" s="25"/>
    </row>
    <row r="190" spans="1:18">
      <c r="A190" s="33" t="s">
        <v>326</v>
      </c>
      <c r="B190" s="2" t="s">
        <v>288</v>
      </c>
      <c r="C190" s="24">
        <v>50044.661999999997</v>
      </c>
      <c r="D190" s="24"/>
      <c r="E190" s="25">
        <f t="shared" si="13"/>
        <v>8919.213411552726</v>
      </c>
      <c r="F190" s="25">
        <f t="shared" si="14"/>
        <v>8919</v>
      </c>
      <c r="G190" s="25">
        <f t="shared" si="15"/>
        <v>7.2847499992349185E-2</v>
      </c>
      <c r="I190" s="25">
        <f t="shared" si="19"/>
        <v>7.2847499992349185E-2</v>
      </c>
      <c r="P190" s="13"/>
      <c r="Q190" s="28">
        <f t="shared" si="16"/>
        <v>35026.161999999997</v>
      </c>
      <c r="R190" s="25"/>
    </row>
    <row r="191" spans="1:18">
      <c r="A191" s="33" t="s">
        <v>329</v>
      </c>
      <c r="B191" s="2"/>
      <c r="C191" s="24">
        <v>50396.925000000003</v>
      </c>
      <c r="D191" s="24">
        <v>5.0000000000000001E-4</v>
      </c>
      <c r="E191" s="25">
        <f t="shared" si="13"/>
        <v>9951.1910882604989</v>
      </c>
      <c r="F191" s="25">
        <f t="shared" si="14"/>
        <v>9951</v>
      </c>
      <c r="G191" s="25">
        <f t="shared" si="15"/>
        <v>6.5227500002947636E-2</v>
      </c>
      <c r="K191" s="25">
        <f>+C191-(C$7+F191*C$8)</f>
        <v>6.5227500002947636E-2</v>
      </c>
      <c r="P191" s="13"/>
      <c r="Q191" s="28">
        <f t="shared" si="16"/>
        <v>35378.425000000003</v>
      </c>
      <c r="R191" s="25"/>
    </row>
    <row r="192" spans="1:18">
      <c r="A192" s="33" t="s">
        <v>363</v>
      </c>
      <c r="B192" s="2" t="s">
        <v>288</v>
      </c>
      <c r="C192" s="24">
        <v>51166.322399999997</v>
      </c>
      <c r="D192" s="24"/>
      <c r="E192" s="25">
        <f t="shared" si="13"/>
        <v>12205.19148375188</v>
      </c>
      <c r="F192" s="25">
        <f t="shared" si="14"/>
        <v>12205</v>
      </c>
      <c r="G192" s="25">
        <f t="shared" si="15"/>
        <v>6.536249999771826E-2</v>
      </c>
      <c r="K192" s="25"/>
      <c r="P192" s="13"/>
      <c r="Q192" s="28">
        <f t="shared" si="16"/>
        <v>36147.822399999997</v>
      </c>
      <c r="R192" s="25"/>
    </row>
    <row r="193" spans="1:18">
      <c r="A193" s="33" t="s">
        <v>363</v>
      </c>
      <c r="B193" s="2"/>
      <c r="C193" s="24">
        <v>51166.4931</v>
      </c>
      <c r="D193" s="24"/>
      <c r="E193" s="25">
        <f t="shared" si="13"/>
        <v>12205.691560652993</v>
      </c>
      <c r="F193" s="25">
        <f t="shared" si="14"/>
        <v>12205.5</v>
      </c>
      <c r="G193" s="25">
        <f t="shared" si="15"/>
        <v>6.5388750001147855E-2</v>
      </c>
      <c r="K193" s="25"/>
      <c r="P193" s="13"/>
      <c r="Q193" s="28">
        <f t="shared" si="16"/>
        <v>36147.9931</v>
      </c>
      <c r="R193" s="25"/>
    </row>
    <row r="194" spans="1:18">
      <c r="A194" s="33" t="s">
        <v>364</v>
      </c>
      <c r="B194" s="2"/>
      <c r="C194" s="24">
        <v>51183.902999999998</v>
      </c>
      <c r="D194" s="24"/>
      <c r="E194" s="25">
        <f t="shared" si="13"/>
        <v>12256.695010216848</v>
      </c>
      <c r="F194" s="25">
        <f t="shared" si="14"/>
        <v>12256.5</v>
      </c>
      <c r="G194" s="25">
        <f t="shared" si="15"/>
        <v>6.656624999595806E-2</v>
      </c>
      <c r="K194" s="25"/>
      <c r="P194" s="13"/>
      <c r="Q194" s="28">
        <f t="shared" si="16"/>
        <v>36165.402999999998</v>
      </c>
      <c r="R194" s="25"/>
    </row>
    <row r="195" spans="1:18">
      <c r="A195" s="33" t="s">
        <v>363</v>
      </c>
      <c r="B195" s="2"/>
      <c r="C195" s="24">
        <v>51184.242299999998</v>
      </c>
      <c r="D195" s="24"/>
      <c r="E195" s="25">
        <f t="shared" si="13"/>
        <v>12257.689011930644</v>
      </c>
      <c r="F195" s="25">
        <f t="shared" si="14"/>
        <v>12257.5</v>
      </c>
      <c r="G195" s="25">
        <f t="shared" si="15"/>
        <v>6.4518749997660052E-2</v>
      </c>
      <c r="K195" s="25"/>
      <c r="P195" s="13"/>
      <c r="Q195" s="28">
        <f t="shared" si="16"/>
        <v>36165.742299999998</v>
      </c>
      <c r="R195" s="25"/>
    </row>
    <row r="196" spans="1:18">
      <c r="A196" s="39" t="s">
        <v>334</v>
      </c>
      <c r="B196" s="40"/>
      <c r="C196" s="24">
        <v>51498.283799999997</v>
      </c>
      <c r="D196" s="24">
        <v>1E-3</v>
      </c>
      <c r="E196" s="25">
        <f t="shared" si="13"/>
        <v>13177.694285149282</v>
      </c>
      <c r="F196" s="25">
        <f t="shared" si="14"/>
        <v>13177.5</v>
      </c>
      <c r="G196" s="25">
        <f t="shared" si="15"/>
        <v>6.6318749995843973E-2</v>
      </c>
      <c r="K196" s="25">
        <f>+C196-(C$7+F196*C$8)</f>
        <v>6.6318749995843973E-2</v>
      </c>
      <c r="P196" s="27">
        <f t="shared" ref="P196:P229" si="20">+D$11+D$12*F196+D$13*F196^2</f>
        <v>6.4446541680610855E-2</v>
      </c>
      <c r="Q196" s="28">
        <f t="shared" si="16"/>
        <v>36479.783799999997</v>
      </c>
      <c r="R196" s="25">
        <f t="shared" ref="R196:R229" si="21">+(P196-G196)^2</f>
        <v>3.5051639756280286E-6</v>
      </c>
    </row>
    <row r="197" spans="1:18">
      <c r="A197" s="34" t="s">
        <v>330</v>
      </c>
      <c r="B197" s="2" t="s">
        <v>292</v>
      </c>
      <c r="C197" s="24">
        <v>51822.9035</v>
      </c>
      <c r="D197" s="35">
        <v>9.0000000000000006E-5</v>
      </c>
      <c r="E197" s="25">
        <f t="shared" si="13"/>
        <v>14128.689092493712</v>
      </c>
      <c r="F197" s="25">
        <f t="shared" si="14"/>
        <v>14128.5</v>
      </c>
      <c r="G197" s="25">
        <f t="shared" si="15"/>
        <v>6.4546249996055849E-2</v>
      </c>
      <c r="K197" s="25">
        <f>+C197-(C$7+F197*C$8)</f>
        <v>6.4546249996055849E-2</v>
      </c>
      <c r="P197" s="27">
        <f t="shared" si="20"/>
        <v>6.4186694211332579E-2</v>
      </c>
      <c r="Q197" s="28">
        <f t="shared" si="16"/>
        <v>36804.4035</v>
      </c>
      <c r="R197" s="25">
        <f t="shared" si="21"/>
        <v>1.2928036232796647E-7</v>
      </c>
    </row>
    <row r="198" spans="1:18">
      <c r="A198" s="33" t="s">
        <v>331</v>
      </c>
      <c r="B198" s="2" t="s">
        <v>292</v>
      </c>
      <c r="C198" s="24">
        <v>51896.2932</v>
      </c>
      <c r="D198" s="24">
        <v>1E-4</v>
      </c>
      <c r="E198" s="25">
        <f t="shared" si="13"/>
        <v>14343.689055874138</v>
      </c>
      <c r="F198" s="25">
        <f t="shared" si="14"/>
        <v>14343.5</v>
      </c>
      <c r="G198" s="25">
        <f t="shared" si="15"/>
        <v>6.4533749995462131E-2</v>
      </c>
      <c r="K198" s="25">
        <f>+C198-(C$7+F198*C$8)</f>
        <v>6.4533749995462131E-2</v>
      </c>
      <c r="P198" s="27">
        <f t="shared" si="20"/>
        <v>6.416225324891757E-2</v>
      </c>
      <c r="Q198" s="28">
        <f t="shared" si="16"/>
        <v>36877.7932</v>
      </c>
      <c r="R198" s="25">
        <f t="shared" si="21"/>
        <v>1.3800983269319395E-7</v>
      </c>
    </row>
    <row r="199" spans="1:18">
      <c r="A199" s="33" t="s">
        <v>331</v>
      </c>
      <c r="B199" s="2" t="s">
        <v>292</v>
      </c>
      <c r="C199" s="24">
        <v>51896.293239999999</v>
      </c>
      <c r="D199" s="24"/>
      <c r="E199" s="25">
        <f t="shared" si="13"/>
        <v>14343.689173056771</v>
      </c>
      <c r="F199" s="25">
        <f t="shared" si="14"/>
        <v>14343.5</v>
      </c>
      <c r="G199" s="25">
        <f t="shared" si="15"/>
        <v>6.4573749994451646E-2</v>
      </c>
      <c r="K199" s="25"/>
      <c r="P199" s="27">
        <f t="shared" si="20"/>
        <v>6.416225324891757E-2</v>
      </c>
      <c r="Q199" s="28">
        <f t="shared" si="16"/>
        <v>36877.793239999999</v>
      </c>
      <c r="R199" s="25">
        <f t="shared" si="21"/>
        <v>1.6932957158513629E-7</v>
      </c>
    </row>
    <row r="200" spans="1:18">
      <c r="A200" s="36" t="s">
        <v>332</v>
      </c>
      <c r="B200" s="37" t="s">
        <v>292</v>
      </c>
      <c r="C200" s="23">
        <v>51899.365599999997</v>
      </c>
      <c r="D200" s="23">
        <v>4.0000000000000002E-4</v>
      </c>
      <c r="E200" s="25">
        <f t="shared" si="13"/>
        <v>14352.689854180842</v>
      </c>
      <c r="F200" s="25">
        <f t="shared" si="14"/>
        <v>14352.5</v>
      </c>
      <c r="G200" s="25">
        <f t="shared" si="15"/>
        <v>6.4806249996763654E-2</v>
      </c>
      <c r="K200" s="25">
        <f t="shared" ref="K200:K209" si="22">+C200-(C$7+F200*C$8)</f>
        <v>6.4806249996763654E-2</v>
      </c>
      <c r="P200" s="27">
        <f t="shared" si="20"/>
        <v>6.416150601124232E-2</v>
      </c>
      <c r="Q200" s="28">
        <f t="shared" si="16"/>
        <v>36880.865599999997</v>
      </c>
      <c r="R200" s="25">
        <f t="shared" si="21"/>
        <v>4.1569480686593465E-7</v>
      </c>
    </row>
    <row r="201" spans="1:18">
      <c r="A201" s="33" t="s">
        <v>331</v>
      </c>
      <c r="B201" s="2" t="s">
        <v>292</v>
      </c>
      <c r="C201" s="24">
        <v>51911.3122</v>
      </c>
      <c r="D201" s="24">
        <v>2.0000000000000001E-4</v>
      </c>
      <c r="E201" s="25">
        <f t="shared" si="13"/>
        <v>14387.688206300025</v>
      </c>
      <c r="F201" s="25">
        <f t="shared" si="14"/>
        <v>14387.5</v>
      </c>
      <c r="G201" s="25">
        <f t="shared" si="15"/>
        <v>6.4243749999150168E-2</v>
      </c>
      <c r="K201" s="25">
        <f t="shared" si="22"/>
        <v>6.4243749999150168E-2</v>
      </c>
      <c r="P201" s="27">
        <f t="shared" si="20"/>
        <v>6.4158810822795079E-2</v>
      </c>
      <c r="Q201" s="28">
        <f t="shared" si="16"/>
        <v>36892.8122</v>
      </c>
      <c r="R201" s="25">
        <f t="shared" si="21"/>
        <v>7.2146636798809797E-9</v>
      </c>
    </row>
    <row r="202" spans="1:18">
      <c r="A202" s="33" t="s">
        <v>331</v>
      </c>
      <c r="B202" s="2" t="s">
        <v>292</v>
      </c>
      <c r="C202" s="24">
        <v>51911.312790000004</v>
      </c>
      <c r="D202" s="24">
        <v>6.0000000000000002E-5</v>
      </c>
      <c r="E202" s="25">
        <f t="shared" si="13"/>
        <v>14387.689934743923</v>
      </c>
      <c r="F202" s="25">
        <f t="shared" si="14"/>
        <v>14387.5</v>
      </c>
      <c r="G202" s="25">
        <f t="shared" si="15"/>
        <v>6.4833750002435409E-2</v>
      </c>
      <c r="K202" s="25">
        <f t="shared" si="22"/>
        <v>6.4833750002435409E-2</v>
      </c>
      <c r="P202" s="27">
        <f t="shared" si="20"/>
        <v>6.4158810822795079E-2</v>
      </c>
      <c r="Q202" s="28">
        <f t="shared" si="16"/>
        <v>36892.812790000004</v>
      </c>
      <c r="R202" s="25">
        <f t="shared" si="21"/>
        <v>4.5554289621356134E-7</v>
      </c>
    </row>
    <row r="203" spans="1:18">
      <c r="A203" s="36" t="s">
        <v>331</v>
      </c>
      <c r="B203" s="7" t="s">
        <v>288</v>
      </c>
      <c r="C203" s="23">
        <v>51930.254999999997</v>
      </c>
      <c r="D203" s="23">
        <v>5.0000000000000001E-3</v>
      </c>
      <c r="E203" s="25">
        <f t="shared" si="13"/>
        <v>14443.182387449724</v>
      </c>
      <c r="F203" s="25">
        <f t="shared" si="14"/>
        <v>14443</v>
      </c>
      <c r="G203" s="25">
        <f t="shared" si="15"/>
        <v>6.2257499994302634E-2</v>
      </c>
      <c r="K203" s="25">
        <f t="shared" si="22"/>
        <v>6.2257499994302634E-2</v>
      </c>
      <c r="P203" s="27">
        <f t="shared" si="20"/>
        <v>6.4155224344404821E-2</v>
      </c>
      <c r="Q203" s="28">
        <f t="shared" si="16"/>
        <v>36911.754999999997</v>
      </c>
      <c r="R203" s="25">
        <f t="shared" si="21"/>
        <v>3.6013577089707669E-6</v>
      </c>
    </row>
    <row r="204" spans="1:18">
      <c r="A204" s="36" t="s">
        <v>331</v>
      </c>
      <c r="B204" s="7" t="s">
        <v>288</v>
      </c>
      <c r="C204" s="23">
        <v>51930.256500000003</v>
      </c>
      <c r="D204" s="23">
        <v>1E-4</v>
      </c>
      <c r="E204" s="25">
        <f t="shared" si="13"/>
        <v>14443.186781798609</v>
      </c>
      <c r="F204" s="25">
        <f t="shared" si="14"/>
        <v>14443</v>
      </c>
      <c r="G204" s="25">
        <f t="shared" si="15"/>
        <v>6.3757500000065193E-2</v>
      </c>
      <c r="K204" s="25">
        <f t="shared" si="22"/>
        <v>6.3757500000065193E-2</v>
      </c>
      <c r="P204" s="27">
        <f t="shared" si="20"/>
        <v>6.4155224344404821E-2</v>
      </c>
      <c r="Q204" s="28">
        <f t="shared" si="16"/>
        <v>36911.756500000003</v>
      </c>
      <c r="R204" s="25">
        <f t="shared" si="21"/>
        <v>1.5818465408038724E-7</v>
      </c>
    </row>
    <row r="205" spans="1:18">
      <c r="A205" s="36" t="s">
        <v>287</v>
      </c>
      <c r="B205" s="7"/>
      <c r="C205" s="23">
        <v>51958.245499999997</v>
      </c>
      <c r="D205" s="23"/>
      <c r="E205" s="25">
        <f t="shared" si="13"/>
        <v>14525.182402097553</v>
      </c>
      <c r="F205" s="25">
        <f t="shared" si="14"/>
        <v>14525</v>
      </c>
      <c r="G205" s="25">
        <f t="shared" si="15"/>
        <v>6.2262499995995313E-2</v>
      </c>
      <c r="K205" s="25">
        <f t="shared" si="22"/>
        <v>6.2262499995995313E-2</v>
      </c>
      <c r="P205" s="27">
        <f t="shared" si="20"/>
        <v>6.4151468290798791E-2</v>
      </c>
      <c r="Q205" s="28">
        <f t="shared" si="16"/>
        <v>36939.745499999997</v>
      </c>
      <c r="R205" s="25">
        <f t="shared" si="21"/>
        <v>3.5682012187727596E-6</v>
      </c>
    </row>
    <row r="206" spans="1:18">
      <c r="A206" s="36" t="s">
        <v>287</v>
      </c>
      <c r="B206" s="7"/>
      <c r="C206" s="23">
        <v>52185.585099999997</v>
      </c>
      <c r="D206" s="23"/>
      <c r="E206" s="25">
        <f t="shared" si="13"/>
        <v>15191.188744607751</v>
      </c>
      <c r="F206" s="25">
        <f t="shared" si="14"/>
        <v>15191</v>
      </c>
      <c r="G206" s="25">
        <f t="shared" si="15"/>
        <v>6.4427499994053505E-2</v>
      </c>
      <c r="K206" s="25">
        <f t="shared" si="22"/>
        <v>6.4427499994053505E-2</v>
      </c>
      <c r="P206" s="27">
        <f t="shared" si="20"/>
        <v>6.4189131842086605E-2</v>
      </c>
      <c r="Q206" s="28">
        <f t="shared" si="16"/>
        <v>37167.085099999997</v>
      </c>
      <c r="R206" s="25">
        <f t="shared" si="21"/>
        <v>5.6819375872115172E-8</v>
      </c>
    </row>
    <row r="207" spans="1:18">
      <c r="A207" s="36" t="s">
        <v>363</v>
      </c>
      <c r="B207" s="2" t="s">
        <v>292</v>
      </c>
      <c r="C207" s="23">
        <v>52185.414100000002</v>
      </c>
      <c r="E207" s="25">
        <f t="shared" si="13"/>
        <v>15190.687788836887</v>
      </c>
      <c r="F207" s="25">
        <f t="shared" si="14"/>
        <v>15190.5</v>
      </c>
      <c r="G207" s="25">
        <f t="shared" si="15"/>
        <v>6.4101249998202547E-2</v>
      </c>
      <c r="K207" s="25">
        <f t="shared" si="22"/>
        <v>6.4101249998202547E-2</v>
      </c>
      <c r="P207" s="27">
        <f t="shared" si="20"/>
        <v>6.4189058032152052E-2</v>
      </c>
      <c r="Q207" s="28">
        <f t="shared" si="16"/>
        <v>37166.914100000002</v>
      </c>
      <c r="R207" s="25">
        <f t="shared" si="21"/>
        <v>7.7102508260773616E-9</v>
      </c>
    </row>
    <row r="208" spans="1:18">
      <c r="A208" s="36" t="s">
        <v>333</v>
      </c>
      <c r="B208" s="37" t="s">
        <v>288</v>
      </c>
      <c r="C208" s="38">
        <v>52185.58167</v>
      </c>
      <c r="D208" s="38">
        <v>3.0000000000000001E-5</v>
      </c>
      <c r="E208" s="25">
        <f t="shared" si="13"/>
        <v>15191.178696196683</v>
      </c>
      <c r="F208" s="25">
        <f t="shared" si="14"/>
        <v>15191</v>
      </c>
      <c r="G208" s="25">
        <f t="shared" si="15"/>
        <v>6.0997499997029081E-2</v>
      </c>
      <c r="K208" s="25">
        <f t="shared" si="22"/>
        <v>6.0997499997029081E-2</v>
      </c>
      <c r="P208" s="27">
        <f t="shared" si="20"/>
        <v>6.4189131842086605E-2</v>
      </c>
      <c r="Q208" s="28">
        <f t="shared" si="16"/>
        <v>37167.08167</v>
      </c>
      <c r="R208" s="25">
        <f t="shared" si="21"/>
        <v>1.0186513834385297E-5</v>
      </c>
    </row>
    <row r="209" spans="1:18">
      <c r="A209" s="36" t="s">
        <v>363</v>
      </c>
      <c r="B209" s="37" t="s">
        <v>288</v>
      </c>
      <c r="C209" s="38">
        <v>52185.585500000001</v>
      </c>
      <c r="D209" s="38">
        <v>1.00003</v>
      </c>
      <c r="E209" s="25">
        <f t="shared" si="13"/>
        <v>15191.189916434128</v>
      </c>
      <c r="F209" s="25">
        <f t="shared" si="14"/>
        <v>15191</v>
      </c>
      <c r="G209" s="25">
        <f t="shared" si="15"/>
        <v>6.4827499998500571E-2</v>
      </c>
      <c r="K209" s="25">
        <f t="shared" si="22"/>
        <v>6.4827499998500571E-2</v>
      </c>
      <c r="P209" s="27">
        <f t="shared" si="20"/>
        <v>6.4189131842086605E-2</v>
      </c>
      <c r="Q209" s="28">
        <f t="shared" si="16"/>
        <v>37167.085500000001</v>
      </c>
      <c r="R209" s="25">
        <f t="shared" si="21"/>
        <v>4.0751390312336495E-7</v>
      </c>
    </row>
    <row r="210" spans="1:18">
      <c r="A210" s="56" t="s">
        <v>361</v>
      </c>
      <c r="B210" s="57" t="s">
        <v>292</v>
      </c>
      <c r="C210" s="58">
        <v>52219.548540000003</v>
      </c>
      <c r="D210" s="58">
        <v>2.0000000000000001E-4</v>
      </c>
      <c r="E210" s="25">
        <f t="shared" si="13"/>
        <v>15290.686880671459</v>
      </c>
      <c r="F210" s="25">
        <f t="shared" si="14"/>
        <v>15290.5</v>
      </c>
      <c r="G210" s="25">
        <f t="shared" si="15"/>
        <v>6.3791250002395827E-2</v>
      </c>
      <c r="M210" s="25">
        <f>+C210-(C$7+F210*C$8)</f>
        <v>6.3791250002395827E-2</v>
      </c>
      <c r="O210" s="25">
        <f ca="1">+C$11+C$12*F210</f>
        <v>6.3315852102820508E-2</v>
      </c>
      <c r="P210" s="27">
        <f t="shared" si="20"/>
        <v>6.4205181591570848E-2</v>
      </c>
      <c r="Q210" s="28">
        <f t="shared" si="16"/>
        <v>37201.048540000003</v>
      </c>
      <c r="R210" s="25">
        <f t="shared" si="21"/>
        <v>1.7133936051695803E-7</v>
      </c>
    </row>
    <row r="211" spans="1:18">
      <c r="A211" s="56" t="s">
        <v>361</v>
      </c>
      <c r="B211" s="57" t="s">
        <v>292</v>
      </c>
      <c r="C211" s="58">
        <v>52219.548609999998</v>
      </c>
      <c r="D211" s="58">
        <v>2.0000000000000001E-4</v>
      </c>
      <c r="E211" s="25">
        <f t="shared" si="13"/>
        <v>15290.687085741058</v>
      </c>
      <c r="F211" s="25">
        <f t="shared" si="14"/>
        <v>15290.5</v>
      </c>
      <c r="G211" s="25">
        <f t="shared" si="15"/>
        <v>6.38612499969895E-2</v>
      </c>
      <c r="M211" s="25">
        <f>+C211-(C$7+F211*C$8)</f>
        <v>6.38612499969895E-2</v>
      </c>
      <c r="O211" s="25">
        <f ca="1">+C$11+C$12*F211</f>
        <v>6.3315852102820508E-2</v>
      </c>
      <c r="P211" s="27">
        <f t="shared" si="20"/>
        <v>6.4205181591570848E-2</v>
      </c>
      <c r="Q211" s="28">
        <f t="shared" si="16"/>
        <v>37201.048609999998</v>
      </c>
      <c r="R211" s="25">
        <f t="shared" si="21"/>
        <v>1.1828894175126882E-7</v>
      </c>
    </row>
    <row r="212" spans="1:18">
      <c r="A212" s="56" t="s">
        <v>361</v>
      </c>
      <c r="B212" s="57" t="s">
        <v>292</v>
      </c>
      <c r="C212" s="58">
        <v>52219.54898</v>
      </c>
      <c r="D212" s="58">
        <v>2.0000000000000001E-4</v>
      </c>
      <c r="E212" s="25">
        <f t="shared" si="13"/>
        <v>15290.688169680448</v>
      </c>
      <c r="F212" s="25">
        <f t="shared" si="14"/>
        <v>15290.5</v>
      </c>
      <c r="G212" s="25">
        <f t="shared" si="15"/>
        <v>6.423124999855645E-2</v>
      </c>
      <c r="M212" s="25">
        <f>+C212-(C$7+F212*C$8)</f>
        <v>6.423124999855645E-2</v>
      </c>
      <c r="O212" s="25">
        <f ca="1">+C$11+C$12*F212</f>
        <v>6.3315852102820508E-2</v>
      </c>
      <c r="P212" s="27">
        <f t="shared" si="20"/>
        <v>6.4205181591570848E-2</v>
      </c>
      <c r="Q212" s="28">
        <f t="shared" si="16"/>
        <v>37201.04898</v>
      </c>
      <c r="R212" s="25">
        <f t="shared" si="21"/>
        <v>6.7956184276698771E-10</v>
      </c>
    </row>
    <row r="213" spans="1:18">
      <c r="A213" s="36" t="s">
        <v>332</v>
      </c>
      <c r="B213" s="37"/>
      <c r="C213" s="23">
        <v>52225.352200000001</v>
      </c>
      <c r="D213" s="23">
        <v>4.0000000000000002E-4</v>
      </c>
      <c r="E213" s="25">
        <f t="shared" si="13"/>
        <v>15307.689085169801</v>
      </c>
      <c r="F213" s="25">
        <f t="shared" si="14"/>
        <v>15307.5</v>
      </c>
      <c r="G213" s="25">
        <f t="shared" si="15"/>
        <v>6.4543749998847488E-2</v>
      </c>
      <c r="K213" s="25">
        <f>+C213-(C$7+F213*C$8)</f>
        <v>6.4543749998847488E-2</v>
      </c>
      <c r="P213" s="27">
        <f t="shared" si="20"/>
        <v>6.4208194774332025E-2</v>
      </c>
      <c r="Q213" s="28">
        <f t="shared" si="16"/>
        <v>37206.852200000001</v>
      </c>
      <c r="R213" s="25">
        <f t="shared" si="21"/>
        <v>1.1259730869962282E-7</v>
      </c>
    </row>
    <row r="214" spans="1:18">
      <c r="A214" s="36" t="s">
        <v>332</v>
      </c>
      <c r="B214" s="7" t="s">
        <v>288</v>
      </c>
      <c r="C214" s="23">
        <v>52225.523500000003</v>
      </c>
      <c r="D214" s="23">
        <v>2.0000000000000001E-4</v>
      </c>
      <c r="E214" s="25">
        <f t="shared" si="13"/>
        <v>15308.190919810459</v>
      </c>
      <c r="F214" s="25">
        <f t="shared" si="14"/>
        <v>15308</v>
      </c>
      <c r="G214" s="25">
        <f t="shared" si="15"/>
        <v>6.5170000001671724E-2</v>
      </c>
      <c r="K214" s="25">
        <f>+C214-(C$7+F214*C$8)</f>
        <v>6.5170000001671724E-2</v>
      </c>
      <c r="P214" s="27">
        <f t="shared" si="20"/>
        <v>6.4208284594717169E-2</v>
      </c>
      <c r="Q214" s="28">
        <f t="shared" si="16"/>
        <v>37207.023500000003</v>
      </c>
      <c r="R214" s="25">
        <f t="shared" si="21"/>
        <v>9.2489652397376582E-7</v>
      </c>
    </row>
    <row r="215" spans="1:18">
      <c r="A215" s="36" t="s">
        <v>365</v>
      </c>
      <c r="B215" s="7"/>
      <c r="C215" s="23">
        <v>52230.130499999999</v>
      </c>
      <c r="D215" s="23"/>
      <c r="E215" s="25">
        <f t="shared" ref="E215:E272" si="23">+(C215-C$7)/C$8</f>
        <v>15321.687429965055</v>
      </c>
      <c r="F215" s="25">
        <f t="shared" ref="F215:F272" si="24">ROUND(2*E215,0)/2</f>
        <v>15321.5</v>
      </c>
      <c r="G215" s="25">
        <f t="shared" ref="G215:G272" si="25">+C215-(C$7+F215*C$8)</f>
        <v>6.3978749996749684E-2</v>
      </c>
      <c r="K215" s="25"/>
      <c r="P215" s="27">
        <f t="shared" si="20"/>
        <v>6.4210735608151659E-2</v>
      </c>
      <c r="Q215" s="28">
        <f t="shared" ref="Q215:Q272" si="26">+C215-15018.5</f>
        <v>37211.630499999999</v>
      </c>
      <c r="R215" s="25">
        <f t="shared" si="21"/>
        <v>5.3817323897548019E-8</v>
      </c>
    </row>
    <row r="216" spans="1:18">
      <c r="A216" s="33" t="s">
        <v>335</v>
      </c>
      <c r="B216" s="2" t="s">
        <v>288</v>
      </c>
      <c r="C216" s="24">
        <v>52232.348400000003</v>
      </c>
      <c r="D216" s="24">
        <v>5.9999999999999995E-4</v>
      </c>
      <c r="E216" s="25">
        <f t="shared" si="23"/>
        <v>15328.184914200338</v>
      </c>
      <c r="F216" s="25">
        <f t="shared" si="24"/>
        <v>15328</v>
      </c>
      <c r="G216" s="25">
        <f t="shared" si="25"/>
        <v>6.3119999998889398E-2</v>
      </c>
      <c r="K216" s="25">
        <f t="shared" ref="K216:K247" si="27">+C216-(C$7+F216*C$8)</f>
        <v>6.3119999998889398E-2</v>
      </c>
      <c r="P216" s="27">
        <f t="shared" si="20"/>
        <v>6.421193351512075E-2</v>
      </c>
      <c r="Q216" s="28">
        <f t="shared" si="26"/>
        <v>37213.848400000003</v>
      </c>
      <c r="R216" s="25">
        <f t="shared" si="21"/>
        <v>1.1923188038693655E-6</v>
      </c>
    </row>
    <row r="217" spans="1:18">
      <c r="A217" s="33" t="s">
        <v>335</v>
      </c>
      <c r="B217" s="2" t="s">
        <v>292</v>
      </c>
      <c r="C217" s="24">
        <v>52232.519200000002</v>
      </c>
      <c r="D217" s="24">
        <v>2.9999999999999997E-4</v>
      </c>
      <c r="E217" s="25">
        <f t="shared" si="23"/>
        <v>15328.685284058034</v>
      </c>
      <c r="F217" s="25">
        <f t="shared" si="24"/>
        <v>15328.5</v>
      </c>
      <c r="G217" s="25">
        <f t="shared" si="25"/>
        <v>6.3246249999792781E-2</v>
      </c>
      <c r="K217" s="25">
        <f t="shared" si="27"/>
        <v>6.3246249999792781E-2</v>
      </c>
      <c r="P217" s="27">
        <f t="shared" si="20"/>
        <v>6.4212026140755801E-2</v>
      </c>
      <c r="Q217" s="28">
        <f t="shared" si="26"/>
        <v>37214.019200000002</v>
      </c>
      <c r="R217" s="25">
        <f t="shared" si="21"/>
        <v>9.3272355445342413E-7</v>
      </c>
    </row>
    <row r="218" spans="1:18">
      <c r="A218" s="33" t="s">
        <v>335</v>
      </c>
      <c r="B218" s="2" t="s">
        <v>288</v>
      </c>
      <c r="C218" s="24">
        <v>52247.367899999997</v>
      </c>
      <c r="D218" s="24">
        <v>2.0000000000000001E-4</v>
      </c>
      <c r="E218" s="25">
        <f t="shared" si="23"/>
        <v>15372.185529409166</v>
      </c>
      <c r="F218" s="25">
        <f t="shared" si="24"/>
        <v>15372</v>
      </c>
      <c r="G218" s="25">
        <f t="shared" si="25"/>
        <v>6.332999999722233E-2</v>
      </c>
      <c r="K218" s="25">
        <f t="shared" si="27"/>
        <v>6.332999999722233E-2</v>
      </c>
      <c r="P218" s="27">
        <f t="shared" si="20"/>
        <v>6.4220346485554414E-2</v>
      </c>
      <c r="Q218" s="28">
        <f t="shared" si="26"/>
        <v>37228.867899999997</v>
      </c>
      <c r="R218" s="25">
        <f t="shared" si="21"/>
        <v>7.9271686928527259E-7</v>
      </c>
    </row>
    <row r="219" spans="1:18">
      <c r="A219" s="36" t="s">
        <v>365</v>
      </c>
      <c r="B219" s="2"/>
      <c r="C219" s="24">
        <v>52250.100200000001</v>
      </c>
      <c r="D219" s="24"/>
      <c r="E219" s="25">
        <f t="shared" si="23"/>
        <v>15380.18998234936</v>
      </c>
      <c r="F219" s="25">
        <f t="shared" si="24"/>
        <v>15380</v>
      </c>
      <c r="G219" s="25">
        <f t="shared" si="25"/>
        <v>6.4849999995203689E-2</v>
      </c>
      <c r="K219" s="25">
        <f t="shared" si="27"/>
        <v>6.4849999995203689E-2</v>
      </c>
      <c r="P219" s="27">
        <f t="shared" si="20"/>
        <v>6.4221933042588886E-2</v>
      </c>
      <c r="Q219" s="28">
        <f t="shared" si="26"/>
        <v>37231.600200000001</v>
      </c>
      <c r="R219" s="25">
        <f t="shared" si="21"/>
        <v>3.9446809696684527E-7</v>
      </c>
    </row>
    <row r="220" spans="1:18">
      <c r="A220" s="36" t="s">
        <v>365</v>
      </c>
      <c r="B220" s="2"/>
      <c r="C220" s="24">
        <v>52250.270799999998</v>
      </c>
      <c r="D220" s="24"/>
      <c r="E220" s="25">
        <f t="shared" si="23"/>
        <v>15380.689766293866</v>
      </c>
      <c r="F220" s="25">
        <f t="shared" si="24"/>
        <v>15380.5</v>
      </c>
      <c r="G220" s="25">
        <f t="shared" si="25"/>
        <v>6.4776249993883539E-2</v>
      </c>
      <c r="K220" s="25">
        <f t="shared" si="27"/>
        <v>6.4776249993883539E-2</v>
      </c>
      <c r="P220" s="27">
        <f t="shared" si="20"/>
        <v>6.4222032783979727E-2</v>
      </c>
      <c r="Q220" s="28">
        <f t="shared" si="26"/>
        <v>37231.770799999998</v>
      </c>
      <c r="R220" s="25">
        <f t="shared" si="21"/>
        <v>3.0715671575356636E-7</v>
      </c>
    </row>
    <row r="221" spans="1:18">
      <c r="A221" s="36" t="s">
        <v>332</v>
      </c>
      <c r="B221" s="37"/>
      <c r="C221" s="23">
        <v>52252.317999999999</v>
      </c>
      <c r="D221" s="23">
        <v>2.9999999999999997E-4</v>
      </c>
      <c r="E221" s="25">
        <f t="shared" si="23"/>
        <v>15386.687173628037</v>
      </c>
      <c r="F221" s="25">
        <f t="shared" si="24"/>
        <v>15386.5</v>
      </c>
      <c r="G221" s="25">
        <f t="shared" si="25"/>
        <v>6.3891249999869615E-2</v>
      </c>
      <c r="K221" s="25">
        <f t="shared" si="27"/>
        <v>6.3891249999869615E-2</v>
      </c>
      <c r="P221" s="27">
        <f t="shared" si="20"/>
        <v>6.4223235017486807E-2</v>
      </c>
      <c r="Q221" s="28">
        <f t="shared" si="26"/>
        <v>37233.817999999999</v>
      </c>
      <c r="R221" s="25">
        <f t="shared" si="21"/>
        <v>1.1021405192228751E-7</v>
      </c>
    </row>
    <row r="222" spans="1:18">
      <c r="A222" s="33" t="s">
        <v>336</v>
      </c>
      <c r="B222" s="2"/>
      <c r="C222" s="24">
        <v>52338.339599999999</v>
      </c>
      <c r="D222" s="24">
        <v>2.9999999999999997E-4</v>
      </c>
      <c r="E222" s="25">
        <f t="shared" si="23"/>
        <v>15638.693120646838</v>
      </c>
      <c r="F222" s="25">
        <f t="shared" si="24"/>
        <v>15638.5</v>
      </c>
      <c r="G222" s="25">
        <f t="shared" si="25"/>
        <v>6.5921249995881226E-2</v>
      </c>
      <c r="K222" s="25">
        <f t="shared" si="27"/>
        <v>6.5921249995881226E-2</v>
      </c>
      <c r="P222" s="27">
        <f t="shared" si="20"/>
        <v>6.4282625709017813E-2</v>
      </c>
      <c r="Q222" s="28">
        <f t="shared" si="26"/>
        <v>37319.839599999999</v>
      </c>
      <c r="R222" s="25">
        <f t="shared" si="21"/>
        <v>2.6850895534986297E-6</v>
      </c>
    </row>
    <row r="223" spans="1:18">
      <c r="A223" s="33" t="s">
        <v>337</v>
      </c>
      <c r="C223" s="24">
        <v>52548.608999999997</v>
      </c>
      <c r="D223" s="24">
        <v>3.0000000000000001E-3</v>
      </c>
      <c r="E223" s="25">
        <f t="shared" si="23"/>
        <v>16254.691187133329</v>
      </c>
      <c r="F223" s="25">
        <f t="shared" si="24"/>
        <v>16254.5</v>
      </c>
      <c r="G223" s="25">
        <f t="shared" si="25"/>
        <v>6.5261249998002313E-2</v>
      </c>
      <c r="K223" s="25">
        <f t="shared" si="27"/>
        <v>6.5261249998002313E-2</v>
      </c>
      <c r="P223" s="27">
        <f t="shared" si="20"/>
        <v>6.4500970440482808E-2</v>
      </c>
      <c r="Q223" s="28">
        <f t="shared" si="26"/>
        <v>37530.108999999997</v>
      </c>
      <c r="R223" s="25">
        <f t="shared" si="21"/>
        <v>5.7802500558205487E-7</v>
      </c>
    </row>
    <row r="224" spans="1:18">
      <c r="A224" s="20" t="s">
        <v>337</v>
      </c>
      <c r="B224" s="21" t="s">
        <v>292</v>
      </c>
      <c r="C224" s="22">
        <v>52548.608999999997</v>
      </c>
      <c r="D224" s="22">
        <v>3.0000000000000001E-3</v>
      </c>
      <c r="E224" s="25">
        <f t="shared" si="23"/>
        <v>16254.691187133329</v>
      </c>
      <c r="F224" s="25">
        <f t="shared" si="24"/>
        <v>16254.5</v>
      </c>
      <c r="G224" s="25">
        <f t="shared" si="25"/>
        <v>6.5261249998002313E-2</v>
      </c>
      <c r="K224" s="25">
        <f t="shared" si="27"/>
        <v>6.5261249998002313E-2</v>
      </c>
      <c r="P224" s="27">
        <f t="shared" si="20"/>
        <v>6.4500970440482808E-2</v>
      </c>
      <c r="Q224" s="28">
        <f t="shared" si="26"/>
        <v>37530.108999999997</v>
      </c>
      <c r="R224" s="25">
        <f t="shared" si="21"/>
        <v>5.7802500558205487E-7</v>
      </c>
    </row>
    <row r="225" spans="1:18">
      <c r="A225" s="33" t="s">
        <v>338</v>
      </c>
      <c r="B225" s="2" t="s">
        <v>292</v>
      </c>
      <c r="C225" s="24">
        <v>52592.300499999998</v>
      </c>
      <c r="D225" s="24">
        <v>1E-3</v>
      </c>
      <c r="E225" s="25">
        <f t="shared" si="23"/>
        <v>16382.688316158738</v>
      </c>
      <c r="F225" s="25">
        <f t="shared" si="24"/>
        <v>16382.5</v>
      </c>
      <c r="G225" s="25">
        <f t="shared" si="25"/>
        <v>6.4281249993655365E-2</v>
      </c>
      <c r="K225" s="25">
        <f t="shared" si="27"/>
        <v>6.4281249993655365E-2</v>
      </c>
      <c r="P225" s="27">
        <f t="shared" si="20"/>
        <v>6.4559372460022899E-2</v>
      </c>
      <c r="Q225" s="28">
        <f t="shared" si="26"/>
        <v>37573.800499999998</v>
      </c>
      <c r="R225" s="25">
        <f t="shared" si="21"/>
        <v>7.7352106298359842E-8</v>
      </c>
    </row>
    <row r="226" spans="1:18">
      <c r="A226" s="33" t="s">
        <v>338</v>
      </c>
      <c r="B226" s="2" t="s">
        <v>288</v>
      </c>
      <c r="C226" s="24">
        <v>52592.472199999997</v>
      </c>
      <c r="D226" s="24">
        <v>5.0000000000000001E-4</v>
      </c>
      <c r="E226" s="25">
        <f t="shared" si="23"/>
        <v>16383.191322625753</v>
      </c>
      <c r="F226" s="25">
        <f t="shared" si="24"/>
        <v>16383</v>
      </c>
      <c r="G226" s="25">
        <f t="shared" si="25"/>
        <v>6.5307499993650708E-2</v>
      </c>
      <c r="K226" s="25">
        <f t="shared" si="27"/>
        <v>6.5307499993650708E-2</v>
      </c>
      <c r="P226" s="27">
        <f t="shared" si="20"/>
        <v>6.4559609384975403E-2</v>
      </c>
      <c r="Q226" s="28">
        <f t="shared" si="26"/>
        <v>37573.972199999997</v>
      </c>
      <c r="R226" s="25">
        <f t="shared" si="21"/>
        <v>5.5934036254471923E-7</v>
      </c>
    </row>
    <row r="227" spans="1:18">
      <c r="A227" s="33" t="s">
        <v>338</v>
      </c>
      <c r="B227" s="2" t="s">
        <v>292</v>
      </c>
      <c r="C227" s="24">
        <v>52593.324999999997</v>
      </c>
      <c r="D227" s="24">
        <v>2.9999999999999997E-4</v>
      </c>
      <c r="E227" s="25">
        <f t="shared" si="23"/>
        <v>16385.689656435141</v>
      </c>
      <c r="F227" s="25">
        <f t="shared" si="24"/>
        <v>16385.5</v>
      </c>
      <c r="G227" s="25">
        <f t="shared" si="25"/>
        <v>6.4738749992102385E-2</v>
      </c>
      <c r="K227" s="25">
        <f t="shared" si="27"/>
        <v>6.4738749992102385E-2</v>
      </c>
      <c r="P227" s="27">
        <f t="shared" si="20"/>
        <v>6.4560795036048876E-2</v>
      </c>
      <c r="Q227" s="28">
        <f t="shared" si="26"/>
        <v>37574.824999999997</v>
      </c>
      <c r="R227" s="25">
        <f t="shared" si="21"/>
        <v>3.1667966384006031E-8</v>
      </c>
    </row>
    <row r="228" spans="1:18">
      <c r="A228" s="34" t="s">
        <v>339</v>
      </c>
      <c r="B228" s="2"/>
      <c r="C228" s="24">
        <v>52608.6852</v>
      </c>
      <c r="D228" s="24">
        <v>2.0000000000000001E-4</v>
      </c>
      <c r="E228" s="25">
        <f t="shared" si="23"/>
        <v>16430.688374750065</v>
      </c>
      <c r="F228" s="25">
        <f t="shared" si="24"/>
        <v>16430.5</v>
      </c>
      <c r="G228" s="25">
        <f t="shared" si="25"/>
        <v>6.430125000042608E-2</v>
      </c>
      <c r="K228" s="25">
        <f t="shared" si="27"/>
        <v>6.430125000042608E-2</v>
      </c>
      <c r="P228" s="27">
        <f t="shared" si="20"/>
        <v>6.4582429253987716E-2</v>
      </c>
      <c r="Q228" s="28">
        <f t="shared" si="26"/>
        <v>37590.1852</v>
      </c>
      <c r="R228" s="25">
        <f t="shared" si="21"/>
        <v>7.9061772633479031E-8</v>
      </c>
    </row>
    <row r="229" spans="1:18">
      <c r="A229" s="41" t="s">
        <v>340</v>
      </c>
      <c r="B229" s="40"/>
      <c r="C229" s="24">
        <v>52618.244200000001</v>
      </c>
      <c r="D229" s="24">
        <v>2.0000000000000001E-4</v>
      </c>
      <c r="E229" s="25">
        <f t="shared" si="23"/>
        <v>16458.692095298775</v>
      </c>
      <c r="F229" s="25">
        <f t="shared" si="24"/>
        <v>16458.5</v>
      </c>
      <c r="G229" s="25">
        <f t="shared" si="25"/>
        <v>6.5571250001084991E-2</v>
      </c>
      <c r="K229" s="25">
        <f t="shared" si="27"/>
        <v>6.5571250001084991E-2</v>
      </c>
      <c r="P229" s="27">
        <f t="shared" si="20"/>
        <v>6.4596170249089813E-2</v>
      </c>
      <c r="Q229" s="28">
        <f t="shared" si="26"/>
        <v>37599.744200000001</v>
      </c>
      <c r="R229" s="25">
        <f t="shared" si="21"/>
        <v>9.5078052275097818E-7</v>
      </c>
    </row>
    <row r="230" spans="1:18">
      <c r="A230" s="33" t="s">
        <v>336</v>
      </c>
      <c r="B230" s="42"/>
      <c r="C230" s="24">
        <v>52620.291599999997</v>
      </c>
      <c r="D230" s="24">
        <v>2.0000000000000001E-4</v>
      </c>
      <c r="E230" s="25">
        <f t="shared" si="23"/>
        <v>16464.690088546111</v>
      </c>
      <c r="F230" s="25">
        <f t="shared" si="24"/>
        <v>16464.5</v>
      </c>
      <c r="G230" s="25">
        <f t="shared" si="25"/>
        <v>6.4886249994742684E-2</v>
      </c>
      <c r="K230" s="25">
        <f t="shared" si="27"/>
        <v>6.4886249994742684E-2</v>
      </c>
      <c r="P230" s="27">
        <f t="shared" ref="P230:P261" si="28">+D$11+D$12*F230+D$13*F230^2</f>
        <v>6.4599142663697706E-2</v>
      </c>
      <c r="Q230" s="28">
        <f t="shared" si="26"/>
        <v>37601.791599999997</v>
      </c>
      <c r="R230" s="25">
        <f t="shared" ref="R230:R261" si="29">+(P230-G230)^2</f>
        <v>8.2430619539770515E-8</v>
      </c>
    </row>
    <row r="231" spans="1:18">
      <c r="A231" s="43" t="s">
        <v>341</v>
      </c>
      <c r="B231" s="42" t="s">
        <v>292</v>
      </c>
      <c r="C231" s="44">
        <v>52902.586199999998</v>
      </c>
      <c r="D231" s="44">
        <v>1E-4</v>
      </c>
      <c r="E231" s="25">
        <f t="shared" si="23"/>
        <v>17291.690725726701</v>
      </c>
      <c r="F231" s="25">
        <f t="shared" si="24"/>
        <v>17291.5</v>
      </c>
      <c r="G231" s="25">
        <f t="shared" si="25"/>
        <v>6.5103749999252614E-2</v>
      </c>
      <c r="K231" s="25">
        <f t="shared" si="27"/>
        <v>6.5103749999252614E-2</v>
      </c>
      <c r="P231" s="27">
        <f t="shared" si="28"/>
        <v>6.5103109326001177E-2</v>
      </c>
      <c r="Q231" s="28">
        <f t="shared" si="26"/>
        <v>37884.086199999998</v>
      </c>
      <c r="R231" s="25">
        <f t="shared" si="29"/>
        <v>4.104622151067387E-13</v>
      </c>
    </row>
    <row r="232" spans="1:18">
      <c r="A232" s="44" t="s">
        <v>341</v>
      </c>
      <c r="B232" s="42" t="s">
        <v>292</v>
      </c>
      <c r="C232" s="44">
        <v>52902.586199999998</v>
      </c>
      <c r="D232" s="44">
        <v>1E-4</v>
      </c>
      <c r="E232" s="25">
        <f t="shared" si="23"/>
        <v>17291.690725726701</v>
      </c>
      <c r="F232" s="25">
        <f t="shared" si="24"/>
        <v>17291.5</v>
      </c>
      <c r="G232" s="25">
        <f t="shared" si="25"/>
        <v>6.5103749999252614E-2</v>
      </c>
      <c r="K232" s="25">
        <f t="shared" si="27"/>
        <v>6.5103749999252614E-2</v>
      </c>
      <c r="P232" s="27">
        <f t="shared" si="28"/>
        <v>6.5103109326001177E-2</v>
      </c>
      <c r="Q232" s="28">
        <f t="shared" si="26"/>
        <v>37884.086199999998</v>
      </c>
      <c r="R232" s="25">
        <f t="shared" si="29"/>
        <v>4.104622151067387E-13</v>
      </c>
    </row>
    <row r="233" spans="1:18">
      <c r="A233" s="36" t="s">
        <v>342</v>
      </c>
      <c r="B233" s="37" t="s">
        <v>288</v>
      </c>
      <c r="C233" s="38">
        <v>52922.552900000002</v>
      </c>
      <c r="D233" s="38">
        <v>5.0000000000000001E-4</v>
      </c>
      <c r="E233" s="25">
        <f t="shared" si="23"/>
        <v>17350.184489413281</v>
      </c>
      <c r="F233" s="25">
        <f t="shared" si="24"/>
        <v>17350</v>
      </c>
      <c r="G233" s="25">
        <f t="shared" si="25"/>
        <v>6.2975000000733417E-2</v>
      </c>
      <c r="K233" s="25">
        <f t="shared" si="27"/>
        <v>6.2975000000733417E-2</v>
      </c>
      <c r="P233" s="27">
        <f t="shared" si="28"/>
        <v>6.5145847348095073E-2</v>
      </c>
      <c r="Q233" s="28">
        <f t="shared" si="26"/>
        <v>37904.052900000002</v>
      </c>
      <c r="R233" s="25">
        <f t="shared" si="29"/>
        <v>4.7125782055471418E-6</v>
      </c>
    </row>
    <row r="234" spans="1:18">
      <c r="A234" s="36" t="s">
        <v>343</v>
      </c>
      <c r="B234" s="37" t="s">
        <v>292</v>
      </c>
      <c r="C234" s="38">
        <v>52923.408300000003</v>
      </c>
      <c r="D234" s="24">
        <v>1E-4</v>
      </c>
      <c r="E234" s="25">
        <f t="shared" si="23"/>
        <v>17352.69044009404</v>
      </c>
      <c r="F234" s="25">
        <f t="shared" si="24"/>
        <v>17352.5</v>
      </c>
      <c r="G234" s="25">
        <f t="shared" si="25"/>
        <v>6.5006249998987187E-2</v>
      </c>
      <c r="K234" s="25">
        <f t="shared" si="27"/>
        <v>6.5006249998987187E-2</v>
      </c>
      <c r="P234" s="27">
        <f t="shared" si="28"/>
        <v>6.5147694627618005E-2</v>
      </c>
      <c r="Q234" s="28">
        <f t="shared" si="26"/>
        <v>37904.908300000003</v>
      </c>
      <c r="R234" s="25">
        <f t="shared" si="29"/>
        <v>2.0006582968510168E-8</v>
      </c>
    </row>
    <row r="235" spans="1:18">
      <c r="A235" s="36" t="s">
        <v>366</v>
      </c>
      <c r="B235" s="37"/>
      <c r="C235" s="38">
        <v>52939.7935</v>
      </c>
      <c r="D235" s="24"/>
      <c r="E235" s="25">
        <f t="shared" si="23"/>
        <v>17400.691963468304</v>
      </c>
      <c r="F235" s="25">
        <f t="shared" si="24"/>
        <v>17400.5</v>
      </c>
      <c r="G235" s="25">
        <f t="shared" si="25"/>
        <v>6.5526249993126839E-2</v>
      </c>
      <c r="K235" s="25">
        <f t="shared" si="27"/>
        <v>6.5526249993126839E-2</v>
      </c>
      <c r="P235" s="27">
        <f t="shared" si="28"/>
        <v>6.5183494098152675E-2</v>
      </c>
      <c r="Q235" s="28">
        <f t="shared" si="26"/>
        <v>37921.2935</v>
      </c>
      <c r="R235" s="25">
        <f t="shared" si="29"/>
        <v>1.174816035395404E-7</v>
      </c>
    </row>
    <row r="236" spans="1:18">
      <c r="A236" s="41" t="s">
        <v>340</v>
      </c>
      <c r="B236" s="40"/>
      <c r="C236" s="24">
        <v>52956.518600000003</v>
      </c>
      <c r="D236" s="24">
        <v>2.3999999999999998E-3</v>
      </c>
      <c r="E236" s="25">
        <f t="shared" si="23"/>
        <v>17449.689246295933</v>
      </c>
      <c r="F236" s="25">
        <f t="shared" si="24"/>
        <v>17449.5</v>
      </c>
      <c r="G236" s="25">
        <f t="shared" si="25"/>
        <v>6.459875000291504E-2</v>
      </c>
      <c r="K236" s="25">
        <f t="shared" si="27"/>
        <v>6.459875000291504E-2</v>
      </c>
      <c r="P236" s="27">
        <f t="shared" si="28"/>
        <v>6.5220689798440062E-2</v>
      </c>
      <c r="Q236" s="28">
        <f t="shared" si="26"/>
        <v>37938.018600000003</v>
      </c>
      <c r="R236" s="25">
        <f t="shared" si="29"/>
        <v>3.8680910925770713E-7</v>
      </c>
    </row>
    <row r="237" spans="1:18">
      <c r="A237" s="34" t="s">
        <v>344</v>
      </c>
      <c r="B237" s="2"/>
      <c r="C237" s="24">
        <v>52964.7111</v>
      </c>
      <c r="D237" s="24">
        <v>1E-4</v>
      </c>
      <c r="E237" s="25">
        <f t="shared" si="23"/>
        <v>17473.68971502647</v>
      </c>
      <c r="F237" s="25">
        <f t="shared" si="24"/>
        <v>17473.5</v>
      </c>
      <c r="G237" s="25">
        <f t="shared" si="25"/>
        <v>6.47587499988731E-2</v>
      </c>
      <c r="K237" s="25">
        <f t="shared" si="27"/>
        <v>6.47587499988731E-2</v>
      </c>
      <c r="P237" s="27">
        <f t="shared" si="28"/>
        <v>6.5239147846856083E-2</v>
      </c>
      <c r="Q237" s="28">
        <f t="shared" si="26"/>
        <v>37946.2111</v>
      </c>
      <c r="R237" s="25">
        <f t="shared" si="29"/>
        <v>2.3078209234668116E-7</v>
      </c>
    </row>
    <row r="238" spans="1:18">
      <c r="A238" s="41" t="s">
        <v>340</v>
      </c>
      <c r="B238" s="40"/>
      <c r="C238" s="24">
        <v>52982.462200000002</v>
      </c>
      <c r="D238" s="24">
        <v>2.3999999999999998E-3</v>
      </c>
      <c r="E238" s="25">
        <f t="shared" si="23"/>
        <v>17525.692732479361</v>
      </c>
      <c r="F238" s="25">
        <f t="shared" si="24"/>
        <v>17525.5</v>
      </c>
      <c r="G238" s="25">
        <f t="shared" si="25"/>
        <v>6.5788749998318963E-2</v>
      </c>
      <c r="K238" s="25">
        <f t="shared" si="27"/>
        <v>6.5788749998318963E-2</v>
      </c>
      <c r="P238" s="27">
        <f t="shared" si="28"/>
        <v>6.527968108253282E-2</v>
      </c>
      <c r="Q238" s="28">
        <f t="shared" si="26"/>
        <v>37963.962200000002</v>
      </c>
      <c r="R238" s="25">
        <f t="shared" si="29"/>
        <v>2.5915116101967892E-7</v>
      </c>
    </row>
    <row r="239" spans="1:18">
      <c r="A239" s="41" t="s">
        <v>340</v>
      </c>
      <c r="B239" s="40"/>
      <c r="C239" s="24">
        <v>52983.485399999998</v>
      </c>
      <c r="D239" s="24">
        <v>2E-3</v>
      </c>
      <c r="E239" s="25">
        <f t="shared" si="23"/>
        <v>17528.69026432007</v>
      </c>
      <c r="F239" s="25">
        <f t="shared" si="24"/>
        <v>17528.5</v>
      </c>
      <c r="G239" s="25">
        <f t="shared" si="25"/>
        <v>6.4946249993226957E-2</v>
      </c>
      <c r="K239" s="25">
        <f t="shared" si="27"/>
        <v>6.4946249993226957E-2</v>
      </c>
      <c r="P239" s="27">
        <f t="shared" si="28"/>
        <v>6.5282042117277825E-2</v>
      </c>
      <c r="Q239" s="28">
        <f t="shared" si="26"/>
        <v>37964.985399999998</v>
      </c>
      <c r="R239" s="25">
        <f t="shared" si="29"/>
        <v>1.1275635057459367E-7</v>
      </c>
    </row>
    <row r="240" spans="1:18">
      <c r="A240" s="41" t="s">
        <v>366</v>
      </c>
      <c r="B240" s="40"/>
      <c r="C240" s="24">
        <v>53014.889799999997</v>
      </c>
      <c r="D240" s="24"/>
      <c r="E240" s="25">
        <f t="shared" si="23"/>
        <v>17620.691524033409</v>
      </c>
      <c r="F240" s="25">
        <f t="shared" si="24"/>
        <v>17620.5</v>
      </c>
      <c r="G240" s="25">
        <f t="shared" si="25"/>
        <v>6.5376249993278179E-2</v>
      </c>
      <c r="K240" s="25">
        <f t="shared" si="27"/>
        <v>6.5376249993278179E-2</v>
      </c>
      <c r="P240" s="27">
        <f t="shared" si="28"/>
        <v>6.5355643177134159E-2</v>
      </c>
      <c r="Q240" s="28">
        <f t="shared" si="26"/>
        <v>37996.389799999997</v>
      </c>
      <c r="R240" s="25">
        <f t="shared" si="29"/>
        <v>4.2464087159343606E-10</v>
      </c>
    </row>
    <row r="241" spans="1:19">
      <c r="A241" s="41" t="s">
        <v>366</v>
      </c>
      <c r="B241" s="40"/>
      <c r="C241" s="24">
        <v>53017.620699999999</v>
      </c>
      <c r="D241" s="24"/>
      <c r="E241" s="25">
        <f t="shared" si="23"/>
        <v>17628.691875581328</v>
      </c>
      <c r="F241" s="25">
        <f t="shared" si="24"/>
        <v>17628.5</v>
      </c>
      <c r="G241" s="25">
        <f t="shared" si="25"/>
        <v>6.5496249997522682E-2</v>
      </c>
      <c r="K241" s="25">
        <f t="shared" si="27"/>
        <v>6.5496249997522682E-2</v>
      </c>
      <c r="P241" s="27">
        <f t="shared" si="28"/>
        <v>6.5362152742461974E-2</v>
      </c>
      <c r="Q241" s="28">
        <f t="shared" si="26"/>
        <v>37999.120699999999</v>
      </c>
      <c r="R241" s="25">
        <f t="shared" si="29"/>
        <v>1.7982073814816673E-8</v>
      </c>
    </row>
    <row r="242" spans="1:19">
      <c r="A242" s="41" t="s">
        <v>366</v>
      </c>
      <c r="B242" s="40"/>
      <c r="C242" s="24">
        <v>53017.792300000001</v>
      </c>
      <c r="D242" s="24"/>
      <c r="E242" s="25">
        <f t="shared" si="23"/>
        <v>17629.194589091756</v>
      </c>
      <c r="F242" s="25">
        <f t="shared" si="24"/>
        <v>17629</v>
      </c>
      <c r="G242" s="25">
        <f t="shared" si="25"/>
        <v>6.6422500000044238E-2</v>
      </c>
      <c r="K242" s="25">
        <f t="shared" si="27"/>
        <v>6.6422500000044238E-2</v>
      </c>
      <c r="P242" s="27">
        <f t="shared" si="28"/>
        <v>6.536256017187117E-2</v>
      </c>
      <c r="Q242" s="28">
        <f t="shared" si="26"/>
        <v>37999.292300000001</v>
      </c>
      <c r="R242" s="25">
        <f t="shared" si="29"/>
        <v>1.1234724393475522E-6</v>
      </c>
    </row>
    <row r="243" spans="1:19">
      <c r="A243" s="43" t="s">
        <v>345</v>
      </c>
      <c r="B243" s="42"/>
      <c r="C243" s="24">
        <v>53287.626700000001</v>
      </c>
      <c r="D243" s="24">
        <v>5.1999999999999998E-3</v>
      </c>
      <c r="E243" s="25">
        <f t="shared" si="23"/>
        <v>18419.692249100983</v>
      </c>
      <c r="F243" s="25">
        <f t="shared" si="24"/>
        <v>18419.5</v>
      </c>
      <c r="G243" s="25">
        <f t="shared" si="25"/>
        <v>6.5623750000668224E-2</v>
      </c>
      <c r="K243" s="25">
        <f t="shared" si="27"/>
        <v>6.5623750000668224E-2</v>
      </c>
      <c r="O243" s="25">
        <f ca="1">+C$11+C$12*F243</f>
        <v>6.6577846124403733E-2</v>
      </c>
      <c r="P243" s="27">
        <f t="shared" si="28"/>
        <v>6.6092271047286155E-2</v>
      </c>
      <c r="Q243" s="28">
        <f t="shared" si="26"/>
        <v>38269.126700000001</v>
      </c>
      <c r="R243" s="25">
        <f t="shared" si="29"/>
        <v>2.1951197112396172E-7</v>
      </c>
    </row>
    <row r="244" spans="1:19">
      <c r="A244" s="43" t="s">
        <v>366</v>
      </c>
      <c r="B244" s="42"/>
      <c r="C244" s="24">
        <v>53292.7474</v>
      </c>
      <c r="D244" s="24"/>
      <c r="E244" s="25">
        <f t="shared" si="23"/>
        <v>18434.693677264364</v>
      </c>
      <c r="F244" s="25">
        <f t="shared" si="24"/>
        <v>18434.5</v>
      </c>
      <c r="G244" s="25">
        <f t="shared" si="25"/>
        <v>6.6111249994719401E-2</v>
      </c>
      <c r="K244" s="25">
        <f t="shared" si="27"/>
        <v>6.6111249994719401E-2</v>
      </c>
      <c r="O244" s="25"/>
      <c r="P244" s="27">
        <f t="shared" si="28"/>
        <v>6.6107770940377425E-2</v>
      </c>
      <c r="Q244" s="28">
        <f t="shared" si="26"/>
        <v>38274.2474</v>
      </c>
      <c r="R244" s="25">
        <f t="shared" si="29"/>
        <v>1.2103819114422337E-11</v>
      </c>
    </row>
    <row r="245" spans="1:19">
      <c r="A245" s="43" t="s">
        <v>366</v>
      </c>
      <c r="B245" s="42"/>
      <c r="C245" s="24">
        <v>53294.7958</v>
      </c>
      <c r="D245" s="24"/>
      <c r="E245" s="25">
        <f t="shared" si="23"/>
        <v>18440.694600077626</v>
      </c>
      <c r="F245" s="25">
        <f t="shared" si="24"/>
        <v>18440.5</v>
      </c>
      <c r="G245" s="25">
        <f t="shared" si="25"/>
        <v>6.6426249999494758E-2</v>
      </c>
      <c r="K245" s="25">
        <f t="shared" si="27"/>
        <v>6.6426249999494758E-2</v>
      </c>
      <c r="O245" s="25"/>
      <c r="P245" s="27">
        <f t="shared" si="28"/>
        <v>6.6113988139637633E-2</v>
      </c>
      <c r="Q245" s="28">
        <f t="shared" si="26"/>
        <v>38276.2958</v>
      </c>
      <c r="R245" s="25">
        <f t="shared" si="29"/>
        <v>9.7507469121430268E-8</v>
      </c>
    </row>
    <row r="246" spans="1:19">
      <c r="A246" s="43" t="s">
        <v>366</v>
      </c>
      <c r="B246" s="42"/>
      <c r="C246" s="24">
        <v>53297.867599999998</v>
      </c>
      <c r="D246" s="24"/>
      <c r="E246" s="25">
        <f t="shared" si="23"/>
        <v>18449.693640644782</v>
      </c>
      <c r="F246" s="25">
        <f t="shared" si="24"/>
        <v>18449.5</v>
      </c>
      <c r="G246" s="25">
        <f t="shared" si="25"/>
        <v>6.6098749994125683E-2</v>
      </c>
      <c r="K246" s="25">
        <f t="shared" si="27"/>
        <v>6.6098749994125683E-2</v>
      </c>
      <c r="O246" s="25"/>
      <c r="P246" s="27">
        <f t="shared" si="28"/>
        <v>6.6123332412124786E-2</v>
      </c>
      <c r="Q246" s="28">
        <f t="shared" si="26"/>
        <v>38279.367599999998</v>
      </c>
      <c r="R246" s="25">
        <f t="shared" si="29"/>
        <v>6.0429527468261175E-10</v>
      </c>
    </row>
    <row r="247" spans="1:19">
      <c r="A247" s="43" t="s">
        <v>345</v>
      </c>
      <c r="B247" s="2" t="s">
        <v>288</v>
      </c>
      <c r="C247" s="24">
        <v>53349.2405</v>
      </c>
      <c r="D247" s="24">
        <v>2.0000000000000001E-4</v>
      </c>
      <c r="E247" s="25">
        <f t="shared" si="23"/>
        <v>18600.193937263339</v>
      </c>
      <c r="F247" s="25">
        <f t="shared" si="24"/>
        <v>18600</v>
      </c>
      <c r="G247" s="25">
        <f t="shared" si="25"/>
        <v>6.6200000001117587E-2</v>
      </c>
      <c r="K247" s="25">
        <f t="shared" si="27"/>
        <v>6.6200000001117587E-2</v>
      </c>
      <c r="O247" s="25">
        <f t="shared" ref="O247:O272" ca="1" si="30">+C$11+C$12*F247</f>
        <v>6.6766018039039643E-2</v>
      </c>
      <c r="P247" s="27">
        <f t="shared" si="28"/>
        <v>6.6282874258149077E-2</v>
      </c>
      <c r="Q247" s="28">
        <f t="shared" si="26"/>
        <v>38330.7405</v>
      </c>
      <c r="R247" s="25">
        <f t="shared" si="29"/>
        <v>6.8681424785214669E-9</v>
      </c>
    </row>
    <row r="248" spans="1:19">
      <c r="A248" s="43" t="s">
        <v>345</v>
      </c>
      <c r="B248" s="42"/>
      <c r="C248" s="24">
        <v>53349.410600000003</v>
      </c>
      <c r="D248" s="24">
        <v>5.9999999999999995E-4</v>
      </c>
      <c r="E248" s="25">
        <f t="shared" si="23"/>
        <v>18600.692256424903</v>
      </c>
      <c r="F248" s="25">
        <f t="shared" si="24"/>
        <v>18600.5</v>
      </c>
      <c r="G248" s="25">
        <f t="shared" si="25"/>
        <v>6.5626249997876585E-2</v>
      </c>
      <c r="K248" s="25">
        <f t="shared" ref="K248:K266" si="31">+C248-(C$7+F248*C$8)</f>
        <v>6.5626249997876585E-2</v>
      </c>
      <c r="O248" s="25">
        <f t="shared" ca="1" si="30"/>
        <v>6.6766539290880736E-2</v>
      </c>
      <c r="P248" s="27">
        <f t="shared" si="28"/>
        <v>6.6283414629034726E-2</v>
      </c>
      <c r="Q248" s="28">
        <f t="shared" si="26"/>
        <v>38330.910600000003</v>
      </c>
      <c r="R248" s="25">
        <f t="shared" si="29"/>
        <v>4.3186535244521602E-7</v>
      </c>
    </row>
    <row r="249" spans="1:19">
      <c r="A249" s="43" t="s">
        <v>345</v>
      </c>
      <c r="B249" s="2" t="s">
        <v>288</v>
      </c>
      <c r="C249" s="24">
        <v>53349.582900000001</v>
      </c>
      <c r="D249" s="24">
        <v>6.9999999999999999E-4</v>
      </c>
      <c r="E249" s="25">
        <f t="shared" si="23"/>
        <v>18601.197020631465</v>
      </c>
      <c r="F249" s="25">
        <f t="shared" si="24"/>
        <v>18601</v>
      </c>
      <c r="G249" s="25">
        <f t="shared" si="25"/>
        <v>6.7252499997266568E-2</v>
      </c>
      <c r="K249" s="25">
        <f t="shared" si="31"/>
        <v>6.7252499997266568E-2</v>
      </c>
      <c r="O249" s="25">
        <f t="shared" ca="1" si="30"/>
        <v>6.6767060542721829E-2</v>
      </c>
      <c r="P249" s="27">
        <f t="shared" si="28"/>
        <v>6.6283955068341088E-2</v>
      </c>
      <c r="Q249" s="28">
        <f t="shared" si="26"/>
        <v>38331.082900000001</v>
      </c>
      <c r="R249" s="25">
        <f t="shared" si="29"/>
        <v>9.3807927934726305E-7</v>
      </c>
    </row>
    <row r="250" spans="1:19">
      <c r="A250" s="39" t="s">
        <v>334</v>
      </c>
      <c r="B250" s="40"/>
      <c r="C250" s="55">
        <v>53652.528599999998</v>
      </c>
      <c r="D250" s="24">
        <v>2.0000000000000001E-4</v>
      </c>
      <c r="E250" s="25">
        <f t="shared" si="23"/>
        <v>19488.696416408486</v>
      </c>
      <c r="F250" s="25">
        <f t="shared" si="24"/>
        <v>19488.5</v>
      </c>
      <c r="G250" s="25">
        <f t="shared" si="25"/>
        <v>6.7046249991108198E-2</v>
      </c>
      <c r="K250" s="25">
        <f t="shared" si="31"/>
        <v>6.7046249991108198E-2</v>
      </c>
      <c r="O250" s="25">
        <f t="shared" ca="1" si="30"/>
        <v>6.7692282560668504E-2</v>
      </c>
      <c r="P250" s="27">
        <f t="shared" si="28"/>
        <v>6.7351079590207447E-2</v>
      </c>
      <c r="Q250" s="28">
        <f t="shared" si="26"/>
        <v>38634.028599999998</v>
      </c>
      <c r="R250" s="25">
        <f t="shared" si="29"/>
        <v>9.2921084487008808E-8</v>
      </c>
    </row>
    <row r="251" spans="1:19">
      <c r="A251" s="39" t="s">
        <v>334</v>
      </c>
      <c r="B251" s="2" t="s">
        <v>288</v>
      </c>
      <c r="C251" s="24">
        <v>53683.420599999998</v>
      </c>
      <c r="D251" s="24">
        <v>5.9999999999999995E-4</v>
      </c>
      <c r="E251" s="25">
        <f t="shared" si="23"/>
        <v>19579.196566548737</v>
      </c>
      <c r="F251" s="25">
        <f t="shared" si="24"/>
        <v>19579</v>
      </c>
      <c r="G251" s="25">
        <f t="shared" si="25"/>
        <v>6.7097499995725229E-2</v>
      </c>
      <c r="K251" s="25">
        <f t="shared" si="31"/>
        <v>6.7097499995725229E-2</v>
      </c>
      <c r="O251" s="25">
        <f t="shared" ca="1" si="30"/>
        <v>6.7786629143907012E-2</v>
      </c>
      <c r="P251" s="27">
        <f t="shared" si="28"/>
        <v>6.747200793219911E-2</v>
      </c>
      <c r="Q251" s="28">
        <f t="shared" si="26"/>
        <v>38664.920599999998</v>
      </c>
      <c r="R251" s="25">
        <f t="shared" si="29"/>
        <v>1.4025619448192426E-7</v>
      </c>
    </row>
    <row r="252" spans="1:19">
      <c r="A252" s="39" t="s">
        <v>334</v>
      </c>
      <c r="B252" s="40"/>
      <c r="C252" s="24">
        <v>53683.591200000003</v>
      </c>
      <c r="D252" s="24">
        <v>5.0000000000000001E-4</v>
      </c>
      <c r="E252" s="25">
        <f t="shared" si="23"/>
        <v>19579.696350493265</v>
      </c>
      <c r="F252" s="25">
        <f t="shared" si="24"/>
        <v>19579.5</v>
      </c>
      <c r="G252" s="25">
        <f t="shared" si="25"/>
        <v>6.7023750001681037E-2</v>
      </c>
      <c r="K252" s="25">
        <f t="shared" si="31"/>
        <v>6.7023750001681037E-2</v>
      </c>
      <c r="O252" s="25">
        <f t="shared" ca="1" si="30"/>
        <v>6.7787150395748105E-2</v>
      </c>
      <c r="P252" s="27">
        <f t="shared" si="28"/>
        <v>6.7472682270872136E-2</v>
      </c>
      <c r="Q252" s="28">
        <f t="shared" si="26"/>
        <v>38665.091200000003</v>
      </c>
      <c r="R252" s="25">
        <f t="shared" si="29"/>
        <v>2.0154018232106944E-7</v>
      </c>
    </row>
    <row r="253" spans="1:19">
      <c r="A253" s="43" t="s">
        <v>368</v>
      </c>
      <c r="C253" s="24">
        <v>53724.553899999999</v>
      </c>
      <c r="E253" s="25">
        <f t="shared" si="23"/>
        <v>19699.699280059165</v>
      </c>
      <c r="F253" s="25">
        <f t="shared" si="24"/>
        <v>19699.5</v>
      </c>
      <c r="G253" s="25">
        <f t="shared" si="25"/>
        <v>6.8023749998246785E-2</v>
      </c>
      <c r="K253" s="25">
        <f t="shared" si="31"/>
        <v>6.8023749998246785E-2</v>
      </c>
      <c r="O253" s="25">
        <f t="shared" ca="1" si="30"/>
        <v>6.7912250837611307E-2</v>
      </c>
      <c r="P253" s="27">
        <f t="shared" si="28"/>
        <v>6.7636502279883062E-2</v>
      </c>
      <c r="Q253" s="28">
        <f t="shared" si="26"/>
        <v>38706.053899999999</v>
      </c>
      <c r="R253" s="25">
        <f t="shared" si="29"/>
        <v>1.4996079537790931E-7</v>
      </c>
      <c r="S253" t="s">
        <v>367</v>
      </c>
    </row>
    <row r="254" spans="1:19">
      <c r="A254" s="43" t="s">
        <v>368</v>
      </c>
      <c r="C254" s="24">
        <v>53748.618600000002</v>
      </c>
      <c r="E254" s="25">
        <f t="shared" si="23"/>
        <v>19770.198404851359</v>
      </c>
      <c r="F254" s="25">
        <f t="shared" si="24"/>
        <v>19770</v>
      </c>
      <c r="G254" s="25">
        <f t="shared" si="25"/>
        <v>6.7725000000791624E-2</v>
      </c>
      <c r="K254" s="25">
        <f t="shared" si="31"/>
        <v>6.7725000000791624E-2</v>
      </c>
      <c r="O254" s="25">
        <f t="shared" ca="1" si="30"/>
        <v>6.7985747347205944E-2</v>
      </c>
      <c r="P254" s="27">
        <f t="shared" si="28"/>
        <v>6.7734584350168409E-2</v>
      </c>
      <c r="Q254" s="28">
        <f t="shared" si="26"/>
        <v>38730.118600000002</v>
      </c>
      <c r="R254" s="25">
        <f t="shared" si="29"/>
        <v>9.1859752976268071E-11</v>
      </c>
    </row>
    <row r="255" spans="1:19">
      <c r="A255" s="43" t="s">
        <v>368</v>
      </c>
      <c r="C255" s="24">
        <v>53762.614099999999</v>
      </c>
      <c r="E255" s="25">
        <f t="shared" si="23"/>
        <v>19811.199144566741</v>
      </c>
      <c r="F255" s="25">
        <f t="shared" si="24"/>
        <v>19811</v>
      </c>
      <c r="G255" s="25">
        <f t="shared" si="25"/>
        <v>6.7977499995322432E-2</v>
      </c>
      <c r="K255" s="25">
        <f t="shared" si="31"/>
        <v>6.7977499995322432E-2</v>
      </c>
      <c r="O255" s="25">
        <f t="shared" ca="1" si="30"/>
        <v>6.8028489998175873E-2</v>
      </c>
      <c r="P255" s="27">
        <f t="shared" si="28"/>
        <v>6.7792250557513534E-2</v>
      </c>
      <c r="Q255" s="28">
        <f t="shared" si="26"/>
        <v>38744.114099999999</v>
      </c>
      <c r="R255" s="25">
        <f t="shared" si="29"/>
        <v>3.4317354208513024E-8</v>
      </c>
    </row>
    <row r="256" spans="1:19">
      <c r="A256" s="43" t="s">
        <v>368</v>
      </c>
      <c r="C256" s="24">
        <v>53776.609700000001</v>
      </c>
      <c r="E256" s="25">
        <f t="shared" si="23"/>
        <v>19852.200177238734</v>
      </c>
      <c r="F256" s="25">
        <f t="shared" si="24"/>
        <v>19852</v>
      </c>
      <c r="G256" s="25">
        <f t="shared" si="25"/>
        <v>6.8329999994602986E-2</v>
      </c>
      <c r="K256" s="25">
        <f t="shared" si="31"/>
        <v>6.8329999994602986E-2</v>
      </c>
      <c r="O256" s="25">
        <f t="shared" ca="1" si="30"/>
        <v>6.8071232649145802E-2</v>
      </c>
      <c r="P256" s="27">
        <f t="shared" si="28"/>
        <v>6.7850376825840497E-2</v>
      </c>
      <c r="Q256" s="28">
        <f t="shared" si="26"/>
        <v>38758.109700000001</v>
      </c>
      <c r="R256" s="25">
        <f t="shared" si="29"/>
        <v>2.3003838401377059E-7</v>
      </c>
    </row>
    <row r="257" spans="1:19">
      <c r="A257" s="43" t="s">
        <v>368</v>
      </c>
      <c r="C257" s="24">
        <v>53788.555200000003</v>
      </c>
      <c r="E257" s="25">
        <f t="shared" si="23"/>
        <v>19887.195306835409</v>
      </c>
      <c r="F257" s="25">
        <f t="shared" si="24"/>
        <v>19887</v>
      </c>
      <c r="G257" s="25">
        <f t="shared" si="25"/>
        <v>6.6667500002949964E-2</v>
      </c>
      <c r="K257" s="25">
        <f t="shared" si="31"/>
        <v>6.6667500002949964E-2</v>
      </c>
      <c r="O257" s="25">
        <f t="shared" ca="1" si="30"/>
        <v>6.8107720278022574E-2</v>
      </c>
      <c r="P257" s="27">
        <f t="shared" si="28"/>
        <v>6.7900360809276E-2</v>
      </c>
      <c r="Q257" s="28">
        <f t="shared" si="26"/>
        <v>38770.055200000003</v>
      </c>
      <c r="R257" s="25">
        <f t="shared" si="29"/>
        <v>1.5199457677748837E-6</v>
      </c>
    </row>
    <row r="258" spans="1:19">
      <c r="A258" s="43" t="s">
        <v>368</v>
      </c>
      <c r="C258" s="24">
        <v>53795.554199999999</v>
      </c>
      <c r="E258" s="25">
        <f t="shared" si="23"/>
        <v>19907.699338650484</v>
      </c>
      <c r="F258" s="25">
        <f t="shared" si="24"/>
        <v>19907.5</v>
      </c>
      <c r="G258" s="25">
        <f t="shared" si="25"/>
        <v>6.8043749997741543E-2</v>
      </c>
      <c r="K258" s="25">
        <f t="shared" si="31"/>
        <v>6.8043749997741543E-2</v>
      </c>
      <c r="O258" s="25">
        <f t="shared" ca="1" si="30"/>
        <v>6.8129091603507552E-2</v>
      </c>
      <c r="P258" s="27">
        <f t="shared" si="28"/>
        <v>6.7929792833799893E-2</v>
      </c>
      <c r="Q258" s="28">
        <f t="shared" si="26"/>
        <v>38777.054199999999</v>
      </c>
      <c r="R258" s="25">
        <f t="shared" si="29"/>
        <v>1.2986235213624047E-8</v>
      </c>
    </row>
    <row r="259" spans="1:19">
      <c r="A259" s="43" t="s">
        <v>368</v>
      </c>
      <c r="C259" s="24">
        <v>53796.577899999997</v>
      </c>
      <c r="E259" s="25">
        <f t="shared" si="23"/>
        <v>19910.698335274152</v>
      </c>
      <c r="F259" s="25">
        <f t="shared" si="24"/>
        <v>19910.5</v>
      </c>
      <c r="G259" s="25">
        <f t="shared" si="25"/>
        <v>6.7701249994570389E-2</v>
      </c>
      <c r="K259" s="25">
        <f t="shared" si="31"/>
        <v>6.7701249994570389E-2</v>
      </c>
      <c r="O259" s="25">
        <f t="shared" ca="1" si="30"/>
        <v>6.8132219114554124E-2</v>
      </c>
      <c r="P259" s="27">
        <f t="shared" si="28"/>
        <v>6.7934109606662768E-2</v>
      </c>
      <c r="Q259" s="28">
        <f t="shared" si="26"/>
        <v>38778.077899999997</v>
      </c>
      <c r="R259" s="25">
        <f t="shared" si="29"/>
        <v>5.4223598943813086E-8</v>
      </c>
    </row>
    <row r="260" spans="1:19">
      <c r="A260" s="22" t="s">
        <v>347</v>
      </c>
      <c r="B260" s="42" t="s">
        <v>292</v>
      </c>
      <c r="C260" s="46">
        <v>53802.381099999999</v>
      </c>
      <c r="D260" s="24">
        <v>4.0000000000000002E-4</v>
      </c>
      <c r="E260" s="25">
        <f t="shared" si="23"/>
        <v>19927.699192172189</v>
      </c>
      <c r="F260" s="25">
        <f t="shared" si="24"/>
        <v>19927.5</v>
      </c>
      <c r="G260" s="25">
        <f t="shared" si="25"/>
        <v>6.799374999536667E-2</v>
      </c>
      <c r="K260" s="25">
        <f t="shared" si="31"/>
        <v>6.799374999536667E-2</v>
      </c>
      <c r="O260" s="25">
        <f t="shared" ca="1" si="30"/>
        <v>6.814994167715141E-2</v>
      </c>
      <c r="P260" s="27">
        <f t="shared" si="28"/>
        <v>6.795861784564812E-2</v>
      </c>
      <c r="Q260" s="28">
        <f t="shared" si="26"/>
        <v>38783.881099999999</v>
      </c>
      <c r="R260" s="25">
        <f t="shared" si="29"/>
        <v>1.2342679438466323E-9</v>
      </c>
    </row>
    <row r="261" spans="1:19">
      <c r="A261" s="22" t="s">
        <v>347</v>
      </c>
      <c r="B261" s="42" t="s">
        <v>292</v>
      </c>
      <c r="C261" s="46">
        <v>53815.352500000001</v>
      </c>
      <c r="D261" s="24">
        <v>2.0000000000000001E-4</v>
      </c>
      <c r="E261" s="25">
        <f t="shared" si="23"/>
        <v>19965.699763437548</v>
      </c>
      <c r="F261" s="25">
        <f t="shared" si="24"/>
        <v>19965.5</v>
      </c>
      <c r="G261" s="25">
        <f t="shared" si="25"/>
        <v>6.8188749995897524E-2</v>
      </c>
      <c r="K261" s="25">
        <f t="shared" si="31"/>
        <v>6.8188749995897524E-2</v>
      </c>
      <c r="O261" s="25">
        <f t="shared" ca="1" si="30"/>
        <v>6.8189556817074767E-2</v>
      </c>
      <c r="P261" s="27">
        <f t="shared" si="28"/>
        <v>6.8013686966733183E-2</v>
      </c>
      <c r="Q261" s="28">
        <f t="shared" si="26"/>
        <v>38796.852500000001</v>
      </c>
      <c r="R261" s="25">
        <f t="shared" si="29"/>
        <v>3.0647064180194802E-8</v>
      </c>
    </row>
    <row r="262" spans="1:19">
      <c r="A262" s="47" t="s">
        <v>349</v>
      </c>
      <c r="B262" s="48" t="s">
        <v>292</v>
      </c>
      <c r="C262" s="38">
        <v>54022.550799999997</v>
      </c>
      <c r="D262" s="49">
        <v>1E-4</v>
      </c>
      <c r="E262" s="25">
        <f t="shared" si="23"/>
        <v>20572.70084005301</v>
      </c>
      <c r="F262" s="25">
        <f t="shared" si="24"/>
        <v>20572.5</v>
      </c>
      <c r="G262" s="25">
        <f t="shared" si="25"/>
        <v>6.8556249992980156E-2</v>
      </c>
      <c r="K262" s="25">
        <f t="shared" si="31"/>
        <v>6.8556249992980156E-2</v>
      </c>
      <c r="O262" s="25">
        <f t="shared" ca="1" si="30"/>
        <v>6.8822356552166175E-2</v>
      </c>
      <c r="P262" s="27">
        <f t="shared" ref="P262:P272" si="32">+D$11+D$12*F262+D$13*F262^2</f>
        <v>6.8946919200130047E-2</v>
      </c>
      <c r="Q262" s="28">
        <f t="shared" si="26"/>
        <v>39004.050799999997</v>
      </c>
      <c r="R262" s="25">
        <f t="shared" ref="R262:R271" si="33">+(P262-G262)^2</f>
        <v>1.5262242941512423E-7</v>
      </c>
    </row>
    <row r="263" spans="1:19">
      <c r="A263" s="39" t="s">
        <v>346</v>
      </c>
      <c r="B263" s="42" t="s">
        <v>288</v>
      </c>
      <c r="C263" s="44">
        <v>54026.4781</v>
      </c>
      <c r="D263" s="24">
        <v>2.0000000000000001E-4</v>
      </c>
      <c r="E263" s="25">
        <f t="shared" si="23"/>
        <v>20584.206124257529</v>
      </c>
      <c r="F263" s="25">
        <f t="shared" si="24"/>
        <v>20584</v>
      </c>
      <c r="G263" s="25">
        <f t="shared" si="25"/>
        <v>7.0359999997890554E-2</v>
      </c>
      <c r="K263" s="25">
        <f t="shared" si="31"/>
        <v>7.0359999997890554E-2</v>
      </c>
      <c r="O263" s="25">
        <f t="shared" ca="1" si="30"/>
        <v>6.8834345344511397E-2</v>
      </c>
      <c r="P263" s="27">
        <f t="shared" si="32"/>
        <v>6.8965573195790525E-2</v>
      </c>
      <c r="Q263" s="28">
        <f t="shared" si="26"/>
        <v>39007.9781</v>
      </c>
      <c r="R263" s="25">
        <f t="shared" si="33"/>
        <v>1.9444261064149149E-6</v>
      </c>
    </row>
    <row r="264" spans="1:19">
      <c r="A264" s="22" t="s">
        <v>348</v>
      </c>
      <c r="B264" s="2" t="s">
        <v>288</v>
      </c>
      <c r="C264" s="29">
        <v>54084.507100000003</v>
      </c>
      <c r="D264" s="24">
        <v>5.9999999999999995E-4</v>
      </c>
      <c r="E264" s="25">
        <f t="shared" si="23"/>
        <v>20754.205904540093</v>
      </c>
      <c r="F264" s="25">
        <f t="shared" si="24"/>
        <v>20754</v>
      </c>
      <c r="G264" s="25">
        <f t="shared" si="25"/>
        <v>7.0285000001604203E-2</v>
      </c>
      <c r="K264" s="25">
        <f t="shared" si="31"/>
        <v>7.0285000001604203E-2</v>
      </c>
      <c r="O264" s="25">
        <f t="shared" ca="1" si="30"/>
        <v>6.9011570970484271E-2</v>
      </c>
      <c r="P264" s="27">
        <f t="shared" si="32"/>
        <v>6.924555015743647E-2</v>
      </c>
      <c r="Q264" s="28">
        <f t="shared" si="26"/>
        <v>39066.007100000003</v>
      </c>
      <c r="R264" s="25">
        <f t="shared" si="33"/>
        <v>1.0804559785403255E-6</v>
      </c>
    </row>
    <row r="265" spans="1:19">
      <c r="A265" s="53" t="s">
        <v>359</v>
      </c>
      <c r="B265" s="54" t="s">
        <v>292</v>
      </c>
      <c r="C265" s="53">
        <v>54108.2304</v>
      </c>
      <c r="D265" s="53">
        <v>1E-4</v>
      </c>
      <c r="E265" s="25">
        <f t="shared" si="23"/>
        <v>20823.70487553006</v>
      </c>
      <c r="F265" s="25">
        <f t="shared" si="24"/>
        <v>20823.5</v>
      </c>
      <c r="G265" s="25">
        <f t="shared" si="25"/>
        <v>6.9933749997289851E-2</v>
      </c>
      <c r="K265" s="25">
        <f t="shared" si="31"/>
        <v>6.9933749997289851E-2</v>
      </c>
      <c r="O265" s="25">
        <f t="shared" ca="1" si="30"/>
        <v>6.9084024976396721E-2</v>
      </c>
      <c r="P265" s="27">
        <f t="shared" si="32"/>
        <v>6.9362289087329471E-2</v>
      </c>
      <c r="Q265" s="28">
        <f t="shared" si="26"/>
        <v>39089.7304</v>
      </c>
      <c r="R265" s="25">
        <f t="shared" si="33"/>
        <v>3.265675716127463E-7</v>
      </c>
    </row>
    <row r="266" spans="1:19">
      <c r="A266" s="50" t="s">
        <v>350</v>
      </c>
      <c r="B266" s="42" t="s">
        <v>292</v>
      </c>
      <c r="C266" s="46">
        <v>54116.422200000001</v>
      </c>
      <c r="D266" s="44">
        <v>2.9999999999999997E-4</v>
      </c>
      <c r="E266" s="25">
        <f t="shared" si="23"/>
        <v>20847.703293564471</v>
      </c>
      <c r="F266" s="25">
        <f t="shared" si="24"/>
        <v>20847.5</v>
      </c>
      <c r="G266" s="25">
        <f t="shared" si="25"/>
        <v>6.9393749996379483E-2</v>
      </c>
      <c r="K266" s="25">
        <f t="shared" si="31"/>
        <v>6.9393749996379483E-2</v>
      </c>
      <c r="O266" s="25">
        <f t="shared" ca="1" si="30"/>
        <v>6.9109045064769364E-2</v>
      </c>
      <c r="P266" s="27">
        <f t="shared" si="32"/>
        <v>6.9402908883553077E-2</v>
      </c>
      <c r="Q266" s="28">
        <f t="shared" si="26"/>
        <v>39097.922200000001</v>
      </c>
      <c r="R266" s="25">
        <f t="shared" si="33"/>
        <v>8.3885214258619179E-11</v>
      </c>
    </row>
    <row r="267" spans="1:19">
      <c r="A267" s="45" t="s">
        <v>357</v>
      </c>
      <c r="C267" s="24">
        <v>54355.878900000003</v>
      </c>
      <c r="D267" s="24">
        <v>2.0000000000000001E-4</v>
      </c>
      <c r="E267" s="25">
        <f t="shared" si="23"/>
        <v>21549.207479181772</v>
      </c>
      <c r="F267" s="25">
        <f t="shared" si="24"/>
        <v>21549</v>
      </c>
      <c r="G267" s="25">
        <f t="shared" si="25"/>
        <v>7.0822499998030253E-2</v>
      </c>
      <c r="L267" s="25">
        <f>+C267-(C$7+F267*C$8)</f>
        <v>7.0822499998030253E-2</v>
      </c>
      <c r="O267" s="25">
        <f t="shared" ca="1" si="30"/>
        <v>6.9840361397828052E-2</v>
      </c>
      <c r="P267" s="27">
        <f t="shared" si="32"/>
        <v>7.0659835529505804E-2</v>
      </c>
      <c r="Q267" s="28">
        <f t="shared" si="26"/>
        <v>39337.378900000003</v>
      </c>
      <c r="R267" s="25">
        <f t="shared" si="33"/>
        <v>2.6459729320341223E-8</v>
      </c>
    </row>
    <row r="268" spans="1:19">
      <c r="A268" s="53" t="s">
        <v>360</v>
      </c>
      <c r="B268" s="54" t="s">
        <v>292</v>
      </c>
      <c r="C268" s="53">
        <v>54508.290300000001</v>
      </c>
      <c r="D268" s="53">
        <v>4.0000000000000002E-4</v>
      </c>
      <c r="E268" s="25">
        <f t="shared" si="23"/>
        <v>21995.706721156585</v>
      </c>
      <c r="F268" s="25">
        <f t="shared" si="24"/>
        <v>21995.5</v>
      </c>
      <c r="G268" s="25">
        <f t="shared" si="25"/>
        <v>7.0563749999564607E-2</v>
      </c>
      <c r="K268" s="25">
        <f>+C268-(C$7+F268*C$8)</f>
        <v>7.0563749999564607E-2</v>
      </c>
      <c r="O268" s="25">
        <f t="shared" ca="1" si="30"/>
        <v>7.0305839291927408E-2</v>
      </c>
      <c r="P268" s="27">
        <f t="shared" si="32"/>
        <v>7.1530003296976827E-2</v>
      </c>
      <c r="Q268" s="28">
        <f t="shared" si="26"/>
        <v>39489.790300000001</v>
      </c>
      <c r="R268" s="25">
        <f t="shared" si="33"/>
        <v>9.3364543475998825E-7</v>
      </c>
    </row>
    <row r="269" spans="1:19">
      <c r="A269" s="53" t="s">
        <v>360</v>
      </c>
      <c r="B269" s="54" t="s">
        <v>288</v>
      </c>
      <c r="C269" s="53">
        <v>54803.389000000003</v>
      </c>
      <c r="D269" s="53">
        <v>4.0000000000000002E-4</v>
      </c>
      <c r="E269" s="25">
        <f t="shared" si="23"/>
        <v>22860.217813225525</v>
      </c>
      <c r="F269" s="25">
        <f t="shared" si="24"/>
        <v>22860</v>
      </c>
      <c r="G269" s="25">
        <f t="shared" si="25"/>
        <v>7.4350000002596062E-2</v>
      </c>
      <c r="K269" s="25">
        <f>+C269-(C$7+F269*C$8)</f>
        <v>7.4350000002596062E-2</v>
      </c>
      <c r="O269" s="25">
        <f t="shared" ca="1" si="30"/>
        <v>7.1207083725183626E-2</v>
      </c>
      <c r="P269" s="27">
        <f t="shared" si="32"/>
        <v>7.3369886774892451E-2</v>
      </c>
      <c r="Q269" s="28">
        <f t="shared" si="26"/>
        <v>39784.889000000003</v>
      </c>
      <c r="R269" s="25">
        <f t="shared" si="33"/>
        <v>9.6062193911958964E-7</v>
      </c>
    </row>
    <row r="270" spans="1:19">
      <c r="A270" s="22" t="s">
        <v>356</v>
      </c>
      <c r="B270" s="21" t="s">
        <v>288</v>
      </c>
      <c r="C270" s="22">
        <v>54829.673900000002</v>
      </c>
      <c r="D270" s="22">
        <v>5.0000000000000001E-4</v>
      </c>
      <c r="E270" s="25">
        <f t="shared" si="23"/>
        <v>22937.221160254576</v>
      </c>
      <c r="F270" s="25">
        <f t="shared" si="24"/>
        <v>22937</v>
      </c>
      <c r="G270" s="25">
        <f t="shared" si="25"/>
        <v>7.549250000010943E-2</v>
      </c>
      <c r="K270" s="25">
        <f>+C270-(C$7+F270*C$8)</f>
        <v>7.549250000010943E-2</v>
      </c>
      <c r="O270" s="25">
        <f t="shared" ca="1" si="30"/>
        <v>7.1287356508712513E-2</v>
      </c>
      <c r="P270" s="27">
        <f t="shared" si="32"/>
        <v>7.3543683426002454E-2</v>
      </c>
      <c r="Q270" s="28">
        <f t="shared" si="26"/>
        <v>39811.173900000002</v>
      </c>
      <c r="R270" s="25">
        <f t="shared" si="33"/>
        <v>3.797886039514052E-6</v>
      </c>
    </row>
    <row r="271" spans="1:19">
      <c r="A271" s="4" t="s">
        <v>369</v>
      </c>
      <c r="C271" s="24">
        <v>55171.872499999998</v>
      </c>
      <c r="D271" s="24">
        <v>2.0000000000000001E-4</v>
      </c>
      <c r="E271" s="25">
        <f t="shared" si="23"/>
        <v>23939.714513801904</v>
      </c>
      <c r="F271" s="25">
        <f t="shared" si="24"/>
        <v>23939.5</v>
      </c>
      <c r="G271" s="25">
        <f t="shared" si="25"/>
        <v>7.3223749997850973E-2</v>
      </c>
      <c r="L271" s="25">
        <f>+C271-(C$7+F271*C$8)</f>
        <v>7.3223749997850973E-2</v>
      </c>
      <c r="O271" s="25">
        <f t="shared" ca="1" si="30"/>
        <v>7.2332466450111432E-2</v>
      </c>
      <c r="P271" s="27">
        <f t="shared" si="32"/>
        <v>7.5954515194286504E-2</v>
      </c>
      <c r="Q271" s="28">
        <f t="shared" si="26"/>
        <v>40153.372499999998</v>
      </c>
      <c r="R271" s="25">
        <f t="shared" si="33"/>
        <v>7.4570785580635822E-6</v>
      </c>
    </row>
    <row r="272" spans="1:19">
      <c r="A272" s="45" t="s">
        <v>1429</v>
      </c>
      <c r="B272" s="13"/>
      <c r="C272" s="58">
        <v>56929.812299999998</v>
      </c>
      <c r="D272" s="58">
        <v>2.9999999999999997E-4</v>
      </c>
      <c r="E272" s="33">
        <f t="shared" si="23"/>
        <v>29089.715026475937</v>
      </c>
      <c r="F272" s="25">
        <f t="shared" si="24"/>
        <v>29089.5</v>
      </c>
      <c r="G272" s="25">
        <f t="shared" si="25"/>
        <v>7.3398749991611112E-2</v>
      </c>
      <c r="K272">
        <f>G272</f>
        <v>7.3398749991611112E-2</v>
      </c>
      <c r="L272" s="25"/>
      <c r="O272" s="25">
        <f t="shared" ca="1" si="30"/>
        <v>7.7701360413407555E-2</v>
      </c>
      <c r="P272" s="27">
        <f t="shared" si="32"/>
        <v>9.2675209659652522E-2</v>
      </c>
      <c r="Q272" s="28">
        <f t="shared" si="26"/>
        <v>41911.312299999998</v>
      </c>
      <c r="S272" s="25">
        <f>+(P272-G272)^2</f>
        <v>3.7158189733362711E-4</v>
      </c>
    </row>
    <row r="273" spans="3:16">
      <c r="C273" s="24"/>
      <c r="D273" s="24"/>
      <c r="P273" s="13"/>
    </row>
    <row r="274" spans="3:16">
      <c r="C274" s="24"/>
      <c r="D274" s="24"/>
      <c r="P274" s="13"/>
    </row>
    <row r="275" spans="3:16">
      <c r="C275" s="24"/>
      <c r="D275" s="24"/>
      <c r="P275" s="13"/>
    </row>
    <row r="276" spans="3:16">
      <c r="C276" s="24"/>
      <c r="D276" s="24"/>
      <c r="P276" s="13"/>
    </row>
    <row r="277" spans="3:16">
      <c r="C277" s="24"/>
      <c r="D277" s="24"/>
      <c r="P277" s="13"/>
    </row>
    <row r="278" spans="3:16">
      <c r="C278" s="24"/>
      <c r="D278" s="24"/>
      <c r="P278" s="13"/>
    </row>
    <row r="279" spans="3:16">
      <c r="C279" s="24"/>
      <c r="D279" s="24"/>
      <c r="P279" s="13"/>
    </row>
    <row r="280" spans="3:16">
      <c r="C280" s="24"/>
      <c r="D280" s="24"/>
      <c r="P280" s="13"/>
    </row>
    <row r="281" spans="3:16">
      <c r="C281" s="24"/>
      <c r="D281" s="24"/>
      <c r="P281" s="13"/>
    </row>
    <row r="282" spans="3:16">
      <c r="C282" s="24"/>
      <c r="D282" s="24"/>
      <c r="P282" s="13"/>
    </row>
    <row r="283" spans="3:16">
      <c r="C283" s="24"/>
      <c r="D283" s="24"/>
      <c r="P283" s="13"/>
    </row>
    <row r="284" spans="3:16">
      <c r="C284" s="24"/>
      <c r="D284" s="24"/>
      <c r="P284" s="13"/>
    </row>
    <row r="285" spans="3:16">
      <c r="C285" s="24"/>
      <c r="D285" s="24"/>
      <c r="P285" s="13"/>
    </row>
    <row r="286" spans="3:16">
      <c r="C286" s="24"/>
      <c r="D286" s="24"/>
      <c r="P286" s="13"/>
    </row>
    <row r="287" spans="3:16">
      <c r="C287" s="24"/>
      <c r="D287" s="24"/>
      <c r="P287" s="13"/>
    </row>
    <row r="288" spans="3:16">
      <c r="C288" s="24"/>
      <c r="D288" s="24"/>
      <c r="P288" s="13"/>
    </row>
    <row r="289" spans="3:16">
      <c r="C289" s="24"/>
      <c r="D289" s="24"/>
      <c r="P289" s="13"/>
    </row>
    <row r="290" spans="3:16">
      <c r="C290" s="24"/>
      <c r="D290" s="24"/>
      <c r="P290" s="13"/>
    </row>
    <row r="291" spans="3:16">
      <c r="C291" s="24"/>
      <c r="D291" s="24"/>
      <c r="P291" s="13"/>
    </row>
    <row r="292" spans="3:16">
      <c r="C292" s="24"/>
      <c r="D292" s="24"/>
      <c r="P292" s="13"/>
    </row>
    <row r="293" spans="3:16">
      <c r="C293" s="24"/>
      <c r="D293" s="24"/>
      <c r="P293" s="13"/>
    </row>
    <row r="294" spans="3:16">
      <c r="C294" s="24"/>
      <c r="D294" s="24"/>
      <c r="P294" s="13"/>
    </row>
    <row r="295" spans="3:16">
      <c r="C295" s="24"/>
      <c r="D295" s="24"/>
      <c r="P295" s="13"/>
    </row>
    <row r="296" spans="3:16">
      <c r="P296" s="13"/>
    </row>
    <row r="297" spans="3:16">
      <c r="P297" s="13"/>
    </row>
    <row r="298" spans="3:16">
      <c r="P298" s="13"/>
    </row>
    <row r="299" spans="3:16">
      <c r="P299" s="13"/>
    </row>
    <row r="300" spans="3:16">
      <c r="P300" s="13"/>
    </row>
    <row r="301" spans="3:16">
      <c r="P301" s="13"/>
    </row>
    <row r="302" spans="3:16">
      <c r="P302" s="13"/>
    </row>
    <row r="303" spans="3:16">
      <c r="P303" s="13"/>
    </row>
    <row r="304" spans="3:16">
      <c r="P304" s="13"/>
    </row>
    <row r="305" spans="16:16">
      <c r="P305" s="13"/>
    </row>
    <row r="306" spans="16:16">
      <c r="P306" s="13"/>
    </row>
    <row r="307" spans="16:16">
      <c r="P307" s="13"/>
    </row>
    <row r="308" spans="16:16">
      <c r="P308" s="13"/>
    </row>
    <row r="309" spans="16:16">
      <c r="P309" s="13"/>
    </row>
    <row r="310" spans="16:16">
      <c r="P310" s="13"/>
    </row>
    <row r="311" spans="16:16">
      <c r="P311" s="13"/>
    </row>
    <row r="312" spans="16:16">
      <c r="P312" s="13"/>
    </row>
    <row r="313" spans="16:16">
      <c r="P313" s="13"/>
    </row>
    <row r="314" spans="16:16">
      <c r="P314" s="13"/>
    </row>
    <row r="315" spans="16:16">
      <c r="P315" s="13"/>
    </row>
    <row r="316" spans="16:16">
      <c r="P316" s="13"/>
    </row>
    <row r="317" spans="16:16">
      <c r="P317" s="13"/>
    </row>
    <row r="318" spans="16:16">
      <c r="P318" s="13"/>
    </row>
    <row r="319" spans="16:16">
      <c r="P319" s="13"/>
    </row>
    <row r="320" spans="16:16">
      <c r="P320" s="13"/>
    </row>
    <row r="321" spans="16:16">
      <c r="P321" s="13"/>
    </row>
    <row r="322" spans="16:16">
      <c r="P322" s="13"/>
    </row>
    <row r="323" spans="16:16">
      <c r="P323" s="13"/>
    </row>
    <row r="324" spans="16:16">
      <c r="P324" s="13"/>
    </row>
    <row r="325" spans="16:16">
      <c r="P325" s="13"/>
    </row>
    <row r="326" spans="16:16">
      <c r="P326" s="13"/>
    </row>
    <row r="327" spans="16:16">
      <c r="P327" s="13"/>
    </row>
    <row r="328" spans="16:16">
      <c r="P328" s="13"/>
    </row>
    <row r="329" spans="16:16">
      <c r="P329" s="13"/>
    </row>
    <row r="330" spans="16:16">
      <c r="P330" s="13"/>
    </row>
    <row r="331" spans="16:16">
      <c r="P331" s="13"/>
    </row>
    <row r="332" spans="16:16">
      <c r="P332" s="13"/>
    </row>
    <row r="333" spans="16:16">
      <c r="P333" s="13"/>
    </row>
    <row r="334" spans="16:16">
      <c r="P334" s="13"/>
    </row>
    <row r="335" spans="16:16">
      <c r="P335" s="13"/>
    </row>
    <row r="336" spans="16:16">
      <c r="P336" s="13"/>
    </row>
    <row r="337" spans="16:16">
      <c r="P337" s="13"/>
    </row>
    <row r="338" spans="16:16">
      <c r="P338" s="13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Active 3</vt:lpstr>
      <vt:lpstr>Graphs 3</vt:lpstr>
      <vt:lpstr>Active 5</vt:lpstr>
      <vt:lpstr>Active 6</vt:lpstr>
      <vt:lpstr>Active 7</vt:lpstr>
      <vt:lpstr>Q_fit</vt:lpstr>
      <vt:lpstr>A (2)</vt:lpstr>
      <vt:lpstr>BAV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2025-01-08T06:48:40Z</dcterms:modified>
</cp:coreProperties>
</file>